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51DE310-7E64-409B-8075-F22123A881CB}" xr6:coauthVersionLast="47" xr6:coauthVersionMax="47" xr10:uidLastSave="{00000000-0000-0000-0000-000000000000}"/>
  <bookViews>
    <workbookView xWindow="-108" yWindow="-108" windowWidth="23256" windowHeight="12456" activeTab="3" xr2:uid="{130A8373-1969-4B0F-B47D-D379A06EF632}"/>
  </bookViews>
  <sheets>
    <sheet name="Sheet1" sheetId="1" r:id="rId1"/>
    <sheet name="Raw Data" sheetId="3" r:id="rId2"/>
    <sheet name="Cleaned Data" sheetId="4" r:id="rId3"/>
    <sheet name="Lookup Tables" sheetId="5" r:id="rId4"/>
    <sheet name="Year Summary" sheetId="6" r:id="rId5"/>
    <sheet name="HSN Summary" sheetId="7" r:id="rId6"/>
    <sheet name="Model Summary" sheetId="8" r:id="rId7"/>
    <sheet name="Supplier Summary" sheetId="9" r:id="rId8"/>
    <sheet name="Charts, Notes" sheetId="10" r:id="rId9"/>
  </sheets>
  <externalReferences>
    <externalReference r:id="rId10"/>
  </externalReferences>
  <definedNames>
    <definedName name="_xlnm._FilterDatabase" localSheetId="1" hidden="1">'Raw Data'!$A$1:$T$2080</definedName>
    <definedName name="_xlnm._FilterDatabase" localSheetId="0" hidden="1">Sheet1!$A$1:$T$2080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 a="1"/>
  <c r="R3" i="4" s="1"/>
  <c r="R4" i="4" a="1"/>
  <c r="R4" i="4"/>
  <c r="R5" i="4" a="1"/>
  <c r="R5" i="4"/>
  <c r="U5" i="4" s="1"/>
  <c r="R6" i="4" a="1"/>
  <c r="R6" i="4"/>
  <c r="R7" i="4" a="1"/>
  <c r="R7" i="4"/>
  <c r="R8" i="4" a="1"/>
  <c r="R8" i="4"/>
  <c r="R9" i="4" a="1"/>
  <c r="R9" i="4" s="1"/>
  <c r="U9" i="4" s="1"/>
  <c r="R10" i="4" a="1"/>
  <c r="R10" i="4"/>
  <c r="R11" i="4" a="1"/>
  <c r="R11" i="4"/>
  <c r="R12" i="4" a="1"/>
  <c r="R12" i="4"/>
  <c r="U12" i="4" s="1"/>
  <c r="R13" i="4" a="1"/>
  <c r="R13" i="4"/>
  <c r="U13" i="4" s="1"/>
  <c r="R14" i="4" a="1"/>
  <c r="R14" i="4"/>
  <c r="U14" i="4" s="1"/>
  <c r="R15" i="4" a="1"/>
  <c r="R15" i="4" s="1"/>
  <c r="U15" i="4" s="1"/>
  <c r="R16" i="4" a="1"/>
  <c r="R16" i="4"/>
  <c r="R17" i="4" a="1"/>
  <c r="R17" i="4" s="1"/>
  <c r="R18" i="4" a="1"/>
  <c r="R18" i="4"/>
  <c r="U18" i="4" s="1"/>
  <c r="R19" i="4" a="1"/>
  <c r="R19" i="4"/>
  <c r="U19" i="4" s="1"/>
  <c r="R20" i="4" a="1"/>
  <c r="R20" i="4"/>
  <c r="U20" i="4" s="1"/>
  <c r="R21" i="4" a="1"/>
  <c r="R21" i="4" s="1"/>
  <c r="U21" i="4" s="1"/>
  <c r="R22" i="4" a="1"/>
  <c r="R22" i="4"/>
  <c r="U22" i="4" s="1"/>
  <c r="R23" i="4" a="1"/>
  <c r="R23" i="4"/>
  <c r="R24" i="4" a="1"/>
  <c r="R24" i="4"/>
  <c r="R25" i="4" a="1"/>
  <c r="R25" i="4"/>
  <c r="U25" i="4" s="1"/>
  <c r="R26" i="4" a="1"/>
  <c r="R26" i="4"/>
  <c r="U26" i="4" s="1"/>
  <c r="R27" i="4" a="1"/>
  <c r="R27" i="4" s="1"/>
  <c r="R28" i="4" a="1"/>
  <c r="R28" i="4"/>
  <c r="R29" i="4" a="1"/>
  <c r="R29" i="4" s="1"/>
  <c r="U29" i="4" s="1"/>
  <c r="R30" i="4" a="1"/>
  <c r="R30" i="4" s="1"/>
  <c r="U30" i="4" s="1"/>
  <c r="R31" i="4" a="1"/>
  <c r="R31" i="4"/>
  <c r="R32" i="4" a="1"/>
  <c r="R32" i="4"/>
  <c r="U32" i="4" s="1"/>
  <c r="R33" i="4" a="1"/>
  <c r="R33" i="4" s="1"/>
  <c r="U33" i="4" s="1"/>
  <c r="R34" i="4" a="1"/>
  <c r="R34" i="4"/>
  <c r="U34" i="4" s="1"/>
  <c r="R35" i="4" a="1"/>
  <c r="R35" i="4"/>
  <c r="U35" i="4" s="1"/>
  <c r="R36" i="4" a="1"/>
  <c r="R36" i="4"/>
  <c r="R37" i="4" a="1"/>
  <c r="R37" i="4"/>
  <c r="R38" i="4" a="1"/>
  <c r="R38" i="4" s="1"/>
  <c r="R39" i="4" a="1"/>
  <c r="R39" i="4" s="1"/>
  <c r="R40" i="4" a="1"/>
  <c r="R40" i="4"/>
  <c r="R41" i="4" a="1"/>
  <c r="R41" i="4"/>
  <c r="R42" i="4" a="1"/>
  <c r="R42" i="4" s="1"/>
  <c r="R43" i="4" a="1"/>
  <c r="R43" i="4" s="1"/>
  <c r="U43" i="4" s="1"/>
  <c r="R44" i="4" a="1"/>
  <c r="R44" i="4"/>
  <c r="U44" i="4" s="1"/>
  <c r="R45" i="4" a="1"/>
  <c r="R45" i="4" s="1"/>
  <c r="R46" i="4" a="1"/>
  <c r="R46" i="4" s="1"/>
  <c r="R47" i="4" a="1"/>
  <c r="R47" i="4"/>
  <c r="R48" i="4" a="1"/>
  <c r="R48" i="4"/>
  <c r="U48" i="4" s="1"/>
  <c r="R49" i="4" a="1"/>
  <c r="R49" i="4"/>
  <c r="R50" i="4" a="1"/>
  <c r="R50" i="4"/>
  <c r="U50" i="4" s="1"/>
  <c r="R51" i="4" a="1"/>
  <c r="R51" i="4" s="1"/>
  <c r="U51" i="4" s="1"/>
  <c r="R52" i="4" a="1"/>
  <c r="R52" i="4"/>
  <c r="R53" i="4" a="1"/>
  <c r="R53" i="4"/>
  <c r="R54" i="4" a="1"/>
  <c r="R54" i="4"/>
  <c r="R55" i="4" a="1"/>
  <c r="R55" i="4" s="1"/>
  <c r="R56" i="4" a="1"/>
  <c r="R56" i="4" s="1"/>
  <c r="R57" i="4" a="1"/>
  <c r="R57" i="4" s="1"/>
  <c r="U57" i="4" s="1"/>
  <c r="R58" i="4" a="1"/>
  <c r="R58" i="4"/>
  <c r="U58" i="4" s="1"/>
  <c r="R59" i="4" a="1"/>
  <c r="R59" i="4" s="1"/>
  <c r="U59" i="4" s="1"/>
  <c r="R60" i="4" a="1"/>
  <c r="R60" i="4" s="1"/>
  <c r="U60" i="4" s="1"/>
  <c r="R61" i="4" a="1"/>
  <c r="R61" i="4" s="1"/>
  <c r="U61" i="4" s="1"/>
  <c r="R62" i="4" a="1"/>
  <c r="R62" i="4"/>
  <c r="R63" i="4" a="1"/>
  <c r="R63" i="4" s="1"/>
  <c r="R64" i="4" a="1"/>
  <c r="R64" i="4"/>
  <c r="R65" i="4" a="1"/>
  <c r="R65" i="4"/>
  <c r="U65" i="4" s="1"/>
  <c r="R66" i="4" a="1"/>
  <c r="R66" i="4"/>
  <c r="R67" i="4" a="1"/>
  <c r="R67" i="4"/>
  <c r="U67" i="4" s="1"/>
  <c r="R68" i="4" a="1"/>
  <c r="R68" i="4" s="1"/>
  <c r="R69" i="4" a="1"/>
  <c r="R69" i="4" s="1"/>
  <c r="R70" i="4" a="1"/>
  <c r="R70" i="4"/>
  <c r="R71" i="4" a="1"/>
  <c r="R71" i="4"/>
  <c r="U71" i="4" s="1"/>
  <c r="R72" i="4" a="1"/>
  <c r="R72" i="4"/>
  <c r="U72" i="4" s="1"/>
  <c r="R73" i="4" a="1"/>
  <c r="R73" i="4" s="1"/>
  <c r="U73" i="4" s="1"/>
  <c r="R74" i="4" a="1"/>
  <c r="R74" i="4"/>
  <c r="U74" i="4" s="1"/>
  <c r="R75" i="4" a="1"/>
  <c r="R75" i="4" s="1"/>
  <c r="R76" i="4" a="1"/>
  <c r="R76" i="4" s="1"/>
  <c r="R77" i="4" a="1"/>
  <c r="R77" i="4"/>
  <c r="R78" i="4" a="1"/>
  <c r="R78" i="4"/>
  <c r="R79" i="4" a="1"/>
  <c r="R79" i="4"/>
  <c r="R80" i="4" a="1"/>
  <c r="R80" i="4" s="1"/>
  <c r="R81" i="4" a="1"/>
  <c r="R81" i="4" s="1"/>
  <c r="R82" i="4" a="1"/>
  <c r="R82" i="4"/>
  <c r="R83" i="4" a="1"/>
  <c r="R83" i="4"/>
  <c r="R84" i="4" a="1"/>
  <c r="R84" i="4"/>
  <c r="R85" i="4" a="1"/>
  <c r="R85" i="4"/>
  <c r="U85" i="4" s="1"/>
  <c r="R86" i="4" a="1"/>
  <c r="R86" i="4" s="1"/>
  <c r="U86" i="4" s="1"/>
  <c r="R87" i="4" a="1"/>
  <c r="R87" i="4" s="1"/>
  <c r="R88" i="4" a="1"/>
  <c r="R88" i="4" s="1"/>
  <c r="R89" i="4" a="1"/>
  <c r="R89" i="4" s="1"/>
  <c r="U89" i="4" s="1"/>
  <c r="R90" i="4" a="1"/>
  <c r="R90" i="4"/>
  <c r="U90" i="4" s="1"/>
  <c r="R91" i="4" a="1"/>
  <c r="R91" i="4" s="1"/>
  <c r="U91" i="4" s="1"/>
  <c r="R92" i="4" a="1"/>
  <c r="R92" i="4"/>
  <c r="R93" i="4" a="1"/>
  <c r="R93" i="4" s="1"/>
  <c r="R94" i="4" a="1"/>
  <c r="R94" i="4" s="1"/>
  <c r="R95" i="4" a="1"/>
  <c r="R95" i="4"/>
  <c r="R96" i="4" a="1"/>
  <c r="R96" i="4"/>
  <c r="U96" i="4" s="1"/>
  <c r="R97" i="4" a="1"/>
  <c r="R97" i="4"/>
  <c r="U97" i="4" s="1"/>
  <c r="R98" i="4" a="1"/>
  <c r="R98" i="4" s="1"/>
  <c r="U98" i="4" s="1"/>
  <c r="R99" i="4" a="1"/>
  <c r="R99" i="4" s="1"/>
  <c r="R100" i="4" a="1"/>
  <c r="R100" i="4"/>
  <c r="R101" i="4" a="1"/>
  <c r="R101" i="4" s="1"/>
  <c r="R102" i="4" a="1"/>
  <c r="R102" i="4" s="1"/>
  <c r="R103" i="4" a="1"/>
  <c r="R103" i="4"/>
  <c r="U103" i="4" s="1"/>
  <c r="R104" i="4" a="1"/>
  <c r="R104" i="4"/>
  <c r="U104" i="4" s="1"/>
  <c r="R105" i="4" a="1"/>
  <c r="R105" i="4" s="1"/>
  <c r="U105" i="4" s="1"/>
  <c r="R106" i="4" a="1"/>
  <c r="R106" i="4" s="1"/>
  <c r="U106" i="4" s="1"/>
  <c r="R107" i="4" a="1"/>
  <c r="R107" i="4"/>
  <c r="R108" i="4" a="1"/>
  <c r="R108" i="4"/>
  <c r="R109" i="4" a="1"/>
  <c r="R109" i="4"/>
  <c r="R110" i="4" a="1"/>
  <c r="R110" i="4"/>
  <c r="U110" i="4" s="1"/>
  <c r="R111" i="4" a="1"/>
  <c r="R111" i="4" s="1"/>
  <c r="R112" i="4" a="1"/>
  <c r="R112" i="4"/>
  <c r="U112" i="4" s="1"/>
  <c r="R113" i="4" a="1"/>
  <c r="R113" i="4"/>
  <c r="R114" i="4" a="1"/>
  <c r="R114" i="4" s="1"/>
  <c r="R115" i="4" a="1"/>
  <c r="R115" i="4" s="1"/>
  <c r="U115" i="4" s="1"/>
  <c r="R116" i="4" a="1"/>
  <c r="R116" i="4" s="1"/>
  <c r="R117" i="4" a="1"/>
  <c r="R117" i="4" s="1"/>
  <c r="R118" i="4" a="1"/>
  <c r="R118" i="4"/>
  <c r="U118" i="4" s="1"/>
  <c r="R119" i="4" a="1"/>
  <c r="R119" i="4"/>
  <c r="U119" i="4" s="1"/>
  <c r="R120" i="4" a="1"/>
  <c r="R120" i="4"/>
  <c r="U120" i="4" s="1"/>
  <c r="R121" i="4" a="1"/>
  <c r="R121" i="4"/>
  <c r="R122" i="4" a="1"/>
  <c r="R122" i="4"/>
  <c r="R123" i="4" a="1"/>
  <c r="R123" i="4" s="1"/>
  <c r="R124" i="4" a="1"/>
  <c r="R124" i="4"/>
  <c r="R125" i="4" a="1"/>
  <c r="R125" i="4"/>
  <c r="R126" i="4" a="1"/>
  <c r="R126" i="4"/>
  <c r="U126" i="4" s="1"/>
  <c r="R127" i="4" a="1"/>
  <c r="R127" i="4" s="1"/>
  <c r="U127" i="4" s="1"/>
  <c r="R128" i="4" a="1"/>
  <c r="R128" i="4" s="1"/>
  <c r="R129" i="4" a="1"/>
  <c r="R129" i="4" s="1"/>
  <c r="R130" i="4" a="1"/>
  <c r="R130" i="4" s="1"/>
  <c r="R131" i="4" a="1"/>
  <c r="R131" i="4"/>
  <c r="R132" i="4" a="1"/>
  <c r="R132" i="4"/>
  <c r="R133" i="4" a="1"/>
  <c r="R133" i="4"/>
  <c r="U133" i="4" s="1"/>
  <c r="R134" i="4" a="1"/>
  <c r="R134" i="4"/>
  <c r="R135" i="4" a="1"/>
  <c r="R135" i="4" s="1"/>
  <c r="R136" i="4" a="1"/>
  <c r="R136" i="4"/>
  <c r="R137" i="4" a="1"/>
  <c r="R137" i="4" s="1"/>
  <c r="R138" i="4" a="1"/>
  <c r="R138" i="4"/>
  <c r="R139" i="4" a="1"/>
  <c r="R139" i="4"/>
  <c r="R140" i="4" a="1"/>
  <c r="R140" i="4" s="1"/>
  <c r="R141" i="4" a="1"/>
  <c r="R141" i="4" s="1"/>
  <c r="R142" i="4" a="1"/>
  <c r="R142" i="4"/>
  <c r="U142" i="4" s="1"/>
  <c r="R143" i="4" a="1"/>
  <c r="R143" i="4" s="1"/>
  <c r="U143" i="4" s="1"/>
  <c r="R144" i="4" a="1"/>
  <c r="R144" i="4" s="1"/>
  <c r="R145" i="4" a="1"/>
  <c r="R145" i="4"/>
  <c r="U145" i="4" s="1"/>
  <c r="R146" i="4" a="1"/>
  <c r="R146" i="4" s="1"/>
  <c r="U146" i="4" s="1"/>
  <c r="R147" i="4" a="1"/>
  <c r="R147" i="4" s="1"/>
  <c r="R148" i="4" a="1"/>
  <c r="R148" i="4" s="1"/>
  <c r="R149" i="4" a="1"/>
  <c r="R149" i="4"/>
  <c r="R150" i="4" a="1"/>
  <c r="R150" i="4"/>
  <c r="U150" i="4" s="1"/>
  <c r="R151" i="4" a="1"/>
  <c r="R151" i="4" s="1"/>
  <c r="R152" i="4" a="1"/>
  <c r="R152" i="4"/>
  <c r="R153" i="4" a="1"/>
  <c r="R153" i="4" s="1"/>
  <c r="U153" i="4" s="1"/>
  <c r="R154" i="4" a="1"/>
  <c r="R154" i="4"/>
  <c r="R155" i="4" a="1"/>
  <c r="R155" i="4"/>
  <c r="R156" i="4" a="1"/>
  <c r="R156" i="4"/>
  <c r="U156" i="4" s="1"/>
  <c r="R157" i="4" a="1"/>
  <c r="R157" i="4" s="1"/>
  <c r="U157" i="4" s="1"/>
  <c r="R158" i="4" a="1"/>
  <c r="R158" i="4"/>
  <c r="R159" i="4" a="1"/>
  <c r="R159" i="4" s="1"/>
  <c r="R160" i="4" a="1"/>
  <c r="R160" i="4" s="1"/>
  <c r="R161" i="4" a="1"/>
  <c r="R161" i="4" s="1"/>
  <c r="U161" i="4" s="1"/>
  <c r="R162" i="4" a="1"/>
  <c r="R162" i="4" s="1"/>
  <c r="U162" i="4" s="1"/>
  <c r="R163" i="4" a="1"/>
  <c r="R163" i="4"/>
  <c r="R164" i="4" a="1"/>
  <c r="R164" i="4"/>
  <c r="R165" i="4" a="1"/>
  <c r="R165" i="4" s="1"/>
  <c r="R166" i="4" a="1"/>
  <c r="R166" i="4"/>
  <c r="R167" i="4" a="1"/>
  <c r="R167" i="4"/>
  <c r="R168" i="4" a="1"/>
  <c r="R168" i="4"/>
  <c r="U168" i="4" s="1"/>
  <c r="R169" i="4" a="1"/>
  <c r="R169" i="4" s="1"/>
  <c r="U169" i="4" s="1"/>
  <c r="R170" i="4" a="1"/>
  <c r="R170" i="4"/>
  <c r="U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/>
  <c r="R176" i="4" a="1"/>
  <c r="R176" i="4"/>
  <c r="U176" i="4" s="1"/>
  <c r="R177" i="4" a="1"/>
  <c r="R177" i="4" s="1"/>
  <c r="R178" i="4" a="1"/>
  <c r="R178" i="4"/>
  <c r="R179" i="4" a="1"/>
  <c r="R179" i="4" s="1"/>
  <c r="R180" i="4" a="1"/>
  <c r="R180" i="4"/>
  <c r="R181" i="4" a="1"/>
  <c r="R181" i="4"/>
  <c r="R182" i="4" a="1"/>
  <c r="R182" i="4"/>
  <c r="R183" i="4" a="1"/>
  <c r="R183" i="4" s="1"/>
  <c r="U183" i="4" s="1"/>
  <c r="R184" i="4" a="1"/>
  <c r="R184" i="4" s="1"/>
  <c r="U184" i="4" s="1"/>
  <c r="R185" i="4" a="1"/>
  <c r="R185" i="4"/>
  <c r="R186" i="4" a="1"/>
  <c r="R186" i="4" s="1"/>
  <c r="R187" i="4" a="1"/>
  <c r="R187" i="4" s="1"/>
  <c r="R188" i="4" a="1"/>
  <c r="R188" i="4"/>
  <c r="R189" i="4" a="1"/>
  <c r="R189" i="4" s="1"/>
  <c r="R190" i="4" a="1"/>
  <c r="R190" i="4"/>
  <c r="R191" i="4" a="1"/>
  <c r="R191" i="4"/>
  <c r="R192" i="4" a="1"/>
  <c r="R192" i="4" s="1"/>
  <c r="U192" i="4" s="1"/>
  <c r="R193" i="4" a="1"/>
  <c r="R193" i="4"/>
  <c r="R194" i="4" a="1"/>
  <c r="R194" i="4"/>
  <c r="R195" i="4" a="1"/>
  <c r="R195" i="4" s="1"/>
  <c r="R196" i="4" a="1"/>
  <c r="R196" i="4"/>
  <c r="R197" i="4" a="1"/>
  <c r="R197" i="4"/>
  <c r="U197" i="4" s="1"/>
  <c r="R198" i="4" a="1"/>
  <c r="R198" i="4" s="1"/>
  <c r="U198" i="4" s="1"/>
  <c r="R199" i="4" a="1"/>
  <c r="R199" i="4" s="1"/>
  <c r="R200" i="4" a="1"/>
  <c r="R200" i="4" s="1"/>
  <c r="R201" i="4" a="1"/>
  <c r="R201" i="4" s="1"/>
  <c r="R202" i="4" a="1"/>
  <c r="R202" i="4"/>
  <c r="R203" i="4" a="1"/>
  <c r="R203" i="4" s="1"/>
  <c r="R204" i="4" a="1"/>
  <c r="R204" i="4"/>
  <c r="R205" i="4" a="1"/>
  <c r="R205" i="4"/>
  <c r="U205" i="4" s="1"/>
  <c r="R206" i="4" a="1"/>
  <c r="R206" i="4"/>
  <c r="R207" i="4" a="1"/>
  <c r="R207" i="4" s="1"/>
  <c r="R208" i="4" a="1"/>
  <c r="R208" i="4" s="1"/>
  <c r="R209" i="4" a="1"/>
  <c r="R209" i="4"/>
  <c r="U209" i="4" s="1"/>
  <c r="R210" i="4" a="1"/>
  <c r="R210" i="4" s="1"/>
  <c r="U210" i="4" s="1"/>
  <c r="R211" i="4" a="1"/>
  <c r="R211" i="4"/>
  <c r="R212" i="4" a="1"/>
  <c r="R212" i="4" s="1"/>
  <c r="R213" i="4" a="1"/>
  <c r="R213" i="4" s="1"/>
  <c r="R214" i="4" a="1"/>
  <c r="R214" i="4"/>
  <c r="U214" i="4" s="1"/>
  <c r="R215" i="4" a="1"/>
  <c r="R215" i="4" s="1"/>
  <c r="R216" i="4" a="1"/>
  <c r="R216" i="4"/>
  <c r="R217" i="4" a="1"/>
  <c r="R217" i="4"/>
  <c r="U217" i="4" s="1"/>
  <c r="R218" i="4" a="1"/>
  <c r="R218" i="4"/>
  <c r="R219" i="4" a="1"/>
  <c r="R219" i="4" s="1"/>
  <c r="R220" i="4" a="1"/>
  <c r="R220" i="4" s="1"/>
  <c r="R221" i="4" a="1"/>
  <c r="R221" i="4"/>
  <c r="R222" i="4" a="1"/>
  <c r="R222" i="4" s="1"/>
  <c r="U222" i="4" s="1"/>
  <c r="R223" i="4" a="1"/>
  <c r="R223" i="4"/>
  <c r="R224" i="4" a="1"/>
  <c r="R224" i="4"/>
  <c r="U224" i="4" s="1"/>
  <c r="R225" i="4" a="1"/>
  <c r="R225" i="4" s="1"/>
  <c r="U225" i="4" s="1"/>
  <c r="R226" i="4" a="1"/>
  <c r="R226" i="4"/>
  <c r="R227" i="4" a="1"/>
  <c r="R227" i="4"/>
  <c r="R228" i="4" a="1"/>
  <c r="R228" i="4" s="1"/>
  <c r="U228" i="4" s="1"/>
  <c r="R229" i="4" a="1"/>
  <c r="R229" i="4"/>
  <c r="R230" i="4" a="1"/>
  <c r="R230" i="4" s="1"/>
  <c r="U230" i="4" s="1"/>
  <c r="R231" i="4" a="1"/>
  <c r="R231" i="4" s="1"/>
  <c r="R232" i="4" a="1"/>
  <c r="R232" i="4" s="1"/>
  <c r="U232" i="4" s="1"/>
  <c r="R233" i="4" a="1"/>
  <c r="R233" i="4" s="1"/>
  <c r="U233" i="4" s="1"/>
  <c r="R234" i="4" a="1"/>
  <c r="R234" i="4"/>
  <c r="R235" i="4" a="1"/>
  <c r="R235" i="4"/>
  <c r="R236" i="4" a="1"/>
  <c r="R236" i="4" s="1"/>
  <c r="R237" i="4" a="1"/>
  <c r="R237" i="4" s="1"/>
  <c r="R238" i="4" a="1"/>
  <c r="R238" i="4" s="1"/>
  <c r="U238" i="4" s="1"/>
  <c r="R239" i="4" a="1"/>
  <c r="R239" i="4"/>
  <c r="R240" i="4" a="1"/>
  <c r="R240" i="4"/>
  <c r="U240" i="4" s="1"/>
  <c r="R241" i="4" a="1"/>
  <c r="R241" i="4"/>
  <c r="R242" i="4" a="1"/>
  <c r="R242" i="4" s="1"/>
  <c r="R243" i="4" a="1"/>
  <c r="R243" i="4" s="1"/>
  <c r="R244" i="4" a="1"/>
  <c r="R244" i="4"/>
  <c r="R245" i="4" a="1"/>
  <c r="R245" i="4" s="1"/>
  <c r="R246" i="4" a="1"/>
  <c r="R246" i="4" s="1"/>
  <c r="R247" i="4" a="1"/>
  <c r="R247" i="4"/>
  <c r="R248" i="4" a="1"/>
  <c r="R248" i="4"/>
  <c r="R249" i="4" a="1"/>
  <c r="R249" i="4" s="1"/>
  <c r="R250" i="4" a="1"/>
  <c r="R250" i="4" s="1"/>
  <c r="R251" i="4" a="1"/>
  <c r="R251" i="4"/>
  <c r="R252" i="4" a="1"/>
  <c r="R252" i="4"/>
  <c r="R253" i="4" a="1"/>
  <c r="R253" i="4"/>
  <c r="R254" i="4" a="1"/>
  <c r="R254" i="4"/>
  <c r="R255" i="4" a="1"/>
  <c r="R255" i="4" s="1"/>
  <c r="U255" i="4" s="1"/>
  <c r="R256" i="4" a="1"/>
  <c r="R256" i="4" s="1"/>
  <c r="U256" i="4" s="1"/>
  <c r="R257" i="4" a="1"/>
  <c r="R257" i="4" s="1"/>
  <c r="R258" i="4" a="1"/>
  <c r="R258" i="4" s="1"/>
  <c r="R259" i="4" a="1"/>
  <c r="R259" i="4" s="1"/>
  <c r="U259" i="4" s="1"/>
  <c r="R260" i="4" a="1"/>
  <c r="R260" i="4"/>
  <c r="R261" i="4" a="1"/>
  <c r="R261" i="4" s="1"/>
  <c r="R262" i="4" a="1"/>
  <c r="R262" i="4" s="1"/>
  <c r="R263" i="4" a="1"/>
  <c r="R263" i="4"/>
  <c r="R264" i="4" a="1"/>
  <c r="R264" i="4" s="1"/>
  <c r="U264" i="4" s="1"/>
  <c r="R265" i="4" a="1"/>
  <c r="R265" i="4"/>
  <c r="R266" i="4" a="1"/>
  <c r="R266" i="4"/>
  <c r="U266" i="4" s="1"/>
  <c r="R267" i="4" a="1"/>
  <c r="R267" i="4" s="1"/>
  <c r="U267" i="4" s="1"/>
  <c r="R268" i="4" a="1"/>
  <c r="R268" i="4"/>
  <c r="R269" i="4" a="1"/>
  <c r="R269" i="4" s="1"/>
  <c r="R270" i="4" a="1"/>
  <c r="R270" i="4"/>
  <c r="R271" i="4" a="1"/>
  <c r="R271" i="4" s="1"/>
  <c r="R272" i="4" a="1"/>
  <c r="R272" i="4" s="1"/>
  <c r="R273" i="4" a="1"/>
  <c r="R273" i="4" s="1"/>
  <c r="R274" i="4" a="1"/>
  <c r="R274" i="4"/>
  <c r="U274" i="4" s="1"/>
  <c r="R275" i="4" a="1"/>
  <c r="R275" i="4"/>
  <c r="U275" i="4" s="1"/>
  <c r="R276" i="4" a="1"/>
  <c r="R276" i="4"/>
  <c r="U276" i="4" s="1"/>
  <c r="R277" i="4" a="1"/>
  <c r="R277" i="4" s="1"/>
  <c r="U277" i="4" s="1"/>
  <c r="R278" i="4" a="1"/>
  <c r="R278" i="4"/>
  <c r="R279" i="4" a="1"/>
  <c r="R279" i="4" s="1"/>
  <c r="R280" i="4" a="1"/>
  <c r="R280" i="4"/>
  <c r="R281" i="4" a="1"/>
  <c r="R281" i="4"/>
  <c r="U281" i="4" s="1"/>
  <c r="R282" i="4" a="1"/>
  <c r="R282" i="4"/>
  <c r="U282" i="4" s="1"/>
  <c r="R283" i="4" a="1"/>
  <c r="R283" i="4" s="1"/>
  <c r="R284" i="4" a="1"/>
  <c r="R284" i="4" s="1"/>
  <c r="R285" i="4" a="1"/>
  <c r="R285" i="4" s="1"/>
  <c r="R286" i="4" a="1"/>
  <c r="R286" i="4"/>
  <c r="R287" i="4" a="1"/>
  <c r="R287" i="4"/>
  <c r="R288" i="4" a="1"/>
  <c r="R288" i="4"/>
  <c r="U288" i="4" s="1"/>
  <c r="R289" i="4" a="1"/>
  <c r="R289" i="4"/>
  <c r="U289" i="4" s="1"/>
  <c r="R290" i="4" a="1"/>
  <c r="R290" i="4" s="1"/>
  <c r="U290" i="4" s="1"/>
  <c r="R291" i="4" a="1"/>
  <c r="R291" i="4" s="1"/>
  <c r="R292" i="4" a="1"/>
  <c r="R292" i="4" s="1"/>
  <c r="R293" i="4" a="1"/>
  <c r="R293" i="4" s="1"/>
  <c r="R294" i="4" a="1"/>
  <c r="R294" i="4"/>
  <c r="R295" i="4" a="1"/>
  <c r="R295" i="4"/>
  <c r="U295" i="4" s="1"/>
  <c r="R296" i="4" a="1"/>
  <c r="R296" i="4"/>
  <c r="U296" i="4" s="1"/>
  <c r="R297" i="4" a="1"/>
  <c r="R297" i="4" s="1"/>
  <c r="U297" i="4" s="1"/>
  <c r="R298" i="4" a="1"/>
  <c r="R298" i="4"/>
  <c r="R299" i="4" a="1"/>
  <c r="R299" i="4"/>
  <c r="R300" i="4" a="1"/>
  <c r="R300" i="4"/>
  <c r="R301" i="4" a="1"/>
  <c r="R301" i="4"/>
  <c r="R302" i="4" a="1"/>
  <c r="R302" i="4"/>
  <c r="U302" i="4" s="1"/>
  <c r="R303" i="4" a="1"/>
  <c r="R303" i="4" s="1"/>
  <c r="U303" i="4" s="1"/>
  <c r="R304" i="4" a="1"/>
  <c r="R304" i="4" s="1"/>
  <c r="U304" i="4" s="1"/>
  <c r="R305" i="4" a="1"/>
  <c r="R305" i="4" s="1"/>
  <c r="U305" i="4" s="1"/>
  <c r="R306" i="4" a="1"/>
  <c r="R306" i="4" s="1"/>
  <c r="U306" i="4" s="1"/>
  <c r="R307" i="4" a="1"/>
  <c r="R307" i="4" s="1"/>
  <c r="R308" i="4" a="1"/>
  <c r="R308" i="4"/>
  <c r="R309" i="4" a="1"/>
  <c r="R309" i="4" s="1"/>
  <c r="R310" i="4" a="1"/>
  <c r="R310" i="4"/>
  <c r="U310" i="4" s="1"/>
  <c r="R311" i="4" a="1"/>
  <c r="R311" i="4"/>
  <c r="R312" i="4" a="1"/>
  <c r="R312" i="4"/>
  <c r="U312" i="4" s="1"/>
  <c r="R313" i="4" a="1"/>
  <c r="R313" i="4" s="1"/>
  <c r="R314" i="4" a="1"/>
  <c r="R314" i="4"/>
  <c r="R315" i="4" a="1"/>
  <c r="R315" i="4" s="1"/>
  <c r="R316" i="4" a="1"/>
  <c r="R316" i="4"/>
  <c r="R317" i="4" a="1"/>
  <c r="R317" i="4" s="1"/>
  <c r="R318" i="4" a="1"/>
  <c r="R318" i="4" s="1"/>
  <c r="U318" i="4" s="1"/>
  <c r="R319" i="4" a="1"/>
  <c r="R319" i="4"/>
  <c r="U319" i="4" s="1"/>
  <c r="R320" i="4" a="1"/>
  <c r="R320" i="4"/>
  <c r="U320" i="4" s="1"/>
  <c r="R321" i="4" a="1"/>
  <c r="R321" i="4" s="1"/>
  <c r="R322" i="4" a="1"/>
  <c r="R322" i="4"/>
  <c r="R323" i="4" a="1"/>
  <c r="R323" i="4" s="1"/>
  <c r="R324" i="4" a="1"/>
  <c r="R324" i="4"/>
  <c r="R325" i="4" a="1"/>
  <c r="R325" i="4"/>
  <c r="U325" i="4" s="1"/>
  <c r="R326" i="4" a="1"/>
  <c r="R326" i="4"/>
  <c r="U326" i="4" s="1"/>
  <c r="R327" i="4" a="1"/>
  <c r="R327" i="4" s="1"/>
  <c r="R328" i="4" a="1"/>
  <c r="R328" i="4" s="1"/>
  <c r="R329" i="4" a="1"/>
  <c r="R329" i="4"/>
  <c r="R330" i="4" a="1"/>
  <c r="R330" i="4" s="1"/>
  <c r="R331" i="4" a="1"/>
  <c r="R331" i="4" s="1"/>
  <c r="R332" i="4" a="1"/>
  <c r="R332" i="4"/>
  <c r="R333" i="4" a="1"/>
  <c r="R333" i="4" s="1"/>
  <c r="U333" i="4" s="1"/>
  <c r="R334" i="4" a="1"/>
  <c r="R334" i="4"/>
  <c r="U334" i="4" s="1"/>
  <c r="R335" i="4" a="1"/>
  <c r="R335" i="4" s="1"/>
  <c r="U335" i="4" s="1"/>
  <c r="R336" i="4" a="1"/>
  <c r="R336" i="4"/>
  <c r="R337" i="4" a="1"/>
  <c r="R337" i="4"/>
  <c r="R338" i="4" a="1"/>
  <c r="R338" i="4"/>
  <c r="R339" i="4" a="1"/>
  <c r="R339" i="4" s="1"/>
  <c r="R340" i="4" a="1"/>
  <c r="R340" i="4"/>
  <c r="R341" i="4" a="1"/>
  <c r="R341" i="4"/>
  <c r="R342" i="4" a="1"/>
  <c r="R342" i="4" s="1"/>
  <c r="R343" i="4" a="1"/>
  <c r="R343" i="4" s="1"/>
  <c r="R344" i="4" a="1"/>
  <c r="R344" i="4" s="1"/>
  <c r="R345" i="4" a="1"/>
  <c r="R345" i="4" s="1"/>
  <c r="R346" i="4" a="1"/>
  <c r="R346" i="4"/>
  <c r="R347" i="4" a="1"/>
  <c r="R347" i="4"/>
  <c r="R348" i="4" a="1"/>
  <c r="R348" i="4"/>
  <c r="U348" i="4" s="1"/>
  <c r="R349" i="4" a="1"/>
  <c r="R349" i="4" s="1"/>
  <c r="U349" i="4" s="1"/>
  <c r="R350" i="4" a="1"/>
  <c r="R350" i="4"/>
  <c r="R351" i="4" a="1"/>
  <c r="R351" i="4" s="1"/>
  <c r="R352" i="4" a="1"/>
  <c r="R352" i="4" s="1"/>
  <c r="U352" i="4" s="1"/>
  <c r="R353" i="4" a="1"/>
  <c r="R353" i="4"/>
  <c r="R354" i="4" a="1"/>
  <c r="R354" i="4"/>
  <c r="R355" i="4" a="1"/>
  <c r="R355" i="4"/>
  <c r="R356" i="4" a="1"/>
  <c r="R356" i="4" s="1"/>
  <c r="R357" i="4" a="1"/>
  <c r="R357" i="4" s="1"/>
  <c r="R358" i="4" a="1"/>
  <c r="R358" i="4"/>
  <c r="R359" i="4" a="1"/>
  <c r="R359" i="4" s="1"/>
  <c r="U359" i="4" s="1"/>
  <c r="R360" i="4" a="1"/>
  <c r="R360" i="4"/>
  <c r="R361" i="4" a="1"/>
  <c r="R361" i="4"/>
  <c r="R362" i="4" a="1"/>
  <c r="R362" i="4"/>
  <c r="U362" i="4" s="1"/>
  <c r="R363" i="4" a="1"/>
  <c r="R363" i="4" s="1"/>
  <c r="R364" i="4" a="1"/>
  <c r="R364" i="4" s="1"/>
  <c r="R365" i="4" a="1"/>
  <c r="R365" i="4"/>
  <c r="U365" i="4" s="1"/>
  <c r="R366" i="4" a="1"/>
  <c r="R366" i="4" s="1"/>
  <c r="U366" i="4" s="1"/>
  <c r="R367" i="4" a="1"/>
  <c r="R367" i="4"/>
  <c r="R368" i="4" a="1"/>
  <c r="R368" i="4"/>
  <c r="R369" i="4" a="1"/>
  <c r="R369" i="4" s="1"/>
  <c r="R370" i="4" a="1"/>
  <c r="R370" i="4"/>
  <c r="R371" i="4" a="1"/>
  <c r="R371" i="4"/>
  <c r="R372" i="4" a="1"/>
  <c r="R372" i="4"/>
  <c r="U372" i="4" s="1"/>
  <c r="R373" i="4" a="1"/>
  <c r="R373" i="4" s="1"/>
  <c r="U373" i="4" s="1"/>
  <c r="R374" i="4" a="1"/>
  <c r="R374" i="4" s="1"/>
  <c r="R375" i="4" a="1"/>
  <c r="R375" i="4" s="1"/>
  <c r="R376" i="4" a="1"/>
  <c r="R376" i="4" s="1"/>
  <c r="R377" i="4" a="1"/>
  <c r="R377" i="4" s="1"/>
  <c r="U377" i="4" s="1"/>
  <c r="R378" i="4" a="1"/>
  <c r="R378" i="4" s="1"/>
  <c r="R379" i="4" a="1"/>
  <c r="R379" i="4"/>
  <c r="R380" i="4" a="1"/>
  <c r="R380" i="4"/>
  <c r="R381" i="4" a="1"/>
  <c r="R381" i="4" s="1"/>
  <c r="R382" i="4" a="1"/>
  <c r="R382" i="4" s="1"/>
  <c r="R383" i="4" a="1"/>
  <c r="R383" i="4"/>
  <c r="R384" i="4" a="1"/>
  <c r="R384" i="4"/>
  <c r="R385" i="4" a="1"/>
  <c r="R385" i="4"/>
  <c r="R386" i="4" a="1"/>
  <c r="R386" i="4"/>
  <c r="U386" i="4" s="1"/>
  <c r="R387" i="4" a="1"/>
  <c r="R387" i="4" s="1"/>
  <c r="U387" i="4" s="1"/>
  <c r="R388" i="4" a="1"/>
  <c r="R388" i="4" s="1"/>
  <c r="U388" i="4" s="1"/>
  <c r="R389" i="4" a="1"/>
  <c r="R389" i="4" s="1"/>
  <c r="R390" i="4" a="1"/>
  <c r="R390" i="4" s="1"/>
  <c r="R391" i="4" a="1"/>
  <c r="R391" i="4"/>
  <c r="R392" i="4" a="1"/>
  <c r="R392" i="4" s="1"/>
  <c r="U392" i="4" s="1"/>
  <c r="R393" i="4" a="1"/>
  <c r="R393" i="4" s="1"/>
  <c r="R394" i="4" a="1"/>
  <c r="R394" i="4" s="1"/>
  <c r="U394" i="4" s="1"/>
  <c r="R395" i="4" a="1"/>
  <c r="R395" i="4"/>
  <c r="R396" i="4" a="1"/>
  <c r="R396" i="4"/>
  <c r="R397" i="4" a="1"/>
  <c r="R397" i="4"/>
  <c r="R398" i="4" a="1"/>
  <c r="R398" i="4" s="1"/>
  <c r="R399" i="4" a="1"/>
  <c r="R399" i="4" s="1"/>
  <c r="R400" i="4" a="1"/>
  <c r="R400" i="4"/>
  <c r="U400" i="4" s="1"/>
  <c r="R401" i="4" a="1"/>
  <c r="R401" i="4" s="1"/>
  <c r="U401" i="4" s="1"/>
  <c r="R402" i="4" a="1"/>
  <c r="R402" i="4" s="1"/>
  <c r="R403" i="4" a="1"/>
  <c r="R403" i="4" s="1"/>
  <c r="R404" i="4" a="1"/>
  <c r="R404" i="4" s="1"/>
  <c r="R405" i="4" a="1"/>
  <c r="R405" i="4" s="1"/>
  <c r="R406" i="4" a="1"/>
  <c r="R406" i="4" s="1"/>
  <c r="R407" i="4" a="1"/>
  <c r="R407" i="4"/>
  <c r="R408" i="4" a="1"/>
  <c r="R408" i="4"/>
  <c r="U408" i="4" s="1"/>
  <c r="R409" i="4" a="1"/>
  <c r="R409" i="4"/>
  <c r="R410" i="4" a="1"/>
  <c r="R410" i="4"/>
  <c r="U410" i="4" s="1"/>
  <c r="R411" i="4" a="1"/>
  <c r="R411" i="4" s="1"/>
  <c r="R412" i="4" a="1"/>
  <c r="R412" i="4" s="1"/>
  <c r="U412" i="4" s="1"/>
  <c r="R413" i="4" a="1"/>
  <c r="R413" i="4" s="1"/>
  <c r="R414" i="4" a="1"/>
  <c r="R414" i="4"/>
  <c r="R415" i="4" a="1"/>
  <c r="R415" i="4" s="1"/>
  <c r="U415" i="4" s="1"/>
  <c r="R416" i="4" a="1"/>
  <c r="R416" i="4" s="1"/>
  <c r="R417" i="4" a="1"/>
  <c r="R417" i="4" s="1"/>
  <c r="R418" i="4" a="1"/>
  <c r="R418" i="4"/>
  <c r="U418" i="4" s="1"/>
  <c r="R419" i="4" a="1"/>
  <c r="R419" i="4"/>
  <c r="R420" i="4" a="1"/>
  <c r="R420" i="4" s="1"/>
  <c r="R421" i="4" a="1"/>
  <c r="R421" i="4"/>
  <c r="R422" i="4" a="1"/>
  <c r="R422" i="4"/>
  <c r="R423" i="4" a="1"/>
  <c r="R423" i="4" s="1"/>
  <c r="R424" i="4" a="1"/>
  <c r="R424" i="4"/>
  <c r="U424" i="4" s="1"/>
  <c r="R425" i="4" a="1"/>
  <c r="R425" i="4"/>
  <c r="U425" i="4" s="1"/>
  <c r="R426" i="4" a="1"/>
  <c r="R426" i="4"/>
  <c r="R427" i="4" a="1"/>
  <c r="R427" i="4" s="1"/>
  <c r="R428" i="4" a="1"/>
  <c r="R428" i="4" s="1"/>
  <c r="R429" i="4" a="1"/>
  <c r="R429" i="4" s="1"/>
  <c r="R430" i="4" a="1"/>
  <c r="R430" i="4"/>
  <c r="R431" i="4" a="1"/>
  <c r="R431" i="4"/>
  <c r="R432" i="4" a="1"/>
  <c r="R432" i="4"/>
  <c r="U432" i="4" s="1"/>
  <c r="R433" i="4" a="1"/>
  <c r="R433" i="4" s="1"/>
  <c r="U433" i="4" s="1"/>
  <c r="R434" i="4" a="1"/>
  <c r="R434" i="4" s="1"/>
  <c r="U434" i="4" s="1"/>
  <c r="R435" i="4" a="1"/>
  <c r="R435" i="4" s="1"/>
  <c r="R436" i="4" a="1"/>
  <c r="R436" i="4" s="1"/>
  <c r="R437" i="4" a="1"/>
  <c r="R437" i="4"/>
  <c r="R438" i="4" a="1"/>
  <c r="R438" i="4"/>
  <c r="U438" i="4" s="1"/>
  <c r="R439" i="4" a="1"/>
  <c r="R439" i="4"/>
  <c r="U439" i="4" s="1"/>
  <c r="R440" i="4" a="1"/>
  <c r="R440" i="4"/>
  <c r="U440" i="4" s="1"/>
  <c r="R441" i="4" a="1"/>
  <c r="R441" i="4" s="1"/>
  <c r="R442" i="4" a="1"/>
  <c r="R442" i="4"/>
  <c r="R443" i="4" a="1"/>
  <c r="R443" i="4"/>
  <c r="R444" i="4" a="1"/>
  <c r="R444" i="4"/>
  <c r="R445" i="4" a="1"/>
  <c r="R445" i="4"/>
  <c r="U445" i="4" s="1"/>
  <c r="R446" i="4" a="1"/>
  <c r="R446" i="4"/>
  <c r="U446" i="4" s="1"/>
  <c r="R447" i="4" a="1"/>
  <c r="R447" i="4" s="1"/>
  <c r="R448" i="4" a="1"/>
  <c r="R448" i="4" s="1"/>
  <c r="R449" i="4" a="1"/>
  <c r="R449" i="4" s="1"/>
  <c r="R450" i="4" a="1"/>
  <c r="R450" i="4"/>
  <c r="R451" i="4" a="1"/>
  <c r="R451" i="4"/>
  <c r="R452" i="4" a="1"/>
  <c r="R452" i="4"/>
  <c r="U452" i="4" s="1"/>
  <c r="R453" i="4" a="1"/>
  <c r="R453" i="4" s="1"/>
  <c r="U453" i="4" s="1"/>
  <c r="R454" i="4" a="1"/>
  <c r="R454" i="4"/>
  <c r="U454" i="4" s="1"/>
  <c r="R455" i="4" a="1"/>
  <c r="R455" i="4"/>
  <c r="R456" i="4" a="1"/>
  <c r="R456" i="4"/>
  <c r="R457" i="4" a="1"/>
  <c r="R457" i="4" s="1"/>
  <c r="R458" i="4" a="1"/>
  <c r="R458" i="4"/>
  <c r="R459" i="4" a="1"/>
  <c r="R459" i="4" s="1"/>
  <c r="R460" i="4" a="1"/>
  <c r="R460" i="4"/>
  <c r="R461" i="4" a="1"/>
  <c r="R461" i="4" s="1"/>
  <c r="R462" i="4" a="1"/>
  <c r="R462" i="4" s="1"/>
  <c r="R463" i="4" a="1"/>
  <c r="R463" i="4" s="1"/>
  <c r="R464" i="4" a="1"/>
  <c r="R464" i="4"/>
  <c r="R465" i="4" a="1"/>
  <c r="R465" i="4" s="1"/>
  <c r="R466" i="4" a="1"/>
  <c r="R466" i="4"/>
  <c r="R467" i="4" a="1"/>
  <c r="R467" i="4"/>
  <c r="U467" i="4" s="1"/>
  <c r="R468" i="4" a="1"/>
  <c r="R468" i="4"/>
  <c r="R469" i="4" a="1"/>
  <c r="R469" i="4"/>
  <c r="R470" i="4" a="1"/>
  <c r="R470" i="4"/>
  <c r="R471" i="4" a="1"/>
  <c r="R471" i="4" s="1"/>
  <c r="R472" i="4" a="1"/>
  <c r="R472" i="4" s="1"/>
  <c r="R473" i="4" a="1"/>
  <c r="R473" i="4"/>
  <c r="R474" i="4" a="1"/>
  <c r="R474" i="4" s="1"/>
  <c r="R475" i="4" a="1"/>
  <c r="R475" i="4" s="1"/>
  <c r="R476" i="4" a="1"/>
  <c r="R476" i="4"/>
  <c r="U476" i="4" s="1"/>
  <c r="R477" i="4" a="1"/>
  <c r="R477" i="4" s="1"/>
  <c r="R478" i="4" a="1"/>
  <c r="R478" i="4"/>
  <c r="R479" i="4" a="1"/>
  <c r="R479" i="4"/>
  <c r="R480" i="4" a="1"/>
  <c r="R480" i="4"/>
  <c r="R481" i="4" a="1"/>
  <c r="R481" i="4"/>
  <c r="R482" i="4" a="1"/>
  <c r="R482" i="4"/>
  <c r="U482" i="4" s="1"/>
  <c r="R483" i="4" a="1"/>
  <c r="R483" i="4" s="1"/>
  <c r="U483" i="4" s="1"/>
  <c r="R484" i="4" a="1"/>
  <c r="R484" i="4" s="1"/>
  <c r="U484" i="4" s="1"/>
  <c r="R485" i="4" a="1"/>
  <c r="R485" i="4"/>
  <c r="U485" i="4" s="1"/>
  <c r="R486" i="4" a="1"/>
  <c r="R486" i="4"/>
  <c r="R487" i="4" a="1"/>
  <c r="R487" i="4" s="1"/>
  <c r="R488" i="4" a="1"/>
  <c r="R488" i="4" s="1"/>
  <c r="R489" i="4" a="1"/>
  <c r="R489" i="4" s="1"/>
  <c r="R490" i="4" a="1"/>
  <c r="R490" i="4"/>
  <c r="U490" i="4" s="1"/>
  <c r="R491" i="4" a="1"/>
  <c r="R491" i="4" s="1"/>
  <c r="U491" i="4" s="1"/>
  <c r="R492" i="4" a="1"/>
  <c r="R492" i="4"/>
  <c r="R493" i="4" a="1"/>
  <c r="R493" i="4"/>
  <c r="U493" i="4" s="1"/>
  <c r="R494" i="4" a="1"/>
  <c r="R494" i="4"/>
  <c r="R495" i="4" a="1"/>
  <c r="R495" i="4" s="1"/>
  <c r="R496" i="4" a="1"/>
  <c r="R496" i="4"/>
  <c r="R497" i="4" a="1"/>
  <c r="R497" i="4"/>
  <c r="U497" i="4" s="1"/>
  <c r="R498" i="4" a="1"/>
  <c r="R498" i="4" s="1"/>
  <c r="U498" i="4" s="1"/>
  <c r="R499" i="4" a="1"/>
  <c r="R499" i="4"/>
  <c r="U499" i="4" s="1"/>
  <c r="R500" i="4" a="1"/>
  <c r="R500" i="4" s="1"/>
  <c r="U500" i="4" s="1"/>
  <c r="R501" i="4" a="1"/>
  <c r="R501" i="4" s="1"/>
  <c r="R502" i="4" a="1"/>
  <c r="R502" i="4"/>
  <c r="R503" i="4" a="1"/>
  <c r="R503" i="4"/>
  <c r="R504" i="4" a="1"/>
  <c r="R504" i="4"/>
  <c r="U504" i="4" s="1"/>
  <c r="R505" i="4" a="1"/>
  <c r="R505" i="4" s="1"/>
  <c r="U505" i="4" s="1"/>
  <c r="R506" i="4" a="1"/>
  <c r="R506" i="4"/>
  <c r="U506" i="4" s="1"/>
  <c r="R507" i="4" a="1"/>
  <c r="R507" i="4" s="1"/>
  <c r="R508" i="4" a="1"/>
  <c r="R508" i="4" s="1"/>
  <c r="R509" i="4" a="1"/>
  <c r="R509" i="4" s="1"/>
  <c r="R510" i="4" a="1"/>
  <c r="R510" i="4" s="1"/>
  <c r="R511" i="4" a="1"/>
  <c r="R511" i="4"/>
  <c r="R512" i="4" a="1"/>
  <c r="R512" i="4" s="1"/>
  <c r="R513" i="4" a="1"/>
  <c r="R513" i="4" s="1"/>
  <c r="R514" i="4" a="1"/>
  <c r="R514" i="4" s="1"/>
  <c r="R515" i="4" a="1"/>
  <c r="R515" i="4"/>
  <c r="R516" i="4" a="1"/>
  <c r="R516" i="4"/>
  <c r="U516" i="4" s="1"/>
  <c r="R517" i="4" a="1"/>
  <c r="R517" i="4" s="1"/>
  <c r="U517" i="4" s="1"/>
  <c r="R518" i="4" a="1"/>
  <c r="R518" i="4"/>
  <c r="R519" i="4" a="1"/>
  <c r="R519" i="4" s="1"/>
  <c r="R520" i="4" a="1"/>
  <c r="R520" i="4" s="1"/>
  <c r="R521" i="4" a="1"/>
  <c r="R521" i="4"/>
  <c r="R522" i="4" a="1"/>
  <c r="R522" i="4"/>
  <c r="R523" i="4" a="1"/>
  <c r="R523" i="4"/>
  <c r="R524" i="4" a="1"/>
  <c r="R524" i="4" s="1"/>
  <c r="R525" i="4" a="1"/>
  <c r="R525" i="4" s="1"/>
  <c r="R526" i="4" a="1"/>
  <c r="R526" i="4" s="1"/>
  <c r="R527" i="4" a="1"/>
  <c r="R527" i="4" s="1"/>
  <c r="R528" i="4" a="1"/>
  <c r="R528" i="4"/>
  <c r="U528" i="4" s="1"/>
  <c r="R529" i="4" a="1"/>
  <c r="R529" i="4"/>
  <c r="U529" i="4" s="1"/>
  <c r="R530" i="4" a="1"/>
  <c r="R530" i="4"/>
  <c r="U530" i="4" s="1"/>
  <c r="R531" i="4" a="1"/>
  <c r="R531" i="4" s="1"/>
  <c r="U531" i="4" s="1"/>
  <c r="R532" i="4" a="1"/>
  <c r="R532" i="4" s="1"/>
  <c r="U532" i="4" s="1"/>
  <c r="R533" i="4" a="1"/>
  <c r="R533" i="4" s="1"/>
  <c r="R534" i="4" a="1"/>
  <c r="R534" i="4" s="1"/>
  <c r="R535" i="4" a="1"/>
  <c r="R535" i="4"/>
  <c r="R536" i="4" a="1"/>
  <c r="R536" i="4"/>
  <c r="U536" i="4" s="1"/>
  <c r="R537" i="4" a="1"/>
  <c r="R537" i="4" s="1"/>
  <c r="R538" i="4" a="1"/>
  <c r="R538" i="4" s="1"/>
  <c r="R539" i="4" a="1"/>
  <c r="R539" i="4"/>
  <c r="R540" i="4" a="1"/>
  <c r="R540" i="4"/>
  <c r="R541" i="4" a="1"/>
  <c r="R541" i="4" s="1"/>
  <c r="R542" i="4" a="1"/>
  <c r="R542" i="4"/>
  <c r="R543" i="4" a="1"/>
  <c r="R543" i="4" s="1"/>
  <c r="R544" i="4" a="1"/>
  <c r="R544" i="4" s="1"/>
  <c r="R545" i="4" a="1"/>
  <c r="R545" i="4" s="1"/>
  <c r="U545" i="4" s="1"/>
  <c r="R546" i="4" a="1"/>
  <c r="R546" i="4" s="1"/>
  <c r="U546" i="4" s="1"/>
  <c r="R547" i="4" a="1"/>
  <c r="R547" i="4"/>
  <c r="R548" i="4" a="1"/>
  <c r="R548" i="4" s="1"/>
  <c r="R549" i="4" a="1"/>
  <c r="R549" i="4" s="1"/>
  <c r="R550" i="4" a="1"/>
  <c r="R550" i="4" s="1"/>
  <c r="R551" i="4" a="1"/>
  <c r="R551" i="4"/>
  <c r="R552" i="4" a="1"/>
  <c r="R552" i="4"/>
  <c r="U552" i="4" s="1"/>
  <c r="R553" i="4" a="1"/>
  <c r="R553" i="4"/>
  <c r="U553" i="4" s="1"/>
  <c r="R554" i="4" a="1"/>
  <c r="R554" i="4"/>
  <c r="U554" i="4" s="1"/>
  <c r="R555" i="4" a="1"/>
  <c r="R555" i="4" s="1"/>
  <c r="R556" i="4" a="1"/>
  <c r="R556" i="4" s="1"/>
  <c r="R557" i="4" a="1"/>
  <c r="R557" i="4"/>
  <c r="R558" i="4" a="1"/>
  <c r="R558" i="4"/>
  <c r="R559" i="4" a="1"/>
  <c r="R559" i="4"/>
  <c r="U559" i="4" s="1"/>
  <c r="R560" i="4" a="1"/>
  <c r="R560" i="4"/>
  <c r="U560" i="4" s="1"/>
  <c r="R561" i="4" a="1"/>
  <c r="R561" i="4" s="1"/>
  <c r="R562" i="4" a="1"/>
  <c r="R562" i="4" s="1"/>
  <c r="R563" i="4" a="1"/>
  <c r="R563" i="4" s="1"/>
  <c r="R564" i="4" a="1"/>
  <c r="R564" i="4"/>
  <c r="R565" i="4" a="1"/>
  <c r="R565" i="4"/>
  <c r="R566" i="4" a="1"/>
  <c r="R566" i="4"/>
  <c r="R567" i="4" a="1"/>
  <c r="R567" i="4" s="1"/>
  <c r="U567" i="4" s="1"/>
  <c r="R568" i="4" a="1"/>
  <c r="R568" i="4" s="1"/>
  <c r="R569" i="4" a="1"/>
  <c r="R569" i="4" s="1"/>
  <c r="U569" i="4" s="1"/>
  <c r="R570" i="4" a="1"/>
  <c r="R570" i="4" s="1"/>
  <c r="U570" i="4" s="1"/>
  <c r="R571" i="4" a="1"/>
  <c r="R571" i="4"/>
  <c r="U571" i="4" s="1"/>
  <c r="R572" i="4" a="1"/>
  <c r="R572" i="4"/>
  <c r="R573" i="4" a="1"/>
  <c r="R573" i="4" s="1"/>
  <c r="R574" i="4" a="1"/>
  <c r="R574" i="4" s="1"/>
  <c r="R575" i="4" a="1"/>
  <c r="R575" i="4"/>
  <c r="U575" i="4" s="1"/>
  <c r="R576" i="4" a="1"/>
  <c r="R576" i="4"/>
  <c r="R577" i="4" a="1"/>
  <c r="R577" i="4" s="1"/>
  <c r="U577" i="4" s="1"/>
  <c r="R578" i="4" a="1"/>
  <c r="R578" i="4"/>
  <c r="U578" i="4" s="1"/>
  <c r="R579" i="4" a="1"/>
  <c r="R579" i="4" s="1"/>
  <c r="U579" i="4" s="1"/>
  <c r="R580" i="4" a="1"/>
  <c r="R580" i="4" s="1"/>
  <c r="R581" i="4" a="1"/>
  <c r="R581" i="4"/>
  <c r="R582" i="4" a="1"/>
  <c r="R582" i="4"/>
  <c r="R583" i="4" a="1"/>
  <c r="R583" i="4" s="1"/>
  <c r="U583" i="4" s="1"/>
  <c r="R584" i="4" a="1"/>
  <c r="R584" i="4" s="1"/>
  <c r="U584" i="4" s="1"/>
  <c r="R585" i="4" a="1"/>
  <c r="R585" i="4" s="1"/>
  <c r="R586" i="4" a="1"/>
  <c r="R586" i="4" s="1"/>
  <c r="U586" i="4" s="1"/>
  <c r="R587" i="4" a="1"/>
  <c r="R587" i="4"/>
  <c r="R588" i="4" a="1"/>
  <c r="R588" i="4"/>
  <c r="R589" i="4" a="1"/>
  <c r="R589" i="4"/>
  <c r="R590" i="4" a="1"/>
  <c r="R590" i="4"/>
  <c r="U590" i="4" s="1"/>
  <c r="R591" i="4" a="1"/>
  <c r="R591" i="4" s="1"/>
  <c r="R592" i="4" a="1"/>
  <c r="R592" i="4" s="1"/>
  <c r="R593" i="4" a="1"/>
  <c r="R593" i="4"/>
  <c r="U593" i="4" s="1"/>
  <c r="R594" i="4" a="1"/>
  <c r="R594" i="4"/>
  <c r="U594" i="4" s="1"/>
  <c r="R595" i="4" a="1"/>
  <c r="R595" i="4"/>
  <c r="R596" i="4" a="1"/>
  <c r="R596" i="4"/>
  <c r="R597" i="4" a="1"/>
  <c r="R597" i="4" s="1"/>
  <c r="R598" i="4" a="1"/>
  <c r="R598" i="4" s="1"/>
  <c r="U598" i="4" s="1"/>
  <c r="R599" i="4" a="1"/>
  <c r="R599" i="4" s="1"/>
  <c r="U599" i="4" s="1"/>
  <c r="R600" i="4" a="1"/>
  <c r="R600" i="4"/>
  <c r="R601" i="4" a="1"/>
  <c r="R601" i="4"/>
  <c r="U601" i="4" s="1"/>
  <c r="R602" i="4" a="1"/>
  <c r="R602" i="4" s="1"/>
  <c r="U602" i="4" s="1"/>
  <c r="R603" i="4" a="1"/>
  <c r="R603" i="4" s="1"/>
  <c r="R604" i="4" a="1"/>
  <c r="R604" i="4" s="1"/>
  <c r="R605" i="4" a="1"/>
  <c r="R605" i="4" s="1"/>
  <c r="R606" i="4" a="1"/>
  <c r="R606" i="4" s="1"/>
  <c r="R607" i="4" a="1"/>
  <c r="R607" i="4"/>
  <c r="R608" i="4" a="1"/>
  <c r="R608" i="4"/>
  <c r="R609" i="4" a="1"/>
  <c r="R609" i="4" s="1"/>
  <c r="R610" i="4" a="1"/>
  <c r="R610" i="4" s="1"/>
  <c r="U610" i="4" s="1"/>
  <c r="R611" i="4" a="1"/>
  <c r="R611" i="4"/>
  <c r="R612" i="4" a="1"/>
  <c r="R612" i="4"/>
  <c r="R613" i="4" a="1"/>
  <c r="R613" i="4" s="1"/>
  <c r="R614" i="4" a="1"/>
  <c r="R614" i="4"/>
  <c r="U614" i="4" s="1"/>
  <c r="R615" i="4" a="1"/>
  <c r="R615" i="4" s="1"/>
  <c r="U615" i="4" s="1"/>
  <c r="R616" i="4" a="1"/>
  <c r="R616" i="4" s="1"/>
  <c r="R617" i="4" a="1"/>
  <c r="R617" i="4" s="1"/>
  <c r="U617" i="4" s="1"/>
  <c r="R618" i="4" a="1"/>
  <c r="R618" i="4" s="1"/>
  <c r="R619" i="4" a="1"/>
  <c r="R619" i="4"/>
  <c r="R620" i="4" a="1"/>
  <c r="R620" i="4" s="1"/>
  <c r="R621" i="4" a="1"/>
  <c r="R621" i="4" s="1"/>
  <c r="R622" i="4" a="1"/>
  <c r="R622" i="4" s="1"/>
  <c r="R623" i="4" a="1"/>
  <c r="R623" i="4"/>
  <c r="U623" i="4" s="1"/>
  <c r="R624" i="4" a="1"/>
  <c r="R624" i="4" s="1"/>
  <c r="U624" i="4" s="1"/>
  <c r="R625" i="4" a="1"/>
  <c r="R625" i="4" s="1"/>
  <c r="U625" i="4" s="1"/>
  <c r="R626" i="4" a="1"/>
  <c r="R626" i="4"/>
  <c r="R627" i="4" a="1"/>
  <c r="R627" i="4" s="1"/>
  <c r="R628" i="4" a="1"/>
  <c r="R628" i="4" s="1"/>
  <c r="R629" i="4" a="1"/>
  <c r="R629" i="4"/>
  <c r="R630" i="4" a="1"/>
  <c r="R630" i="4"/>
  <c r="U630" i="4" s="1"/>
  <c r="R631" i="4" a="1"/>
  <c r="R631" i="4" s="1"/>
  <c r="U631" i="4" s="1"/>
  <c r="R632" i="4" a="1"/>
  <c r="R632" i="4" s="1"/>
  <c r="U632" i="4" s="1"/>
  <c r="R633" i="4" a="1"/>
  <c r="R633" i="4" s="1"/>
  <c r="R634" i="4" a="1"/>
  <c r="R634" i="4" s="1"/>
  <c r="R635" i="4" a="1"/>
  <c r="R635" i="4" s="1"/>
  <c r="R636" i="4" a="1"/>
  <c r="R636" i="4"/>
  <c r="R637" i="4" a="1"/>
  <c r="R637" i="4"/>
  <c r="R638" i="4" a="1"/>
  <c r="R638" i="4"/>
  <c r="U638" i="4" s="1"/>
  <c r="R639" i="4" a="1"/>
  <c r="R639" i="4" s="1"/>
  <c r="U639" i="4" s="1"/>
  <c r="R640" i="4" a="1"/>
  <c r="R640" i="4" s="1"/>
  <c r="U640" i="4" s="1"/>
  <c r="R641" i="4" a="1"/>
  <c r="R641" i="4" s="1"/>
  <c r="R642" i="4" a="1"/>
  <c r="R642" i="4" s="1"/>
  <c r="R643" i="4" a="1"/>
  <c r="R643" i="4"/>
  <c r="U643" i="4" s="1"/>
  <c r="R644" i="4" a="1"/>
  <c r="R644" i="4" s="1"/>
  <c r="R645" i="4" a="1"/>
  <c r="R645" i="4" s="1"/>
  <c r="R646" i="4" a="1"/>
  <c r="R646" i="4" s="1"/>
  <c r="R647" i="4" a="1"/>
  <c r="R647" i="4"/>
  <c r="U647" i="4" s="1"/>
  <c r="R648" i="4" a="1"/>
  <c r="R648" i="4" s="1"/>
  <c r="U648" i="4" s="1"/>
  <c r="R649" i="4" a="1"/>
  <c r="R649" i="4" s="1"/>
  <c r="R650" i="4" a="1"/>
  <c r="R650" i="4"/>
  <c r="R651" i="4" a="1"/>
  <c r="R651" i="4" s="1"/>
  <c r="U651" i="4" s="1"/>
  <c r="R652" i="4" a="1"/>
  <c r="R652" i="4" s="1"/>
  <c r="U652" i="4" s="1"/>
  <c r="R653" i="4" a="1"/>
  <c r="R653" i="4" s="1"/>
  <c r="R654" i="4" a="1"/>
  <c r="R654" i="4"/>
  <c r="R655" i="4" a="1"/>
  <c r="R655" i="4"/>
  <c r="U655" i="4" s="1"/>
  <c r="R656" i="4" a="1"/>
  <c r="R656" i="4" s="1"/>
  <c r="U656" i="4" s="1"/>
  <c r="R657" i="4" a="1"/>
  <c r="R657" i="4" s="1"/>
  <c r="R658" i="4" a="1"/>
  <c r="R658" i="4" s="1"/>
  <c r="R659" i="4" a="1"/>
  <c r="R659" i="4"/>
  <c r="R660" i="4" a="1"/>
  <c r="R660" i="4" s="1"/>
  <c r="R661" i="4" a="1"/>
  <c r="R661" i="4"/>
  <c r="R662" i="4" a="1"/>
  <c r="R662" i="4" s="1"/>
  <c r="U662" i="4" s="1"/>
  <c r="R663" i="4" a="1"/>
  <c r="R663" i="4" s="1"/>
  <c r="R664" i="4" a="1"/>
  <c r="R664" i="4" s="1"/>
  <c r="R665" i="4" a="1"/>
  <c r="R665" i="4"/>
  <c r="R666" i="4" a="1"/>
  <c r="R666" i="4"/>
  <c r="R667" i="4" a="1"/>
  <c r="R667" i="4" s="1"/>
  <c r="R668" i="4" a="1"/>
  <c r="R668" i="4"/>
  <c r="R669" i="4" a="1"/>
  <c r="R669" i="4" s="1"/>
  <c r="R670" i="4" a="1"/>
  <c r="R670" i="4" s="1"/>
  <c r="R671" i="4" a="1"/>
  <c r="R671" i="4" s="1"/>
  <c r="R672" i="4" a="1"/>
  <c r="R672" i="4"/>
  <c r="R673" i="4" a="1"/>
  <c r="R673" i="4"/>
  <c r="R674" i="4" a="1"/>
  <c r="R674" i="4"/>
  <c r="U674" i="4" s="1"/>
  <c r="R675" i="4" a="1"/>
  <c r="R675" i="4" s="1"/>
  <c r="R676" i="4" a="1"/>
  <c r="R676" i="4" s="1"/>
  <c r="R677" i="4" a="1"/>
  <c r="R677" i="4"/>
  <c r="R678" i="4" a="1"/>
  <c r="R678" i="4" s="1"/>
  <c r="R679" i="4" a="1"/>
  <c r="R679" i="4"/>
  <c r="R680" i="4" a="1"/>
  <c r="R680" i="4"/>
  <c r="R681" i="4" a="1"/>
  <c r="R681" i="4" s="1"/>
  <c r="R682" i="4" a="1"/>
  <c r="R682" i="4" s="1"/>
  <c r="R683" i="4" a="1"/>
  <c r="R683" i="4" s="1"/>
  <c r="R684" i="4" a="1"/>
  <c r="R684" i="4"/>
  <c r="R685" i="4" a="1"/>
  <c r="R685" i="4" s="1"/>
  <c r="U685" i="4" s="1"/>
  <c r="R686" i="4" a="1"/>
  <c r="R686" i="4"/>
  <c r="U686" i="4" s="1"/>
  <c r="R687" i="4" a="1"/>
  <c r="R687" i="4" s="1"/>
  <c r="R688" i="4" a="1"/>
  <c r="R688" i="4" s="1"/>
  <c r="R689" i="4" a="1"/>
  <c r="R689" i="4"/>
  <c r="R690" i="4" a="1"/>
  <c r="R690" i="4" s="1"/>
  <c r="U690" i="4" s="1"/>
  <c r="R691" i="4" a="1"/>
  <c r="R691" i="4" s="1"/>
  <c r="U691" i="4" s="1"/>
  <c r="R692" i="4" a="1"/>
  <c r="R692" i="4" s="1"/>
  <c r="R693" i="4" a="1"/>
  <c r="R693" i="4" s="1"/>
  <c r="R694" i="4" a="1"/>
  <c r="R694" i="4" s="1"/>
  <c r="R695" i="4" a="1"/>
  <c r="R695" i="4"/>
  <c r="R696" i="4" a="1"/>
  <c r="R696" i="4"/>
  <c r="R697" i="4" a="1"/>
  <c r="R697" i="4"/>
  <c r="U697" i="4" s="1"/>
  <c r="R698" i="4" a="1"/>
  <c r="R698" i="4" s="1"/>
  <c r="U698" i="4" s="1"/>
  <c r="R699" i="4" a="1"/>
  <c r="R699" i="4" s="1"/>
  <c r="R700" i="4" a="1"/>
  <c r="R700" i="4" s="1"/>
  <c r="R701" i="4" a="1"/>
  <c r="R701" i="4"/>
  <c r="R702" i="4" a="1"/>
  <c r="R702" i="4" s="1"/>
  <c r="R703" i="4" a="1"/>
  <c r="R703" i="4"/>
  <c r="R704" i="4" a="1"/>
  <c r="R704" i="4"/>
  <c r="U704" i="4" s="1"/>
  <c r="R705" i="4" a="1"/>
  <c r="R705" i="4" s="1"/>
  <c r="U705" i="4" s="1"/>
  <c r="R706" i="4" a="1"/>
  <c r="R706" i="4" s="1"/>
  <c r="R707" i="4" a="1"/>
  <c r="R707" i="4" s="1"/>
  <c r="R708" i="4" a="1"/>
  <c r="R708" i="4"/>
  <c r="R709" i="4" a="1"/>
  <c r="R709" i="4"/>
  <c r="U709" i="4" s="1"/>
  <c r="R710" i="4" a="1"/>
  <c r="R710" i="4" s="1"/>
  <c r="U710" i="4" s="1"/>
  <c r="R711" i="4" a="1"/>
  <c r="R711" i="4" s="1"/>
  <c r="R712" i="4" a="1"/>
  <c r="R712" i="4" s="1"/>
  <c r="R713" i="4" a="1"/>
  <c r="R713" i="4"/>
  <c r="R714" i="4" a="1"/>
  <c r="R714" i="4" s="1"/>
  <c r="U714" i="4" s="1"/>
  <c r="R715" i="4" a="1"/>
  <c r="R715" i="4"/>
  <c r="R716" i="4" a="1"/>
  <c r="R716" i="4"/>
  <c r="R717" i="4" a="1"/>
  <c r="R717" i="4" s="1"/>
  <c r="U717" i="4" s="1"/>
  <c r="R718" i="4" a="1"/>
  <c r="R718" i="4" s="1"/>
  <c r="U718" i="4" s="1"/>
  <c r="R719" i="4" a="1"/>
  <c r="R719" i="4"/>
  <c r="R720" i="4" a="1"/>
  <c r="R720" i="4"/>
  <c r="R721" i="4" a="1"/>
  <c r="R721" i="4" s="1"/>
  <c r="U721" i="4" s="1"/>
  <c r="R722" i="4" a="1"/>
  <c r="R722" i="4"/>
  <c r="R723" i="4" a="1"/>
  <c r="R723" i="4" s="1"/>
  <c r="R724" i="4" a="1"/>
  <c r="R724" i="4" s="1"/>
  <c r="R725" i="4" a="1"/>
  <c r="R725" i="4" s="1"/>
  <c r="U725" i="4" s="1"/>
  <c r="R726" i="4" a="1"/>
  <c r="R726" i="4" s="1"/>
  <c r="R727" i="4" a="1"/>
  <c r="R727" i="4"/>
  <c r="R728" i="4" a="1"/>
  <c r="R728" i="4" s="1"/>
  <c r="R729" i="4" a="1"/>
  <c r="R729" i="4" s="1"/>
  <c r="R730" i="4" a="1"/>
  <c r="R730" i="4" s="1"/>
  <c r="U730" i="4" s="1"/>
  <c r="R731" i="4" a="1"/>
  <c r="R731" i="4" s="1"/>
  <c r="U731" i="4" s="1"/>
  <c r="R732" i="4" a="1"/>
  <c r="R732" i="4"/>
  <c r="R733" i="4" a="1"/>
  <c r="R733" i="4"/>
  <c r="U733" i="4" s="1"/>
  <c r="R734" i="4" a="1"/>
  <c r="R734" i="4"/>
  <c r="R735" i="4" a="1"/>
  <c r="R735" i="4" s="1"/>
  <c r="R736" i="4" a="1"/>
  <c r="R736" i="4" s="1"/>
  <c r="R737" i="4" a="1"/>
  <c r="R737" i="4"/>
  <c r="R738" i="4" a="1"/>
  <c r="R738" i="4" s="1"/>
  <c r="U738" i="4" s="1"/>
  <c r="R739" i="4" a="1"/>
  <c r="R739" i="4"/>
  <c r="R740" i="4" a="1"/>
  <c r="R740" i="4" s="1"/>
  <c r="U740" i="4" s="1"/>
  <c r="R741" i="4" a="1"/>
  <c r="R741" i="4" s="1"/>
  <c r="R742" i="4" a="1"/>
  <c r="R742" i="4" s="1"/>
  <c r="R743" i="4" a="1"/>
  <c r="R743" i="4" s="1"/>
  <c r="R744" i="4" a="1"/>
  <c r="R744" i="4"/>
  <c r="R745" i="4" a="1"/>
  <c r="R745" i="4"/>
  <c r="U745" i="4" s="1"/>
  <c r="R746" i="4" a="1"/>
  <c r="R746" i="4" s="1"/>
  <c r="U746" i="4" s="1"/>
  <c r="R747" i="4" a="1"/>
  <c r="R747" i="4" s="1"/>
  <c r="R748" i="4" a="1"/>
  <c r="R748" i="4" s="1"/>
  <c r="U748" i="4" s="1"/>
  <c r="R749" i="4" a="1"/>
  <c r="R749" i="4" s="1"/>
  <c r="U749" i="4" s="1"/>
  <c r="R750" i="4" a="1"/>
  <c r="R750" i="4" s="1"/>
  <c r="R751" i="4" a="1"/>
  <c r="R751" i="4"/>
  <c r="R752" i="4" a="1"/>
  <c r="R752" i="4" s="1"/>
  <c r="R753" i="4" a="1"/>
  <c r="R753" i="4" s="1"/>
  <c r="R754" i="4" a="1"/>
  <c r="R754" i="4" s="1"/>
  <c r="R755" i="4" a="1"/>
  <c r="R755" i="4" s="1"/>
  <c r="R756" i="4" a="1"/>
  <c r="R756" i="4"/>
  <c r="R757" i="4" a="1"/>
  <c r="R757" i="4" s="1"/>
  <c r="R758" i="4" a="1"/>
  <c r="R758" i="4"/>
  <c r="R759" i="4" a="1"/>
  <c r="R759" i="4" s="1"/>
  <c r="U759" i="4" s="1"/>
  <c r="R760" i="4" a="1"/>
  <c r="R760" i="4" s="1"/>
  <c r="U760" i="4" s="1"/>
  <c r="R761" i="4" a="1"/>
  <c r="R761" i="4" s="1"/>
  <c r="R762" i="4" a="1"/>
  <c r="R762" i="4" s="1"/>
  <c r="R763" i="4" a="1"/>
  <c r="R763" i="4"/>
  <c r="R764" i="4" a="1"/>
  <c r="R764" i="4" s="1"/>
  <c r="U764" i="4" s="1"/>
  <c r="R765" i="4" a="1"/>
  <c r="R765" i="4" s="1"/>
  <c r="R766" i="4" a="1"/>
  <c r="R766" i="4" s="1"/>
  <c r="R767" i="4" a="1"/>
  <c r="R767" i="4"/>
  <c r="U767" i="4" s="1"/>
  <c r="R768" i="4" a="1"/>
  <c r="R768" i="4" s="1"/>
  <c r="U768" i="4" s="1"/>
  <c r="R769" i="4" a="1"/>
  <c r="R769" i="4" s="1"/>
  <c r="U769" i="4" s="1"/>
  <c r="R770" i="4" a="1"/>
  <c r="R770" i="4" s="1"/>
  <c r="U770" i="4" s="1"/>
  <c r="R771" i="4" a="1"/>
  <c r="R771" i="4" s="1"/>
  <c r="R772" i="4" a="1"/>
  <c r="R772" i="4" s="1"/>
  <c r="R773" i="4" a="1"/>
  <c r="R773" i="4"/>
  <c r="R774" i="4" a="1"/>
  <c r="R774" i="4"/>
  <c r="U774" i="4" s="1"/>
  <c r="R775" i="4" a="1"/>
  <c r="R775" i="4"/>
  <c r="R776" i="4" a="1"/>
  <c r="R776" i="4" s="1"/>
  <c r="U776" i="4" s="1"/>
  <c r="R777" i="4" a="1"/>
  <c r="R777" i="4" s="1"/>
  <c r="R778" i="4" a="1"/>
  <c r="R778" i="4" s="1"/>
  <c r="R779" i="4" a="1"/>
  <c r="R779" i="4" s="1"/>
  <c r="R780" i="4" a="1"/>
  <c r="R780" i="4"/>
  <c r="R781" i="4" a="1"/>
  <c r="R781" i="4"/>
  <c r="R782" i="4" a="1"/>
  <c r="R782" i="4"/>
  <c r="U782" i="4" s="1"/>
  <c r="R783" i="4" a="1"/>
  <c r="R783" i="4" s="1"/>
  <c r="U783" i="4" s="1"/>
  <c r="R784" i="4" a="1"/>
  <c r="R784" i="4" s="1"/>
  <c r="U784" i="4" s="1"/>
  <c r="R785" i="4" a="1"/>
  <c r="R785" i="4" s="1"/>
  <c r="U785" i="4" s="1"/>
  <c r="R786" i="4" a="1"/>
  <c r="R786" i="4" s="1"/>
  <c r="R787" i="4" a="1"/>
  <c r="R787" i="4"/>
  <c r="R788" i="4" a="1"/>
  <c r="R788" i="4"/>
  <c r="R789" i="4" a="1"/>
  <c r="R789" i="4" s="1"/>
  <c r="R790" i="4" a="1"/>
  <c r="R790" i="4" s="1"/>
  <c r="R791" i="4" a="1"/>
  <c r="R791" i="4"/>
  <c r="U791" i="4" s="1"/>
  <c r="R792" i="4" a="1"/>
  <c r="R792" i="4"/>
  <c r="U792" i="4" s="1"/>
  <c r="R793" i="4" a="1"/>
  <c r="R793" i="4" s="1"/>
  <c r="R794" i="4" a="1"/>
  <c r="R794" i="4"/>
  <c r="R795" i="4" a="1"/>
  <c r="R795" i="4" s="1"/>
  <c r="R796" i="4" a="1"/>
  <c r="R796" i="4" s="1"/>
  <c r="R797" i="4" a="1"/>
  <c r="R797" i="4"/>
  <c r="R798" i="4" a="1"/>
  <c r="R798" i="4"/>
  <c r="U798" i="4" s="1"/>
  <c r="R799" i="4" a="1"/>
  <c r="R799" i="4"/>
  <c r="U799" i="4" s="1"/>
  <c r="R800" i="4" a="1"/>
  <c r="R800" i="4" s="1"/>
  <c r="U800" i="4" s="1"/>
  <c r="R801" i="4" a="1"/>
  <c r="R801" i="4" s="1"/>
  <c r="R802" i="4" a="1"/>
  <c r="R802" i="4" s="1"/>
  <c r="R803" i="4" a="1"/>
  <c r="R803" i="4"/>
  <c r="R804" i="4" a="1"/>
  <c r="R804" i="4"/>
  <c r="R805" i="4" a="1"/>
  <c r="R805" i="4"/>
  <c r="U805" i="4" s="1"/>
  <c r="R806" i="4" a="1"/>
  <c r="R806" i="4"/>
  <c r="U806" i="4" s="1"/>
  <c r="R807" i="4" a="1"/>
  <c r="R807" i="4" s="1"/>
  <c r="R808" i="4" a="1"/>
  <c r="R808" i="4" s="1"/>
  <c r="R809" i="4" a="1"/>
  <c r="R809" i="4"/>
  <c r="R810" i="4" a="1"/>
  <c r="R810" i="4"/>
  <c r="R811" i="4" a="1"/>
  <c r="R811" i="4" s="1"/>
  <c r="U811" i="4" s="1"/>
  <c r="R812" i="4" a="1"/>
  <c r="R812" i="4"/>
  <c r="U812" i="4" s="1"/>
  <c r="R813" i="4" a="1"/>
  <c r="R813" i="4" s="1"/>
  <c r="U813" i="4" s="1"/>
  <c r="R814" i="4" a="1"/>
  <c r="R814" i="4" s="1"/>
  <c r="U814" i="4" s="1"/>
  <c r="R815" i="4" a="1"/>
  <c r="R815" i="4"/>
  <c r="R816" i="4" a="1"/>
  <c r="R816" i="4" s="1"/>
  <c r="U816" i="4" s="1"/>
  <c r="R817" i="4" a="1"/>
  <c r="R817" i="4"/>
  <c r="R818" i="4" a="1"/>
  <c r="R818" i="4" s="1"/>
  <c r="U818" i="4" s="1"/>
  <c r="R819" i="4" a="1"/>
  <c r="R819" i="4"/>
  <c r="R820" i="4" a="1"/>
  <c r="R820" i="4" s="1"/>
  <c r="R821" i="4" a="1"/>
  <c r="R821" i="4"/>
  <c r="R822" i="4" a="1"/>
  <c r="R822" i="4"/>
  <c r="R823" i="4" a="1"/>
  <c r="R823" i="4" s="1"/>
  <c r="U823" i="4" s="1"/>
  <c r="R824" i="4" a="1"/>
  <c r="R824" i="4" s="1"/>
  <c r="R825" i="4" a="1"/>
  <c r="R825" i="4"/>
  <c r="R826" i="4" a="1"/>
  <c r="R826" i="4" s="1"/>
  <c r="R827" i="4" a="1"/>
  <c r="R827" i="4"/>
  <c r="R828" i="4" a="1"/>
  <c r="R828" i="4"/>
  <c r="U828" i="4" s="1"/>
  <c r="R829" i="4" a="1"/>
  <c r="R829" i="4"/>
  <c r="U829" i="4" s="1"/>
  <c r="R830" i="4" a="1"/>
  <c r="R830" i="4" s="1"/>
  <c r="U830" i="4" s="1"/>
  <c r="R831" i="4" a="1"/>
  <c r="R831" i="4" s="1"/>
  <c r="R832" i="4" a="1"/>
  <c r="R832" i="4" s="1"/>
  <c r="R833" i="4" a="1"/>
  <c r="R833" i="4"/>
  <c r="R834" i="4" a="1"/>
  <c r="R834" i="4" s="1"/>
  <c r="R835" i="4" a="1"/>
  <c r="R835" i="4"/>
  <c r="R836" i="4" a="1"/>
  <c r="R836" i="4"/>
  <c r="R837" i="4" a="1"/>
  <c r="R837" i="4" s="1"/>
  <c r="U837" i="4" s="1"/>
  <c r="R838" i="4" a="1"/>
  <c r="R838" i="4" s="1"/>
  <c r="R839" i="4" a="1"/>
  <c r="R839" i="4"/>
  <c r="R840" i="4" a="1"/>
  <c r="R840" i="4" s="1"/>
  <c r="U840" i="4" s="1"/>
  <c r="R841" i="4" a="1"/>
  <c r="R841" i="4" s="1"/>
  <c r="U841" i="4" s="1"/>
  <c r="R842" i="4" a="1"/>
  <c r="R842" i="4"/>
  <c r="U842" i="4" s="1"/>
  <c r="R843" i="4" a="1"/>
  <c r="R843" i="4"/>
  <c r="U843" i="4" s="1"/>
  <c r="R844" i="4" a="1"/>
  <c r="R844" i="4" s="1"/>
  <c r="R845" i="4" a="1"/>
  <c r="R845" i="4"/>
  <c r="R846" i="4" a="1"/>
  <c r="R846" i="4"/>
  <c r="U846" i="4" s="1"/>
  <c r="R847" i="4" a="1"/>
  <c r="R847" i="4"/>
  <c r="R848" i="4" a="1"/>
  <c r="R848" i="4"/>
  <c r="R849" i="4" a="1"/>
  <c r="R849" i="4"/>
  <c r="R850" i="4" a="1"/>
  <c r="R850" i="4" s="1"/>
  <c r="R851" i="4" a="1"/>
  <c r="R851" i="4"/>
  <c r="R852" i="4" a="1"/>
  <c r="R852" i="4"/>
  <c r="R853" i="4" a="1"/>
  <c r="R853" i="4" s="1"/>
  <c r="U853" i="4" s="1"/>
  <c r="R854" i="4" a="1"/>
  <c r="R854" i="4" s="1"/>
  <c r="U854" i="4" s="1"/>
  <c r="R855" i="4" a="1"/>
  <c r="R855" i="4"/>
  <c r="U855" i="4" s="1"/>
  <c r="R856" i="4" a="1"/>
  <c r="R856" i="4" s="1"/>
  <c r="U856" i="4" s="1"/>
  <c r="R857" i="4" a="1"/>
  <c r="R857" i="4"/>
  <c r="R858" i="4" a="1"/>
  <c r="R858" i="4"/>
  <c r="R859" i="4" a="1"/>
  <c r="R859" i="4"/>
  <c r="U859" i="4" s="1"/>
  <c r="R860" i="4" a="1"/>
  <c r="R860" i="4"/>
  <c r="R861" i="4" a="1"/>
  <c r="R861" i="4"/>
  <c r="R862" i="4" a="1"/>
  <c r="R862" i="4" s="1"/>
  <c r="R863" i="4" a="1"/>
  <c r="R863" i="4"/>
  <c r="R864" i="4" a="1"/>
  <c r="R864" i="4" s="1"/>
  <c r="R865" i="4" a="1"/>
  <c r="R865" i="4"/>
  <c r="R866" i="4" a="1"/>
  <c r="R866" i="4"/>
  <c r="U866" i="4" s="1"/>
  <c r="R867" i="4" a="1"/>
  <c r="R867" i="4"/>
  <c r="R868" i="4" a="1"/>
  <c r="R868" i="4" s="1"/>
  <c r="R869" i="4" a="1"/>
  <c r="R869" i="4"/>
  <c r="R870" i="4" a="1"/>
  <c r="R870" i="4" s="1"/>
  <c r="R871" i="4" a="1"/>
  <c r="R871" i="4"/>
  <c r="R872" i="4" a="1"/>
  <c r="R872" i="4" s="1"/>
  <c r="U872" i="4" s="1"/>
  <c r="R873" i="4" a="1"/>
  <c r="R873" i="4"/>
  <c r="U873" i="4" s="1"/>
  <c r="R874" i="4" a="1"/>
  <c r="R874" i="4" s="1"/>
  <c r="U874" i="4" s="1"/>
  <c r="R875" i="4" a="1"/>
  <c r="R875" i="4"/>
  <c r="R876" i="4" a="1"/>
  <c r="R876" i="4"/>
  <c r="R877" i="4" a="1"/>
  <c r="R877" i="4"/>
  <c r="R878" i="4" a="1"/>
  <c r="R878" i="4"/>
  <c r="R879" i="4" a="1"/>
  <c r="R879" i="4"/>
  <c r="R880" i="4" a="1"/>
  <c r="R880" i="4" s="1"/>
  <c r="U880" i="4" s="1"/>
  <c r="R881" i="4" a="1"/>
  <c r="R881" i="4"/>
  <c r="R882" i="4" a="1"/>
  <c r="R882" i="4" s="1"/>
  <c r="R883" i="4" a="1"/>
  <c r="R883" i="4" s="1"/>
  <c r="R884" i="4" a="1"/>
  <c r="R884" i="4"/>
  <c r="R885" i="4" a="1"/>
  <c r="R885" i="4" s="1"/>
  <c r="R886" i="4" a="1"/>
  <c r="R886" i="4" s="1"/>
  <c r="R887" i="4" a="1"/>
  <c r="R887" i="4"/>
  <c r="R888" i="4" a="1"/>
  <c r="R888" i="4"/>
  <c r="U888" i="4" s="1"/>
  <c r="R889" i="4" a="1"/>
  <c r="R889" i="4"/>
  <c r="U889" i="4" s="1"/>
  <c r="R890" i="4" a="1"/>
  <c r="R890" i="4"/>
  <c r="R891" i="4" a="1"/>
  <c r="R891" i="4"/>
  <c r="U891" i="4" s="1"/>
  <c r="R892" i="4" a="1"/>
  <c r="R892" i="4" s="1"/>
  <c r="R893" i="4" a="1"/>
  <c r="R893" i="4"/>
  <c r="R894" i="4" a="1"/>
  <c r="R894" i="4"/>
  <c r="U894" i="4" s="1"/>
  <c r="R895" i="4" a="1"/>
  <c r="R895" i="4" s="1"/>
  <c r="R896" i="4" a="1"/>
  <c r="R896" i="4" s="1"/>
  <c r="R897" i="4" a="1"/>
  <c r="R897" i="4"/>
  <c r="R898" i="4" a="1"/>
  <c r="R898" i="4" s="1"/>
  <c r="R899" i="4" a="1"/>
  <c r="R899" i="4"/>
  <c r="R900" i="4" a="1"/>
  <c r="R900" i="4"/>
  <c r="R901" i="4" a="1"/>
  <c r="R901" i="4"/>
  <c r="U901" i="4" s="1"/>
  <c r="R902" i="4" a="1"/>
  <c r="R902" i="4" s="1"/>
  <c r="U902" i="4" s="1"/>
  <c r="R903" i="4" a="1"/>
  <c r="R903" i="4"/>
  <c r="R904" i="4" a="1"/>
  <c r="R904" i="4" s="1"/>
  <c r="R905" i="4" a="1"/>
  <c r="R905" i="4"/>
  <c r="R906" i="4" a="1"/>
  <c r="R906" i="4"/>
  <c r="R907" i="4" a="1"/>
  <c r="R907" i="4"/>
  <c r="U907" i="4" s="1"/>
  <c r="R908" i="4" a="1"/>
  <c r="R908" i="4"/>
  <c r="U908" i="4" s="1"/>
  <c r="R909" i="4" a="1"/>
  <c r="R909" i="4" s="1"/>
  <c r="R910" i="4" a="1"/>
  <c r="R910" i="4" s="1"/>
  <c r="R911" i="4" a="1"/>
  <c r="R911" i="4"/>
  <c r="R912" i="4" a="1"/>
  <c r="R912" i="4"/>
  <c r="U912" i="4" s="1"/>
  <c r="R913" i="4" a="1"/>
  <c r="R913" i="4"/>
  <c r="R914" i="4" a="1"/>
  <c r="R914" i="4"/>
  <c r="U914" i="4" s="1"/>
  <c r="R915" i="4" a="1"/>
  <c r="R915" i="4"/>
  <c r="R916" i="4" a="1"/>
  <c r="R916" i="4" s="1"/>
  <c r="R917" i="4" a="1"/>
  <c r="R917" i="4"/>
  <c r="R918" i="4" a="1"/>
  <c r="R918" i="4"/>
  <c r="U918" i="4" s="1"/>
  <c r="R919" i="4" a="1"/>
  <c r="R919" i="4" s="1"/>
  <c r="U919" i="4" s="1"/>
  <c r="R920" i="4" a="1"/>
  <c r="R920" i="4"/>
  <c r="R921" i="4" a="1"/>
  <c r="R921" i="4" s="1"/>
  <c r="U921" i="4" s="1"/>
  <c r="R922" i="4" a="1"/>
  <c r="R922" i="4" s="1"/>
  <c r="R923" i="4" a="1"/>
  <c r="R923" i="4"/>
  <c r="R924" i="4" a="1"/>
  <c r="R924" i="4"/>
  <c r="R925" i="4" a="1"/>
  <c r="R925" i="4"/>
  <c r="U925" i="4" s="1"/>
  <c r="R926" i="4" a="1"/>
  <c r="R926" i="4" s="1"/>
  <c r="U926" i="4" s="1"/>
  <c r="R927" i="4" a="1"/>
  <c r="R927" i="4"/>
  <c r="R928" i="4" a="1"/>
  <c r="R928" i="4" s="1"/>
  <c r="R929" i="4" a="1"/>
  <c r="R929" i="4"/>
  <c r="R930" i="4" a="1"/>
  <c r="R930" i="4"/>
  <c r="R931" i="4" a="1"/>
  <c r="R931" i="4" s="1"/>
  <c r="R932" i="4" a="1"/>
  <c r="R932" i="4" s="1"/>
  <c r="U932" i="4" s="1"/>
  <c r="R933" i="4" a="1"/>
  <c r="R933" i="4"/>
  <c r="R934" i="4" a="1"/>
  <c r="R934" i="4" s="1"/>
  <c r="U934" i="4" s="1"/>
  <c r="R935" i="4" a="1"/>
  <c r="R935" i="4"/>
  <c r="R936" i="4" a="1"/>
  <c r="R936" i="4" s="1"/>
  <c r="R937" i="4" a="1"/>
  <c r="R937" i="4"/>
  <c r="U937" i="4" s="1"/>
  <c r="R938" i="4" a="1"/>
  <c r="R938" i="4" s="1"/>
  <c r="U938" i="4" s="1"/>
  <c r="R939" i="4" a="1"/>
  <c r="R939" i="4" s="1"/>
  <c r="R940" i="4" a="1"/>
  <c r="R940" i="4" s="1"/>
  <c r="R941" i="4" a="1"/>
  <c r="R941" i="4"/>
  <c r="R942" i="4" a="1"/>
  <c r="R942" i="4" s="1"/>
  <c r="U942" i="4" s="1"/>
  <c r="R943" i="4" a="1"/>
  <c r="R943" i="4"/>
  <c r="R944" i="4" a="1"/>
  <c r="R944" i="4"/>
  <c r="R945" i="4" a="1"/>
  <c r="R945" i="4" s="1"/>
  <c r="R946" i="4" a="1"/>
  <c r="R946" i="4" s="1"/>
  <c r="R947" i="4" a="1"/>
  <c r="R947" i="4"/>
  <c r="R948" i="4" a="1"/>
  <c r="R948" i="4"/>
  <c r="U948" i="4" s="1"/>
  <c r="R949" i="4" a="1"/>
  <c r="R949" i="4" s="1"/>
  <c r="U949" i="4" s="1"/>
  <c r="R950" i="4" a="1"/>
  <c r="R950" i="4"/>
  <c r="U950" i="4" s="1"/>
  <c r="R951" i="4" a="1"/>
  <c r="R951" i="4" s="1"/>
  <c r="U951" i="4" s="1"/>
  <c r="R952" i="4" a="1"/>
  <c r="R952" i="4" s="1"/>
  <c r="R953" i="4" a="1"/>
  <c r="R953" i="4"/>
  <c r="R954" i="4" a="1"/>
  <c r="R954" i="4"/>
  <c r="R955" i="4" a="1"/>
  <c r="R955" i="4" s="1"/>
  <c r="R956" i="4" a="1"/>
  <c r="R956" i="4"/>
  <c r="R957" i="4" a="1"/>
  <c r="R957" i="4"/>
  <c r="U957" i="4" s="1"/>
  <c r="R958" i="4" a="1"/>
  <c r="R958" i="4" s="1"/>
  <c r="U958" i="4" s="1"/>
  <c r="R959" i="4" a="1"/>
  <c r="R959" i="4"/>
  <c r="R960" i="4" a="1"/>
  <c r="R960" i="4" s="1"/>
  <c r="U960" i="4" s="1"/>
  <c r="R961" i="4" a="1"/>
  <c r="R961" i="4"/>
  <c r="R962" i="4" a="1"/>
  <c r="R962" i="4"/>
  <c r="R963" i="4" a="1"/>
  <c r="R963" i="4"/>
  <c r="U963" i="4" s="1"/>
  <c r="R964" i="4" a="1"/>
  <c r="R964" i="4" s="1"/>
  <c r="R965" i="4" a="1"/>
  <c r="R965" i="4"/>
  <c r="R966" i="4" a="1"/>
  <c r="R966" i="4" s="1"/>
  <c r="R967" i="4" a="1"/>
  <c r="R967" i="4" s="1"/>
  <c r="R968" i="4" a="1"/>
  <c r="R968" i="4" s="1"/>
  <c r="R969" i="4" a="1"/>
  <c r="R969" i="4"/>
  <c r="R970" i="4" a="1"/>
  <c r="R970" i="4" s="1"/>
  <c r="U970" i="4" s="1"/>
  <c r="R971" i="4" a="1"/>
  <c r="R971" i="4"/>
  <c r="R972" i="4" a="1"/>
  <c r="R972" i="4"/>
  <c r="U972" i="4" s="1"/>
  <c r="R973" i="4" a="1"/>
  <c r="R973" i="4"/>
  <c r="U973" i="4" s="1"/>
  <c r="R974" i="4" a="1"/>
  <c r="R974" i="4" s="1"/>
  <c r="U974" i="4" s="1"/>
  <c r="R975" i="4" a="1"/>
  <c r="R975" i="4"/>
  <c r="R976" i="4" a="1"/>
  <c r="R976" i="4" s="1"/>
  <c r="R977" i="4" a="1"/>
  <c r="R977" i="4"/>
  <c r="R978" i="4" a="1"/>
  <c r="R978" i="4"/>
  <c r="R979" i="4" a="1"/>
  <c r="R979" i="4"/>
  <c r="R980" i="4" a="1"/>
  <c r="R980" i="4"/>
  <c r="U980" i="4" s="1"/>
  <c r="R981" i="4" a="1"/>
  <c r="R981" i="4" s="1"/>
  <c r="R982" i="4" a="1"/>
  <c r="R982" i="4" s="1"/>
  <c r="R983" i="4" a="1"/>
  <c r="R983" i="4"/>
  <c r="R984" i="4" a="1"/>
  <c r="R984" i="4"/>
  <c r="U984" i="4" s="1"/>
  <c r="R985" i="4" a="1"/>
  <c r="R985" i="4"/>
  <c r="U985" i="4" s="1"/>
  <c r="R986" i="4" a="1"/>
  <c r="R986" i="4"/>
  <c r="U986" i="4" s="1"/>
  <c r="R987" i="4" a="1"/>
  <c r="R987" i="4"/>
  <c r="U987" i="4" s="1"/>
  <c r="R988" i="4" a="1"/>
  <c r="R988" i="4" s="1"/>
  <c r="R989" i="4" a="1"/>
  <c r="R989" i="4"/>
  <c r="R990" i="4" a="1"/>
  <c r="R990" i="4"/>
  <c r="U990" i="4" s="1"/>
  <c r="R991" i="4" a="1"/>
  <c r="R991" i="4"/>
  <c r="U991" i="4" s="1"/>
  <c r="R992" i="4" a="1"/>
  <c r="R992" i="4"/>
  <c r="U992" i="4" s="1"/>
  <c r="R993" i="4" a="1"/>
  <c r="R993" i="4"/>
  <c r="U993" i="4" s="1"/>
  <c r="R994" i="4" a="1"/>
  <c r="R994" i="4" s="1"/>
  <c r="U994" i="4" s="1"/>
  <c r="R995" i="4" a="1"/>
  <c r="R995" i="4"/>
  <c r="R996" i="4" a="1"/>
  <c r="R996" i="4"/>
  <c r="R997" i="4" a="1"/>
  <c r="R997" i="4"/>
  <c r="U997" i="4" s="1"/>
  <c r="R998" i="4" a="1"/>
  <c r="R998" i="4"/>
  <c r="U998" i="4" s="1"/>
  <c r="R999" i="4" a="1"/>
  <c r="R999" i="4"/>
  <c r="R1000" i="4" a="1"/>
  <c r="R1000" i="4" s="1"/>
  <c r="U1000" i="4" s="1"/>
  <c r="R1001" i="4" a="1"/>
  <c r="R1001" i="4"/>
  <c r="R1002" i="4" a="1"/>
  <c r="R1002" i="4"/>
  <c r="R1003" i="4" a="1"/>
  <c r="R1003" i="4"/>
  <c r="U1003" i="4" s="1"/>
  <c r="R1004" i="4" a="1"/>
  <c r="R1004" i="4"/>
  <c r="U1004" i="4" s="1"/>
  <c r="R1005" i="4" a="1"/>
  <c r="R1005" i="4"/>
  <c r="U1005" i="4" s="1"/>
  <c r="R1006" i="4" a="1"/>
  <c r="R1006" i="4" s="1"/>
  <c r="U1006" i="4" s="1"/>
  <c r="R1007" i="4" a="1"/>
  <c r="R1007" i="4"/>
  <c r="R1008" i="4" a="1"/>
  <c r="R1008" i="4"/>
  <c r="R1009" i="4" a="1"/>
  <c r="R1009" i="4"/>
  <c r="U1009" i="4" s="1"/>
  <c r="R1010" i="4" a="1"/>
  <c r="R1010" i="4"/>
  <c r="U1010" i="4" s="1"/>
  <c r="R1011" i="4" a="1"/>
  <c r="R1011" i="4"/>
  <c r="U1011" i="4" s="1"/>
  <c r="R1012" i="4" a="1"/>
  <c r="R1012" i="4" s="1"/>
  <c r="U1012" i="4" s="1"/>
  <c r="R1013" i="4" a="1"/>
  <c r="R1013" i="4"/>
  <c r="R1014" i="4" a="1"/>
  <c r="R1014" i="4" s="1"/>
  <c r="U1014" i="4" s="1"/>
  <c r="R1015" i="4" a="1"/>
  <c r="R1015" i="4"/>
  <c r="R1016" i="4" a="1"/>
  <c r="R1016" i="4"/>
  <c r="U1016" i="4" s="1"/>
  <c r="R1017" i="4" a="1"/>
  <c r="R1017" i="4"/>
  <c r="U1017" i="4" s="1"/>
  <c r="R1018" i="4" a="1"/>
  <c r="R1018" i="4" s="1"/>
  <c r="U1018" i="4" s="1"/>
  <c r="R1019" i="4" a="1"/>
  <c r="R1019" i="4"/>
  <c r="R1020" i="4" a="1"/>
  <c r="R1020" i="4"/>
  <c r="U1020" i="4" s="1"/>
  <c r="R1021" i="4" a="1"/>
  <c r="R1021" i="4"/>
  <c r="R1022" i="4" a="1"/>
  <c r="R1022" i="4"/>
  <c r="R1023" i="4" a="1"/>
  <c r="R1023" i="4"/>
  <c r="U1023" i="4" s="1"/>
  <c r="R1024" i="4" a="1"/>
  <c r="R1024" i="4" s="1"/>
  <c r="U1024" i="4" s="1"/>
  <c r="R1025" i="4" a="1"/>
  <c r="R1025" i="4"/>
  <c r="R1026" i="4" a="1"/>
  <c r="R1026" i="4"/>
  <c r="U1026" i="4" s="1"/>
  <c r="R1027" i="4" a="1"/>
  <c r="R1027" i="4" s="1"/>
  <c r="U1027" i="4" s="1"/>
  <c r="R1028" i="4" a="1"/>
  <c r="R1028" i="4"/>
  <c r="R1029" i="4" a="1"/>
  <c r="R1029" i="4"/>
  <c r="R1030" i="4" a="1"/>
  <c r="R1030" i="4" s="1"/>
  <c r="U1030" i="4" s="1"/>
  <c r="R1031" i="4" a="1"/>
  <c r="R1031" i="4"/>
  <c r="R1032" i="4" a="1"/>
  <c r="R1032" i="4"/>
  <c r="R1033" i="4" a="1"/>
  <c r="R1033" i="4"/>
  <c r="U1033" i="4" s="1"/>
  <c r="R1034" i="4" a="1"/>
  <c r="R1034" i="4"/>
  <c r="R1035" i="4" a="1"/>
  <c r="R1035" i="4"/>
  <c r="R1036" i="4" a="1"/>
  <c r="R1036" i="4" s="1"/>
  <c r="R1037" i="4" a="1"/>
  <c r="R1037" i="4"/>
  <c r="R1038" i="4" a="1"/>
  <c r="R1038" i="4"/>
  <c r="U1038" i="4" s="1"/>
  <c r="R1039" i="4" a="1"/>
  <c r="R1039" i="4"/>
  <c r="U1039" i="4" s="1"/>
  <c r="R1040" i="4" a="1"/>
  <c r="R1040" i="4" s="1"/>
  <c r="U1040" i="4" s="1"/>
  <c r="R1041" i="4" a="1"/>
  <c r="R1041" i="4"/>
  <c r="R1042" i="4" a="1"/>
  <c r="R1042" i="4" s="1"/>
  <c r="R1043" i="4" a="1"/>
  <c r="R1043" i="4"/>
  <c r="R1044" i="4" a="1"/>
  <c r="R1044" i="4"/>
  <c r="U1044" i="4" s="1"/>
  <c r="R1045" i="4" a="1"/>
  <c r="R1045" i="4"/>
  <c r="U1045" i="4" s="1"/>
  <c r="R1046" i="4" a="1"/>
  <c r="R1046" i="4"/>
  <c r="R1047" i="4" a="1"/>
  <c r="R1047" i="4"/>
  <c r="R1048" i="4" a="1"/>
  <c r="R1048" i="4" s="1"/>
  <c r="R1049" i="4" a="1"/>
  <c r="R1049" i="4"/>
  <c r="R1050" i="4" a="1"/>
  <c r="R1050" i="4"/>
  <c r="R1051" i="4" a="1"/>
  <c r="R1051" i="4"/>
  <c r="U1051" i="4" s="1"/>
  <c r="R1052" i="4" a="1"/>
  <c r="R1052" i="4"/>
  <c r="U1052" i="4" s="1"/>
  <c r="R1053" i="4" a="1"/>
  <c r="R1053" i="4" s="1"/>
  <c r="U1053" i="4" s="1"/>
  <c r="R1054" i="4" a="1"/>
  <c r="R1054" i="4" s="1"/>
  <c r="R1055" i="4" a="1"/>
  <c r="R1055" i="4"/>
  <c r="R1056" i="4" a="1"/>
  <c r="R1056" i="4" s="1"/>
  <c r="R1057" i="4" a="1"/>
  <c r="R1057" i="4"/>
  <c r="U1057" i="4" s="1"/>
  <c r="R1058" i="4" a="1"/>
  <c r="R1058" i="4"/>
  <c r="U1058" i="4" s="1"/>
  <c r="R1059" i="4" a="1"/>
  <c r="R1059" i="4"/>
  <c r="R1060" i="4" a="1"/>
  <c r="R1060" i="4" s="1"/>
  <c r="R1061" i="4" a="1"/>
  <c r="R1061" i="4"/>
  <c r="R1062" i="4" a="1"/>
  <c r="R1062" i="4" s="1"/>
  <c r="U1062" i="4" s="1"/>
  <c r="R1063" i="4" a="1"/>
  <c r="R1063" i="4"/>
  <c r="R1064" i="4" a="1"/>
  <c r="R1064" i="4" s="1"/>
  <c r="R1065" i="4" a="1"/>
  <c r="R1065" i="4"/>
  <c r="R1066" i="4" a="1"/>
  <c r="R1066" i="4" s="1"/>
  <c r="R1067" i="4" a="1"/>
  <c r="R1067" i="4"/>
  <c r="R1068" i="4" a="1"/>
  <c r="R1068" i="4"/>
  <c r="U1068" i="4" s="1"/>
  <c r="R1069" i="4" a="1"/>
  <c r="R1069" i="4" s="1"/>
  <c r="U1069" i="4" s="1"/>
  <c r="R1070" i="4" a="1"/>
  <c r="R1070" i="4"/>
  <c r="R1071" i="4" a="1"/>
  <c r="R1071" i="4" s="1"/>
  <c r="U1071" i="4" s="1"/>
  <c r="R1072" i="4" a="1"/>
  <c r="R1072" i="4" s="1"/>
  <c r="R1073" i="4" a="1"/>
  <c r="R1073" i="4"/>
  <c r="R1074" i="4" a="1"/>
  <c r="R1074" i="4"/>
  <c r="R1075" i="4" a="1"/>
  <c r="R1075" i="4" s="1"/>
  <c r="R1076" i="4" a="1"/>
  <c r="R1076" i="4"/>
  <c r="R1077" i="4" a="1"/>
  <c r="R1077" i="4" s="1"/>
  <c r="U1077" i="4" s="1"/>
  <c r="R1078" i="4" a="1"/>
  <c r="R1078" i="4" s="1"/>
  <c r="R1079" i="4" a="1"/>
  <c r="R1079" i="4"/>
  <c r="R1080" i="4" a="1"/>
  <c r="R1080" i="4"/>
  <c r="R1081" i="4" a="1"/>
  <c r="R1081" i="4"/>
  <c r="U1081" i="4" s="1"/>
  <c r="R1082" i="4" a="1"/>
  <c r="R1082" i="4"/>
  <c r="R1083" i="4" a="1"/>
  <c r="R1083" i="4"/>
  <c r="U1083" i="4" s="1"/>
  <c r="R1084" i="4" a="1"/>
  <c r="R1084" i="4" s="1"/>
  <c r="R1085" i="4" a="1"/>
  <c r="R1085" i="4"/>
  <c r="R1086" i="4" a="1"/>
  <c r="R1086" i="4" s="1"/>
  <c r="R1087" i="4" a="1"/>
  <c r="R1087" i="4"/>
  <c r="R1088" i="4" a="1"/>
  <c r="R1088" i="4"/>
  <c r="R1089" i="4" a="1"/>
  <c r="R1089" i="4" s="1"/>
  <c r="R1090" i="4" a="1"/>
  <c r="R1090" i="4" s="1"/>
  <c r="R1091" i="4" a="1"/>
  <c r="R1091" i="4"/>
  <c r="R1092" i="4" a="1"/>
  <c r="R1092" i="4"/>
  <c r="R1093" i="4" a="1"/>
  <c r="R1093" i="4" s="1"/>
  <c r="U1093" i="4" s="1"/>
  <c r="R1094" i="4" a="1"/>
  <c r="R1094" i="4"/>
  <c r="U1094" i="4" s="1"/>
  <c r="R1095" i="4" a="1"/>
  <c r="R1095" i="4"/>
  <c r="U1095" i="4" s="1"/>
  <c r="R1096" i="4" a="1"/>
  <c r="R1096" i="4" s="1"/>
  <c r="R1097" i="4" a="1"/>
  <c r="R1097" i="4"/>
  <c r="R1098" i="4" a="1"/>
  <c r="R1098" i="4"/>
  <c r="U1098" i="4" s="1"/>
  <c r="R1099" i="4" a="1"/>
  <c r="R1099" i="4" s="1"/>
  <c r="R1100" i="4" a="1"/>
  <c r="R1100" i="4"/>
  <c r="R1101" i="4" a="1"/>
  <c r="R1101" i="4"/>
  <c r="R1102" i="4" a="1"/>
  <c r="R1102" i="4" s="1"/>
  <c r="R1103" i="4" a="1"/>
  <c r="R1103" i="4"/>
  <c r="R1104" i="4" a="1"/>
  <c r="R1104" i="4"/>
  <c r="R1105" i="4" a="1"/>
  <c r="R1105" i="4"/>
  <c r="U1105" i="4" s="1"/>
  <c r="R1106" i="4" a="1"/>
  <c r="R1106" i="4" s="1"/>
  <c r="R1107" i="4" a="1"/>
  <c r="R1107" i="4"/>
  <c r="R1108" i="4" a="1"/>
  <c r="R1108" i="4" s="1"/>
  <c r="U1108" i="4" s="1"/>
  <c r="R1109" i="4" a="1"/>
  <c r="R1109" i="4"/>
  <c r="R1110" i="4" a="1"/>
  <c r="R1110" i="4" s="1"/>
  <c r="U1110" i="4" s="1"/>
  <c r="R1111" i="4" a="1"/>
  <c r="R1111" i="4"/>
  <c r="R1112" i="4" a="1"/>
  <c r="R1112" i="4" s="1"/>
  <c r="U1112" i="4" s="1"/>
  <c r="R1113" i="4" a="1"/>
  <c r="R1113" i="4"/>
  <c r="R1114" i="4" a="1"/>
  <c r="R1114" i="4" s="1"/>
  <c r="R1115" i="4" a="1"/>
  <c r="R1115" i="4"/>
  <c r="R1116" i="4" a="1"/>
  <c r="R1116" i="4"/>
  <c r="R1117" i="4" a="1"/>
  <c r="R1117" i="4" s="1"/>
  <c r="U1117" i="4" s="1"/>
  <c r="R1118" i="4" a="1"/>
  <c r="R1118" i="4"/>
  <c r="R1119" i="4" a="1"/>
  <c r="R1119" i="4" s="1"/>
  <c r="R1120" i="4" a="1"/>
  <c r="R1120" i="4" s="1"/>
  <c r="R1121" i="4" a="1"/>
  <c r="R1121" i="4"/>
  <c r="R1122" i="4" a="1"/>
  <c r="R1122" i="4" s="1"/>
  <c r="U1122" i="4" s="1"/>
  <c r="R1123" i="4" a="1"/>
  <c r="R1123" i="4"/>
  <c r="R1124" i="4" a="1"/>
  <c r="R1124" i="4" s="1"/>
  <c r="R1125" i="4" a="1"/>
  <c r="R1125" i="4" s="1"/>
  <c r="R1126" i="4" a="1"/>
  <c r="R1126" i="4" s="1"/>
  <c r="R1127" i="4" a="1"/>
  <c r="R1127" i="4"/>
  <c r="R1128" i="4" a="1"/>
  <c r="R1128" i="4"/>
  <c r="U1128" i="4" s="1"/>
  <c r="R1129" i="4" a="1"/>
  <c r="R1129" i="4" s="1"/>
  <c r="U1129" i="4" s="1"/>
  <c r="R1130" i="4" a="1"/>
  <c r="R1130" i="4" s="1"/>
  <c r="U1130" i="4" s="1"/>
  <c r="R1131" i="4" a="1"/>
  <c r="R1131" i="4" s="1"/>
  <c r="R1132" i="4" a="1"/>
  <c r="R1132" i="4" s="1"/>
  <c r="R1133" i="4" a="1"/>
  <c r="R1133" i="4"/>
  <c r="R1134" i="4" a="1"/>
  <c r="R1134" i="4" s="1"/>
  <c r="U1134" i="4" s="1"/>
  <c r="R1135" i="4" a="1"/>
  <c r="R1135" i="4"/>
  <c r="U1135" i="4" s="1"/>
  <c r="R1136" i="4" a="1"/>
  <c r="R1136" i="4" s="1"/>
  <c r="U1136" i="4" s="1"/>
  <c r="R1137" i="4" a="1"/>
  <c r="R1137" i="4" s="1"/>
  <c r="R1138" i="4" a="1"/>
  <c r="R1138" i="4" s="1"/>
  <c r="R1139" i="4" a="1"/>
  <c r="R1139" i="4" s="1"/>
  <c r="R1140" i="4" a="1"/>
  <c r="R1140" i="4" s="1"/>
  <c r="R1141" i="4" a="1"/>
  <c r="R1141" i="4"/>
  <c r="U1141" i="4" s="1"/>
  <c r="R1142" i="4" a="1"/>
  <c r="R1142" i="4"/>
  <c r="R1143" i="4" a="1"/>
  <c r="R1143" i="4"/>
  <c r="R1144" i="4" a="1"/>
  <c r="R1144" i="4" s="1"/>
  <c r="R1145" i="4" a="1"/>
  <c r="R1145" i="4" s="1"/>
  <c r="R1146" i="4" a="1"/>
  <c r="R1146" i="4" s="1"/>
  <c r="R1147" i="4" a="1"/>
  <c r="R1147" i="4" s="1"/>
  <c r="R1148" i="4" a="1"/>
  <c r="R1148" i="4"/>
  <c r="R1149" i="4" a="1"/>
  <c r="R1149" i="4"/>
  <c r="U1149" i="4" s="1"/>
  <c r="R1150" i="4" a="1"/>
  <c r="R1150" i="4" s="1"/>
  <c r="R1151" i="4" a="1"/>
  <c r="R1151" i="4" s="1"/>
  <c r="R1152" i="4" a="1"/>
  <c r="R1152" i="4"/>
  <c r="U1152" i="4" s="1"/>
  <c r="R1153" i="4" a="1"/>
  <c r="R1153" i="4" s="1"/>
  <c r="R1154" i="4" a="1"/>
  <c r="R1154" i="4" s="1"/>
  <c r="R1155" i="4" a="1"/>
  <c r="R1155" i="4" s="1"/>
  <c r="R1156" i="4" a="1"/>
  <c r="R1156" i="4" s="1"/>
  <c r="R1157" i="4" a="1"/>
  <c r="R1157" i="4" s="1"/>
  <c r="R1158" i="4" a="1"/>
  <c r="R1158" i="4"/>
  <c r="U1158" i="4" s="1"/>
  <c r="R1159" i="4" a="1"/>
  <c r="R1159" i="4" s="1"/>
  <c r="U1159" i="4" s="1"/>
  <c r="R1160" i="4" a="1"/>
  <c r="R1160" i="4" s="1"/>
  <c r="U1160" i="4" s="1"/>
  <c r="R1161" i="4" a="1"/>
  <c r="R1161" i="4" s="1"/>
  <c r="R1162" i="4" a="1"/>
  <c r="R1162" i="4" s="1"/>
  <c r="R1163" i="4" a="1"/>
  <c r="R1163" i="4" s="1"/>
  <c r="R1164" i="4" a="1"/>
  <c r="R1164" i="4" s="1"/>
  <c r="R1165" i="4" a="1"/>
  <c r="R1165" i="4"/>
  <c r="R1166" i="4" a="1"/>
  <c r="R1166" i="4"/>
  <c r="U1166" i="4" s="1"/>
  <c r="R1167" i="4" a="1"/>
  <c r="R1167" i="4" s="1"/>
  <c r="U1167" i="4" s="1"/>
  <c r="R1168" i="4" a="1"/>
  <c r="R1168" i="4" s="1"/>
  <c r="R1169" i="4" a="1"/>
  <c r="R1169" i="4" s="1"/>
  <c r="R1170" i="4" a="1"/>
  <c r="R1170" i="4" s="1"/>
  <c r="U1170" i="4" s="1"/>
  <c r="R1171" i="4" a="1"/>
  <c r="R1171" i="4" s="1"/>
  <c r="U1171" i="4" s="1"/>
  <c r="R1172" i="4" a="1"/>
  <c r="R1172" i="4"/>
  <c r="R1173" i="4" a="1"/>
  <c r="R1173" i="4"/>
  <c r="U1173" i="4" s="1"/>
  <c r="R1174" i="4" a="1"/>
  <c r="R1174" i="4" s="1"/>
  <c r="U1174" i="4" s="1"/>
  <c r="R1175" i="4" a="1"/>
  <c r="R1175" i="4"/>
  <c r="R1176" i="4" a="1"/>
  <c r="R1176" i="4"/>
  <c r="R1177" i="4" a="1"/>
  <c r="R1177" i="4" s="1"/>
  <c r="U1177" i="4" s="1"/>
  <c r="R1178" i="4" a="1"/>
  <c r="R1178" i="4" s="1"/>
  <c r="R1179" i="4" a="1"/>
  <c r="R1179" i="4"/>
  <c r="R1180" i="4" a="1"/>
  <c r="R1180" i="4" s="1"/>
  <c r="R1181" i="4" a="1"/>
  <c r="R1181" i="4" s="1"/>
  <c r="U1181" i="4" s="1"/>
  <c r="R1182" i="4" a="1"/>
  <c r="R1182" i="4" s="1"/>
  <c r="U1182" i="4" s="1"/>
  <c r="R1183" i="4" a="1"/>
  <c r="R1183" i="4"/>
  <c r="U1183" i="4" s="1"/>
  <c r="R1184" i="4" a="1"/>
  <c r="R1184" i="4" s="1"/>
  <c r="U1184" i="4" s="1"/>
  <c r="R1185" i="4" a="1"/>
  <c r="R1185" i="4" s="1"/>
  <c r="U1185" i="4" s="1"/>
  <c r="R1186" i="4" a="1"/>
  <c r="R1186" i="4" s="1"/>
  <c r="R1187" i="4" a="1"/>
  <c r="R1187" i="4"/>
  <c r="R1188" i="4" a="1"/>
  <c r="R1188" i="4"/>
  <c r="R1189" i="4" a="1"/>
  <c r="R1189" i="4"/>
  <c r="U1189" i="4" s="1"/>
  <c r="R1190" i="4" a="1"/>
  <c r="R1190" i="4"/>
  <c r="U1190" i="4" s="1"/>
  <c r="R1191" i="4" a="1"/>
  <c r="R1191" i="4"/>
  <c r="R1192" i="4" a="1"/>
  <c r="R1192" i="4" s="1"/>
  <c r="R1193" i="4" a="1"/>
  <c r="R1193" i="4"/>
  <c r="R1194" i="4" a="1"/>
  <c r="R1194" i="4" s="1"/>
  <c r="R1195" i="4" a="1"/>
  <c r="R1195" i="4" s="1"/>
  <c r="U1195" i="4" s="1"/>
  <c r="R1196" i="4" a="1"/>
  <c r="R1196" i="4"/>
  <c r="U1196" i="4" s="1"/>
  <c r="R1197" i="4" a="1"/>
  <c r="R1197" i="4"/>
  <c r="U1197" i="4" s="1"/>
  <c r="R1198" i="4" a="1"/>
  <c r="R1198" i="4" s="1"/>
  <c r="U1198" i="4" s="1"/>
  <c r="R1199" i="4" a="1"/>
  <c r="R1199" i="4"/>
  <c r="R1200" i="4" a="1"/>
  <c r="R1200" i="4" s="1"/>
  <c r="R1201" i="4" a="1"/>
  <c r="R1201" i="4"/>
  <c r="R1202" i="4" a="1"/>
  <c r="R1202" i="4"/>
  <c r="R1203" i="4" a="1"/>
  <c r="R1203" i="4"/>
  <c r="U1203" i="4" s="1"/>
  <c r="R1204" i="4" a="1"/>
  <c r="R1204" i="4" s="1"/>
  <c r="U1204" i="4" s="1"/>
  <c r="R1205" i="4" a="1"/>
  <c r="R1205" i="4"/>
  <c r="U1205" i="4" s="1"/>
  <c r="R1206" i="4" a="1"/>
  <c r="R1206" i="4"/>
  <c r="U1206" i="4" s="1"/>
  <c r="R1207" i="4" a="1"/>
  <c r="R1207" i="4" s="1"/>
  <c r="R1208" i="4" a="1"/>
  <c r="R1208" i="4" s="1"/>
  <c r="R1209" i="4" a="1"/>
  <c r="R1209" i="4"/>
  <c r="R1210" i="4" a="1"/>
  <c r="R1210" i="4" s="1"/>
  <c r="R1211" i="4" a="1"/>
  <c r="R1211" i="4"/>
  <c r="U1211" i="4" s="1"/>
  <c r="R1212" i="4" a="1"/>
  <c r="R1212" i="4"/>
  <c r="U1212" i="4" s="1"/>
  <c r="R1213" i="4" a="1"/>
  <c r="R1213" i="4" s="1"/>
  <c r="U1213" i="4" s="1"/>
  <c r="R1214" i="4" a="1"/>
  <c r="R1214" i="4"/>
  <c r="R1215" i="4" a="1"/>
  <c r="R1215" i="4"/>
  <c r="R1216" i="4" a="1"/>
  <c r="R1216" i="4" s="1"/>
  <c r="R1217" i="4" a="1"/>
  <c r="R1217" i="4"/>
  <c r="U1217" i="4" s="1"/>
  <c r="R1218" i="4" a="1"/>
  <c r="R1218" i="4"/>
  <c r="U1218" i="4" s="1"/>
  <c r="R1219" i="4" a="1"/>
  <c r="R1219" i="4"/>
  <c r="U1219" i="4" s="1"/>
  <c r="R1220" i="4" a="1"/>
  <c r="R1220" i="4" s="1"/>
  <c r="R1221" i="4" a="1"/>
  <c r="R1221" i="4" s="1"/>
  <c r="R1222" i="4" a="1"/>
  <c r="R1222" i="4"/>
  <c r="R1223" i="4" a="1"/>
  <c r="R1223" i="4"/>
  <c r="R1224" i="4" a="1"/>
  <c r="R1224" i="4"/>
  <c r="R1225" i="4" a="1"/>
  <c r="R1225" i="4"/>
  <c r="U1225" i="4" s="1"/>
  <c r="R1226" i="4" a="1"/>
  <c r="R1226" i="4" s="1"/>
  <c r="U1226" i="4" s="1"/>
  <c r="R1227" i="4" a="1"/>
  <c r="R1227" i="4" s="1"/>
  <c r="U1227" i="4" s="1"/>
  <c r="R1228" i="4" a="1"/>
  <c r="R1228" i="4"/>
  <c r="R1229" i="4" a="1"/>
  <c r="R1229" i="4"/>
  <c r="R1230" i="4" a="1"/>
  <c r="R1230" i="4"/>
  <c r="R1231" i="4" a="1"/>
  <c r="R1231" i="4"/>
  <c r="U1231" i="4" s="1"/>
  <c r="R1232" i="4" a="1"/>
  <c r="R1232" i="4" s="1"/>
  <c r="U1232" i="4" s="1"/>
  <c r="R1233" i="4" a="1"/>
  <c r="R1233" i="4" s="1"/>
  <c r="U1233" i="4" s="1"/>
  <c r="R1234" i="4" a="1"/>
  <c r="R1234" i="4"/>
  <c r="U1234" i="4" s="1"/>
  <c r="R1235" i="4" a="1"/>
  <c r="R1235" i="4"/>
  <c r="R1236" i="4" a="1"/>
  <c r="R1236" i="4"/>
  <c r="R1237" i="4" a="1"/>
  <c r="R1237" i="4"/>
  <c r="R1238" i="4" a="1"/>
  <c r="R1238" i="4" s="1"/>
  <c r="R1239" i="4" a="1"/>
  <c r="R1239" i="4" s="1"/>
  <c r="U1239" i="4" s="1"/>
  <c r="R1240" i="4" a="1"/>
  <c r="R1240" i="4"/>
  <c r="U1240" i="4" s="1"/>
  <c r="R1241" i="4" a="1"/>
  <c r="R1241" i="4"/>
  <c r="U1241" i="4" s="1"/>
  <c r="R1242" i="4" a="1"/>
  <c r="R1242" i="4"/>
  <c r="U1242" i="4" s="1"/>
  <c r="R1243" i="4" a="1"/>
  <c r="R1243" i="4"/>
  <c r="R1244" i="4" a="1"/>
  <c r="R1244" i="4" s="1"/>
  <c r="R1245" i="4" a="1"/>
  <c r="R1245" i="4" s="1"/>
  <c r="R1246" i="4" a="1"/>
  <c r="R1246" i="4"/>
  <c r="U1246" i="4" s="1"/>
  <c r="R1247" i="4" a="1"/>
  <c r="R1247" i="4"/>
  <c r="U1247" i="4" s="1"/>
  <c r="R1248" i="4" a="1"/>
  <c r="R1248" i="4"/>
  <c r="U1248" i="4" s="1"/>
  <c r="R1249" i="4" a="1"/>
  <c r="R1249" i="4"/>
  <c r="R1250" i="4" a="1"/>
  <c r="R1250" i="4" s="1"/>
  <c r="R1251" i="4" a="1"/>
  <c r="R1251" i="4" s="1"/>
  <c r="R1252" i="4" a="1"/>
  <c r="R1252" i="4"/>
  <c r="R1253" i="4" a="1"/>
  <c r="R1253" i="4"/>
  <c r="U1253" i="4" s="1"/>
  <c r="R1254" i="4" a="1"/>
  <c r="R1254" i="4"/>
  <c r="U1254" i="4" s="1"/>
  <c r="R1255" i="4" a="1"/>
  <c r="R1255" i="4"/>
  <c r="U1255" i="4" s="1"/>
  <c r="R1256" i="4" a="1"/>
  <c r="R1256" i="4" s="1"/>
  <c r="R1257" i="4" a="1"/>
  <c r="R1257" i="4" s="1"/>
  <c r="R1258" i="4" a="1"/>
  <c r="R1258" i="4" s="1"/>
  <c r="R1259" i="4" a="1"/>
  <c r="R1259" i="4"/>
  <c r="R1260" i="4" a="1"/>
  <c r="R1260" i="4"/>
  <c r="R1261" i="4" a="1"/>
  <c r="R1261" i="4"/>
  <c r="U1261" i="4" s="1"/>
  <c r="R1262" i="4" a="1"/>
  <c r="R1262" i="4" s="1"/>
  <c r="U1262" i="4" s="1"/>
  <c r="R1263" i="4" a="1"/>
  <c r="R1263" i="4" s="1"/>
  <c r="U1263" i="4" s="1"/>
  <c r="R1264" i="4" a="1"/>
  <c r="R1264" i="4" s="1"/>
  <c r="U1264" i="4" s="1"/>
  <c r="R1265" i="4" a="1"/>
  <c r="R1265" i="4" s="1"/>
  <c r="U1265" i="4" s="1"/>
  <c r="R1266" i="4" a="1"/>
  <c r="R1266" i="4"/>
  <c r="R1267" i="4" a="1"/>
  <c r="R1267" i="4" s="1"/>
  <c r="U1267" i="4" s="1"/>
  <c r="R1268" i="4" a="1"/>
  <c r="R1268" i="4" s="1"/>
  <c r="R1269" i="4" a="1"/>
  <c r="R1269" i="4" s="1"/>
  <c r="U1269" i="4" s="1"/>
  <c r="R1270" i="4" a="1"/>
  <c r="R1270" i="4"/>
  <c r="U1270" i="4" s="1"/>
  <c r="R1271" i="4" a="1"/>
  <c r="R1271" i="4"/>
  <c r="U1271" i="4" s="1"/>
  <c r="R1272" i="4" a="1"/>
  <c r="R1272" i="4" s="1"/>
  <c r="U1272" i="4" s="1"/>
  <c r="R1273" i="4" a="1"/>
  <c r="R1273" i="4"/>
  <c r="R1274" i="4" a="1"/>
  <c r="R1274" i="4" s="1"/>
  <c r="R1275" i="4" a="1"/>
  <c r="R1275" i="4" s="1"/>
  <c r="R1276" i="4" a="1"/>
  <c r="R1276" i="4"/>
  <c r="R1277" i="4" a="1"/>
  <c r="R1277" i="4"/>
  <c r="U1277" i="4" s="1"/>
  <c r="R1278" i="4" a="1"/>
  <c r="R1278" i="4"/>
  <c r="U1278" i="4" s="1"/>
  <c r="R1279" i="4" a="1"/>
  <c r="R1279" i="4" s="1"/>
  <c r="U1279" i="4" s="1"/>
  <c r="R1280" i="4" a="1"/>
  <c r="R1280" i="4" s="1"/>
  <c r="R1281" i="4" a="1"/>
  <c r="R1281" i="4" s="1"/>
  <c r="R1282" i="4" a="1"/>
  <c r="R1282" i="4" s="1"/>
  <c r="R1283" i="4" a="1"/>
  <c r="R1283" i="4" s="1"/>
  <c r="R1284" i="4" a="1"/>
  <c r="R1284" i="4"/>
  <c r="U1284" i="4" s="1"/>
  <c r="R1285" i="4" a="1"/>
  <c r="R1285" i="4"/>
  <c r="U1285" i="4" s="1"/>
  <c r="R1286" i="4" a="1"/>
  <c r="R1286" i="4" s="1"/>
  <c r="R1287" i="4" a="1"/>
  <c r="R1287" i="4" s="1"/>
  <c r="R1288" i="4" a="1"/>
  <c r="R1288" i="4"/>
  <c r="U1288" i="4" s="1"/>
  <c r="R1289" i="4" a="1"/>
  <c r="R1289" i="4" s="1"/>
  <c r="U1289" i="4" s="1"/>
  <c r="R1290" i="4" a="1"/>
  <c r="R1290" i="4" s="1"/>
  <c r="U1290" i="4" s="1"/>
  <c r="R1291" i="4" a="1"/>
  <c r="R1291" i="4"/>
  <c r="U1291" i="4" s="1"/>
  <c r="R1292" i="4" a="1"/>
  <c r="R1292" i="4" s="1"/>
  <c r="R1293" i="4" a="1"/>
  <c r="R1293" i="4" s="1"/>
  <c r="R1294" i="4" a="1"/>
  <c r="R1294" i="4" s="1"/>
  <c r="R1295" i="4" a="1"/>
  <c r="R1295" i="4"/>
  <c r="R1296" i="4" a="1"/>
  <c r="R1296" i="4"/>
  <c r="R1297" i="4" a="1"/>
  <c r="R1297" i="4" s="1"/>
  <c r="R1298" i="4" a="1"/>
  <c r="R1298" i="4" s="1"/>
  <c r="R1299" i="4" a="1"/>
  <c r="R1299" i="4" s="1"/>
  <c r="R1300" i="4" a="1"/>
  <c r="R1300" i="4" s="1"/>
  <c r="U1300" i="4" s="1"/>
  <c r="R1301" i="4" a="1"/>
  <c r="R1301" i="4" s="1"/>
  <c r="U1301" i="4" s="1"/>
  <c r="R1302" i="4" a="1"/>
  <c r="R1302" i="4"/>
  <c r="U1302" i="4" s="1"/>
  <c r="R1303" i="4" a="1"/>
  <c r="R1303" i="4"/>
  <c r="U1303" i="4" s="1"/>
  <c r="R1304" i="4" a="1"/>
  <c r="R1304" i="4" s="1"/>
  <c r="U1304" i="4" s="1"/>
  <c r="R1305" i="4" a="1"/>
  <c r="R1305" i="4" s="1"/>
  <c r="R1306" i="4" a="1"/>
  <c r="R1306" i="4" s="1"/>
  <c r="U1306" i="4" s="1"/>
  <c r="R1307" i="4" a="1"/>
  <c r="R1307" i="4"/>
  <c r="R1308" i="4" a="1"/>
  <c r="R1308" i="4" s="1"/>
  <c r="R1309" i="4" a="1"/>
  <c r="R1309" i="4"/>
  <c r="R1310" i="4" a="1"/>
  <c r="R1310" i="4" s="1"/>
  <c r="R1311" i="4" a="1"/>
  <c r="R1311" i="4" s="1"/>
  <c r="R1312" i="4" a="1"/>
  <c r="R1312" i="4"/>
  <c r="R1313" i="4" a="1"/>
  <c r="R1313" i="4" s="1"/>
  <c r="U1313" i="4" s="1"/>
  <c r="R1314" i="4" a="1"/>
  <c r="R1314" i="4"/>
  <c r="U1314" i="4" s="1"/>
  <c r="R1315" i="4" a="1"/>
  <c r="R1315" i="4" s="1"/>
  <c r="U1315" i="4" s="1"/>
  <c r="R1316" i="4" a="1"/>
  <c r="R1316" i="4" s="1"/>
  <c r="R1317" i="4" a="1"/>
  <c r="R1317" i="4" s="1"/>
  <c r="R1318" i="4" a="1"/>
  <c r="R1318" i="4"/>
  <c r="U1318" i="4" s="1"/>
  <c r="R1319" i="4" a="1"/>
  <c r="R1319" i="4"/>
  <c r="U1319" i="4" s="1"/>
  <c r="R1320" i="4" a="1"/>
  <c r="R1320" i="4" s="1"/>
  <c r="U1320" i="4" s="1"/>
  <c r="R1321" i="4" a="1"/>
  <c r="R1321" i="4" s="1"/>
  <c r="U1321" i="4" s="1"/>
  <c r="R1322" i="4" a="1"/>
  <c r="R1322" i="4" s="1"/>
  <c r="R1323" i="4" a="1"/>
  <c r="R1323" i="4" s="1"/>
  <c r="R1324" i="4" a="1"/>
  <c r="R1324" i="4"/>
  <c r="U1324" i="4" s="1"/>
  <c r="R1325" i="4" a="1"/>
  <c r="R1325" i="4"/>
  <c r="U1325" i="4" s="1"/>
  <c r="R1326" i="4" a="1"/>
  <c r="R1326" i="4"/>
  <c r="U1326" i="4" s="1"/>
  <c r="R1327" i="4" a="1"/>
  <c r="R1327" i="4" s="1"/>
  <c r="U1327" i="4" s="1"/>
  <c r="R1328" i="4" a="1"/>
  <c r="R1328" i="4" s="1"/>
  <c r="R1329" i="4" a="1"/>
  <c r="R1329" i="4" s="1"/>
  <c r="R1330" i="4" a="1"/>
  <c r="R1330" i="4" s="1"/>
  <c r="R1331" i="4" a="1"/>
  <c r="R1331" i="4"/>
  <c r="R1332" i="4" a="1"/>
  <c r="R1332" i="4"/>
  <c r="U1332" i="4" s="1"/>
  <c r="R1333" i="4" a="1"/>
  <c r="R1333" i="4"/>
  <c r="R1334" i="4" a="1"/>
  <c r="R1334" i="4" s="1"/>
  <c r="R1335" i="4" a="1"/>
  <c r="R1335" i="4" s="1"/>
  <c r="R1336" i="4" a="1"/>
  <c r="R1336" i="4" s="1"/>
  <c r="R1337" i="4" a="1"/>
  <c r="R1337" i="4" s="1"/>
  <c r="R1338" i="4" a="1"/>
  <c r="R1338" i="4"/>
  <c r="U1338" i="4" s="1"/>
  <c r="R1339" i="4" a="1"/>
  <c r="R1339" i="4"/>
  <c r="U1339" i="4" s="1"/>
  <c r="R1340" i="4" a="1"/>
  <c r="R1340" i="4" s="1"/>
  <c r="U1340" i="4" s="1"/>
  <c r="R1341" i="4" a="1"/>
  <c r="R1341" i="4" s="1"/>
  <c r="U1341" i="4" s="1"/>
  <c r="R1342" i="4" a="1"/>
  <c r="R1342" i="4"/>
  <c r="R1343" i="4" a="1"/>
  <c r="R1343" i="4" s="1"/>
  <c r="R1344" i="4" a="1"/>
  <c r="R1344" i="4" s="1"/>
  <c r="R1345" i="4" a="1"/>
  <c r="R1345" i="4"/>
  <c r="R1346" i="4" a="1"/>
  <c r="R1346" i="4" s="1"/>
  <c r="U1346" i="4" s="1"/>
  <c r="R1347" i="4" a="1"/>
  <c r="R1347" i="4" s="1"/>
  <c r="U1347" i="4" s="1"/>
  <c r="R1348" i="4" a="1"/>
  <c r="R1348" i="4"/>
  <c r="U1348" i="4" s="1"/>
  <c r="R1349" i="4" a="1"/>
  <c r="R1349" i="4"/>
  <c r="U1349" i="4" s="1"/>
  <c r="R1350" i="4" a="1"/>
  <c r="R1350" i="4"/>
  <c r="U1350" i="4" s="1"/>
  <c r="R1351" i="4" a="1"/>
  <c r="R1351" i="4" s="1"/>
  <c r="R1352" i="4" a="1"/>
  <c r="R1352" i="4" s="1"/>
  <c r="R1353" i="4" a="1"/>
  <c r="R1353" i="4" s="1"/>
  <c r="R1354" i="4" a="1"/>
  <c r="R1354" i="4"/>
  <c r="R1355" i="4" a="1"/>
  <c r="R1355" i="4"/>
  <c r="U1355" i="4" s="1"/>
  <c r="R1356" i="4" a="1"/>
  <c r="R1356" i="4"/>
  <c r="U1356" i="4" s="1"/>
  <c r="R1357" i="4" a="1"/>
  <c r="R1357" i="4" s="1"/>
  <c r="U1357" i="4" s="1"/>
  <c r="R1358" i="4" a="1"/>
  <c r="R1358" i="4" s="1"/>
  <c r="R1359" i="4" a="1"/>
  <c r="R1359" i="4" s="1"/>
  <c r="R1360" i="4" a="1"/>
  <c r="R1360" i="4"/>
  <c r="R1361" i="4" a="1"/>
  <c r="R1361" i="4"/>
  <c r="U1361" i="4" s="1"/>
  <c r="R1362" i="4" a="1"/>
  <c r="R1362" i="4"/>
  <c r="U1362" i="4" s="1"/>
  <c r="R1363" i="4" a="1"/>
  <c r="R1363" i="4"/>
  <c r="U1363" i="4" s="1"/>
  <c r="R1364" i="4" a="1"/>
  <c r="R1364" i="4" s="1"/>
  <c r="U1364" i="4" s="1"/>
  <c r="R1365" i="4" a="1"/>
  <c r="R1365" i="4" s="1"/>
  <c r="R1366" i="4" a="1"/>
  <c r="R1366" i="4" s="1"/>
  <c r="R1367" i="4" a="1"/>
  <c r="R1367" i="4"/>
  <c r="R1368" i="4" a="1"/>
  <c r="R1368" i="4"/>
  <c r="R1369" i="4" a="1"/>
  <c r="R1369" i="4"/>
  <c r="U1369" i="4" s="1"/>
  <c r="R1370" i="4" a="1"/>
  <c r="R1370" i="4" s="1"/>
  <c r="U1370" i="4" s="1"/>
  <c r="R1371" i="4" a="1"/>
  <c r="R1371" i="4" s="1"/>
  <c r="U1371" i="4" s="1"/>
  <c r="R1372" i="4" a="1"/>
  <c r="R1372" i="4"/>
  <c r="U1372" i="4" s="1"/>
  <c r="R1373" i="4" a="1"/>
  <c r="R1373" i="4" s="1"/>
  <c r="U1373" i="4" s="1"/>
  <c r="R1374" i="4" a="1"/>
  <c r="R1374" i="4"/>
  <c r="R1375" i="4" a="1"/>
  <c r="R1375" i="4" s="1"/>
  <c r="U1375" i="4" s="1"/>
  <c r="R1376" i="4" a="1"/>
  <c r="R1376" i="4" s="1"/>
  <c r="R1377" i="4" a="1"/>
  <c r="R1377" i="4" s="1"/>
  <c r="U1377" i="4" s="1"/>
  <c r="R1378" i="4" a="1"/>
  <c r="R1378" i="4"/>
  <c r="U1378" i="4" s="1"/>
  <c r="R1379" i="4" a="1"/>
  <c r="R1379" i="4"/>
  <c r="U1379" i="4" s="1"/>
  <c r="R1380" i="4" a="1"/>
  <c r="R1380" i="4" s="1"/>
  <c r="U1380" i="4" s="1"/>
  <c r="R1381" i="4" a="1"/>
  <c r="R1381" i="4"/>
  <c r="R1382" i="4" a="1"/>
  <c r="R1382" i="4" s="1"/>
  <c r="R1383" i="4" a="1"/>
  <c r="R1383" i="4" s="1"/>
  <c r="R1384" i="4" a="1"/>
  <c r="R1384" i="4"/>
  <c r="R1385" i="4" a="1"/>
  <c r="R1385" i="4"/>
  <c r="U1385" i="4" s="1"/>
  <c r="R1386" i="4" a="1"/>
  <c r="R1386" i="4"/>
  <c r="U1386" i="4" s="1"/>
  <c r="R1387" i="4" a="1"/>
  <c r="R1387" i="4" s="1"/>
  <c r="U1387" i="4" s="1"/>
  <c r="R1388" i="4" a="1"/>
  <c r="R1388" i="4" s="1"/>
  <c r="R1389" i="4" a="1"/>
  <c r="R1389" i="4" s="1"/>
  <c r="U1389" i="4" s="1"/>
  <c r="R1390" i="4" a="1"/>
  <c r="R1390" i="4" s="1"/>
  <c r="R1391" i="4" a="1"/>
  <c r="R1391" i="4" s="1"/>
  <c r="R1392" i="4" a="1"/>
  <c r="R1392" i="4"/>
  <c r="U1392" i="4" s="1"/>
  <c r="R1393" i="4" a="1"/>
  <c r="R1393" i="4"/>
  <c r="U1393" i="4" s="1"/>
  <c r="R1394" i="4" a="1"/>
  <c r="R1394" i="4" s="1"/>
  <c r="R1395" i="4" a="1"/>
  <c r="R1395" i="4" s="1"/>
  <c r="R1396" i="4" a="1"/>
  <c r="R1396" i="4"/>
  <c r="U1396" i="4" s="1"/>
  <c r="R1397" i="4" a="1"/>
  <c r="R1397" i="4" s="1"/>
  <c r="U1397" i="4" s="1"/>
  <c r="R1398" i="4" a="1"/>
  <c r="R1398" i="4" s="1"/>
  <c r="U1398" i="4" s="1"/>
  <c r="R1399" i="4" a="1"/>
  <c r="R1399" i="4"/>
  <c r="U1399" i="4" s="1"/>
  <c r="R1400" i="4" a="1"/>
  <c r="R1400" i="4" s="1"/>
  <c r="R1401" i="4" a="1"/>
  <c r="R1401" i="4" s="1"/>
  <c r="R1402" i="4" a="1"/>
  <c r="R1402" i="4" s="1"/>
  <c r="R1403" i="4" a="1"/>
  <c r="R1403" i="4"/>
  <c r="R1404" i="4" a="1"/>
  <c r="R1404" i="4"/>
  <c r="R1405" i="4" a="1"/>
  <c r="R1405" i="4"/>
  <c r="R1406" i="4" a="1"/>
  <c r="R1406" i="4" s="1"/>
  <c r="R1407" i="4" a="1"/>
  <c r="R1407" i="4" s="1"/>
  <c r="R1408" i="4" a="1"/>
  <c r="R1408" i="4" s="1"/>
  <c r="U1408" i="4" s="1"/>
  <c r="R1409" i="4" a="1"/>
  <c r="R1409" i="4" s="1"/>
  <c r="U1409" i="4" s="1"/>
  <c r="R1410" i="4" a="1"/>
  <c r="R1410" i="4"/>
  <c r="U1410" i="4" s="1"/>
  <c r="R1411" i="4" a="1"/>
  <c r="R1411" i="4"/>
  <c r="U1411" i="4" s="1"/>
  <c r="R1412" i="4" a="1"/>
  <c r="R1412" i="4" s="1"/>
  <c r="U1412" i="4" s="1"/>
  <c r="R1413" i="4" a="1"/>
  <c r="R1413" i="4" s="1"/>
  <c r="R1414" i="4" a="1"/>
  <c r="R1414" i="4" s="1"/>
  <c r="U1414" i="4" s="1"/>
  <c r="R1415" i="4" a="1"/>
  <c r="R1415" i="4"/>
  <c r="R1416" i="4" a="1"/>
  <c r="R1416" i="4" s="1"/>
  <c r="R1417" i="4" a="1"/>
  <c r="R1417" i="4"/>
  <c r="R1418" i="4" a="1"/>
  <c r="R1418" i="4" s="1"/>
  <c r="R1419" i="4" a="1"/>
  <c r="R1419" i="4" s="1"/>
  <c r="R1420" i="4" a="1"/>
  <c r="R1420" i="4"/>
  <c r="R1421" i="4" a="1"/>
  <c r="R1421" i="4"/>
  <c r="R1422" i="4" a="1"/>
  <c r="R1422" i="4"/>
  <c r="U1422" i="4" s="1"/>
  <c r="R1423" i="4" a="1"/>
  <c r="R1423" i="4" s="1"/>
  <c r="U1423" i="4" s="1"/>
  <c r="R1424" i="4" a="1"/>
  <c r="R1424" i="4" s="1"/>
  <c r="R1425" i="4" a="1"/>
  <c r="R1425" i="4" s="1"/>
  <c r="R1426" i="4" a="1"/>
  <c r="R1426" i="4"/>
  <c r="U1426" i="4" s="1"/>
  <c r="R1427" i="4" a="1"/>
  <c r="R1427" i="4"/>
  <c r="U1427" i="4" s="1"/>
  <c r="R1428" i="4" a="1"/>
  <c r="R1428" i="4" s="1"/>
  <c r="U1428" i="4" s="1"/>
  <c r="R1429" i="4" a="1"/>
  <c r="R1429" i="4" s="1"/>
  <c r="U1429" i="4" s="1"/>
  <c r="R1430" i="4" a="1"/>
  <c r="R1430" i="4" s="1"/>
  <c r="R1431" i="4" a="1"/>
  <c r="R1431" i="4" s="1"/>
  <c r="R1432" i="4" a="1"/>
  <c r="R1432" i="4"/>
  <c r="R1433" i="4" a="1"/>
  <c r="R1433" i="4" s="1"/>
  <c r="U1433" i="4" s="1"/>
  <c r="R1434" i="4" a="1"/>
  <c r="R1434" i="4"/>
  <c r="U1434" i="4" s="1"/>
  <c r="R1435" i="4" a="1"/>
  <c r="R1435" i="4" s="1"/>
  <c r="U1435" i="4" s="1"/>
  <c r="R1436" i="4" a="1"/>
  <c r="R1436" i="4" s="1"/>
  <c r="R1437" i="4" a="1"/>
  <c r="R1437" i="4" s="1"/>
  <c r="R1438" i="4" a="1"/>
  <c r="R1438" i="4" s="1"/>
  <c r="R1439" i="4" a="1"/>
  <c r="R1439" i="4"/>
  <c r="U1439" i="4" s="1"/>
  <c r="R1440" i="4" a="1"/>
  <c r="R1440" i="4" s="1"/>
  <c r="U1440" i="4" s="1"/>
  <c r="R1441" i="4" a="1"/>
  <c r="R1441" i="4" s="1"/>
  <c r="U1441" i="4" s="1"/>
  <c r="R1442" i="4" a="1"/>
  <c r="R1442" i="4" s="1"/>
  <c r="R1443" i="4" a="1"/>
  <c r="R1443" i="4" s="1"/>
  <c r="R1444" i="4" a="1"/>
  <c r="R1444" i="4"/>
  <c r="R1445" i="4" a="1"/>
  <c r="R1445" i="4" s="1"/>
  <c r="R1446" i="4" a="1"/>
  <c r="R1446" i="4"/>
  <c r="U1446" i="4" s="1"/>
  <c r="R1447" i="4" a="1"/>
  <c r="R1447" i="4"/>
  <c r="U1447" i="4" s="1"/>
  <c r="R1448" i="4" a="1"/>
  <c r="R1448" i="4" s="1"/>
  <c r="R1449" i="4" a="1"/>
  <c r="R1449" i="4" s="1"/>
  <c r="R1450" i="4" a="1"/>
  <c r="R1450" i="4"/>
  <c r="R1451" i="4" a="1"/>
  <c r="R1451" i="4" s="1"/>
  <c r="R1452" i="4" a="1"/>
  <c r="R1452" i="4" s="1"/>
  <c r="R1453" i="4" a="1"/>
  <c r="R1453" i="4"/>
  <c r="R1454" i="4" a="1"/>
  <c r="R1454" i="4" s="1"/>
  <c r="U1454" i="4" s="1"/>
  <c r="R1455" i="4" a="1"/>
  <c r="R1455" i="4" s="1"/>
  <c r="U1455" i="4" s="1"/>
  <c r="R1456" i="4" a="1"/>
  <c r="R1456" i="4"/>
  <c r="U1456" i="4" s="1"/>
  <c r="R1457" i="4" a="1"/>
  <c r="R1457" i="4"/>
  <c r="U1457" i="4" s="1"/>
  <c r="R1458" i="4" a="1"/>
  <c r="R1458" i="4"/>
  <c r="U1458" i="4" s="1"/>
  <c r="R1459" i="4" a="1"/>
  <c r="R1459" i="4" s="1"/>
  <c r="R1460" i="4" a="1"/>
  <c r="R1460" i="4" s="1"/>
  <c r="R1461" i="4" a="1"/>
  <c r="R1461" i="4" s="1"/>
  <c r="R1462" i="4" a="1"/>
  <c r="R1462" i="4"/>
  <c r="U1462" i="4" s="1"/>
  <c r="R1463" i="4" a="1"/>
  <c r="R1463" i="4"/>
  <c r="U1463" i="4" s="1"/>
  <c r="R1464" i="4" a="1"/>
  <c r="R1464" i="4" s="1"/>
  <c r="U1464" i="4" s="1"/>
  <c r="R1465" i="4" a="1"/>
  <c r="R1465" i="4" s="1"/>
  <c r="U1465" i="4" s="1"/>
  <c r="R1466" i="4" a="1"/>
  <c r="R1466" i="4" s="1"/>
  <c r="R1467" i="4" a="1"/>
  <c r="R1467" i="4" s="1"/>
  <c r="R1468" i="4" a="1"/>
  <c r="R1468" i="4"/>
  <c r="R1469" i="4" a="1"/>
  <c r="R1469" i="4"/>
  <c r="U1469" i="4" s="1"/>
  <c r="R1470" i="4" a="1"/>
  <c r="R1470" i="4"/>
  <c r="U1470" i="4" s="1"/>
  <c r="R1471" i="4" a="1"/>
  <c r="R1471" i="4" s="1"/>
  <c r="U1471" i="4" s="1"/>
  <c r="R1472" i="4" a="1"/>
  <c r="R1472" i="4" s="1"/>
  <c r="R1473" i="4" a="1"/>
  <c r="R1473" i="4" s="1"/>
  <c r="R1474" i="4" a="1"/>
  <c r="R1474" i="4" s="1"/>
  <c r="R1475" i="4" a="1"/>
  <c r="R1475" i="4"/>
  <c r="R1476" i="4" a="1"/>
  <c r="R1476" i="4"/>
  <c r="R1477" i="4" a="1"/>
  <c r="R1477" i="4"/>
  <c r="U1477" i="4" s="1"/>
  <c r="R1478" i="4" a="1"/>
  <c r="R1478" i="4" s="1"/>
  <c r="U1478" i="4" s="1"/>
  <c r="R1479" i="4" a="1"/>
  <c r="R1479" i="4" s="1"/>
  <c r="U1479" i="4" s="1"/>
  <c r="R1480" i="4" a="1"/>
  <c r="R1480" i="4"/>
  <c r="R1481" i="4" a="1"/>
  <c r="R1481" i="4" s="1"/>
  <c r="U1481" i="4" s="1"/>
  <c r="R1482" i="4" a="1"/>
  <c r="R1482" i="4"/>
  <c r="R1483" i="4" a="1"/>
  <c r="R1483" i="4" s="1"/>
  <c r="U1483" i="4" s="1"/>
  <c r="R1484" i="4" a="1"/>
  <c r="R1484" i="4" s="1"/>
  <c r="R1485" i="4" a="1"/>
  <c r="R1485" i="4" s="1"/>
  <c r="U1485" i="4" s="1"/>
  <c r="R1486" i="4" a="1"/>
  <c r="R1486" i="4"/>
  <c r="U1486" i="4" s="1"/>
  <c r="R1487" i="4" a="1"/>
  <c r="R1487" i="4"/>
  <c r="U1487" i="4" s="1"/>
  <c r="R1488" i="4" a="1"/>
  <c r="R1488" i="4" s="1"/>
  <c r="R1489" i="4" a="1"/>
  <c r="R1489" i="4"/>
  <c r="R1490" i="4" a="1"/>
  <c r="R1490" i="4" s="1"/>
  <c r="R1491" i="4" a="1"/>
  <c r="R1491" i="4" s="1"/>
  <c r="R1492" i="4" a="1"/>
  <c r="R1492" i="4"/>
  <c r="R1493" i="4" a="1"/>
  <c r="R1493" i="4"/>
  <c r="U1493" i="4" s="1"/>
  <c r="R1494" i="4" a="1"/>
  <c r="R1494" i="4"/>
  <c r="U1494" i="4" s="1"/>
  <c r="R1495" i="4" a="1"/>
  <c r="R1495" i="4" s="1"/>
  <c r="U1495" i="4" s="1"/>
  <c r="R1496" i="4" a="1"/>
  <c r="R1496" i="4" s="1"/>
  <c r="R1497" i="4" a="1"/>
  <c r="R1497" i="4" s="1"/>
  <c r="R1498" i="4" a="1"/>
  <c r="R1498" i="4" s="1"/>
  <c r="R1499" i="4" a="1"/>
  <c r="R1499" i="4" s="1"/>
  <c r="U1499" i="4" s="1"/>
  <c r="R1500" i="4" a="1"/>
  <c r="R1500" i="4"/>
  <c r="U1500" i="4" s="1"/>
  <c r="R1501" i="4" a="1"/>
  <c r="R1501" i="4"/>
  <c r="U1501" i="4" s="1"/>
  <c r="R1502" i="4" a="1"/>
  <c r="R1502" i="4" s="1"/>
  <c r="R1503" i="4" a="1"/>
  <c r="R1503" i="4" s="1"/>
  <c r="R1504" i="4" a="1"/>
  <c r="R1504" i="4"/>
  <c r="U1504" i="4" s="1"/>
  <c r="R1505" i="4" a="1"/>
  <c r="R1505" i="4" s="1"/>
  <c r="U1505" i="4" s="1"/>
  <c r="R1506" i="4" a="1"/>
  <c r="R1506" i="4" s="1"/>
  <c r="U1506" i="4" s="1"/>
  <c r="R1507" i="4" a="1"/>
  <c r="R1507" i="4"/>
  <c r="U1507" i="4" s="1"/>
  <c r="R1508" i="4" a="1"/>
  <c r="R1508" i="4" s="1"/>
  <c r="R1509" i="4" a="1"/>
  <c r="R1509" i="4" s="1"/>
  <c r="R1510" i="4" a="1"/>
  <c r="R1510" i="4" s="1"/>
  <c r="R1511" i="4" a="1"/>
  <c r="R1511" i="4"/>
  <c r="R1512" i="4" a="1"/>
  <c r="R1512" i="4"/>
  <c r="R1513" i="4" a="1"/>
  <c r="R1513" i="4"/>
  <c r="R1514" i="4" a="1"/>
  <c r="R1514" i="4" s="1"/>
  <c r="R1515" i="4" a="1"/>
  <c r="R1515" i="4" s="1"/>
  <c r="R1516" i="4" a="1"/>
  <c r="R1516" i="4"/>
  <c r="U1516" i="4" s="1"/>
  <c r="R1517" i="4" a="1"/>
  <c r="R1517" i="4" s="1"/>
  <c r="U1517" i="4" s="1"/>
  <c r="R1518" i="4" a="1"/>
  <c r="R1518" i="4"/>
  <c r="U1518" i="4" s="1"/>
  <c r="R1519" i="4" a="1"/>
  <c r="R1519" i="4"/>
  <c r="U1519" i="4" s="1"/>
  <c r="R1520" i="4" a="1"/>
  <c r="R1520" i="4" s="1"/>
  <c r="U1520" i="4" s="1"/>
  <c r="R1521" i="4" a="1"/>
  <c r="R1521" i="4" s="1"/>
  <c r="R1522" i="4" a="1"/>
  <c r="R1522" i="4" s="1"/>
  <c r="R1523" i="4" a="1"/>
  <c r="R1523" i="4"/>
  <c r="R1524" i="4" a="1"/>
  <c r="R1524" i="4" s="1"/>
  <c r="R1525" i="4" a="1"/>
  <c r="R1525" i="4"/>
  <c r="R1526" i="4" a="1"/>
  <c r="R1526" i="4" s="1"/>
  <c r="R1527" i="4" a="1"/>
  <c r="R1527" i="4" s="1"/>
  <c r="R1528" i="4" a="1"/>
  <c r="R1528" i="4"/>
  <c r="R1529" i="4" a="1"/>
  <c r="R1529" i="4"/>
  <c r="R1530" i="4" a="1"/>
  <c r="R1530" i="4"/>
  <c r="U1530" i="4" s="1"/>
  <c r="R1531" i="4" a="1"/>
  <c r="R1531" i="4" s="1"/>
  <c r="U1531" i="4" s="1"/>
  <c r="R1532" i="4" a="1"/>
  <c r="R1532" i="4" s="1"/>
  <c r="R1533" i="4" a="1"/>
  <c r="R1533" i="4" s="1"/>
  <c r="U1533" i="4" s="1"/>
  <c r="R1534" i="4" a="1"/>
  <c r="R1534" i="4"/>
  <c r="U1534" i="4" s="1"/>
  <c r="R1535" i="4" a="1"/>
  <c r="R1535" i="4"/>
  <c r="U1535" i="4" s="1"/>
  <c r="R1536" i="4" a="1"/>
  <c r="R1536" i="4" s="1"/>
  <c r="U1536" i="4" s="1"/>
  <c r="R1537" i="4" a="1"/>
  <c r="R1537" i="4" s="1"/>
  <c r="U1537" i="4" s="1"/>
  <c r="R1538" i="4" a="1"/>
  <c r="R1538" i="4" s="1"/>
  <c r="R1539" i="4" a="1"/>
  <c r="R1539" i="4" s="1"/>
  <c r="R1540" i="4" a="1"/>
  <c r="R1540" i="4"/>
  <c r="R1541" i="4" a="1"/>
  <c r="R1541" i="4"/>
  <c r="U1541" i="4" s="1"/>
  <c r="R1542" i="4" a="1"/>
  <c r="R1542" i="4"/>
  <c r="U1542" i="4" s="1"/>
  <c r="R1543" i="4" a="1"/>
  <c r="R1543" i="4" s="1"/>
  <c r="U1543" i="4" s="1"/>
  <c r="R1544" i="4" a="1"/>
  <c r="R1544" i="4" s="1"/>
  <c r="R1545" i="4" a="1"/>
  <c r="R1545" i="4" s="1"/>
  <c r="R1546" i="4" a="1"/>
  <c r="R1546" i="4" s="1"/>
  <c r="R1547" i="4" a="1"/>
  <c r="R1547" i="4"/>
  <c r="R1548" i="4" a="1"/>
  <c r="R1548" i="4" s="1"/>
  <c r="U1548" i="4" s="1"/>
  <c r="R1549" i="4" a="1"/>
  <c r="R1549" i="4"/>
  <c r="U1549" i="4" s="1"/>
  <c r="R1550" i="4" a="1"/>
  <c r="R1550" i="4" s="1"/>
  <c r="U1550" i="4" s="1"/>
  <c r="R1551" i="4" a="1"/>
  <c r="R1551" i="4" s="1"/>
  <c r="U1551" i="4" s="1"/>
  <c r="R1552" i="4" a="1"/>
  <c r="R1552" i="4"/>
  <c r="R1553" i="4" a="1"/>
  <c r="R1553" i="4" s="1"/>
  <c r="R1554" i="4" a="1"/>
  <c r="R1554" i="4"/>
  <c r="U1554" i="4" s="1"/>
  <c r="R1555" i="4" a="1"/>
  <c r="R1555" i="4"/>
  <c r="U1555" i="4" s="1"/>
  <c r="R1556" i="4" a="1"/>
  <c r="R1556" i="4" s="1"/>
  <c r="R1557" i="4" a="1"/>
  <c r="R1557" i="4" s="1"/>
  <c r="R1558" i="4" a="1"/>
  <c r="R1558" i="4"/>
  <c r="R1559" i="4" a="1"/>
  <c r="R1559" i="4" s="1"/>
  <c r="R1560" i="4" a="1"/>
  <c r="R1560" i="4" s="1"/>
  <c r="R1561" i="4" a="1"/>
  <c r="R1561" i="4"/>
  <c r="R1562" i="4" a="1"/>
  <c r="R1562" i="4" s="1"/>
  <c r="U1562" i="4" s="1"/>
  <c r="R1563" i="4" a="1"/>
  <c r="R1563" i="4" s="1"/>
  <c r="U1563" i="4" s="1"/>
  <c r="R1564" i="4" a="1"/>
  <c r="R1564" i="4"/>
  <c r="R1565" i="4" a="1"/>
  <c r="R1565" i="4"/>
  <c r="U1565" i="4" s="1"/>
  <c r="R1566" i="4" a="1"/>
  <c r="R1566" i="4"/>
  <c r="U1566" i="4" s="1"/>
  <c r="R1567" i="4" a="1"/>
  <c r="R1567" i="4" s="1"/>
  <c r="R1568" i="4" a="1"/>
  <c r="R1568" i="4" s="1"/>
  <c r="R1569" i="4" a="1"/>
  <c r="R1569" i="4" s="1"/>
  <c r="R1570" i="4" a="1"/>
  <c r="R1570" i="4"/>
  <c r="U1570" i="4" s="1"/>
  <c r="R1571" i="4" a="1"/>
  <c r="R1571" i="4" s="1"/>
  <c r="U1571" i="4" s="1"/>
  <c r="R1572" i="4" a="1"/>
  <c r="R1572" i="4" s="1"/>
  <c r="U1572" i="4" s="1"/>
  <c r="R1573" i="4" a="1"/>
  <c r="R1573" i="4"/>
  <c r="R1574" i="4" a="1"/>
  <c r="R1574" i="4" s="1"/>
  <c r="R1575" i="4" a="1"/>
  <c r="R1575" i="4" s="1"/>
  <c r="R1576" i="4" a="1"/>
  <c r="R1576" i="4"/>
  <c r="R1577" i="4" a="1"/>
  <c r="R1577" i="4"/>
  <c r="U1577" i="4" s="1"/>
  <c r="R1578" i="4" a="1"/>
  <c r="R1578" i="4" s="1"/>
  <c r="U1578" i="4" s="1"/>
  <c r="R1579" i="4" a="1"/>
  <c r="R1579" i="4" s="1"/>
  <c r="U1579" i="4" s="1"/>
  <c r="R1580" i="4" a="1"/>
  <c r="R1580" i="4" s="1"/>
  <c r="R1581" i="4" a="1"/>
  <c r="R1581" i="4" s="1"/>
  <c r="R1582" i="4" a="1"/>
  <c r="R1582" i="4" s="1"/>
  <c r="R1583" i="4" a="1"/>
  <c r="R1583" i="4"/>
  <c r="R1584" i="4" a="1"/>
  <c r="R1584" i="4"/>
  <c r="R1585" i="4" a="1"/>
  <c r="R1585" i="4"/>
  <c r="U1585" i="4" s="1"/>
  <c r="R1586" i="4" a="1"/>
  <c r="R1586" i="4" s="1"/>
  <c r="R1587" i="4" a="1"/>
  <c r="R1587" i="4" s="1"/>
  <c r="R1588" i="4" a="1"/>
  <c r="R1588" i="4"/>
  <c r="R1589" i="4" a="1"/>
  <c r="R1589" i="4" s="1"/>
  <c r="U1589" i="4" s="1"/>
  <c r="R1590" i="4" a="1"/>
  <c r="R1590" i="4"/>
  <c r="R1591" i="4" a="1"/>
  <c r="R1591" i="4" s="1"/>
  <c r="U1591" i="4" s="1"/>
  <c r="R1592" i="4" a="1"/>
  <c r="R1592" i="4" s="1"/>
  <c r="R1593" i="4" a="1"/>
  <c r="R1593" i="4" s="1"/>
  <c r="U1593" i="4" s="1"/>
  <c r="R1594" i="4" a="1"/>
  <c r="R1594" i="4"/>
  <c r="U1594" i="4" s="1"/>
  <c r="R1595" i="4" a="1"/>
  <c r="R1595" i="4"/>
  <c r="R1596" i="4" a="1"/>
  <c r="R1596" i="4" s="1"/>
  <c r="R1597" i="4" a="1"/>
  <c r="R1597" i="4"/>
  <c r="R1598" i="4" a="1"/>
  <c r="R1598" i="4" s="1"/>
  <c r="R1599" i="4" a="1"/>
  <c r="R1599" i="4" s="1"/>
  <c r="R1600" i="4" a="1"/>
  <c r="R1600" i="4"/>
  <c r="R1601" i="4" a="1"/>
  <c r="R1601" i="4"/>
  <c r="U1601" i="4" s="1"/>
  <c r="R1602" i="4" a="1"/>
  <c r="R1602" i="4" s="1"/>
  <c r="U1602" i="4" s="1"/>
  <c r="R1603" i="4" a="1"/>
  <c r="R1603" i="4" s="1"/>
  <c r="U1603" i="4" s="1"/>
  <c r="R1604" i="4" a="1"/>
  <c r="R1604" i="4" s="1"/>
  <c r="R1605" i="4" a="1"/>
  <c r="R1605" i="4" s="1"/>
  <c r="R1606" i="4" a="1"/>
  <c r="R1606" i="4" s="1"/>
  <c r="U1606" i="4" s="1"/>
  <c r="R1607" i="4" a="1"/>
  <c r="R1607" i="4" s="1"/>
  <c r="U1607" i="4" s="1"/>
  <c r="R1608" i="4" a="1"/>
  <c r="R1608" i="4"/>
  <c r="U1608" i="4" s="1"/>
  <c r="R1609" i="4" a="1"/>
  <c r="R1609" i="4"/>
  <c r="U1609" i="4" s="1"/>
  <c r="R1610" i="4" a="1"/>
  <c r="R1610" i="4" s="1"/>
  <c r="R1611" i="4" a="1"/>
  <c r="R1611" i="4" s="1"/>
  <c r="R1612" i="4" a="1"/>
  <c r="R1612" i="4"/>
  <c r="R1613" i="4" a="1"/>
  <c r="R1613" i="4" s="1"/>
  <c r="U1613" i="4" s="1"/>
  <c r="R1614" i="4" a="1"/>
  <c r="R1614" i="4" s="1"/>
  <c r="U1614" i="4" s="1"/>
  <c r="R1615" i="4" a="1"/>
  <c r="R1615" i="4"/>
  <c r="U1615" i="4" s="1"/>
  <c r="R1616" i="4" a="1"/>
  <c r="R1616" i="4" s="1"/>
  <c r="R1617" i="4" a="1"/>
  <c r="R1617" i="4" s="1"/>
  <c r="R1618" i="4" a="1"/>
  <c r="R1618" i="4" s="1"/>
  <c r="R1619" i="4" a="1"/>
  <c r="R1619" i="4"/>
  <c r="R1620" i="4" a="1"/>
  <c r="R1620" i="4" s="1"/>
  <c r="U1620" i="4" s="1"/>
  <c r="R1621" i="4" a="1"/>
  <c r="R1621" i="4"/>
  <c r="R1622" i="4" a="1"/>
  <c r="R1622" i="4" s="1"/>
  <c r="R1623" i="4" a="1"/>
  <c r="R1623" i="4" s="1"/>
  <c r="R1624" i="4" a="1"/>
  <c r="R1624" i="4"/>
  <c r="U1624" i="4" s="1"/>
  <c r="R1625" i="4" a="1"/>
  <c r="R1625" i="4" s="1"/>
  <c r="U1625" i="4" s="1"/>
  <c r="R1626" i="4" a="1"/>
  <c r="R1626" i="4"/>
  <c r="U1626" i="4" s="1"/>
  <c r="R1627" i="4" a="1"/>
  <c r="R1627" i="4"/>
  <c r="U1627" i="4" s="1"/>
  <c r="R1628" i="4" a="1"/>
  <c r="R1628" i="4" s="1"/>
  <c r="R1629" i="4" a="1"/>
  <c r="R1629" i="4" s="1"/>
  <c r="R1630" i="4" a="1"/>
  <c r="R1630" i="4" s="1"/>
  <c r="R1631" i="4" a="1"/>
  <c r="R1631" i="4"/>
  <c r="R1632" i="4" a="1"/>
  <c r="R1632" i="4" s="1"/>
  <c r="R1633" i="4" a="1"/>
  <c r="R1633" i="4"/>
  <c r="R1634" i="4" a="1"/>
  <c r="R1634" i="4" s="1"/>
  <c r="R1635" i="4" a="1"/>
  <c r="R1635" i="4" s="1"/>
  <c r="R1636" i="4" a="1"/>
  <c r="R1636" i="4"/>
  <c r="U1636" i="4" s="1"/>
  <c r="R1637" i="4" a="1"/>
  <c r="R1637" i="4"/>
  <c r="R1638" i="4" a="1"/>
  <c r="R1638" i="4"/>
  <c r="U1638" i="4" s="1"/>
  <c r="R1639" i="4" a="1"/>
  <c r="R1639" i="4" s="1"/>
  <c r="U1639" i="4" s="1"/>
  <c r="R1640" i="4" a="1"/>
  <c r="R1640" i="4" s="1"/>
  <c r="R1641" i="4" a="1"/>
  <c r="R1641" i="4" s="1"/>
  <c r="U1641" i="4" s="1"/>
  <c r="R1642" i="4" a="1"/>
  <c r="R1642" i="4"/>
  <c r="U1642" i="4" s="1"/>
  <c r="R1643" i="4" a="1"/>
  <c r="R1643" i="4"/>
  <c r="U1643" i="4" s="1"/>
  <c r="R1644" i="4" a="1"/>
  <c r="R1644" i="4" s="1"/>
  <c r="U1644" i="4" s="1"/>
  <c r="R1645" i="4" a="1"/>
  <c r="R1645" i="4" s="1"/>
  <c r="R1646" i="4" a="1"/>
  <c r="R1646" i="4" s="1"/>
  <c r="R1647" i="4" a="1"/>
  <c r="R1647" i="4" s="1"/>
  <c r="R1648" i="4" a="1"/>
  <c r="R1648" i="4"/>
  <c r="R1649" i="4" a="1"/>
  <c r="R1649" i="4"/>
  <c r="U1649" i="4" s="1"/>
  <c r="R1650" i="4" a="1"/>
  <c r="R1650" i="4"/>
  <c r="U1650" i="4" s="1"/>
  <c r="R1651" i="4" a="1"/>
  <c r="R1651" i="4" s="1"/>
  <c r="U1651" i="4" s="1"/>
  <c r="R1652" i="4" a="1"/>
  <c r="R1652" i="4" s="1"/>
  <c r="R1653" i="4" a="1"/>
  <c r="R1653" i="4" s="1"/>
  <c r="R1654" i="4" a="1"/>
  <c r="R1654" i="4" s="1"/>
  <c r="R1655" i="4" a="1"/>
  <c r="R1655" i="4"/>
  <c r="R1656" i="4" a="1"/>
  <c r="R1656" i="4"/>
  <c r="U1656" i="4" s="1"/>
  <c r="R1657" i="4" a="1"/>
  <c r="R1657" i="4"/>
  <c r="U1657" i="4" s="1"/>
  <c r="R1658" i="4" a="1"/>
  <c r="R1658" i="4" s="1"/>
  <c r="U1658" i="4" s="1"/>
  <c r="R1659" i="4" a="1"/>
  <c r="R1659" i="4" s="1"/>
  <c r="U1659" i="4" s="1"/>
  <c r="R1660" i="4" a="1"/>
  <c r="R1660" i="4"/>
  <c r="R1661" i="4" a="1"/>
  <c r="R1661" i="4" s="1"/>
  <c r="R1662" i="4" a="1"/>
  <c r="R1662" i="4"/>
  <c r="U1662" i="4" s="1"/>
  <c r="R1663" i="4" a="1"/>
  <c r="R1663" i="4"/>
  <c r="U1663" i="4" s="1"/>
  <c r="R1664" i="4" a="1"/>
  <c r="R1664" i="4" s="1"/>
  <c r="R1665" i="4" a="1"/>
  <c r="R1665" i="4" s="1"/>
  <c r="R1666" i="4" a="1"/>
  <c r="R1666" i="4"/>
  <c r="R1667" i="4" a="1"/>
  <c r="R1667" i="4" s="1"/>
  <c r="U1667" i="4" s="1"/>
  <c r="R1668" i="4" a="1"/>
  <c r="R1668" i="4" s="1"/>
  <c r="R1669" i="4" a="1"/>
  <c r="R1669" i="4"/>
  <c r="R1670" i="4" a="1"/>
  <c r="R1670" i="4" s="1"/>
  <c r="R1671" i="4" a="1"/>
  <c r="R1671" i="4" s="1"/>
  <c r="R1672" i="4" a="1"/>
  <c r="R1672" i="4"/>
  <c r="R1673" i="4" a="1"/>
  <c r="R1673" i="4"/>
  <c r="U1673" i="4" s="1"/>
  <c r="R1674" i="4" a="1"/>
  <c r="R1674" i="4"/>
  <c r="U1674" i="4" s="1"/>
  <c r="R1675" i="4" a="1"/>
  <c r="R1675" i="4" s="1"/>
  <c r="R1676" i="4" a="1"/>
  <c r="R1676" i="4" s="1"/>
  <c r="R1677" i="4" a="1"/>
  <c r="R1677" i="4" s="1"/>
  <c r="R1678" i="4" a="1"/>
  <c r="R1678" i="4"/>
  <c r="R1679" i="4" a="1"/>
  <c r="R1679" i="4" s="1"/>
  <c r="U1679" i="4" s="1"/>
  <c r="R1680" i="4" a="1"/>
  <c r="R1680" i="4"/>
  <c r="R1681" i="4" a="1"/>
  <c r="R1681" i="4"/>
  <c r="U1681" i="4" s="1"/>
  <c r="R1682" i="4" a="1"/>
  <c r="R1682" i="4" s="1"/>
  <c r="R1683" i="4" a="1"/>
  <c r="R1683" i="4" s="1"/>
  <c r="R1684" i="4" a="1"/>
  <c r="R1684" i="4"/>
  <c r="R1685" i="4" a="1"/>
  <c r="R1685" i="4"/>
  <c r="U1685" i="4" s="1"/>
  <c r="R1686" i="4" a="1"/>
  <c r="R1686" i="4" s="1"/>
  <c r="U1686" i="4" s="1"/>
  <c r="R1687" i="4" a="1"/>
  <c r="R1687" i="4"/>
  <c r="U1687" i="4" s="1"/>
  <c r="R1688" i="4" a="1"/>
  <c r="R1688" i="4" s="1"/>
  <c r="U1688" i="4" s="1"/>
  <c r="R1689" i="4" a="1"/>
  <c r="R1689" i="4" s="1"/>
  <c r="U1689" i="4" s="1"/>
  <c r="R1690" i="4" a="1"/>
  <c r="R1690" i="4" s="1"/>
  <c r="U1690" i="4" s="1"/>
  <c r="R1691" i="4" a="1"/>
  <c r="R1691" i="4"/>
  <c r="R1692" i="4" a="1"/>
  <c r="R1692" i="4"/>
  <c r="R1693" i="4" a="1"/>
  <c r="R1693" i="4"/>
  <c r="R1694" i="4" a="1"/>
  <c r="R1694" i="4" s="1"/>
  <c r="R1695" i="4" a="1"/>
  <c r="R1695" i="4" s="1"/>
  <c r="R1696" i="4" a="1"/>
  <c r="R1696" i="4"/>
  <c r="U1696" i="4" s="1"/>
  <c r="R1697" i="4" a="1"/>
  <c r="R1697" i="4" s="1"/>
  <c r="U1697" i="4" s="1"/>
  <c r="R1698" i="4" a="1"/>
  <c r="R1698" i="4"/>
  <c r="R1699" i="4" a="1"/>
  <c r="R1699" i="4" s="1"/>
  <c r="U1699" i="4" s="1"/>
  <c r="R1700" i="4" a="1"/>
  <c r="R1700" i="4" s="1"/>
  <c r="R1701" i="4" a="1"/>
  <c r="R1701" i="4" s="1"/>
  <c r="U1701" i="4" s="1"/>
  <c r="R1702" i="4" a="1"/>
  <c r="R1702" i="4"/>
  <c r="R1703" i="4" a="1"/>
  <c r="R1703" i="4"/>
  <c r="R1704" i="4" a="1"/>
  <c r="R1704" i="4" s="1"/>
  <c r="R1705" i="4" a="1"/>
  <c r="R1705" i="4"/>
  <c r="R1706" i="4" a="1"/>
  <c r="R1706" i="4" s="1"/>
  <c r="R1707" i="4" a="1"/>
  <c r="R1707" i="4" s="1"/>
  <c r="R1708" i="4" a="1"/>
  <c r="R1708" i="4"/>
  <c r="R1709" i="4" a="1"/>
  <c r="R1709" i="4" s="1"/>
  <c r="U1709" i="4" s="1"/>
  <c r="R1710" i="4" a="1"/>
  <c r="R1710" i="4" s="1"/>
  <c r="U1710" i="4" s="1"/>
  <c r="R1711" i="4" a="1"/>
  <c r="R1711" i="4" s="1"/>
  <c r="U1711" i="4" s="1"/>
  <c r="R1712" i="4" a="1"/>
  <c r="R1712" i="4" s="1"/>
  <c r="R1713" i="4" a="1"/>
  <c r="R1713" i="4" s="1"/>
  <c r="U1713" i="4" s="1"/>
  <c r="R1714" i="4" a="1"/>
  <c r="R1714" i="4" s="1"/>
  <c r="U1714" i="4" s="1"/>
  <c r="R1715" i="4" a="1"/>
  <c r="R1715" i="4" s="1"/>
  <c r="U1715" i="4" s="1"/>
  <c r="R1716" i="4" a="1"/>
  <c r="R1716" i="4"/>
  <c r="U1716" i="4" s="1"/>
  <c r="R1717" i="4" a="1"/>
  <c r="R1717" i="4"/>
  <c r="U1717" i="4" s="1"/>
  <c r="R1718" i="4" a="1"/>
  <c r="R1718" i="4" s="1"/>
  <c r="R1719" i="4" a="1"/>
  <c r="R1719" i="4" s="1"/>
  <c r="R1720" i="4" a="1"/>
  <c r="R1720" i="4"/>
  <c r="R1721" i="4" a="1"/>
  <c r="R1721" i="4" s="1"/>
  <c r="U1721" i="4" s="1"/>
  <c r="R1722" i="4" a="1"/>
  <c r="R1722" i="4" s="1"/>
  <c r="U1722" i="4" s="1"/>
  <c r="R1723" i="4" a="1"/>
  <c r="R1723" i="4"/>
  <c r="U1723" i="4" s="1"/>
  <c r="R1724" i="4" a="1"/>
  <c r="R1724" i="4" s="1"/>
  <c r="R1725" i="4" a="1"/>
  <c r="R1725" i="4" s="1"/>
  <c r="R1726" i="4" a="1"/>
  <c r="R1726" i="4" s="1"/>
  <c r="R1727" i="4" a="1"/>
  <c r="R1727" i="4"/>
  <c r="R1728" i="4" a="1"/>
  <c r="R1728" i="4" s="1"/>
  <c r="U1728" i="4" s="1"/>
  <c r="R1729" i="4" a="1"/>
  <c r="R1729" i="4"/>
  <c r="R1730" i="4" a="1"/>
  <c r="R1730" i="4" s="1"/>
  <c r="R1731" i="4" a="1"/>
  <c r="R1731" i="4" s="1"/>
  <c r="R1732" i="4" a="1"/>
  <c r="R1732" i="4"/>
  <c r="U1732" i="4" s="1"/>
  <c r="R1733" i="4" a="1"/>
  <c r="R1733" i="4" s="1"/>
  <c r="U1733" i="4" s="1"/>
  <c r="R1734" i="4" a="1"/>
  <c r="R1734" i="4"/>
  <c r="U1734" i="4" s="1"/>
  <c r="R1735" i="4" a="1"/>
  <c r="R1735" i="4"/>
  <c r="U1735" i="4" s="1"/>
  <c r="R1736" i="4" a="1"/>
  <c r="R1736" i="4" s="1"/>
  <c r="R1737" i="4" a="1"/>
  <c r="R1737" i="4" s="1"/>
  <c r="R1738" i="4" a="1"/>
  <c r="R1738" i="4" s="1"/>
  <c r="R1739" i="4" a="1"/>
  <c r="R1739" i="4"/>
  <c r="R1740" i="4" a="1"/>
  <c r="R1740" i="4" s="1"/>
  <c r="R1741" i="4" a="1"/>
  <c r="R1741" i="4"/>
  <c r="R1742" i="4" a="1"/>
  <c r="R1742" i="4" s="1"/>
  <c r="R1743" i="4" a="1"/>
  <c r="R1743" i="4" s="1"/>
  <c r="U1743" i="4" s="1"/>
  <c r="R1744" i="4" a="1"/>
  <c r="R1744" i="4"/>
  <c r="R1745" i="4" a="1"/>
  <c r="R1745" i="4"/>
  <c r="R1746" i="4" a="1"/>
  <c r="R1746" i="4"/>
  <c r="U1746" i="4" s="1"/>
  <c r="R1747" i="4" a="1"/>
  <c r="R1747" i="4" s="1"/>
  <c r="U1747" i="4" s="1"/>
  <c r="R1748" i="4" a="1"/>
  <c r="R1748" i="4" s="1"/>
  <c r="R1749" i="4" a="1"/>
  <c r="R1749" i="4" s="1"/>
  <c r="U1749" i="4" s="1"/>
  <c r="R1750" i="4" a="1"/>
  <c r="R1750" i="4"/>
  <c r="U1750" i="4" s="1"/>
  <c r="R1751" i="4" a="1"/>
  <c r="R1751" i="4" s="1"/>
  <c r="U1751" i="4" s="1"/>
  <c r="R1752" i="4" a="1"/>
  <c r="R1752" i="4" s="1"/>
  <c r="R1753" i="4" a="1"/>
  <c r="R1753" i="4" s="1"/>
  <c r="R1754" i="4" a="1"/>
  <c r="R1754" i="4" s="1"/>
  <c r="R1755" i="4" a="1"/>
  <c r="R1755" i="4" s="1"/>
  <c r="R1756" i="4" a="1"/>
  <c r="R1756" i="4"/>
  <c r="R1757" i="4" a="1"/>
  <c r="R1757" i="4"/>
  <c r="U1757" i="4" s="1"/>
  <c r="R1758" i="4" a="1"/>
  <c r="R1758" i="4"/>
  <c r="U1758" i="4" s="1"/>
  <c r="R1759" i="4" a="1"/>
  <c r="R1759" i="4" s="1"/>
  <c r="U1759" i="4" s="1"/>
  <c r="R1760" i="4" a="1"/>
  <c r="R1760" i="4" s="1"/>
  <c r="R1761" i="4" a="1"/>
  <c r="R1761" i="4" s="1"/>
  <c r="R1762" i="4" a="1"/>
  <c r="R1762" i="4" s="1"/>
  <c r="R1763" i="4" a="1"/>
  <c r="R1763" i="4"/>
  <c r="U1763" i="4" s="1"/>
  <c r="R1764" i="4" a="1"/>
  <c r="R1764" i="4"/>
  <c r="U1764" i="4" s="1"/>
  <c r="R1765" i="4" a="1"/>
  <c r="R1765" i="4"/>
  <c r="U1765" i="4" s="1"/>
  <c r="R1766" i="4" a="1"/>
  <c r="R1766" i="4" s="1"/>
  <c r="U1766" i="4" s="1"/>
  <c r="R1767" i="4" a="1"/>
  <c r="R1767" i="4" s="1"/>
  <c r="U1767" i="4" s="1"/>
  <c r="R1768" i="4" a="1"/>
  <c r="R1768" i="4"/>
  <c r="R1769" i="4" a="1"/>
  <c r="R1769" i="4" s="1"/>
  <c r="R1770" i="4" a="1"/>
  <c r="R1770" i="4"/>
  <c r="U1770" i="4" s="1"/>
  <c r="R1771" i="4" a="1"/>
  <c r="R1771" i="4"/>
  <c r="U1771" i="4" s="1"/>
  <c r="R1772" i="4" a="1"/>
  <c r="R1772" i="4" s="1"/>
  <c r="R1773" i="4" a="1"/>
  <c r="R1773" i="4" s="1"/>
  <c r="R1774" i="4" a="1"/>
  <c r="R1774" i="4"/>
  <c r="U1774" i="4" s="1"/>
  <c r="R1775" i="4" a="1"/>
  <c r="R1775" i="4" s="1"/>
  <c r="U1775" i="4" s="1"/>
  <c r="R1776" i="4" a="1"/>
  <c r="R1776" i="4" s="1"/>
  <c r="R1777" i="4" a="1"/>
  <c r="R1777" i="4"/>
  <c r="R1778" i="4" a="1"/>
  <c r="R1778" i="4" s="1"/>
  <c r="R1779" i="4" a="1"/>
  <c r="R1779" i="4" s="1"/>
  <c r="R1780" i="4" a="1"/>
  <c r="R1780" i="4"/>
  <c r="R1781" i="4" a="1"/>
  <c r="R1781" i="4"/>
  <c r="U1781" i="4" s="1"/>
  <c r="R1782" i="4" a="1"/>
  <c r="R1782" i="4"/>
  <c r="U1782" i="4" s="1"/>
  <c r="R1783" i="4" a="1"/>
  <c r="R1783" i="4" s="1"/>
  <c r="R1784" i="4" a="1"/>
  <c r="R1784" i="4" s="1"/>
  <c r="R1785" i="4" a="1"/>
  <c r="R1785" i="4" s="1"/>
  <c r="R1786" i="4" a="1"/>
  <c r="R1786" i="4"/>
  <c r="R1787" i="4" a="1"/>
  <c r="R1787" i="4"/>
  <c r="R1788" i="4" a="1"/>
  <c r="R1788" i="4"/>
  <c r="U1788" i="4" s="1"/>
  <c r="R1789" i="4" a="1"/>
  <c r="R1789" i="4"/>
  <c r="U1789" i="4" s="1"/>
  <c r="R1790" i="4" a="1"/>
  <c r="R1790" i="4" s="1"/>
  <c r="R1791" i="4" a="1"/>
  <c r="R1791" i="4" s="1"/>
  <c r="R1792" i="4" a="1"/>
  <c r="R1792" i="4"/>
  <c r="R1793" i="4" a="1"/>
  <c r="R1793" i="4"/>
  <c r="U1793" i="4" s="1"/>
  <c r="R1794" i="4" a="1"/>
  <c r="R1794" i="4"/>
  <c r="U1794" i="4" s="1"/>
  <c r="R1795" i="4" a="1"/>
  <c r="R1795" i="4"/>
  <c r="U1795" i="4" s="1"/>
  <c r="R1796" i="4" a="1"/>
  <c r="R1796" i="4" s="1"/>
  <c r="U1796" i="4" s="1"/>
  <c r="R1797" i="4" a="1"/>
  <c r="R1797" i="4" s="1"/>
  <c r="U1797" i="4" s="1"/>
  <c r="R1798" i="4" a="1"/>
  <c r="R1798" i="4" s="1"/>
  <c r="U1798" i="4" s="1"/>
  <c r="R1799" i="4" a="1"/>
  <c r="R1799" i="4"/>
  <c r="R1800" i="4" a="1"/>
  <c r="R1800" i="4"/>
  <c r="R1801" i="4" a="1"/>
  <c r="R1801" i="4"/>
  <c r="R1802" i="4" a="1"/>
  <c r="R1802" i="4" s="1"/>
  <c r="R1803" i="4" a="1"/>
  <c r="R1803" i="4" s="1"/>
  <c r="U1803" i="4" s="1"/>
  <c r="R1804" i="4" a="1"/>
  <c r="R1804" i="4"/>
  <c r="U1804" i="4" s="1"/>
  <c r="R1805" i="4" a="1"/>
  <c r="R1805" i="4" s="1"/>
  <c r="U1805" i="4" s="1"/>
  <c r="R1806" i="4" a="1"/>
  <c r="R1806" i="4"/>
  <c r="R1807" i="4" a="1"/>
  <c r="R1807" i="4" s="1"/>
  <c r="U1807" i="4" s="1"/>
  <c r="R1808" i="4" a="1"/>
  <c r="R1808" i="4" s="1"/>
  <c r="R1809" i="4" a="1"/>
  <c r="R1809" i="4" s="1"/>
  <c r="R1810" i="4" a="1"/>
  <c r="R1810" i="4"/>
  <c r="R1811" i="4" a="1"/>
  <c r="R1811" i="4"/>
  <c r="R1812" i="4" a="1"/>
  <c r="R1812" i="4" s="1"/>
  <c r="R1813" i="4" a="1"/>
  <c r="R1813" i="4"/>
  <c r="R1814" i="4" a="1"/>
  <c r="R1814" i="4" s="1"/>
  <c r="R1815" i="4" a="1"/>
  <c r="R1815" i="4" s="1"/>
  <c r="R1816" i="4" a="1"/>
  <c r="R1816" i="4"/>
  <c r="R1817" i="4" a="1"/>
  <c r="R1817" i="4" s="1"/>
  <c r="U1817" i="4" s="1"/>
  <c r="R1818" i="4" a="1"/>
  <c r="R1818" i="4"/>
  <c r="U1818" i="4" s="1"/>
  <c r="R1819" i="4" a="1"/>
  <c r="R1819" i="4" s="1"/>
  <c r="U1819" i="4" s="1"/>
  <c r="R1820" i="4" a="1"/>
  <c r="R1820" i="4" s="1"/>
  <c r="R1821" i="4" a="1"/>
  <c r="R1821" i="4" s="1"/>
  <c r="U1821" i="4" s="1"/>
  <c r="R1822" i="4" a="1"/>
  <c r="R1822" i="4" s="1"/>
  <c r="U1822" i="4" s="1"/>
  <c r="R1823" i="4" a="1"/>
  <c r="R1823" i="4" s="1"/>
  <c r="U1823" i="4" s="1"/>
  <c r="R1824" i="4" a="1"/>
  <c r="R1824" i="4"/>
  <c r="U1824" i="4" s="1"/>
  <c r="R1825" i="4" a="1"/>
  <c r="R1825" i="4"/>
  <c r="R1826" i="4" a="1"/>
  <c r="R1826" i="4" s="1"/>
  <c r="R1827" i="4" a="1"/>
  <c r="R1827" i="4" s="1"/>
  <c r="R1828" i="4" a="1"/>
  <c r="R1828" i="4"/>
  <c r="R1829" i="4" a="1"/>
  <c r="R1829" i="4" s="1"/>
  <c r="U1829" i="4" s="1"/>
  <c r="R1830" i="4" a="1"/>
  <c r="R1830" i="4" s="1"/>
  <c r="U1830" i="4" s="1"/>
  <c r="R1831" i="4" a="1"/>
  <c r="R1831" i="4"/>
  <c r="U1831" i="4" s="1"/>
  <c r="R1832" i="4" a="1"/>
  <c r="R1832" i="4" s="1"/>
  <c r="U1832" i="4" s="1"/>
  <c r="R1833" i="4" a="1"/>
  <c r="R1833" i="4" s="1"/>
  <c r="U1833" i="4" s="1"/>
  <c r="R1834" i="4" a="1"/>
  <c r="R1834" i="4" s="1"/>
  <c r="R1835" i="4" a="1"/>
  <c r="R1835" i="4"/>
  <c r="R1836" i="4" a="1"/>
  <c r="R1836" i="4"/>
  <c r="U1836" i="4" s="1"/>
  <c r="R1837" i="4" a="1"/>
  <c r="R1837" i="4"/>
  <c r="R1838" i="4" a="1"/>
  <c r="R1838" i="4" s="1"/>
  <c r="R1839" i="4" a="1"/>
  <c r="R1839" i="4" s="1"/>
  <c r="R1840" i="4" a="1"/>
  <c r="R1840" i="4"/>
  <c r="U1840" i="4" s="1"/>
  <c r="R1841" i="4" a="1"/>
  <c r="R1841" i="4" s="1"/>
  <c r="U1841" i="4" s="1"/>
  <c r="R1842" i="4" a="1"/>
  <c r="R1842" i="4"/>
  <c r="U1842" i="4" s="1"/>
  <c r="R1843" i="4" a="1"/>
  <c r="R1843" i="4"/>
  <c r="U1843" i="4" s="1"/>
  <c r="R1844" i="4" a="1"/>
  <c r="R1844" i="4" s="1"/>
  <c r="R1845" i="4" a="1"/>
  <c r="R1845" i="4" s="1"/>
  <c r="R1846" i="4" a="1"/>
  <c r="R1846" i="4" s="1"/>
  <c r="R1847" i="4" a="1"/>
  <c r="R1847" i="4"/>
  <c r="R1848" i="4" a="1"/>
  <c r="R1848" i="4" s="1"/>
  <c r="R1849" i="4" a="1"/>
  <c r="R1849" i="4"/>
  <c r="R1850" i="4" a="1"/>
  <c r="R1850" i="4" s="1"/>
  <c r="R1851" i="4" a="1"/>
  <c r="R1851" i="4" s="1"/>
  <c r="R1852" i="4" a="1"/>
  <c r="R1852" i="4"/>
  <c r="U1852" i="4" s="1"/>
  <c r="R1853" i="4" a="1"/>
  <c r="R1853" i="4"/>
  <c r="R1854" i="4" a="1"/>
  <c r="R1854" i="4"/>
  <c r="U1854" i="4" s="1"/>
  <c r="R1855" i="4" a="1"/>
  <c r="R1855" i="4" s="1"/>
  <c r="U1855" i="4" s="1"/>
  <c r="R1856" i="4" a="1"/>
  <c r="R1856" i="4" s="1"/>
  <c r="R1857" i="4" a="1"/>
  <c r="R1857" i="4" s="1"/>
  <c r="U1857" i="4" s="1"/>
  <c r="R1858" i="4" a="1"/>
  <c r="R1858" i="4" s="1"/>
  <c r="U1858" i="4" s="1"/>
  <c r="R1859" i="4" a="1"/>
  <c r="R1859" i="4" s="1"/>
  <c r="U1859" i="4" s="1"/>
  <c r="R1860" i="4" a="1"/>
  <c r="R1860" i="4" s="1"/>
  <c r="R1861" i="4" a="1"/>
  <c r="R1861" i="4" s="1"/>
  <c r="R1862" i="4" a="1"/>
  <c r="R1862" i="4" s="1"/>
  <c r="R1863" i="4" a="1"/>
  <c r="R1863" i="4" s="1"/>
  <c r="R1864" i="4" a="1"/>
  <c r="R1864" i="4"/>
  <c r="U1864" i="4" s="1"/>
  <c r="R1865" i="4" a="1"/>
  <c r="R1865" i="4"/>
  <c r="U1865" i="4" s="1"/>
  <c r="R1866" i="4" a="1"/>
  <c r="R1866" i="4" s="1"/>
  <c r="U1866" i="4" s="1"/>
  <c r="R1867" i="4" a="1"/>
  <c r="R1867" i="4" s="1"/>
  <c r="U1867" i="4" s="1"/>
  <c r="R1868" i="4" a="1"/>
  <c r="R1868" i="4" s="1"/>
  <c r="R1869" i="4" a="1"/>
  <c r="R1869" i="4" s="1"/>
  <c r="R1870" i="4" a="1"/>
  <c r="R1870" i="4" s="1"/>
  <c r="R1871" i="4" a="1"/>
  <c r="R1871" i="4"/>
  <c r="U1871" i="4" s="1"/>
  <c r="R1872" i="4" a="1"/>
  <c r="R1872" i="4"/>
  <c r="U1872" i="4" s="1"/>
  <c r="R1873" i="4" a="1"/>
  <c r="R1873" i="4"/>
  <c r="U1873" i="4" s="1"/>
  <c r="R1874" i="4" a="1"/>
  <c r="R1874" i="4" s="1"/>
  <c r="U1874" i="4" s="1"/>
  <c r="R1875" i="4" a="1"/>
  <c r="R1875" i="4" s="1"/>
  <c r="R1876" i="4" a="1"/>
  <c r="R1876" i="4"/>
  <c r="R1877" i="4" a="1"/>
  <c r="R1877" i="4" s="1"/>
  <c r="R1878" i="4" a="1"/>
  <c r="R1878" i="4"/>
  <c r="U1878" i="4" s="1"/>
  <c r="R1879" i="4" a="1"/>
  <c r="R1879" i="4"/>
  <c r="U1879" i="4" s="1"/>
  <c r="R1880" i="4" a="1"/>
  <c r="R1880" i="4" s="1"/>
  <c r="R1881" i="4" a="1"/>
  <c r="R1881" i="4" s="1"/>
  <c r="U1881" i="4" s="1"/>
  <c r="R1882" i="4" a="1"/>
  <c r="R1882" i="4"/>
  <c r="U1882" i="4" s="1"/>
  <c r="R1883" i="4" a="1"/>
  <c r="R1883" i="4" s="1"/>
  <c r="R1884" i="4" a="1"/>
  <c r="R1884" i="4" s="1"/>
  <c r="R1885" i="4" a="1"/>
  <c r="R1885" i="4"/>
  <c r="R1886" i="4" a="1"/>
  <c r="R1886" i="4" s="1"/>
  <c r="R1887" i="4" a="1"/>
  <c r="R1887" i="4" s="1"/>
  <c r="R1888" i="4" a="1"/>
  <c r="R1888" i="4"/>
  <c r="R1889" i="4" a="1"/>
  <c r="R1889" i="4"/>
  <c r="U1889" i="4" s="1"/>
  <c r="R1890" i="4" a="1"/>
  <c r="R1890" i="4"/>
  <c r="U1890" i="4" s="1"/>
  <c r="R1891" i="4" a="1"/>
  <c r="R1891" i="4" s="1"/>
  <c r="R1892" i="4" a="1"/>
  <c r="R1892" i="4" s="1"/>
  <c r="R1893" i="4" a="1"/>
  <c r="R1893" i="4" s="1"/>
  <c r="R1894" i="4" a="1"/>
  <c r="R1894" i="4"/>
  <c r="R1895" i="4" a="1"/>
  <c r="R1895" i="4"/>
  <c r="U1895" i="4" s="1"/>
  <c r="R1896" i="4" a="1"/>
  <c r="R1896" i="4"/>
  <c r="U1896" i="4" s="1"/>
  <c r="R1897" i="4" a="1"/>
  <c r="R1897" i="4"/>
  <c r="U1897" i="4" s="1"/>
  <c r="R1898" i="4" a="1"/>
  <c r="R1898" i="4" s="1"/>
  <c r="R1899" i="4" a="1"/>
  <c r="R1899" i="4" s="1"/>
  <c r="R1900" i="4" a="1"/>
  <c r="R1900" i="4"/>
  <c r="R1901" i="4" a="1"/>
  <c r="R1901" i="4"/>
  <c r="U1901" i="4" s="1"/>
  <c r="R1902" i="4" a="1"/>
  <c r="R1902" i="4"/>
  <c r="U1902" i="4" s="1"/>
  <c r="R1903" i="4" a="1"/>
  <c r="R1903" i="4"/>
  <c r="U1903" i="4" s="1"/>
  <c r="R1904" i="4" a="1"/>
  <c r="R1904" i="4" s="1"/>
  <c r="U1904" i="4" s="1"/>
  <c r="R1905" i="4" a="1"/>
  <c r="R1905" i="4" s="1"/>
  <c r="U1905" i="4" s="1"/>
  <c r="R1906" i="4" a="1"/>
  <c r="R1906" i="4" s="1"/>
  <c r="U1906" i="4" s="1"/>
  <c r="R1907" i="4" a="1"/>
  <c r="R1907" i="4"/>
  <c r="R1908" i="4" a="1"/>
  <c r="R1908" i="4"/>
  <c r="R1909" i="4" a="1"/>
  <c r="R1909" i="4"/>
  <c r="R1910" i="4" a="1"/>
  <c r="R1910" i="4" s="1"/>
  <c r="U1910" i="4" s="1"/>
  <c r="R1911" i="4" a="1"/>
  <c r="R1911" i="4" s="1"/>
  <c r="U1911" i="4" s="1"/>
  <c r="R1912" i="4" a="1"/>
  <c r="R1912" i="4"/>
  <c r="U1912" i="4" s="1"/>
  <c r="R1913" i="4" a="1"/>
  <c r="R1913" i="4" s="1"/>
  <c r="U1913" i="4" s="1"/>
  <c r="R1914" i="4" a="1"/>
  <c r="R1914" i="4"/>
  <c r="R1915" i="4" a="1"/>
  <c r="R1915" i="4" s="1"/>
  <c r="U1915" i="4" s="1"/>
  <c r="R1916" i="4" a="1"/>
  <c r="R1916" i="4" s="1"/>
  <c r="R1917" i="4" a="1"/>
  <c r="R1917" i="4" s="1"/>
  <c r="R1918" i="4" a="1"/>
  <c r="R1918" i="4"/>
  <c r="R1919" i="4" a="1"/>
  <c r="R1919" i="4"/>
  <c r="R1920" i="4" a="1"/>
  <c r="R1920" i="4" s="1"/>
  <c r="R1921" i="4" a="1"/>
  <c r="R1921" i="4"/>
  <c r="U1921" i="4" s="1"/>
  <c r="R1922" i="4" a="1"/>
  <c r="R1922" i="4" s="1"/>
  <c r="R1923" i="4" a="1"/>
  <c r="R1923" i="4" s="1"/>
  <c r="R1924" i="4" a="1"/>
  <c r="R1924" i="4"/>
  <c r="R1925" i="4" a="1"/>
  <c r="R1925" i="4"/>
  <c r="U1925" i="4" s="1"/>
  <c r="R1926" i="4" a="1"/>
  <c r="R1926" i="4"/>
  <c r="U1926" i="4" s="1"/>
  <c r="R1927" i="4" a="1"/>
  <c r="R1927" i="4" s="1"/>
  <c r="U1927" i="4" s="1"/>
  <c r="R1928" i="4" a="1"/>
  <c r="R1928" i="4" s="1"/>
  <c r="R1929" i="4" a="1"/>
  <c r="R1929" i="4" s="1"/>
  <c r="U1929" i="4" s="1"/>
  <c r="R1930" i="4" a="1"/>
  <c r="R1930" i="4" s="1"/>
  <c r="U1930" i="4" s="1"/>
  <c r="R1931" i="4" a="1"/>
  <c r="R1931" i="4" s="1"/>
  <c r="U1931" i="4" s="1"/>
  <c r="R1932" i="4" a="1"/>
  <c r="R1932" i="4"/>
  <c r="R1933" i="4" a="1"/>
  <c r="R1933" i="4"/>
  <c r="R1934" i="4" a="1"/>
  <c r="R1934" i="4" s="1"/>
  <c r="R1935" i="4" a="1"/>
  <c r="R1935" i="4" s="1"/>
  <c r="R1936" i="4" a="1"/>
  <c r="R1936" i="4"/>
  <c r="R1937" i="4" a="1"/>
  <c r="R1937" i="4" s="1"/>
  <c r="U1937" i="4" s="1"/>
  <c r="R1938" i="4" a="1"/>
  <c r="R1938" i="4" s="1"/>
  <c r="U1938" i="4" s="1"/>
  <c r="R1939" i="4" a="1"/>
  <c r="R1939" i="4"/>
  <c r="U1939" i="4" s="1"/>
  <c r="R1940" i="4" a="1"/>
  <c r="R1940" i="4" s="1"/>
  <c r="R1941" i="4" a="1"/>
  <c r="R1941" i="4" s="1"/>
  <c r="R1942" i="4" a="1"/>
  <c r="R1942" i="4" s="1"/>
  <c r="R1943" i="4" a="1"/>
  <c r="R1943" i="4"/>
  <c r="U1943" i="4" s="1"/>
  <c r="R1944" i="4" a="1"/>
  <c r="R1944" i="4"/>
  <c r="U1944" i="4" s="1"/>
  <c r="R1945" i="4" a="1"/>
  <c r="R1945" i="4"/>
  <c r="R1946" i="4" a="1"/>
  <c r="R1946" i="4" s="1"/>
  <c r="R1947" i="4" a="1"/>
  <c r="R1947" i="4" s="1"/>
  <c r="R1948" i="4" a="1"/>
  <c r="R1948" i="4" s="1"/>
  <c r="U1948" i="4" s="1"/>
  <c r="R1949" i="4" a="1"/>
  <c r="R1949" i="4" s="1"/>
  <c r="U1949" i="4" s="1"/>
  <c r="R1950" i="4" a="1"/>
  <c r="R1950" i="4"/>
  <c r="U1950" i="4" s="1"/>
  <c r="R1951" i="4" a="1"/>
  <c r="R1951" i="4"/>
  <c r="U1951" i="4" s="1"/>
  <c r="R1952" i="4" a="1"/>
  <c r="R1952" i="4" s="1"/>
  <c r="R1953" i="4" a="1"/>
  <c r="R1953" i="4" s="1"/>
  <c r="R1954" i="4" a="1"/>
  <c r="R1954" i="4" s="1"/>
  <c r="R1955" i="4" a="1"/>
  <c r="R1955" i="4"/>
  <c r="R1956" i="4" a="1"/>
  <c r="R1956" i="4" s="1"/>
  <c r="R1957" i="4" a="1"/>
  <c r="R1957" i="4"/>
  <c r="R1958" i="4" a="1"/>
  <c r="R1958" i="4" s="1"/>
  <c r="R1959" i="4" a="1"/>
  <c r="R1959" i="4" s="1"/>
  <c r="U1959" i="4" s="1"/>
  <c r="R1960" i="4" a="1"/>
  <c r="R1960" i="4"/>
  <c r="U1960" i="4" s="1"/>
  <c r="R1961" i="4" a="1"/>
  <c r="R1961" i="4"/>
  <c r="R1962" i="4" a="1"/>
  <c r="R1962" i="4"/>
  <c r="U1962" i="4" s="1"/>
  <c r="R1963" i="4" a="1"/>
  <c r="R1963" i="4" s="1"/>
  <c r="U1963" i="4" s="1"/>
  <c r="R1964" i="4" a="1"/>
  <c r="R1964" i="4" s="1"/>
  <c r="R1965" i="4" a="1"/>
  <c r="R1965" i="4" s="1"/>
  <c r="R1966" i="4" a="1"/>
  <c r="R1966" i="4" s="1"/>
  <c r="U1966" i="4" s="1"/>
  <c r="R1967" i="4" a="1"/>
  <c r="R1967" i="4"/>
  <c r="R1968" i="4" a="1"/>
  <c r="R1968" i="4" s="1"/>
  <c r="R1969" i="4" a="1"/>
  <c r="R1969" i="4" s="1"/>
  <c r="R1970" i="4" a="1"/>
  <c r="R1970" i="4" s="1"/>
  <c r="R1971" i="4" a="1"/>
  <c r="R1971" i="4" s="1"/>
  <c r="R1972" i="4" a="1"/>
  <c r="R1972" i="4"/>
  <c r="U1972" i="4" s="1"/>
  <c r="R1973" i="4" a="1"/>
  <c r="R1973" i="4" s="1"/>
  <c r="U1973" i="4" s="1"/>
  <c r="R1974" i="4" a="1"/>
  <c r="R1974" i="4" s="1"/>
  <c r="U1974" i="4" s="1"/>
  <c r="R1975" i="4" a="1"/>
  <c r="R1975" i="4" s="1"/>
  <c r="U1975" i="4" s="1"/>
  <c r="R1976" i="4" a="1"/>
  <c r="R1976" i="4" s="1"/>
  <c r="R1977" i="4" a="1"/>
  <c r="R1977" i="4" s="1"/>
  <c r="R1978" i="4" a="1"/>
  <c r="R1978" i="4"/>
  <c r="U1978" i="4" s="1"/>
  <c r="R1979" i="4" a="1"/>
  <c r="R1979" i="4"/>
  <c r="U1979" i="4" s="1"/>
  <c r="R1980" i="4" a="1"/>
  <c r="R1980" i="4"/>
  <c r="U1980" i="4" s="1"/>
  <c r="R1981" i="4" a="1"/>
  <c r="R1981" i="4"/>
  <c r="R1982" i="4" a="1"/>
  <c r="R1982" i="4" s="1"/>
  <c r="R1983" i="4" a="1"/>
  <c r="R1983" i="4" s="1"/>
  <c r="R1984" i="4" a="1"/>
  <c r="R1984" i="4"/>
  <c r="R1985" i="4" a="1"/>
  <c r="R1985" i="4"/>
  <c r="U1985" i="4" s="1"/>
  <c r="R1986" i="4" a="1"/>
  <c r="R1986" i="4"/>
  <c r="U1986" i="4" s="1"/>
  <c r="R1987" i="4" a="1"/>
  <c r="R1987" i="4"/>
  <c r="U1987" i="4" s="1"/>
  <c r="R1988" i="4" a="1"/>
  <c r="R1988" i="4"/>
  <c r="R1989" i="4" a="1"/>
  <c r="R1989" i="4" s="1"/>
  <c r="R1990" i="4" a="1"/>
  <c r="R1990" i="4" s="1"/>
  <c r="R1991" i="4" a="1"/>
  <c r="R1991" i="4"/>
  <c r="R1992" i="4" a="1"/>
  <c r="R1992" i="4"/>
  <c r="U1992" i="4" s="1"/>
  <c r="R1993" i="4" a="1"/>
  <c r="R1993" i="4"/>
  <c r="U1993" i="4" s="1"/>
  <c r="R1994" i="4" a="1"/>
  <c r="R1994" i="4"/>
  <c r="U1994" i="4" s="1"/>
  <c r="R1995" i="4" a="1"/>
  <c r="R1995" i="4" s="1"/>
  <c r="R1996" i="4" a="1"/>
  <c r="R1996" i="4" s="1"/>
  <c r="R1997" i="4" a="1"/>
  <c r="R1997" i="4"/>
  <c r="R1998" i="4" a="1"/>
  <c r="R1998" i="4"/>
  <c r="U1998" i="4" s="1"/>
  <c r="R1999" i="4" a="1"/>
  <c r="R1999" i="4"/>
  <c r="U1999" i="4" s="1"/>
  <c r="R2000" i="4" a="1"/>
  <c r="R2000" i="4"/>
  <c r="R2001" i="4" a="1"/>
  <c r="R2001" i="4" s="1"/>
  <c r="R2002" i="4" a="1"/>
  <c r="R2002" i="4" s="1"/>
  <c r="U2002" i="4" s="1"/>
  <c r="R2003" i="4" a="1"/>
  <c r="R2003" i="4" s="1"/>
  <c r="R2004" i="4" a="1"/>
  <c r="R2004" i="4"/>
  <c r="R2005" i="4" a="1"/>
  <c r="R2005" i="4"/>
  <c r="R2006" i="4" a="1"/>
  <c r="R2006" i="4"/>
  <c r="U2006" i="4" s="1"/>
  <c r="R2007" i="4" a="1"/>
  <c r="R2007" i="4"/>
  <c r="U2007" i="4" s="1"/>
  <c r="R2008" i="4" a="1"/>
  <c r="R2008" i="4"/>
  <c r="U2008" i="4" s="1"/>
  <c r="R2009" i="4" a="1"/>
  <c r="R2009" i="4" s="1"/>
  <c r="U2009" i="4" s="1"/>
  <c r="R2010" i="4" a="1"/>
  <c r="R2010" i="4"/>
  <c r="R2011" i="4" a="1"/>
  <c r="R2011" i="4" s="1"/>
  <c r="U2011" i="4" s="1"/>
  <c r="R2012" i="4" a="1"/>
  <c r="R2012" i="4"/>
  <c r="R2013" i="4" a="1"/>
  <c r="R2013" i="4"/>
  <c r="R2014" i="4" a="1"/>
  <c r="R2014" i="4"/>
  <c r="R2015" i="4" a="1"/>
  <c r="R2015" i="4" s="1"/>
  <c r="R2016" i="4" a="1"/>
  <c r="R2016" i="4"/>
  <c r="R2017" i="4" a="1"/>
  <c r="R2017" i="4"/>
  <c r="R2018" i="4" a="1"/>
  <c r="R2018" i="4"/>
  <c r="R2019" i="4" a="1"/>
  <c r="R2019" i="4"/>
  <c r="U2019" i="4" s="1"/>
  <c r="R2020" i="4" a="1"/>
  <c r="R2020" i="4"/>
  <c r="U2020" i="4" s="1"/>
  <c r="R2021" i="4" a="1"/>
  <c r="R2021" i="4" s="1"/>
  <c r="U2021" i="4" s="1"/>
  <c r="R2022" i="4" a="1"/>
  <c r="R2022" i="4"/>
  <c r="U2022" i="4" s="1"/>
  <c r="R2023" i="4" a="1"/>
  <c r="R2023" i="4" s="1"/>
  <c r="U2023" i="4" s="1"/>
  <c r="R2024" i="4" a="1"/>
  <c r="R2024" i="4" s="1"/>
  <c r="R2025" i="4" a="1"/>
  <c r="R2025" i="4"/>
  <c r="R2026" i="4" a="1"/>
  <c r="R2026" i="4"/>
  <c r="R2027" i="4" a="1"/>
  <c r="R2027" i="4" s="1"/>
  <c r="R2028" i="4" a="1"/>
  <c r="R2028" i="4"/>
  <c r="R2029" i="4" a="1"/>
  <c r="R2029" i="4"/>
  <c r="U2029" i="4" s="1"/>
  <c r="R2030" i="4" a="1"/>
  <c r="R2030" i="4"/>
  <c r="R2031" i="4" a="1"/>
  <c r="R2031" i="4"/>
  <c r="R2032" i="4" a="1"/>
  <c r="R2032" i="4"/>
  <c r="U2032" i="4" s="1"/>
  <c r="R2033" i="4" a="1"/>
  <c r="R2033" i="4" s="1"/>
  <c r="U2033" i="4" s="1"/>
  <c r="R2034" i="4" a="1"/>
  <c r="R2034" i="4"/>
  <c r="U2034" i="4" s="1"/>
  <c r="R2035" i="4" a="1"/>
  <c r="R2035" i="4"/>
  <c r="U2035" i="4" s="1"/>
  <c r="R2036" i="4" a="1"/>
  <c r="R2036" i="4" s="1"/>
  <c r="U2036" i="4" s="1"/>
  <c r="R2037" i="4" a="1"/>
  <c r="R2037" i="4" s="1"/>
  <c r="U2037" i="4" s="1"/>
  <c r="R2038" i="4" a="1"/>
  <c r="R2038" i="4"/>
  <c r="R2039" i="4" a="1"/>
  <c r="R2039" i="4" s="1"/>
  <c r="R2040" i="4" a="1"/>
  <c r="R2040" i="4"/>
  <c r="R2041" i="4" a="1"/>
  <c r="R2041" i="4"/>
  <c r="R2042" i="4" a="1"/>
  <c r="R2042" i="4"/>
  <c r="U2042" i="4" s="1"/>
  <c r="R2043" i="4" a="1"/>
  <c r="R2043" i="4"/>
  <c r="R2044" i="4" a="1"/>
  <c r="R2044" i="4"/>
  <c r="R2045" i="4" a="1"/>
  <c r="R2045" i="4" s="1"/>
  <c r="U2045" i="4" s="1"/>
  <c r="R2046" i="4" a="1"/>
  <c r="R2046" i="4"/>
  <c r="U2046" i="4" s="1"/>
  <c r="R2047" i="4" a="1"/>
  <c r="R2047" i="4"/>
  <c r="U2047" i="4" s="1"/>
  <c r="R2048" i="4" a="1"/>
  <c r="R2048" i="4"/>
  <c r="R2049" i="4" a="1"/>
  <c r="R2049" i="4" s="1"/>
  <c r="R2050" i="4" a="1"/>
  <c r="R2050" i="4" s="1"/>
  <c r="U2050" i="4" s="1"/>
  <c r="R2051" i="4" a="1"/>
  <c r="R2051" i="4" s="1"/>
  <c r="R2052" i="4" a="1"/>
  <c r="R2052" i="4"/>
  <c r="R2053" i="4" a="1"/>
  <c r="R2053" i="4" s="1"/>
  <c r="U2053" i="4" s="1"/>
  <c r="R2054" i="4" a="1"/>
  <c r="R2054" i="4"/>
  <c r="R2055" i="4" a="1"/>
  <c r="R2055" i="4"/>
  <c r="U2055" i="4" s="1"/>
  <c r="R2056" i="4" a="1"/>
  <c r="R2056" i="4"/>
  <c r="R2057" i="4" a="1"/>
  <c r="R2057" i="4" s="1"/>
  <c r="R2058" i="4" a="1"/>
  <c r="R2058" i="4"/>
  <c r="U2058" i="4" s="1"/>
  <c r="R2059" i="4" a="1"/>
  <c r="R2059" i="4"/>
  <c r="U2059" i="4" s="1"/>
  <c r="R2060" i="4" a="1"/>
  <c r="R2060" i="4"/>
  <c r="R2061" i="4" a="1"/>
  <c r="R2061" i="4"/>
  <c r="R2062" i="4" a="1"/>
  <c r="R2062" i="4" s="1"/>
  <c r="R2063" i="4" a="1"/>
  <c r="R2063" i="4" s="1"/>
  <c r="R2064" i="4" a="1"/>
  <c r="R2064" i="4"/>
  <c r="R2065" i="4" a="1"/>
  <c r="R2065" i="4"/>
  <c r="U2065" i="4" s="1"/>
  <c r="R2066" i="4" a="1"/>
  <c r="R2066" i="4"/>
  <c r="R2067" i="4" a="1"/>
  <c r="R2067" i="4"/>
  <c r="R2068" i="4" a="1"/>
  <c r="R2068" i="4"/>
  <c r="U2068" i="4" s="1"/>
  <c r="R2069" i="4" a="1"/>
  <c r="R2069" i="4" s="1"/>
  <c r="R2070" i="4" a="1"/>
  <c r="R2070" i="4"/>
  <c r="R2071" i="4" a="1"/>
  <c r="R2071" i="4"/>
  <c r="U2071" i="4" s="1"/>
  <c r="R2072" i="4" a="1"/>
  <c r="R2072" i="4" s="1"/>
  <c r="U2072" i="4" s="1"/>
  <c r="R2073" i="4" a="1"/>
  <c r="R2073" i="4" s="1"/>
  <c r="U2073" i="4" s="1"/>
  <c r="R2074" i="4" a="1"/>
  <c r="R2074" i="4"/>
  <c r="R2075" i="4" a="1"/>
  <c r="R2075" i="4" s="1"/>
  <c r="R2076" i="4" a="1"/>
  <c r="R2076" i="4"/>
  <c r="R2077" i="4" a="1"/>
  <c r="R2077" i="4"/>
  <c r="R2078" i="4" a="1"/>
  <c r="R2078" i="4"/>
  <c r="U2078" i="4" s="1"/>
  <c r="R2079" i="4" a="1"/>
  <c r="R2079" i="4"/>
  <c r="R2080" i="4" a="1"/>
  <c r="R2080" i="4"/>
  <c r="R2" i="4" a="1"/>
  <c r="R2" i="4"/>
  <c r="S3" i="4" a="1"/>
  <c r="S3" i="4" s="1"/>
  <c r="S4" i="4" a="1"/>
  <c r="S4" i="4"/>
  <c r="S5" i="4" a="1"/>
  <c r="S5" i="4"/>
  <c r="T5" i="4" s="1"/>
  <c r="S6" i="4" a="1"/>
  <c r="S6" i="4"/>
  <c r="T6" i="4" s="1"/>
  <c r="S7" i="4" a="1"/>
  <c r="S7" i="4"/>
  <c r="T7" i="4" s="1"/>
  <c r="S8" i="4" a="1"/>
  <c r="S8" i="4"/>
  <c r="T8" i="4" s="1"/>
  <c r="S9" i="4" a="1"/>
  <c r="S9" i="4" s="1"/>
  <c r="T9" i="4" s="1"/>
  <c r="S10" i="4" a="1"/>
  <c r="S10" i="4"/>
  <c r="S11" i="4" a="1"/>
  <c r="S11" i="4"/>
  <c r="S12" i="4" a="1"/>
  <c r="S12" i="4" s="1"/>
  <c r="T12" i="4" s="1"/>
  <c r="S13" i="4" a="1"/>
  <c r="S13" i="4"/>
  <c r="T13" i="4" s="1"/>
  <c r="S14" i="4" a="1"/>
  <c r="S14" i="4"/>
  <c r="T14" i="4" s="1"/>
  <c r="S15" i="4" a="1"/>
  <c r="S15" i="4" s="1"/>
  <c r="T15" i="4" s="1"/>
  <c r="S16" i="4" a="1"/>
  <c r="S16" i="4" s="1"/>
  <c r="T16" i="4" s="1"/>
  <c r="S17" i="4" a="1"/>
  <c r="S17" i="4"/>
  <c r="S18" i="4" a="1"/>
  <c r="S18" i="4"/>
  <c r="S19" i="4" a="1"/>
  <c r="S19" i="4" s="1"/>
  <c r="S20" i="4" a="1"/>
  <c r="S20" i="4" s="1"/>
  <c r="T20" i="4" s="1"/>
  <c r="S21" i="4" a="1"/>
  <c r="S21" i="4" s="1"/>
  <c r="S22" i="4" a="1"/>
  <c r="S22" i="4"/>
  <c r="S23" i="4" a="1"/>
  <c r="S23" i="4"/>
  <c r="S24" i="4" a="1"/>
  <c r="S24" i="4"/>
  <c r="S25" i="4" a="1"/>
  <c r="S25" i="4" s="1"/>
  <c r="S26" i="4" a="1"/>
  <c r="S26" i="4"/>
  <c r="S27" i="4" a="1"/>
  <c r="S27" i="4" s="1"/>
  <c r="T27" i="4" s="1"/>
  <c r="S28" i="4" a="1"/>
  <c r="S28" i="4"/>
  <c r="S29" i="4" a="1"/>
  <c r="S29" i="4" s="1"/>
  <c r="T29" i="4" s="1"/>
  <c r="S30" i="4" a="1"/>
  <c r="S30" i="4"/>
  <c r="S31" i="4" a="1"/>
  <c r="S31" i="4"/>
  <c r="S32" i="4" a="1"/>
  <c r="S32" i="4" s="1"/>
  <c r="S33" i="4" a="1"/>
  <c r="S33" i="4" s="1"/>
  <c r="S34" i="4" a="1"/>
  <c r="S34" i="4"/>
  <c r="S35" i="4" a="1"/>
  <c r="S35" i="4" s="1"/>
  <c r="S36" i="4" a="1"/>
  <c r="S36" i="4"/>
  <c r="S37" i="4" a="1"/>
  <c r="S37" i="4"/>
  <c r="S38" i="4" a="1"/>
  <c r="S38" i="4"/>
  <c r="S39" i="4" a="1"/>
  <c r="S39" i="4" s="1"/>
  <c r="S40" i="4" a="1"/>
  <c r="S40" i="4"/>
  <c r="S41" i="4" a="1"/>
  <c r="S41" i="4"/>
  <c r="S42" i="4" a="1"/>
  <c r="S42" i="4" s="1"/>
  <c r="S43" i="4" a="1"/>
  <c r="S43" i="4"/>
  <c r="S44" i="4" a="1"/>
  <c r="S44" i="4"/>
  <c r="S45" i="4" a="1"/>
  <c r="S45" i="4" s="1"/>
  <c r="S46" i="4" a="1"/>
  <c r="S46" i="4" s="1"/>
  <c r="T46" i="4" s="1"/>
  <c r="S47" i="4" a="1"/>
  <c r="S47" i="4"/>
  <c r="S48" i="4" a="1"/>
  <c r="S48" i="4"/>
  <c r="S49" i="4" a="1"/>
  <c r="S49" i="4"/>
  <c r="S50" i="4" a="1"/>
  <c r="S50" i="4"/>
  <c r="S51" i="4" a="1"/>
  <c r="S51" i="4" s="1"/>
  <c r="S52" i="4" a="1"/>
  <c r="S52" i="4"/>
  <c r="S53" i="4" a="1"/>
  <c r="S53" i="4" s="1"/>
  <c r="S54" i="4" a="1"/>
  <c r="S54" i="4"/>
  <c r="S55" i="4" a="1"/>
  <c r="S55" i="4" s="1"/>
  <c r="S56" i="4" a="1"/>
  <c r="S56" i="4"/>
  <c r="S57" i="4" a="1"/>
  <c r="S57" i="4" s="1"/>
  <c r="S58" i="4" a="1"/>
  <c r="S58" i="4"/>
  <c r="S59" i="4" a="1"/>
  <c r="S59" i="4"/>
  <c r="S60" i="4" a="1"/>
  <c r="S60" i="4" s="1"/>
  <c r="S61" i="4" a="1"/>
  <c r="S61" i="4"/>
  <c r="S62" i="4" a="1"/>
  <c r="S62" i="4"/>
  <c r="S63" i="4" a="1"/>
  <c r="S63" i="4" s="1"/>
  <c r="S64" i="4" a="1"/>
  <c r="S64" i="4" s="1"/>
  <c r="S65" i="4" a="1"/>
  <c r="S65" i="4"/>
  <c r="S66" i="4" a="1"/>
  <c r="S66" i="4"/>
  <c r="T66" i="4" s="1"/>
  <c r="S67" i="4" a="1"/>
  <c r="S67" i="4"/>
  <c r="S68" i="4" a="1"/>
  <c r="S68" i="4" s="1"/>
  <c r="S69" i="4" a="1"/>
  <c r="S69" i="4" s="1"/>
  <c r="S70" i="4" a="1"/>
  <c r="S70" i="4"/>
  <c r="S71" i="4" a="1"/>
  <c r="S71" i="4" s="1"/>
  <c r="S72" i="4" a="1"/>
  <c r="S72" i="4"/>
  <c r="S73" i="4" a="1"/>
  <c r="S73" i="4" s="1"/>
  <c r="S74" i="4" a="1"/>
  <c r="S74" i="4"/>
  <c r="S75" i="4" a="1"/>
  <c r="S75" i="4" s="1"/>
  <c r="S76" i="4" a="1"/>
  <c r="S76" i="4"/>
  <c r="S77" i="4" a="1"/>
  <c r="S77" i="4"/>
  <c r="S78" i="4" a="1"/>
  <c r="S78" i="4"/>
  <c r="S79" i="4" a="1"/>
  <c r="S79" i="4"/>
  <c r="T79" i="4" s="1"/>
  <c r="S80" i="4" a="1"/>
  <c r="S80" i="4" s="1"/>
  <c r="T80" i="4" s="1"/>
  <c r="S81" i="4" a="1"/>
  <c r="S81" i="4" s="1"/>
  <c r="T81" i="4" s="1"/>
  <c r="S82" i="4" a="1"/>
  <c r="S82" i="4"/>
  <c r="S83" i="4" a="1"/>
  <c r="S83" i="4"/>
  <c r="S84" i="4" a="1"/>
  <c r="S84" i="4" s="1"/>
  <c r="S85" i="4" a="1"/>
  <c r="S85" i="4"/>
  <c r="S86" i="4" a="1"/>
  <c r="S86" i="4" s="1"/>
  <c r="S87" i="4" a="1"/>
  <c r="S87" i="4" s="1"/>
  <c r="S88" i="4" a="1"/>
  <c r="S88" i="4" s="1"/>
  <c r="S89" i="4" a="1"/>
  <c r="S89" i="4"/>
  <c r="S90" i="4" a="1"/>
  <c r="S90" i="4" s="1"/>
  <c r="T90" i="4" s="1"/>
  <c r="S91" i="4" a="1"/>
  <c r="S91" i="4" s="1"/>
  <c r="S92" i="4" a="1"/>
  <c r="S92" i="4"/>
  <c r="S93" i="4" a="1"/>
  <c r="S93" i="4" s="1"/>
  <c r="S94" i="4" a="1"/>
  <c r="S94" i="4" s="1"/>
  <c r="S95" i="4" a="1"/>
  <c r="S95" i="4"/>
  <c r="S96" i="4" a="1"/>
  <c r="S96" i="4"/>
  <c r="S97" i="4" a="1"/>
  <c r="S97" i="4" s="1"/>
  <c r="S98" i="4" a="1"/>
  <c r="S98" i="4"/>
  <c r="S99" i="4" a="1"/>
  <c r="S99" i="4" s="1"/>
  <c r="S100" i="4" a="1"/>
  <c r="S100" i="4"/>
  <c r="S101" i="4" a="1"/>
  <c r="S101" i="4" s="1"/>
  <c r="S102" i="4" a="1"/>
  <c r="S102" i="4"/>
  <c r="S103" i="4" a="1"/>
  <c r="S103" i="4"/>
  <c r="T103" i="4" s="1"/>
  <c r="S104" i="4" a="1"/>
  <c r="S104" i="4" s="1"/>
  <c r="T104" i="4" s="1"/>
  <c r="S105" i="4" a="1"/>
  <c r="S105" i="4" s="1"/>
  <c r="S106" i="4" a="1"/>
  <c r="S106" i="4"/>
  <c r="S107" i="4" a="1"/>
  <c r="S107" i="4" s="1"/>
  <c r="T107" i="4" s="1"/>
  <c r="S108" i="4" a="1"/>
  <c r="S108" i="4"/>
  <c r="S109" i="4" a="1"/>
  <c r="S109" i="4"/>
  <c r="S110" i="4" a="1"/>
  <c r="S110" i="4" s="1"/>
  <c r="S111" i="4" a="1"/>
  <c r="S111" i="4" s="1"/>
  <c r="S112" i="4" a="1"/>
  <c r="S112" i="4"/>
  <c r="S113" i="4" a="1"/>
  <c r="S113" i="4"/>
  <c r="S114" i="4" a="1"/>
  <c r="S114" i="4" s="1"/>
  <c r="T114" i="4" s="1"/>
  <c r="S115" i="4" a="1"/>
  <c r="S115" i="4"/>
  <c r="S116" i="4" a="1"/>
  <c r="S116" i="4"/>
  <c r="T116" i="4" s="1"/>
  <c r="S117" i="4" a="1"/>
  <c r="S117" i="4" s="1"/>
  <c r="S118" i="4" a="1"/>
  <c r="S118" i="4" s="1"/>
  <c r="S119" i="4" a="1"/>
  <c r="S119" i="4"/>
  <c r="S120" i="4" a="1"/>
  <c r="S120" i="4"/>
  <c r="S121" i="4" a="1"/>
  <c r="S121" i="4"/>
  <c r="S122" i="4" a="1"/>
  <c r="S122" i="4"/>
  <c r="S123" i="4" a="1"/>
  <c r="S123" i="4" s="1"/>
  <c r="S124" i="4" a="1"/>
  <c r="S124" i="4" s="1"/>
  <c r="T124" i="4" s="1"/>
  <c r="S125" i="4" a="1"/>
  <c r="S125" i="4" s="1"/>
  <c r="S126" i="4" a="1"/>
  <c r="S126" i="4"/>
  <c r="S127" i="4" a="1"/>
  <c r="S127" i="4" s="1"/>
  <c r="T127" i="4" s="1"/>
  <c r="S128" i="4" a="1"/>
  <c r="S128" i="4"/>
  <c r="S129" i="4" a="1"/>
  <c r="S129" i="4" s="1"/>
  <c r="S130" i="4" a="1"/>
  <c r="S130" i="4" s="1"/>
  <c r="S131" i="4" a="1"/>
  <c r="S131" i="4"/>
  <c r="S132" i="4" a="1"/>
  <c r="S132" i="4" s="1"/>
  <c r="S133" i="4" a="1"/>
  <c r="S133" i="4"/>
  <c r="S134" i="4" a="1"/>
  <c r="S134" i="4"/>
  <c r="S135" i="4" a="1"/>
  <c r="S135" i="4" s="1"/>
  <c r="S136" i="4" a="1"/>
  <c r="S136" i="4" s="1"/>
  <c r="T136" i="4" s="1"/>
  <c r="S137" i="4" a="1"/>
  <c r="S137" i="4" s="1"/>
  <c r="T137" i="4" s="1"/>
  <c r="S138" i="4" a="1"/>
  <c r="S138" i="4"/>
  <c r="S139" i="4" a="1"/>
  <c r="S139" i="4"/>
  <c r="S140" i="4" a="1"/>
  <c r="S140" i="4" s="1"/>
  <c r="S141" i="4" a="1"/>
  <c r="S141" i="4" s="1"/>
  <c r="S142" i="4" a="1"/>
  <c r="S142" i="4"/>
  <c r="S143" i="4" a="1"/>
  <c r="S143" i="4"/>
  <c r="S144" i="4" a="1"/>
  <c r="S144" i="4" s="1"/>
  <c r="S145" i="4" a="1"/>
  <c r="S145" i="4"/>
  <c r="S146" i="4" a="1"/>
  <c r="S146" i="4"/>
  <c r="S147" i="4" a="1"/>
  <c r="S147" i="4" s="1"/>
  <c r="S148" i="4" a="1"/>
  <c r="S148" i="4"/>
  <c r="S149" i="4" a="1"/>
  <c r="S149" i="4"/>
  <c r="S150" i="4" a="1"/>
  <c r="S150" i="4"/>
  <c r="T150" i="4" s="1"/>
  <c r="S151" i="4" a="1"/>
  <c r="S151" i="4"/>
  <c r="S152" i="4" a="1"/>
  <c r="S152" i="4" s="1"/>
  <c r="S153" i="4" a="1"/>
  <c r="S153" i="4" s="1"/>
  <c r="S154" i="4" a="1"/>
  <c r="S154" i="4"/>
  <c r="S155" i="4" a="1"/>
  <c r="S155" i="4"/>
  <c r="S156" i="4" a="1"/>
  <c r="S156" i="4"/>
  <c r="S157" i="4" a="1"/>
  <c r="S157" i="4"/>
  <c r="S158" i="4" a="1"/>
  <c r="S158" i="4"/>
  <c r="S159" i="4" a="1"/>
  <c r="S159" i="4" s="1"/>
  <c r="S160" i="4" a="1"/>
  <c r="S160" i="4" s="1"/>
  <c r="S161" i="4" a="1"/>
  <c r="S161" i="4"/>
  <c r="S162" i="4" a="1"/>
  <c r="S162" i="4" s="1"/>
  <c r="S163" i="4" a="1"/>
  <c r="S163" i="4"/>
  <c r="T163" i="4" s="1"/>
  <c r="S164" i="4" a="1"/>
  <c r="S164" i="4"/>
  <c r="T164" i="4" s="1"/>
  <c r="S165" i="4" a="1"/>
  <c r="S165" i="4" s="1"/>
  <c r="T165" i="4" s="1"/>
  <c r="S166" i="4" a="1"/>
  <c r="S166" i="4" s="1"/>
  <c r="S167" i="4" a="1"/>
  <c r="S167" i="4"/>
  <c r="S168" i="4" a="1"/>
  <c r="S168" i="4"/>
  <c r="S169" i="4" a="1"/>
  <c r="S169" i="4"/>
  <c r="S170" i="4" a="1"/>
  <c r="S170" i="4"/>
  <c r="S171" i="4" a="1"/>
  <c r="S171" i="4" s="1"/>
  <c r="S172" i="4" a="1"/>
  <c r="S172" i="4"/>
  <c r="T172" i="4" s="1"/>
  <c r="S173" i="4" a="1"/>
  <c r="S173" i="4" s="1"/>
  <c r="S174" i="4" a="1"/>
  <c r="S174" i="4"/>
  <c r="S175" i="4" a="1"/>
  <c r="S175" i="4" s="1"/>
  <c r="T175" i="4" s="1"/>
  <c r="S176" i="4" a="1"/>
  <c r="S176" i="4"/>
  <c r="S177" i="4" a="1"/>
  <c r="S177" i="4" s="1"/>
  <c r="T177" i="4" s="1"/>
  <c r="S178" i="4" a="1"/>
  <c r="S178" i="4"/>
  <c r="S179" i="4" a="1"/>
  <c r="S179" i="4"/>
  <c r="S180" i="4" a="1"/>
  <c r="S180" i="4"/>
  <c r="S181" i="4" a="1"/>
  <c r="S181" i="4"/>
  <c r="S182" i="4" a="1"/>
  <c r="S182" i="4" s="1"/>
  <c r="S183" i="4" a="1"/>
  <c r="S183" i="4" s="1"/>
  <c r="S184" i="4" a="1"/>
  <c r="S184" i="4"/>
  <c r="T184" i="4" s="1"/>
  <c r="S185" i="4" a="1"/>
  <c r="S185" i="4"/>
  <c r="S186" i="4" a="1"/>
  <c r="S186" i="4" s="1"/>
  <c r="T186" i="4" s="1"/>
  <c r="S187" i="4" a="1"/>
  <c r="S187" i="4"/>
  <c r="S188" i="4" a="1"/>
  <c r="S188" i="4"/>
  <c r="S189" i="4" a="1"/>
  <c r="S189" i="4" s="1"/>
  <c r="S190" i="4" a="1"/>
  <c r="S190" i="4"/>
  <c r="S191" i="4" a="1"/>
  <c r="S191" i="4"/>
  <c r="T191" i="4" s="1"/>
  <c r="S192" i="4" a="1"/>
  <c r="S192" i="4"/>
  <c r="S193" i="4" a="1"/>
  <c r="S193" i="4"/>
  <c r="S194" i="4" a="1"/>
  <c r="S194" i="4"/>
  <c r="S195" i="4" a="1"/>
  <c r="S195" i="4" s="1"/>
  <c r="S196" i="4" a="1"/>
  <c r="S196" i="4" s="1"/>
  <c r="S197" i="4" a="1"/>
  <c r="S197" i="4" s="1"/>
  <c r="S198" i="4" a="1"/>
  <c r="S198" i="4"/>
  <c r="S199" i="4" a="1"/>
  <c r="S199" i="4" s="1"/>
  <c r="T199" i="4" s="1"/>
  <c r="S200" i="4" a="1"/>
  <c r="S200" i="4"/>
  <c r="S201" i="4" a="1"/>
  <c r="S201" i="4" s="1"/>
  <c r="S202" i="4" a="1"/>
  <c r="S202" i="4"/>
  <c r="S203" i="4" a="1"/>
  <c r="S203" i="4" s="1"/>
  <c r="S204" i="4" a="1"/>
  <c r="S204" i="4" s="1"/>
  <c r="S205" i="4" a="1"/>
  <c r="S205" i="4"/>
  <c r="S206" i="4" a="1"/>
  <c r="S206" i="4"/>
  <c r="S207" i="4" a="1"/>
  <c r="S207" i="4" s="1"/>
  <c r="S208" i="4" a="1"/>
  <c r="S208" i="4"/>
  <c r="S209" i="4" a="1"/>
  <c r="S209" i="4"/>
  <c r="S210" i="4" a="1"/>
  <c r="S210" i="4"/>
  <c r="S211" i="4" a="1"/>
  <c r="S211" i="4" s="1"/>
  <c r="S212" i="4" a="1"/>
  <c r="S212" i="4" s="1"/>
  <c r="S213" i="4" a="1"/>
  <c r="S213" i="4" s="1"/>
  <c r="S214" i="4" a="1"/>
  <c r="S214" i="4" s="1"/>
  <c r="S215" i="4" a="1"/>
  <c r="S215" i="4"/>
  <c r="S216" i="4" a="1"/>
  <c r="S216" i="4"/>
  <c r="S217" i="4" a="1"/>
  <c r="S217" i="4"/>
  <c r="S218" i="4" a="1"/>
  <c r="S218" i="4" s="1"/>
  <c r="S219" i="4" a="1"/>
  <c r="S219" i="4" s="1"/>
  <c r="S220" i="4" a="1"/>
  <c r="S220" i="4"/>
  <c r="S221" i="4" a="1"/>
  <c r="S221" i="4"/>
  <c r="S222" i="4" a="1"/>
  <c r="S222" i="4"/>
  <c r="T222" i="4" s="1"/>
  <c r="S223" i="4" a="1"/>
  <c r="S223" i="4" s="1"/>
  <c r="T223" i="4" s="1"/>
  <c r="S224" i="4" a="1"/>
  <c r="S224" i="4"/>
  <c r="T224" i="4" s="1"/>
  <c r="S225" i="4" a="1"/>
  <c r="S225" i="4" s="1"/>
  <c r="S226" i="4" a="1"/>
  <c r="S226" i="4"/>
  <c r="S227" i="4" a="1"/>
  <c r="S227" i="4" s="1"/>
  <c r="S228" i="4" a="1"/>
  <c r="S228" i="4"/>
  <c r="S229" i="4" a="1"/>
  <c r="S229" i="4" s="1"/>
  <c r="S230" i="4" a="1"/>
  <c r="S230" i="4"/>
  <c r="T230" i="4" s="1"/>
  <c r="S231" i="4" a="1"/>
  <c r="S231" i="4" s="1"/>
  <c r="S232" i="4" a="1"/>
  <c r="S232" i="4" s="1"/>
  <c r="S233" i="4" a="1"/>
  <c r="S233" i="4"/>
  <c r="S234" i="4" a="1"/>
  <c r="S234" i="4" s="1"/>
  <c r="S235" i="4" a="1"/>
  <c r="S235" i="4"/>
  <c r="S236" i="4" a="1"/>
  <c r="S236" i="4"/>
  <c r="T236" i="4" s="1"/>
  <c r="S237" i="4" a="1"/>
  <c r="S237" i="4" s="1"/>
  <c r="S238" i="4" a="1"/>
  <c r="S238" i="4"/>
  <c r="T238" i="4" s="1"/>
  <c r="S239" i="4" a="1"/>
  <c r="S239" i="4"/>
  <c r="S240" i="4" a="1"/>
  <c r="S240" i="4" s="1"/>
  <c r="S241" i="4" a="1"/>
  <c r="S241" i="4"/>
  <c r="S242" i="4" a="1"/>
  <c r="S242" i="4"/>
  <c r="S243" i="4" a="1"/>
  <c r="S243" i="4" s="1"/>
  <c r="S244" i="4" a="1"/>
  <c r="S244" i="4"/>
  <c r="S245" i="4" a="1"/>
  <c r="S245" i="4" s="1"/>
  <c r="T245" i="4" s="1"/>
  <c r="S246" i="4" a="1"/>
  <c r="S246" i="4"/>
  <c r="T246" i="4" s="1"/>
  <c r="S247" i="4" a="1"/>
  <c r="S247" i="4" s="1"/>
  <c r="T247" i="4" s="1"/>
  <c r="S248" i="4" a="1"/>
  <c r="S248" i="4"/>
  <c r="S249" i="4" a="1"/>
  <c r="S249" i="4" s="1"/>
  <c r="S250" i="4" a="1"/>
  <c r="S250" i="4"/>
  <c r="S251" i="4" a="1"/>
  <c r="S251" i="4"/>
  <c r="S252" i="4" a="1"/>
  <c r="S252" i="4"/>
  <c r="S253" i="4" a="1"/>
  <c r="S253" i="4" s="1"/>
  <c r="T253" i="4" s="1"/>
  <c r="S254" i="4" a="1"/>
  <c r="S254" i="4" s="1"/>
  <c r="S255" i="4" a="1"/>
  <c r="S255" i="4" s="1"/>
  <c r="S256" i="4" a="1"/>
  <c r="S256" i="4"/>
  <c r="S257" i="4" a="1"/>
  <c r="S257" i="4" s="1"/>
  <c r="S258" i="4" a="1"/>
  <c r="S258" i="4" s="1"/>
  <c r="S259" i="4" a="1"/>
  <c r="S259" i="4"/>
  <c r="T259" i="4" s="1"/>
  <c r="S260" i="4" a="1"/>
  <c r="S260" i="4" s="1"/>
  <c r="T260" i="4" s="1"/>
  <c r="S261" i="4" a="1"/>
  <c r="S261" i="4" s="1"/>
  <c r="T261" i="4" s="1"/>
  <c r="S262" i="4" a="1"/>
  <c r="S262" i="4"/>
  <c r="S263" i="4" a="1"/>
  <c r="S263" i="4"/>
  <c r="S264" i="4" a="1"/>
  <c r="S264" i="4" s="1"/>
  <c r="S265" i="4" a="1"/>
  <c r="S265" i="4"/>
  <c r="S266" i="4" a="1"/>
  <c r="S266" i="4"/>
  <c r="S267" i="4" a="1"/>
  <c r="S267" i="4" s="1"/>
  <c r="T267" i="4" s="1"/>
  <c r="S268" i="4" a="1"/>
  <c r="S268" i="4" s="1"/>
  <c r="S269" i="4" a="1"/>
  <c r="S269" i="4"/>
  <c r="S270" i="4" a="1"/>
  <c r="S270" i="4" s="1"/>
  <c r="T270" i="4" s="1"/>
  <c r="S271" i="4" a="1"/>
  <c r="S271" i="4" s="1"/>
  <c r="S272" i="4" a="1"/>
  <c r="S272" i="4"/>
  <c r="T272" i="4" s="1"/>
  <c r="S273" i="4" a="1"/>
  <c r="S273" i="4" s="1"/>
  <c r="S274" i="4" a="1"/>
  <c r="S274" i="4"/>
  <c r="S275" i="4" a="1"/>
  <c r="S275" i="4" s="1"/>
  <c r="T275" i="4" s="1"/>
  <c r="S276" i="4" a="1"/>
  <c r="S276" i="4"/>
  <c r="S277" i="4" a="1"/>
  <c r="S277" i="4" s="1"/>
  <c r="T277" i="4" s="1"/>
  <c r="S278" i="4" a="1"/>
  <c r="S278" i="4"/>
  <c r="S279" i="4" a="1"/>
  <c r="S279" i="4" s="1"/>
  <c r="S280" i="4" a="1"/>
  <c r="S280" i="4"/>
  <c r="S281" i="4" a="1"/>
  <c r="S281" i="4"/>
  <c r="S282" i="4" a="1"/>
  <c r="S282" i="4"/>
  <c r="S283" i="4" a="1"/>
  <c r="S283" i="4"/>
  <c r="S284" i="4" a="1"/>
  <c r="S284" i="4" s="1"/>
  <c r="S285" i="4" a="1"/>
  <c r="S285" i="4" s="1"/>
  <c r="S286" i="4" a="1"/>
  <c r="S286" i="4"/>
  <c r="S287" i="4" a="1"/>
  <c r="S287" i="4"/>
  <c r="S288" i="4" a="1"/>
  <c r="S288" i="4"/>
  <c r="S289" i="4" a="1"/>
  <c r="S289" i="4"/>
  <c r="S290" i="4" a="1"/>
  <c r="S290" i="4"/>
  <c r="S291" i="4" a="1"/>
  <c r="S291" i="4" s="1"/>
  <c r="S292" i="4" a="1"/>
  <c r="S292" i="4"/>
  <c r="S293" i="4" a="1"/>
  <c r="S293" i="4"/>
  <c r="S294" i="4" a="1"/>
  <c r="S294" i="4" s="1"/>
  <c r="T294" i="4" s="1"/>
  <c r="S295" i="4" a="1"/>
  <c r="S295" i="4" s="1"/>
  <c r="S296" i="4" a="1"/>
  <c r="S296" i="4"/>
  <c r="S297" i="4" a="1"/>
  <c r="S297" i="4" s="1"/>
  <c r="S298" i="4" a="1"/>
  <c r="S298" i="4"/>
  <c r="S299" i="4" a="1"/>
  <c r="S299" i="4"/>
  <c r="S300" i="4" a="1"/>
  <c r="S300" i="4" s="1"/>
  <c r="T300" i="4" s="1"/>
  <c r="S301" i="4" a="1"/>
  <c r="S301" i="4" s="1"/>
  <c r="S302" i="4" a="1"/>
  <c r="S302" i="4"/>
  <c r="S303" i="4" a="1"/>
  <c r="S303" i="4" s="1"/>
  <c r="S304" i="4" a="1"/>
  <c r="S304" i="4" s="1"/>
  <c r="S305" i="4" a="1"/>
  <c r="S305" i="4"/>
  <c r="S306" i="4" a="1"/>
  <c r="S306" i="4"/>
  <c r="S307" i="4" a="1"/>
  <c r="S307" i="4"/>
  <c r="T307" i="4" s="1"/>
  <c r="S308" i="4" a="1"/>
  <c r="S308" i="4" s="1"/>
  <c r="T308" i="4" s="1"/>
  <c r="S309" i="4" a="1"/>
  <c r="S309" i="4" s="1"/>
  <c r="S310" i="4" a="1"/>
  <c r="S310" i="4"/>
  <c r="S311" i="4" a="1"/>
  <c r="S311" i="4"/>
  <c r="S312" i="4" a="1"/>
  <c r="S312" i="4"/>
  <c r="S313" i="4" a="1"/>
  <c r="S313" i="4"/>
  <c r="T313" i="4" s="1"/>
  <c r="S314" i="4" a="1"/>
  <c r="S314" i="4"/>
  <c r="S315" i="4" a="1"/>
  <c r="S315" i="4" s="1"/>
  <c r="S316" i="4" a="1"/>
  <c r="S316" i="4"/>
  <c r="S317" i="4" a="1"/>
  <c r="S317" i="4" s="1"/>
  <c r="S318" i="4" a="1"/>
  <c r="S318" i="4"/>
  <c r="S319" i="4" a="1"/>
  <c r="S319" i="4"/>
  <c r="S320" i="4" a="1"/>
  <c r="S320" i="4"/>
  <c r="T320" i="4" s="1"/>
  <c r="S321" i="4" a="1"/>
  <c r="S321" i="4" s="1"/>
  <c r="T321" i="4" s="1"/>
  <c r="S322" i="4" a="1"/>
  <c r="S322" i="4" s="1"/>
  <c r="T322" i="4" s="1"/>
  <c r="S323" i="4" a="1"/>
  <c r="S323" i="4"/>
  <c r="S324" i="4" a="1"/>
  <c r="S324" i="4"/>
  <c r="S325" i="4" a="1"/>
  <c r="S325" i="4" s="1"/>
  <c r="S326" i="4" a="1"/>
  <c r="S326" i="4" s="1"/>
  <c r="S327" i="4" a="1"/>
  <c r="S327" i="4" s="1"/>
  <c r="S328" i="4" a="1"/>
  <c r="S328" i="4" s="1"/>
  <c r="T328" i="4" s="1"/>
  <c r="S329" i="4" a="1"/>
  <c r="S329" i="4" s="1"/>
  <c r="S330" i="4" a="1"/>
  <c r="S330" i="4" s="1"/>
  <c r="S331" i="4" a="1"/>
  <c r="S331" i="4"/>
  <c r="S332" i="4" a="1"/>
  <c r="S332" i="4" s="1"/>
  <c r="S333" i="4" a="1"/>
  <c r="S333" i="4" s="1"/>
  <c r="S334" i="4" a="1"/>
  <c r="S334" i="4" s="1"/>
  <c r="T334" i="4" s="1"/>
  <c r="S335" i="4" a="1"/>
  <c r="S335" i="4"/>
  <c r="S336" i="4" a="1"/>
  <c r="S336" i="4" s="1"/>
  <c r="T336" i="4" s="1"/>
  <c r="S337" i="4" a="1"/>
  <c r="S337" i="4"/>
  <c r="S338" i="4" a="1"/>
  <c r="S338" i="4"/>
  <c r="T338" i="4" s="1"/>
  <c r="S339" i="4" a="1"/>
  <c r="S339" i="4" s="1"/>
  <c r="S340" i="4" a="1"/>
  <c r="S340" i="4"/>
  <c r="S341" i="4" a="1"/>
  <c r="S341" i="4" s="1"/>
  <c r="S342" i="4" a="1"/>
  <c r="S342" i="4"/>
  <c r="S343" i="4" a="1"/>
  <c r="S343" i="4" s="1"/>
  <c r="S344" i="4" a="1"/>
  <c r="S344" i="4"/>
  <c r="T344" i="4" s="1"/>
  <c r="S345" i="4" a="1"/>
  <c r="S345" i="4" s="1"/>
  <c r="S346" i="4" a="1"/>
  <c r="S346" i="4" s="1"/>
  <c r="T346" i="4" s="1"/>
  <c r="S347" i="4" a="1"/>
  <c r="S347" i="4" s="1"/>
  <c r="T347" i="4" s="1"/>
  <c r="S348" i="4" a="1"/>
  <c r="S348" i="4" s="1"/>
  <c r="S349" i="4" a="1"/>
  <c r="S349" i="4" s="1"/>
  <c r="S350" i="4" a="1"/>
  <c r="S350" i="4" s="1"/>
  <c r="S351" i="4" a="1"/>
  <c r="S351" i="4" s="1"/>
  <c r="S352" i="4" a="1"/>
  <c r="S352" i="4"/>
  <c r="S353" i="4" a="1"/>
  <c r="S353" i="4" s="1"/>
  <c r="S354" i="4" a="1"/>
  <c r="S354" i="4"/>
  <c r="T354" i="4" s="1"/>
  <c r="S355" i="4" a="1"/>
  <c r="S355" i="4"/>
  <c r="T355" i="4" s="1"/>
  <c r="S356" i="4" a="1"/>
  <c r="S356" i="4" s="1"/>
  <c r="S357" i="4" a="1"/>
  <c r="S357" i="4" s="1"/>
  <c r="S358" i="4" a="1"/>
  <c r="S358" i="4"/>
  <c r="S359" i="4" a="1"/>
  <c r="S359" i="4" s="1"/>
  <c r="S360" i="4" a="1"/>
  <c r="S360" i="4" s="1"/>
  <c r="T360" i="4" s="1"/>
  <c r="S361" i="4" a="1"/>
  <c r="S361" i="4" s="1"/>
  <c r="T361" i="4" s="1"/>
  <c r="S362" i="4" a="1"/>
  <c r="S362" i="4"/>
  <c r="T362" i="4" s="1"/>
  <c r="S363" i="4" a="1"/>
  <c r="S363" i="4" s="1"/>
  <c r="S364" i="4" a="1"/>
  <c r="S364" i="4"/>
  <c r="S365" i="4" a="1"/>
  <c r="S365" i="4"/>
  <c r="S366" i="4" a="1"/>
  <c r="S366" i="4" s="1"/>
  <c r="T366" i="4" s="1"/>
  <c r="S367" i="4" a="1"/>
  <c r="S367" i="4"/>
  <c r="T367" i="4" s="1"/>
  <c r="S368" i="4" a="1"/>
  <c r="S368" i="4" s="1"/>
  <c r="T368" i="4" s="1"/>
  <c r="S369" i="4" a="1"/>
  <c r="S369" i="4" s="1"/>
  <c r="S370" i="4" a="1"/>
  <c r="S370" i="4" s="1"/>
  <c r="S371" i="4" a="1"/>
  <c r="S371" i="4" s="1"/>
  <c r="S372" i="4" a="1"/>
  <c r="S372" i="4"/>
  <c r="S373" i="4" a="1"/>
  <c r="S373" i="4"/>
  <c r="S374" i="4" a="1"/>
  <c r="S374" i="4"/>
  <c r="S375" i="4" a="1"/>
  <c r="S375" i="4" s="1"/>
  <c r="T375" i="4" s="1"/>
  <c r="S376" i="4" a="1"/>
  <c r="S376" i="4" s="1"/>
  <c r="T376" i="4" s="1"/>
  <c r="S377" i="4" a="1"/>
  <c r="S377" i="4"/>
  <c r="T377" i="4" s="1"/>
  <c r="S378" i="4" a="1"/>
  <c r="S378" i="4" s="1"/>
  <c r="T378" i="4" s="1"/>
  <c r="S379" i="4" a="1"/>
  <c r="S379" i="4"/>
  <c r="S380" i="4" a="1"/>
  <c r="S380" i="4"/>
  <c r="S381" i="4" a="1"/>
  <c r="S381" i="4" s="1"/>
  <c r="S382" i="4" a="1"/>
  <c r="S382" i="4"/>
  <c r="S383" i="4" a="1"/>
  <c r="S383" i="4" s="1"/>
  <c r="T383" i="4" s="1"/>
  <c r="S384" i="4" a="1"/>
  <c r="S384" i="4" s="1"/>
  <c r="T384" i="4" s="1"/>
  <c r="S385" i="4" a="1"/>
  <c r="S385" i="4" s="1"/>
  <c r="S386" i="4" a="1"/>
  <c r="S386" i="4"/>
  <c r="S387" i="4" a="1"/>
  <c r="S387" i="4" s="1"/>
  <c r="S388" i="4" a="1"/>
  <c r="S388" i="4" s="1"/>
  <c r="S389" i="4" a="1"/>
  <c r="S389" i="4" s="1"/>
  <c r="S390" i="4" a="1"/>
  <c r="S390" i="4"/>
  <c r="S391" i="4" a="1"/>
  <c r="S391" i="4"/>
  <c r="T391" i="4" s="1"/>
  <c r="S392" i="4" a="1"/>
  <c r="S392" i="4" s="1"/>
  <c r="T392" i="4" s="1"/>
  <c r="S393" i="4" a="1"/>
  <c r="S393" i="4" s="1"/>
  <c r="S394" i="4" a="1"/>
  <c r="S394" i="4"/>
  <c r="S395" i="4" a="1"/>
  <c r="S395" i="4" s="1"/>
  <c r="S396" i="4" a="1"/>
  <c r="S396" i="4" s="1"/>
  <c r="S397" i="4" a="1"/>
  <c r="S397" i="4"/>
  <c r="S398" i="4" a="1"/>
  <c r="S398" i="4" s="1"/>
  <c r="S399" i="4" a="1"/>
  <c r="S399" i="4" s="1"/>
  <c r="S400" i="4" a="1"/>
  <c r="S400" i="4"/>
  <c r="S401" i="4" a="1"/>
  <c r="S401" i="4" s="1"/>
  <c r="T401" i="4" s="1"/>
  <c r="S402" i="4" a="1"/>
  <c r="S402" i="4" s="1"/>
  <c r="T402" i="4" s="1"/>
  <c r="S403" i="4" a="1"/>
  <c r="S403" i="4"/>
  <c r="S404" i="4" a="1"/>
  <c r="S404" i="4"/>
  <c r="S405" i="4" a="1"/>
  <c r="S405" i="4" s="1"/>
  <c r="T405" i="4" s="1"/>
  <c r="S406" i="4" a="1"/>
  <c r="S406" i="4"/>
  <c r="S407" i="4" a="1"/>
  <c r="S407" i="4"/>
  <c r="S408" i="4" a="1"/>
  <c r="S408" i="4" s="1"/>
  <c r="T408" i="4" s="1"/>
  <c r="S409" i="4" a="1"/>
  <c r="S409" i="4" s="1"/>
  <c r="T409" i="4" s="1"/>
  <c r="S410" i="4" a="1"/>
  <c r="S410" i="4"/>
  <c r="S411" i="4" a="1"/>
  <c r="S411" i="4" s="1"/>
  <c r="S412" i="4" a="1"/>
  <c r="S412" i="4"/>
  <c r="T412" i="4" s="1"/>
  <c r="S413" i="4" a="1"/>
  <c r="S413" i="4"/>
  <c r="S414" i="4" a="1"/>
  <c r="S414" i="4"/>
  <c r="S415" i="4" a="1"/>
  <c r="S415" i="4" s="1"/>
  <c r="T415" i="4" s="1"/>
  <c r="S416" i="4" a="1"/>
  <c r="S416" i="4"/>
  <c r="T416" i="4" s="1"/>
  <c r="S417" i="4" a="1"/>
  <c r="S417" i="4" s="1"/>
  <c r="S418" i="4" a="1"/>
  <c r="S418" i="4" s="1"/>
  <c r="S419" i="4" a="1"/>
  <c r="S419" i="4"/>
  <c r="T419" i="4" s="1"/>
  <c r="S420" i="4" a="1"/>
  <c r="S420" i="4" s="1"/>
  <c r="T420" i="4" s="1"/>
  <c r="S421" i="4" a="1"/>
  <c r="S421" i="4"/>
  <c r="S422" i="4" a="1"/>
  <c r="S422" i="4" s="1"/>
  <c r="S423" i="4" a="1"/>
  <c r="S423" i="4" s="1"/>
  <c r="S424" i="4" a="1"/>
  <c r="S424" i="4" s="1"/>
  <c r="S425" i="4" a="1"/>
  <c r="S425" i="4" s="1"/>
  <c r="S426" i="4" a="1"/>
  <c r="S426" i="4"/>
  <c r="S427" i="4" a="1"/>
  <c r="S427" i="4"/>
  <c r="T427" i="4" s="1"/>
  <c r="S428" i="4" a="1"/>
  <c r="S428" i="4" s="1"/>
  <c r="S429" i="4" a="1"/>
  <c r="S429" i="4" s="1"/>
  <c r="S430" i="4" a="1"/>
  <c r="S430" i="4" s="1"/>
  <c r="T430" i="4" s="1"/>
  <c r="S431" i="4" a="1"/>
  <c r="S431" i="4" s="1"/>
  <c r="S432" i="4" a="1"/>
  <c r="S432" i="4" s="1"/>
  <c r="T432" i="4" s="1"/>
  <c r="S433" i="4" a="1"/>
  <c r="S433" i="4" s="1"/>
  <c r="T433" i="4" s="1"/>
  <c r="S434" i="4" a="1"/>
  <c r="S434" i="4"/>
  <c r="S435" i="4" a="1"/>
  <c r="S435" i="4" s="1"/>
  <c r="S436" i="4" a="1"/>
  <c r="S436" i="4"/>
  <c r="S437" i="4" a="1"/>
  <c r="S437" i="4" s="1"/>
  <c r="S438" i="4" a="1"/>
  <c r="S438" i="4"/>
  <c r="T438" i="4" s="1"/>
  <c r="S439" i="4" a="1"/>
  <c r="S439" i="4" s="1"/>
  <c r="T439" i="4" s="1"/>
  <c r="S440" i="4" a="1"/>
  <c r="S440" i="4"/>
  <c r="S441" i="4" a="1"/>
  <c r="S441" i="4" s="1"/>
  <c r="S442" i="4" a="1"/>
  <c r="S442" i="4" s="1"/>
  <c r="S443" i="4" a="1"/>
  <c r="S443" i="4"/>
  <c r="S444" i="4" a="1"/>
  <c r="S444" i="4" s="1"/>
  <c r="T444" i="4" s="1"/>
  <c r="S445" i="4" a="1"/>
  <c r="S445" i="4"/>
  <c r="T445" i="4" s="1"/>
  <c r="S446" i="4" a="1"/>
  <c r="S446" i="4" s="1"/>
  <c r="S447" i="4" a="1"/>
  <c r="S447" i="4" s="1"/>
  <c r="S448" i="4" a="1"/>
  <c r="S448" i="4" s="1"/>
  <c r="S449" i="4" a="1"/>
  <c r="S449" i="4"/>
  <c r="S450" i="4" a="1"/>
  <c r="S450" i="4"/>
  <c r="S451" i="4" a="1"/>
  <c r="S451" i="4"/>
  <c r="T451" i="4" s="1"/>
  <c r="S452" i="4" a="1"/>
  <c r="S452" i="4"/>
  <c r="S453" i="4" a="1"/>
  <c r="S453" i="4" s="1"/>
  <c r="S454" i="4" a="1"/>
  <c r="S454" i="4" s="1"/>
  <c r="S455" i="4" a="1"/>
  <c r="S455" i="4" s="1"/>
  <c r="S456" i="4" a="1"/>
  <c r="S456" i="4" s="1"/>
  <c r="S457" i="4" a="1"/>
  <c r="S457" i="4"/>
  <c r="T457" i="4" s="1"/>
  <c r="S458" i="4" a="1"/>
  <c r="S458" i="4"/>
  <c r="S459" i="4" a="1"/>
  <c r="S459" i="4" s="1"/>
  <c r="S460" i="4" a="1"/>
  <c r="S460" i="4" s="1"/>
  <c r="T460" i="4" s="1"/>
  <c r="S461" i="4" a="1"/>
  <c r="S461" i="4" s="1"/>
  <c r="S462" i="4" a="1"/>
  <c r="S462" i="4"/>
  <c r="S463" i="4" a="1"/>
  <c r="S463" i="4" s="1"/>
  <c r="S464" i="4" a="1"/>
  <c r="S464" i="4"/>
  <c r="T464" i="4" s="1"/>
  <c r="S465" i="4" a="1"/>
  <c r="S465" i="4" s="1"/>
  <c r="T465" i="4" s="1"/>
  <c r="S466" i="4" a="1"/>
  <c r="S466" i="4" s="1"/>
  <c r="S467" i="4" a="1"/>
  <c r="S467" i="4"/>
  <c r="S468" i="4" a="1"/>
  <c r="S468" i="4" s="1"/>
  <c r="T468" i="4" s="1"/>
  <c r="S469" i="4" a="1"/>
  <c r="S469" i="4" s="1"/>
  <c r="S470" i="4" a="1"/>
  <c r="S470" i="4" s="1"/>
  <c r="S471" i="4" a="1"/>
  <c r="S471" i="4" s="1"/>
  <c r="S472" i="4" a="1"/>
  <c r="S472" i="4"/>
  <c r="S473" i="4" a="1"/>
  <c r="S473" i="4" s="1"/>
  <c r="S474" i="4" a="1"/>
  <c r="S474" i="4" s="1"/>
  <c r="T474" i="4" s="1"/>
  <c r="S475" i="4" a="1"/>
  <c r="S475" i="4"/>
  <c r="S476" i="4" a="1"/>
  <c r="S476" i="4"/>
  <c r="S477" i="4" a="1"/>
  <c r="S477" i="4" s="1"/>
  <c r="T477" i="4" s="1"/>
  <c r="S478" i="4" a="1"/>
  <c r="S478" i="4"/>
  <c r="S479" i="4" a="1"/>
  <c r="S479" i="4"/>
  <c r="S480" i="4" a="1"/>
  <c r="S480" i="4" s="1"/>
  <c r="S481" i="4" a="1"/>
  <c r="S481" i="4" s="1"/>
  <c r="S482" i="4" a="1"/>
  <c r="S482" i="4"/>
  <c r="S483" i="4" a="1"/>
  <c r="S483" i="4" s="1"/>
  <c r="S484" i="4" a="1"/>
  <c r="S484" i="4"/>
  <c r="S485" i="4" a="1"/>
  <c r="S485" i="4"/>
  <c r="S486" i="4" a="1"/>
  <c r="S486" i="4" s="1"/>
  <c r="S487" i="4" a="1"/>
  <c r="S487" i="4" s="1"/>
  <c r="S488" i="4" a="1"/>
  <c r="S488" i="4"/>
  <c r="T488" i="4" s="1"/>
  <c r="S489" i="4" a="1"/>
  <c r="S489" i="4" s="1"/>
  <c r="S490" i="4" a="1"/>
  <c r="S490" i="4"/>
  <c r="T490" i="4" s="1"/>
  <c r="S491" i="4" a="1"/>
  <c r="S491" i="4"/>
  <c r="S492" i="4" a="1"/>
  <c r="S492" i="4"/>
  <c r="S493" i="4" a="1"/>
  <c r="S493" i="4" s="1"/>
  <c r="S494" i="4" a="1"/>
  <c r="S494" i="4" s="1"/>
  <c r="S495" i="4" a="1"/>
  <c r="S495" i="4" s="1"/>
  <c r="S496" i="4" a="1"/>
  <c r="S496" i="4"/>
  <c r="S497" i="4" a="1"/>
  <c r="S497" i="4"/>
  <c r="T497" i="4" s="1"/>
  <c r="S498" i="4" a="1"/>
  <c r="S498" i="4" s="1"/>
  <c r="T498" i="4" s="1"/>
  <c r="S499" i="4" a="1"/>
  <c r="S499" i="4"/>
  <c r="S500" i="4" a="1"/>
  <c r="S500" i="4" s="1"/>
  <c r="S501" i="4" a="1"/>
  <c r="S501" i="4" s="1"/>
  <c r="S502" i="4" a="1"/>
  <c r="S502" i="4"/>
  <c r="T502" i="4" s="1"/>
  <c r="S503" i="4" a="1"/>
  <c r="S503" i="4" s="1"/>
  <c r="S504" i="4" a="1"/>
  <c r="S504" i="4"/>
  <c r="S505" i="4" a="1"/>
  <c r="S505" i="4" s="1"/>
  <c r="S506" i="4" a="1"/>
  <c r="S506" i="4" s="1"/>
  <c r="S507" i="4" a="1"/>
  <c r="S507" i="4" s="1"/>
  <c r="S508" i="4" a="1"/>
  <c r="S508" i="4"/>
  <c r="S509" i="4" a="1"/>
  <c r="S509" i="4"/>
  <c r="T509" i="4" s="1"/>
  <c r="S510" i="4" a="1"/>
  <c r="S510" i="4" s="1"/>
  <c r="T510" i="4" s="1"/>
  <c r="S511" i="4" a="1"/>
  <c r="S511" i="4"/>
  <c r="T511" i="4" s="1"/>
  <c r="S512" i="4" a="1"/>
  <c r="S512" i="4" s="1"/>
  <c r="T512" i="4" s="1"/>
  <c r="S513" i="4" a="1"/>
  <c r="S513" i="4" s="1"/>
  <c r="S514" i="4" a="1"/>
  <c r="S514" i="4"/>
  <c r="S515" i="4" a="1"/>
  <c r="S515" i="4" s="1"/>
  <c r="S516" i="4" a="1"/>
  <c r="S516" i="4"/>
  <c r="S517" i="4" a="1"/>
  <c r="S517" i="4" s="1"/>
  <c r="T517" i="4" s="1"/>
  <c r="S518" i="4" a="1"/>
  <c r="S518" i="4" s="1"/>
  <c r="S519" i="4" a="1"/>
  <c r="S519" i="4" s="1"/>
  <c r="S520" i="4" a="1"/>
  <c r="S520" i="4"/>
  <c r="S521" i="4" a="1"/>
  <c r="S521" i="4" s="1"/>
  <c r="S522" i="4" a="1"/>
  <c r="S522" i="4"/>
  <c r="S523" i="4" a="1"/>
  <c r="S523" i="4" s="1"/>
  <c r="T523" i="4" s="1"/>
  <c r="S524" i="4" a="1"/>
  <c r="S524" i="4"/>
  <c r="T524" i="4" s="1"/>
  <c r="S525" i="4" a="1"/>
  <c r="S525" i="4" s="1"/>
  <c r="T525" i="4" s="1"/>
  <c r="S526" i="4" a="1"/>
  <c r="S526" i="4"/>
  <c r="S527" i="4" a="1"/>
  <c r="S527" i="4" s="1"/>
  <c r="S528" i="4" a="1"/>
  <c r="S528" i="4" s="1"/>
  <c r="S529" i="4" a="1"/>
  <c r="S529" i="4"/>
  <c r="S530" i="4" a="1"/>
  <c r="S530" i="4"/>
  <c r="S531" i="4" a="1"/>
  <c r="S531" i="4" s="1"/>
  <c r="S532" i="4" a="1"/>
  <c r="S532" i="4"/>
  <c r="S533" i="4" a="1"/>
  <c r="S533" i="4"/>
  <c r="S534" i="4" a="1"/>
  <c r="S534" i="4" s="1"/>
  <c r="T534" i="4" s="1"/>
  <c r="S535" i="4" a="1"/>
  <c r="S535" i="4"/>
  <c r="S536" i="4" a="1"/>
  <c r="S536" i="4"/>
  <c r="S537" i="4" a="1"/>
  <c r="S537" i="4" s="1"/>
  <c r="S538" i="4" a="1"/>
  <c r="S538" i="4"/>
  <c r="S539" i="4" a="1"/>
  <c r="S539" i="4" s="1"/>
  <c r="T539" i="4" s="1"/>
  <c r="S540" i="4" a="1"/>
  <c r="S540" i="4"/>
  <c r="T540" i="4" s="1"/>
  <c r="S541" i="4" a="1"/>
  <c r="S541" i="4" s="1"/>
  <c r="T541" i="4" s="1"/>
  <c r="S542" i="4" a="1"/>
  <c r="S542" i="4"/>
  <c r="S543" i="4" a="1"/>
  <c r="S543" i="4" s="1"/>
  <c r="S544" i="4" a="1"/>
  <c r="S544" i="4"/>
  <c r="S545" i="4" a="1"/>
  <c r="S545" i="4" s="1"/>
  <c r="S546" i="4" a="1"/>
  <c r="S546" i="4"/>
  <c r="S547" i="4" a="1"/>
  <c r="S547" i="4"/>
  <c r="S548" i="4" a="1"/>
  <c r="S548" i="4" s="1"/>
  <c r="T548" i="4" s="1"/>
  <c r="S549" i="4" a="1"/>
  <c r="S549" i="4" s="1"/>
  <c r="S550" i="4" a="1"/>
  <c r="S550" i="4"/>
  <c r="S551" i="4" a="1"/>
  <c r="S551" i="4"/>
  <c r="S552" i="4" a="1"/>
  <c r="S552" i="4" s="1"/>
  <c r="S553" i="4" a="1"/>
  <c r="S553" i="4"/>
  <c r="T553" i="4" s="1"/>
  <c r="S554" i="4" a="1"/>
  <c r="S554" i="4"/>
  <c r="T554" i="4" s="1"/>
  <c r="S555" i="4" a="1"/>
  <c r="S555" i="4" s="1"/>
  <c r="S556" i="4" a="1"/>
  <c r="S556" i="4"/>
  <c r="S557" i="4" a="1"/>
  <c r="S557" i="4"/>
  <c r="S558" i="4" a="1"/>
  <c r="S558" i="4" s="1"/>
  <c r="S559" i="4" a="1"/>
  <c r="S559" i="4"/>
  <c r="S560" i="4" a="1"/>
  <c r="S560" i="4"/>
  <c r="T560" i="4" s="1"/>
  <c r="S561" i="4" a="1"/>
  <c r="S561" i="4" s="1"/>
  <c r="S562" i="4" a="1"/>
  <c r="S562" i="4"/>
  <c r="S563" i="4" a="1"/>
  <c r="S563" i="4" s="1"/>
  <c r="T563" i="4" s="1"/>
  <c r="S564" i="4" a="1"/>
  <c r="S564" i="4"/>
  <c r="S565" i="4" a="1"/>
  <c r="S565" i="4" s="1"/>
  <c r="S566" i="4" a="1"/>
  <c r="S566" i="4"/>
  <c r="S567" i="4" a="1"/>
  <c r="S567" i="4" s="1"/>
  <c r="S568" i="4" a="1"/>
  <c r="S568" i="4"/>
  <c r="T568" i="4" s="1"/>
  <c r="S569" i="4" a="1"/>
  <c r="S569" i="4" s="1"/>
  <c r="S570" i="4" a="1"/>
  <c r="S570" i="4" s="1"/>
  <c r="T570" i="4" s="1"/>
  <c r="S571" i="4" a="1"/>
  <c r="S571" i="4" s="1"/>
  <c r="S572" i="4" a="1"/>
  <c r="S572" i="4"/>
  <c r="T572" i="4" s="1"/>
  <c r="S573" i="4" a="1"/>
  <c r="S573" i="4" s="1"/>
  <c r="S574" i="4" a="1"/>
  <c r="S574" i="4"/>
  <c r="S575" i="4" a="1"/>
  <c r="S575" i="4"/>
  <c r="S576" i="4" a="1"/>
  <c r="S576" i="4" s="1"/>
  <c r="S577" i="4" a="1"/>
  <c r="S577" i="4" s="1"/>
  <c r="S578" i="4" a="1"/>
  <c r="S578" i="4" s="1"/>
  <c r="S579" i="4" a="1"/>
  <c r="S579" i="4" s="1"/>
  <c r="T579" i="4" s="1"/>
  <c r="S580" i="4" a="1"/>
  <c r="S580" i="4"/>
  <c r="T580" i="4" s="1"/>
  <c r="S581" i="4" a="1"/>
  <c r="S581" i="4" s="1"/>
  <c r="T581" i="4" s="1"/>
  <c r="S582" i="4" a="1"/>
  <c r="S582" i="4" s="1"/>
  <c r="T582" i="4" s="1"/>
  <c r="S583" i="4" a="1"/>
  <c r="S583" i="4" s="1"/>
  <c r="S584" i="4" a="1"/>
  <c r="S584" i="4" s="1"/>
  <c r="S585" i="4" a="1"/>
  <c r="S585" i="4" s="1"/>
  <c r="S586" i="4" a="1"/>
  <c r="S586" i="4"/>
  <c r="S587" i="4" a="1"/>
  <c r="S587" i="4"/>
  <c r="T587" i="4" s="1"/>
  <c r="S588" i="4" a="1"/>
  <c r="S588" i="4"/>
  <c r="T588" i="4" s="1"/>
  <c r="S589" i="4" a="1"/>
  <c r="S589" i="4" s="1"/>
  <c r="T589" i="4" s="1"/>
  <c r="S590" i="4" a="1"/>
  <c r="S590" i="4" s="1"/>
  <c r="S591" i="4" a="1"/>
  <c r="S591" i="4" s="1"/>
  <c r="S592" i="4" a="1"/>
  <c r="S592" i="4"/>
  <c r="S593" i="4" a="1"/>
  <c r="S593" i="4" s="1"/>
  <c r="S594" i="4" a="1"/>
  <c r="S594" i="4"/>
  <c r="T594" i="4" s="1"/>
  <c r="S595" i="4" a="1"/>
  <c r="S595" i="4"/>
  <c r="T595" i="4" s="1"/>
  <c r="S596" i="4" a="1"/>
  <c r="S596" i="4"/>
  <c r="T596" i="4" s="1"/>
  <c r="S597" i="4" a="1"/>
  <c r="S597" i="4" s="1"/>
  <c r="S598" i="4" a="1"/>
  <c r="S598" i="4" s="1"/>
  <c r="S599" i="4" a="1"/>
  <c r="S599" i="4"/>
  <c r="S600" i="4" a="1"/>
  <c r="S600" i="4" s="1"/>
  <c r="T600" i="4" s="1"/>
  <c r="S601" i="4" a="1"/>
  <c r="S601" i="4"/>
  <c r="S602" i="4" a="1"/>
  <c r="S602" i="4"/>
  <c r="T602" i="4" s="1"/>
  <c r="S603" i="4" a="1"/>
  <c r="S603" i="4" s="1"/>
  <c r="T603" i="4" s="1"/>
  <c r="S604" i="4" a="1"/>
  <c r="S604" i="4" s="1"/>
  <c r="T604" i="4" s="1"/>
  <c r="S605" i="4" a="1"/>
  <c r="S605" i="4"/>
  <c r="S606" i="4" a="1"/>
  <c r="S606" i="4"/>
  <c r="S607" i="4" a="1"/>
  <c r="S607" i="4" s="1"/>
  <c r="T607" i="4" s="1"/>
  <c r="S608" i="4" a="1"/>
  <c r="S608" i="4" s="1"/>
  <c r="T608" i="4" s="1"/>
  <c r="S609" i="4" a="1"/>
  <c r="S609" i="4" s="1"/>
  <c r="T609" i="4" s="1"/>
  <c r="S610" i="4" a="1"/>
  <c r="S610" i="4"/>
  <c r="S611" i="4" a="1"/>
  <c r="S611" i="4" s="1"/>
  <c r="S612" i="4" a="1"/>
  <c r="S612" i="4" s="1"/>
  <c r="S613" i="4" a="1"/>
  <c r="S613" i="4"/>
  <c r="S614" i="4" a="1"/>
  <c r="S614" i="4"/>
  <c r="S615" i="4" a="1"/>
  <c r="S615" i="4" s="1"/>
  <c r="S616" i="4" a="1"/>
  <c r="S616" i="4" s="1"/>
  <c r="S617" i="4" a="1"/>
  <c r="S617" i="4" s="1"/>
  <c r="S618" i="4" a="1"/>
  <c r="S618" i="4"/>
  <c r="T618" i="4" s="1"/>
  <c r="S619" i="4" a="1"/>
  <c r="S619" i="4" s="1"/>
  <c r="T619" i="4" s="1"/>
  <c r="S620" i="4" a="1"/>
  <c r="S620" i="4"/>
  <c r="S621" i="4" a="1"/>
  <c r="S621" i="4" s="1"/>
  <c r="S622" i="4" a="1"/>
  <c r="S622" i="4"/>
  <c r="S623" i="4" a="1"/>
  <c r="S623" i="4"/>
  <c r="S624" i="4" a="1"/>
  <c r="S624" i="4" s="1"/>
  <c r="S625" i="4" a="1"/>
  <c r="S625" i="4"/>
  <c r="T625" i="4" s="1"/>
  <c r="S626" i="4" a="1"/>
  <c r="S626" i="4" s="1"/>
  <c r="S627" i="4" a="1"/>
  <c r="S627" i="4" s="1"/>
  <c r="S628" i="4" a="1"/>
  <c r="S628" i="4"/>
  <c r="S629" i="4" a="1"/>
  <c r="S629" i="4"/>
  <c r="S630" i="4" a="1"/>
  <c r="S630" i="4" s="1"/>
  <c r="T630" i="4" s="1"/>
  <c r="S631" i="4" a="1"/>
  <c r="S631" i="4"/>
  <c r="S632" i="4" a="1"/>
  <c r="S632" i="4"/>
  <c r="T632" i="4" s="1"/>
  <c r="S633" i="4" a="1"/>
  <c r="S633" i="4" s="1"/>
  <c r="S634" i="4" a="1"/>
  <c r="S634" i="4" s="1"/>
  <c r="T634" i="4" s="1"/>
  <c r="S635" i="4" a="1"/>
  <c r="S635" i="4"/>
  <c r="S636" i="4" a="1"/>
  <c r="S636" i="4"/>
  <c r="S637" i="4" a="1"/>
  <c r="S637" i="4" s="1"/>
  <c r="S638" i="4" a="1"/>
  <c r="S638" i="4" s="1"/>
  <c r="S639" i="4" a="1"/>
  <c r="S639" i="4" s="1"/>
  <c r="T639" i="4" s="1"/>
  <c r="S640" i="4" a="1"/>
  <c r="S640" i="4" s="1"/>
  <c r="S641" i="4" a="1"/>
  <c r="S641" i="4" s="1"/>
  <c r="S642" i="4" a="1"/>
  <c r="S642" i="4"/>
  <c r="T642" i="4" s="1"/>
  <c r="S643" i="4" a="1"/>
  <c r="S643" i="4" s="1"/>
  <c r="S644" i="4" a="1"/>
  <c r="S644" i="4"/>
  <c r="S645" i="4" a="1"/>
  <c r="S645" i="4" s="1"/>
  <c r="S646" i="4" a="1"/>
  <c r="S646" i="4"/>
  <c r="S647" i="4" a="1"/>
  <c r="S647" i="4" s="1"/>
  <c r="S648" i="4" a="1"/>
  <c r="S648" i="4" s="1"/>
  <c r="T648" i="4" s="1"/>
  <c r="S649" i="4" a="1"/>
  <c r="S649" i="4"/>
  <c r="S650" i="4" a="1"/>
  <c r="S650" i="4" s="1"/>
  <c r="T650" i="4" s="1"/>
  <c r="S651" i="4" a="1"/>
  <c r="S651" i="4" s="1"/>
  <c r="S652" i="4" a="1"/>
  <c r="S652" i="4" s="1"/>
  <c r="T652" i="4" s="1"/>
  <c r="S653" i="4" a="1"/>
  <c r="S653" i="4"/>
  <c r="S654" i="4" a="1"/>
  <c r="S654" i="4" s="1"/>
  <c r="T654" i="4" s="1"/>
  <c r="S655" i="4" a="1"/>
  <c r="S655" i="4" s="1"/>
  <c r="S656" i="4" a="1"/>
  <c r="S656" i="4" s="1"/>
  <c r="S657" i="4" a="1"/>
  <c r="S657" i="4" s="1"/>
  <c r="S658" i="4" a="1"/>
  <c r="S658" i="4" s="1"/>
  <c r="T658" i="4" s="1"/>
  <c r="S659" i="4" a="1"/>
  <c r="S659" i="4"/>
  <c r="T659" i="4" s="1"/>
  <c r="S660" i="4" a="1"/>
  <c r="S660" i="4" s="1"/>
  <c r="T660" i="4" s="1"/>
  <c r="S661" i="4" a="1"/>
  <c r="S661" i="4" s="1"/>
  <c r="S662" i="4" a="1"/>
  <c r="S662" i="4" s="1"/>
  <c r="S663" i="4" a="1"/>
  <c r="S663" i="4" s="1"/>
  <c r="S664" i="4" a="1"/>
  <c r="S664" i="4"/>
  <c r="S665" i="4" a="1"/>
  <c r="S665" i="4"/>
  <c r="S666" i="4" a="1"/>
  <c r="S666" i="4" s="1"/>
  <c r="T666" i="4" s="1"/>
  <c r="S667" i="4" a="1"/>
  <c r="S667" i="4"/>
  <c r="S668" i="4" a="1"/>
  <c r="S668" i="4" s="1"/>
  <c r="S669" i="4" a="1"/>
  <c r="S669" i="4" s="1"/>
  <c r="S670" i="4" a="1"/>
  <c r="S670" i="4" s="1"/>
  <c r="S671" i="4" a="1"/>
  <c r="S671" i="4"/>
  <c r="S672" i="4" a="1"/>
  <c r="S672" i="4"/>
  <c r="S673" i="4" a="1"/>
  <c r="S673" i="4"/>
  <c r="T673" i="4" s="1"/>
  <c r="S674" i="4" a="1"/>
  <c r="S674" i="4" s="1"/>
  <c r="T674" i="4" s="1"/>
  <c r="S675" i="4" a="1"/>
  <c r="S675" i="4" s="1"/>
  <c r="S676" i="4" a="1"/>
  <c r="S676" i="4" s="1"/>
  <c r="S677" i="4" a="1"/>
  <c r="S677" i="4"/>
  <c r="S678" i="4" a="1"/>
  <c r="S678" i="4"/>
  <c r="T678" i="4" s="1"/>
  <c r="S679" i="4" a="1"/>
  <c r="S679" i="4"/>
  <c r="S680" i="4" a="1"/>
  <c r="S680" i="4"/>
  <c r="T680" i="4" s="1"/>
  <c r="S681" i="4" a="1"/>
  <c r="S681" i="4" s="1"/>
  <c r="S682" i="4" a="1"/>
  <c r="S682" i="4" s="1"/>
  <c r="S683" i="4" a="1"/>
  <c r="S683" i="4"/>
  <c r="S684" i="4" a="1"/>
  <c r="S684" i="4"/>
  <c r="S685" i="4" a="1"/>
  <c r="S685" i="4"/>
  <c r="S686" i="4" a="1"/>
  <c r="S686" i="4"/>
  <c r="S687" i="4" a="1"/>
  <c r="S687" i="4" s="1"/>
  <c r="S688" i="4" a="1"/>
  <c r="S688" i="4" s="1"/>
  <c r="T688" i="4" s="1"/>
  <c r="S689" i="4" a="1"/>
  <c r="S689" i="4" s="1"/>
  <c r="S690" i="4" a="1"/>
  <c r="S690" i="4"/>
  <c r="S691" i="4" a="1"/>
  <c r="S691" i="4"/>
  <c r="S692" i="4" a="1"/>
  <c r="S692" i="4"/>
  <c r="T692" i="4" s="1"/>
  <c r="S693" i="4" a="1"/>
  <c r="S693" i="4" s="1"/>
  <c r="S694" i="4" a="1"/>
  <c r="S694" i="4"/>
  <c r="S695" i="4" a="1"/>
  <c r="S695" i="4" s="1"/>
  <c r="T695" i="4" s="1"/>
  <c r="S696" i="4" a="1"/>
  <c r="S696" i="4" s="1"/>
  <c r="S697" i="4" a="1"/>
  <c r="S697" i="4" s="1"/>
  <c r="S698" i="4" a="1"/>
  <c r="S698" i="4"/>
  <c r="S699" i="4" a="1"/>
  <c r="S699" i="4" s="1"/>
  <c r="S700" i="4" a="1"/>
  <c r="S700" i="4"/>
  <c r="T700" i="4" s="1"/>
  <c r="S701" i="4" a="1"/>
  <c r="S701" i="4"/>
  <c r="S702" i="4" a="1"/>
  <c r="S702" i="4" s="1"/>
  <c r="T702" i="4" s="1"/>
  <c r="S703" i="4" a="1"/>
  <c r="S703" i="4"/>
  <c r="S704" i="4" a="1"/>
  <c r="S704" i="4" s="1"/>
  <c r="T704" i="4" s="1"/>
  <c r="S705" i="4" a="1"/>
  <c r="S705" i="4" s="1"/>
  <c r="S706" i="4" a="1"/>
  <c r="S706" i="4"/>
  <c r="S707" i="4" a="1"/>
  <c r="S707" i="4"/>
  <c r="T707" i="4" s="1"/>
  <c r="S708" i="4" a="1"/>
  <c r="S708" i="4" s="1"/>
  <c r="T708" i="4" s="1"/>
  <c r="S709" i="4" a="1"/>
  <c r="S709" i="4" s="1"/>
  <c r="S710" i="4" a="1"/>
  <c r="S710" i="4" s="1"/>
  <c r="S711" i="4" a="1"/>
  <c r="S711" i="4" s="1"/>
  <c r="S712" i="4" a="1"/>
  <c r="S712" i="4"/>
  <c r="S713" i="4" a="1"/>
  <c r="S713" i="4" s="1"/>
  <c r="S714" i="4" a="1"/>
  <c r="S714" i="4"/>
  <c r="S715" i="4" a="1"/>
  <c r="S715" i="4" s="1"/>
  <c r="T715" i="4" s="1"/>
  <c r="S716" i="4" a="1"/>
  <c r="S716" i="4"/>
  <c r="S717" i="4" a="1"/>
  <c r="S717" i="4" s="1"/>
  <c r="S718" i="4" a="1"/>
  <c r="S718" i="4" s="1"/>
  <c r="S719" i="4" a="1"/>
  <c r="S719" i="4"/>
  <c r="S720" i="4" a="1"/>
  <c r="S720" i="4" s="1"/>
  <c r="T720" i="4" s="1"/>
  <c r="S721" i="4" a="1"/>
  <c r="S721" i="4"/>
  <c r="S722" i="4" a="1"/>
  <c r="S722" i="4" s="1"/>
  <c r="S723" i="4" a="1"/>
  <c r="S723" i="4" s="1"/>
  <c r="T723" i="4" s="1"/>
  <c r="S724" i="4" a="1"/>
  <c r="S724" i="4" s="1"/>
  <c r="S725" i="4" a="1"/>
  <c r="S725" i="4" s="1"/>
  <c r="T725" i="4" s="1"/>
  <c r="S726" i="4" a="1"/>
  <c r="S726" i="4"/>
  <c r="S727" i="4" a="1"/>
  <c r="S727" i="4"/>
  <c r="S728" i="4" a="1"/>
  <c r="S728" i="4" s="1"/>
  <c r="T728" i="4" s="1"/>
  <c r="S729" i="4" a="1"/>
  <c r="S729" i="4" s="1"/>
  <c r="S730" i="4" a="1"/>
  <c r="S730" i="4"/>
  <c r="S731" i="4" a="1"/>
  <c r="S731" i="4"/>
  <c r="S732" i="4" a="1"/>
  <c r="S732" i="4" s="1"/>
  <c r="S733" i="4" a="1"/>
  <c r="S733" i="4"/>
  <c r="S734" i="4" a="1"/>
  <c r="S734" i="4"/>
  <c r="S735" i="4" a="1"/>
  <c r="S735" i="4" s="1"/>
  <c r="S736" i="4" a="1"/>
  <c r="S736" i="4"/>
  <c r="S737" i="4" a="1"/>
  <c r="S737" i="4"/>
  <c r="S738" i="4" a="1"/>
  <c r="S738" i="4" s="1"/>
  <c r="T738" i="4" s="1"/>
  <c r="S739" i="4" a="1"/>
  <c r="S739" i="4" s="1"/>
  <c r="T739" i="4" s="1"/>
  <c r="S740" i="4" a="1"/>
  <c r="S740" i="4"/>
  <c r="T740" i="4" s="1"/>
  <c r="S741" i="4" a="1"/>
  <c r="S741" i="4" s="1"/>
  <c r="T741" i="4" s="1"/>
  <c r="S742" i="4" a="1"/>
  <c r="S742" i="4" s="1"/>
  <c r="S743" i="4" a="1"/>
  <c r="S743" i="4"/>
  <c r="S744" i="4" a="1"/>
  <c r="S744" i="4" s="1"/>
  <c r="T744" i="4" s="1"/>
  <c r="S745" i="4" a="1"/>
  <c r="S745" i="4" s="1"/>
  <c r="S746" i="4" a="1"/>
  <c r="S746" i="4" s="1"/>
  <c r="S747" i="4" a="1"/>
  <c r="S747" i="4" s="1"/>
  <c r="S748" i="4" a="1"/>
  <c r="S748" i="4" s="1"/>
  <c r="T748" i="4" s="1"/>
  <c r="S749" i="4" a="1"/>
  <c r="S749" i="4"/>
  <c r="S750" i="4" a="1"/>
  <c r="S750" i="4"/>
  <c r="T750" i="4" s="1"/>
  <c r="S751" i="4" a="1"/>
  <c r="S751" i="4"/>
  <c r="S752" i="4" a="1"/>
  <c r="S752" i="4" s="1"/>
  <c r="T752" i="4" s="1"/>
  <c r="S753" i="4" a="1"/>
  <c r="S753" i="4" s="1"/>
  <c r="S754" i="4" a="1"/>
  <c r="S754" i="4"/>
  <c r="S755" i="4" a="1"/>
  <c r="S755" i="4" s="1"/>
  <c r="T755" i="4" s="1"/>
  <c r="S756" i="4" a="1"/>
  <c r="S756" i="4" s="1"/>
  <c r="T756" i="4" s="1"/>
  <c r="S757" i="4" a="1"/>
  <c r="S757" i="4" s="1"/>
  <c r="T757" i="4" s="1"/>
  <c r="S758" i="4" a="1"/>
  <c r="S758" i="4"/>
  <c r="T758" i="4" s="1"/>
  <c r="S759" i="4" a="1"/>
  <c r="S759" i="4" s="1"/>
  <c r="S760" i="4" a="1"/>
  <c r="S760" i="4" s="1"/>
  <c r="S761" i="4" a="1"/>
  <c r="S761" i="4" s="1"/>
  <c r="S762" i="4" a="1"/>
  <c r="S762" i="4"/>
  <c r="S763" i="4" a="1"/>
  <c r="S763" i="4"/>
  <c r="S764" i="4" a="1"/>
  <c r="S764" i="4"/>
  <c r="T764" i="4" s="1"/>
  <c r="S765" i="4" a="1"/>
  <c r="S765" i="4" s="1"/>
  <c r="S766" i="4" a="1"/>
  <c r="S766" i="4"/>
  <c r="T766" i="4" s="1"/>
  <c r="S767" i="4" a="1"/>
  <c r="S767" i="4" s="1"/>
  <c r="S768" i="4" a="1"/>
  <c r="S768" i="4" s="1"/>
  <c r="S769" i="4" a="1"/>
  <c r="S769" i="4"/>
  <c r="S770" i="4" a="1"/>
  <c r="S770" i="4"/>
  <c r="S771" i="4" a="1"/>
  <c r="S771" i="4" s="1"/>
  <c r="S772" i="4" a="1"/>
  <c r="S772" i="4"/>
  <c r="S773" i="4" a="1"/>
  <c r="S773" i="4"/>
  <c r="T773" i="4" s="1"/>
  <c r="S774" i="4" a="1"/>
  <c r="S774" i="4" s="1"/>
  <c r="S775" i="4" a="1"/>
  <c r="S775" i="4"/>
  <c r="S776" i="4" a="1"/>
  <c r="S776" i="4"/>
  <c r="S777" i="4" a="1"/>
  <c r="S777" i="4" s="1"/>
  <c r="S778" i="4" a="1"/>
  <c r="S778" i="4"/>
  <c r="S779" i="4" a="1"/>
  <c r="S779" i="4"/>
  <c r="T779" i="4" s="1"/>
  <c r="S780" i="4" a="1"/>
  <c r="S780" i="4"/>
  <c r="T780" i="4" s="1"/>
  <c r="S781" i="4" a="1"/>
  <c r="S781" i="4" s="1"/>
  <c r="S782" i="4" a="1"/>
  <c r="S782" i="4" s="1"/>
  <c r="S783" i="4" a="1"/>
  <c r="S783" i="4" s="1"/>
  <c r="S784" i="4" a="1"/>
  <c r="S784" i="4"/>
  <c r="S785" i="4" a="1"/>
  <c r="S785" i="4"/>
  <c r="S786" i="4" a="1"/>
  <c r="S786" i="4" s="1"/>
  <c r="T786" i="4" s="1"/>
  <c r="S787" i="4" a="1"/>
  <c r="S787" i="4" s="1"/>
  <c r="S788" i="4" a="1"/>
  <c r="S788" i="4"/>
  <c r="S789" i="4" a="1"/>
  <c r="S789" i="4" s="1"/>
  <c r="S790" i="4" a="1"/>
  <c r="S790" i="4"/>
  <c r="S791" i="4" a="1"/>
  <c r="S791" i="4"/>
  <c r="S792" i="4" a="1"/>
  <c r="S792" i="4"/>
  <c r="S793" i="4" a="1"/>
  <c r="S793" i="4" s="1"/>
  <c r="S794" i="4" a="1"/>
  <c r="S794" i="4" s="1"/>
  <c r="T794" i="4" s="1"/>
  <c r="S795" i="4" a="1"/>
  <c r="S795" i="4" s="1"/>
  <c r="T795" i="4" s="1"/>
  <c r="S796" i="4" a="1"/>
  <c r="S796" i="4" s="1"/>
  <c r="T796" i="4" s="1"/>
  <c r="S797" i="4" a="1"/>
  <c r="S797" i="4"/>
  <c r="S798" i="4" a="1"/>
  <c r="S798" i="4" s="1"/>
  <c r="T798" i="4" s="1"/>
  <c r="S799" i="4" a="1"/>
  <c r="S799" i="4"/>
  <c r="S800" i="4" a="1"/>
  <c r="S800" i="4" s="1"/>
  <c r="T800" i="4" s="1"/>
  <c r="S801" i="4" a="1"/>
  <c r="S801" i="4" s="1"/>
  <c r="S802" i="4" a="1"/>
  <c r="S802" i="4"/>
  <c r="S803" i="4" a="1"/>
  <c r="S803" i="4" s="1"/>
  <c r="S804" i="4" a="1"/>
  <c r="S804" i="4"/>
  <c r="S805" i="4" a="1"/>
  <c r="S805" i="4"/>
  <c r="S806" i="4" a="1"/>
  <c r="S806" i="4"/>
  <c r="S807" i="4" a="1"/>
  <c r="S807" i="4" s="1"/>
  <c r="S808" i="4" a="1"/>
  <c r="S808" i="4"/>
  <c r="T808" i="4" s="1"/>
  <c r="S809" i="4" a="1"/>
  <c r="S809" i="4" s="1"/>
  <c r="S810" i="4" a="1"/>
  <c r="S810" i="4" s="1"/>
  <c r="T810" i="4" s="1"/>
  <c r="S811" i="4" a="1"/>
  <c r="S811" i="4"/>
  <c r="T811" i="4" s="1"/>
  <c r="S812" i="4" a="1"/>
  <c r="S812" i="4" s="1"/>
  <c r="T812" i="4" s="1"/>
  <c r="S813" i="4" a="1"/>
  <c r="S813" i="4" s="1"/>
  <c r="T813" i="4" s="1"/>
  <c r="S814" i="4" a="1"/>
  <c r="S814" i="4"/>
  <c r="S815" i="4" a="1"/>
  <c r="S815" i="4"/>
  <c r="S816" i="4" a="1"/>
  <c r="S816" i="4" s="1"/>
  <c r="T816" i="4" s="1"/>
  <c r="S817" i="4" a="1"/>
  <c r="S817" i="4"/>
  <c r="S818" i="4" a="1"/>
  <c r="S818" i="4"/>
  <c r="S819" i="4" a="1"/>
  <c r="S819" i="4" s="1"/>
  <c r="S820" i="4" a="1"/>
  <c r="S820" i="4"/>
  <c r="S821" i="4" a="1"/>
  <c r="S821" i="4"/>
  <c r="S822" i="4" a="1"/>
  <c r="S822" i="4" s="1"/>
  <c r="S823" i="4" a="1"/>
  <c r="S823" i="4" s="1"/>
  <c r="S824" i="4" a="1"/>
  <c r="S824" i="4"/>
  <c r="S825" i="4" a="1"/>
  <c r="S825" i="4" s="1"/>
  <c r="S826" i="4" a="1"/>
  <c r="S826" i="4"/>
  <c r="T826" i="4" s="1"/>
  <c r="S827" i="4" a="1"/>
  <c r="S827" i="4" s="1"/>
  <c r="T827" i="4" s="1"/>
  <c r="S828" i="4" a="1"/>
  <c r="S828" i="4" s="1"/>
  <c r="T828" i="4" s="1"/>
  <c r="S829" i="4" a="1"/>
  <c r="S829" i="4" s="1"/>
  <c r="S830" i="4" a="1"/>
  <c r="S830" i="4"/>
  <c r="S831" i="4" a="1"/>
  <c r="S831" i="4" s="1"/>
  <c r="S832" i="4" a="1"/>
  <c r="S832" i="4"/>
  <c r="S833" i="4" a="1"/>
  <c r="S833" i="4"/>
  <c r="T833" i="4" s="1"/>
  <c r="S834" i="4" a="1"/>
  <c r="S834" i="4"/>
  <c r="T834" i="4" s="1"/>
  <c r="S835" i="4" a="1"/>
  <c r="S835" i="4" s="1"/>
  <c r="T835" i="4" s="1"/>
  <c r="S836" i="4" a="1"/>
  <c r="S836" i="4" s="1"/>
  <c r="S837" i="4" a="1"/>
  <c r="S837" i="4" s="1"/>
  <c r="S838" i="4" a="1"/>
  <c r="S838" i="4"/>
  <c r="S839" i="4" a="1"/>
  <c r="S839" i="4" s="1"/>
  <c r="S840" i="4" a="1"/>
  <c r="S840" i="4" s="1"/>
  <c r="T840" i="4" s="1"/>
  <c r="S841" i="4" a="1"/>
  <c r="S841" i="4"/>
  <c r="S842" i="4" a="1"/>
  <c r="S842" i="4" s="1"/>
  <c r="T842" i="4" s="1"/>
  <c r="S843" i="4" a="1"/>
  <c r="S843" i="4" s="1"/>
  <c r="S844" i="4" a="1"/>
  <c r="S844" i="4"/>
  <c r="S845" i="4" a="1"/>
  <c r="S845" i="4"/>
  <c r="S846" i="4" a="1"/>
  <c r="S846" i="4" s="1"/>
  <c r="T846" i="4" s="1"/>
  <c r="S847" i="4" a="1"/>
  <c r="S847" i="4"/>
  <c r="T847" i="4" s="1"/>
  <c r="S848" i="4" a="1"/>
  <c r="S848" i="4" s="1"/>
  <c r="T848" i="4" s="1"/>
  <c r="S849" i="4" a="1"/>
  <c r="S849" i="4" s="1"/>
  <c r="S850" i="4" a="1"/>
  <c r="S850" i="4"/>
  <c r="S851" i="4" a="1"/>
  <c r="S851" i="4"/>
  <c r="S852" i="4" a="1"/>
  <c r="S852" i="4"/>
  <c r="S853" i="4" a="1"/>
  <c r="S853" i="4" s="1"/>
  <c r="S854" i="4" a="1"/>
  <c r="S854" i="4"/>
  <c r="S855" i="4" a="1"/>
  <c r="S855" i="4" s="1"/>
  <c r="S856" i="4" a="1"/>
  <c r="S856" i="4"/>
  <c r="S857" i="4" a="1"/>
  <c r="S857" i="4"/>
  <c r="S858" i="4" a="1"/>
  <c r="S858" i="4"/>
  <c r="S859" i="4" a="1"/>
  <c r="S859" i="4"/>
  <c r="T859" i="4" s="1"/>
  <c r="S860" i="4" a="1"/>
  <c r="S860" i="4"/>
  <c r="T860" i="4" s="1"/>
  <c r="S861" i="4" a="1"/>
  <c r="S861" i="4" s="1"/>
  <c r="S862" i="4" a="1"/>
  <c r="S862" i="4"/>
  <c r="S863" i="4" a="1"/>
  <c r="S863" i="4"/>
  <c r="S864" i="4" a="1"/>
  <c r="S864" i="4"/>
  <c r="S865" i="4" a="1"/>
  <c r="S865" i="4"/>
  <c r="S866" i="4" a="1"/>
  <c r="S866" i="4" s="1"/>
  <c r="T866" i="4" s="1"/>
  <c r="S867" i="4" a="1"/>
  <c r="S867" i="4" s="1"/>
  <c r="S868" i="4" a="1"/>
  <c r="S868" i="4"/>
  <c r="S869" i="4" a="1"/>
  <c r="S869" i="4" s="1"/>
  <c r="T869" i="4" s="1"/>
  <c r="S870" i="4" a="1"/>
  <c r="S870" i="4"/>
  <c r="T870" i="4" s="1"/>
  <c r="S871" i="4" a="1"/>
  <c r="S871" i="4"/>
  <c r="S872" i="4" a="1"/>
  <c r="S872" i="4"/>
  <c r="T872" i="4" s="1"/>
  <c r="S873" i="4" a="1"/>
  <c r="S873" i="4" s="1"/>
  <c r="T873" i="4" s="1"/>
  <c r="S874" i="4" a="1"/>
  <c r="S874" i="4"/>
  <c r="S875" i="4" a="1"/>
  <c r="S875" i="4" s="1"/>
  <c r="S876" i="4" a="1"/>
  <c r="S876" i="4"/>
  <c r="S877" i="4" a="1"/>
  <c r="S877" i="4" s="1"/>
  <c r="T877" i="4" s="1"/>
  <c r="S878" i="4" a="1"/>
  <c r="S878" i="4"/>
  <c r="S879" i="4" a="1"/>
  <c r="S879" i="4" s="1"/>
  <c r="S880" i="4" a="1"/>
  <c r="S880" i="4"/>
  <c r="T880" i="4" s="1"/>
  <c r="S881" i="4" a="1"/>
  <c r="S881" i="4" s="1"/>
  <c r="S882" i="4" a="1"/>
  <c r="S882" i="4" s="1"/>
  <c r="T882" i="4" s="1"/>
  <c r="S883" i="4" a="1"/>
  <c r="S883" i="4"/>
  <c r="S884" i="4" a="1"/>
  <c r="S884" i="4"/>
  <c r="T884" i="4" s="1"/>
  <c r="S885" i="4" a="1"/>
  <c r="S885" i="4" s="1"/>
  <c r="S886" i="4" a="1"/>
  <c r="S886" i="4"/>
  <c r="S887" i="4" a="1"/>
  <c r="S887" i="4"/>
  <c r="T887" i="4" s="1"/>
  <c r="S888" i="4" a="1"/>
  <c r="S888" i="4" s="1"/>
  <c r="S889" i="4" a="1"/>
  <c r="S889" i="4"/>
  <c r="S890" i="4" a="1"/>
  <c r="S890" i="4"/>
  <c r="S891" i="4" a="1"/>
  <c r="S891" i="4" s="1"/>
  <c r="T891" i="4" s="1"/>
  <c r="S892" i="4" a="1"/>
  <c r="S892" i="4"/>
  <c r="S893" i="4" a="1"/>
  <c r="S893" i="4"/>
  <c r="S894" i="4" a="1"/>
  <c r="S894" i="4" s="1"/>
  <c r="S895" i="4" a="1"/>
  <c r="S895" i="4" s="1"/>
  <c r="S896" i="4" a="1"/>
  <c r="S896" i="4"/>
  <c r="S897" i="4" a="1"/>
  <c r="S897" i="4" s="1"/>
  <c r="S898" i="4" a="1"/>
  <c r="S898" i="4"/>
  <c r="S899" i="4" a="1"/>
  <c r="S899" i="4"/>
  <c r="S900" i="4" a="1"/>
  <c r="S900" i="4" s="1"/>
  <c r="S901" i="4" a="1"/>
  <c r="S901" i="4" s="1"/>
  <c r="S902" i="4" a="1"/>
  <c r="S902" i="4"/>
  <c r="S903" i="4" a="1"/>
  <c r="S903" i="4" s="1"/>
  <c r="T903" i="4" s="1"/>
  <c r="S904" i="4" a="1"/>
  <c r="S904" i="4"/>
  <c r="T904" i="4" s="1"/>
  <c r="S905" i="4" a="1"/>
  <c r="S905" i="4" s="1"/>
  <c r="T905" i="4" s="1"/>
  <c r="S906" i="4" a="1"/>
  <c r="S906" i="4"/>
  <c r="T906" i="4" s="1"/>
  <c r="S907" i="4" a="1"/>
  <c r="S907" i="4" s="1"/>
  <c r="T907" i="4" s="1"/>
  <c r="S908" i="4" a="1"/>
  <c r="S908" i="4" s="1"/>
  <c r="S909" i="4" a="1"/>
  <c r="S909" i="4" s="1"/>
  <c r="S910" i="4" a="1"/>
  <c r="S910" i="4"/>
  <c r="S911" i="4" a="1"/>
  <c r="S911" i="4" s="1"/>
  <c r="S912" i="4" a="1"/>
  <c r="S912" i="4" s="1"/>
  <c r="T912" i="4" s="1"/>
  <c r="S913" i="4" a="1"/>
  <c r="S913" i="4" s="1"/>
  <c r="S914" i="4" a="1"/>
  <c r="S914" i="4" s="1"/>
  <c r="S915" i="4" a="1"/>
  <c r="S915" i="4" s="1"/>
  <c r="S916" i="4" a="1"/>
  <c r="S916" i="4"/>
  <c r="S917" i="4" a="1"/>
  <c r="S917" i="4"/>
  <c r="S918" i="4" a="1"/>
  <c r="S918" i="4" s="1"/>
  <c r="T918" i="4" s="1"/>
  <c r="S919" i="4" a="1"/>
  <c r="S919" i="4"/>
  <c r="S920" i="4" a="1"/>
  <c r="S920" i="4" s="1"/>
  <c r="T920" i="4" s="1"/>
  <c r="S921" i="4" a="1"/>
  <c r="S921" i="4" s="1"/>
  <c r="S922" i="4" a="1"/>
  <c r="S922" i="4"/>
  <c r="S923" i="4" a="1"/>
  <c r="S923" i="4"/>
  <c r="S924" i="4" a="1"/>
  <c r="S924" i="4"/>
  <c r="T924" i="4" s="1"/>
  <c r="S925" i="4" a="1"/>
  <c r="S925" i="4" s="1"/>
  <c r="S926" i="4" a="1"/>
  <c r="S926" i="4"/>
  <c r="S927" i="4" a="1"/>
  <c r="S927" i="4" s="1"/>
  <c r="S928" i="4" a="1"/>
  <c r="S928" i="4"/>
  <c r="S929" i="4" a="1"/>
  <c r="S929" i="4"/>
  <c r="S930" i="4" a="1"/>
  <c r="S930" i="4"/>
  <c r="S931" i="4" a="1"/>
  <c r="S931" i="4"/>
  <c r="T931" i="4" s="1"/>
  <c r="S932" i="4" a="1"/>
  <c r="S932" i="4"/>
  <c r="T932" i="4" s="1"/>
  <c r="S933" i="4" a="1"/>
  <c r="S933" i="4" s="1"/>
  <c r="S934" i="4" a="1"/>
  <c r="S934" i="4"/>
  <c r="S935" i="4" a="1"/>
  <c r="S935" i="4"/>
  <c r="S936" i="4" a="1"/>
  <c r="S936" i="4"/>
  <c r="S937" i="4" a="1"/>
  <c r="S937" i="4"/>
  <c r="S938" i="4" a="1"/>
  <c r="S938" i="4" s="1"/>
  <c r="T938" i="4" s="1"/>
  <c r="S939" i="4" a="1"/>
  <c r="S939" i="4" s="1"/>
  <c r="S940" i="4" a="1"/>
  <c r="S940" i="4"/>
  <c r="S941" i="4" a="1"/>
  <c r="S941" i="4" s="1"/>
  <c r="T941" i="4" s="1"/>
  <c r="S942" i="4" a="1"/>
  <c r="S942" i="4"/>
  <c r="T942" i="4" s="1"/>
  <c r="S943" i="4" a="1"/>
  <c r="S943" i="4"/>
  <c r="S944" i="4" a="1"/>
  <c r="S944" i="4"/>
  <c r="T944" i="4" s="1"/>
  <c r="S945" i="4" a="1"/>
  <c r="S945" i="4" s="1"/>
  <c r="S946" i="4" a="1"/>
  <c r="S946" i="4"/>
  <c r="S947" i="4" a="1"/>
  <c r="S947" i="4" s="1"/>
  <c r="S948" i="4" a="1"/>
  <c r="S948" i="4"/>
  <c r="S949" i="4" a="1"/>
  <c r="S949" i="4" s="1"/>
  <c r="S950" i="4" a="1"/>
  <c r="S950" i="4" s="1"/>
  <c r="S951" i="4" a="1"/>
  <c r="S951" i="4" s="1"/>
  <c r="S952" i="4" a="1"/>
  <c r="S952" i="4"/>
  <c r="T952" i="4" s="1"/>
  <c r="S953" i="4" a="1"/>
  <c r="S953" i="4" s="1"/>
  <c r="S954" i="4" a="1"/>
  <c r="S954" i="4" s="1"/>
  <c r="T954" i="4" s="1"/>
  <c r="S955" i="4" a="1"/>
  <c r="S955" i="4"/>
  <c r="S956" i="4" a="1"/>
  <c r="S956" i="4"/>
  <c r="T956" i="4" s="1"/>
  <c r="S957" i="4" a="1"/>
  <c r="S957" i="4" s="1"/>
  <c r="T957" i="4" s="1"/>
  <c r="S958" i="4" a="1"/>
  <c r="S958" i="4"/>
  <c r="S959" i="4" a="1"/>
  <c r="S959" i="4"/>
  <c r="T959" i="4" s="1"/>
  <c r="S960" i="4" a="1"/>
  <c r="S960" i="4" s="1"/>
  <c r="S961" i="4" a="1"/>
  <c r="S961" i="4"/>
  <c r="S962" i="4" a="1"/>
  <c r="S962" i="4" s="1"/>
  <c r="T962" i="4" s="1"/>
  <c r="S963" i="4" a="1"/>
  <c r="S963" i="4" s="1"/>
  <c r="S964" i="4" a="1"/>
  <c r="S964" i="4"/>
  <c r="T964" i="4" s="1"/>
  <c r="S965" i="4" a="1"/>
  <c r="S965" i="4" s="1"/>
  <c r="S966" i="4" a="1"/>
  <c r="S966" i="4" s="1"/>
  <c r="S967" i="4" a="1"/>
  <c r="S967" i="4" s="1"/>
  <c r="S968" i="4" a="1"/>
  <c r="S968" i="4"/>
  <c r="S969" i="4" a="1"/>
  <c r="S969" i="4" s="1"/>
  <c r="S970" i="4" a="1"/>
  <c r="S970" i="4"/>
  <c r="T970" i="4" s="1"/>
  <c r="S971" i="4" a="1"/>
  <c r="S971" i="4" s="1"/>
  <c r="T971" i="4" s="1"/>
  <c r="S972" i="4" a="1"/>
  <c r="S972" i="4" s="1"/>
  <c r="S973" i="4" a="1"/>
  <c r="S973" i="4" s="1"/>
  <c r="S974" i="4" a="1"/>
  <c r="S974" i="4"/>
  <c r="S975" i="4" a="1"/>
  <c r="S975" i="4" s="1"/>
  <c r="S976" i="4" a="1"/>
  <c r="S976" i="4"/>
  <c r="T976" i="4" s="1"/>
  <c r="S977" i="4" a="1"/>
  <c r="S977" i="4"/>
  <c r="T977" i="4" s="1"/>
  <c r="S978" i="4" a="1"/>
  <c r="S978" i="4" s="1"/>
  <c r="T978" i="4" s="1"/>
  <c r="S979" i="4" a="1"/>
  <c r="S979" i="4" s="1"/>
  <c r="S980" i="4" a="1"/>
  <c r="S980" i="4" s="1"/>
  <c r="S981" i="4" a="1"/>
  <c r="S981" i="4" s="1"/>
  <c r="S982" i="4" a="1"/>
  <c r="S982" i="4"/>
  <c r="S983" i="4" a="1"/>
  <c r="S983" i="4" s="1"/>
  <c r="S984" i="4" a="1"/>
  <c r="S984" i="4"/>
  <c r="T984" i="4" s="1"/>
  <c r="S985" i="4" a="1"/>
  <c r="S985" i="4"/>
  <c r="T985" i="4" s="1"/>
  <c r="S986" i="4" a="1"/>
  <c r="S986" i="4" s="1"/>
  <c r="T986" i="4" s="1"/>
  <c r="S987" i="4" a="1"/>
  <c r="S987" i="4" s="1"/>
  <c r="S988" i="4" a="1"/>
  <c r="S988" i="4"/>
  <c r="S989" i="4" a="1"/>
  <c r="S989" i="4"/>
  <c r="S990" i="4" a="1"/>
  <c r="S990" i="4" s="1"/>
  <c r="T990" i="4" s="1"/>
  <c r="S991" i="4" a="1"/>
  <c r="S991" i="4"/>
  <c r="T991" i="4" s="1"/>
  <c r="S992" i="4" a="1"/>
  <c r="S992" i="4" s="1"/>
  <c r="T992" i="4" s="1"/>
  <c r="S993" i="4" a="1"/>
  <c r="S993" i="4" s="1"/>
  <c r="S994" i="4" a="1"/>
  <c r="S994" i="4"/>
  <c r="S995" i="4" a="1"/>
  <c r="S995" i="4" s="1"/>
  <c r="S996" i="4" a="1"/>
  <c r="S996" i="4"/>
  <c r="T996" i="4" s="1"/>
  <c r="S997" i="4" a="1"/>
  <c r="S997" i="4" s="1"/>
  <c r="T997" i="4" s="1"/>
  <c r="S998" i="4" a="1"/>
  <c r="S998" i="4"/>
  <c r="S999" i="4" a="1"/>
  <c r="S999" i="4" s="1"/>
  <c r="S1000" i="4" a="1"/>
  <c r="S1000" i="4" s="1"/>
  <c r="T1000" i="4" s="1"/>
  <c r="S1001" i="4" a="1"/>
  <c r="S1001" i="4"/>
  <c r="S1002" i="4" a="1"/>
  <c r="S1002" i="4" s="1"/>
  <c r="T1002" i="4" s="1"/>
  <c r="S1003" i="4" a="1"/>
  <c r="S1003" i="4"/>
  <c r="S1004" i="4" a="1"/>
  <c r="S1004" i="4" s="1"/>
  <c r="T1004" i="4" s="1"/>
  <c r="S1005" i="4" a="1"/>
  <c r="S1005" i="4" s="1"/>
  <c r="S1006" i="4" a="1"/>
  <c r="S1006" i="4" s="1"/>
  <c r="S1007" i="4" a="1"/>
  <c r="S1007" i="4"/>
  <c r="S1008" i="4" a="1"/>
  <c r="S1008" i="4"/>
  <c r="T1008" i="4" s="1"/>
  <c r="S1009" i="4" a="1"/>
  <c r="S1009" i="4" s="1"/>
  <c r="T1009" i="4" s="1"/>
  <c r="S1010" i="4" a="1"/>
  <c r="S1010" i="4"/>
  <c r="T1010" i="4" s="1"/>
  <c r="S1011" i="4" a="1"/>
  <c r="S1011" i="4" s="1"/>
  <c r="T1011" i="4" s="1"/>
  <c r="S1012" i="4" a="1"/>
  <c r="S1012" i="4" s="1"/>
  <c r="S1013" i="4" a="1"/>
  <c r="S1013" i="4" s="1"/>
  <c r="S1014" i="4" a="1"/>
  <c r="S1014" i="4"/>
  <c r="T1014" i="4" s="1"/>
  <c r="S1015" i="4" a="1"/>
  <c r="S1015" i="4" s="1"/>
  <c r="S1016" i="4" a="1"/>
  <c r="S1016" i="4" s="1"/>
  <c r="T1016" i="4" s="1"/>
  <c r="S1017" i="4" a="1"/>
  <c r="S1017" i="4" s="1"/>
  <c r="S1018" i="4" a="1"/>
  <c r="S1018" i="4"/>
  <c r="S1019" i="4" a="1"/>
  <c r="S1019" i="4" s="1"/>
  <c r="T1019" i="4" s="1"/>
  <c r="S1020" i="4" a="1"/>
  <c r="S1020" i="4"/>
  <c r="S1021" i="4" a="1"/>
  <c r="S1021" i="4"/>
  <c r="S1022" i="4" a="1"/>
  <c r="S1022" i="4" s="1"/>
  <c r="S1023" i="4" a="1"/>
  <c r="S1023" i="4" s="1"/>
  <c r="S1024" i="4" a="1"/>
  <c r="S1024" i="4" s="1"/>
  <c r="S1025" i="4" a="1"/>
  <c r="S1025" i="4" s="1"/>
  <c r="S1026" i="4" a="1"/>
  <c r="S1026" i="4" s="1"/>
  <c r="T1026" i="4" s="1"/>
  <c r="S1027" i="4" a="1"/>
  <c r="S1027" i="4"/>
  <c r="S1028" i="4" a="1"/>
  <c r="S1028" i="4"/>
  <c r="T1028" i="4" s="1"/>
  <c r="S1029" i="4" a="1"/>
  <c r="S1029" i="4" s="1"/>
  <c r="T1029" i="4" s="1"/>
  <c r="S1030" i="4" a="1"/>
  <c r="S1030" i="4" s="1"/>
  <c r="T1030" i="4" s="1"/>
  <c r="S1031" i="4" a="1"/>
  <c r="S1031" i="4" s="1"/>
  <c r="S1032" i="4" a="1"/>
  <c r="S1032" i="4" s="1"/>
  <c r="S1033" i="4" a="1"/>
  <c r="S1033" i="4"/>
  <c r="S1034" i="4" a="1"/>
  <c r="S1034" i="4" s="1"/>
  <c r="S1035" i="4" a="1"/>
  <c r="S1035" i="4" s="1"/>
  <c r="S1036" i="4" a="1"/>
  <c r="S1036" i="4"/>
  <c r="S1037" i="4" a="1"/>
  <c r="S1037" i="4"/>
  <c r="S1038" i="4" a="1"/>
  <c r="S1038" i="4" s="1"/>
  <c r="T1038" i="4" s="1"/>
  <c r="S1039" i="4" a="1"/>
  <c r="S1039" i="4" s="1"/>
  <c r="S1040" i="4" a="1"/>
  <c r="S1040" i="4"/>
  <c r="S1041" i="4" a="1"/>
  <c r="S1041" i="4" s="1"/>
  <c r="S1042" i="4" a="1"/>
  <c r="S1042" i="4" s="1"/>
  <c r="S1043" i="4" a="1"/>
  <c r="S1043" i="4" s="1"/>
  <c r="T1043" i="4" s="1"/>
  <c r="S1044" i="4" a="1"/>
  <c r="S1044" i="4"/>
  <c r="T1044" i="4" s="1"/>
  <c r="S1045" i="4" a="1"/>
  <c r="S1045" i="4" s="1"/>
  <c r="T1045" i="4" s="1"/>
  <c r="S1046" i="4" a="1"/>
  <c r="S1046" i="4"/>
  <c r="S1047" i="4" a="1"/>
  <c r="S1047" i="4" s="1"/>
  <c r="S1048" i="4" a="1"/>
  <c r="S1048" i="4"/>
  <c r="S1049" i="4" a="1"/>
  <c r="S1049" i="4" s="1"/>
  <c r="S1050" i="4" a="1"/>
  <c r="S1050" i="4" s="1"/>
  <c r="T1050" i="4" s="1"/>
  <c r="S1051" i="4" a="1"/>
  <c r="S1051" i="4" s="1"/>
  <c r="S1052" i="4" a="1"/>
  <c r="S1052" i="4" s="1"/>
  <c r="T1052" i="4" s="1"/>
  <c r="S1053" i="4" a="1"/>
  <c r="S1053" i="4" s="1"/>
  <c r="S1054" i="4" a="1"/>
  <c r="S1054" i="4" s="1"/>
  <c r="T1054" i="4" s="1"/>
  <c r="S1055" i="4" a="1"/>
  <c r="S1055" i="4"/>
  <c r="S1056" i="4" a="1"/>
  <c r="S1056" i="4" s="1"/>
  <c r="S1057" i="4" a="1"/>
  <c r="S1057" i="4"/>
  <c r="S1058" i="4" a="1"/>
  <c r="S1058" i="4" s="1"/>
  <c r="T1058" i="4" s="1"/>
  <c r="S1059" i="4" a="1"/>
  <c r="S1059" i="4" s="1"/>
  <c r="S1060" i="4" a="1"/>
  <c r="S1060" i="4"/>
  <c r="T1060" i="4" s="1"/>
  <c r="S1061" i="4" a="1"/>
  <c r="S1061" i="4" s="1"/>
  <c r="T1061" i="4" s="1"/>
  <c r="S1062" i="4" a="1"/>
  <c r="S1062" i="4"/>
  <c r="S1063" i="4" a="1"/>
  <c r="S1063" i="4"/>
  <c r="T1063" i="4" s="1"/>
  <c r="S1064" i="4" a="1"/>
  <c r="S1064" i="4" s="1"/>
  <c r="S1065" i="4" a="1"/>
  <c r="S1065" i="4" s="1"/>
  <c r="S1066" i="4" a="1"/>
  <c r="S1066" i="4"/>
  <c r="S1067" i="4" a="1"/>
  <c r="S1067" i="4" s="1"/>
  <c r="T1067" i="4" s="1"/>
  <c r="S1068" i="4" a="1"/>
  <c r="S1068" i="4" s="1"/>
  <c r="S1069" i="4" a="1"/>
  <c r="S1069" i="4"/>
  <c r="S1070" i="4" a="1"/>
  <c r="S1070" i="4"/>
  <c r="T1070" i="4" s="1"/>
  <c r="S1071" i="4" a="1"/>
  <c r="S1071" i="4" s="1"/>
  <c r="S1072" i="4" a="1"/>
  <c r="S1072" i="4" s="1"/>
  <c r="S1073" i="4" a="1"/>
  <c r="S1073" i="4"/>
  <c r="S1074" i="4" a="1"/>
  <c r="S1074" i="4"/>
  <c r="T1074" i="4" s="1"/>
  <c r="S1075" i="4" a="1"/>
  <c r="S1075" i="4" s="1"/>
  <c r="S1076" i="4" a="1"/>
  <c r="S1076" i="4"/>
  <c r="S1077" i="4" a="1"/>
  <c r="S1077" i="4" s="1"/>
  <c r="T1077" i="4" s="1"/>
  <c r="S1078" i="4" a="1"/>
  <c r="S1078" i="4" s="1"/>
  <c r="T1078" i="4" s="1"/>
  <c r="S1079" i="4" a="1"/>
  <c r="S1079" i="4"/>
  <c r="S1080" i="4" a="1"/>
  <c r="S1080" i="4" s="1"/>
  <c r="T1080" i="4" s="1"/>
  <c r="S1081" i="4" a="1"/>
  <c r="S1081" i="4"/>
  <c r="S1082" i="4" a="1"/>
  <c r="S1082" i="4" s="1"/>
  <c r="S1083" i="4" a="1"/>
  <c r="S1083" i="4" s="1"/>
  <c r="S1084" i="4" a="1"/>
  <c r="S1084" i="4"/>
  <c r="S1085" i="4" a="1"/>
  <c r="S1085" i="4" s="1"/>
  <c r="T1085" i="4" s="1"/>
  <c r="S1086" i="4" a="1"/>
  <c r="S1086" i="4"/>
  <c r="T1086" i="4" s="1"/>
  <c r="S1087" i="4" a="1"/>
  <c r="S1087" i="4" s="1"/>
  <c r="T1087" i="4" s="1"/>
  <c r="S1088" i="4" a="1"/>
  <c r="S1088" i="4"/>
  <c r="T1088" i="4" s="1"/>
  <c r="S1089" i="4" a="1"/>
  <c r="S1089" i="4" s="1"/>
  <c r="S1090" i="4" a="1"/>
  <c r="S1090" i="4"/>
  <c r="S1091" i="4" a="1"/>
  <c r="S1091" i="4" s="1"/>
  <c r="S1092" i="4" a="1"/>
  <c r="S1092" i="4"/>
  <c r="S1093" i="4" a="1"/>
  <c r="S1093" i="4"/>
  <c r="T1093" i="4" s="1"/>
  <c r="S1094" i="4" a="1"/>
  <c r="S1094" i="4" s="1"/>
  <c r="T1094" i="4" s="1"/>
  <c r="S1095" i="4" a="1"/>
  <c r="S1095" i="4" s="1"/>
  <c r="S1096" i="4" a="1"/>
  <c r="S1096" i="4"/>
  <c r="T1096" i="4" s="1"/>
  <c r="S1097" i="4" a="1"/>
  <c r="S1097" i="4"/>
  <c r="S1098" i="4" a="1"/>
  <c r="S1098" i="4" s="1"/>
  <c r="S1099" i="4" a="1"/>
  <c r="S1099" i="4"/>
  <c r="S1100" i="4" a="1"/>
  <c r="S1100" i="4"/>
  <c r="T1100" i="4" s="1"/>
  <c r="S1101" i="4" a="1"/>
  <c r="S1101" i="4" s="1"/>
  <c r="S1102" i="4" a="1"/>
  <c r="S1102" i="4"/>
  <c r="S1103" i="4" a="1"/>
  <c r="S1103" i="4"/>
  <c r="T1103" i="4" s="1"/>
  <c r="S1104" i="4" a="1"/>
  <c r="S1104" i="4" s="1"/>
  <c r="S1105" i="4" a="1"/>
  <c r="S1105" i="4"/>
  <c r="S1106" i="4" a="1"/>
  <c r="S1106" i="4"/>
  <c r="T1106" i="4" s="1"/>
  <c r="S1107" i="4" a="1"/>
  <c r="S1107" i="4" s="1"/>
  <c r="S1108" i="4" a="1"/>
  <c r="S1108" i="4"/>
  <c r="T1108" i="4" s="1"/>
  <c r="S1109" i="4" a="1"/>
  <c r="S1109" i="4" s="1"/>
  <c r="T1109" i="4" s="1"/>
  <c r="S1110" i="4" a="1"/>
  <c r="S1110" i="4"/>
  <c r="T1110" i="4" s="1"/>
  <c r="S1111" i="4" a="1"/>
  <c r="S1111" i="4" s="1"/>
  <c r="S1112" i="4" a="1"/>
  <c r="S1112" i="4"/>
  <c r="S1113" i="4" a="1"/>
  <c r="S1113" i="4" s="1"/>
  <c r="S1114" i="4" a="1"/>
  <c r="S1114" i="4" s="1"/>
  <c r="S1115" i="4" a="1"/>
  <c r="S1115" i="4" s="1"/>
  <c r="T1115" i="4" s="1"/>
  <c r="S1116" i="4" a="1"/>
  <c r="S1116" i="4" s="1"/>
  <c r="T1116" i="4" s="1"/>
  <c r="S1117" i="4" a="1"/>
  <c r="S1117" i="4" s="1"/>
  <c r="S1118" i="4" a="1"/>
  <c r="S1118" i="4"/>
  <c r="S1119" i="4" a="1"/>
  <c r="S1119" i="4" s="1"/>
  <c r="S1120" i="4" a="1"/>
  <c r="S1120" i="4"/>
  <c r="T1120" i="4" s="1"/>
  <c r="S1121" i="4" a="1"/>
  <c r="S1121" i="4" s="1"/>
  <c r="S1122" i="4" a="1"/>
  <c r="S1122" i="4"/>
  <c r="T1122" i="4" s="1"/>
  <c r="S1123" i="4" a="1"/>
  <c r="S1123" i="4" s="1"/>
  <c r="T1123" i="4" s="1"/>
  <c r="S1124" i="4" a="1"/>
  <c r="S1124" i="4" s="1"/>
  <c r="T1124" i="4" s="1"/>
  <c r="S1125" i="4" a="1"/>
  <c r="S1125" i="4" s="1"/>
  <c r="S1126" i="4" a="1"/>
  <c r="S1126" i="4" s="1"/>
  <c r="S1127" i="4" a="1"/>
  <c r="S1127" i="4"/>
  <c r="T1127" i="4" s="1"/>
  <c r="S1128" i="4" a="1"/>
  <c r="S1128" i="4" s="1"/>
  <c r="S1129" i="4" a="1"/>
  <c r="S1129" i="4" s="1"/>
  <c r="T1129" i="4" s="1"/>
  <c r="S1130" i="4" a="1"/>
  <c r="S1130" i="4" s="1"/>
  <c r="S1131" i="4" a="1"/>
  <c r="S1131" i="4" s="1"/>
  <c r="S1132" i="4" a="1"/>
  <c r="S1132" i="4"/>
  <c r="T1132" i="4" s="1"/>
  <c r="S1133" i="4" a="1"/>
  <c r="S1133" i="4" s="1"/>
  <c r="S1134" i="4" a="1"/>
  <c r="S1134" i="4"/>
  <c r="T1134" i="4" s="1"/>
  <c r="S1135" i="4" a="1"/>
  <c r="S1135" i="4" s="1"/>
  <c r="T1135" i="4" s="1"/>
  <c r="S1136" i="4" a="1"/>
  <c r="S1136" i="4" s="1"/>
  <c r="T1136" i="4" s="1"/>
  <c r="S1137" i="4" a="1"/>
  <c r="S1137" i="4" s="1"/>
  <c r="S1138" i="4" a="1"/>
  <c r="S1138" i="4"/>
  <c r="S1139" i="4" a="1"/>
  <c r="S1139" i="4" s="1"/>
  <c r="T1139" i="4" s="1"/>
  <c r="S1140" i="4" a="1"/>
  <c r="S1140" i="4"/>
  <c r="S1141" i="4" a="1"/>
  <c r="S1141" i="4" s="1"/>
  <c r="S1142" i="4" a="1"/>
  <c r="S1142" i="4"/>
  <c r="T1142" i="4" s="1"/>
  <c r="S1143" i="4" a="1"/>
  <c r="S1143" i="4" s="1"/>
  <c r="T1143" i="4" s="1"/>
  <c r="S1144" i="4" a="1"/>
  <c r="S1144" i="4" s="1"/>
  <c r="S1145" i="4" a="1"/>
  <c r="S1145" i="4"/>
  <c r="T1145" i="4" s="1"/>
  <c r="S1146" i="4" a="1"/>
  <c r="S1146" i="4" s="1"/>
  <c r="T1146" i="4" s="1"/>
  <c r="S1147" i="4" a="1"/>
  <c r="S1147" i="4"/>
  <c r="S1148" i="4" a="1"/>
  <c r="S1148" i="4" s="1"/>
  <c r="T1148" i="4" s="1"/>
  <c r="S1149" i="4" a="1"/>
  <c r="S1149" i="4" s="1"/>
  <c r="S1150" i="4" a="1"/>
  <c r="S1150" i="4" s="1"/>
  <c r="S1151" i="4" a="1"/>
  <c r="S1151" i="4"/>
  <c r="S1152" i="4" a="1"/>
  <c r="S1152" i="4"/>
  <c r="T1152" i="4" s="1"/>
  <c r="S1153" i="4" a="1"/>
  <c r="S1153" i="4" s="1"/>
  <c r="T1153" i="4" s="1"/>
  <c r="S1154" i="4" a="1"/>
  <c r="S1154" i="4"/>
  <c r="S1155" i="4" a="1"/>
  <c r="S1155" i="4" s="1"/>
  <c r="S1156" i="4" a="1"/>
  <c r="S1156" i="4" s="1"/>
  <c r="S1157" i="4" a="1"/>
  <c r="S1157" i="4" s="1"/>
  <c r="S1158" i="4" a="1"/>
  <c r="S1158" i="4"/>
  <c r="T1158" i="4" s="1"/>
  <c r="S1159" i="4" a="1"/>
  <c r="S1159" i="4"/>
  <c r="S1160" i="4" a="1"/>
  <c r="S1160" i="4" s="1"/>
  <c r="T1160" i="4" s="1"/>
  <c r="S1161" i="4" a="1"/>
  <c r="S1161" i="4" s="1"/>
  <c r="S1162" i="4" a="1"/>
  <c r="S1162" i="4"/>
  <c r="T1162" i="4" s="1"/>
  <c r="S1163" i="4" a="1"/>
  <c r="S1163" i="4" s="1"/>
  <c r="T1163" i="4" s="1"/>
  <c r="S1164" i="4" a="1"/>
  <c r="S1164" i="4"/>
  <c r="S1165" i="4" a="1"/>
  <c r="S1165" i="4" s="1"/>
  <c r="S1166" i="4" a="1"/>
  <c r="S1166" i="4"/>
  <c r="S1167" i="4" a="1"/>
  <c r="S1167" i="4" s="1"/>
  <c r="T1167" i="4" s="1"/>
  <c r="S1168" i="4" a="1"/>
  <c r="S1168" i="4"/>
  <c r="S1169" i="4" a="1"/>
  <c r="S1169" i="4"/>
  <c r="T1169" i="4" s="1"/>
  <c r="S1170" i="4" a="1"/>
  <c r="S1170" i="4" s="1"/>
  <c r="T1170" i="4" s="1"/>
  <c r="S1171" i="4" a="1"/>
  <c r="S1171" i="4"/>
  <c r="S1172" i="4" a="1"/>
  <c r="S1172" i="4" s="1"/>
  <c r="T1172" i="4" s="1"/>
  <c r="S1173" i="4" a="1"/>
  <c r="S1173" i="4" s="1"/>
  <c r="S1174" i="4" a="1"/>
  <c r="S1174" i="4" s="1"/>
  <c r="T1174" i="4" s="1"/>
  <c r="S1175" i="4" a="1"/>
  <c r="S1175" i="4"/>
  <c r="S1176" i="4" a="1"/>
  <c r="S1176" i="4" s="1"/>
  <c r="S1177" i="4" a="1"/>
  <c r="S1177" i="4"/>
  <c r="S1178" i="4" a="1"/>
  <c r="S1178" i="4"/>
  <c r="T1178" i="4" s="1"/>
  <c r="S1179" i="4" a="1"/>
  <c r="S1179" i="4" s="1"/>
  <c r="S1180" i="4" a="1"/>
  <c r="S1180" i="4"/>
  <c r="S1181" i="4" a="1"/>
  <c r="S1181" i="4" s="1"/>
  <c r="T1181" i="4" s="1"/>
  <c r="S1182" i="4" a="1"/>
  <c r="S1182" i="4"/>
  <c r="S1183" i="4" a="1"/>
  <c r="S1183" i="4" s="1"/>
  <c r="S1184" i="4" a="1"/>
  <c r="S1184" i="4"/>
  <c r="T1184" i="4" s="1"/>
  <c r="S1185" i="4" a="1"/>
  <c r="S1185" i="4" s="1"/>
  <c r="S1186" i="4" a="1"/>
  <c r="S1186" i="4" s="1"/>
  <c r="S1187" i="4" a="1"/>
  <c r="S1187" i="4"/>
  <c r="S1188" i="4" a="1"/>
  <c r="S1188" i="4"/>
  <c r="T1188" i="4" s="1"/>
  <c r="S1189" i="4" a="1"/>
  <c r="S1189" i="4" s="1"/>
  <c r="S1190" i="4" a="1"/>
  <c r="S1190" i="4"/>
  <c r="S1191" i="4" a="1"/>
  <c r="S1191" i="4" s="1"/>
  <c r="T1191" i="4" s="1"/>
  <c r="S1192" i="4" a="1"/>
  <c r="S1192" i="4" s="1"/>
  <c r="T1192" i="4" s="1"/>
  <c r="S1193" i="4" a="1"/>
  <c r="S1193" i="4"/>
  <c r="T1193" i="4" s="1"/>
  <c r="S1194" i="4" a="1"/>
  <c r="S1194" i="4" s="1"/>
  <c r="T1194" i="4" s="1"/>
  <c r="S1195" i="4" a="1"/>
  <c r="S1195" i="4"/>
  <c r="T1195" i="4" s="1"/>
  <c r="S1196" i="4" a="1"/>
  <c r="S1196" i="4" s="1"/>
  <c r="S1197" i="4" a="1"/>
  <c r="S1197" i="4" s="1"/>
  <c r="S1198" i="4" a="1"/>
  <c r="S1198" i="4"/>
  <c r="S1199" i="4" a="1"/>
  <c r="S1199" i="4" s="1"/>
  <c r="S1200" i="4" a="1"/>
  <c r="S1200" i="4"/>
  <c r="T1200" i="4" s="1"/>
  <c r="S1201" i="4" a="1"/>
  <c r="S1201" i="4" s="1"/>
  <c r="T1201" i="4" s="1"/>
  <c r="S1202" i="4" a="1"/>
  <c r="S1202" i="4" s="1"/>
  <c r="S1203" i="4" a="1"/>
  <c r="S1203" i="4" s="1"/>
  <c r="S1204" i="4" a="1"/>
  <c r="S1204" i="4" s="1"/>
  <c r="T1204" i="4" s="1"/>
  <c r="S1205" i="4" a="1"/>
  <c r="S1205" i="4"/>
  <c r="S1206" i="4" a="1"/>
  <c r="S1206" i="4" s="1"/>
  <c r="T1206" i="4" s="1"/>
  <c r="S1207" i="4" a="1"/>
  <c r="S1207" i="4"/>
  <c r="T1207" i="4" s="1"/>
  <c r="S1208" i="4" a="1"/>
  <c r="S1208" i="4"/>
  <c r="T1208" i="4" s="1"/>
  <c r="S1209" i="4" a="1"/>
  <c r="S1209" i="4" s="1"/>
  <c r="S1210" i="4" a="1"/>
  <c r="S1210" i="4"/>
  <c r="S1211" i="4" a="1"/>
  <c r="S1211" i="4"/>
  <c r="S1212" i="4" a="1"/>
  <c r="S1212" i="4" s="1"/>
  <c r="S1213" i="4" a="1"/>
  <c r="S1213" i="4"/>
  <c r="S1214" i="4" a="1"/>
  <c r="S1214" i="4"/>
  <c r="S1215" i="4" a="1"/>
  <c r="S1215" i="4" s="1"/>
  <c r="T1215" i="4" s="1"/>
  <c r="S1216" i="4" a="1"/>
  <c r="S1216" i="4" s="1"/>
  <c r="T1216" i="4" s="1"/>
  <c r="S1217" i="4" a="1"/>
  <c r="S1217" i="4" s="1"/>
  <c r="S1218" i="4" a="1"/>
  <c r="S1218" i="4"/>
  <c r="S1219" i="4" a="1"/>
  <c r="S1219" i="4" s="1"/>
  <c r="T1219" i="4" s="1"/>
  <c r="S1220" i="4" a="1"/>
  <c r="S1220" i="4"/>
  <c r="T1220" i="4" s="1"/>
  <c r="S1221" i="4" a="1"/>
  <c r="S1221" i="4" s="1"/>
  <c r="S1222" i="4" a="1"/>
  <c r="S1222" i="4" s="1"/>
  <c r="T1222" i="4" s="1"/>
  <c r="S1223" i="4" a="1"/>
  <c r="S1223" i="4"/>
  <c r="T1223" i="4" s="1"/>
  <c r="S1224" i="4" a="1"/>
  <c r="S1224" i="4" s="1"/>
  <c r="T1224" i="4" s="1"/>
  <c r="S1225" i="4" a="1"/>
  <c r="S1225" i="4"/>
  <c r="S1226" i="4" a="1"/>
  <c r="S1226" i="4"/>
  <c r="S1227" i="4" a="1"/>
  <c r="S1227" i="4" s="1"/>
  <c r="S1228" i="4" a="1"/>
  <c r="S1228" i="4"/>
  <c r="S1229" i="4" a="1"/>
  <c r="S1229" i="4" s="1"/>
  <c r="T1229" i="4" s="1"/>
  <c r="S1230" i="4" a="1"/>
  <c r="S1230" i="4"/>
  <c r="T1230" i="4" s="1"/>
  <c r="S1231" i="4" a="1"/>
  <c r="S1231" i="4" s="1"/>
  <c r="T1231" i="4" s="1"/>
  <c r="S1232" i="4" a="1"/>
  <c r="S1232" i="4"/>
  <c r="S1233" i="4" a="1"/>
  <c r="S1233" i="4" s="1"/>
  <c r="S1234" i="4" a="1"/>
  <c r="S1234" i="4" s="1"/>
  <c r="S1235" i="4" a="1"/>
  <c r="S1235" i="4" s="1"/>
  <c r="T1235" i="4" s="1"/>
  <c r="S1236" i="4" a="1"/>
  <c r="S1236" i="4"/>
  <c r="S1237" i="4" a="1"/>
  <c r="S1237" i="4"/>
  <c r="T1237" i="4" s="1"/>
  <c r="S1238" i="4" a="1"/>
  <c r="S1238" i="4" s="1"/>
  <c r="S1239" i="4" a="1"/>
  <c r="S1239" i="4" s="1"/>
  <c r="S1240" i="4" a="1"/>
  <c r="S1240" i="4"/>
  <c r="T1240" i="4" s="1"/>
  <c r="S1241" i="4" a="1"/>
  <c r="S1241" i="4" s="1"/>
  <c r="S1242" i="4" a="1"/>
  <c r="S1242" i="4" s="1"/>
  <c r="T1242" i="4" s="1"/>
  <c r="S1243" i="4" a="1"/>
  <c r="S1243" i="4"/>
  <c r="T1243" i="4" s="1"/>
  <c r="S1244" i="4" a="1"/>
  <c r="S1244" i="4" s="1"/>
  <c r="T1244" i="4" s="1"/>
  <c r="S1245" i="4" a="1"/>
  <c r="S1245" i="4" s="1"/>
  <c r="T1245" i="4" s="1"/>
  <c r="S1246" i="4" a="1"/>
  <c r="S1246" i="4"/>
  <c r="S1247" i="4" a="1"/>
  <c r="S1247" i="4"/>
  <c r="S1248" i="4" a="1"/>
  <c r="S1248" i="4" s="1"/>
  <c r="S1249" i="4" a="1"/>
  <c r="S1249" i="4"/>
  <c r="S1250" i="4" a="1"/>
  <c r="S1250" i="4"/>
  <c r="T1250" i="4" s="1"/>
  <c r="S1251" i="4" a="1"/>
  <c r="S1251" i="4" s="1"/>
  <c r="S1252" i="4" a="1"/>
  <c r="S1252" i="4"/>
  <c r="S1253" i="4" a="1"/>
  <c r="S1253" i="4"/>
  <c r="S1254" i="4" a="1"/>
  <c r="S1254" i="4"/>
  <c r="T1254" i="4" s="1"/>
  <c r="S1255" i="4" a="1"/>
  <c r="S1255" i="4" s="1"/>
  <c r="T1255" i="4" s="1"/>
  <c r="S1256" i="4" a="1"/>
  <c r="S1256" i="4"/>
  <c r="T1256" i="4" s="1"/>
  <c r="S1257" i="4" a="1"/>
  <c r="S1257" i="4" s="1"/>
  <c r="S1258" i="4" a="1"/>
  <c r="S1258" i="4" s="1"/>
  <c r="T1258" i="4" s="1"/>
  <c r="S1259" i="4" a="1"/>
  <c r="S1259" i="4"/>
  <c r="T1259" i="4" s="1"/>
  <c r="S1260" i="4" a="1"/>
  <c r="S1260" i="4"/>
  <c r="S1261" i="4" a="1"/>
  <c r="S1261" i="4" s="1"/>
  <c r="S1262" i="4" a="1"/>
  <c r="S1262" i="4"/>
  <c r="S1263" i="4" a="1"/>
  <c r="S1263" i="4" s="1"/>
  <c r="S1264" i="4" a="1"/>
  <c r="S1264" i="4"/>
  <c r="S1265" i="4" a="1"/>
  <c r="S1265" i="4" s="1"/>
  <c r="T1265" i="4" s="1"/>
  <c r="S1266" i="4" a="1"/>
  <c r="S1266" i="4"/>
  <c r="T1266" i="4" s="1"/>
  <c r="S1267" i="4" a="1"/>
  <c r="S1267" i="4" s="1"/>
  <c r="T1267" i="4" s="1"/>
  <c r="S1268" i="4" a="1"/>
  <c r="S1268" i="4" s="1"/>
  <c r="S1269" i="4" a="1"/>
  <c r="S1269" i="4" s="1"/>
  <c r="S1270" i="4" a="1"/>
  <c r="S1270" i="4" s="1"/>
  <c r="T1270" i="4" s="1"/>
  <c r="S1271" i="4" a="1"/>
  <c r="S1271" i="4" s="1"/>
  <c r="T1271" i="4" s="1"/>
  <c r="S1272" i="4" a="1"/>
  <c r="S1272" i="4"/>
  <c r="S1273" i="4" a="1"/>
  <c r="S1273" i="4"/>
  <c r="T1273" i="4" s="1"/>
  <c r="S1274" i="4" a="1"/>
  <c r="S1274" i="4" s="1"/>
  <c r="S1275" i="4" a="1"/>
  <c r="S1275" i="4" s="1"/>
  <c r="S1276" i="4" a="1"/>
  <c r="S1276" i="4"/>
  <c r="T1276" i="4" s="1"/>
  <c r="S1277" i="4" a="1"/>
  <c r="S1277" i="4" s="1"/>
  <c r="S1278" i="4" a="1"/>
  <c r="S1278" i="4"/>
  <c r="T1278" i="4" s="1"/>
  <c r="S1279" i="4" a="1"/>
  <c r="S1279" i="4"/>
  <c r="S1280" i="4" a="1"/>
  <c r="S1280" i="4"/>
  <c r="T1280" i="4" s="1"/>
  <c r="S1281" i="4" a="1"/>
  <c r="S1281" i="4" s="1"/>
  <c r="S1282" i="4" a="1"/>
  <c r="S1282" i="4"/>
  <c r="S1283" i="4" a="1"/>
  <c r="S1283" i="4"/>
  <c r="S1284" i="4" a="1"/>
  <c r="S1284" i="4"/>
  <c r="S1285" i="4" a="1"/>
  <c r="S1285" i="4" s="1"/>
  <c r="T1285" i="4" s="1"/>
  <c r="S1286" i="4" a="1"/>
  <c r="S1286" i="4"/>
  <c r="S1287" i="4" a="1"/>
  <c r="S1287" i="4" s="1"/>
  <c r="T1287" i="4" s="1"/>
  <c r="S1288" i="4" a="1"/>
  <c r="S1288" i="4" s="1"/>
  <c r="S1289" i="4" a="1"/>
  <c r="S1289" i="4"/>
  <c r="S1290" i="4" a="1"/>
  <c r="S1290" i="4"/>
  <c r="T1290" i="4" s="1"/>
  <c r="S1291" i="4" a="1"/>
  <c r="S1291" i="4"/>
  <c r="T1291" i="4" s="1"/>
  <c r="S1292" i="4" a="1"/>
  <c r="S1292" i="4" s="1"/>
  <c r="T1292" i="4" s="1"/>
  <c r="S1293" i="4" a="1"/>
  <c r="S1293" i="4" s="1"/>
  <c r="S1294" i="4" a="1"/>
  <c r="S1294" i="4" s="1"/>
  <c r="S1295" i="4" a="1"/>
  <c r="S1295" i="4"/>
  <c r="S1296" i="4" a="1"/>
  <c r="S1296" i="4"/>
  <c r="S1297" i="4" a="1"/>
  <c r="S1297" i="4" s="1"/>
  <c r="T1297" i="4" s="1"/>
  <c r="S1298" i="4" a="1"/>
  <c r="S1298" i="4"/>
  <c r="S1299" i="4" a="1"/>
  <c r="S1299" i="4" s="1"/>
  <c r="T1299" i="4" s="1"/>
  <c r="S1300" i="4" a="1"/>
  <c r="S1300" i="4"/>
  <c r="S1301" i="4" a="1"/>
  <c r="S1301" i="4" s="1"/>
  <c r="S1302" i="4" a="1"/>
  <c r="S1302" i="4" s="1"/>
  <c r="T1302" i="4" s="1"/>
  <c r="S1303" i="4" a="1"/>
  <c r="S1303" i="4"/>
  <c r="S1304" i="4" a="1"/>
  <c r="S1304" i="4" s="1"/>
  <c r="T1304" i="4" s="1"/>
  <c r="S1305" i="4" a="1"/>
  <c r="S1305" i="4" s="1"/>
  <c r="S1306" i="4" a="1"/>
  <c r="S1306" i="4"/>
  <c r="T1306" i="4" s="1"/>
  <c r="S1307" i="4" a="1"/>
  <c r="S1307" i="4" s="1"/>
  <c r="T1307" i="4" s="1"/>
  <c r="S1308" i="4" a="1"/>
  <c r="S1308" i="4"/>
  <c r="S1309" i="4" a="1"/>
  <c r="S1309" i="4" s="1"/>
  <c r="S1310" i="4" a="1"/>
  <c r="S1310" i="4"/>
  <c r="S1311" i="4" a="1"/>
  <c r="S1311" i="4" s="1"/>
  <c r="S1312" i="4" a="1"/>
  <c r="S1312" i="4" s="1"/>
  <c r="T1312" i="4" s="1"/>
  <c r="S1313" i="4" a="1"/>
  <c r="S1313" i="4" s="1"/>
  <c r="T1313" i="4" s="1"/>
  <c r="S1314" i="4" a="1"/>
  <c r="S1314" i="4" s="1"/>
  <c r="T1314" i="4" s="1"/>
  <c r="S1315" i="4" a="1"/>
  <c r="S1315" i="4"/>
  <c r="T1315" i="4" s="1"/>
  <c r="S1316" i="4" a="1"/>
  <c r="S1316" i="4" s="1"/>
  <c r="T1316" i="4" s="1"/>
  <c r="S1317" i="4" a="1"/>
  <c r="S1317" i="4" s="1"/>
  <c r="S1318" i="4" a="1"/>
  <c r="S1318" i="4"/>
  <c r="S1319" i="4" a="1"/>
  <c r="S1319" i="4" s="1"/>
  <c r="S1320" i="4" a="1"/>
  <c r="S1320" i="4" s="1"/>
  <c r="S1321" i="4" a="1"/>
  <c r="S1321" i="4"/>
  <c r="S1322" i="4" a="1"/>
  <c r="S1322" i="4"/>
  <c r="S1323" i="4" a="1"/>
  <c r="S1323" i="4" s="1"/>
  <c r="T1323" i="4" s="1"/>
  <c r="S1324" i="4" a="1"/>
  <c r="S1324" i="4"/>
  <c r="S1325" i="4" a="1"/>
  <c r="S1325" i="4"/>
  <c r="S1326" i="4" a="1"/>
  <c r="S1326" i="4" s="1"/>
  <c r="T1326" i="4" s="1"/>
  <c r="S1327" i="4" a="1"/>
  <c r="S1327" i="4" s="1"/>
  <c r="T1327" i="4" s="1"/>
  <c r="S1328" i="4" a="1"/>
  <c r="S1328" i="4"/>
  <c r="T1328" i="4" s="1"/>
  <c r="S1329" i="4" a="1"/>
  <c r="S1329" i="4" s="1"/>
  <c r="T1329" i="4" s="1"/>
  <c r="S1330" i="4" a="1"/>
  <c r="S1330" i="4"/>
  <c r="T1330" i="4" s="1"/>
  <c r="S1331" i="4" a="1"/>
  <c r="S1331" i="4"/>
  <c r="S1332" i="4" a="1"/>
  <c r="S1332" i="4"/>
  <c r="S1333" i="4" a="1"/>
  <c r="S1333" i="4" s="1"/>
  <c r="S1334" i="4" a="1"/>
  <c r="S1334" i="4"/>
  <c r="T1334" i="4" s="1"/>
  <c r="S1335" i="4" a="1"/>
  <c r="S1335" i="4" s="1"/>
  <c r="S1336" i="4" a="1"/>
  <c r="S1336" i="4" s="1"/>
  <c r="T1336" i="4" s="1"/>
  <c r="S1337" i="4" a="1"/>
  <c r="S1337" i="4"/>
  <c r="S1338" i="4" a="1"/>
  <c r="S1338" i="4"/>
  <c r="S1339" i="4" a="1"/>
  <c r="S1339" i="4"/>
  <c r="S1340" i="4" a="1"/>
  <c r="S1340" i="4" s="1"/>
  <c r="T1340" i="4" s="1"/>
  <c r="S1341" i="4" a="1"/>
  <c r="S1341" i="4" s="1"/>
  <c r="S1342" i="4" a="1"/>
  <c r="S1342" i="4" s="1"/>
  <c r="T1342" i="4" s="1"/>
  <c r="S1343" i="4" a="1"/>
  <c r="S1343" i="4"/>
  <c r="T1343" i="4" s="1"/>
  <c r="S1344" i="4" a="1"/>
  <c r="S1344" i="4" s="1"/>
  <c r="T1344" i="4" s="1"/>
  <c r="S1345" i="4" a="1"/>
  <c r="S1345" i="4"/>
  <c r="S1346" i="4" a="1"/>
  <c r="S1346" i="4" s="1"/>
  <c r="S1347" i="4" a="1"/>
  <c r="S1347" i="4" s="1"/>
  <c r="S1348" i="4" a="1"/>
  <c r="S1348" i="4" s="1"/>
  <c r="S1349" i="4" a="1"/>
  <c r="S1349" i="4"/>
  <c r="T1349" i="4" s="1"/>
  <c r="S1350" i="4" a="1"/>
  <c r="S1350" i="4"/>
  <c r="T1350" i="4" s="1"/>
  <c r="S1351" i="4" a="1"/>
  <c r="S1351" i="4" s="1"/>
  <c r="T1351" i="4" s="1"/>
  <c r="S1352" i="4" a="1"/>
  <c r="S1352" i="4" s="1"/>
  <c r="T1352" i="4" s="1"/>
  <c r="S1353" i="4" a="1"/>
  <c r="S1353" i="4" s="1"/>
  <c r="S1354" i="4" a="1"/>
  <c r="S1354" i="4"/>
  <c r="S1355" i="4" a="1"/>
  <c r="S1355" i="4"/>
  <c r="S1356" i="4" a="1"/>
  <c r="S1356" i="4"/>
  <c r="T1356" i="4" s="1"/>
  <c r="S1357" i="4" a="1"/>
  <c r="S1357" i="4"/>
  <c r="T1357" i="4" s="1"/>
  <c r="S1358" i="4" a="1"/>
  <c r="S1358" i="4" s="1"/>
  <c r="T1358" i="4" s="1"/>
  <c r="S1359" i="4" a="1"/>
  <c r="S1359" i="4" s="1"/>
  <c r="S1360" i="4" a="1"/>
  <c r="S1360" i="4" s="1"/>
  <c r="S1361" i="4" a="1"/>
  <c r="S1361" i="4"/>
  <c r="T1361" i="4" s="1"/>
  <c r="S1362" i="4" a="1"/>
  <c r="S1362" i="4"/>
  <c r="T1362" i="4" s="1"/>
  <c r="S1363" i="4" a="1"/>
  <c r="S1363" i="4"/>
  <c r="T1363" i="4" s="1"/>
  <c r="S1364" i="4" a="1"/>
  <c r="S1364" i="4" s="1"/>
  <c r="T1364" i="4" s="1"/>
  <c r="S1365" i="4" a="1"/>
  <c r="S1365" i="4" s="1"/>
  <c r="T1365" i="4" s="1"/>
  <c r="S1366" i="4" a="1"/>
  <c r="S1366" i="4" s="1"/>
  <c r="S1367" i="4" a="1"/>
  <c r="S1367" i="4"/>
  <c r="S1368" i="4" a="1"/>
  <c r="S1368" i="4"/>
  <c r="S1369" i="4" a="1"/>
  <c r="S1369" i="4"/>
  <c r="S1370" i="4" a="1"/>
  <c r="S1370" i="4"/>
  <c r="T1370" i="4" s="1"/>
  <c r="S1371" i="4" a="1"/>
  <c r="S1371" i="4" s="1"/>
  <c r="T1371" i="4" s="1"/>
  <c r="S1372" i="4" a="1"/>
  <c r="S1372" i="4"/>
  <c r="T1372" i="4" s="1"/>
  <c r="S1373" i="4" a="1"/>
  <c r="S1373" i="4" s="1"/>
  <c r="S1374" i="4" a="1"/>
  <c r="S1374" i="4"/>
  <c r="S1375" i="4" a="1"/>
  <c r="S1375" i="4"/>
  <c r="T1375" i="4" s="1"/>
  <c r="S1376" i="4" a="1"/>
  <c r="S1376" i="4"/>
  <c r="T1376" i="4" s="1"/>
  <c r="S1377" i="4" a="1"/>
  <c r="S1377" i="4" s="1"/>
  <c r="S1378" i="4" a="1"/>
  <c r="S1378" i="4"/>
  <c r="S1379" i="4" a="1"/>
  <c r="S1379" i="4" s="1"/>
  <c r="S1380" i="4" a="1"/>
  <c r="S1380" i="4"/>
  <c r="S1381" i="4" a="1"/>
  <c r="S1381" i="4"/>
  <c r="S1382" i="4" a="1"/>
  <c r="S1382" i="4"/>
  <c r="S1383" i="4" a="1"/>
  <c r="S1383" i="4" s="1"/>
  <c r="S1384" i="4" a="1"/>
  <c r="S1384" i="4"/>
  <c r="S1385" i="4" a="1"/>
  <c r="S1385" i="4"/>
  <c r="T1385" i="4" s="1"/>
  <c r="S1386" i="4" a="1"/>
  <c r="S1386" i="4" s="1"/>
  <c r="T1386" i="4" s="1"/>
  <c r="S1387" i="4" a="1"/>
  <c r="S1387" i="4" s="1"/>
  <c r="T1387" i="4" s="1"/>
  <c r="S1388" i="4" a="1"/>
  <c r="S1388" i="4"/>
  <c r="S1389" i="4" a="1"/>
  <c r="S1389" i="4" s="1"/>
  <c r="T1389" i="4" s="1"/>
  <c r="S1390" i="4" a="1"/>
  <c r="S1390" i="4" s="1"/>
  <c r="S1391" i="4" a="1"/>
  <c r="S1391" i="4" s="1"/>
  <c r="S1392" i="4" a="1"/>
  <c r="S1392" i="4" s="1"/>
  <c r="S1393" i="4" a="1"/>
  <c r="S1393" i="4"/>
  <c r="S1394" i="4" a="1"/>
  <c r="S1394" i="4" s="1"/>
  <c r="T1394" i="4" s="1"/>
  <c r="S1395" i="4" a="1"/>
  <c r="S1395" i="4" s="1"/>
  <c r="S1396" i="4" a="1"/>
  <c r="S1396" i="4"/>
  <c r="T1396" i="4" s="1"/>
  <c r="S1397" i="4" a="1"/>
  <c r="S1397" i="4" s="1"/>
  <c r="T1397" i="4" s="1"/>
  <c r="S1398" i="4" a="1"/>
  <c r="S1398" i="4" s="1"/>
  <c r="T1398" i="4" s="1"/>
  <c r="S1399" i="4" a="1"/>
  <c r="S1399" i="4" s="1"/>
  <c r="T1399" i="4" s="1"/>
  <c r="S1400" i="4" a="1"/>
  <c r="S1400" i="4"/>
  <c r="T1400" i="4" s="1"/>
  <c r="S1401" i="4" a="1"/>
  <c r="S1401" i="4" s="1"/>
  <c r="S1402" i="4" a="1"/>
  <c r="S1402" i="4"/>
  <c r="S1403" i="4" a="1"/>
  <c r="S1403" i="4"/>
  <c r="T1403" i="4" s="1"/>
  <c r="S1404" i="4" a="1"/>
  <c r="S1404" i="4" s="1"/>
  <c r="T1404" i="4" s="1"/>
  <c r="S1405" i="4" a="1"/>
  <c r="S1405" i="4" s="1"/>
  <c r="T1405" i="4" s="1"/>
  <c r="S1406" i="4" a="1"/>
  <c r="S1406" i="4"/>
  <c r="S1407" i="4" a="1"/>
  <c r="S1407" i="4" s="1"/>
  <c r="S1408" i="4" a="1"/>
  <c r="S1408" i="4"/>
  <c r="S1409" i="4" a="1"/>
  <c r="S1409" i="4"/>
  <c r="S1410" i="4" a="1"/>
  <c r="S1410" i="4"/>
  <c r="T1410" i="4" s="1"/>
  <c r="S1411" i="4" a="1"/>
  <c r="S1411" i="4" s="1"/>
  <c r="T1411" i="4" s="1"/>
  <c r="S1412" i="4" a="1"/>
  <c r="S1412" i="4" s="1"/>
  <c r="T1412" i="4" s="1"/>
  <c r="S1413" i="4" a="1"/>
  <c r="S1413" i="4" s="1"/>
  <c r="T1413" i="4" s="1"/>
  <c r="S1414" i="4" a="1"/>
  <c r="S1414" i="4" s="1"/>
  <c r="T1414" i="4" s="1"/>
  <c r="S1415" i="4" a="1"/>
  <c r="S1415" i="4" s="1"/>
  <c r="S1416" i="4" a="1"/>
  <c r="S1416" i="4"/>
  <c r="S1417" i="4" a="1"/>
  <c r="S1417" i="4"/>
  <c r="T1417" i="4" s="1"/>
  <c r="S1418" i="4" a="1"/>
  <c r="S1418" i="4" s="1"/>
  <c r="S1419" i="4" a="1"/>
  <c r="S1419" i="4" s="1"/>
  <c r="S1420" i="4" a="1"/>
  <c r="S1420" i="4"/>
  <c r="T1420" i="4" s="1"/>
  <c r="S1421" i="4" a="1"/>
  <c r="S1421" i="4"/>
  <c r="T1421" i="4" s="1"/>
  <c r="S1422" i="4" a="1"/>
  <c r="S1422" i="4" s="1"/>
  <c r="T1422" i="4" s="1"/>
  <c r="S1423" i="4" a="1"/>
  <c r="S1423" i="4" s="1"/>
  <c r="S1424" i="4" a="1"/>
  <c r="S1424" i="4"/>
  <c r="T1424" i="4" s="1"/>
  <c r="S1425" i="4" a="1"/>
  <c r="S1425" i="4" s="1"/>
  <c r="S1426" i="4" a="1"/>
  <c r="S1426" i="4"/>
  <c r="T1426" i="4" s="1"/>
  <c r="S1427" i="4" a="1"/>
  <c r="S1427" i="4"/>
  <c r="T1427" i="4" s="1"/>
  <c r="S1428" i="4" a="1"/>
  <c r="S1428" i="4"/>
  <c r="T1428" i="4" s="1"/>
  <c r="S1429" i="4" a="1"/>
  <c r="S1429" i="4" s="1"/>
  <c r="T1429" i="4" s="1"/>
  <c r="S1430" i="4" a="1"/>
  <c r="S1430" i="4"/>
  <c r="S1431" i="4" a="1"/>
  <c r="S1431" i="4" s="1"/>
  <c r="S1432" i="4" a="1"/>
  <c r="S1432" i="4" s="1"/>
  <c r="S1433" i="4" a="1"/>
  <c r="S1433" i="4"/>
  <c r="S1434" i="4" a="1"/>
  <c r="S1434" i="4"/>
  <c r="T1434" i="4" s="1"/>
  <c r="S1435" i="4" a="1"/>
  <c r="S1435" i="4"/>
  <c r="S1436" i="4" a="1"/>
  <c r="S1436" i="4" s="1"/>
  <c r="T1436" i="4" s="1"/>
  <c r="S1437" i="4" a="1"/>
  <c r="S1437" i="4" s="1"/>
  <c r="S1438" i="4" a="1"/>
  <c r="S1438" i="4" s="1"/>
  <c r="S1439" i="4" a="1"/>
  <c r="S1439" i="4"/>
  <c r="S1440" i="4" a="1"/>
  <c r="S1440" i="4"/>
  <c r="T1440" i="4" s="1"/>
  <c r="S1441" i="4" a="1"/>
  <c r="S1441" i="4"/>
  <c r="T1441" i="4" s="1"/>
  <c r="S1442" i="4" a="1"/>
  <c r="S1442" i="4"/>
  <c r="T1442" i="4" s="1"/>
  <c r="S1443" i="4" a="1"/>
  <c r="S1443" i="4" s="1"/>
  <c r="T1443" i="4" s="1"/>
  <c r="S1444" i="4" a="1"/>
  <c r="S1444" i="4"/>
  <c r="S1445" i="4" a="1"/>
  <c r="S1445" i="4" s="1"/>
  <c r="S1446" i="4" a="1"/>
  <c r="S1446" i="4"/>
  <c r="T1446" i="4" s="1"/>
  <c r="S1447" i="4" a="1"/>
  <c r="S1447" i="4"/>
  <c r="S1448" i="4" a="1"/>
  <c r="S1448" i="4"/>
  <c r="T1448" i="4" s="1"/>
  <c r="S1449" i="4" a="1"/>
  <c r="S1449" i="4" s="1"/>
  <c r="S1450" i="4" a="1"/>
  <c r="S1450" i="4"/>
  <c r="T1450" i="4" s="1"/>
  <c r="S1451" i="4" a="1"/>
  <c r="S1451" i="4" s="1"/>
  <c r="S1452" i="4" a="1"/>
  <c r="S1452" i="4"/>
  <c r="S1453" i="4" a="1"/>
  <c r="S1453" i="4"/>
  <c r="S1454" i="4" a="1"/>
  <c r="S1454" i="4"/>
  <c r="T1454" i="4" s="1"/>
  <c r="S1455" i="4" a="1"/>
  <c r="S1455" i="4" s="1"/>
  <c r="S1456" i="4" a="1"/>
  <c r="S1456" i="4"/>
  <c r="T1456" i="4" s="1"/>
  <c r="S1457" i="4" a="1"/>
  <c r="S1457" i="4"/>
  <c r="T1457" i="4" s="1"/>
  <c r="S1458" i="4" a="1"/>
  <c r="S1458" i="4" s="1"/>
  <c r="S1459" i="4" a="1"/>
  <c r="S1459" i="4"/>
  <c r="S1460" i="4" a="1"/>
  <c r="S1460" i="4"/>
  <c r="T1460" i="4" s="1"/>
  <c r="S1461" i="4" a="1"/>
  <c r="S1461" i="4" s="1"/>
  <c r="S1462" i="4" a="1"/>
  <c r="S1462" i="4" s="1"/>
  <c r="T1462" i="4" s="1"/>
  <c r="S1463" i="4" a="1"/>
  <c r="S1463" i="4"/>
  <c r="S1464" i="4" a="1"/>
  <c r="S1464" i="4" s="1"/>
  <c r="S1465" i="4" a="1"/>
  <c r="S1465" i="4"/>
  <c r="S1466" i="4" a="1"/>
  <c r="S1466" i="4"/>
  <c r="S1467" i="4" a="1"/>
  <c r="S1467" i="4" s="1"/>
  <c r="S1468" i="4" a="1"/>
  <c r="S1468" i="4" s="1"/>
  <c r="S1469" i="4" a="1"/>
  <c r="S1469" i="4"/>
  <c r="T1469" i="4" s="1"/>
  <c r="S1470" i="4" a="1"/>
  <c r="S1470" i="4"/>
  <c r="T1470" i="4" s="1"/>
  <c r="S1471" i="4" a="1"/>
  <c r="S1471" i="4" s="1"/>
  <c r="T1471" i="4" s="1"/>
  <c r="S1472" i="4" a="1"/>
  <c r="S1472" i="4" s="1"/>
  <c r="T1472" i="4" s="1"/>
  <c r="S1473" i="4" a="1"/>
  <c r="S1473" i="4" s="1"/>
  <c r="S1474" i="4" a="1"/>
  <c r="S1474" i="4"/>
  <c r="T1474" i="4" s="1"/>
  <c r="S1475" i="4" a="1"/>
  <c r="S1475" i="4" s="1"/>
  <c r="S1476" i="4" a="1"/>
  <c r="S1476" i="4"/>
  <c r="S1477" i="4" a="1"/>
  <c r="S1477" i="4" s="1"/>
  <c r="S1478" i="4" a="1"/>
  <c r="S1478" i="4"/>
  <c r="S1479" i="4" a="1"/>
  <c r="S1479" i="4" s="1"/>
  <c r="S1480" i="4" a="1"/>
  <c r="S1480" i="4"/>
  <c r="S1481" i="4" a="1"/>
  <c r="S1481" i="4"/>
  <c r="T1481" i="4" s="1"/>
  <c r="S1482" i="4" a="1"/>
  <c r="S1482" i="4" s="1"/>
  <c r="T1482" i="4" s="1"/>
  <c r="S1483" i="4" a="1"/>
  <c r="S1483" i="4"/>
  <c r="S1484" i="4" a="1"/>
  <c r="S1484" i="4" s="1"/>
  <c r="T1484" i="4" s="1"/>
  <c r="S1485" i="4" a="1"/>
  <c r="S1485" i="4" s="1"/>
  <c r="T1485" i="4" s="1"/>
  <c r="S1486" i="4" a="1"/>
  <c r="S1486" i="4" s="1"/>
  <c r="S1487" i="4" a="1"/>
  <c r="S1487" i="4"/>
  <c r="S1488" i="4" a="1"/>
  <c r="S1488" i="4"/>
  <c r="T1488" i="4" s="1"/>
  <c r="S1489" i="4" a="1"/>
  <c r="S1489" i="4" s="1"/>
  <c r="S1490" i="4" a="1"/>
  <c r="S1490" i="4" s="1"/>
  <c r="T1490" i="4" s="1"/>
  <c r="S1491" i="4" a="1"/>
  <c r="S1491" i="4" s="1"/>
  <c r="S1492" i="4" a="1"/>
  <c r="S1492" i="4"/>
  <c r="S1493" i="4" a="1"/>
  <c r="S1493" i="4"/>
  <c r="S1494" i="4" a="1"/>
  <c r="S1494" i="4" s="1"/>
  <c r="T1494" i="4" s="1"/>
  <c r="S1495" i="4" a="1"/>
  <c r="S1495" i="4"/>
  <c r="S1496" i="4" a="1"/>
  <c r="S1496" i="4" s="1"/>
  <c r="T1496" i="4" s="1"/>
  <c r="S1497" i="4" a="1"/>
  <c r="S1497" i="4" s="1"/>
  <c r="S1498" i="4" a="1"/>
  <c r="S1498" i="4"/>
  <c r="T1498" i="4" s="1"/>
  <c r="S1499" i="4" a="1"/>
  <c r="S1499" i="4"/>
  <c r="S1500" i="4" a="1"/>
  <c r="S1500" i="4" s="1"/>
  <c r="S1501" i="4" a="1"/>
  <c r="S1501" i="4"/>
  <c r="S1502" i="4" a="1"/>
  <c r="S1502" i="4"/>
  <c r="T1502" i="4" s="1"/>
  <c r="S1503" i="4" a="1"/>
  <c r="S1503" i="4" s="1"/>
  <c r="S1504" i="4" a="1"/>
  <c r="S1504" i="4" s="1"/>
  <c r="S1505" i="4" a="1"/>
  <c r="S1505" i="4"/>
  <c r="S1506" i="4" a="1"/>
  <c r="S1506" i="4" s="1"/>
  <c r="T1506" i="4" s="1"/>
  <c r="S1507" i="4" a="1"/>
  <c r="S1507" i="4" s="1"/>
  <c r="S1508" i="4" a="1"/>
  <c r="S1508" i="4"/>
  <c r="S1509" i="4" a="1"/>
  <c r="S1509" i="4" s="1"/>
  <c r="S1510" i="4" a="1"/>
  <c r="S1510" i="4" s="1"/>
  <c r="S1511" i="4" a="1"/>
  <c r="S1511" i="4"/>
  <c r="T1511" i="4" s="1"/>
  <c r="S1512" i="4" a="1"/>
  <c r="S1512" i="4"/>
  <c r="T1512" i="4" s="1"/>
  <c r="S1513" i="4" a="1"/>
  <c r="S1513" i="4"/>
  <c r="T1513" i="4" s="1"/>
  <c r="S1514" i="4" a="1"/>
  <c r="S1514" i="4" s="1"/>
  <c r="S1515" i="4" a="1"/>
  <c r="S1515" i="4" s="1"/>
  <c r="S1516" i="4" a="1"/>
  <c r="S1516" i="4"/>
  <c r="S1517" i="4" a="1"/>
  <c r="S1517" i="4" s="1"/>
  <c r="S1518" i="4" a="1"/>
  <c r="S1518" i="4"/>
  <c r="T1518" i="4" s="1"/>
  <c r="S1519" i="4" a="1"/>
  <c r="S1519" i="4" s="1"/>
  <c r="T1519" i="4" s="1"/>
  <c r="S1520" i="4" a="1"/>
  <c r="S1520" i="4"/>
  <c r="T1520" i="4" s="1"/>
  <c r="S1521" i="4" a="1"/>
  <c r="S1521" i="4" s="1"/>
  <c r="S1522" i="4" a="1"/>
  <c r="S1522" i="4"/>
  <c r="S1523" i="4" a="1"/>
  <c r="S1523" i="4" s="1"/>
  <c r="S1524" i="4" a="1"/>
  <c r="S1524" i="4"/>
  <c r="T1524" i="4" s="1"/>
  <c r="S1525" i="4" a="1"/>
  <c r="S1525" i="4"/>
  <c r="T1525" i="4" s="1"/>
  <c r="S1526" i="4" a="1"/>
  <c r="S1526" i="4" s="1"/>
  <c r="T1526" i="4" s="1"/>
  <c r="S1527" i="4" a="1"/>
  <c r="S1527" i="4" s="1"/>
  <c r="T1527" i="4" s="1"/>
  <c r="S1528" i="4" a="1"/>
  <c r="S1528" i="4"/>
  <c r="T1528" i="4" s="1"/>
  <c r="S1529" i="4" a="1"/>
  <c r="S1529" i="4"/>
  <c r="S1530" i="4" a="1"/>
  <c r="S1530" i="4" s="1"/>
  <c r="S1531" i="4" a="1"/>
  <c r="S1531" i="4"/>
  <c r="S1532" i="4" a="1"/>
  <c r="S1532" i="4"/>
  <c r="T1532" i="4" s="1"/>
  <c r="S1533" i="4" a="1"/>
  <c r="S1533" i="4" s="1"/>
  <c r="S1534" i="4" a="1"/>
  <c r="S1534" i="4"/>
  <c r="S1535" i="4" a="1"/>
  <c r="S1535" i="4"/>
  <c r="S1536" i="4" a="1"/>
  <c r="S1536" i="4" s="1"/>
  <c r="S1537" i="4" a="1"/>
  <c r="S1537" i="4"/>
  <c r="S1538" i="4" a="1"/>
  <c r="S1538" i="4"/>
  <c r="T1538" i="4" s="1"/>
  <c r="S1539" i="4" a="1"/>
  <c r="S1539" i="4" s="1"/>
  <c r="S1540" i="4" a="1"/>
  <c r="S1540" i="4"/>
  <c r="T1540" i="4" s="1"/>
  <c r="S1541" i="4" a="1"/>
  <c r="S1541" i="4"/>
  <c r="T1541" i="4" s="1"/>
  <c r="S1542" i="4" a="1"/>
  <c r="S1542" i="4"/>
  <c r="T1542" i="4" s="1"/>
  <c r="S1543" i="4" a="1"/>
  <c r="S1543" i="4" s="1"/>
  <c r="S1544" i="4" a="1"/>
  <c r="S1544" i="4"/>
  <c r="S1545" i="4" a="1"/>
  <c r="S1545" i="4" s="1"/>
  <c r="S1546" i="4" a="1"/>
  <c r="S1546" i="4" s="1"/>
  <c r="S1547" i="4" a="1"/>
  <c r="S1547" i="4"/>
  <c r="S1548" i="4" a="1"/>
  <c r="S1548" i="4" s="1"/>
  <c r="T1548" i="4" s="1"/>
  <c r="S1549" i="4" a="1"/>
  <c r="S1549" i="4" s="1"/>
  <c r="S1550" i="4" a="1"/>
  <c r="S1550" i="4"/>
  <c r="S1551" i="4" a="1"/>
  <c r="S1551" i="4" s="1"/>
  <c r="S1552" i="4" a="1"/>
  <c r="S1552" i="4"/>
  <c r="S1553" i="4" a="1"/>
  <c r="S1553" i="4" s="1"/>
  <c r="S1554" i="4" a="1"/>
  <c r="S1554" i="4" s="1"/>
  <c r="T1554" i="4" s="1"/>
  <c r="S1555" i="4" a="1"/>
  <c r="S1555" i="4"/>
  <c r="T1555" i="4" s="1"/>
  <c r="S1556" i="4" a="1"/>
  <c r="S1556" i="4" s="1"/>
  <c r="T1556" i="4" s="1"/>
  <c r="S1557" i="4" a="1"/>
  <c r="S1557" i="4" s="1"/>
  <c r="T1557" i="4" s="1"/>
  <c r="S1558" i="4" a="1"/>
  <c r="S1558" i="4"/>
  <c r="S1559" i="4" a="1"/>
  <c r="S1559" i="4"/>
  <c r="S1560" i="4" a="1"/>
  <c r="S1560" i="4" s="1"/>
  <c r="S1561" i="4" a="1"/>
  <c r="S1561" i="4" s="1"/>
  <c r="T1561" i="4" s="1"/>
  <c r="S1562" i="4" a="1"/>
  <c r="S1562" i="4" s="1"/>
  <c r="S1563" i="4" a="1"/>
  <c r="S1563" i="4" s="1"/>
  <c r="S1564" i="4" a="1"/>
  <c r="S1564" i="4"/>
  <c r="T1564" i="4" s="1"/>
  <c r="S1565" i="4" a="1"/>
  <c r="S1565" i="4"/>
  <c r="S1566" i="4" a="1"/>
  <c r="S1566" i="4"/>
  <c r="T1566" i="4" s="1"/>
  <c r="S1567" i="4" a="1"/>
  <c r="S1567" i="4" s="1"/>
  <c r="S1568" i="4" a="1"/>
  <c r="S1568" i="4"/>
  <c r="T1568" i="4" s="1"/>
  <c r="S1569" i="4" a="1"/>
  <c r="S1569" i="4" s="1"/>
  <c r="S1570" i="4" a="1"/>
  <c r="S1570" i="4"/>
  <c r="S1571" i="4" a="1"/>
  <c r="S1571" i="4" s="1"/>
  <c r="T1571" i="4" s="1"/>
  <c r="S1572" i="4" a="1"/>
  <c r="S1572" i="4"/>
  <c r="S1573" i="4" a="1"/>
  <c r="S1573" i="4"/>
  <c r="T1573" i="4" s="1"/>
  <c r="S1574" i="4" a="1"/>
  <c r="S1574" i="4"/>
  <c r="S1575" i="4" a="1"/>
  <c r="S1575" i="4" s="1"/>
  <c r="S1576" i="4" a="1"/>
  <c r="S1576" i="4" s="1"/>
  <c r="T1576" i="4" s="1"/>
  <c r="S1577" i="4" a="1"/>
  <c r="S1577" i="4"/>
  <c r="S1578" i="4" a="1"/>
  <c r="S1578" i="4"/>
  <c r="S1579" i="4" a="1"/>
  <c r="S1579" i="4"/>
  <c r="T1579" i="4" s="1"/>
  <c r="S1580" i="4" a="1"/>
  <c r="S1580" i="4" s="1"/>
  <c r="T1580" i="4" s="1"/>
  <c r="S1581" i="4" a="1"/>
  <c r="S1581" i="4" s="1"/>
  <c r="S1582" i="4" a="1"/>
  <c r="S1582" i="4"/>
  <c r="S1583" i="4" a="1"/>
  <c r="S1583" i="4" s="1"/>
  <c r="T1583" i="4" s="1"/>
  <c r="S1584" i="4" a="1"/>
  <c r="S1584" i="4" s="1"/>
  <c r="S1585" i="4" a="1"/>
  <c r="S1585" i="4"/>
  <c r="S1586" i="4" a="1"/>
  <c r="S1586" i="4" s="1"/>
  <c r="T1586" i="4" s="1"/>
  <c r="S1587" i="4" a="1"/>
  <c r="S1587" i="4" s="1"/>
  <c r="S1588" i="4" a="1"/>
  <c r="S1588" i="4" s="1"/>
  <c r="T1588" i="4" s="1"/>
  <c r="S1589" i="4" a="1"/>
  <c r="S1589" i="4"/>
  <c r="S1590" i="4" a="1"/>
  <c r="S1590" i="4"/>
  <c r="T1590" i="4" s="1"/>
  <c r="S1591" i="4" a="1"/>
  <c r="S1591" i="4"/>
  <c r="S1592" i="4" a="1"/>
  <c r="S1592" i="4"/>
  <c r="T1592" i="4" s="1"/>
  <c r="S1593" i="4" a="1"/>
  <c r="S1593" i="4" s="1"/>
  <c r="T1593" i="4" s="1"/>
  <c r="S1594" i="4" a="1"/>
  <c r="S1594" i="4"/>
  <c r="T1594" i="4" s="1"/>
  <c r="S1595" i="4" a="1"/>
  <c r="S1595" i="4"/>
  <c r="S1596" i="4" a="1"/>
  <c r="S1596" i="4"/>
  <c r="T1596" i="4" s="1"/>
  <c r="S1597" i="4" a="1"/>
  <c r="S1597" i="4" s="1"/>
  <c r="T1597" i="4" s="1"/>
  <c r="S1598" i="4" a="1"/>
  <c r="S1598" i="4"/>
  <c r="S1599" i="4" a="1"/>
  <c r="S1599" i="4"/>
  <c r="S1600" i="4" a="1"/>
  <c r="S1600" i="4"/>
  <c r="S1601" i="4" a="1"/>
  <c r="S1601" i="4" s="1"/>
  <c r="S1602" i="4" a="1"/>
  <c r="S1602" i="4"/>
  <c r="T1602" i="4" s="1"/>
  <c r="S1603" i="4" a="1"/>
  <c r="S1603" i="4" s="1"/>
  <c r="T1603" i="4" s="1"/>
  <c r="S1604" i="4" a="1"/>
  <c r="S1604" i="4"/>
  <c r="S1605" i="4" a="1"/>
  <c r="S1605" i="4" s="1"/>
  <c r="T1605" i="4" s="1"/>
  <c r="S1606" i="4" a="1"/>
  <c r="S1606" i="4"/>
  <c r="T1606" i="4" s="1"/>
  <c r="S1607" i="4" a="1"/>
  <c r="S1607" i="4" s="1"/>
  <c r="T1607" i="4" s="1"/>
  <c r="S1608" i="4" a="1"/>
  <c r="S1608" i="4"/>
  <c r="S1609" i="4" a="1"/>
  <c r="S1609" i="4" s="1"/>
  <c r="S1610" i="4" a="1"/>
  <c r="S1610" i="4"/>
  <c r="S1611" i="4" a="1"/>
  <c r="S1611" i="4"/>
  <c r="T1611" i="4" s="1"/>
  <c r="S1612" i="4" a="1"/>
  <c r="S1612" i="4"/>
  <c r="S1613" i="4" a="1"/>
  <c r="S1613" i="4"/>
  <c r="S1614" i="4" a="1"/>
  <c r="S1614" i="4" s="1"/>
  <c r="T1614" i="4" s="1"/>
  <c r="S1615" i="4" a="1"/>
  <c r="S1615" i="4" s="1"/>
  <c r="S1616" i="4" a="1"/>
  <c r="S1616" i="4"/>
  <c r="S1617" i="4" a="1"/>
  <c r="S1617" i="4" s="1"/>
  <c r="S1618" i="4" a="1"/>
  <c r="S1618" i="4"/>
  <c r="S1619" i="4" a="1"/>
  <c r="S1619" i="4" s="1"/>
  <c r="T1619" i="4" s="1"/>
  <c r="S1620" i="4" a="1"/>
  <c r="S1620" i="4"/>
  <c r="T1620" i="4" s="1"/>
  <c r="S1621" i="4" a="1"/>
  <c r="S1621" i="4" s="1"/>
  <c r="S1622" i="4" a="1"/>
  <c r="S1622" i="4"/>
  <c r="S1623" i="4" a="1"/>
  <c r="S1623" i="4"/>
  <c r="T1623" i="4" s="1"/>
  <c r="S1624" i="4" a="1"/>
  <c r="S1624" i="4"/>
  <c r="T1624" i="4" s="1"/>
  <c r="S1625" i="4" a="1"/>
  <c r="S1625" i="4" s="1"/>
  <c r="T1625" i="4" s="1"/>
  <c r="S1626" i="4" a="1"/>
  <c r="S1626" i="4"/>
  <c r="T1626" i="4" s="1"/>
  <c r="S1627" i="4" a="1"/>
  <c r="S1627" i="4" s="1"/>
  <c r="S1628" i="4" a="1"/>
  <c r="S1628" i="4"/>
  <c r="S1629" i="4" a="1"/>
  <c r="S1629" i="4"/>
  <c r="T1629" i="4" s="1"/>
  <c r="S1630" i="4" a="1"/>
  <c r="S1630" i="4"/>
  <c r="S1631" i="4" a="1"/>
  <c r="S1631" i="4"/>
  <c r="T1631" i="4" s="1"/>
  <c r="S1632" i="4" a="1"/>
  <c r="S1632" i="4" s="1"/>
  <c r="T1632" i="4" s="1"/>
  <c r="S1633" i="4" a="1"/>
  <c r="S1633" i="4" s="1"/>
  <c r="T1633" i="4" s="1"/>
  <c r="S1634" i="4" a="1"/>
  <c r="S1634" i="4"/>
  <c r="S1635" i="4" a="1"/>
  <c r="S1635" i="4"/>
  <c r="S1636" i="4" a="1"/>
  <c r="S1636" i="4"/>
  <c r="S1637" i="4" a="1"/>
  <c r="S1637" i="4"/>
  <c r="T1637" i="4" s="1"/>
  <c r="S1638" i="4" a="1"/>
  <c r="S1638" i="4" s="1"/>
  <c r="T1638" i="4" s="1"/>
  <c r="S1639" i="4" a="1"/>
  <c r="S1639" i="4" s="1"/>
  <c r="S1640" i="4" a="1"/>
  <c r="S1640" i="4"/>
  <c r="S1641" i="4" a="1"/>
  <c r="S1641" i="4"/>
  <c r="S1642" i="4" a="1"/>
  <c r="S1642" i="4"/>
  <c r="T1642" i="4" s="1"/>
  <c r="S1643" i="4" a="1"/>
  <c r="S1643" i="4" s="1"/>
  <c r="T1643" i="4" s="1"/>
  <c r="S1644" i="4" a="1"/>
  <c r="S1644" i="4"/>
  <c r="T1644" i="4" s="1"/>
  <c r="S1645" i="4" a="1"/>
  <c r="S1645" i="4" s="1"/>
  <c r="T1645" i="4" s="1"/>
  <c r="S1646" i="4" a="1"/>
  <c r="S1646" i="4"/>
  <c r="S1647" i="4" a="1"/>
  <c r="S1647" i="4" s="1"/>
  <c r="T1647" i="4" s="1"/>
  <c r="S1648" i="4" a="1"/>
  <c r="S1648" i="4"/>
  <c r="S1649" i="4" a="1"/>
  <c r="S1649" i="4"/>
  <c r="S1650" i="4" a="1"/>
  <c r="S1650" i="4"/>
  <c r="T1650" i="4" s="1"/>
  <c r="S1651" i="4" a="1"/>
  <c r="S1651" i="4" s="1"/>
  <c r="T1651" i="4" s="1"/>
  <c r="S1652" i="4" a="1"/>
  <c r="S1652" i="4"/>
  <c r="S1653" i="4" a="1"/>
  <c r="S1653" i="4" s="1"/>
  <c r="T1653" i="4" s="1"/>
  <c r="S1654" i="4" a="1"/>
  <c r="S1654" i="4"/>
  <c r="S1655" i="4" a="1"/>
  <c r="S1655" i="4"/>
  <c r="T1655" i="4" s="1"/>
  <c r="S1656" i="4" a="1"/>
  <c r="S1656" i="4" s="1"/>
  <c r="T1656" i="4" s="1"/>
  <c r="S1657" i="4" a="1"/>
  <c r="S1657" i="4" s="1"/>
  <c r="T1657" i="4" s="1"/>
  <c r="S1658" i="4" a="1"/>
  <c r="S1658" i="4"/>
  <c r="S1659" i="4" a="1"/>
  <c r="S1659" i="4"/>
  <c r="T1659" i="4" s="1"/>
  <c r="S1660" i="4" a="1"/>
  <c r="S1660" i="4"/>
  <c r="S1661" i="4" a="1"/>
  <c r="S1661" i="4"/>
  <c r="S1662" i="4" a="1"/>
  <c r="S1662" i="4" s="1"/>
  <c r="T1662" i="4" s="1"/>
  <c r="S1663" i="4" a="1"/>
  <c r="S1663" i="4" s="1"/>
  <c r="S1664" i="4" a="1"/>
  <c r="S1664" i="4"/>
  <c r="S1665" i="4" a="1"/>
  <c r="S1665" i="4"/>
  <c r="T1665" i="4" s="1"/>
  <c r="S1666" i="4" a="1"/>
  <c r="S1666" i="4"/>
  <c r="S1667" i="4" a="1"/>
  <c r="S1667" i="4"/>
  <c r="S1668" i="4" a="1"/>
  <c r="S1668" i="4"/>
  <c r="S1669" i="4" a="1"/>
  <c r="S1669" i="4" s="1"/>
  <c r="T1669" i="4" s="1"/>
  <c r="S1670" i="4" a="1"/>
  <c r="S1670" i="4"/>
  <c r="S1671" i="4" a="1"/>
  <c r="S1671" i="4"/>
  <c r="T1671" i="4" s="1"/>
  <c r="S1672" i="4" a="1"/>
  <c r="S1672" i="4"/>
  <c r="T1672" i="4" s="1"/>
  <c r="S1673" i="4" a="1"/>
  <c r="S1673" i="4" s="1"/>
  <c r="T1673" i="4" s="1"/>
  <c r="S1674" i="4" a="1"/>
  <c r="S1674" i="4"/>
  <c r="T1674" i="4" s="1"/>
  <c r="S1675" i="4" a="1"/>
  <c r="S1675" i="4" s="1"/>
  <c r="T1675" i="4" s="1"/>
  <c r="S1676" i="4" a="1"/>
  <c r="S1676" i="4"/>
  <c r="S1677" i="4" a="1"/>
  <c r="S1677" i="4"/>
  <c r="T1677" i="4" s="1"/>
  <c r="S1678" i="4" a="1"/>
  <c r="S1678" i="4"/>
  <c r="T1678" i="4" s="1"/>
  <c r="S1679" i="4" a="1"/>
  <c r="S1679" i="4"/>
  <c r="T1679" i="4" s="1"/>
  <c r="S1680" i="4" a="1"/>
  <c r="S1680" i="4"/>
  <c r="S1681" i="4" a="1"/>
  <c r="S1681" i="4" s="1"/>
  <c r="S1682" i="4" a="1"/>
  <c r="S1682" i="4"/>
  <c r="S1683" i="4" a="1"/>
  <c r="S1683" i="4"/>
  <c r="S1684" i="4" a="1"/>
  <c r="S1684" i="4"/>
  <c r="T1684" i="4" s="1"/>
  <c r="S1685" i="4" a="1"/>
  <c r="S1685" i="4"/>
  <c r="T1685" i="4" s="1"/>
  <c r="S1686" i="4" a="1"/>
  <c r="S1686" i="4" s="1"/>
  <c r="T1686" i="4" s="1"/>
  <c r="S1687" i="4" a="1"/>
  <c r="S1687" i="4" s="1"/>
  <c r="S1688" i="4" a="1"/>
  <c r="S1688" i="4"/>
  <c r="S1689" i="4" a="1"/>
  <c r="S1689" i="4" s="1"/>
  <c r="T1689" i="4" s="1"/>
  <c r="S1690" i="4" a="1"/>
  <c r="S1690" i="4"/>
  <c r="T1690" i="4" s="1"/>
  <c r="S1691" i="4" a="1"/>
  <c r="S1691" i="4"/>
  <c r="T1691" i="4" s="1"/>
  <c r="S1692" i="4" a="1"/>
  <c r="S1692" i="4"/>
  <c r="T1692" i="4" s="1"/>
  <c r="S1693" i="4" a="1"/>
  <c r="S1693" i="4" s="1"/>
  <c r="S1694" i="4" a="1"/>
  <c r="S1694" i="4"/>
  <c r="S1695" i="4" a="1"/>
  <c r="S1695" i="4"/>
  <c r="S1696" i="4" a="1"/>
  <c r="S1696" i="4"/>
  <c r="S1697" i="4" a="1"/>
  <c r="S1697" i="4"/>
  <c r="T1697" i="4" s="1"/>
  <c r="S1698" i="4" a="1"/>
  <c r="S1698" i="4"/>
  <c r="T1698" i="4" s="1"/>
  <c r="S1699" i="4" a="1"/>
  <c r="S1699" i="4" s="1"/>
  <c r="T1699" i="4" s="1"/>
  <c r="S1700" i="4" a="1"/>
  <c r="S1700" i="4"/>
  <c r="S1701" i="4" a="1"/>
  <c r="S1701" i="4"/>
  <c r="S1702" i="4" a="1"/>
  <c r="S1702" i="4"/>
  <c r="S1703" i="4" a="1"/>
  <c r="S1703" i="4" s="1"/>
  <c r="T1703" i="4" s="1"/>
  <c r="S1704" i="4" a="1"/>
  <c r="S1704" i="4"/>
  <c r="S1705" i="4" a="1"/>
  <c r="S1705" i="4" s="1"/>
  <c r="S1706" i="4" a="1"/>
  <c r="S1706" i="4"/>
  <c r="S1707" i="4" a="1"/>
  <c r="S1707" i="4"/>
  <c r="S1708" i="4" a="1"/>
  <c r="S1708" i="4"/>
  <c r="S1709" i="4" a="1"/>
  <c r="S1709" i="4"/>
  <c r="T1709" i="4" s="1"/>
  <c r="S1710" i="4" a="1"/>
  <c r="S1710" i="4"/>
  <c r="T1710" i="4" s="1"/>
  <c r="S1711" i="4" a="1"/>
  <c r="S1711" i="4" s="1"/>
  <c r="T1711" i="4" s="1"/>
  <c r="S1712" i="4" a="1"/>
  <c r="S1712" i="4" s="1"/>
  <c r="T1712" i="4" s="1"/>
  <c r="S1713" i="4" a="1"/>
  <c r="S1713" i="4" s="1"/>
  <c r="T1713" i="4" s="1"/>
  <c r="S1714" i="4" a="1"/>
  <c r="S1714" i="4"/>
  <c r="S1715" i="4" a="1"/>
  <c r="S1715" i="4" s="1"/>
  <c r="T1715" i="4" s="1"/>
  <c r="S1716" i="4" a="1"/>
  <c r="S1716" i="4"/>
  <c r="S1717" i="4" a="1"/>
  <c r="S1717" i="4" s="1"/>
  <c r="T1717" i="4" s="1"/>
  <c r="S1718" i="4" a="1"/>
  <c r="S1718" i="4" s="1"/>
  <c r="S1719" i="4" a="1"/>
  <c r="S1719" i="4"/>
  <c r="S1720" i="4" a="1"/>
  <c r="S1720" i="4"/>
  <c r="S1721" i="4" a="1"/>
  <c r="S1721" i="4"/>
  <c r="S1722" i="4" a="1"/>
  <c r="S1722" i="4" s="1"/>
  <c r="T1722" i="4" s="1"/>
  <c r="S1723" i="4" a="1"/>
  <c r="S1723" i="4" s="1"/>
  <c r="S1724" i="4" a="1"/>
  <c r="S1724" i="4" s="1"/>
  <c r="T1724" i="4" s="1"/>
  <c r="S1725" i="4" a="1"/>
  <c r="S1725" i="4" s="1"/>
  <c r="T1725" i="4" s="1"/>
  <c r="S1726" i="4" a="1"/>
  <c r="S1726" i="4"/>
  <c r="T1726" i="4" s="1"/>
  <c r="S1727" i="4" a="1"/>
  <c r="S1727" i="4" s="1"/>
  <c r="T1727" i="4" s="1"/>
  <c r="S1728" i="4" a="1"/>
  <c r="S1728" i="4"/>
  <c r="S1729" i="4" a="1"/>
  <c r="S1729" i="4" s="1"/>
  <c r="T1729" i="4" s="1"/>
  <c r="S1730" i="4" a="1"/>
  <c r="S1730" i="4" s="1"/>
  <c r="S1731" i="4" a="1"/>
  <c r="S1731" i="4"/>
  <c r="T1731" i="4" s="1"/>
  <c r="S1732" i="4" a="1"/>
  <c r="S1732" i="4"/>
  <c r="S1733" i="4" a="1"/>
  <c r="S1733" i="4"/>
  <c r="T1733" i="4" s="1"/>
  <c r="S1734" i="4" a="1"/>
  <c r="S1734" i="4" s="1"/>
  <c r="T1734" i="4" s="1"/>
  <c r="S1735" i="4" a="1"/>
  <c r="S1735" i="4" s="1"/>
  <c r="S1736" i="4" a="1"/>
  <c r="S1736" i="4" s="1"/>
  <c r="T1736" i="4" s="1"/>
  <c r="S1737" i="4" a="1"/>
  <c r="S1737" i="4"/>
  <c r="T1737" i="4" s="1"/>
  <c r="S1738" i="4" a="1"/>
  <c r="S1738" i="4"/>
  <c r="S1739" i="4" a="1"/>
  <c r="S1739" i="4"/>
  <c r="S1740" i="4" a="1"/>
  <c r="S1740" i="4" s="1"/>
  <c r="T1740" i="4" s="1"/>
  <c r="S1741" i="4" a="1"/>
  <c r="S1741" i="4" s="1"/>
  <c r="T1741" i="4" s="1"/>
  <c r="S1742" i="4" a="1"/>
  <c r="S1742" i="4" s="1"/>
  <c r="S1743" i="4" a="1"/>
  <c r="S1743" i="4"/>
  <c r="S1744" i="4" a="1"/>
  <c r="S1744" i="4"/>
  <c r="T1744" i="4" s="1"/>
  <c r="S1745" i="4" a="1"/>
  <c r="S1745" i="4"/>
  <c r="T1745" i="4" s="1"/>
  <c r="S1746" i="4" a="1"/>
  <c r="S1746" i="4"/>
  <c r="T1746" i="4" s="1"/>
  <c r="S1747" i="4" a="1"/>
  <c r="S1747" i="4" s="1"/>
  <c r="T1747" i="4" s="1"/>
  <c r="S1748" i="4" a="1"/>
  <c r="S1748" i="4" s="1"/>
  <c r="T1748" i="4" s="1"/>
  <c r="S1749" i="4" a="1"/>
  <c r="S1749" i="4" s="1"/>
  <c r="T1749" i="4" s="1"/>
  <c r="S1750" i="4" a="1"/>
  <c r="S1750" i="4"/>
  <c r="S1751" i="4" a="1"/>
  <c r="S1751" i="4"/>
  <c r="T1751" i="4" s="1"/>
  <c r="S1752" i="4" a="1"/>
  <c r="S1752" i="4"/>
  <c r="S1753" i="4" a="1"/>
  <c r="S1753" i="4" s="1"/>
  <c r="S1754" i="4" a="1"/>
  <c r="S1754" i="4" s="1"/>
  <c r="T1754" i="4" s="1"/>
  <c r="S1755" i="4" a="1"/>
  <c r="S1755" i="4"/>
  <c r="T1755" i="4" s="1"/>
  <c r="S1756" i="4" a="1"/>
  <c r="S1756" i="4"/>
  <c r="S1757" i="4" a="1"/>
  <c r="S1757" i="4"/>
  <c r="S1758" i="4" a="1"/>
  <c r="S1758" i="4"/>
  <c r="T1758" i="4" s="1"/>
  <c r="S1759" i="4" a="1"/>
  <c r="S1759" i="4" s="1"/>
  <c r="S1760" i="4" a="1"/>
  <c r="S1760" i="4" s="1"/>
  <c r="T1760" i="4" s="1"/>
  <c r="S1761" i="4" a="1"/>
  <c r="S1761" i="4"/>
  <c r="T1761" i="4" s="1"/>
  <c r="S1762" i="4" a="1"/>
  <c r="S1762" i="4"/>
  <c r="S1763" i="4" a="1"/>
  <c r="S1763" i="4" s="1"/>
  <c r="S1764" i="4" a="1"/>
  <c r="S1764" i="4"/>
  <c r="S1765" i="4" a="1"/>
  <c r="S1765" i="4" s="1"/>
  <c r="T1765" i="4" s="1"/>
  <c r="S1766" i="4" a="1"/>
  <c r="S1766" i="4" s="1"/>
  <c r="T1766" i="4" s="1"/>
  <c r="S1767" i="4" a="1"/>
  <c r="S1767" i="4"/>
  <c r="T1767" i="4" s="1"/>
  <c r="S1768" i="4" a="1"/>
  <c r="S1768" i="4"/>
  <c r="T1768" i="4" s="1"/>
  <c r="S1769" i="4" a="1"/>
  <c r="S1769" i="4"/>
  <c r="T1769" i="4" s="1"/>
  <c r="S1770" i="4" a="1"/>
  <c r="S1770" i="4" s="1"/>
  <c r="T1770" i="4" s="1"/>
  <c r="S1771" i="4" a="1"/>
  <c r="S1771" i="4" s="1"/>
  <c r="S1772" i="4" a="1"/>
  <c r="S1772" i="4" s="1"/>
  <c r="T1772" i="4" s="1"/>
  <c r="S1773" i="4" a="1"/>
  <c r="S1773" i="4"/>
  <c r="T1773" i="4" s="1"/>
  <c r="S1774" i="4" a="1"/>
  <c r="S1774" i="4"/>
  <c r="T1774" i="4" s="1"/>
  <c r="S1775" i="4" a="1"/>
  <c r="S1775" i="4" s="1"/>
  <c r="T1775" i="4" s="1"/>
  <c r="S1776" i="4" a="1"/>
  <c r="S1776" i="4"/>
  <c r="S1777" i="4" a="1"/>
  <c r="S1777" i="4" s="1"/>
  <c r="S1778" i="4" a="1"/>
  <c r="S1778" i="4" s="1"/>
  <c r="S1779" i="4" a="1"/>
  <c r="S1779" i="4"/>
  <c r="S1780" i="4" a="1"/>
  <c r="S1780" i="4"/>
  <c r="S1781" i="4" a="1"/>
  <c r="S1781" i="4"/>
  <c r="T1781" i="4" s="1"/>
  <c r="S1782" i="4" a="1"/>
  <c r="S1782" i="4" s="1"/>
  <c r="T1782" i="4" s="1"/>
  <c r="S1783" i="4" a="1"/>
  <c r="S1783" i="4" s="1"/>
  <c r="T1783" i="4" s="1"/>
  <c r="S1784" i="4" a="1"/>
  <c r="S1784" i="4" s="1"/>
  <c r="T1784" i="4" s="1"/>
  <c r="S1785" i="4" a="1"/>
  <c r="S1785" i="4" s="1"/>
  <c r="T1785" i="4" s="1"/>
  <c r="S1786" i="4" a="1"/>
  <c r="S1786" i="4"/>
  <c r="S1787" i="4" a="1"/>
  <c r="S1787" i="4"/>
  <c r="T1787" i="4" s="1"/>
  <c r="S1788" i="4" a="1"/>
  <c r="S1788" i="4"/>
  <c r="T1788" i="4" s="1"/>
  <c r="S1789" i="4" a="1"/>
  <c r="S1789" i="4" s="1"/>
  <c r="T1789" i="4" s="1"/>
  <c r="S1790" i="4" a="1"/>
  <c r="S1790" i="4" s="1"/>
  <c r="T1790" i="4" s="1"/>
  <c r="S1791" i="4" a="1"/>
  <c r="S1791" i="4"/>
  <c r="S1792" i="4" a="1"/>
  <c r="S1792" i="4" s="1"/>
  <c r="S1793" i="4" a="1"/>
  <c r="S1793" i="4"/>
  <c r="S1794" i="4" a="1"/>
  <c r="S1794" i="4"/>
  <c r="T1794" i="4" s="1"/>
  <c r="S1795" i="4" a="1"/>
  <c r="S1795" i="4" s="1"/>
  <c r="S1796" i="4" a="1"/>
  <c r="S1796" i="4" s="1"/>
  <c r="T1796" i="4" s="1"/>
  <c r="S1797" i="4" a="1"/>
  <c r="S1797" i="4"/>
  <c r="T1797" i="4" s="1"/>
  <c r="S1798" i="4" a="1"/>
  <c r="S1798" i="4" s="1"/>
  <c r="T1798" i="4" s="1"/>
  <c r="S1799" i="4" a="1"/>
  <c r="S1799" i="4" s="1"/>
  <c r="T1799" i="4" s="1"/>
  <c r="S1800" i="4" a="1"/>
  <c r="S1800" i="4"/>
  <c r="S1801" i="4" a="1"/>
  <c r="S1801" i="4" s="1"/>
  <c r="S1802" i="4" a="1"/>
  <c r="S1802" i="4" s="1"/>
  <c r="T1802" i="4" s="1"/>
  <c r="S1803" i="4" a="1"/>
  <c r="S1803" i="4"/>
  <c r="T1803" i="4" s="1"/>
  <c r="S1804" i="4" a="1"/>
  <c r="S1804" i="4"/>
  <c r="T1804" i="4" s="1"/>
  <c r="S1805" i="4" a="1"/>
  <c r="S1805" i="4"/>
  <c r="T1805" i="4" s="1"/>
  <c r="S1806" i="4" a="1"/>
  <c r="S1806" i="4" s="1"/>
  <c r="T1806" i="4" s="1"/>
  <c r="S1807" i="4" a="1"/>
  <c r="S1807" i="4" s="1"/>
  <c r="S1808" i="4" a="1"/>
  <c r="S1808" i="4" s="1"/>
  <c r="T1808" i="4" s="1"/>
  <c r="S1809" i="4" a="1"/>
  <c r="S1809" i="4"/>
  <c r="S1810" i="4" a="1"/>
  <c r="S1810" i="4"/>
  <c r="T1810" i="4" s="1"/>
  <c r="S1811" i="4" a="1"/>
  <c r="S1811" i="4"/>
  <c r="T1811" i="4" s="1"/>
  <c r="S1812" i="4" a="1"/>
  <c r="S1812" i="4"/>
  <c r="T1812" i="4" s="1"/>
  <c r="S1813" i="4" a="1"/>
  <c r="S1813" i="4" s="1"/>
  <c r="T1813" i="4" s="1"/>
  <c r="S1814" i="4" a="1"/>
  <c r="S1814" i="4" s="1"/>
  <c r="S1815" i="4" a="1"/>
  <c r="S1815" i="4"/>
  <c r="S1816" i="4" a="1"/>
  <c r="S1816" i="4"/>
  <c r="S1817" i="4" a="1"/>
  <c r="S1817" i="4"/>
  <c r="T1817" i="4" s="1"/>
  <c r="S1818" i="4" a="1"/>
  <c r="S1818" i="4"/>
  <c r="T1818" i="4" s="1"/>
  <c r="S1819" i="4" a="1"/>
  <c r="S1819" i="4" s="1"/>
  <c r="S1820" i="4" a="1"/>
  <c r="S1820" i="4" s="1"/>
  <c r="T1820" i="4" s="1"/>
  <c r="S1821" i="4" a="1"/>
  <c r="S1821" i="4" s="1"/>
  <c r="S1822" i="4" a="1"/>
  <c r="S1822" i="4"/>
  <c r="S1823" i="4" a="1"/>
  <c r="S1823" i="4"/>
  <c r="T1823" i="4" s="1"/>
  <c r="S1824" i="4" a="1"/>
  <c r="S1824" i="4"/>
  <c r="S1825" i="4" a="1"/>
  <c r="S1825" i="4" s="1"/>
  <c r="T1825" i="4" s="1"/>
  <c r="S1826" i="4" a="1"/>
  <c r="S1826" i="4" s="1"/>
  <c r="T1826" i="4" s="1"/>
  <c r="S1827" i="4" a="1"/>
  <c r="S1827" i="4"/>
  <c r="T1827" i="4" s="1"/>
  <c r="S1828" i="4" a="1"/>
  <c r="S1828" i="4" s="1"/>
  <c r="T1828" i="4" s="1"/>
  <c r="S1829" i="4" a="1"/>
  <c r="S1829" i="4"/>
  <c r="S1830" i="4" a="1"/>
  <c r="S1830" i="4"/>
  <c r="T1830" i="4" s="1"/>
  <c r="S1831" i="4" a="1"/>
  <c r="S1831" i="4" s="1"/>
  <c r="S1832" i="4" a="1"/>
  <c r="S1832" i="4" s="1"/>
  <c r="T1832" i="4" s="1"/>
  <c r="S1833" i="4" a="1"/>
  <c r="S1833" i="4"/>
  <c r="T1833" i="4" s="1"/>
  <c r="S1834" i="4" a="1"/>
  <c r="S1834" i="4"/>
  <c r="T1834" i="4" s="1"/>
  <c r="S1835" i="4" a="1"/>
  <c r="S1835" i="4" s="1"/>
  <c r="T1835" i="4" s="1"/>
  <c r="S1836" i="4" a="1"/>
  <c r="S1836" i="4"/>
  <c r="S1837" i="4" a="1"/>
  <c r="S1837" i="4" s="1"/>
  <c r="S1838" i="4" a="1"/>
  <c r="S1838" i="4" s="1"/>
  <c r="S1839" i="4" a="1"/>
  <c r="S1839" i="4"/>
  <c r="S1840" i="4" a="1"/>
  <c r="S1840" i="4" s="1"/>
  <c r="T1840" i="4" s="1"/>
  <c r="S1841" i="4" a="1"/>
  <c r="S1841" i="4"/>
  <c r="T1841" i="4" s="1"/>
  <c r="S1842" i="4" a="1"/>
  <c r="S1842" i="4" s="1"/>
  <c r="T1842" i="4" s="1"/>
  <c r="S1843" i="4" a="1"/>
  <c r="S1843" i="4" s="1"/>
  <c r="S1844" i="4" a="1"/>
  <c r="S1844" i="4" s="1"/>
  <c r="T1844" i="4" s="1"/>
  <c r="S1845" i="4" a="1"/>
  <c r="S1845" i="4" s="1"/>
  <c r="T1845" i="4" s="1"/>
  <c r="S1846" i="4" a="1"/>
  <c r="S1846" i="4"/>
  <c r="S1847" i="4" a="1"/>
  <c r="S1847" i="4"/>
  <c r="T1847" i="4" s="1"/>
  <c r="S1848" i="4" a="1"/>
  <c r="S1848" i="4"/>
  <c r="T1848" i="4" s="1"/>
  <c r="S1849" i="4" a="1"/>
  <c r="S1849" i="4" s="1"/>
  <c r="T1849" i="4" s="1"/>
  <c r="S1850" i="4" a="1"/>
  <c r="S1850" i="4" s="1"/>
  <c r="S1851" i="4" a="1"/>
  <c r="S1851" i="4"/>
  <c r="S1852" i="4" a="1"/>
  <c r="S1852" i="4" s="1"/>
  <c r="T1852" i="4" s="1"/>
  <c r="S1853" i="4" a="1"/>
  <c r="S1853" i="4"/>
  <c r="S1854" i="4" a="1"/>
  <c r="S1854" i="4"/>
  <c r="T1854" i="4" s="1"/>
  <c r="S1855" i="4" a="1"/>
  <c r="S1855" i="4" s="1"/>
  <c r="T1855" i="4" s="1"/>
  <c r="S1856" i="4" a="1"/>
  <c r="S1856" i="4" s="1"/>
  <c r="T1856" i="4" s="1"/>
  <c r="S1857" i="4" a="1"/>
  <c r="S1857" i="4" s="1"/>
  <c r="T1857" i="4" s="1"/>
  <c r="S1858" i="4" a="1"/>
  <c r="S1858" i="4"/>
  <c r="S1859" i="4" a="1"/>
  <c r="S1859" i="4"/>
  <c r="T1859" i="4" s="1"/>
  <c r="S1860" i="4" a="1"/>
  <c r="S1860" i="4"/>
  <c r="S1861" i="4" a="1"/>
  <c r="S1861" i="4" s="1"/>
  <c r="T1861" i="4" s="1"/>
  <c r="S1862" i="4" a="1"/>
  <c r="S1862" i="4" s="1"/>
  <c r="T1862" i="4" s="1"/>
  <c r="S1863" i="4" a="1"/>
  <c r="S1863" i="4" s="1"/>
  <c r="T1863" i="4" s="1"/>
  <c r="S1864" i="4" a="1"/>
  <c r="S1864" i="4" s="1"/>
  <c r="T1864" i="4" s="1"/>
  <c r="S1865" i="4" a="1"/>
  <c r="S1865" i="4"/>
  <c r="S1866" i="4" a="1"/>
  <c r="S1866" i="4"/>
  <c r="T1866" i="4" s="1"/>
  <c r="S1867" i="4" a="1"/>
  <c r="S1867" i="4" s="1"/>
  <c r="S1868" i="4" a="1"/>
  <c r="S1868" i="4" s="1"/>
  <c r="T1868" i="4" s="1"/>
  <c r="S1869" i="4" a="1"/>
  <c r="S1869" i="4"/>
  <c r="S1870" i="4" a="1"/>
  <c r="S1870" i="4"/>
  <c r="T1870" i="4" s="1"/>
  <c r="S1871" i="4" a="1"/>
  <c r="S1871" i="4" s="1"/>
  <c r="T1871" i="4" s="1"/>
  <c r="S1872" i="4" a="1"/>
  <c r="S1872" i="4"/>
  <c r="S1873" i="4" a="1"/>
  <c r="S1873" i="4" s="1"/>
  <c r="T1873" i="4" s="1"/>
  <c r="S1874" i="4" a="1"/>
  <c r="S1874" i="4" s="1"/>
  <c r="T1874" i="4" s="1"/>
  <c r="S1875" i="4" a="1"/>
  <c r="S1875" i="4"/>
  <c r="T1875" i="4" s="1"/>
  <c r="S1876" i="4" a="1"/>
  <c r="S1876" i="4" s="1"/>
  <c r="T1876" i="4" s="1"/>
  <c r="S1877" i="4" a="1"/>
  <c r="S1877" i="4"/>
  <c r="S1878" i="4" a="1"/>
  <c r="S1878" i="4" s="1"/>
  <c r="T1878" i="4" s="1"/>
  <c r="S1879" i="4" a="1"/>
  <c r="S1879" i="4" s="1"/>
  <c r="S1880" i="4" a="1"/>
  <c r="S1880" i="4" s="1"/>
  <c r="T1880" i="4" s="1"/>
  <c r="S1881" i="4" a="1"/>
  <c r="S1881" i="4"/>
  <c r="T1881" i="4" s="1"/>
  <c r="S1882" i="4" a="1"/>
  <c r="S1882" i="4"/>
  <c r="T1882" i="4" s="1"/>
  <c r="S1883" i="4" a="1"/>
  <c r="S1883" i="4" s="1"/>
  <c r="T1883" i="4" s="1"/>
  <c r="S1884" i="4" a="1"/>
  <c r="S1884" i="4"/>
  <c r="T1884" i="4" s="1"/>
  <c r="S1885" i="4" a="1"/>
  <c r="S1885" i="4" s="1"/>
  <c r="T1885" i="4" s="1"/>
  <c r="S1886" i="4" a="1"/>
  <c r="S1886" i="4" s="1"/>
  <c r="S1887" i="4" a="1"/>
  <c r="S1887" i="4"/>
  <c r="S1888" i="4" a="1"/>
  <c r="S1888" i="4"/>
  <c r="T1888" i="4" s="1"/>
  <c r="S1889" i="4" a="1"/>
  <c r="S1889" i="4"/>
  <c r="T1889" i="4" s="1"/>
  <c r="S1890" i="4" a="1"/>
  <c r="S1890" i="4" s="1"/>
  <c r="T1890" i="4" s="1"/>
  <c r="S1891" i="4" a="1"/>
  <c r="S1891" i="4" s="1"/>
  <c r="S1892" i="4" a="1"/>
  <c r="S1892" i="4" s="1"/>
  <c r="T1892" i="4" s="1"/>
  <c r="S1893" i="4" a="1"/>
  <c r="S1893" i="4" s="1"/>
  <c r="S1894" i="4" a="1"/>
  <c r="S1894" i="4"/>
  <c r="S1895" i="4" a="1"/>
  <c r="S1895" i="4"/>
  <c r="T1895" i="4" s="1"/>
  <c r="S1896" i="4" a="1"/>
  <c r="S1896" i="4"/>
  <c r="T1896" i="4" s="1"/>
  <c r="S1897" i="4" a="1"/>
  <c r="S1897" i="4" s="1"/>
  <c r="T1897" i="4" s="1"/>
  <c r="S1898" i="4" a="1"/>
  <c r="S1898" i="4" s="1"/>
  <c r="T1898" i="4" s="1"/>
  <c r="S1899" i="4" a="1"/>
  <c r="S1899" i="4"/>
  <c r="S1900" i="4" a="1"/>
  <c r="S1900" i="4" s="1"/>
  <c r="S1901" i="4" a="1"/>
  <c r="S1901" i="4"/>
  <c r="S1902" i="4" a="1"/>
  <c r="S1902" i="4"/>
  <c r="T1902" i="4" s="1"/>
  <c r="S1903" i="4" a="1"/>
  <c r="S1903" i="4" s="1"/>
  <c r="S1904" i="4" a="1"/>
  <c r="S1904" i="4" s="1"/>
  <c r="T1904" i="4" s="1"/>
  <c r="S1905" i="4" a="1"/>
  <c r="S1905" i="4"/>
  <c r="T1905" i="4" s="1"/>
  <c r="S1906" i="4" a="1"/>
  <c r="S1906" i="4" s="1"/>
  <c r="T1906" i="4" s="1"/>
  <c r="S1907" i="4" a="1"/>
  <c r="S1907" i="4" s="1"/>
  <c r="S1908" i="4" a="1"/>
  <c r="S1908" i="4"/>
  <c r="S1909" i="4" a="1"/>
  <c r="S1909" i="4" s="1"/>
  <c r="T1909" i="4" s="1"/>
  <c r="S1910" i="4" a="1"/>
  <c r="S1910" i="4" s="1"/>
  <c r="T1910" i="4" s="1"/>
  <c r="S1911" i="4" a="1"/>
  <c r="S1911" i="4"/>
  <c r="T1911" i="4" s="1"/>
  <c r="S1912" i="4" a="1"/>
  <c r="S1912" i="4"/>
  <c r="S1913" i="4" a="1"/>
  <c r="S1913" i="4"/>
  <c r="S1914" i="4" a="1"/>
  <c r="S1914" i="4" s="1"/>
  <c r="S1915" i="4" a="1"/>
  <c r="S1915" i="4" s="1"/>
  <c r="S1916" i="4" a="1"/>
  <c r="S1916" i="4" s="1"/>
  <c r="T1916" i="4" s="1"/>
  <c r="S1917" i="4" a="1"/>
  <c r="S1917" i="4"/>
  <c r="T1917" i="4" s="1"/>
  <c r="S1918" i="4" a="1"/>
  <c r="S1918" i="4"/>
  <c r="T1918" i="4" s="1"/>
  <c r="S1919" i="4" a="1"/>
  <c r="S1919" i="4"/>
  <c r="T1919" i="4" s="1"/>
  <c r="S1920" i="4" a="1"/>
  <c r="S1920" i="4"/>
  <c r="T1920" i="4" s="1"/>
  <c r="S1921" i="4" a="1"/>
  <c r="S1921" i="4" s="1"/>
  <c r="T1921" i="4" s="1"/>
  <c r="S1922" i="4" a="1"/>
  <c r="S1922" i="4" s="1"/>
  <c r="S1923" i="4" a="1"/>
  <c r="S1923" i="4"/>
  <c r="S1924" i="4" a="1"/>
  <c r="S1924" i="4"/>
  <c r="T1924" i="4" s="1"/>
  <c r="S1925" i="4" a="1"/>
  <c r="S1925" i="4"/>
  <c r="S1926" i="4" a="1"/>
  <c r="S1926" i="4"/>
  <c r="S1927" i="4" a="1"/>
  <c r="S1927" i="4" s="1"/>
  <c r="S1928" i="4" a="1"/>
  <c r="S1928" i="4" s="1"/>
  <c r="T1928" i="4" s="1"/>
  <c r="S1929" i="4" a="1"/>
  <c r="S1929" i="4" s="1"/>
  <c r="T1929" i="4" s="1"/>
  <c r="S1930" i="4" a="1"/>
  <c r="S1930" i="4"/>
  <c r="S1931" i="4" a="1"/>
  <c r="S1931" i="4"/>
  <c r="T1931" i="4" s="1"/>
  <c r="S1932" i="4" a="1"/>
  <c r="S1932" i="4"/>
  <c r="S1933" i="4" a="1"/>
  <c r="S1933" i="4" s="1"/>
  <c r="T1933" i="4" s="1"/>
  <c r="S1934" i="4" a="1"/>
  <c r="S1934" i="4" s="1"/>
  <c r="T1934" i="4" s="1"/>
  <c r="S1935" i="4" a="1"/>
  <c r="S1935" i="4"/>
  <c r="T1935" i="4" s="1"/>
  <c r="S1936" i="4" a="1"/>
  <c r="S1936" i="4" s="1"/>
  <c r="T1936" i="4" s="1"/>
  <c r="S1937" i="4" a="1"/>
  <c r="S1937" i="4"/>
  <c r="S1938" i="4" a="1"/>
  <c r="S1938" i="4"/>
  <c r="S1939" i="4" a="1"/>
  <c r="S1939" i="4" s="1"/>
  <c r="S1940" i="4" a="1"/>
  <c r="S1940" i="4" s="1"/>
  <c r="T1940" i="4" s="1"/>
  <c r="S1941" i="4" a="1"/>
  <c r="S1941" i="4"/>
  <c r="S1942" i="4" a="1"/>
  <c r="S1942" i="4"/>
  <c r="S1943" i="4" a="1"/>
  <c r="S1943" i="4" s="1"/>
  <c r="S1944" i="4" a="1"/>
  <c r="S1944" i="4"/>
  <c r="S1945" i="4" a="1"/>
  <c r="S1945" i="4" s="1"/>
  <c r="S1946" i="4" a="1"/>
  <c r="S1946" i="4" s="1"/>
  <c r="S1947" i="4" a="1"/>
  <c r="S1947" i="4"/>
  <c r="S1948" i="4" a="1"/>
  <c r="S1948" i="4" s="1"/>
  <c r="T1948" i="4" s="1"/>
  <c r="S1949" i="4" a="1"/>
  <c r="S1949" i="4"/>
  <c r="T1949" i="4" s="1"/>
  <c r="S1950" i="4" a="1"/>
  <c r="S1950" i="4" s="1"/>
  <c r="T1950" i="4" s="1"/>
  <c r="S1951" i="4" a="1"/>
  <c r="S1951" i="4" s="1"/>
  <c r="S1952" i="4" a="1"/>
  <c r="S1952" i="4" s="1"/>
  <c r="T1952" i="4" s="1"/>
  <c r="S1953" i="4" a="1"/>
  <c r="S1953" i="4" s="1"/>
  <c r="T1953" i="4" s="1"/>
  <c r="S1954" i="4" a="1"/>
  <c r="S1954" i="4"/>
  <c r="S1955" i="4" a="1"/>
  <c r="S1955" i="4"/>
  <c r="S1956" i="4" a="1"/>
  <c r="S1956" i="4"/>
  <c r="S1957" i="4" a="1"/>
  <c r="S1957" i="4" s="1"/>
  <c r="S1958" i="4" a="1"/>
  <c r="S1958" i="4" s="1"/>
  <c r="S1959" i="4" a="1"/>
  <c r="S1959" i="4"/>
  <c r="S1960" i="4" a="1"/>
  <c r="S1960" i="4" s="1"/>
  <c r="T1960" i="4" s="1"/>
  <c r="S1961" i="4" a="1"/>
  <c r="S1961" i="4"/>
  <c r="T1961" i="4" s="1"/>
  <c r="S1962" i="4" a="1"/>
  <c r="S1962" i="4"/>
  <c r="T1962" i="4" s="1"/>
  <c r="S1963" i="4" a="1"/>
  <c r="S1963" i="4" s="1"/>
  <c r="T1963" i="4" s="1"/>
  <c r="S1964" i="4" a="1"/>
  <c r="S1964" i="4" s="1"/>
  <c r="T1964" i="4" s="1"/>
  <c r="S1965" i="4" a="1"/>
  <c r="S1965" i="4" s="1"/>
  <c r="T1965" i="4" s="1"/>
  <c r="S1966" i="4" a="1"/>
  <c r="S1966" i="4" s="1"/>
  <c r="T1966" i="4" s="1"/>
  <c r="S1967" i="4" a="1"/>
  <c r="S1967" i="4"/>
  <c r="T1967" i="4" s="1"/>
  <c r="S1968" i="4" a="1"/>
  <c r="S1968" i="4"/>
  <c r="S1969" i="4" a="1"/>
  <c r="S1969" i="4" s="1"/>
  <c r="S1970" i="4" a="1"/>
  <c r="S1970" i="4" s="1"/>
  <c r="S1971" i="4" a="1"/>
  <c r="S1971" i="4"/>
  <c r="S1972" i="4" a="1"/>
  <c r="S1972" i="4" s="1"/>
  <c r="S1973" i="4" a="1"/>
  <c r="S1973" i="4" s="1"/>
  <c r="S1974" i="4" a="1"/>
  <c r="S1974" i="4"/>
  <c r="T1974" i="4" s="1"/>
  <c r="S1975" i="4" a="1"/>
  <c r="S1975" i="4" s="1"/>
  <c r="T1975" i="4" s="1"/>
  <c r="S1976" i="4" a="1"/>
  <c r="S1976" i="4" s="1"/>
  <c r="T1976" i="4" s="1"/>
  <c r="S1977" i="4" a="1"/>
  <c r="S1977" i="4" s="1"/>
  <c r="T1977" i="4" s="1"/>
  <c r="S1978" i="4" a="1"/>
  <c r="S1978" i="4"/>
  <c r="S1979" i="4" a="1"/>
  <c r="S1979" i="4" s="1"/>
  <c r="S1980" i="4" a="1"/>
  <c r="S1980" i="4" s="1"/>
  <c r="T1980" i="4" s="1"/>
  <c r="S1981" i="4" a="1"/>
  <c r="S1981" i="4" s="1"/>
  <c r="T1981" i="4" s="1"/>
  <c r="S1982" i="4" a="1"/>
  <c r="S1982" i="4" s="1"/>
  <c r="T1982" i="4" s="1"/>
  <c r="S1983" i="4" a="1"/>
  <c r="S1983" i="4"/>
  <c r="T1983" i="4" s="1"/>
  <c r="S1984" i="4" a="1"/>
  <c r="S1984" i="4"/>
  <c r="T1984" i="4" s="1"/>
  <c r="S1985" i="4" a="1"/>
  <c r="S1985" i="4" s="1"/>
  <c r="T1985" i="4" s="1"/>
  <c r="S1986" i="4" a="1"/>
  <c r="S1986" i="4" s="1"/>
  <c r="S1987" i="4" a="1"/>
  <c r="S1987" i="4" s="1"/>
  <c r="S1988" i="4" a="1"/>
  <c r="S1988" i="4" s="1"/>
  <c r="T1988" i="4" s="1"/>
  <c r="S1989" i="4" a="1"/>
  <c r="S1989" i="4" s="1"/>
  <c r="T1989" i="4" s="1"/>
  <c r="S1990" i="4" a="1"/>
  <c r="S1990" i="4"/>
  <c r="T1990" i="4" s="1"/>
  <c r="S1991" i="4" a="1"/>
  <c r="S1991" i="4"/>
  <c r="T1991" i="4" s="1"/>
  <c r="S1992" i="4" a="1"/>
  <c r="S1992" i="4"/>
  <c r="T1992" i="4" s="1"/>
  <c r="S1993" i="4" a="1"/>
  <c r="S1993" i="4" s="1"/>
  <c r="S1994" i="4" a="1"/>
  <c r="S1994" i="4" s="1"/>
  <c r="S1995" i="4" a="1"/>
  <c r="S1995" i="4" s="1"/>
  <c r="S1996" i="4" a="1"/>
  <c r="S1996" i="4"/>
  <c r="T1996" i="4" s="1"/>
  <c r="S1997" i="4" a="1"/>
  <c r="S1997" i="4"/>
  <c r="T1997" i="4" s="1"/>
  <c r="S1998" i="4" a="1"/>
  <c r="S1998" i="4"/>
  <c r="T1998" i="4" s="1"/>
  <c r="S1999" i="4" a="1"/>
  <c r="S1999" i="4" s="1"/>
  <c r="T1999" i="4" s="1"/>
  <c r="S2000" i="4" a="1"/>
  <c r="S2000" i="4" s="1"/>
  <c r="T2000" i="4" s="1"/>
  <c r="S2001" i="4" a="1"/>
  <c r="S2001" i="4" s="1"/>
  <c r="T2001" i="4" s="1"/>
  <c r="S2002" i="4" a="1"/>
  <c r="S2002" i="4" s="1"/>
  <c r="T2002" i="4" s="1"/>
  <c r="S2003" i="4" a="1"/>
  <c r="S2003" i="4"/>
  <c r="S2004" i="4" a="1"/>
  <c r="S2004" i="4"/>
  <c r="S2005" i="4" a="1"/>
  <c r="S2005" i="4" s="1"/>
  <c r="S2006" i="4" a="1"/>
  <c r="S2006" i="4" s="1"/>
  <c r="S2007" i="4" a="1"/>
  <c r="S2007" i="4"/>
  <c r="S2008" i="4" a="1"/>
  <c r="S2008" i="4" s="1"/>
  <c r="S2009" i="4" a="1"/>
  <c r="S2009" i="4" s="1"/>
  <c r="S2010" i="4" a="1"/>
  <c r="S2010" i="4" s="1"/>
  <c r="T2010" i="4" s="1"/>
  <c r="S2011" i="4" a="1"/>
  <c r="S2011" i="4" s="1"/>
  <c r="S2012" i="4" a="1"/>
  <c r="S2012" i="4" s="1"/>
  <c r="T2012" i="4" s="1"/>
  <c r="S2013" i="4" a="1"/>
  <c r="S2013" i="4"/>
  <c r="T2013" i="4" s="1"/>
  <c r="S2014" i="4" a="1"/>
  <c r="S2014" i="4"/>
  <c r="T2014" i="4" s="1"/>
  <c r="S2015" i="4" a="1"/>
  <c r="S2015" i="4" s="1"/>
  <c r="T2015" i="4" s="1"/>
  <c r="S2016" i="4" a="1"/>
  <c r="S2016" i="4" s="1"/>
  <c r="T2016" i="4" s="1"/>
  <c r="S2017" i="4" a="1"/>
  <c r="S2017" i="4" s="1"/>
  <c r="T2017" i="4" s="1"/>
  <c r="S2018" i="4" a="1"/>
  <c r="S2018" i="4" s="1"/>
  <c r="T2018" i="4" s="1"/>
  <c r="S2019" i="4" a="1"/>
  <c r="S2019" i="4"/>
  <c r="S2020" i="4" a="1"/>
  <c r="S2020" i="4"/>
  <c r="S2021" i="4" a="1"/>
  <c r="S2021" i="4"/>
  <c r="S2022" i="4" a="1"/>
  <c r="S2022" i="4" s="1"/>
  <c r="S2023" i="4" a="1"/>
  <c r="S2023" i="4" s="1"/>
  <c r="S2024" i="4" a="1"/>
  <c r="S2024" i="4" s="1"/>
  <c r="S2025" i="4" a="1"/>
  <c r="S2025" i="4"/>
  <c r="T2025" i="4" s="1"/>
  <c r="S2026" i="4" a="1"/>
  <c r="S2026" i="4"/>
  <c r="T2026" i="4" s="1"/>
  <c r="S2027" i="4" a="1"/>
  <c r="S2027" i="4"/>
  <c r="S2028" i="4" a="1"/>
  <c r="S2028" i="4"/>
  <c r="T2028" i="4" s="1"/>
  <c r="S2029" i="4" a="1"/>
  <c r="S2029" i="4" s="1"/>
  <c r="T2029" i="4" s="1"/>
  <c r="S2030" i="4" a="1"/>
  <c r="S2030" i="4" s="1"/>
  <c r="S2031" i="4" a="1"/>
  <c r="S2031" i="4" s="1"/>
  <c r="T2031" i="4" s="1"/>
  <c r="S2032" i="4" a="1"/>
  <c r="S2032" i="4"/>
  <c r="T2032" i="4" s="1"/>
  <c r="S2033" i="4" a="1"/>
  <c r="S2033" i="4"/>
  <c r="T2033" i="4" s="1"/>
  <c r="S2034" i="4" a="1"/>
  <c r="S2034" i="4" s="1"/>
  <c r="T2034" i="4" s="1"/>
  <c r="S2035" i="4" a="1"/>
  <c r="S2035" i="4" s="1"/>
  <c r="S2036" i="4" a="1"/>
  <c r="S2036" i="4" s="1"/>
  <c r="T2036" i="4" s="1"/>
  <c r="S2037" i="4" a="1"/>
  <c r="S2037" i="4" s="1"/>
  <c r="T2037" i="4" s="1"/>
  <c r="S2038" i="4" a="1"/>
  <c r="S2038" i="4" s="1"/>
  <c r="T2038" i="4" s="1"/>
  <c r="S2039" i="4" a="1"/>
  <c r="S2039" i="4"/>
  <c r="S2040" i="4" a="1"/>
  <c r="S2040" i="4"/>
  <c r="S2041" i="4" a="1"/>
  <c r="S2041" i="4" s="1"/>
  <c r="S2042" i="4" a="1"/>
  <c r="S2042" i="4" s="1"/>
  <c r="T2042" i="4" s="1"/>
  <c r="S2043" i="4" a="1"/>
  <c r="S2043" i="4" s="1"/>
  <c r="T2043" i="4" s="1"/>
  <c r="S2044" i="4" a="1"/>
  <c r="S2044" i="4" s="1"/>
  <c r="S2045" i="4" a="1"/>
  <c r="S2045" i="4" s="1"/>
  <c r="S2046" i="4" a="1"/>
  <c r="S2046" i="4"/>
  <c r="S2047" i="4" a="1"/>
  <c r="S2047" i="4" s="1"/>
  <c r="S2048" i="4" a="1"/>
  <c r="S2048" i="4" s="1"/>
  <c r="T2048" i="4" s="1"/>
  <c r="S2049" i="4" a="1"/>
  <c r="S2049" i="4"/>
  <c r="T2049" i="4" s="1"/>
  <c r="S2050" i="4" a="1"/>
  <c r="S2050" i="4"/>
  <c r="T2050" i="4" s="1"/>
  <c r="S2051" i="4" a="1"/>
  <c r="S2051" i="4" s="1"/>
  <c r="T2051" i="4" s="1"/>
  <c r="S2052" i="4" a="1"/>
  <c r="S2052" i="4" s="1"/>
  <c r="S2053" i="4" a="1"/>
  <c r="S2053" i="4" s="1"/>
  <c r="S2054" i="4" a="1"/>
  <c r="S2054" i="4" s="1"/>
  <c r="S2055" i="4" a="1"/>
  <c r="S2055" i="4"/>
  <c r="S2056" i="4" a="1"/>
  <c r="S2056" i="4"/>
  <c r="S2057" i="4" a="1"/>
  <c r="S2057" i="4"/>
  <c r="T2057" i="4" s="1"/>
  <c r="S2058" i="4" a="1"/>
  <c r="S2058" i="4" s="1"/>
  <c r="T2058" i="4" s="1"/>
  <c r="S2059" i="4" a="1"/>
  <c r="S2059" i="4" s="1"/>
  <c r="S2060" i="4" a="1"/>
  <c r="S2060" i="4" s="1"/>
  <c r="S2061" i="4" a="1"/>
  <c r="S2061" i="4"/>
  <c r="T2061" i="4" s="1"/>
  <c r="S2062" i="4" a="1"/>
  <c r="S2062" i="4"/>
  <c r="T2062" i="4" s="1"/>
  <c r="S2063" i="4" a="1"/>
  <c r="S2063" i="4" s="1"/>
  <c r="T2063" i="4" s="1"/>
  <c r="S2064" i="4" a="1"/>
  <c r="S2064" i="4"/>
  <c r="T2064" i="4" s="1"/>
  <c r="S2065" i="4" a="1"/>
  <c r="S2065" i="4" s="1"/>
  <c r="T2065" i="4" s="1"/>
  <c r="S2066" i="4" a="1"/>
  <c r="S2066" i="4" s="1"/>
  <c r="S2067" i="4" a="1"/>
  <c r="S2067" i="4" s="1"/>
  <c r="T2067" i="4" s="1"/>
  <c r="S2068" i="4" a="1"/>
  <c r="S2068" i="4" s="1"/>
  <c r="T2068" i="4" s="1"/>
  <c r="S2069" i="4" a="1"/>
  <c r="S2069" i="4"/>
  <c r="S2070" i="4" a="1"/>
  <c r="S2070" i="4"/>
  <c r="S2071" i="4" a="1"/>
  <c r="S2071" i="4" s="1"/>
  <c r="T2071" i="4" s="1"/>
  <c r="S2072" i="4" a="1"/>
  <c r="S2072" i="4" s="1"/>
  <c r="T2072" i="4" s="1"/>
  <c r="S2073" i="4" a="1"/>
  <c r="S2073" i="4" s="1"/>
  <c r="T2073" i="4" s="1"/>
  <c r="S2074" i="4" a="1"/>
  <c r="S2074" i="4" s="1"/>
  <c r="T2074" i="4" s="1"/>
  <c r="S2075" i="4" a="1"/>
  <c r="S2075" i="4"/>
  <c r="T2075" i="4" s="1"/>
  <c r="S2076" i="4" a="1"/>
  <c r="S2076" i="4"/>
  <c r="S2077" i="4" a="1"/>
  <c r="S2077" i="4" s="1"/>
  <c r="S2078" i="4" a="1"/>
  <c r="S2078" i="4" s="1"/>
  <c r="S2079" i="4" a="1"/>
  <c r="S2079" i="4"/>
  <c r="T2079" i="4" s="1"/>
  <c r="S2080" i="4" a="1"/>
  <c r="S2080" i="4" s="1"/>
  <c r="S2" i="4" a="1"/>
  <c r="S2" i="4"/>
  <c r="T3" i="4"/>
  <c r="T4" i="4"/>
  <c r="T10" i="4"/>
  <c r="T11" i="4"/>
  <c r="T17" i="4"/>
  <c r="T18" i="4"/>
  <c r="T19" i="4"/>
  <c r="T21" i="4"/>
  <c r="T22" i="4"/>
  <c r="T23" i="4"/>
  <c r="T24" i="4"/>
  <c r="T25" i="4"/>
  <c r="T26" i="4"/>
  <c r="T28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7" i="4"/>
  <c r="T68" i="4"/>
  <c r="T69" i="4"/>
  <c r="T70" i="4"/>
  <c r="T71" i="4"/>
  <c r="T72" i="4"/>
  <c r="T73" i="4"/>
  <c r="T74" i="4"/>
  <c r="T75" i="4"/>
  <c r="T76" i="4"/>
  <c r="T77" i="4"/>
  <c r="T78" i="4"/>
  <c r="T82" i="4"/>
  <c r="T83" i="4"/>
  <c r="T84" i="4"/>
  <c r="T85" i="4"/>
  <c r="T86" i="4"/>
  <c r="T87" i="4"/>
  <c r="T88" i="4"/>
  <c r="T89" i="4"/>
  <c r="T91" i="4"/>
  <c r="T92" i="4"/>
  <c r="T93" i="4"/>
  <c r="T94" i="4"/>
  <c r="T95" i="4"/>
  <c r="T96" i="4"/>
  <c r="T97" i="4"/>
  <c r="T98" i="4"/>
  <c r="T99" i="4"/>
  <c r="T100" i="4"/>
  <c r="T101" i="4"/>
  <c r="T102" i="4"/>
  <c r="T105" i="4"/>
  <c r="T106" i="4"/>
  <c r="T108" i="4"/>
  <c r="T109" i="4"/>
  <c r="T110" i="4"/>
  <c r="T111" i="4"/>
  <c r="T112" i="4"/>
  <c r="T113" i="4"/>
  <c r="T115" i="4"/>
  <c r="T117" i="4"/>
  <c r="T118" i="4"/>
  <c r="T119" i="4"/>
  <c r="T120" i="4"/>
  <c r="T121" i="4"/>
  <c r="T122" i="4"/>
  <c r="T123" i="4"/>
  <c r="T125" i="4"/>
  <c r="T126" i="4"/>
  <c r="T128" i="4"/>
  <c r="T129" i="4"/>
  <c r="T130" i="4"/>
  <c r="T131" i="4"/>
  <c r="T132" i="4"/>
  <c r="T133" i="4"/>
  <c r="T134" i="4"/>
  <c r="T135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6" i="4"/>
  <c r="T167" i="4"/>
  <c r="T168" i="4"/>
  <c r="T169" i="4"/>
  <c r="T170" i="4"/>
  <c r="T171" i="4"/>
  <c r="T173" i="4"/>
  <c r="T174" i="4"/>
  <c r="T176" i="4"/>
  <c r="T178" i="4"/>
  <c r="T179" i="4"/>
  <c r="T180" i="4"/>
  <c r="T181" i="4"/>
  <c r="T182" i="4"/>
  <c r="T183" i="4"/>
  <c r="T185" i="4"/>
  <c r="T187" i="4"/>
  <c r="T188" i="4"/>
  <c r="T189" i="4"/>
  <c r="T190" i="4"/>
  <c r="T192" i="4"/>
  <c r="T193" i="4"/>
  <c r="T194" i="4"/>
  <c r="T195" i="4"/>
  <c r="T196" i="4"/>
  <c r="T197" i="4"/>
  <c r="T198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5" i="4"/>
  <c r="T226" i="4"/>
  <c r="T227" i="4"/>
  <c r="T228" i="4"/>
  <c r="T229" i="4"/>
  <c r="T231" i="4"/>
  <c r="T232" i="4"/>
  <c r="T233" i="4"/>
  <c r="T234" i="4"/>
  <c r="T235" i="4"/>
  <c r="T237" i="4"/>
  <c r="T239" i="4"/>
  <c r="T240" i="4"/>
  <c r="T241" i="4"/>
  <c r="T242" i="4"/>
  <c r="T243" i="4"/>
  <c r="T244" i="4"/>
  <c r="T248" i="4"/>
  <c r="T249" i="4"/>
  <c r="T250" i="4"/>
  <c r="T251" i="4"/>
  <c r="T252" i="4"/>
  <c r="T254" i="4"/>
  <c r="T255" i="4"/>
  <c r="T256" i="4"/>
  <c r="T257" i="4"/>
  <c r="T258" i="4"/>
  <c r="T262" i="4"/>
  <c r="T263" i="4"/>
  <c r="T264" i="4"/>
  <c r="T265" i="4"/>
  <c r="T266" i="4"/>
  <c r="T268" i="4"/>
  <c r="T269" i="4"/>
  <c r="T271" i="4"/>
  <c r="T273" i="4"/>
  <c r="T274" i="4"/>
  <c r="T276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5" i="4"/>
  <c r="T296" i="4"/>
  <c r="T297" i="4"/>
  <c r="T298" i="4"/>
  <c r="T299" i="4"/>
  <c r="T301" i="4"/>
  <c r="T302" i="4"/>
  <c r="T303" i="4"/>
  <c r="T304" i="4"/>
  <c r="T305" i="4"/>
  <c r="T306" i="4"/>
  <c r="T309" i="4"/>
  <c r="T310" i="4"/>
  <c r="T311" i="4"/>
  <c r="T312" i="4"/>
  <c r="T314" i="4"/>
  <c r="T315" i="4"/>
  <c r="T316" i="4"/>
  <c r="T317" i="4"/>
  <c r="T318" i="4"/>
  <c r="T319" i="4"/>
  <c r="T323" i="4"/>
  <c r="T324" i="4"/>
  <c r="T325" i="4"/>
  <c r="T326" i="4"/>
  <c r="T327" i="4"/>
  <c r="T329" i="4"/>
  <c r="T330" i="4"/>
  <c r="T331" i="4"/>
  <c r="T332" i="4"/>
  <c r="T333" i="4"/>
  <c r="T335" i="4"/>
  <c r="T337" i="4"/>
  <c r="T339" i="4"/>
  <c r="T340" i="4"/>
  <c r="T341" i="4"/>
  <c r="T342" i="4"/>
  <c r="T343" i="4"/>
  <c r="T345" i="4"/>
  <c r="T348" i="4"/>
  <c r="T349" i="4"/>
  <c r="T350" i="4"/>
  <c r="T351" i="4"/>
  <c r="T352" i="4"/>
  <c r="T353" i="4"/>
  <c r="T356" i="4"/>
  <c r="T357" i="4"/>
  <c r="T358" i="4"/>
  <c r="T359" i="4"/>
  <c r="T363" i="4"/>
  <c r="T364" i="4"/>
  <c r="T365" i="4"/>
  <c r="T369" i="4"/>
  <c r="T370" i="4"/>
  <c r="T371" i="4"/>
  <c r="T372" i="4"/>
  <c r="T373" i="4"/>
  <c r="T374" i="4"/>
  <c r="T379" i="4"/>
  <c r="T380" i="4"/>
  <c r="T381" i="4"/>
  <c r="T382" i="4"/>
  <c r="T385" i="4"/>
  <c r="T386" i="4"/>
  <c r="T387" i="4"/>
  <c r="T388" i="4"/>
  <c r="T389" i="4"/>
  <c r="T390" i="4"/>
  <c r="T393" i="4"/>
  <c r="T394" i="4"/>
  <c r="T395" i="4"/>
  <c r="T396" i="4"/>
  <c r="T397" i="4"/>
  <c r="T398" i="4"/>
  <c r="T399" i="4"/>
  <c r="T400" i="4"/>
  <c r="T403" i="4"/>
  <c r="T404" i="4"/>
  <c r="T406" i="4"/>
  <c r="T407" i="4"/>
  <c r="T410" i="4"/>
  <c r="T411" i="4"/>
  <c r="T413" i="4"/>
  <c r="T414" i="4"/>
  <c r="T417" i="4"/>
  <c r="T418" i="4"/>
  <c r="T421" i="4"/>
  <c r="T422" i="4"/>
  <c r="T423" i="4"/>
  <c r="T424" i="4"/>
  <c r="T425" i="4"/>
  <c r="T426" i="4"/>
  <c r="T428" i="4"/>
  <c r="T429" i="4"/>
  <c r="T431" i="4"/>
  <c r="T434" i="4"/>
  <c r="T435" i="4"/>
  <c r="T436" i="4"/>
  <c r="T437" i="4"/>
  <c r="T440" i="4"/>
  <c r="T441" i="4"/>
  <c r="T442" i="4"/>
  <c r="T443" i="4"/>
  <c r="T446" i="4"/>
  <c r="T447" i="4"/>
  <c r="T448" i="4"/>
  <c r="T449" i="4"/>
  <c r="T450" i="4"/>
  <c r="T452" i="4"/>
  <c r="T453" i="4"/>
  <c r="T454" i="4"/>
  <c r="T455" i="4"/>
  <c r="T456" i="4"/>
  <c r="T458" i="4"/>
  <c r="T459" i="4"/>
  <c r="T461" i="4"/>
  <c r="T462" i="4"/>
  <c r="T463" i="4"/>
  <c r="T466" i="4"/>
  <c r="T467" i="4"/>
  <c r="T469" i="4"/>
  <c r="T470" i="4"/>
  <c r="T471" i="4"/>
  <c r="T472" i="4"/>
  <c r="T473" i="4"/>
  <c r="T475" i="4"/>
  <c r="T476" i="4"/>
  <c r="T478" i="4"/>
  <c r="T479" i="4"/>
  <c r="T480" i="4"/>
  <c r="T481" i="4"/>
  <c r="T482" i="4"/>
  <c r="T483" i="4"/>
  <c r="T484" i="4"/>
  <c r="T485" i="4"/>
  <c r="T486" i="4"/>
  <c r="T487" i="4"/>
  <c r="T489" i="4"/>
  <c r="T491" i="4"/>
  <c r="T492" i="4"/>
  <c r="T493" i="4"/>
  <c r="T494" i="4"/>
  <c r="T495" i="4"/>
  <c r="T496" i="4"/>
  <c r="T499" i="4"/>
  <c r="T500" i="4"/>
  <c r="T501" i="4"/>
  <c r="T503" i="4"/>
  <c r="T504" i="4"/>
  <c r="T505" i="4"/>
  <c r="T506" i="4"/>
  <c r="T507" i="4"/>
  <c r="T508" i="4"/>
  <c r="T513" i="4"/>
  <c r="T514" i="4"/>
  <c r="T515" i="4"/>
  <c r="T516" i="4"/>
  <c r="T518" i="4"/>
  <c r="T519" i="4"/>
  <c r="T520" i="4"/>
  <c r="T521" i="4"/>
  <c r="T522" i="4"/>
  <c r="T526" i="4"/>
  <c r="T527" i="4"/>
  <c r="T528" i="4"/>
  <c r="T529" i="4"/>
  <c r="T530" i="4"/>
  <c r="T531" i="4"/>
  <c r="T532" i="4"/>
  <c r="T533" i="4"/>
  <c r="T535" i="4"/>
  <c r="T536" i="4"/>
  <c r="T537" i="4"/>
  <c r="T538" i="4"/>
  <c r="T542" i="4"/>
  <c r="T543" i="4"/>
  <c r="T544" i="4"/>
  <c r="T545" i="4"/>
  <c r="T546" i="4"/>
  <c r="T547" i="4"/>
  <c r="T549" i="4"/>
  <c r="T550" i="4"/>
  <c r="T551" i="4"/>
  <c r="T552" i="4"/>
  <c r="T555" i="4"/>
  <c r="T556" i="4"/>
  <c r="T557" i="4"/>
  <c r="T558" i="4"/>
  <c r="T559" i="4"/>
  <c r="T561" i="4"/>
  <c r="T562" i="4"/>
  <c r="T564" i="4"/>
  <c r="T565" i="4"/>
  <c r="T566" i="4"/>
  <c r="T567" i="4"/>
  <c r="T569" i="4"/>
  <c r="T571" i="4"/>
  <c r="T573" i="4"/>
  <c r="T574" i="4"/>
  <c r="T575" i="4"/>
  <c r="T576" i="4"/>
  <c r="T577" i="4"/>
  <c r="T578" i="4"/>
  <c r="T583" i="4"/>
  <c r="T584" i="4"/>
  <c r="T585" i="4"/>
  <c r="T586" i="4"/>
  <c r="T590" i="4"/>
  <c r="T591" i="4"/>
  <c r="T592" i="4"/>
  <c r="T593" i="4"/>
  <c r="T597" i="4"/>
  <c r="T598" i="4"/>
  <c r="T599" i="4"/>
  <c r="T601" i="4"/>
  <c r="T605" i="4"/>
  <c r="T606" i="4"/>
  <c r="T610" i="4"/>
  <c r="T611" i="4"/>
  <c r="T612" i="4"/>
  <c r="T613" i="4"/>
  <c r="T614" i="4"/>
  <c r="T615" i="4"/>
  <c r="T616" i="4"/>
  <c r="T617" i="4"/>
  <c r="T620" i="4"/>
  <c r="T621" i="4"/>
  <c r="T622" i="4"/>
  <c r="T623" i="4"/>
  <c r="T624" i="4"/>
  <c r="T626" i="4"/>
  <c r="T627" i="4"/>
  <c r="T628" i="4"/>
  <c r="T629" i="4"/>
  <c r="T631" i="4"/>
  <c r="T633" i="4"/>
  <c r="T635" i="4"/>
  <c r="T636" i="4"/>
  <c r="T637" i="4"/>
  <c r="T638" i="4"/>
  <c r="T640" i="4"/>
  <c r="T641" i="4"/>
  <c r="T643" i="4"/>
  <c r="T644" i="4"/>
  <c r="T645" i="4"/>
  <c r="T646" i="4"/>
  <c r="T647" i="4"/>
  <c r="T649" i="4"/>
  <c r="T651" i="4"/>
  <c r="T653" i="4"/>
  <c r="T655" i="4"/>
  <c r="T656" i="4"/>
  <c r="T657" i="4"/>
  <c r="T661" i="4"/>
  <c r="T662" i="4"/>
  <c r="T663" i="4"/>
  <c r="T664" i="4"/>
  <c r="T665" i="4"/>
  <c r="T667" i="4"/>
  <c r="T668" i="4"/>
  <c r="T669" i="4"/>
  <c r="T670" i="4"/>
  <c r="T671" i="4"/>
  <c r="T672" i="4"/>
  <c r="T675" i="4"/>
  <c r="T676" i="4"/>
  <c r="T677" i="4"/>
  <c r="T679" i="4"/>
  <c r="T681" i="4"/>
  <c r="T682" i="4"/>
  <c r="T683" i="4"/>
  <c r="T684" i="4"/>
  <c r="T685" i="4"/>
  <c r="T686" i="4"/>
  <c r="T687" i="4"/>
  <c r="T689" i="4"/>
  <c r="T690" i="4"/>
  <c r="T691" i="4"/>
  <c r="T693" i="4"/>
  <c r="T694" i="4"/>
  <c r="T696" i="4"/>
  <c r="T697" i="4"/>
  <c r="T698" i="4"/>
  <c r="T699" i="4"/>
  <c r="T701" i="4"/>
  <c r="T703" i="4"/>
  <c r="T705" i="4"/>
  <c r="T706" i="4"/>
  <c r="T709" i="4"/>
  <c r="T710" i="4"/>
  <c r="T711" i="4"/>
  <c r="T712" i="4"/>
  <c r="T713" i="4"/>
  <c r="T714" i="4"/>
  <c r="T716" i="4"/>
  <c r="T717" i="4"/>
  <c r="T718" i="4"/>
  <c r="T719" i="4"/>
  <c r="T721" i="4"/>
  <c r="T722" i="4"/>
  <c r="T724" i="4"/>
  <c r="T726" i="4"/>
  <c r="T727" i="4"/>
  <c r="T729" i="4"/>
  <c r="T730" i="4"/>
  <c r="T731" i="4"/>
  <c r="T732" i="4"/>
  <c r="T733" i="4"/>
  <c r="T734" i="4"/>
  <c r="T735" i="4"/>
  <c r="T736" i="4"/>
  <c r="T737" i="4"/>
  <c r="T742" i="4"/>
  <c r="T743" i="4"/>
  <c r="T745" i="4"/>
  <c r="T746" i="4"/>
  <c r="T747" i="4"/>
  <c r="T749" i="4"/>
  <c r="T751" i="4"/>
  <c r="T753" i="4"/>
  <c r="T754" i="4"/>
  <c r="T759" i="4"/>
  <c r="T760" i="4"/>
  <c r="T761" i="4"/>
  <c r="T762" i="4"/>
  <c r="T763" i="4"/>
  <c r="T765" i="4"/>
  <c r="T767" i="4"/>
  <c r="T768" i="4"/>
  <c r="T769" i="4"/>
  <c r="T770" i="4"/>
  <c r="T771" i="4"/>
  <c r="T772" i="4"/>
  <c r="T774" i="4"/>
  <c r="T775" i="4"/>
  <c r="T776" i="4"/>
  <c r="T777" i="4"/>
  <c r="T778" i="4"/>
  <c r="T781" i="4"/>
  <c r="T782" i="4"/>
  <c r="T783" i="4"/>
  <c r="T784" i="4"/>
  <c r="T785" i="4"/>
  <c r="T787" i="4"/>
  <c r="T788" i="4"/>
  <c r="T789" i="4"/>
  <c r="T790" i="4"/>
  <c r="T791" i="4"/>
  <c r="T792" i="4"/>
  <c r="T793" i="4"/>
  <c r="T797" i="4"/>
  <c r="T799" i="4"/>
  <c r="T801" i="4"/>
  <c r="T802" i="4"/>
  <c r="T803" i="4"/>
  <c r="T804" i="4"/>
  <c r="T805" i="4"/>
  <c r="T806" i="4"/>
  <c r="T807" i="4"/>
  <c r="T809" i="4"/>
  <c r="T814" i="4"/>
  <c r="T815" i="4"/>
  <c r="T817" i="4"/>
  <c r="T818" i="4"/>
  <c r="T819" i="4"/>
  <c r="T820" i="4"/>
  <c r="T821" i="4"/>
  <c r="T822" i="4"/>
  <c r="T823" i="4"/>
  <c r="T824" i="4"/>
  <c r="T825" i="4"/>
  <c r="T829" i="4"/>
  <c r="T830" i="4"/>
  <c r="T831" i="4"/>
  <c r="T832" i="4"/>
  <c r="T836" i="4"/>
  <c r="T837" i="4"/>
  <c r="T838" i="4"/>
  <c r="T839" i="4"/>
  <c r="T841" i="4"/>
  <c r="T843" i="4"/>
  <c r="T844" i="4"/>
  <c r="T845" i="4"/>
  <c r="T849" i="4"/>
  <c r="T850" i="4"/>
  <c r="T851" i="4"/>
  <c r="T852" i="4"/>
  <c r="T853" i="4"/>
  <c r="T854" i="4"/>
  <c r="T855" i="4"/>
  <c r="T856" i="4"/>
  <c r="T857" i="4"/>
  <c r="T858" i="4"/>
  <c r="T861" i="4"/>
  <c r="T862" i="4"/>
  <c r="T863" i="4"/>
  <c r="T864" i="4"/>
  <c r="T865" i="4"/>
  <c r="T867" i="4"/>
  <c r="T868" i="4"/>
  <c r="T871" i="4"/>
  <c r="T874" i="4"/>
  <c r="T875" i="4"/>
  <c r="T876" i="4"/>
  <c r="T878" i="4"/>
  <c r="T879" i="4"/>
  <c r="T881" i="4"/>
  <c r="T883" i="4"/>
  <c r="T885" i="4"/>
  <c r="T886" i="4"/>
  <c r="T888" i="4"/>
  <c r="T889" i="4"/>
  <c r="T890" i="4"/>
  <c r="T892" i="4"/>
  <c r="T893" i="4"/>
  <c r="T894" i="4"/>
  <c r="T895" i="4"/>
  <c r="T896" i="4"/>
  <c r="T897" i="4"/>
  <c r="T898" i="4"/>
  <c r="T899" i="4"/>
  <c r="T900" i="4"/>
  <c r="T901" i="4"/>
  <c r="T902" i="4"/>
  <c r="T908" i="4"/>
  <c r="T909" i="4"/>
  <c r="T910" i="4"/>
  <c r="T911" i="4"/>
  <c r="T913" i="4"/>
  <c r="T914" i="4"/>
  <c r="T915" i="4"/>
  <c r="T916" i="4"/>
  <c r="T917" i="4"/>
  <c r="T919" i="4"/>
  <c r="T921" i="4"/>
  <c r="T922" i="4"/>
  <c r="T923" i="4"/>
  <c r="T925" i="4"/>
  <c r="T926" i="4"/>
  <c r="T927" i="4"/>
  <c r="T928" i="4"/>
  <c r="T929" i="4"/>
  <c r="T930" i="4"/>
  <c r="T933" i="4"/>
  <c r="T934" i="4"/>
  <c r="T935" i="4"/>
  <c r="T936" i="4"/>
  <c r="T937" i="4"/>
  <c r="T939" i="4"/>
  <c r="T940" i="4"/>
  <c r="T943" i="4"/>
  <c r="T945" i="4"/>
  <c r="T946" i="4"/>
  <c r="T947" i="4"/>
  <c r="T948" i="4"/>
  <c r="T949" i="4"/>
  <c r="T950" i="4"/>
  <c r="T951" i="4"/>
  <c r="T953" i="4"/>
  <c r="T955" i="4"/>
  <c r="T958" i="4"/>
  <c r="T960" i="4"/>
  <c r="T961" i="4"/>
  <c r="T963" i="4"/>
  <c r="T965" i="4"/>
  <c r="T966" i="4"/>
  <c r="T967" i="4"/>
  <c r="T968" i="4"/>
  <c r="T969" i="4"/>
  <c r="T972" i="4"/>
  <c r="T973" i="4"/>
  <c r="T974" i="4"/>
  <c r="T975" i="4"/>
  <c r="T979" i="4"/>
  <c r="T980" i="4"/>
  <c r="T981" i="4"/>
  <c r="T982" i="4"/>
  <c r="T983" i="4"/>
  <c r="T987" i="4"/>
  <c r="T988" i="4"/>
  <c r="T989" i="4"/>
  <c r="T993" i="4"/>
  <c r="T994" i="4"/>
  <c r="T995" i="4"/>
  <c r="T998" i="4"/>
  <c r="T999" i="4"/>
  <c r="T1001" i="4"/>
  <c r="T1003" i="4"/>
  <c r="T1005" i="4"/>
  <c r="T1006" i="4"/>
  <c r="T1007" i="4"/>
  <c r="T1012" i="4"/>
  <c r="T1013" i="4"/>
  <c r="T1015" i="4"/>
  <c r="T1017" i="4"/>
  <c r="T1018" i="4"/>
  <c r="T1020" i="4"/>
  <c r="T1021" i="4"/>
  <c r="T1022" i="4"/>
  <c r="T1023" i="4"/>
  <c r="T1024" i="4"/>
  <c r="T1025" i="4"/>
  <c r="T1027" i="4"/>
  <c r="T1031" i="4"/>
  <c r="T1032" i="4"/>
  <c r="T1033" i="4"/>
  <c r="T1034" i="4"/>
  <c r="T1035" i="4"/>
  <c r="T1036" i="4"/>
  <c r="T1037" i="4"/>
  <c r="T1039" i="4"/>
  <c r="T1040" i="4"/>
  <c r="T1041" i="4"/>
  <c r="T1042" i="4"/>
  <c r="T1046" i="4"/>
  <c r="T1047" i="4"/>
  <c r="T1048" i="4"/>
  <c r="T1049" i="4"/>
  <c r="T1051" i="4"/>
  <c r="T1053" i="4"/>
  <c r="T1055" i="4"/>
  <c r="T1056" i="4"/>
  <c r="T1057" i="4"/>
  <c r="T1059" i="4"/>
  <c r="T1062" i="4"/>
  <c r="T1064" i="4"/>
  <c r="T1065" i="4"/>
  <c r="T1066" i="4"/>
  <c r="T1068" i="4"/>
  <c r="T1069" i="4"/>
  <c r="T1071" i="4"/>
  <c r="T1072" i="4"/>
  <c r="T1073" i="4"/>
  <c r="T1075" i="4"/>
  <c r="T1076" i="4"/>
  <c r="T1079" i="4"/>
  <c r="T1081" i="4"/>
  <c r="T1082" i="4"/>
  <c r="T1083" i="4"/>
  <c r="T1084" i="4"/>
  <c r="T1089" i="4"/>
  <c r="T1090" i="4"/>
  <c r="T1091" i="4"/>
  <c r="T1092" i="4"/>
  <c r="T1095" i="4"/>
  <c r="T1097" i="4"/>
  <c r="T1098" i="4"/>
  <c r="T1099" i="4"/>
  <c r="T1101" i="4"/>
  <c r="T1102" i="4"/>
  <c r="T1104" i="4"/>
  <c r="T1105" i="4"/>
  <c r="T1107" i="4"/>
  <c r="T1111" i="4"/>
  <c r="T1112" i="4"/>
  <c r="T1113" i="4"/>
  <c r="T1114" i="4"/>
  <c r="T1117" i="4"/>
  <c r="T1118" i="4"/>
  <c r="T1119" i="4"/>
  <c r="T1121" i="4"/>
  <c r="T1125" i="4"/>
  <c r="T1126" i="4"/>
  <c r="T1128" i="4"/>
  <c r="T1130" i="4"/>
  <c r="T1131" i="4"/>
  <c r="T1133" i="4"/>
  <c r="T1137" i="4"/>
  <c r="T1138" i="4"/>
  <c r="T1140" i="4"/>
  <c r="T1141" i="4"/>
  <c r="T1144" i="4"/>
  <c r="T1147" i="4"/>
  <c r="T1149" i="4"/>
  <c r="T1150" i="4"/>
  <c r="T1151" i="4"/>
  <c r="T1154" i="4"/>
  <c r="T1155" i="4"/>
  <c r="T1156" i="4"/>
  <c r="T1157" i="4"/>
  <c r="T1159" i="4"/>
  <c r="T1161" i="4"/>
  <c r="T1164" i="4"/>
  <c r="T1165" i="4"/>
  <c r="T1166" i="4"/>
  <c r="T1168" i="4"/>
  <c r="T1171" i="4"/>
  <c r="T1173" i="4"/>
  <c r="T1175" i="4"/>
  <c r="T1176" i="4"/>
  <c r="T1177" i="4"/>
  <c r="T1179" i="4"/>
  <c r="T1180" i="4"/>
  <c r="T1182" i="4"/>
  <c r="T1183" i="4"/>
  <c r="T1185" i="4"/>
  <c r="T1186" i="4"/>
  <c r="T1187" i="4"/>
  <c r="T1189" i="4"/>
  <c r="T1190" i="4"/>
  <c r="T1196" i="4"/>
  <c r="T1197" i="4"/>
  <c r="T1198" i="4"/>
  <c r="T1199" i="4"/>
  <c r="T1202" i="4"/>
  <c r="T1203" i="4"/>
  <c r="T1205" i="4"/>
  <c r="T1209" i="4"/>
  <c r="T1210" i="4"/>
  <c r="T1211" i="4"/>
  <c r="T1212" i="4"/>
  <c r="T1213" i="4"/>
  <c r="T1214" i="4"/>
  <c r="T1217" i="4"/>
  <c r="T1218" i="4"/>
  <c r="T1221" i="4"/>
  <c r="T1225" i="4"/>
  <c r="T1226" i="4"/>
  <c r="T1227" i="4"/>
  <c r="T1228" i="4"/>
  <c r="T1232" i="4"/>
  <c r="T1233" i="4"/>
  <c r="T1234" i="4"/>
  <c r="T1236" i="4"/>
  <c r="T1238" i="4"/>
  <c r="T1239" i="4"/>
  <c r="T1241" i="4"/>
  <c r="T1246" i="4"/>
  <c r="T1247" i="4"/>
  <c r="T1248" i="4"/>
  <c r="T1249" i="4"/>
  <c r="T1251" i="4"/>
  <c r="T1252" i="4"/>
  <c r="T1253" i="4"/>
  <c r="T1257" i="4"/>
  <c r="T1260" i="4"/>
  <c r="T1261" i="4"/>
  <c r="T1262" i="4"/>
  <c r="T1263" i="4"/>
  <c r="T1264" i="4"/>
  <c r="T1268" i="4"/>
  <c r="T1269" i="4"/>
  <c r="T1272" i="4"/>
  <c r="T1274" i="4"/>
  <c r="T1275" i="4"/>
  <c r="T1277" i="4"/>
  <c r="T1279" i="4"/>
  <c r="T1281" i="4"/>
  <c r="T1282" i="4"/>
  <c r="T1283" i="4"/>
  <c r="T1284" i="4"/>
  <c r="T1286" i="4"/>
  <c r="T1288" i="4"/>
  <c r="T1289" i="4"/>
  <c r="T1293" i="4"/>
  <c r="T1294" i="4"/>
  <c r="T1295" i="4"/>
  <c r="T1296" i="4"/>
  <c r="T1298" i="4"/>
  <c r="T1300" i="4"/>
  <c r="T1301" i="4"/>
  <c r="T1303" i="4"/>
  <c r="T1305" i="4"/>
  <c r="T1308" i="4"/>
  <c r="T1309" i="4"/>
  <c r="T1310" i="4"/>
  <c r="T1311" i="4"/>
  <c r="T1317" i="4"/>
  <c r="T1318" i="4"/>
  <c r="T1319" i="4"/>
  <c r="T1320" i="4"/>
  <c r="T1321" i="4"/>
  <c r="T1322" i="4"/>
  <c r="T1324" i="4"/>
  <c r="T1325" i="4"/>
  <c r="T1331" i="4"/>
  <c r="T1332" i="4"/>
  <c r="T1333" i="4"/>
  <c r="T1335" i="4"/>
  <c r="T1337" i="4"/>
  <c r="T1338" i="4"/>
  <c r="T1339" i="4"/>
  <c r="T1341" i="4"/>
  <c r="T1345" i="4"/>
  <c r="T1346" i="4"/>
  <c r="T1347" i="4"/>
  <c r="T1348" i="4"/>
  <c r="T1353" i="4"/>
  <c r="T1354" i="4"/>
  <c r="T1355" i="4"/>
  <c r="T1359" i="4"/>
  <c r="T1360" i="4"/>
  <c r="T1366" i="4"/>
  <c r="T1367" i="4"/>
  <c r="T1368" i="4"/>
  <c r="T1369" i="4"/>
  <c r="T1373" i="4"/>
  <c r="T1374" i="4"/>
  <c r="T1377" i="4"/>
  <c r="T1378" i="4"/>
  <c r="T1379" i="4"/>
  <c r="T1380" i="4"/>
  <c r="T1381" i="4"/>
  <c r="T1382" i="4"/>
  <c r="T1383" i="4"/>
  <c r="T1384" i="4"/>
  <c r="T1388" i="4"/>
  <c r="T1390" i="4"/>
  <c r="T1391" i="4"/>
  <c r="T1392" i="4"/>
  <c r="T1393" i="4"/>
  <c r="T1395" i="4"/>
  <c r="T1401" i="4"/>
  <c r="T1402" i="4"/>
  <c r="T1406" i="4"/>
  <c r="T1407" i="4"/>
  <c r="T1408" i="4"/>
  <c r="T1409" i="4"/>
  <c r="T1415" i="4"/>
  <c r="T1416" i="4"/>
  <c r="T1418" i="4"/>
  <c r="T1419" i="4"/>
  <c r="T1423" i="4"/>
  <c r="T1425" i="4"/>
  <c r="T1430" i="4"/>
  <c r="T1431" i="4"/>
  <c r="T1432" i="4"/>
  <c r="T1433" i="4"/>
  <c r="T1435" i="4"/>
  <c r="T1437" i="4"/>
  <c r="T1438" i="4"/>
  <c r="T1439" i="4"/>
  <c r="T1444" i="4"/>
  <c r="T1445" i="4"/>
  <c r="T1447" i="4"/>
  <c r="T1449" i="4"/>
  <c r="T1451" i="4"/>
  <c r="T1452" i="4"/>
  <c r="T1453" i="4"/>
  <c r="T1455" i="4"/>
  <c r="T1458" i="4"/>
  <c r="T1459" i="4"/>
  <c r="T1461" i="4"/>
  <c r="T1463" i="4"/>
  <c r="T1464" i="4"/>
  <c r="T1465" i="4"/>
  <c r="T1466" i="4"/>
  <c r="T1467" i="4"/>
  <c r="T1468" i="4"/>
  <c r="T1473" i="4"/>
  <c r="T1475" i="4"/>
  <c r="T1476" i="4"/>
  <c r="T1477" i="4"/>
  <c r="T1478" i="4"/>
  <c r="T1479" i="4"/>
  <c r="T1480" i="4"/>
  <c r="T1483" i="4"/>
  <c r="T1486" i="4"/>
  <c r="T1487" i="4"/>
  <c r="T1489" i="4"/>
  <c r="T1491" i="4"/>
  <c r="T1492" i="4"/>
  <c r="T1493" i="4"/>
  <c r="T1495" i="4"/>
  <c r="T1497" i="4"/>
  <c r="T1499" i="4"/>
  <c r="T1500" i="4"/>
  <c r="T1501" i="4"/>
  <c r="T1503" i="4"/>
  <c r="T1504" i="4"/>
  <c r="T1505" i="4"/>
  <c r="T1507" i="4"/>
  <c r="T1508" i="4"/>
  <c r="T1509" i="4"/>
  <c r="T1510" i="4"/>
  <c r="T1514" i="4"/>
  <c r="T1515" i="4"/>
  <c r="T1516" i="4"/>
  <c r="T1517" i="4"/>
  <c r="T1521" i="4"/>
  <c r="T1522" i="4"/>
  <c r="T1523" i="4"/>
  <c r="T1529" i="4"/>
  <c r="T1530" i="4"/>
  <c r="T1531" i="4"/>
  <c r="T1533" i="4"/>
  <c r="T1534" i="4"/>
  <c r="T1535" i="4"/>
  <c r="T1536" i="4"/>
  <c r="T1537" i="4"/>
  <c r="T1539" i="4"/>
  <c r="T1543" i="4"/>
  <c r="T1544" i="4"/>
  <c r="T1545" i="4"/>
  <c r="T1546" i="4"/>
  <c r="T1547" i="4"/>
  <c r="T1549" i="4"/>
  <c r="T1550" i="4"/>
  <c r="T1551" i="4"/>
  <c r="T1552" i="4"/>
  <c r="T1553" i="4"/>
  <c r="T1558" i="4"/>
  <c r="T1559" i="4"/>
  <c r="T1560" i="4"/>
  <c r="T1562" i="4"/>
  <c r="T1563" i="4"/>
  <c r="T1565" i="4"/>
  <c r="T1567" i="4"/>
  <c r="T1569" i="4"/>
  <c r="T1570" i="4"/>
  <c r="T1572" i="4"/>
  <c r="T1574" i="4"/>
  <c r="T1575" i="4"/>
  <c r="T1577" i="4"/>
  <c r="T1578" i="4"/>
  <c r="T1581" i="4"/>
  <c r="T1582" i="4"/>
  <c r="T1584" i="4"/>
  <c r="T1585" i="4"/>
  <c r="T1587" i="4"/>
  <c r="T1589" i="4"/>
  <c r="T1591" i="4"/>
  <c r="T1595" i="4"/>
  <c r="T1598" i="4"/>
  <c r="T1599" i="4"/>
  <c r="T1600" i="4"/>
  <c r="T1601" i="4"/>
  <c r="T1604" i="4"/>
  <c r="T1608" i="4"/>
  <c r="T1609" i="4"/>
  <c r="T1610" i="4"/>
  <c r="T1612" i="4"/>
  <c r="T1613" i="4"/>
  <c r="T1615" i="4"/>
  <c r="T1616" i="4"/>
  <c r="T1617" i="4"/>
  <c r="T1618" i="4"/>
  <c r="T1621" i="4"/>
  <c r="T1622" i="4"/>
  <c r="T1627" i="4"/>
  <c r="T1628" i="4"/>
  <c r="T1630" i="4"/>
  <c r="T1634" i="4"/>
  <c r="T1635" i="4"/>
  <c r="T1636" i="4"/>
  <c r="T1639" i="4"/>
  <c r="T1640" i="4"/>
  <c r="T1641" i="4"/>
  <c r="T1646" i="4"/>
  <c r="T1648" i="4"/>
  <c r="T1649" i="4"/>
  <c r="T1652" i="4"/>
  <c r="T1654" i="4"/>
  <c r="T1658" i="4"/>
  <c r="T1660" i="4"/>
  <c r="T1661" i="4"/>
  <c r="T1663" i="4"/>
  <c r="T1664" i="4"/>
  <c r="T1666" i="4"/>
  <c r="T1667" i="4"/>
  <c r="T1668" i="4"/>
  <c r="T1670" i="4"/>
  <c r="T1676" i="4"/>
  <c r="T1680" i="4"/>
  <c r="T1681" i="4"/>
  <c r="T1682" i="4"/>
  <c r="T1683" i="4"/>
  <c r="T1687" i="4"/>
  <c r="T1688" i="4"/>
  <c r="T1693" i="4"/>
  <c r="T1694" i="4"/>
  <c r="T1695" i="4"/>
  <c r="T1696" i="4"/>
  <c r="T1700" i="4"/>
  <c r="T1701" i="4"/>
  <c r="T1702" i="4"/>
  <c r="T1704" i="4"/>
  <c r="T1705" i="4"/>
  <c r="T1706" i="4"/>
  <c r="T1707" i="4"/>
  <c r="T1708" i="4"/>
  <c r="T1714" i="4"/>
  <c r="T1716" i="4"/>
  <c r="T1718" i="4"/>
  <c r="T1719" i="4"/>
  <c r="T1720" i="4"/>
  <c r="T1721" i="4"/>
  <c r="T1723" i="4"/>
  <c r="T1728" i="4"/>
  <c r="T1730" i="4"/>
  <c r="T1732" i="4"/>
  <c r="T1735" i="4"/>
  <c r="T1738" i="4"/>
  <c r="T1739" i="4"/>
  <c r="T1742" i="4"/>
  <c r="T1743" i="4"/>
  <c r="T1750" i="4"/>
  <c r="T1752" i="4"/>
  <c r="T1753" i="4"/>
  <c r="T1756" i="4"/>
  <c r="T1757" i="4"/>
  <c r="T1759" i="4"/>
  <c r="T1762" i="4"/>
  <c r="T1763" i="4"/>
  <c r="T1764" i="4"/>
  <c r="T1771" i="4"/>
  <c r="T1776" i="4"/>
  <c r="T1777" i="4"/>
  <c r="T1778" i="4"/>
  <c r="T1779" i="4"/>
  <c r="T1780" i="4"/>
  <c r="T1786" i="4"/>
  <c r="T1791" i="4"/>
  <c r="T1792" i="4"/>
  <c r="T1793" i="4"/>
  <c r="T1795" i="4"/>
  <c r="T1800" i="4"/>
  <c r="T1801" i="4"/>
  <c r="T1807" i="4"/>
  <c r="T1809" i="4"/>
  <c r="T1814" i="4"/>
  <c r="T1815" i="4"/>
  <c r="T1816" i="4"/>
  <c r="T1819" i="4"/>
  <c r="T1821" i="4"/>
  <c r="T1822" i="4"/>
  <c r="T1824" i="4"/>
  <c r="T1829" i="4"/>
  <c r="T1831" i="4"/>
  <c r="T1836" i="4"/>
  <c r="T1837" i="4"/>
  <c r="T1838" i="4"/>
  <c r="T1839" i="4"/>
  <c r="T1843" i="4"/>
  <c r="T1846" i="4"/>
  <c r="T1850" i="4"/>
  <c r="T1851" i="4"/>
  <c r="T1853" i="4"/>
  <c r="T1858" i="4"/>
  <c r="T1860" i="4"/>
  <c r="T1865" i="4"/>
  <c r="T1867" i="4"/>
  <c r="T1869" i="4"/>
  <c r="T1872" i="4"/>
  <c r="T1877" i="4"/>
  <c r="T1879" i="4"/>
  <c r="T1886" i="4"/>
  <c r="T1887" i="4"/>
  <c r="T1891" i="4"/>
  <c r="T1893" i="4"/>
  <c r="T1894" i="4"/>
  <c r="T1899" i="4"/>
  <c r="T1900" i="4"/>
  <c r="T1901" i="4"/>
  <c r="T1903" i="4"/>
  <c r="T1907" i="4"/>
  <c r="T1908" i="4"/>
  <c r="T1912" i="4"/>
  <c r="T1913" i="4"/>
  <c r="T1914" i="4"/>
  <c r="T1915" i="4"/>
  <c r="T1922" i="4"/>
  <c r="T1923" i="4"/>
  <c r="T1925" i="4"/>
  <c r="T1926" i="4"/>
  <c r="T1927" i="4"/>
  <c r="T1930" i="4"/>
  <c r="T1932" i="4"/>
  <c r="T1937" i="4"/>
  <c r="T1938" i="4"/>
  <c r="T1939" i="4"/>
  <c r="T1941" i="4"/>
  <c r="T1942" i="4"/>
  <c r="T1943" i="4"/>
  <c r="T1944" i="4"/>
  <c r="T1945" i="4"/>
  <c r="T1946" i="4"/>
  <c r="T1947" i="4"/>
  <c r="T1951" i="4"/>
  <c r="T1954" i="4"/>
  <c r="T1955" i="4"/>
  <c r="T1956" i="4"/>
  <c r="T1957" i="4"/>
  <c r="T1958" i="4"/>
  <c r="T1959" i="4"/>
  <c r="T1968" i="4"/>
  <c r="T1969" i="4"/>
  <c r="T1970" i="4"/>
  <c r="T1971" i="4"/>
  <c r="T1972" i="4"/>
  <c r="T1973" i="4"/>
  <c r="T1978" i="4"/>
  <c r="T1979" i="4"/>
  <c r="T1986" i="4"/>
  <c r="T1987" i="4"/>
  <c r="T1993" i="4"/>
  <c r="T1994" i="4"/>
  <c r="T1995" i="4"/>
  <c r="T2003" i="4"/>
  <c r="T2004" i="4"/>
  <c r="T2005" i="4"/>
  <c r="T2006" i="4"/>
  <c r="T2007" i="4"/>
  <c r="T2008" i="4"/>
  <c r="T2009" i="4"/>
  <c r="T2011" i="4"/>
  <c r="T2019" i="4"/>
  <c r="T2020" i="4"/>
  <c r="T2021" i="4"/>
  <c r="T2022" i="4"/>
  <c r="T2023" i="4"/>
  <c r="T2024" i="4"/>
  <c r="T2027" i="4"/>
  <c r="T2030" i="4"/>
  <c r="T2035" i="4"/>
  <c r="T2039" i="4"/>
  <c r="T2040" i="4"/>
  <c r="T2041" i="4"/>
  <c r="T2044" i="4"/>
  <c r="T2045" i="4"/>
  <c r="T2046" i="4"/>
  <c r="T2047" i="4"/>
  <c r="T2052" i="4"/>
  <c r="T2053" i="4"/>
  <c r="T2054" i="4"/>
  <c r="T2055" i="4"/>
  <c r="T2056" i="4"/>
  <c r="T2059" i="4"/>
  <c r="T2060" i="4"/>
  <c r="T2066" i="4"/>
  <c r="T2069" i="4"/>
  <c r="T2070" i="4"/>
  <c r="T2076" i="4"/>
  <c r="T2077" i="4"/>
  <c r="T2078" i="4"/>
  <c r="T2080" i="4"/>
  <c r="T2" i="4"/>
  <c r="U3" i="4"/>
  <c r="U4" i="4"/>
  <c r="U6" i="4"/>
  <c r="U7" i="4"/>
  <c r="U8" i="4"/>
  <c r="U10" i="4"/>
  <c r="U11" i="4"/>
  <c r="U16" i="4"/>
  <c r="U17" i="4"/>
  <c r="U23" i="4"/>
  <c r="U24" i="4"/>
  <c r="U27" i="4"/>
  <c r="U28" i="4"/>
  <c r="U31" i="4"/>
  <c r="U36" i="4"/>
  <c r="U37" i="4"/>
  <c r="U38" i="4"/>
  <c r="U39" i="4"/>
  <c r="U40" i="4"/>
  <c r="U41" i="4"/>
  <c r="U42" i="4"/>
  <c r="U45" i="4"/>
  <c r="U46" i="4"/>
  <c r="U47" i="4"/>
  <c r="U49" i="4"/>
  <c r="U52" i="4"/>
  <c r="U53" i="4"/>
  <c r="U54" i="4"/>
  <c r="U55" i="4"/>
  <c r="U56" i="4"/>
  <c r="U62" i="4"/>
  <c r="U63" i="4"/>
  <c r="U64" i="4"/>
  <c r="U66" i="4"/>
  <c r="U68" i="4"/>
  <c r="U69" i="4"/>
  <c r="U70" i="4"/>
  <c r="U75" i="4"/>
  <c r="U76" i="4"/>
  <c r="U77" i="4"/>
  <c r="U78" i="4"/>
  <c r="U79" i="4"/>
  <c r="U80" i="4"/>
  <c r="U81" i="4"/>
  <c r="U82" i="4"/>
  <c r="U83" i="4"/>
  <c r="U84" i="4"/>
  <c r="U87" i="4"/>
  <c r="U88" i="4"/>
  <c r="U92" i="4"/>
  <c r="U93" i="4"/>
  <c r="U94" i="4"/>
  <c r="U95" i="4"/>
  <c r="U99" i="4"/>
  <c r="U100" i="4"/>
  <c r="U101" i="4"/>
  <c r="U102" i="4"/>
  <c r="U107" i="4"/>
  <c r="U108" i="4"/>
  <c r="U109" i="4"/>
  <c r="U111" i="4"/>
  <c r="U113" i="4"/>
  <c r="U114" i="4"/>
  <c r="U116" i="4"/>
  <c r="U117" i="4"/>
  <c r="U121" i="4"/>
  <c r="U122" i="4"/>
  <c r="U123" i="4"/>
  <c r="U124" i="4"/>
  <c r="U125" i="4"/>
  <c r="U128" i="4"/>
  <c r="U129" i="4"/>
  <c r="U130" i="4"/>
  <c r="U131" i="4"/>
  <c r="U132" i="4"/>
  <c r="U134" i="4"/>
  <c r="U135" i="4"/>
  <c r="U136" i="4"/>
  <c r="U137" i="4"/>
  <c r="U138" i="4"/>
  <c r="U139" i="4"/>
  <c r="U140" i="4"/>
  <c r="U141" i="4"/>
  <c r="U144" i="4"/>
  <c r="U147" i="4"/>
  <c r="U148" i="4"/>
  <c r="U149" i="4"/>
  <c r="U151" i="4"/>
  <c r="U152" i="4"/>
  <c r="U154" i="4"/>
  <c r="U155" i="4"/>
  <c r="U158" i="4"/>
  <c r="U159" i="4"/>
  <c r="U160" i="4"/>
  <c r="U163" i="4"/>
  <c r="U164" i="4"/>
  <c r="U165" i="4"/>
  <c r="U166" i="4"/>
  <c r="U167" i="4"/>
  <c r="U171" i="4"/>
  <c r="U172" i="4"/>
  <c r="U173" i="4"/>
  <c r="U174" i="4"/>
  <c r="U175" i="4"/>
  <c r="U177" i="4"/>
  <c r="U178" i="4"/>
  <c r="U179" i="4"/>
  <c r="U180" i="4"/>
  <c r="U181" i="4"/>
  <c r="U182" i="4"/>
  <c r="U185" i="4"/>
  <c r="U186" i="4"/>
  <c r="U187" i="4"/>
  <c r="U188" i="4"/>
  <c r="U189" i="4"/>
  <c r="U190" i="4"/>
  <c r="U191" i="4"/>
  <c r="U193" i="4"/>
  <c r="U194" i="4"/>
  <c r="U195" i="4"/>
  <c r="U196" i="4"/>
  <c r="U199" i="4"/>
  <c r="U200" i="4"/>
  <c r="U201" i="4"/>
  <c r="U202" i="4"/>
  <c r="U203" i="4"/>
  <c r="U204" i="4"/>
  <c r="U206" i="4"/>
  <c r="U207" i="4"/>
  <c r="U208" i="4"/>
  <c r="U211" i="4"/>
  <c r="U212" i="4"/>
  <c r="U213" i="4"/>
  <c r="U215" i="4"/>
  <c r="U216" i="4"/>
  <c r="U218" i="4"/>
  <c r="U219" i="4"/>
  <c r="U220" i="4"/>
  <c r="U221" i="4"/>
  <c r="U223" i="4"/>
  <c r="U226" i="4"/>
  <c r="U227" i="4"/>
  <c r="U229" i="4"/>
  <c r="U231" i="4"/>
  <c r="U234" i="4"/>
  <c r="U235" i="4"/>
  <c r="U236" i="4"/>
  <c r="U237" i="4"/>
  <c r="U239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7" i="4"/>
  <c r="U258" i="4"/>
  <c r="U260" i="4"/>
  <c r="U261" i="4"/>
  <c r="U262" i="4"/>
  <c r="U263" i="4"/>
  <c r="U265" i="4"/>
  <c r="U268" i="4"/>
  <c r="U269" i="4"/>
  <c r="U270" i="4"/>
  <c r="U271" i="4"/>
  <c r="U272" i="4"/>
  <c r="U273" i="4"/>
  <c r="U278" i="4"/>
  <c r="U279" i="4"/>
  <c r="U280" i="4"/>
  <c r="U283" i="4"/>
  <c r="U284" i="4"/>
  <c r="U285" i="4"/>
  <c r="U286" i="4"/>
  <c r="U287" i="4"/>
  <c r="U291" i="4"/>
  <c r="U292" i="4"/>
  <c r="U293" i="4"/>
  <c r="U294" i="4"/>
  <c r="U298" i="4"/>
  <c r="U299" i="4"/>
  <c r="U300" i="4"/>
  <c r="U301" i="4"/>
  <c r="U307" i="4"/>
  <c r="U308" i="4"/>
  <c r="U309" i="4"/>
  <c r="U311" i="4"/>
  <c r="U313" i="4"/>
  <c r="U314" i="4"/>
  <c r="U315" i="4"/>
  <c r="U316" i="4"/>
  <c r="U317" i="4"/>
  <c r="U321" i="4"/>
  <c r="U322" i="4"/>
  <c r="U323" i="4"/>
  <c r="U324" i="4"/>
  <c r="U327" i="4"/>
  <c r="U328" i="4"/>
  <c r="U329" i="4"/>
  <c r="U330" i="4"/>
  <c r="U331" i="4"/>
  <c r="U332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50" i="4"/>
  <c r="U351" i="4"/>
  <c r="U353" i="4"/>
  <c r="U354" i="4"/>
  <c r="U355" i="4"/>
  <c r="U356" i="4"/>
  <c r="U357" i="4"/>
  <c r="U358" i="4"/>
  <c r="U360" i="4"/>
  <c r="U361" i="4"/>
  <c r="U363" i="4"/>
  <c r="U364" i="4"/>
  <c r="U367" i="4"/>
  <c r="U368" i="4"/>
  <c r="U369" i="4"/>
  <c r="U370" i="4"/>
  <c r="U371" i="4"/>
  <c r="U374" i="4"/>
  <c r="U375" i="4"/>
  <c r="U376" i="4"/>
  <c r="U378" i="4"/>
  <c r="U379" i="4"/>
  <c r="U380" i="4"/>
  <c r="U381" i="4"/>
  <c r="U382" i="4"/>
  <c r="U383" i="4"/>
  <c r="U384" i="4"/>
  <c r="U385" i="4"/>
  <c r="U389" i="4"/>
  <c r="U390" i="4"/>
  <c r="U391" i="4"/>
  <c r="U393" i="4"/>
  <c r="U395" i="4"/>
  <c r="U396" i="4"/>
  <c r="U397" i="4"/>
  <c r="U398" i="4"/>
  <c r="U399" i="4"/>
  <c r="U402" i="4"/>
  <c r="U403" i="4"/>
  <c r="U404" i="4"/>
  <c r="U405" i="4"/>
  <c r="U406" i="4"/>
  <c r="U407" i="4"/>
  <c r="U409" i="4"/>
  <c r="U411" i="4"/>
  <c r="U413" i="4"/>
  <c r="U414" i="4"/>
  <c r="U416" i="4"/>
  <c r="U417" i="4"/>
  <c r="U419" i="4"/>
  <c r="U420" i="4"/>
  <c r="U421" i="4"/>
  <c r="U422" i="4"/>
  <c r="U423" i="4"/>
  <c r="U426" i="4"/>
  <c r="U427" i="4"/>
  <c r="U428" i="4"/>
  <c r="U429" i="4"/>
  <c r="U430" i="4"/>
  <c r="U431" i="4"/>
  <c r="U435" i="4"/>
  <c r="U436" i="4"/>
  <c r="U437" i="4"/>
  <c r="U441" i="4"/>
  <c r="U442" i="4"/>
  <c r="U443" i="4"/>
  <c r="U444" i="4"/>
  <c r="U447" i="4"/>
  <c r="U448" i="4"/>
  <c r="U449" i="4"/>
  <c r="U450" i="4"/>
  <c r="U451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8" i="4"/>
  <c r="U469" i="4"/>
  <c r="U470" i="4"/>
  <c r="U471" i="4"/>
  <c r="U472" i="4"/>
  <c r="U473" i="4"/>
  <c r="U474" i="4"/>
  <c r="U475" i="4"/>
  <c r="U477" i="4"/>
  <c r="U478" i="4"/>
  <c r="U479" i="4"/>
  <c r="U480" i="4"/>
  <c r="U481" i="4"/>
  <c r="U486" i="4"/>
  <c r="U487" i="4"/>
  <c r="U488" i="4"/>
  <c r="U489" i="4"/>
  <c r="U492" i="4"/>
  <c r="U494" i="4"/>
  <c r="U495" i="4"/>
  <c r="U496" i="4"/>
  <c r="U501" i="4"/>
  <c r="U502" i="4"/>
  <c r="U503" i="4"/>
  <c r="U507" i="4"/>
  <c r="U508" i="4"/>
  <c r="U509" i="4"/>
  <c r="U510" i="4"/>
  <c r="U511" i="4"/>
  <c r="U512" i="4"/>
  <c r="U513" i="4"/>
  <c r="U514" i="4"/>
  <c r="U515" i="4"/>
  <c r="U518" i="4"/>
  <c r="U519" i="4"/>
  <c r="U520" i="4"/>
  <c r="U521" i="4"/>
  <c r="U522" i="4"/>
  <c r="U523" i="4"/>
  <c r="U524" i="4"/>
  <c r="U525" i="4"/>
  <c r="U526" i="4"/>
  <c r="U527" i="4"/>
  <c r="U533" i="4"/>
  <c r="U534" i="4"/>
  <c r="U535" i="4"/>
  <c r="U537" i="4"/>
  <c r="U538" i="4"/>
  <c r="U539" i="4"/>
  <c r="U540" i="4"/>
  <c r="U541" i="4"/>
  <c r="U542" i="4"/>
  <c r="U543" i="4"/>
  <c r="U544" i="4"/>
  <c r="U547" i="4"/>
  <c r="U548" i="4"/>
  <c r="U549" i="4"/>
  <c r="U550" i="4"/>
  <c r="U551" i="4"/>
  <c r="U555" i="4"/>
  <c r="U556" i="4"/>
  <c r="U557" i="4"/>
  <c r="U558" i="4"/>
  <c r="U561" i="4"/>
  <c r="U562" i="4"/>
  <c r="U563" i="4"/>
  <c r="U564" i="4"/>
  <c r="U565" i="4"/>
  <c r="U566" i="4"/>
  <c r="U568" i="4"/>
  <c r="U572" i="4"/>
  <c r="U573" i="4"/>
  <c r="U574" i="4"/>
  <c r="U576" i="4"/>
  <c r="U580" i="4"/>
  <c r="U581" i="4"/>
  <c r="U582" i="4"/>
  <c r="U585" i="4"/>
  <c r="U587" i="4"/>
  <c r="U588" i="4"/>
  <c r="U589" i="4"/>
  <c r="U591" i="4"/>
  <c r="U592" i="4"/>
  <c r="U595" i="4"/>
  <c r="U596" i="4"/>
  <c r="U597" i="4"/>
  <c r="U600" i="4"/>
  <c r="U603" i="4"/>
  <c r="U604" i="4"/>
  <c r="U605" i="4"/>
  <c r="U606" i="4"/>
  <c r="U607" i="4"/>
  <c r="U608" i="4"/>
  <c r="U609" i="4"/>
  <c r="U611" i="4"/>
  <c r="U612" i="4"/>
  <c r="U613" i="4"/>
  <c r="U616" i="4"/>
  <c r="U618" i="4"/>
  <c r="U619" i="4"/>
  <c r="U620" i="4"/>
  <c r="U621" i="4"/>
  <c r="U622" i="4"/>
  <c r="U626" i="4"/>
  <c r="U627" i="4"/>
  <c r="U628" i="4"/>
  <c r="U629" i="4"/>
  <c r="U633" i="4"/>
  <c r="U634" i="4"/>
  <c r="U635" i="4"/>
  <c r="U636" i="4"/>
  <c r="U637" i="4"/>
  <c r="U641" i="4"/>
  <c r="U642" i="4"/>
  <c r="U644" i="4"/>
  <c r="U645" i="4"/>
  <c r="U646" i="4"/>
  <c r="U649" i="4"/>
  <c r="U650" i="4"/>
  <c r="U653" i="4"/>
  <c r="U654" i="4"/>
  <c r="U657" i="4"/>
  <c r="U658" i="4"/>
  <c r="U659" i="4"/>
  <c r="U660" i="4"/>
  <c r="U661" i="4"/>
  <c r="U663" i="4"/>
  <c r="U664" i="4"/>
  <c r="U665" i="4"/>
  <c r="U666" i="4"/>
  <c r="U667" i="4"/>
  <c r="U668" i="4"/>
  <c r="U669" i="4"/>
  <c r="U670" i="4"/>
  <c r="U671" i="4"/>
  <c r="U672" i="4"/>
  <c r="U673" i="4"/>
  <c r="U675" i="4"/>
  <c r="U676" i="4"/>
  <c r="U677" i="4"/>
  <c r="U678" i="4"/>
  <c r="U679" i="4"/>
  <c r="U680" i="4"/>
  <c r="U681" i="4"/>
  <c r="U682" i="4"/>
  <c r="U683" i="4"/>
  <c r="U684" i="4"/>
  <c r="U687" i="4"/>
  <c r="U688" i="4"/>
  <c r="U689" i="4"/>
  <c r="U692" i="4"/>
  <c r="U693" i="4"/>
  <c r="U694" i="4"/>
  <c r="U695" i="4"/>
  <c r="U696" i="4"/>
  <c r="U699" i="4"/>
  <c r="U700" i="4"/>
  <c r="U701" i="4"/>
  <c r="U702" i="4"/>
  <c r="U703" i="4"/>
  <c r="U706" i="4"/>
  <c r="U707" i="4"/>
  <c r="U708" i="4"/>
  <c r="U711" i="4"/>
  <c r="U712" i="4"/>
  <c r="U713" i="4"/>
  <c r="U715" i="4"/>
  <c r="U716" i="4"/>
  <c r="U719" i="4"/>
  <c r="U720" i="4"/>
  <c r="U722" i="4"/>
  <c r="U723" i="4"/>
  <c r="U724" i="4"/>
  <c r="U726" i="4"/>
  <c r="U727" i="4"/>
  <c r="U728" i="4"/>
  <c r="U729" i="4"/>
  <c r="U732" i="4"/>
  <c r="U734" i="4"/>
  <c r="U735" i="4"/>
  <c r="U736" i="4"/>
  <c r="U737" i="4"/>
  <c r="U739" i="4"/>
  <c r="U741" i="4"/>
  <c r="U742" i="4"/>
  <c r="U743" i="4"/>
  <c r="U744" i="4"/>
  <c r="U747" i="4"/>
  <c r="U750" i="4"/>
  <c r="U751" i="4"/>
  <c r="U752" i="4"/>
  <c r="U753" i="4"/>
  <c r="U754" i="4"/>
  <c r="U755" i="4"/>
  <c r="U756" i="4"/>
  <c r="U757" i="4"/>
  <c r="U758" i="4"/>
  <c r="U761" i="4"/>
  <c r="U762" i="4"/>
  <c r="U763" i="4"/>
  <c r="U765" i="4"/>
  <c r="U766" i="4"/>
  <c r="U771" i="4"/>
  <c r="U772" i="4"/>
  <c r="U773" i="4"/>
  <c r="U775" i="4"/>
  <c r="U777" i="4"/>
  <c r="U778" i="4"/>
  <c r="U779" i="4"/>
  <c r="U780" i="4"/>
  <c r="U781" i="4"/>
  <c r="U786" i="4"/>
  <c r="U787" i="4"/>
  <c r="U788" i="4"/>
  <c r="U789" i="4"/>
  <c r="U790" i="4"/>
  <c r="U793" i="4"/>
  <c r="U794" i="4"/>
  <c r="U795" i="4"/>
  <c r="U796" i="4"/>
  <c r="U797" i="4"/>
  <c r="U801" i="4"/>
  <c r="U802" i="4"/>
  <c r="U803" i="4"/>
  <c r="U804" i="4"/>
  <c r="U807" i="4"/>
  <c r="U808" i="4"/>
  <c r="U809" i="4"/>
  <c r="U810" i="4"/>
  <c r="U815" i="4"/>
  <c r="U817" i="4"/>
  <c r="U819" i="4"/>
  <c r="U820" i="4"/>
  <c r="U821" i="4"/>
  <c r="U822" i="4"/>
  <c r="U824" i="4"/>
  <c r="U825" i="4"/>
  <c r="U826" i="4"/>
  <c r="U827" i="4"/>
  <c r="U831" i="4"/>
  <c r="U832" i="4"/>
  <c r="U833" i="4"/>
  <c r="U834" i="4"/>
  <c r="U835" i="4"/>
  <c r="U836" i="4"/>
  <c r="U838" i="4"/>
  <c r="U839" i="4"/>
  <c r="U844" i="4"/>
  <c r="U845" i="4"/>
  <c r="U847" i="4"/>
  <c r="U848" i="4"/>
  <c r="U849" i="4"/>
  <c r="U850" i="4"/>
  <c r="U851" i="4"/>
  <c r="U852" i="4"/>
  <c r="U857" i="4"/>
  <c r="U858" i="4"/>
  <c r="U860" i="4"/>
  <c r="U861" i="4"/>
  <c r="U862" i="4"/>
  <c r="U863" i="4"/>
  <c r="U864" i="4"/>
  <c r="U865" i="4"/>
  <c r="U867" i="4"/>
  <c r="U868" i="4"/>
  <c r="U869" i="4"/>
  <c r="U870" i="4"/>
  <c r="U871" i="4"/>
  <c r="U875" i="4"/>
  <c r="U876" i="4"/>
  <c r="U877" i="4"/>
  <c r="U878" i="4"/>
  <c r="U879" i="4"/>
  <c r="U881" i="4"/>
  <c r="U882" i="4"/>
  <c r="U883" i="4"/>
  <c r="U884" i="4"/>
  <c r="U885" i="4"/>
  <c r="U886" i="4"/>
  <c r="U887" i="4"/>
  <c r="U890" i="4"/>
  <c r="U892" i="4"/>
  <c r="U893" i="4"/>
  <c r="U895" i="4"/>
  <c r="U896" i="4"/>
  <c r="U897" i="4"/>
  <c r="U898" i="4"/>
  <c r="U899" i="4"/>
  <c r="U900" i="4"/>
  <c r="U903" i="4"/>
  <c r="U904" i="4"/>
  <c r="U905" i="4"/>
  <c r="U906" i="4"/>
  <c r="U909" i="4"/>
  <c r="U910" i="4"/>
  <c r="U911" i="4"/>
  <c r="U913" i="4"/>
  <c r="U915" i="4"/>
  <c r="U916" i="4"/>
  <c r="U917" i="4"/>
  <c r="U920" i="4"/>
  <c r="U922" i="4"/>
  <c r="U923" i="4"/>
  <c r="U924" i="4"/>
  <c r="U927" i="4"/>
  <c r="U928" i="4"/>
  <c r="U929" i="4"/>
  <c r="U930" i="4"/>
  <c r="U931" i="4"/>
  <c r="U933" i="4"/>
  <c r="U935" i="4"/>
  <c r="U936" i="4"/>
  <c r="U939" i="4"/>
  <c r="U940" i="4"/>
  <c r="U941" i="4"/>
  <c r="U943" i="4"/>
  <c r="U944" i="4"/>
  <c r="U945" i="4"/>
  <c r="U946" i="4"/>
  <c r="U947" i="4"/>
  <c r="U952" i="4"/>
  <c r="U953" i="4"/>
  <c r="U954" i="4"/>
  <c r="U955" i="4"/>
  <c r="U956" i="4"/>
  <c r="U959" i="4"/>
  <c r="U961" i="4"/>
  <c r="U962" i="4"/>
  <c r="U964" i="4"/>
  <c r="U965" i="4"/>
  <c r="U966" i="4"/>
  <c r="U967" i="4"/>
  <c r="U968" i="4"/>
  <c r="U969" i="4"/>
  <c r="U971" i="4"/>
  <c r="U975" i="4"/>
  <c r="U976" i="4"/>
  <c r="U977" i="4"/>
  <c r="U978" i="4"/>
  <c r="U979" i="4"/>
  <c r="U981" i="4"/>
  <c r="U982" i="4"/>
  <c r="U983" i="4"/>
  <c r="U988" i="4"/>
  <c r="U989" i="4"/>
  <c r="U995" i="4"/>
  <c r="U996" i="4"/>
  <c r="U999" i="4"/>
  <c r="U1001" i="4"/>
  <c r="U1002" i="4"/>
  <c r="U1007" i="4"/>
  <c r="U1008" i="4"/>
  <c r="U1013" i="4"/>
  <c r="U1015" i="4"/>
  <c r="U1019" i="4"/>
  <c r="U1021" i="4"/>
  <c r="U1022" i="4"/>
  <c r="U1025" i="4"/>
  <c r="U1028" i="4"/>
  <c r="U1029" i="4"/>
  <c r="U1031" i="4"/>
  <c r="U1032" i="4"/>
  <c r="U1034" i="4"/>
  <c r="U1035" i="4"/>
  <c r="U1036" i="4"/>
  <c r="U1037" i="4"/>
  <c r="U1041" i="4"/>
  <c r="U1042" i="4"/>
  <c r="U1043" i="4"/>
  <c r="U1046" i="4"/>
  <c r="U1047" i="4"/>
  <c r="U1048" i="4"/>
  <c r="U1049" i="4"/>
  <c r="U1050" i="4"/>
  <c r="U1054" i="4"/>
  <c r="U1055" i="4"/>
  <c r="U1056" i="4"/>
  <c r="U1059" i="4"/>
  <c r="U1060" i="4"/>
  <c r="U1061" i="4"/>
  <c r="U1063" i="4"/>
  <c r="U1064" i="4"/>
  <c r="U1065" i="4"/>
  <c r="U1066" i="4"/>
  <c r="U1067" i="4"/>
  <c r="U1070" i="4"/>
  <c r="U1072" i="4"/>
  <c r="U1073" i="4"/>
  <c r="U1074" i="4"/>
  <c r="U1075" i="4"/>
  <c r="U1076" i="4"/>
  <c r="U1078" i="4"/>
  <c r="U1079" i="4"/>
  <c r="U1080" i="4"/>
  <c r="U1082" i="4"/>
  <c r="U1084" i="4"/>
  <c r="U1085" i="4"/>
  <c r="U1086" i="4"/>
  <c r="U1087" i="4"/>
  <c r="U1088" i="4"/>
  <c r="U1089" i="4"/>
  <c r="U1090" i="4"/>
  <c r="U1091" i="4"/>
  <c r="U1092" i="4"/>
  <c r="U1096" i="4"/>
  <c r="U1097" i="4"/>
  <c r="U1099" i="4"/>
  <c r="U1100" i="4"/>
  <c r="U1101" i="4"/>
  <c r="U1102" i="4"/>
  <c r="U1103" i="4"/>
  <c r="U1104" i="4"/>
  <c r="U1106" i="4"/>
  <c r="U1107" i="4"/>
  <c r="U1109" i="4"/>
  <c r="U1111" i="4"/>
  <c r="U1113" i="4"/>
  <c r="U1114" i="4"/>
  <c r="U1115" i="4"/>
  <c r="U1116" i="4"/>
  <c r="U1118" i="4"/>
  <c r="U1119" i="4"/>
  <c r="U1120" i="4"/>
  <c r="U1121" i="4"/>
  <c r="U1123" i="4"/>
  <c r="U1124" i="4"/>
  <c r="U1125" i="4"/>
  <c r="U1126" i="4"/>
  <c r="U1127" i="4"/>
  <c r="U1131" i="4"/>
  <c r="U1132" i="4"/>
  <c r="U1133" i="4"/>
  <c r="U1137" i="4"/>
  <c r="U1138" i="4"/>
  <c r="U1139" i="4"/>
  <c r="U1140" i="4"/>
  <c r="U1142" i="4"/>
  <c r="U1143" i="4"/>
  <c r="U1144" i="4"/>
  <c r="U1145" i="4"/>
  <c r="U1146" i="4"/>
  <c r="U1147" i="4"/>
  <c r="U1148" i="4"/>
  <c r="U1150" i="4"/>
  <c r="U1151" i="4"/>
  <c r="U1153" i="4"/>
  <c r="U1154" i="4"/>
  <c r="U1155" i="4"/>
  <c r="U1156" i="4"/>
  <c r="U1157" i="4"/>
  <c r="U1161" i="4"/>
  <c r="U1162" i="4"/>
  <c r="U1163" i="4"/>
  <c r="U1164" i="4"/>
  <c r="U1165" i="4"/>
  <c r="U1168" i="4"/>
  <c r="U1169" i="4"/>
  <c r="U1172" i="4"/>
  <c r="U1175" i="4"/>
  <c r="U1176" i="4"/>
  <c r="U1178" i="4"/>
  <c r="U1179" i="4"/>
  <c r="U1180" i="4"/>
  <c r="U1186" i="4"/>
  <c r="U1187" i="4"/>
  <c r="U1188" i="4"/>
  <c r="U1191" i="4"/>
  <c r="U1192" i="4"/>
  <c r="U1193" i="4"/>
  <c r="U1194" i="4"/>
  <c r="U1199" i="4"/>
  <c r="U1200" i="4"/>
  <c r="U1201" i="4"/>
  <c r="U1202" i="4"/>
  <c r="U1207" i="4"/>
  <c r="U1208" i="4"/>
  <c r="U1209" i="4"/>
  <c r="U1210" i="4"/>
  <c r="U1214" i="4"/>
  <c r="U1215" i="4"/>
  <c r="U1216" i="4"/>
  <c r="U1220" i="4"/>
  <c r="U1221" i="4"/>
  <c r="U1222" i="4"/>
  <c r="U1223" i="4"/>
  <c r="U1224" i="4"/>
  <c r="U1228" i="4"/>
  <c r="U1229" i="4"/>
  <c r="U1230" i="4"/>
  <c r="U1235" i="4"/>
  <c r="U1236" i="4"/>
  <c r="U1237" i="4"/>
  <c r="U1238" i="4"/>
  <c r="U1243" i="4"/>
  <c r="U1244" i="4"/>
  <c r="U1245" i="4"/>
  <c r="U1249" i="4"/>
  <c r="U1250" i="4"/>
  <c r="U1251" i="4"/>
  <c r="U1252" i="4"/>
  <c r="U1256" i="4"/>
  <c r="U1257" i="4"/>
  <c r="U1258" i="4"/>
  <c r="U1259" i="4"/>
  <c r="U1260" i="4"/>
  <c r="U1266" i="4"/>
  <c r="U1268" i="4"/>
  <c r="U1273" i="4"/>
  <c r="U1274" i="4"/>
  <c r="U1275" i="4"/>
  <c r="U1276" i="4"/>
  <c r="U1280" i="4"/>
  <c r="U1281" i="4"/>
  <c r="U1282" i="4"/>
  <c r="U1283" i="4"/>
  <c r="U1286" i="4"/>
  <c r="U1287" i="4"/>
  <c r="U1292" i="4"/>
  <c r="U1293" i="4"/>
  <c r="U1294" i="4"/>
  <c r="U1295" i="4"/>
  <c r="U1296" i="4"/>
  <c r="U1297" i="4"/>
  <c r="U1298" i="4"/>
  <c r="U1299" i="4"/>
  <c r="U1305" i="4"/>
  <c r="U1307" i="4"/>
  <c r="U1308" i="4"/>
  <c r="U1309" i="4"/>
  <c r="U1310" i="4"/>
  <c r="U1311" i="4"/>
  <c r="U1312" i="4"/>
  <c r="U1316" i="4"/>
  <c r="U1317" i="4"/>
  <c r="U1322" i="4"/>
  <c r="U1323" i="4"/>
  <c r="U1328" i="4"/>
  <c r="U1329" i="4"/>
  <c r="U1330" i="4"/>
  <c r="U1331" i="4"/>
  <c r="U1333" i="4"/>
  <c r="U1334" i="4"/>
  <c r="U1335" i="4"/>
  <c r="U1336" i="4"/>
  <c r="U1337" i="4"/>
  <c r="U1342" i="4"/>
  <c r="U1343" i="4"/>
  <c r="U1344" i="4"/>
  <c r="U1345" i="4"/>
  <c r="U1351" i="4"/>
  <c r="U1352" i="4"/>
  <c r="U1353" i="4"/>
  <c r="U1354" i="4"/>
  <c r="U1358" i="4"/>
  <c r="U1359" i="4"/>
  <c r="U1360" i="4"/>
  <c r="U1365" i="4"/>
  <c r="U1366" i="4"/>
  <c r="U1367" i="4"/>
  <c r="U1368" i="4"/>
  <c r="U1374" i="4"/>
  <c r="U1376" i="4"/>
  <c r="U1381" i="4"/>
  <c r="U1382" i="4"/>
  <c r="U1383" i="4"/>
  <c r="U1384" i="4"/>
  <c r="U1388" i="4"/>
  <c r="U1390" i="4"/>
  <c r="U1391" i="4"/>
  <c r="U1394" i="4"/>
  <c r="U1395" i="4"/>
  <c r="U1400" i="4"/>
  <c r="U1401" i="4"/>
  <c r="U1402" i="4"/>
  <c r="U1403" i="4"/>
  <c r="U1404" i="4"/>
  <c r="U1405" i="4"/>
  <c r="U1406" i="4"/>
  <c r="U1407" i="4"/>
  <c r="U1413" i="4"/>
  <c r="U1415" i="4"/>
  <c r="U1416" i="4"/>
  <c r="U1417" i="4"/>
  <c r="U1418" i="4"/>
  <c r="U1419" i="4"/>
  <c r="U1420" i="4"/>
  <c r="U1421" i="4"/>
  <c r="U1424" i="4"/>
  <c r="U1425" i="4"/>
  <c r="U1430" i="4"/>
  <c r="U1431" i="4"/>
  <c r="U1432" i="4"/>
  <c r="U1436" i="4"/>
  <c r="U1437" i="4"/>
  <c r="U1438" i="4"/>
  <c r="U1442" i="4"/>
  <c r="U1443" i="4"/>
  <c r="U1444" i="4"/>
  <c r="U1445" i="4"/>
  <c r="U1448" i="4"/>
  <c r="U1449" i="4"/>
  <c r="U1450" i="4"/>
  <c r="U1451" i="4"/>
  <c r="U1452" i="4"/>
  <c r="U1453" i="4"/>
  <c r="U1459" i="4"/>
  <c r="U1460" i="4"/>
  <c r="U1461" i="4"/>
  <c r="U1466" i="4"/>
  <c r="U1467" i="4"/>
  <c r="U1468" i="4"/>
  <c r="U1472" i="4"/>
  <c r="U1473" i="4"/>
  <c r="U1474" i="4"/>
  <c r="U1475" i="4"/>
  <c r="U1476" i="4"/>
  <c r="U1480" i="4"/>
  <c r="U1482" i="4"/>
  <c r="U1484" i="4"/>
  <c r="U1488" i="4"/>
  <c r="U1489" i="4"/>
  <c r="U1490" i="4"/>
  <c r="U1491" i="4"/>
  <c r="U1492" i="4"/>
  <c r="U1496" i="4"/>
  <c r="U1497" i="4"/>
  <c r="U1498" i="4"/>
  <c r="U1502" i="4"/>
  <c r="U1503" i="4"/>
  <c r="U1508" i="4"/>
  <c r="U1509" i="4"/>
  <c r="U1510" i="4"/>
  <c r="U1511" i="4"/>
  <c r="U1512" i="4"/>
  <c r="U1513" i="4"/>
  <c r="U1514" i="4"/>
  <c r="U1515" i="4"/>
  <c r="U1521" i="4"/>
  <c r="U1522" i="4"/>
  <c r="U1523" i="4"/>
  <c r="U1524" i="4"/>
  <c r="U1525" i="4"/>
  <c r="U1526" i="4"/>
  <c r="U1527" i="4"/>
  <c r="U1528" i="4"/>
  <c r="U1529" i="4"/>
  <c r="U1532" i="4"/>
  <c r="U1538" i="4"/>
  <c r="U1539" i="4"/>
  <c r="U1540" i="4"/>
  <c r="U1544" i="4"/>
  <c r="U1545" i="4"/>
  <c r="U1546" i="4"/>
  <c r="U1547" i="4"/>
  <c r="U1552" i="4"/>
  <c r="U1553" i="4"/>
  <c r="U1556" i="4"/>
  <c r="U1557" i="4"/>
  <c r="U1558" i="4"/>
  <c r="U1559" i="4"/>
  <c r="U1560" i="4"/>
  <c r="U1561" i="4"/>
  <c r="U1564" i="4"/>
  <c r="U1567" i="4"/>
  <c r="U1568" i="4"/>
  <c r="U1569" i="4"/>
  <c r="U1573" i="4"/>
  <c r="U1574" i="4"/>
  <c r="U1575" i="4"/>
  <c r="U1576" i="4"/>
  <c r="U1580" i="4"/>
  <c r="U1581" i="4"/>
  <c r="U1582" i="4"/>
  <c r="U1583" i="4"/>
  <c r="U1584" i="4"/>
  <c r="U1586" i="4"/>
  <c r="U1587" i="4"/>
  <c r="U1588" i="4"/>
  <c r="U1590" i="4"/>
  <c r="U1592" i="4"/>
  <c r="U1595" i="4"/>
  <c r="U1596" i="4"/>
  <c r="U1597" i="4"/>
  <c r="U1598" i="4"/>
  <c r="U1599" i="4"/>
  <c r="U1600" i="4"/>
  <c r="U1604" i="4"/>
  <c r="U1605" i="4"/>
  <c r="U1610" i="4"/>
  <c r="U1611" i="4"/>
  <c r="U1612" i="4"/>
  <c r="U1616" i="4"/>
  <c r="U1617" i="4"/>
  <c r="U1618" i="4"/>
  <c r="U1619" i="4"/>
  <c r="U1621" i="4"/>
  <c r="U1622" i="4"/>
  <c r="U1623" i="4"/>
  <c r="U1628" i="4"/>
  <c r="U1629" i="4"/>
  <c r="U1630" i="4"/>
  <c r="U1631" i="4"/>
  <c r="U1632" i="4"/>
  <c r="U1633" i="4"/>
  <c r="U1634" i="4"/>
  <c r="U1635" i="4"/>
  <c r="U1637" i="4"/>
  <c r="U1640" i="4"/>
  <c r="U1645" i="4"/>
  <c r="U1646" i="4"/>
  <c r="U1647" i="4"/>
  <c r="U1648" i="4"/>
  <c r="U1652" i="4"/>
  <c r="U1653" i="4"/>
  <c r="U1654" i="4"/>
  <c r="U1655" i="4"/>
  <c r="U1660" i="4"/>
  <c r="U1661" i="4"/>
  <c r="U1664" i="4"/>
  <c r="U1665" i="4"/>
  <c r="U1666" i="4"/>
  <c r="U1668" i="4"/>
  <c r="U1669" i="4"/>
  <c r="U1670" i="4"/>
  <c r="U1671" i="4"/>
  <c r="U1672" i="4"/>
  <c r="U1675" i="4"/>
  <c r="U1676" i="4"/>
  <c r="U1677" i="4"/>
  <c r="U1678" i="4"/>
  <c r="U1680" i="4"/>
  <c r="U1682" i="4"/>
  <c r="U1683" i="4"/>
  <c r="U1684" i="4"/>
  <c r="U1691" i="4"/>
  <c r="U1692" i="4"/>
  <c r="U1693" i="4"/>
  <c r="U1694" i="4"/>
  <c r="U1695" i="4"/>
  <c r="U1698" i="4"/>
  <c r="U1700" i="4"/>
  <c r="U1702" i="4"/>
  <c r="U1703" i="4"/>
  <c r="U1704" i="4"/>
  <c r="U1705" i="4"/>
  <c r="U1706" i="4"/>
  <c r="U1707" i="4"/>
  <c r="U1708" i="4"/>
  <c r="U1712" i="4"/>
  <c r="U1718" i="4"/>
  <c r="U1719" i="4"/>
  <c r="U1720" i="4"/>
  <c r="U1724" i="4"/>
  <c r="U1725" i="4"/>
  <c r="U1726" i="4"/>
  <c r="U1727" i="4"/>
  <c r="U1729" i="4"/>
  <c r="U1730" i="4"/>
  <c r="U1731" i="4"/>
  <c r="U1736" i="4"/>
  <c r="U1737" i="4"/>
  <c r="U1738" i="4"/>
  <c r="U1739" i="4"/>
  <c r="U1740" i="4"/>
  <c r="U1741" i="4"/>
  <c r="U1742" i="4"/>
  <c r="U1744" i="4"/>
  <c r="U1745" i="4"/>
  <c r="U1748" i="4"/>
  <c r="U1752" i="4"/>
  <c r="U1753" i="4"/>
  <c r="U1754" i="4"/>
  <c r="U1755" i="4"/>
  <c r="U1756" i="4"/>
  <c r="U1760" i="4"/>
  <c r="U1761" i="4"/>
  <c r="U1762" i="4"/>
  <c r="U1768" i="4"/>
  <c r="U1769" i="4"/>
  <c r="U1772" i="4"/>
  <c r="U1773" i="4"/>
  <c r="U1776" i="4"/>
  <c r="U1777" i="4"/>
  <c r="U1778" i="4"/>
  <c r="U1779" i="4"/>
  <c r="U1780" i="4"/>
  <c r="U1783" i="4"/>
  <c r="U1784" i="4"/>
  <c r="U1785" i="4"/>
  <c r="U1786" i="4"/>
  <c r="U1787" i="4"/>
  <c r="U1790" i="4"/>
  <c r="U1791" i="4"/>
  <c r="U1792" i="4"/>
  <c r="U1799" i="4"/>
  <c r="U1800" i="4"/>
  <c r="U1801" i="4"/>
  <c r="U1802" i="4"/>
  <c r="U1806" i="4"/>
  <c r="U1808" i="4"/>
  <c r="U1809" i="4"/>
  <c r="U1810" i="4"/>
  <c r="U1811" i="4"/>
  <c r="U1812" i="4"/>
  <c r="U1813" i="4"/>
  <c r="U1814" i="4"/>
  <c r="U1815" i="4"/>
  <c r="U1816" i="4"/>
  <c r="U1820" i="4"/>
  <c r="U1825" i="4"/>
  <c r="U1826" i="4"/>
  <c r="U1827" i="4"/>
  <c r="U1828" i="4"/>
  <c r="U1834" i="4"/>
  <c r="U1835" i="4"/>
  <c r="U1837" i="4"/>
  <c r="U1838" i="4"/>
  <c r="U1839" i="4"/>
  <c r="U1844" i="4"/>
  <c r="U1845" i="4"/>
  <c r="U1846" i="4"/>
  <c r="U1847" i="4"/>
  <c r="U1848" i="4"/>
  <c r="U1849" i="4"/>
  <c r="U1850" i="4"/>
  <c r="U1851" i="4"/>
  <c r="U1853" i="4"/>
  <c r="U1856" i="4"/>
  <c r="U1860" i="4"/>
  <c r="U1861" i="4"/>
  <c r="U1862" i="4"/>
  <c r="U1863" i="4"/>
  <c r="U1868" i="4"/>
  <c r="U1869" i="4"/>
  <c r="U1870" i="4"/>
  <c r="U1875" i="4"/>
  <c r="U1876" i="4"/>
  <c r="U1877" i="4"/>
  <c r="U1880" i="4"/>
  <c r="U1883" i="4"/>
  <c r="U1884" i="4"/>
  <c r="U1885" i="4"/>
  <c r="U1886" i="4"/>
  <c r="U1887" i="4"/>
  <c r="U1888" i="4"/>
  <c r="U1891" i="4"/>
  <c r="U1892" i="4"/>
  <c r="U1893" i="4"/>
  <c r="U1894" i="4"/>
  <c r="U1898" i="4"/>
  <c r="U1899" i="4"/>
  <c r="U1900" i="4"/>
  <c r="U1907" i="4"/>
  <c r="U1908" i="4"/>
  <c r="U1909" i="4"/>
  <c r="U1914" i="4"/>
  <c r="U1916" i="4"/>
  <c r="U1917" i="4"/>
  <c r="U1918" i="4"/>
  <c r="U1919" i="4"/>
  <c r="U1920" i="4"/>
  <c r="U1922" i="4"/>
  <c r="U1923" i="4"/>
  <c r="U1924" i="4"/>
  <c r="U1928" i="4"/>
  <c r="U1932" i="4"/>
  <c r="U1933" i="4"/>
  <c r="U1934" i="4"/>
  <c r="U1935" i="4"/>
  <c r="U1936" i="4"/>
  <c r="U1940" i="4"/>
  <c r="U1941" i="4"/>
  <c r="U1942" i="4"/>
  <c r="U1945" i="4"/>
  <c r="U1946" i="4"/>
  <c r="U1947" i="4"/>
  <c r="U1952" i="4"/>
  <c r="U1953" i="4"/>
  <c r="U1954" i="4"/>
  <c r="U1955" i="4"/>
  <c r="U1956" i="4"/>
  <c r="U1957" i="4"/>
  <c r="U1958" i="4"/>
  <c r="U1961" i="4"/>
  <c r="U1964" i="4"/>
  <c r="U1965" i="4"/>
  <c r="U1967" i="4"/>
  <c r="U1968" i="4"/>
  <c r="U1969" i="4"/>
  <c r="U1970" i="4"/>
  <c r="U1971" i="4"/>
  <c r="U1976" i="4"/>
  <c r="U1977" i="4"/>
  <c r="U1981" i="4"/>
  <c r="U1982" i="4"/>
  <c r="U1983" i="4"/>
  <c r="U1984" i="4"/>
  <c r="U1988" i="4"/>
  <c r="U1989" i="4"/>
  <c r="U1990" i="4"/>
  <c r="U1991" i="4"/>
  <c r="U1995" i="4"/>
  <c r="U1996" i="4"/>
  <c r="U1997" i="4"/>
  <c r="U2000" i="4"/>
  <c r="U2001" i="4"/>
  <c r="U2003" i="4"/>
  <c r="U2004" i="4"/>
  <c r="U2005" i="4"/>
  <c r="U2010" i="4"/>
  <c r="U2012" i="4"/>
  <c r="U2013" i="4"/>
  <c r="U2014" i="4"/>
  <c r="U2015" i="4"/>
  <c r="U2016" i="4"/>
  <c r="U2017" i="4"/>
  <c r="U2018" i="4"/>
  <c r="U2024" i="4"/>
  <c r="U2025" i="4"/>
  <c r="U2026" i="4"/>
  <c r="U2027" i="4"/>
  <c r="U2028" i="4"/>
  <c r="U2030" i="4"/>
  <c r="U2031" i="4"/>
  <c r="U2038" i="4"/>
  <c r="U2039" i="4"/>
  <c r="U2040" i="4"/>
  <c r="U2041" i="4"/>
  <c r="U2043" i="4"/>
  <c r="U2044" i="4"/>
  <c r="U2048" i="4"/>
  <c r="U2049" i="4"/>
  <c r="U2051" i="4"/>
  <c r="U2052" i="4"/>
  <c r="U2054" i="4"/>
  <c r="U2056" i="4"/>
  <c r="U2057" i="4"/>
  <c r="U2060" i="4"/>
  <c r="U2061" i="4"/>
  <c r="U2062" i="4"/>
  <c r="U2063" i="4"/>
  <c r="U2064" i="4"/>
  <c r="U2066" i="4"/>
  <c r="U2067" i="4"/>
  <c r="U2069" i="4"/>
  <c r="U2070" i="4"/>
  <c r="U2074" i="4"/>
  <c r="U2075" i="4"/>
  <c r="U2076" i="4"/>
  <c r="U2077" i="4"/>
  <c r="U2079" i="4"/>
  <c r="U2080" i="4"/>
  <c r="U2" i="4"/>
  <c r="V3" i="4"/>
  <c r="V4" i="4"/>
  <c r="V5" i="4"/>
  <c r="V6" i="4"/>
  <c r="E2" i="7" s="1"/>
  <c r="F2" i="7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" i="4"/>
  <c r="Q3" i="4" a="1"/>
  <c r="Q3" i="4" s="1"/>
  <c r="Q4" i="4" a="1"/>
  <c r="Q4" i="4"/>
  <c r="Q5" i="4" a="1"/>
  <c r="Q5" i="4"/>
  <c r="Q6" i="4" a="1"/>
  <c r="Q6" i="4"/>
  <c r="Q7" i="4" a="1"/>
  <c r="Q7" i="4"/>
  <c r="Q8" i="4" a="1"/>
  <c r="Q8" i="4"/>
  <c r="Q9" i="4" a="1"/>
  <c r="Q9" i="4" s="1"/>
  <c r="Q10" i="4" a="1"/>
  <c r="Q10" i="4"/>
  <c r="Q11" i="4" a="1"/>
  <c r="Q11" i="4"/>
  <c r="Q12" i="4" a="1"/>
  <c r="Q12" i="4" s="1"/>
  <c r="Q13" i="4" a="1"/>
  <c r="Q13" i="4"/>
  <c r="Q14" i="4" a="1"/>
  <c r="Q14" i="4"/>
  <c r="Q15" i="4" a="1"/>
  <c r="Q15" i="4" s="1"/>
  <c r="Q16" i="4" a="1"/>
  <c r="Q16" i="4" s="1"/>
  <c r="Q17" i="4" a="1"/>
  <c r="Q17" i="4" s="1"/>
  <c r="Q18" i="4" a="1"/>
  <c r="Q18" i="4"/>
  <c r="Q19" i="4" a="1"/>
  <c r="Q19" i="4"/>
  <c r="Q20" i="4" a="1"/>
  <c r="Q20" i="4"/>
  <c r="Q21" i="4" a="1"/>
  <c r="Q21" i="4" s="1"/>
  <c r="Q22" i="4" a="1"/>
  <c r="Q22" i="4"/>
  <c r="Q23" i="4" a="1"/>
  <c r="Q23" i="4"/>
  <c r="Q24" i="4" a="1"/>
  <c r="Q24" i="4"/>
  <c r="Q25" i="4" a="1"/>
  <c r="Q25" i="4" s="1"/>
  <c r="Q26" i="4" a="1"/>
  <c r="Q26" i="4"/>
  <c r="Q27" i="4" a="1"/>
  <c r="Q27" i="4" s="1"/>
  <c r="Q28" i="4" a="1"/>
  <c r="Q28" i="4"/>
  <c r="Q29" i="4" a="1"/>
  <c r="Q29" i="4" s="1"/>
  <c r="Q30" i="4" a="1"/>
  <c r="Q30" i="4"/>
  <c r="Q31" i="4" a="1"/>
  <c r="Q31" i="4" s="1"/>
  <c r="Q32" i="4" a="1"/>
  <c r="Q32" i="4"/>
  <c r="Q33" i="4" a="1"/>
  <c r="Q33" i="4" s="1"/>
  <c r="Q34" i="4" a="1"/>
  <c r="Q34" i="4" s="1"/>
  <c r="Q35" i="4" a="1"/>
  <c r="Q35" i="4"/>
  <c r="Q36" i="4" a="1"/>
  <c r="Q36" i="4"/>
  <c r="Q37" i="4" a="1"/>
  <c r="Q37" i="4"/>
  <c r="Q38" i="4" a="1"/>
  <c r="Q38" i="4" s="1"/>
  <c r="Q39" i="4" a="1"/>
  <c r="Q39" i="4" s="1"/>
  <c r="Q40" i="4" a="1"/>
  <c r="Q40" i="4" s="1"/>
  <c r="Q41" i="4" a="1"/>
  <c r="Q41" i="4" s="1"/>
  <c r="Q42" i="4" a="1"/>
  <c r="Q42" i="4" s="1"/>
  <c r="Q43" i="4" a="1"/>
  <c r="Q43" i="4"/>
  <c r="Q44" i="4" a="1"/>
  <c r="Q44" i="4"/>
  <c r="Q45" i="4" a="1"/>
  <c r="Q45" i="4" s="1"/>
  <c r="Q46" i="4" a="1"/>
  <c r="Q46" i="4"/>
  <c r="Q47" i="4" a="1"/>
  <c r="Q47" i="4"/>
  <c r="Q48" i="4" a="1"/>
  <c r="Q48" i="4" s="1"/>
  <c r="Q49" i="4" a="1"/>
  <c r="Q49" i="4"/>
  <c r="Q50" i="4" a="1"/>
  <c r="Q50" i="4"/>
  <c r="Q51" i="4" a="1"/>
  <c r="Q51" i="4" s="1"/>
  <c r="Q52" i="4" a="1"/>
  <c r="Q52" i="4"/>
  <c r="Q53" i="4" a="1"/>
  <c r="Q53" i="4"/>
  <c r="Q54" i="4" a="1"/>
  <c r="Q54" i="4"/>
  <c r="Q55" i="4" a="1"/>
  <c r="Q55" i="4" s="1"/>
  <c r="Q56" i="4" a="1"/>
  <c r="Q56" i="4"/>
  <c r="Q57" i="4" a="1"/>
  <c r="Q57" i="4" s="1"/>
  <c r="Q58" i="4" a="1"/>
  <c r="Q58" i="4" s="1"/>
  <c r="Q59" i="4" a="1"/>
  <c r="Q59" i="4"/>
  <c r="Q60" i="4" a="1"/>
  <c r="Q60" i="4"/>
  <c r="Q61" i="4" a="1"/>
  <c r="Q61" i="4"/>
  <c r="Q62" i="4" a="1"/>
  <c r="Q62" i="4"/>
  <c r="Q63" i="4" a="1"/>
  <c r="Q63" i="4" s="1"/>
  <c r="Q64" i="4" a="1"/>
  <c r="Q64" i="4"/>
  <c r="Q65" i="4" a="1"/>
  <c r="Q65" i="4"/>
  <c r="Q66" i="4" a="1"/>
  <c r="Q66" i="4" s="1"/>
  <c r="Q67" i="4" a="1"/>
  <c r="Q67" i="4"/>
  <c r="Q68" i="4" a="1"/>
  <c r="Q68" i="4" s="1"/>
  <c r="Q69" i="4" a="1"/>
  <c r="Q69" i="4" s="1"/>
  <c r="Q70" i="4" a="1"/>
  <c r="Q70" i="4"/>
  <c r="Q71" i="4" a="1"/>
  <c r="Q71" i="4" s="1"/>
  <c r="Q72" i="4" a="1"/>
  <c r="Q72" i="4"/>
  <c r="Q73" i="4" a="1"/>
  <c r="Q73" i="4" s="1"/>
  <c r="Q74" i="4" a="1"/>
  <c r="Q74" i="4"/>
  <c r="Q75" i="4" a="1"/>
  <c r="Q75" i="4" s="1"/>
  <c r="Q76" i="4" a="1"/>
  <c r="Q76" i="4"/>
  <c r="Q77" i="4" a="1"/>
  <c r="Q77" i="4"/>
  <c r="Q78" i="4" a="1"/>
  <c r="Q78" i="4"/>
  <c r="Q79" i="4" a="1"/>
  <c r="Q79" i="4"/>
  <c r="Q80" i="4" a="1"/>
  <c r="Q80" i="4" s="1"/>
  <c r="Q81" i="4" a="1"/>
  <c r="Q81" i="4" s="1"/>
  <c r="Q82" i="4" a="1"/>
  <c r="Q82" i="4"/>
  <c r="Q83" i="4" a="1"/>
  <c r="Q83" i="4" s="1"/>
  <c r="Q84" i="4" a="1"/>
  <c r="Q84" i="4" s="1"/>
  <c r="Q85" i="4" a="1"/>
  <c r="Q85" i="4" s="1"/>
  <c r="Q86" i="4" a="1"/>
  <c r="Q86" i="4"/>
  <c r="Q87" i="4" a="1"/>
  <c r="Q87" i="4" s="1"/>
  <c r="Q88" i="4" a="1"/>
  <c r="Q88" i="4" s="1"/>
  <c r="Q89" i="4" a="1"/>
  <c r="Q89" i="4"/>
  <c r="Q90" i="4" a="1"/>
  <c r="Q90" i="4"/>
  <c r="Q91" i="4" a="1"/>
  <c r="Q91" i="4"/>
  <c r="Q92" i="4" a="1"/>
  <c r="Q92" i="4" s="1"/>
  <c r="Q93" i="4" a="1"/>
  <c r="Q93" i="4" s="1"/>
  <c r="Q94" i="4" a="1"/>
  <c r="Q94" i="4"/>
  <c r="Q95" i="4" a="1"/>
  <c r="Q95" i="4"/>
  <c r="Q96" i="4" a="1"/>
  <c r="Q96" i="4"/>
  <c r="Q97" i="4" a="1"/>
  <c r="Q97" i="4" s="1"/>
  <c r="Q98" i="4" a="1"/>
  <c r="Q98" i="4"/>
  <c r="Q99" i="4" a="1"/>
  <c r="Q99" i="4" s="1"/>
  <c r="Q100" i="4" a="1"/>
  <c r="Q100" i="4"/>
  <c r="Q101" i="4" a="1"/>
  <c r="Q101" i="4" s="1"/>
  <c r="Q102" i="4" a="1"/>
  <c r="Q102" i="4" s="1"/>
  <c r="Q103" i="4" a="1"/>
  <c r="Q103" i="4" s="1"/>
  <c r="Q104" i="4" a="1"/>
  <c r="Q104" i="4"/>
  <c r="Q105" i="4" a="1"/>
  <c r="Q105" i="4" s="1"/>
  <c r="Q106" i="4" a="1"/>
  <c r="Q106" i="4"/>
  <c r="Q107" i="4" a="1"/>
  <c r="Q107" i="4" s="1"/>
  <c r="Q108" i="4" a="1"/>
  <c r="Q108" i="4"/>
  <c r="Q109" i="4" a="1"/>
  <c r="Q109" i="4"/>
  <c r="Q110" i="4" a="1"/>
  <c r="Q110" i="4" s="1"/>
  <c r="Q111" i="4" a="1"/>
  <c r="Q111" i="4" s="1"/>
  <c r="Q112" i="4" a="1"/>
  <c r="Q112" i="4" s="1"/>
  <c r="Q113" i="4" a="1"/>
  <c r="Q113" i="4"/>
  <c r="Q114" i="4" a="1"/>
  <c r="Q114" i="4" s="1"/>
  <c r="Q115" i="4" a="1"/>
  <c r="Q115" i="4" s="1"/>
  <c r="Q116" i="4" a="1"/>
  <c r="Q116" i="4" s="1"/>
  <c r="Q117" i="4" a="1"/>
  <c r="Q117" i="4" s="1"/>
  <c r="Q118" i="4" a="1"/>
  <c r="Q118" i="4"/>
  <c r="Q119" i="4" a="1"/>
  <c r="Q119" i="4" s="1"/>
  <c r="Q120" i="4" a="1"/>
  <c r="Q120" i="4" s="1"/>
  <c r="Q121" i="4" a="1"/>
  <c r="Q121" i="4"/>
  <c r="Q122" i="4" a="1"/>
  <c r="Q122" i="4"/>
  <c r="Q123" i="4" a="1"/>
  <c r="Q123" i="4" s="1"/>
  <c r="Q124" i="4" a="1"/>
  <c r="Q124" i="4"/>
  <c r="Q125" i="4" a="1"/>
  <c r="Q125" i="4"/>
  <c r="Q126" i="4" a="1"/>
  <c r="Q126" i="4"/>
  <c r="Q127" i="4" a="1"/>
  <c r="Q127" i="4" s="1"/>
  <c r="Q128" i="4" a="1"/>
  <c r="Q128" i="4"/>
  <c r="Q129" i="4" a="1"/>
  <c r="Q129" i="4" s="1"/>
  <c r="Q130" i="4" a="1"/>
  <c r="Q130" i="4" s="1"/>
  <c r="Q131" i="4" a="1"/>
  <c r="Q131" i="4"/>
  <c r="Q132" i="4" a="1"/>
  <c r="Q132" i="4"/>
  <c r="Q133" i="4" a="1"/>
  <c r="Q133" i="4" s="1"/>
  <c r="Q134" i="4" a="1"/>
  <c r="Q134" i="4"/>
  <c r="Q135" i="4" a="1"/>
  <c r="Q135" i="4" s="1"/>
  <c r="Q136" i="4" a="1"/>
  <c r="Q136" i="4"/>
  <c r="Q137" i="4" a="1"/>
  <c r="Q137" i="4"/>
  <c r="Q138" i="4" a="1"/>
  <c r="Q138" i="4"/>
  <c r="Q139" i="4" a="1"/>
  <c r="Q139" i="4"/>
  <c r="Q140" i="4" a="1"/>
  <c r="Q140" i="4" s="1"/>
  <c r="Q141" i="4" a="1"/>
  <c r="Q141" i="4" s="1"/>
  <c r="Q142" i="4" a="1"/>
  <c r="Q142" i="4" s="1"/>
  <c r="Q143" i="4" a="1"/>
  <c r="Q143" i="4" s="1"/>
  <c r="Q144" i="4" a="1"/>
  <c r="Q144" i="4"/>
  <c r="Q145" i="4" a="1"/>
  <c r="Q145" i="4"/>
  <c r="Q146" i="4" a="1"/>
  <c r="Q146" i="4"/>
  <c r="Q147" i="4" a="1"/>
  <c r="Q147" i="4" s="1"/>
  <c r="Q148" i="4" a="1"/>
  <c r="Q148" i="4"/>
  <c r="Q149" i="4" a="1"/>
  <c r="Q149" i="4" s="1"/>
  <c r="Q150" i="4" a="1"/>
  <c r="Q150" i="4"/>
  <c r="Q151" i="4" a="1"/>
  <c r="Q151" i="4" s="1"/>
  <c r="Q152" i="4" a="1"/>
  <c r="Q152" i="4" s="1"/>
  <c r="Q153" i="4" a="1"/>
  <c r="Q153" i="4" s="1"/>
  <c r="Q154" i="4" a="1"/>
  <c r="Q154" i="4"/>
  <c r="Q155" i="4" a="1"/>
  <c r="Q155" i="4" s="1"/>
  <c r="Q156" i="4" a="1"/>
  <c r="Q156" i="4" s="1"/>
  <c r="Q157" i="4" a="1"/>
  <c r="Q157" i="4"/>
  <c r="Q158" i="4" a="1"/>
  <c r="Q158" i="4" s="1"/>
  <c r="Q159" i="4" a="1"/>
  <c r="Q159" i="4" s="1"/>
  <c r="Q160" i="4" a="1"/>
  <c r="Q160" i="4" s="1"/>
  <c r="Q161" i="4" a="1"/>
  <c r="Q161" i="4"/>
  <c r="Q162" i="4" a="1"/>
  <c r="Q162" i="4"/>
  <c r="Q163" i="4" a="1"/>
  <c r="Q163" i="4"/>
  <c r="Q164" i="4" a="1"/>
  <c r="Q164" i="4"/>
  <c r="Q165" i="4" a="1"/>
  <c r="Q165" i="4" s="1"/>
  <c r="Q166" i="4" a="1"/>
  <c r="Q166" i="4"/>
  <c r="Q167" i="4" a="1"/>
  <c r="Q167" i="4"/>
  <c r="Q168" i="4" a="1"/>
  <c r="Q168" i="4" s="1"/>
  <c r="Q169" i="4" a="1"/>
  <c r="Q169" i="4" s="1"/>
  <c r="Q170" i="4" a="1"/>
  <c r="Q170" i="4"/>
  <c r="Q171" i="4" a="1"/>
  <c r="Q171" i="4" s="1"/>
  <c r="Q172" i="4" a="1"/>
  <c r="Q172" i="4"/>
  <c r="Q173" i="4" a="1"/>
  <c r="Q173" i="4" s="1"/>
  <c r="Q174" i="4" a="1"/>
  <c r="Q174" i="4" s="1"/>
  <c r="Q175" i="4" a="1"/>
  <c r="Q175" i="4" s="1"/>
  <c r="Q176" i="4" a="1"/>
  <c r="Q176" i="4"/>
  <c r="Q177" i="4" a="1"/>
  <c r="Q177" i="4" s="1"/>
  <c r="Q178" i="4" a="1"/>
  <c r="Q178" i="4" s="1"/>
  <c r="Q179" i="4" a="1"/>
  <c r="Q179" i="4"/>
  <c r="Q180" i="4" a="1"/>
  <c r="Q180" i="4"/>
  <c r="Q181" i="4" a="1"/>
  <c r="Q181" i="4" s="1"/>
  <c r="Q182" i="4" a="1"/>
  <c r="Q182" i="4" s="1"/>
  <c r="Q183" i="4" a="1"/>
  <c r="Q183" i="4" s="1"/>
  <c r="Q184" i="4" a="1"/>
  <c r="Q184" i="4"/>
  <c r="Q185" i="4" a="1"/>
  <c r="Q185" i="4" s="1"/>
  <c r="Q186" i="4" a="1"/>
  <c r="Q186" i="4" s="1"/>
  <c r="Q187" i="4" a="1"/>
  <c r="Q187" i="4" s="1"/>
  <c r="Q188" i="4" a="1"/>
  <c r="Q188" i="4"/>
  <c r="Q189" i="4" a="1"/>
  <c r="Q189" i="4" s="1"/>
  <c r="Q190" i="4" a="1"/>
  <c r="Q190" i="4" s="1"/>
  <c r="Q191" i="4" a="1"/>
  <c r="Q191" i="4"/>
  <c r="Q192" i="4" a="1"/>
  <c r="Q192" i="4"/>
  <c r="Q193" i="4" a="1"/>
  <c r="Q193" i="4"/>
  <c r="Q194" i="4" a="1"/>
  <c r="Q194" i="4"/>
  <c r="Q195" i="4" a="1"/>
  <c r="Q195" i="4" s="1"/>
  <c r="Q196" i="4" a="1"/>
  <c r="Q196" i="4"/>
  <c r="Q197" i="4" a="1"/>
  <c r="Q197" i="4"/>
  <c r="Q198" i="4" a="1"/>
  <c r="Q198" i="4"/>
  <c r="Q199" i="4" a="1"/>
  <c r="Q199" i="4" s="1"/>
  <c r="Q200" i="4" a="1"/>
  <c r="Q200" i="4" s="1"/>
  <c r="Q201" i="4" a="1"/>
  <c r="Q201" i="4" s="1"/>
  <c r="Q202" i="4" a="1"/>
  <c r="Q202" i="4" s="1"/>
  <c r="Q203" i="4" a="1"/>
  <c r="Q203" i="4"/>
  <c r="Q204" i="4" a="1"/>
  <c r="Q204" i="4" s="1"/>
  <c r="Q205" i="4" a="1"/>
  <c r="Q205" i="4" s="1"/>
  <c r="Q206" i="4" a="1"/>
  <c r="Q206" i="4"/>
  <c r="Q207" i="4" a="1"/>
  <c r="Q207" i="4" s="1"/>
  <c r="Q208" i="4" a="1"/>
  <c r="Q208" i="4" s="1"/>
  <c r="Q209" i="4" a="1"/>
  <c r="Q209" i="4"/>
  <c r="Q210" i="4" a="1"/>
  <c r="Q210" i="4"/>
  <c r="Q211" i="4" a="1"/>
  <c r="Q211" i="4"/>
  <c r="Q212" i="4" a="1"/>
  <c r="Q212" i="4" s="1"/>
  <c r="Q213" i="4" a="1"/>
  <c r="Q213" i="4" s="1"/>
  <c r="Q214" i="4" a="1"/>
  <c r="Q214" i="4"/>
  <c r="Q215" i="4" a="1"/>
  <c r="Q215" i="4" s="1"/>
  <c r="Q216" i="4" a="1"/>
  <c r="Q216" i="4"/>
  <c r="Q217" i="4" a="1"/>
  <c r="Q217" i="4"/>
  <c r="Q218" i="4" a="1"/>
  <c r="Q218" i="4" s="1"/>
  <c r="Q219" i="4" a="1"/>
  <c r="Q219" i="4" s="1"/>
  <c r="Q220" i="4" a="1"/>
  <c r="Q220" i="4"/>
  <c r="Q221" i="4" a="1"/>
  <c r="Q221" i="4"/>
  <c r="Q222" i="4" a="1"/>
  <c r="Q222" i="4"/>
  <c r="Q223" i="4" a="1"/>
  <c r="Q223" i="4" s="1"/>
  <c r="Q224" i="4" a="1"/>
  <c r="Q224" i="4"/>
  <c r="Q225" i="4" a="1"/>
  <c r="Q225" i="4" s="1"/>
  <c r="Q226" i="4" a="1"/>
  <c r="Q226" i="4"/>
  <c r="Q227" i="4" a="1"/>
  <c r="Q227" i="4" s="1"/>
  <c r="Q228" i="4" a="1"/>
  <c r="Q228" i="4" s="1"/>
  <c r="Q229" i="4" a="1"/>
  <c r="Q229" i="4" s="1"/>
  <c r="Q230" i="4" a="1"/>
  <c r="Q230" i="4" s="1"/>
  <c r="Q231" i="4" a="1"/>
  <c r="Q231" i="4" s="1"/>
  <c r="Q232" i="4" a="1"/>
  <c r="Q232" i="4" s="1"/>
  <c r="Q233" i="4" a="1"/>
  <c r="Q233" i="4"/>
  <c r="Q234" i="4" a="1"/>
  <c r="Q234" i="4"/>
  <c r="Q235" i="4" a="1"/>
  <c r="Q235" i="4"/>
  <c r="Q236" i="4" a="1"/>
  <c r="Q236" i="4" s="1"/>
  <c r="Q237" i="4" a="1"/>
  <c r="Q237" i="4" s="1"/>
  <c r="Q238" i="4" a="1"/>
  <c r="Q238" i="4" s="1"/>
  <c r="Q239" i="4" a="1"/>
  <c r="Q239" i="4"/>
  <c r="Q240" i="4" a="1"/>
  <c r="Q240" i="4"/>
  <c r="Q241" i="4" a="1"/>
  <c r="Q241" i="4" s="1"/>
  <c r="Q242" i="4" a="1"/>
  <c r="Q242" i="4"/>
  <c r="Q243" i="4" a="1"/>
  <c r="Q243" i="4" s="1"/>
  <c r="Q244" i="4" a="1"/>
  <c r="Q244" i="4"/>
  <c r="Q245" i="4" a="1"/>
  <c r="Q245" i="4" s="1"/>
  <c r="Q246" i="4" a="1"/>
  <c r="Q246" i="4" s="1"/>
  <c r="Q247" i="4" a="1"/>
  <c r="Q247" i="4"/>
  <c r="Q248" i="4" a="1"/>
  <c r="Q248" i="4"/>
  <c r="Q249" i="4" a="1"/>
  <c r="Q249" i="4" s="1"/>
  <c r="Q250" i="4" a="1"/>
  <c r="Q250" i="4" s="1"/>
  <c r="Q251" i="4" a="1"/>
  <c r="Q251" i="4"/>
  <c r="Q252" i="4" a="1"/>
  <c r="Q252" i="4"/>
  <c r="Q253" i="4" a="1"/>
  <c r="Q253" i="4" s="1"/>
  <c r="Q254" i="4" a="1"/>
  <c r="Q254" i="4" s="1"/>
  <c r="Q255" i="4" a="1"/>
  <c r="Q255" i="4" s="1"/>
  <c r="Q256" i="4" a="1"/>
  <c r="Q256" i="4"/>
  <c r="Q257" i="4" a="1"/>
  <c r="Q257" i="4"/>
  <c r="Q258" i="4" a="1"/>
  <c r="Q258" i="4" s="1"/>
  <c r="Q259" i="4" a="1"/>
  <c r="Q259" i="4"/>
  <c r="Q260" i="4" a="1"/>
  <c r="Q260" i="4"/>
  <c r="Q261" i="4" a="1"/>
  <c r="Q261" i="4" s="1"/>
  <c r="Q262" i="4" a="1"/>
  <c r="Q262" i="4" s="1"/>
  <c r="Q263" i="4" a="1"/>
  <c r="Q263" i="4"/>
  <c r="Q264" i="4" a="1"/>
  <c r="Q264" i="4"/>
  <c r="Q265" i="4" a="1"/>
  <c r="Q265" i="4"/>
  <c r="Q266" i="4" a="1"/>
  <c r="Q266" i="4"/>
  <c r="Q267" i="4" a="1"/>
  <c r="Q267" i="4" s="1"/>
  <c r="Q268" i="4" a="1"/>
  <c r="Q268" i="4"/>
  <c r="Q269" i="4" a="1"/>
  <c r="Q269" i="4"/>
  <c r="Q270" i="4" a="1"/>
  <c r="Q270" i="4"/>
  <c r="Q271" i="4" a="1"/>
  <c r="Q271" i="4" s="1"/>
  <c r="Q272" i="4" a="1"/>
  <c r="Q272" i="4"/>
  <c r="Q273" i="4" a="1"/>
  <c r="Q273" i="4" s="1"/>
  <c r="Q274" i="4" a="1"/>
  <c r="Q274" i="4" s="1"/>
  <c r="Q275" i="4" a="1"/>
  <c r="Q275" i="4" s="1"/>
  <c r="Q276" i="4" a="1"/>
  <c r="Q276" i="4"/>
  <c r="Q277" i="4" a="1"/>
  <c r="Q277" i="4"/>
  <c r="Q278" i="4" a="1"/>
  <c r="Q278" i="4"/>
  <c r="Q279" i="4" a="1"/>
  <c r="Q279" i="4" s="1"/>
  <c r="Q280" i="4" a="1"/>
  <c r="Q280" i="4"/>
  <c r="Q281" i="4" a="1"/>
  <c r="Q281" i="4"/>
  <c r="Q282" i="4" a="1"/>
  <c r="Q282" i="4"/>
  <c r="Q283" i="4" a="1"/>
  <c r="Q283" i="4" s="1"/>
  <c r="Q284" i="4" a="1"/>
  <c r="Q284" i="4" s="1"/>
  <c r="Q285" i="4" a="1"/>
  <c r="Q285" i="4" s="1"/>
  <c r="Q286" i="4" a="1"/>
  <c r="Q286" i="4" s="1"/>
  <c r="Q287" i="4" a="1"/>
  <c r="Q287" i="4" s="1"/>
  <c r="Q288" i="4" a="1"/>
  <c r="Q288" i="4"/>
  <c r="Q289" i="4" a="1"/>
  <c r="Q289" i="4" s="1"/>
  <c r="Q290" i="4" a="1"/>
  <c r="Q290" i="4"/>
  <c r="Q291" i="4" a="1"/>
  <c r="Q291" i="4" s="1"/>
  <c r="Q292" i="4" a="1"/>
  <c r="Q292" i="4" s="1"/>
  <c r="Q293" i="4" a="1"/>
  <c r="Q293" i="4" s="1"/>
  <c r="Q294" i="4" a="1"/>
  <c r="Q294" i="4"/>
  <c r="Q295" i="4" a="1"/>
  <c r="Q295" i="4" s="1"/>
  <c r="Q296" i="4" a="1"/>
  <c r="Q296" i="4"/>
  <c r="Q297" i="4" a="1"/>
  <c r="Q297" i="4" s="1"/>
  <c r="Q298" i="4" a="1"/>
  <c r="Q298" i="4"/>
  <c r="Q299" i="4" a="1"/>
  <c r="Q299" i="4" s="1"/>
  <c r="Q300" i="4" a="1"/>
  <c r="Q300" i="4" s="1"/>
  <c r="Q301" i="4" a="1"/>
  <c r="Q301" i="4"/>
  <c r="Q302" i="4" a="1"/>
  <c r="Q302" i="4" s="1"/>
  <c r="Q303" i="4" a="1"/>
  <c r="Q303" i="4" s="1"/>
  <c r="Q304" i="4" a="1"/>
  <c r="Q304" i="4" s="1"/>
  <c r="Q305" i="4" a="1"/>
  <c r="Q305" i="4"/>
  <c r="Q306" i="4" a="1"/>
  <c r="Q306" i="4"/>
  <c r="Q307" i="4" a="1"/>
  <c r="Q307" i="4"/>
  <c r="Q308" i="4" a="1"/>
  <c r="Q308" i="4"/>
  <c r="Q309" i="4" a="1"/>
  <c r="Q309" i="4" s="1"/>
  <c r="Q310" i="4" a="1"/>
  <c r="Q310" i="4" s="1"/>
  <c r="Q311" i="4" a="1"/>
  <c r="Q311" i="4"/>
  <c r="Q312" i="4" a="1"/>
  <c r="Q312" i="4"/>
  <c r="Q313" i="4" a="1"/>
  <c r="Q313" i="4" s="1"/>
  <c r="Q314" i="4" a="1"/>
  <c r="Q314" i="4" s="1"/>
  <c r="Q315" i="4" a="1"/>
  <c r="Q315" i="4" s="1"/>
  <c r="Q316" i="4" a="1"/>
  <c r="Q316" i="4" s="1"/>
  <c r="Q317" i="4" a="1"/>
  <c r="Q317" i="4" s="1"/>
  <c r="Q318" i="4" a="1"/>
  <c r="Q318" i="4"/>
  <c r="Q319" i="4" a="1"/>
  <c r="Q319" i="4"/>
  <c r="Q320" i="4" a="1"/>
  <c r="Q320" i="4"/>
  <c r="Q321" i="4" a="1"/>
  <c r="Q321" i="4" s="1"/>
  <c r="Q322" i="4" a="1"/>
  <c r="Q322" i="4"/>
  <c r="Q323" i="4" a="1"/>
  <c r="Q323" i="4" s="1"/>
  <c r="Q324" i="4" a="1"/>
  <c r="Q324" i="4"/>
  <c r="Q325" i="4" a="1"/>
  <c r="Q325" i="4"/>
  <c r="Q326" i="4" a="1"/>
  <c r="Q326" i="4" s="1"/>
  <c r="Q327" i="4" a="1"/>
  <c r="Q327" i="4" s="1"/>
  <c r="Q328" i="4" a="1"/>
  <c r="Q328" i="4" s="1"/>
  <c r="Q329" i="4" a="1"/>
  <c r="Q329" i="4"/>
  <c r="Q330" i="4" a="1"/>
  <c r="Q330" i="4" s="1"/>
  <c r="Q331" i="4" a="1"/>
  <c r="Q331" i="4" s="1"/>
  <c r="Q332" i="4" a="1"/>
  <c r="Q332" i="4"/>
  <c r="Q333" i="4" a="1"/>
  <c r="Q333" i="4" s="1"/>
  <c r="Q334" i="4" a="1"/>
  <c r="Q334" i="4"/>
  <c r="Q335" i="4" a="1"/>
  <c r="Q335" i="4" s="1"/>
  <c r="Q336" i="4" a="1"/>
  <c r="Q336" i="4"/>
  <c r="Q337" i="4" a="1"/>
  <c r="Q337" i="4"/>
  <c r="Q338" i="4" a="1"/>
  <c r="Q338" i="4" s="1"/>
  <c r="Q339" i="4" a="1"/>
  <c r="Q339" i="4" s="1"/>
  <c r="Q340" i="4" a="1"/>
  <c r="Q340" i="4"/>
  <c r="Q341" i="4" a="1"/>
  <c r="Q341" i="4"/>
  <c r="Q342" i="4" a="1"/>
  <c r="Q342" i="4" s="1"/>
  <c r="Q343" i="4" a="1"/>
  <c r="Q343" i="4" s="1"/>
  <c r="Q344" i="4" a="1"/>
  <c r="Q344" i="4"/>
  <c r="Q345" i="4" a="1"/>
  <c r="Q345" i="4" s="1"/>
  <c r="Q346" i="4" a="1"/>
  <c r="Q346" i="4" s="1"/>
  <c r="Q347" i="4" a="1"/>
  <c r="Q347" i="4" s="1"/>
  <c r="Q348" i="4" a="1"/>
  <c r="Q348" i="4"/>
  <c r="Q349" i="4" a="1"/>
  <c r="Q349" i="4"/>
  <c r="Q350" i="4" a="1"/>
  <c r="Q350" i="4"/>
  <c r="Q351" i="4" a="1"/>
  <c r="Q351" i="4" s="1"/>
  <c r="Q352" i="4" a="1"/>
  <c r="Q352" i="4"/>
  <c r="Q353" i="4" a="1"/>
  <c r="Q353" i="4"/>
  <c r="Q354" i="4" a="1"/>
  <c r="Q354" i="4" s="1"/>
  <c r="Q355" i="4" a="1"/>
  <c r="Q355" i="4"/>
  <c r="Q356" i="4" a="1"/>
  <c r="Q356" i="4" s="1"/>
  <c r="Q357" i="4" a="1"/>
  <c r="Q357" i="4" s="1"/>
  <c r="Q358" i="4" a="1"/>
  <c r="Q358" i="4"/>
  <c r="Q359" i="4" a="1"/>
  <c r="Q359" i="4" s="1"/>
  <c r="Q360" i="4" a="1"/>
  <c r="Q360" i="4" s="1"/>
  <c r="Q361" i="4" a="1"/>
  <c r="Q361" i="4"/>
  <c r="Q362" i="4" a="1"/>
  <c r="Q362" i="4" s="1"/>
  <c r="Q363" i="4" a="1"/>
  <c r="Q363" i="4" s="1"/>
  <c r="Q364" i="4" a="1"/>
  <c r="Q364" i="4" s="1"/>
  <c r="Q365" i="4" a="1"/>
  <c r="Q365" i="4"/>
  <c r="Q366" i="4" a="1"/>
  <c r="Q366" i="4"/>
  <c r="Q367" i="4" a="1"/>
  <c r="Q367" i="4"/>
  <c r="Q368" i="4" a="1"/>
  <c r="Q368" i="4"/>
  <c r="Q369" i="4" a="1"/>
  <c r="Q369" i="4" s="1"/>
  <c r="Q370" i="4" a="1"/>
  <c r="Q370" i="4"/>
  <c r="Q371" i="4" a="1"/>
  <c r="Q371" i="4"/>
  <c r="Q372" i="4" a="1"/>
  <c r="Q372" i="4" s="1"/>
  <c r="Q373" i="4" a="1"/>
  <c r="Q373" i="4"/>
  <c r="Q374" i="4" a="1"/>
  <c r="Q374" i="4"/>
  <c r="Q375" i="4" a="1"/>
  <c r="Q375" i="4" s="1"/>
  <c r="Q376" i="4" a="1"/>
  <c r="Q376" i="4" s="1"/>
  <c r="Q377" i="4" a="1"/>
  <c r="Q377" i="4" s="1"/>
  <c r="Q378" i="4" a="1"/>
  <c r="Q378" i="4" s="1"/>
  <c r="Q379" i="4" a="1"/>
  <c r="Q379" i="4"/>
  <c r="Q380" i="4" a="1"/>
  <c r="Q380" i="4" s="1"/>
  <c r="Q381" i="4" a="1"/>
  <c r="Q381" i="4" s="1"/>
  <c r="Q382" i="4" a="1"/>
  <c r="Q382" i="4"/>
  <c r="Q383" i="4" a="1"/>
  <c r="Q383" i="4"/>
  <c r="Q384" i="4" a="1"/>
  <c r="Q384" i="4" s="1"/>
  <c r="Q385" i="4" a="1"/>
  <c r="Q385" i="4" s="1"/>
  <c r="Q386" i="4" a="1"/>
  <c r="Q386" i="4" s="1"/>
  <c r="Q387" i="4" a="1"/>
  <c r="Q387" i="4" s="1"/>
  <c r="Q388" i="4" a="1"/>
  <c r="Q388" i="4" s="1"/>
  <c r="Q389" i="4" a="1"/>
  <c r="Q389" i="4" s="1"/>
  <c r="Q390" i="4" a="1"/>
  <c r="Q390" i="4"/>
  <c r="Q391" i="4" a="1"/>
  <c r="Q391" i="4"/>
  <c r="Q392" i="4" a="1"/>
  <c r="Q392" i="4"/>
  <c r="Q393" i="4" a="1"/>
  <c r="Q393" i="4" s="1"/>
  <c r="Q394" i="4" a="1"/>
  <c r="Q394" i="4" s="1"/>
  <c r="Q395" i="4" a="1"/>
  <c r="Q395" i="4" s="1"/>
  <c r="Q396" i="4" a="1"/>
  <c r="Q396" i="4"/>
  <c r="Q397" i="4" a="1"/>
  <c r="Q397" i="4"/>
  <c r="Q398" i="4" a="1"/>
  <c r="Q398" i="4" s="1"/>
  <c r="Q399" i="4" a="1"/>
  <c r="Q399" i="4" s="1"/>
  <c r="Q400" i="4" a="1"/>
  <c r="Q400" i="4"/>
  <c r="Q401" i="4" a="1"/>
  <c r="Q401" i="4"/>
  <c r="Q402" i="4" a="1"/>
  <c r="Q402" i="4" s="1"/>
  <c r="Q403" i="4" a="1"/>
  <c r="Q403" i="4"/>
  <c r="Q404" i="4" a="1"/>
  <c r="Q404" i="4"/>
  <c r="Q405" i="4" a="1"/>
  <c r="Q405" i="4" s="1"/>
  <c r="Q406" i="4" a="1"/>
  <c r="Q406" i="4"/>
  <c r="Q407" i="4" a="1"/>
  <c r="Q407" i="4"/>
  <c r="Q408" i="4" a="1"/>
  <c r="Q408" i="4"/>
  <c r="Q409" i="4" a="1"/>
  <c r="Q409" i="4"/>
  <c r="Q410" i="4" a="1"/>
  <c r="Q410" i="4"/>
  <c r="Q411" i="4" a="1"/>
  <c r="Q411" i="4" s="1"/>
  <c r="Q412" i="4" a="1"/>
  <c r="Q412" i="4"/>
  <c r="Q413" i="4" a="1"/>
  <c r="Q413" i="4" s="1"/>
  <c r="Q414" i="4" a="1"/>
  <c r="Q414" i="4" s="1"/>
  <c r="Q415" i="4" a="1"/>
  <c r="Q415" i="4" s="1"/>
  <c r="Q416" i="4" a="1"/>
  <c r="Q416" i="4" s="1"/>
  <c r="Q417" i="4" a="1"/>
  <c r="Q417" i="4" s="1"/>
  <c r="Q418" i="4" a="1"/>
  <c r="Q418" i="4" s="1"/>
  <c r="Q419" i="4" a="1"/>
  <c r="Q419" i="4"/>
  <c r="Q420" i="4" a="1"/>
  <c r="Q420" i="4"/>
  <c r="Q421" i="4" a="1"/>
  <c r="Q421" i="4"/>
  <c r="Q422" i="4" a="1"/>
  <c r="Q422" i="4"/>
  <c r="Q423" i="4" a="1"/>
  <c r="Q423" i="4" s="1"/>
  <c r="Q424" i="4" a="1"/>
  <c r="Q424" i="4"/>
  <c r="Q425" i="4" a="1"/>
  <c r="Q425" i="4"/>
  <c r="Q426" i="4" a="1"/>
  <c r="Q426" i="4"/>
  <c r="Q427" i="4" a="1"/>
  <c r="Q427" i="4" s="1"/>
  <c r="Q428" i="4" a="1"/>
  <c r="Q428" i="4" s="1"/>
  <c r="Q429" i="4" a="1"/>
  <c r="Q429" i="4" s="1"/>
  <c r="Q430" i="4" a="1"/>
  <c r="Q430" i="4" s="1"/>
  <c r="Q431" i="4" a="1"/>
  <c r="Q431" i="4" s="1"/>
  <c r="Q432" i="4" a="1"/>
  <c r="Q432" i="4"/>
  <c r="Q433" i="4" a="1"/>
  <c r="Q433" i="4" s="1"/>
  <c r="Q434" i="4" a="1"/>
  <c r="Q434" i="4" s="1"/>
  <c r="Q435" i="4" a="1"/>
  <c r="Q435" i="4" s="1"/>
  <c r="Q436" i="4" a="1"/>
  <c r="Q436" i="4"/>
  <c r="Q437" i="4" a="1"/>
  <c r="Q437" i="4" s="1"/>
  <c r="Q438" i="4" a="1"/>
  <c r="Q438" i="4"/>
  <c r="Q439" i="4" a="1"/>
  <c r="Q439" i="4"/>
  <c r="Q440" i="4" a="1"/>
  <c r="Q440" i="4"/>
  <c r="Q441" i="4" a="1"/>
  <c r="Q441" i="4" s="1"/>
  <c r="Q442" i="4" a="1"/>
  <c r="Q442" i="4"/>
  <c r="Q443" i="4" a="1"/>
  <c r="Q443" i="4"/>
  <c r="Q444" i="4" a="1"/>
  <c r="Q444" i="4" s="1"/>
  <c r="Q445" i="4" a="1"/>
  <c r="Q445" i="4"/>
  <c r="Q446" i="4" a="1"/>
  <c r="Q446" i="4"/>
  <c r="Q447" i="4" a="1"/>
  <c r="Q447" i="4" s="1"/>
  <c r="Q448" i="4" a="1"/>
  <c r="Q448" i="4" s="1"/>
  <c r="Q449" i="4" a="1"/>
  <c r="Q449" i="4" s="1"/>
  <c r="Q450" i="4" a="1"/>
  <c r="Q450" i="4"/>
  <c r="Q451" i="4" a="1"/>
  <c r="Q451" i="4"/>
  <c r="Q452" i="4" a="1"/>
  <c r="Q452" i="4"/>
  <c r="Q453" i="4" a="1"/>
  <c r="Q453" i="4" s="1"/>
  <c r="Q454" i="4" a="1"/>
  <c r="Q454" i="4"/>
  <c r="Q455" i="4" a="1"/>
  <c r="Q455" i="4"/>
  <c r="Q456" i="4" a="1"/>
  <c r="Q456" i="4"/>
  <c r="Q457" i="4" a="1"/>
  <c r="Q457" i="4" s="1"/>
  <c r="Q458" i="4" a="1"/>
  <c r="Q458" i="4"/>
  <c r="Q459" i="4" a="1"/>
  <c r="Q459" i="4" s="1"/>
  <c r="Q460" i="4" a="1"/>
  <c r="Q460" i="4"/>
  <c r="Q461" i="4" a="1"/>
  <c r="Q461" i="4" s="1"/>
  <c r="Q462" i="4" a="1"/>
  <c r="Q462" i="4" s="1"/>
  <c r="Q463" i="4" a="1"/>
  <c r="Q463" i="4" s="1"/>
  <c r="Q464" i="4" a="1"/>
  <c r="Q464" i="4"/>
  <c r="Q465" i="4" a="1"/>
  <c r="Q465" i="4" s="1"/>
  <c r="Q466" i="4" a="1"/>
  <c r="Q466" i="4" s="1"/>
  <c r="Q467" i="4" a="1"/>
  <c r="Q467" i="4" s="1"/>
  <c r="Q468" i="4" a="1"/>
  <c r="Q468" i="4"/>
  <c r="Q469" i="4" a="1"/>
  <c r="Q469" i="4"/>
  <c r="Q470" i="4" a="1"/>
  <c r="Q470" i="4" s="1"/>
  <c r="Q471" i="4" a="1"/>
  <c r="Q471" i="4" s="1"/>
  <c r="Q472" i="4" a="1"/>
  <c r="Q472" i="4"/>
  <c r="Q473" i="4" a="1"/>
  <c r="Q473" i="4" s="1"/>
  <c r="Q474" i="4" a="1"/>
  <c r="Q474" i="4" s="1"/>
  <c r="Q475" i="4" a="1"/>
  <c r="Q475" i="4" s="1"/>
  <c r="Q476" i="4" a="1"/>
  <c r="Q476" i="4"/>
  <c r="Q477" i="4" a="1"/>
  <c r="Q477" i="4" s="1"/>
  <c r="Q478" i="4" a="1"/>
  <c r="Q478" i="4"/>
  <c r="Q479" i="4" a="1"/>
  <c r="Q479" i="4"/>
  <c r="Q480" i="4" a="1"/>
  <c r="Q480" i="4" s="1"/>
  <c r="Q481" i="4" a="1"/>
  <c r="Q481" i="4"/>
  <c r="Q482" i="4" a="1"/>
  <c r="Q482" i="4" s="1"/>
  <c r="Q483" i="4" a="1"/>
  <c r="Q483" i="4" s="1"/>
  <c r="Q484" i="4" a="1"/>
  <c r="Q484" i="4"/>
  <c r="Q485" i="4" a="1"/>
  <c r="Q485" i="4" s="1"/>
  <c r="Q486" i="4" a="1"/>
  <c r="Q486" i="4"/>
  <c r="Q487" i="4" a="1"/>
  <c r="Q487" i="4" s="1"/>
  <c r="Q488" i="4" a="1"/>
  <c r="Q488" i="4"/>
  <c r="Q489" i="4" a="1"/>
  <c r="Q489" i="4" s="1"/>
  <c r="Q490" i="4" a="1"/>
  <c r="Q490" i="4" s="1"/>
  <c r="Q491" i="4" a="1"/>
  <c r="Q491" i="4"/>
  <c r="Q492" i="4" a="1"/>
  <c r="Q492" i="4"/>
  <c r="Q493" i="4" a="1"/>
  <c r="Q493" i="4"/>
  <c r="Q494" i="4" a="1"/>
  <c r="Q494" i="4"/>
  <c r="Q495" i="4" a="1"/>
  <c r="Q495" i="4" s="1"/>
  <c r="Q496" i="4" a="1"/>
  <c r="Q496" i="4"/>
  <c r="Q497" i="4" a="1"/>
  <c r="Q497" i="4"/>
  <c r="Q498" i="4" a="1"/>
  <c r="Q498" i="4" s="1"/>
  <c r="Q499" i="4" a="1"/>
  <c r="Q499" i="4"/>
  <c r="Q500" i="4" a="1"/>
  <c r="Q500" i="4" s="1"/>
  <c r="Q501" i="4" a="1"/>
  <c r="Q501" i="4" s="1"/>
  <c r="Q502" i="4" a="1"/>
  <c r="Q502" i="4"/>
  <c r="Q503" i="4" a="1"/>
  <c r="Q503" i="4" s="1"/>
  <c r="Q504" i="4" a="1"/>
  <c r="Q504" i="4"/>
  <c r="Q505" i="4" a="1"/>
  <c r="Q505" i="4"/>
  <c r="Q506" i="4" a="1"/>
  <c r="Q506" i="4"/>
  <c r="Q507" i="4" a="1"/>
  <c r="Q507" i="4" s="1"/>
  <c r="Q508" i="4" a="1"/>
  <c r="Q508" i="4"/>
  <c r="Q509" i="4" a="1"/>
  <c r="Q509" i="4"/>
  <c r="Q510" i="4" a="1"/>
  <c r="Q510" i="4"/>
  <c r="Q511" i="4" a="1"/>
  <c r="Q511" i="4" s="1"/>
  <c r="Q512" i="4" a="1"/>
  <c r="Q512" i="4" s="1"/>
  <c r="Q513" i="4" a="1"/>
  <c r="Q513" i="4" s="1"/>
  <c r="Q514" i="4" a="1"/>
  <c r="Q514" i="4"/>
  <c r="Q515" i="4" a="1"/>
  <c r="Q515" i="4" s="1"/>
  <c r="Q516" i="4" a="1"/>
  <c r="Q516" i="4"/>
  <c r="Q517" i="4" a="1"/>
  <c r="Q517" i="4"/>
  <c r="Q518" i="4" a="1"/>
  <c r="Q518" i="4"/>
  <c r="Q519" i="4" a="1"/>
  <c r="Q519" i="4" s="1"/>
  <c r="Q520" i="4" a="1"/>
  <c r="Q520" i="4"/>
  <c r="Q521" i="4" a="1"/>
  <c r="Q521" i="4"/>
  <c r="Q522" i="4" a="1"/>
  <c r="Q522" i="4"/>
  <c r="Q523" i="4" a="1"/>
  <c r="Q523" i="4"/>
  <c r="Q524" i="4" a="1"/>
  <c r="Q524" i="4"/>
  <c r="Q525" i="4" a="1"/>
  <c r="Q525" i="4" s="1"/>
  <c r="Q526" i="4" a="1"/>
  <c r="Q526" i="4"/>
  <c r="Q527" i="4" a="1"/>
  <c r="Q527" i="4"/>
  <c r="Q528" i="4" a="1"/>
  <c r="Q528" i="4"/>
  <c r="Q529" i="4" a="1"/>
  <c r="Q529" i="4"/>
  <c r="Q530" i="4" a="1"/>
  <c r="Q530" i="4"/>
  <c r="Q531" i="4" a="1"/>
  <c r="Q531" i="4" s="1"/>
  <c r="Q532" i="4" a="1"/>
  <c r="Q532" i="4" s="1"/>
  <c r="Q533" i="4" a="1"/>
  <c r="Q533" i="4"/>
  <c r="Q534" i="4" a="1"/>
  <c r="Q534" i="4"/>
  <c r="Q535" i="4" a="1"/>
  <c r="Q535" i="4"/>
  <c r="Q536" i="4" a="1"/>
  <c r="Q536" i="4"/>
  <c r="Q537" i="4" a="1"/>
  <c r="Q537" i="4" s="1"/>
  <c r="Q538" i="4" a="1"/>
  <c r="Q538" i="4"/>
  <c r="Q539" i="4" a="1"/>
  <c r="Q539" i="4"/>
  <c r="Q540" i="4" a="1"/>
  <c r="Q540" i="4"/>
  <c r="Q541" i="4" a="1"/>
  <c r="Q541" i="4" s="1"/>
  <c r="Q542" i="4" a="1"/>
  <c r="Q542" i="4" s="1"/>
  <c r="Q543" i="4" a="1"/>
  <c r="Q543" i="4" s="1"/>
  <c r="Q544" i="4" a="1"/>
  <c r="Q544" i="4"/>
  <c r="Q545" i="4" a="1"/>
  <c r="Q545" i="4" s="1"/>
  <c r="Q546" i="4" a="1"/>
  <c r="Q546" i="4"/>
  <c r="Q547" i="4" a="1"/>
  <c r="Q547" i="4"/>
  <c r="Q548" i="4" a="1"/>
  <c r="Q548" i="4"/>
  <c r="Q549" i="4" a="1"/>
  <c r="Q549" i="4" s="1"/>
  <c r="Q550" i="4" a="1"/>
  <c r="Q550" i="4"/>
  <c r="Q551" i="4" a="1"/>
  <c r="Q551" i="4"/>
  <c r="Q552" i="4" a="1"/>
  <c r="Q552" i="4"/>
  <c r="Q553" i="4" a="1"/>
  <c r="Q553" i="4" s="1"/>
  <c r="Q554" i="4" a="1"/>
  <c r="Q554" i="4" s="1"/>
  <c r="Q555" i="4" a="1"/>
  <c r="Q555" i="4" s="1"/>
  <c r="Q556" i="4" a="1"/>
  <c r="Q556" i="4" s="1"/>
  <c r="Q557" i="4" a="1"/>
  <c r="Q557" i="4"/>
  <c r="Q558" i="4" a="1"/>
  <c r="Q558" i="4" s="1"/>
  <c r="Q559" i="4" a="1"/>
  <c r="Q559" i="4"/>
  <c r="Q560" i="4" a="1"/>
  <c r="Q560" i="4"/>
  <c r="Q561" i="4" a="1"/>
  <c r="Q561" i="4" s="1"/>
  <c r="Q562" i="4" a="1"/>
  <c r="Q562" i="4"/>
  <c r="Q563" i="4" a="1"/>
  <c r="Q563" i="4" s="1"/>
  <c r="Q564" i="4" a="1"/>
  <c r="Q564" i="4"/>
  <c r="Q565" i="4" a="1"/>
  <c r="Q565" i="4"/>
  <c r="Q566" i="4" a="1"/>
  <c r="Q566" i="4"/>
  <c r="Q567" i="4" a="1"/>
  <c r="Q567" i="4" s="1"/>
  <c r="Q568" i="4" a="1"/>
  <c r="Q568" i="4"/>
  <c r="Q569" i="4" a="1"/>
  <c r="Q569" i="4" s="1"/>
  <c r="Q570" i="4" a="1"/>
  <c r="Q570" i="4" s="1"/>
  <c r="Q571" i="4" a="1"/>
  <c r="Q571" i="4" s="1"/>
  <c r="Q572" i="4" a="1"/>
  <c r="Q572" i="4"/>
  <c r="Q573" i="4" a="1"/>
  <c r="Q573" i="4" s="1"/>
  <c r="Q574" i="4" a="1"/>
  <c r="Q574" i="4" s="1"/>
  <c r="Q575" i="4" a="1"/>
  <c r="Q575" i="4" s="1"/>
  <c r="Q576" i="4" a="1"/>
  <c r="Q576" i="4"/>
  <c r="Q577" i="4" a="1"/>
  <c r="Q577" i="4"/>
  <c r="Q578" i="4" a="1"/>
  <c r="Q578" i="4"/>
  <c r="Q579" i="4" a="1"/>
  <c r="Q579" i="4" s="1"/>
  <c r="Q580" i="4" a="1"/>
  <c r="Q580" i="4"/>
  <c r="Q581" i="4" a="1"/>
  <c r="Q581" i="4"/>
  <c r="Q582" i="4" a="1"/>
  <c r="Q582" i="4"/>
  <c r="Q583" i="4" a="1"/>
  <c r="Q583" i="4"/>
  <c r="Q584" i="4" a="1"/>
  <c r="Q584" i="4" s="1"/>
  <c r="Q585" i="4" a="1"/>
  <c r="Q585" i="4" s="1"/>
  <c r="Q586" i="4" a="1"/>
  <c r="Q586" i="4"/>
  <c r="Q587" i="4" a="1"/>
  <c r="Q587" i="4" s="1"/>
  <c r="Q588" i="4" a="1"/>
  <c r="Q588" i="4"/>
  <c r="Q589" i="4" a="1"/>
  <c r="Q589" i="4" s="1"/>
  <c r="Q590" i="4" a="1"/>
  <c r="Q590" i="4"/>
  <c r="Q591" i="4" a="1"/>
  <c r="Q591" i="4" s="1"/>
  <c r="Q592" i="4" a="1"/>
  <c r="Q592" i="4" s="1"/>
  <c r="Q593" i="4" a="1"/>
  <c r="Q593" i="4" s="1"/>
  <c r="Q594" i="4" a="1"/>
  <c r="Q594" i="4"/>
  <c r="Q595" i="4" a="1"/>
  <c r="Q595" i="4"/>
  <c r="Q596" i="4" a="1"/>
  <c r="Q596" i="4"/>
  <c r="Q597" i="4" a="1"/>
  <c r="Q597" i="4" s="1"/>
  <c r="Q598" i="4" a="1"/>
  <c r="Q598" i="4"/>
  <c r="Q599" i="4" a="1"/>
  <c r="Q599" i="4"/>
  <c r="Q600" i="4" a="1"/>
  <c r="Q600" i="4" s="1"/>
  <c r="Q601" i="4" a="1"/>
  <c r="Q601" i="4"/>
  <c r="Q602" i="4" a="1"/>
  <c r="Q602" i="4"/>
  <c r="Q603" i="4" a="1"/>
  <c r="Q603" i="4" s="1"/>
  <c r="Q604" i="4" a="1"/>
  <c r="Q604" i="4" s="1"/>
  <c r="Q605" i="4" a="1"/>
  <c r="Q605" i="4"/>
  <c r="Q606" i="4" a="1"/>
  <c r="Q606" i="4" s="1"/>
  <c r="Q607" i="4" a="1"/>
  <c r="Q607" i="4"/>
  <c r="Q608" i="4" a="1"/>
  <c r="Q608" i="4" s="1"/>
  <c r="Q609" i="4" a="1"/>
  <c r="Q609" i="4" s="1"/>
  <c r="Q610" i="4" a="1"/>
  <c r="Q610" i="4" s="1"/>
  <c r="Q611" i="4" a="1"/>
  <c r="Q611" i="4"/>
  <c r="Q612" i="4" a="1"/>
  <c r="Q612" i="4"/>
  <c r="Q613" i="4" a="1"/>
  <c r="Q613" i="4" s="1"/>
  <c r="Q614" i="4" a="1"/>
  <c r="Q614" i="4"/>
  <c r="Q615" i="4" a="1"/>
  <c r="Q615" i="4" s="1"/>
  <c r="Q616" i="4" a="1"/>
  <c r="Q616" i="4" s="1"/>
  <c r="Q617" i="4" a="1"/>
  <c r="Q617" i="4" s="1"/>
  <c r="Q618" i="4" a="1"/>
  <c r="Q618" i="4"/>
  <c r="Q619" i="4" a="1"/>
  <c r="Q619" i="4"/>
  <c r="Q620" i="4" a="1"/>
  <c r="Q620" i="4"/>
  <c r="Q621" i="4" a="1"/>
  <c r="Q621" i="4" s="1"/>
  <c r="Q622" i="4" a="1"/>
  <c r="Q622" i="4"/>
  <c r="Q623" i="4" a="1"/>
  <c r="Q623" i="4" s="1"/>
  <c r="Q624" i="4" a="1"/>
  <c r="Q624" i="4"/>
  <c r="Q625" i="4" a="1"/>
  <c r="Q625" i="4"/>
  <c r="Q626" i="4" a="1"/>
  <c r="Q626" i="4" s="1"/>
  <c r="Q627" i="4" a="1"/>
  <c r="Q627" i="4" s="1"/>
  <c r="Q628" i="4" a="1"/>
  <c r="Q628" i="4"/>
  <c r="Q629" i="4" a="1"/>
  <c r="Q629" i="4"/>
  <c r="Q630" i="4" a="1"/>
  <c r="Q630" i="4" s="1"/>
  <c r="Q631" i="4" a="1"/>
  <c r="Q631" i="4"/>
  <c r="Q632" i="4" a="1"/>
  <c r="Q632" i="4"/>
  <c r="Q633" i="4" a="1"/>
  <c r="Q633" i="4" s="1"/>
  <c r="Q634" i="4" a="1"/>
  <c r="Q634" i="4"/>
  <c r="Q635" i="4" a="1"/>
  <c r="Q635" i="4"/>
  <c r="Q636" i="4" a="1"/>
  <c r="Q636" i="4"/>
  <c r="Q637" i="4" a="1"/>
  <c r="Q637" i="4"/>
  <c r="Q638" i="4" a="1"/>
  <c r="Q638" i="4" s="1"/>
  <c r="Q639" i="4" a="1"/>
  <c r="Q639" i="4" s="1"/>
  <c r="Q640" i="4" a="1"/>
  <c r="Q640" i="4"/>
  <c r="Q641" i="4" a="1"/>
  <c r="Q641" i="4" s="1"/>
  <c r="Q642" i="4" a="1"/>
  <c r="Q642" i="4"/>
  <c r="Q643" i="4" a="1"/>
  <c r="Q643" i="4" s="1"/>
  <c r="Q644" i="4" a="1"/>
  <c r="Q644" i="4"/>
  <c r="Q645" i="4" a="1"/>
  <c r="Q645" i="4" s="1"/>
  <c r="Q646" i="4" a="1"/>
  <c r="Q646" i="4" s="1"/>
  <c r="Q647" i="4" a="1"/>
  <c r="Q647" i="4"/>
  <c r="Q648" i="4" a="1"/>
  <c r="Q648" i="4"/>
  <c r="Q649" i="4" a="1"/>
  <c r="Q649" i="4"/>
  <c r="Q650" i="4" a="1"/>
  <c r="Q650" i="4"/>
  <c r="Q651" i="4" a="1"/>
  <c r="Q651" i="4" s="1"/>
  <c r="Q652" i="4" a="1"/>
  <c r="Q652" i="4" s="1"/>
  <c r="Q653" i="4" a="1"/>
  <c r="Q653" i="4"/>
  <c r="Q654" i="4" a="1"/>
  <c r="Q654" i="4"/>
  <c r="Q655" i="4" a="1"/>
  <c r="Q655" i="4" s="1"/>
  <c r="Q656" i="4" a="1"/>
  <c r="Q656" i="4" s="1"/>
  <c r="Q657" i="4" a="1"/>
  <c r="Q657" i="4" s="1"/>
  <c r="Q658" i="4" a="1"/>
  <c r="Q658" i="4"/>
  <c r="Q659" i="4" a="1"/>
  <c r="Q659" i="4" s="1"/>
  <c r="Q660" i="4" a="1"/>
  <c r="Q660" i="4" s="1"/>
  <c r="Q661" i="4" a="1"/>
  <c r="Q661" i="4"/>
  <c r="Q662" i="4" a="1"/>
  <c r="Q662" i="4"/>
  <c r="Q663" i="4" a="1"/>
  <c r="Q663" i="4" s="1"/>
  <c r="Q664" i="4" a="1"/>
  <c r="Q664" i="4"/>
  <c r="Q665" i="4" a="1"/>
  <c r="Q665" i="4"/>
  <c r="Q666" i="4" a="1"/>
  <c r="Q666" i="4"/>
  <c r="Q667" i="4" a="1"/>
  <c r="Q667" i="4"/>
  <c r="Q668" i="4" a="1"/>
  <c r="Q668" i="4"/>
  <c r="Q669" i="4" a="1"/>
  <c r="Q669" i="4" s="1"/>
  <c r="Q670" i="4" a="1"/>
  <c r="Q670" i="4"/>
  <c r="Q671" i="4" a="1"/>
  <c r="Q671" i="4"/>
  <c r="Q672" i="4" a="1"/>
  <c r="Q672" i="4"/>
  <c r="Q673" i="4" a="1"/>
  <c r="Q673" i="4" s="1"/>
  <c r="Q674" i="4" a="1"/>
  <c r="Q674" i="4"/>
  <c r="Q675" i="4" a="1"/>
  <c r="Q675" i="4" s="1"/>
  <c r="Q676" i="4" a="1"/>
  <c r="Q676" i="4" s="1"/>
  <c r="Q677" i="4" a="1"/>
  <c r="Q677" i="4"/>
  <c r="Q678" i="4" a="1"/>
  <c r="Q678" i="4"/>
  <c r="Q679" i="4" a="1"/>
  <c r="Q679" i="4"/>
  <c r="Q680" i="4" a="1"/>
  <c r="Q680" i="4" s="1"/>
  <c r="Q681" i="4" a="1"/>
  <c r="Q681" i="4" s="1"/>
  <c r="Q682" i="4" a="1"/>
  <c r="Q682" i="4" s="1"/>
  <c r="Q683" i="4" a="1"/>
  <c r="Q683" i="4"/>
  <c r="Q684" i="4" a="1"/>
  <c r="Q684" i="4"/>
  <c r="Q685" i="4" a="1"/>
  <c r="Q685" i="4"/>
  <c r="Q686" i="4" a="1"/>
  <c r="Q686" i="4"/>
  <c r="Q687" i="4" a="1"/>
  <c r="Q687" i="4" s="1"/>
  <c r="Q688" i="4" a="1"/>
  <c r="Q688" i="4"/>
  <c r="Q689" i="4" a="1"/>
  <c r="Q689" i="4" s="1"/>
  <c r="Q690" i="4" a="1"/>
  <c r="Q690" i="4" s="1"/>
  <c r="Q691" i="4" a="1"/>
  <c r="Q691" i="4"/>
  <c r="Q692" i="4" a="1"/>
  <c r="Q692" i="4"/>
  <c r="Q693" i="4" a="1"/>
  <c r="Q693" i="4" s="1"/>
  <c r="Q694" i="4" a="1"/>
  <c r="Q694" i="4" s="1"/>
  <c r="Q695" i="4" a="1"/>
  <c r="Q695" i="4"/>
  <c r="Q696" i="4" a="1"/>
  <c r="Q696" i="4"/>
  <c r="Q697" i="4" a="1"/>
  <c r="Q697" i="4"/>
  <c r="Q698" i="4" a="1"/>
  <c r="Q698" i="4"/>
  <c r="Q699" i="4" a="1"/>
  <c r="Q699" i="4" s="1"/>
  <c r="Q700" i="4" a="1"/>
  <c r="Q700" i="4"/>
  <c r="Q701" i="4" a="1"/>
  <c r="Q701" i="4"/>
  <c r="Q702" i="4" a="1"/>
  <c r="Q702" i="4" s="1"/>
  <c r="Q703" i="4" a="1"/>
  <c r="Q703" i="4"/>
  <c r="Q704" i="4" a="1"/>
  <c r="Q704" i="4"/>
  <c r="Q705" i="4" a="1"/>
  <c r="Q705" i="4" s="1"/>
  <c r="Q706" i="4" a="1"/>
  <c r="Q706" i="4"/>
  <c r="Q707" i="4" a="1"/>
  <c r="Q707" i="4"/>
  <c r="Q708" i="4" a="1"/>
  <c r="Q708" i="4"/>
  <c r="Q709" i="4" a="1"/>
  <c r="Q709" i="4"/>
  <c r="Q710" i="4" a="1"/>
  <c r="Q710" i="4" s="1"/>
  <c r="Q711" i="4" a="1"/>
  <c r="Q711" i="4" s="1"/>
  <c r="Q712" i="4" a="1"/>
  <c r="Q712" i="4"/>
  <c r="Q713" i="4" a="1"/>
  <c r="Q713" i="4"/>
  <c r="Q714" i="4" a="1"/>
  <c r="Q714" i="4" s="1"/>
  <c r="Q715" i="4" a="1"/>
  <c r="Q715" i="4" s="1"/>
  <c r="Q716" i="4" a="1"/>
  <c r="Q716" i="4"/>
  <c r="Q717" i="4" a="1"/>
  <c r="Q717" i="4" s="1"/>
  <c r="Q718" i="4" a="1"/>
  <c r="Q718" i="4"/>
  <c r="Q719" i="4" a="1"/>
  <c r="Q719" i="4" s="1"/>
  <c r="Q720" i="4" a="1"/>
  <c r="Q720" i="4"/>
  <c r="Q721" i="4" a="1"/>
  <c r="Q721" i="4" s="1"/>
  <c r="Q722" i="4" a="1"/>
  <c r="Q722" i="4"/>
  <c r="Q723" i="4" a="1"/>
  <c r="Q723" i="4" s="1"/>
  <c r="Q724" i="4" a="1"/>
  <c r="Q724" i="4" s="1"/>
  <c r="Q725" i="4" a="1"/>
  <c r="Q725" i="4"/>
  <c r="Q726" i="4" a="1"/>
  <c r="Q726" i="4" s="1"/>
  <c r="Q727" i="4" a="1"/>
  <c r="Q727" i="4"/>
  <c r="Q728" i="4" a="1"/>
  <c r="Q728" i="4" s="1"/>
  <c r="Q729" i="4" a="1"/>
  <c r="Q729" i="4" s="1"/>
  <c r="Q730" i="4" a="1"/>
  <c r="Q730" i="4"/>
  <c r="Q731" i="4" a="1"/>
  <c r="Q731" i="4" s="1"/>
  <c r="Q732" i="4" a="1"/>
  <c r="Q732" i="4"/>
  <c r="Q733" i="4" a="1"/>
  <c r="Q733" i="4"/>
  <c r="Q734" i="4" a="1"/>
  <c r="Q734" i="4" s="1"/>
  <c r="Q735" i="4" a="1"/>
  <c r="Q735" i="4" s="1"/>
  <c r="Q736" i="4" a="1"/>
  <c r="Q736" i="4"/>
  <c r="Q737" i="4" a="1"/>
  <c r="Q737" i="4"/>
  <c r="Q738" i="4" a="1"/>
  <c r="Q738" i="4"/>
  <c r="Q739" i="4" a="1"/>
  <c r="Q739" i="4"/>
  <c r="Q740" i="4" a="1"/>
  <c r="Q740" i="4" s="1"/>
  <c r="Q741" i="4" a="1"/>
  <c r="Q741" i="4" s="1"/>
  <c r="Q742" i="4" a="1"/>
  <c r="Q742" i="4"/>
  <c r="Q743" i="4" a="1"/>
  <c r="Q743" i="4"/>
  <c r="Q744" i="4" a="1"/>
  <c r="Q744" i="4" s="1"/>
  <c r="Q745" i="4" a="1"/>
  <c r="Q745" i="4"/>
  <c r="Q746" i="4" a="1"/>
  <c r="Q746" i="4"/>
  <c r="Q747" i="4" a="1"/>
  <c r="Q747" i="4" s="1"/>
  <c r="Q748" i="4" a="1"/>
  <c r="Q748" i="4" s="1"/>
  <c r="Q749" i="4" a="1"/>
  <c r="Q749" i="4"/>
  <c r="Q750" i="4" a="1"/>
  <c r="Q750" i="4"/>
  <c r="Q751" i="4" a="1"/>
  <c r="Q751" i="4" s="1"/>
  <c r="Q752" i="4" a="1"/>
  <c r="Q752" i="4"/>
  <c r="Q753" i="4" a="1"/>
  <c r="Q753" i="4" s="1"/>
  <c r="Q754" i="4" a="1"/>
  <c r="Q754" i="4"/>
  <c r="Q755" i="4" a="1"/>
  <c r="Q755" i="4"/>
  <c r="Q756" i="4" a="1"/>
  <c r="Q756" i="4"/>
  <c r="Q757" i="4" a="1"/>
  <c r="Q757" i="4"/>
  <c r="Q758" i="4" a="1"/>
  <c r="Q758" i="4"/>
  <c r="Q759" i="4" a="1"/>
  <c r="Q759" i="4" s="1"/>
  <c r="Q760" i="4" a="1"/>
  <c r="Q760" i="4"/>
  <c r="Q761" i="4" a="1"/>
  <c r="Q761" i="4" s="1"/>
  <c r="Q762" i="4" a="1"/>
  <c r="Q762" i="4" s="1"/>
  <c r="Q763" i="4" a="1"/>
  <c r="Q763" i="4"/>
  <c r="Q764" i="4" a="1"/>
  <c r="Q764" i="4"/>
  <c r="Q765" i="4" a="1"/>
  <c r="Q765" i="4" s="1"/>
  <c r="Q766" i="4" a="1"/>
  <c r="Q766" i="4"/>
  <c r="Q767" i="4" a="1"/>
  <c r="Q767" i="4"/>
  <c r="Q768" i="4" a="1"/>
  <c r="Q768" i="4"/>
  <c r="Q769" i="4" a="1"/>
  <c r="Q769" i="4"/>
  <c r="Q770" i="4" a="1"/>
  <c r="Q770" i="4"/>
  <c r="Q771" i="4" a="1"/>
  <c r="Q771" i="4" s="1"/>
  <c r="Q772" i="4" a="1"/>
  <c r="Q772" i="4"/>
  <c r="Q773" i="4" a="1"/>
  <c r="Q773" i="4"/>
  <c r="Q774" i="4" a="1"/>
  <c r="Q774" i="4" s="1"/>
  <c r="Q775" i="4" a="1"/>
  <c r="Q775" i="4"/>
  <c r="Q776" i="4" a="1"/>
  <c r="Q776" i="4"/>
  <c r="Q777" i="4" a="1"/>
  <c r="Q777" i="4" s="1"/>
  <c r="Q778" i="4" a="1"/>
  <c r="Q778" i="4"/>
  <c r="Q779" i="4" a="1"/>
  <c r="Q779" i="4"/>
  <c r="Q780" i="4" a="1"/>
  <c r="Q780" i="4"/>
  <c r="Q781" i="4" a="1"/>
  <c r="Q781" i="4"/>
  <c r="Q782" i="4" a="1"/>
  <c r="Q782" i="4" s="1"/>
  <c r="Q783" i="4" a="1"/>
  <c r="Q783" i="4" s="1"/>
  <c r="Q784" i="4" a="1"/>
  <c r="Q784" i="4" s="1"/>
  <c r="Q785" i="4" a="1"/>
  <c r="Q785" i="4" s="1"/>
  <c r="Q786" i="4" a="1"/>
  <c r="Q786" i="4"/>
  <c r="Q787" i="4" a="1"/>
  <c r="Q787" i="4" s="1"/>
  <c r="Q788" i="4" a="1"/>
  <c r="Q788" i="4"/>
  <c r="Q789" i="4" a="1"/>
  <c r="Q789" i="4" s="1"/>
  <c r="Q790" i="4" a="1"/>
  <c r="Q790" i="4"/>
  <c r="Q791" i="4" a="1"/>
  <c r="Q791" i="4" s="1"/>
  <c r="Q792" i="4" a="1"/>
  <c r="Q792" i="4" s="1"/>
  <c r="Q793" i="4" a="1"/>
  <c r="Q793" i="4"/>
  <c r="Q794" i="4" a="1"/>
  <c r="Q794" i="4"/>
  <c r="Q795" i="4" a="1"/>
  <c r="Q795" i="4" s="1"/>
  <c r="Q796" i="4" a="1"/>
  <c r="Q796" i="4" s="1"/>
  <c r="Q797" i="4" a="1"/>
  <c r="Q797" i="4"/>
  <c r="Q798" i="4" a="1"/>
  <c r="Q798" i="4"/>
  <c r="Q799" i="4" a="1"/>
  <c r="Q799" i="4"/>
  <c r="Q800" i="4" a="1"/>
  <c r="Q800" i="4" s="1"/>
  <c r="Q801" i="4" a="1"/>
  <c r="Q801" i="4" s="1"/>
  <c r="Q802" i="4" a="1"/>
  <c r="Q802" i="4"/>
  <c r="Q803" i="4" a="1"/>
  <c r="Q803" i="4" s="1"/>
  <c r="Q804" i="4" a="1"/>
  <c r="Q804" i="4"/>
  <c r="Q805" i="4" a="1"/>
  <c r="Q805" i="4"/>
  <c r="Q806" i="4" a="1"/>
  <c r="Q806" i="4"/>
  <c r="Q807" i="4" a="1"/>
  <c r="Q807" i="4" s="1"/>
  <c r="Q808" i="4" a="1"/>
  <c r="Q808" i="4"/>
  <c r="Q809" i="4" a="1"/>
  <c r="Q809" i="4"/>
  <c r="Q810" i="4" a="1"/>
  <c r="Q810" i="4"/>
  <c r="Q811" i="4" a="1"/>
  <c r="Q811" i="4"/>
  <c r="Q812" i="4" a="1"/>
  <c r="Q812" i="4" s="1"/>
  <c r="Q813" i="4" a="1"/>
  <c r="Q813" i="4" s="1"/>
  <c r="Q814" i="4" a="1"/>
  <c r="Q814" i="4" s="1"/>
  <c r="Q815" i="4" a="1"/>
  <c r="Q815" i="4"/>
  <c r="Q816" i="4" a="1"/>
  <c r="Q816" i="4" s="1"/>
  <c r="Q817" i="4" a="1"/>
  <c r="Q817" i="4"/>
  <c r="Q818" i="4" a="1"/>
  <c r="Q818" i="4"/>
  <c r="Q819" i="4" a="1"/>
  <c r="Q819" i="4" s="1"/>
  <c r="Q820" i="4" a="1"/>
  <c r="Q820" i="4"/>
  <c r="Q821" i="4" a="1"/>
  <c r="Q821" i="4" s="1"/>
  <c r="Q822" i="4" a="1"/>
  <c r="Q822" i="4"/>
  <c r="Q823" i="4" a="1"/>
  <c r="Q823" i="4"/>
  <c r="Q824" i="4" a="1"/>
  <c r="Q824" i="4"/>
  <c r="Q825" i="4" a="1"/>
  <c r="Q825" i="4" s="1"/>
  <c r="Q826" i="4" a="1"/>
  <c r="Q826" i="4"/>
  <c r="Q827" i="4" a="1"/>
  <c r="Q827" i="4" s="1"/>
  <c r="Q828" i="4" a="1"/>
  <c r="Q828" i="4"/>
  <c r="Q829" i="4" a="1"/>
  <c r="Q829" i="4" s="1"/>
  <c r="Q830" i="4" a="1"/>
  <c r="Q830" i="4"/>
  <c r="Q831" i="4" a="1"/>
  <c r="Q831" i="4" s="1"/>
  <c r="Q832" i="4" a="1"/>
  <c r="Q832" i="4" s="1"/>
  <c r="Q833" i="4" a="1"/>
  <c r="Q833" i="4"/>
  <c r="Q834" i="4" a="1"/>
  <c r="Q834" i="4"/>
  <c r="Q835" i="4" a="1"/>
  <c r="Q835" i="4" s="1"/>
  <c r="Q836" i="4" a="1"/>
  <c r="Q836" i="4"/>
  <c r="Q837" i="4" a="1"/>
  <c r="Q837" i="4" s="1"/>
  <c r="Q838" i="4" a="1"/>
  <c r="Q838" i="4"/>
  <c r="Q839" i="4" a="1"/>
  <c r="Q839" i="4"/>
  <c r="Q840" i="4" a="1"/>
  <c r="Q840" i="4"/>
  <c r="Q841" i="4" a="1"/>
  <c r="Q841" i="4" s="1"/>
  <c r="Q842" i="4" a="1"/>
  <c r="Q842" i="4" s="1"/>
  <c r="Q843" i="4" a="1"/>
  <c r="Q843" i="4" s="1"/>
  <c r="Q844" i="4" a="1"/>
  <c r="Q844" i="4"/>
  <c r="Q845" i="4" a="1"/>
  <c r="Q845" i="4" s="1"/>
  <c r="Q846" i="4" a="1"/>
  <c r="Q846" i="4"/>
  <c r="Q847" i="4" a="1"/>
  <c r="Q847" i="4"/>
  <c r="Q848" i="4" a="1"/>
  <c r="Q848" i="4"/>
  <c r="Q849" i="4" a="1"/>
  <c r="Q849" i="4" s="1"/>
  <c r="Q850" i="4" a="1"/>
  <c r="Q850" i="4"/>
  <c r="Q851" i="4" a="1"/>
  <c r="Q851" i="4"/>
  <c r="Q852" i="4" a="1"/>
  <c r="Q852" i="4"/>
  <c r="Q853" i="4" a="1"/>
  <c r="Q853" i="4"/>
  <c r="Q854" i="4" a="1"/>
  <c r="Q854" i="4"/>
  <c r="Q855" i="4" a="1"/>
  <c r="Q855" i="4" s="1"/>
  <c r="Q856" i="4" a="1"/>
  <c r="Q856" i="4"/>
  <c r="Q857" i="4" a="1"/>
  <c r="Q857" i="4"/>
  <c r="Q858" i="4" a="1"/>
  <c r="Q858" i="4" s="1"/>
  <c r="Q859" i="4" a="1"/>
  <c r="Q859" i="4"/>
  <c r="Q860" i="4" a="1"/>
  <c r="Q860" i="4"/>
  <c r="Q861" i="4" a="1"/>
  <c r="Q861" i="4" s="1"/>
  <c r="Q862" i="4" a="1"/>
  <c r="Q862" i="4" s="1"/>
  <c r="Q863" i="4" a="1"/>
  <c r="Q863" i="4"/>
  <c r="Q864" i="4" a="1"/>
  <c r="Q864" i="4"/>
  <c r="Q865" i="4" a="1"/>
  <c r="Q865" i="4"/>
  <c r="Q866" i="4" a="1"/>
  <c r="Q866" i="4"/>
  <c r="Q867" i="4" a="1"/>
  <c r="Q867" i="4" s="1"/>
  <c r="Q868" i="4" a="1"/>
  <c r="Q868" i="4"/>
  <c r="Q869" i="4" a="1"/>
  <c r="Q869" i="4"/>
  <c r="Q870" i="4" a="1"/>
  <c r="Q870" i="4" s="1"/>
  <c r="Q871" i="4" a="1"/>
  <c r="Q871" i="4" s="1"/>
  <c r="Q872" i="4" a="1"/>
  <c r="Q872" i="4"/>
  <c r="Q873" i="4" a="1"/>
  <c r="Q873" i="4" s="1"/>
  <c r="Q874" i="4" a="1"/>
  <c r="Q874" i="4"/>
  <c r="Q875" i="4" a="1"/>
  <c r="Q875" i="4" s="1"/>
  <c r="Q876" i="4" a="1"/>
  <c r="Q876" i="4"/>
  <c r="Q877" i="4" a="1"/>
  <c r="Q877" i="4" s="1"/>
  <c r="Q878" i="4" a="1"/>
  <c r="Q878" i="4"/>
  <c r="Q879" i="4" a="1"/>
  <c r="Q879" i="4" s="1"/>
  <c r="Q880" i="4" a="1"/>
  <c r="Q880" i="4"/>
  <c r="Q881" i="4" a="1"/>
  <c r="Q881" i="4"/>
  <c r="Q882" i="4" a="1"/>
  <c r="Q882" i="4"/>
  <c r="Q883" i="4" a="1"/>
  <c r="Q883" i="4"/>
  <c r="Q884" i="4" a="1"/>
  <c r="Q884" i="4" s="1"/>
  <c r="Q885" i="4" a="1"/>
  <c r="Q885" i="4" s="1"/>
  <c r="Q886" i="4" a="1"/>
  <c r="Q886" i="4"/>
  <c r="Q887" i="4" a="1"/>
  <c r="Q887" i="4"/>
  <c r="Q888" i="4" a="1"/>
  <c r="Q888" i="4" s="1"/>
  <c r="Q889" i="4" a="1"/>
  <c r="Q889" i="4"/>
  <c r="Q890" i="4" a="1"/>
  <c r="Q890" i="4"/>
  <c r="Q891" i="4" a="1"/>
  <c r="Q891" i="4" s="1"/>
  <c r="Q892" i="4" a="1"/>
  <c r="Q892" i="4" s="1"/>
  <c r="Q893" i="4" a="1"/>
  <c r="Q893" i="4"/>
  <c r="Q894" i="4" a="1"/>
  <c r="Q894" i="4"/>
  <c r="Q895" i="4" a="1"/>
  <c r="Q895" i="4"/>
  <c r="Q896" i="4" a="1"/>
  <c r="Q896" i="4"/>
  <c r="Q897" i="4" a="1"/>
  <c r="Q897" i="4" s="1"/>
  <c r="Q898" i="4" a="1"/>
  <c r="Q898" i="4"/>
  <c r="Q899" i="4" a="1"/>
  <c r="Q899" i="4"/>
  <c r="Q900" i="4" a="1"/>
  <c r="Q900" i="4"/>
  <c r="Q901" i="4" a="1"/>
  <c r="Q901" i="4" s="1"/>
  <c r="Q902" i="4" a="1"/>
  <c r="Q902" i="4"/>
  <c r="Q903" i="4" a="1"/>
  <c r="Q903" i="4" s="1"/>
  <c r="Q904" i="4" a="1"/>
  <c r="Q904" i="4" s="1"/>
  <c r="Q905" i="4" a="1"/>
  <c r="Q905" i="4"/>
  <c r="Q906" i="4" a="1"/>
  <c r="Q906" i="4" s="1"/>
  <c r="Q907" i="4" a="1"/>
  <c r="Q907" i="4"/>
  <c r="Q908" i="4" a="1"/>
  <c r="Q908" i="4"/>
  <c r="Q909" i="4" a="1"/>
  <c r="Q909" i="4" s="1"/>
  <c r="Q910" i="4" a="1"/>
  <c r="Q910" i="4"/>
  <c r="Q911" i="4" a="1"/>
  <c r="Q911" i="4"/>
  <c r="Q912" i="4" a="1"/>
  <c r="Q912" i="4" s="1"/>
  <c r="Q913" i="4" a="1"/>
  <c r="Q913" i="4"/>
  <c r="Q914" i="4" a="1"/>
  <c r="Q914" i="4" s="1"/>
  <c r="Q915" i="4" a="1"/>
  <c r="Q915" i="4" s="1"/>
  <c r="Q916" i="4" a="1"/>
  <c r="Q916" i="4"/>
  <c r="Q917" i="4" a="1"/>
  <c r="Q917" i="4" s="1"/>
  <c r="Q918" i="4" a="1"/>
  <c r="Q918" i="4"/>
  <c r="Q919" i="4" a="1"/>
  <c r="Q919" i="4"/>
  <c r="Q920" i="4" a="1"/>
  <c r="Q920" i="4" s="1"/>
  <c r="Q921" i="4" a="1"/>
  <c r="Q921" i="4" s="1"/>
  <c r="Q922" i="4" a="1"/>
  <c r="Q922" i="4"/>
  <c r="Q923" i="4" a="1"/>
  <c r="Q923" i="4"/>
  <c r="Q924" i="4" a="1"/>
  <c r="Q924" i="4"/>
  <c r="Q925" i="4" a="1"/>
  <c r="Q925" i="4"/>
  <c r="Q926" i="4" a="1"/>
  <c r="Q926" i="4" s="1"/>
  <c r="Q927" i="4" a="1"/>
  <c r="Q927" i="4" s="1"/>
  <c r="Q928" i="4" a="1"/>
  <c r="Q928" i="4"/>
  <c r="Q929" i="4" a="1"/>
  <c r="Q929" i="4"/>
  <c r="Q930" i="4" a="1"/>
  <c r="Q930" i="4" s="1"/>
  <c r="Q931" i="4" a="1"/>
  <c r="Q931" i="4"/>
  <c r="Q932" i="4" a="1"/>
  <c r="Q932" i="4"/>
  <c r="Q933" i="4" a="1"/>
  <c r="Q933" i="4" s="1"/>
  <c r="Q934" i="4" a="1"/>
  <c r="Q934" i="4" s="1"/>
  <c r="Q935" i="4" a="1"/>
  <c r="Q935" i="4"/>
  <c r="Q936" i="4" a="1"/>
  <c r="Q936" i="4"/>
  <c r="Q937" i="4" a="1"/>
  <c r="Q937" i="4"/>
  <c r="Q938" i="4" a="1"/>
  <c r="Q938" i="4"/>
  <c r="Q939" i="4" a="1"/>
  <c r="Q939" i="4" s="1"/>
  <c r="Q940" i="4" a="1"/>
  <c r="Q940" i="4"/>
  <c r="Q941" i="4" a="1"/>
  <c r="Q941" i="4"/>
  <c r="Q942" i="4" a="1"/>
  <c r="Q942" i="4"/>
  <c r="Q943" i="4" a="1"/>
  <c r="Q943" i="4" s="1"/>
  <c r="Q944" i="4" a="1"/>
  <c r="Q944" i="4"/>
  <c r="Q945" i="4" a="1"/>
  <c r="Q945" i="4" s="1"/>
  <c r="Q946" i="4" a="1"/>
  <c r="Q946" i="4"/>
  <c r="Q947" i="4" a="1"/>
  <c r="Q947" i="4" s="1"/>
  <c r="Q948" i="4" a="1"/>
  <c r="Q948" i="4"/>
  <c r="Q949" i="4" a="1"/>
  <c r="Q949" i="4"/>
  <c r="Q950" i="4" a="1"/>
  <c r="Q950" i="4"/>
  <c r="Q951" i="4" a="1"/>
  <c r="Q951" i="4" s="1"/>
  <c r="Q952" i="4" a="1"/>
  <c r="Q952" i="4"/>
  <c r="Q953" i="4" a="1"/>
  <c r="Q953" i="4"/>
  <c r="Q954" i="4" a="1"/>
  <c r="Q954" i="4"/>
  <c r="Q955" i="4" a="1"/>
  <c r="Q955" i="4" s="1"/>
  <c r="Q956" i="4" a="1"/>
  <c r="Q956" i="4" s="1"/>
  <c r="Q957" i="4" a="1"/>
  <c r="Q957" i="4" s="1"/>
  <c r="Q958" i="4" a="1"/>
  <c r="Q958" i="4"/>
  <c r="Q959" i="4" a="1"/>
  <c r="Q959" i="4"/>
  <c r="Q960" i="4" a="1"/>
  <c r="Q960" i="4" s="1"/>
  <c r="Q961" i="4" a="1"/>
  <c r="Q961" i="4"/>
  <c r="Q962" i="4" a="1"/>
  <c r="Q962" i="4" s="1"/>
  <c r="Q963" i="4" a="1"/>
  <c r="Q963" i="4" s="1"/>
  <c r="Q964" i="4" a="1"/>
  <c r="Q964" i="4"/>
  <c r="Q965" i="4" a="1"/>
  <c r="Q965" i="4"/>
  <c r="Q966" i="4" a="1"/>
  <c r="Q966" i="4"/>
  <c r="Q967" i="4" a="1"/>
  <c r="Q967" i="4"/>
  <c r="Q968" i="4" a="1"/>
  <c r="Q968" i="4"/>
  <c r="Q969" i="4" a="1"/>
  <c r="Q969" i="4" s="1"/>
  <c r="Q970" i="4" a="1"/>
  <c r="Q970" i="4"/>
  <c r="Q971" i="4" a="1"/>
  <c r="Q971" i="4"/>
  <c r="Q972" i="4" a="1"/>
  <c r="Q972" i="4"/>
  <c r="Q973" i="4" a="1"/>
  <c r="Q973" i="4" s="1"/>
  <c r="Q974" i="4" a="1"/>
  <c r="Q974" i="4"/>
  <c r="Q975" i="4" a="1"/>
  <c r="Q975" i="4" s="1"/>
  <c r="Q976" i="4" a="1"/>
  <c r="Q976" i="4" s="1"/>
  <c r="Q977" i="4" a="1"/>
  <c r="Q977" i="4" s="1"/>
  <c r="Q978" i="4" a="1"/>
  <c r="Q978" i="4"/>
  <c r="Q979" i="4" a="1"/>
  <c r="Q979" i="4"/>
  <c r="Q980" i="4" a="1"/>
  <c r="Q980" i="4"/>
  <c r="Q981" i="4" a="1"/>
  <c r="Q981" i="4" s="1"/>
  <c r="Q982" i="4" a="1"/>
  <c r="Q982" i="4"/>
  <c r="Q983" i="4" a="1"/>
  <c r="Q983" i="4"/>
  <c r="Q984" i="4" a="1"/>
  <c r="Q984" i="4"/>
  <c r="Q985" i="4" a="1"/>
  <c r="Q985" i="4"/>
  <c r="Q986" i="4" a="1"/>
  <c r="Q986" i="4" s="1"/>
  <c r="Q987" i="4" a="1"/>
  <c r="Q987" i="4" s="1"/>
  <c r="Q988" i="4" a="1"/>
  <c r="Q988" i="4"/>
  <c r="Q989" i="4" a="1"/>
  <c r="Q989" i="4" s="1"/>
  <c r="Q990" i="4" a="1"/>
  <c r="Q990" i="4"/>
  <c r="Q991" i="4" a="1"/>
  <c r="Q991" i="4" s="1"/>
  <c r="Q992" i="4" a="1"/>
  <c r="Q992" i="4"/>
  <c r="Q993" i="4" a="1"/>
  <c r="Q993" i="4" s="1"/>
  <c r="Q994" i="4" a="1"/>
  <c r="Q994" i="4"/>
  <c r="Q995" i="4" a="1"/>
  <c r="Q995" i="4"/>
  <c r="Q996" i="4" a="1"/>
  <c r="Q996" i="4"/>
  <c r="Q997" i="4" a="1"/>
  <c r="Q997" i="4" s="1"/>
  <c r="Q998" i="4" a="1"/>
  <c r="Q998" i="4"/>
  <c r="Q999" i="4" a="1"/>
  <c r="Q999" i="4" s="1"/>
  <c r="Q1000" i="4" a="1"/>
  <c r="Q1000" i="4"/>
  <c r="Q1001" i="4" a="1"/>
  <c r="Q1001" i="4"/>
  <c r="Q1002" i="4" a="1"/>
  <c r="Q1002" i="4" s="1"/>
  <c r="Q1003" i="4" a="1"/>
  <c r="Q1003" i="4"/>
  <c r="Q1004" i="4" a="1"/>
  <c r="Q1004" i="4" s="1"/>
  <c r="Q1005" i="4" a="1"/>
  <c r="Q1005" i="4" s="1"/>
  <c r="Q1006" i="4" a="1"/>
  <c r="Q1006" i="4" s="1"/>
  <c r="Q1007" i="4" a="1"/>
  <c r="Q1007" i="4"/>
  <c r="Q1008" i="4" a="1"/>
  <c r="Q1008" i="4"/>
  <c r="Q1009" i="4" a="1"/>
  <c r="Q1009" i="4"/>
  <c r="Q1010" i="4" a="1"/>
  <c r="Q1010" i="4"/>
  <c r="Q1011" i="4" a="1"/>
  <c r="Q1011" i="4" s="1"/>
  <c r="Q1012" i="4" a="1"/>
  <c r="Q1012" i="4" s="1"/>
  <c r="Q1013" i="4" a="1"/>
  <c r="Q1013" i="4"/>
  <c r="Q1014" i="4" a="1"/>
  <c r="Q1014" i="4"/>
  <c r="Q1015" i="4" a="1"/>
  <c r="Q1015" i="4" s="1"/>
  <c r="Q1016" i="4" a="1"/>
  <c r="Q1016" i="4"/>
  <c r="Q1017" i="4" a="1"/>
  <c r="Q1017" i="4" s="1"/>
  <c r="Q1018" i="4" a="1"/>
  <c r="Q1018" i="4"/>
  <c r="Q1019" i="4" a="1"/>
  <c r="Q1019" i="4" s="1"/>
  <c r="Q1020" i="4" a="1"/>
  <c r="Q1020" i="4"/>
  <c r="Q1021" i="4" a="1"/>
  <c r="Q1021" i="4"/>
  <c r="Q1022" i="4" a="1"/>
  <c r="Q1022" i="4"/>
  <c r="Q1023" i="4" a="1"/>
  <c r="Q1023" i="4" s="1"/>
  <c r="Q1024" i="4" a="1"/>
  <c r="Q1024" i="4"/>
  <c r="Q1025" i="4" a="1"/>
  <c r="Q1025" i="4"/>
  <c r="Q1026" i="4" a="1"/>
  <c r="Q1026" i="4"/>
  <c r="Q1027" i="4" a="1"/>
  <c r="Q1027" i="4"/>
  <c r="Q1028" i="4" a="1"/>
  <c r="Q1028" i="4" s="1"/>
  <c r="Q1029" i="4" a="1"/>
  <c r="Q1029" i="4" s="1"/>
  <c r="Q1030" i="4" a="1"/>
  <c r="Q1030" i="4"/>
  <c r="Q1031" i="4" a="1"/>
  <c r="Q1031" i="4"/>
  <c r="Q1032" i="4" a="1"/>
  <c r="Q1032" i="4" s="1"/>
  <c r="Q1033" i="4" a="1"/>
  <c r="Q1033" i="4"/>
  <c r="Q1034" i="4" a="1"/>
  <c r="Q1034" i="4"/>
  <c r="Q1035" i="4" a="1"/>
  <c r="Q1035" i="4" s="1"/>
  <c r="Q1036" i="4" a="1"/>
  <c r="Q1036" i="4"/>
  <c r="Q1037" i="4" a="1"/>
  <c r="Q1037" i="4"/>
  <c r="Q1038" i="4" a="1"/>
  <c r="Q1038" i="4"/>
  <c r="Q1039" i="4" a="1"/>
  <c r="Q1039" i="4"/>
  <c r="Q1040" i="4" a="1"/>
  <c r="Q1040" i="4" s="1"/>
  <c r="Q1041" i="4" a="1"/>
  <c r="Q1041" i="4" s="1"/>
  <c r="Q1042" i="4" a="1"/>
  <c r="Q1042" i="4"/>
  <c r="Q1043" i="4" a="1"/>
  <c r="Q1043" i="4"/>
  <c r="Q1044" i="4" a="1"/>
  <c r="Q1044" i="4"/>
  <c r="Q1045" i="4" a="1"/>
  <c r="Q1045" i="4" s="1"/>
  <c r="Q1046" i="4" a="1"/>
  <c r="Q1046" i="4"/>
  <c r="Q1047" i="4" a="1"/>
  <c r="Q1047" i="4" s="1"/>
  <c r="Q1048" i="4" a="1"/>
  <c r="Q1048" i="4" s="1"/>
  <c r="Q1049" i="4" a="1"/>
  <c r="Q1049" i="4"/>
  <c r="Q1050" i="4" a="1"/>
  <c r="Q1050" i="4"/>
  <c r="Q1051" i="4" a="1"/>
  <c r="Q1051" i="4"/>
  <c r="Q1052" i="4" a="1"/>
  <c r="Q1052" i="4"/>
  <c r="Q1053" i="4" a="1"/>
  <c r="Q1053" i="4" s="1"/>
  <c r="Q1054" i="4" a="1"/>
  <c r="Q1054" i="4" s="1"/>
  <c r="Q1055" i="4" a="1"/>
  <c r="Q1055" i="4"/>
  <c r="Q1056" i="4" a="1"/>
  <c r="Q1056" i="4"/>
  <c r="Q1057" i="4" a="1"/>
  <c r="Q1057" i="4"/>
  <c r="Q1058" i="4" a="1"/>
  <c r="Q1058" i="4" s="1"/>
  <c r="Q1059" i="4" a="1"/>
  <c r="Q1059" i="4" s="1"/>
  <c r="Q1060" i="4" a="1"/>
  <c r="Q1060" i="4"/>
  <c r="Q1061" i="4" a="1"/>
  <c r="Q1061" i="4" s="1"/>
  <c r="Q1062" i="4" a="1"/>
  <c r="Q1062" i="4" s="1"/>
  <c r="Q1063" i="4" a="1"/>
  <c r="Q1063" i="4"/>
  <c r="Q1064" i="4" a="1"/>
  <c r="Q1064" i="4"/>
  <c r="Q1065" i="4" a="1"/>
  <c r="Q1065" i="4" s="1"/>
  <c r="Q1066" i="4" a="1"/>
  <c r="Q1066" i="4"/>
  <c r="Q1067" i="4" a="1"/>
  <c r="Q1067" i="4"/>
  <c r="Q1068" i="4" a="1"/>
  <c r="Q1068" i="4"/>
  <c r="Q1069" i="4" a="1"/>
  <c r="Q1069" i="4"/>
  <c r="Q1070" i="4" a="1"/>
  <c r="Q1070" i="4"/>
  <c r="Q1071" i="4" a="1"/>
  <c r="Q1071" i="4" s="1"/>
  <c r="Q1072" i="4" a="1"/>
  <c r="Q1072" i="4"/>
  <c r="Q1073" i="4" a="1"/>
  <c r="Q1073" i="4"/>
  <c r="Q1074" i="4" a="1"/>
  <c r="Q1074" i="4" s="1"/>
  <c r="Q1075" i="4" a="1"/>
  <c r="Q1075" i="4" s="1"/>
  <c r="Q1076" i="4" a="1"/>
  <c r="Q1076" i="4"/>
  <c r="Q1077" i="4" a="1"/>
  <c r="Q1077" i="4" s="1"/>
  <c r="Q1078" i="4" a="1"/>
  <c r="Q1078" i="4" s="1"/>
  <c r="Q1079" i="4" a="1"/>
  <c r="Q1079" i="4"/>
  <c r="Q1080" i="4" a="1"/>
  <c r="Q1080" i="4"/>
  <c r="Q1081" i="4" a="1"/>
  <c r="Q1081" i="4"/>
  <c r="Q1082" i="4" a="1"/>
  <c r="Q1082" i="4" s="1"/>
  <c r="Q1083" i="4" a="1"/>
  <c r="Q1083" i="4" s="1"/>
  <c r="Q1084" i="4" a="1"/>
  <c r="Q1084" i="4"/>
  <c r="Q1085" i="4" a="1"/>
  <c r="Q1085" i="4"/>
  <c r="Q1086" i="4" a="1"/>
  <c r="Q1086" i="4"/>
  <c r="Q1087" i="4" a="1"/>
  <c r="Q1087" i="4" s="1"/>
  <c r="Q1088" i="4" a="1"/>
  <c r="Q1088" i="4"/>
  <c r="Q1089" i="4" a="1"/>
  <c r="Q1089" i="4" s="1"/>
  <c r="Q1090" i="4" a="1"/>
  <c r="Q1090" i="4" s="1"/>
  <c r="Q1091" i="4" a="1"/>
  <c r="Q1091" i="4" s="1"/>
  <c r="Q1092" i="4" a="1"/>
  <c r="Q1092" i="4"/>
  <c r="Q1093" i="4" a="1"/>
  <c r="Q1093" i="4"/>
  <c r="Q1094" i="4" a="1"/>
  <c r="Q1094" i="4"/>
  <c r="Q1095" i="4" a="1"/>
  <c r="Q1095" i="4" s="1"/>
  <c r="Q1096" i="4" a="1"/>
  <c r="Q1096" i="4"/>
  <c r="Q1097" i="4" a="1"/>
  <c r="Q1097" i="4" s="1"/>
  <c r="Q1098" i="4" a="1"/>
  <c r="Q1098" i="4"/>
  <c r="Q1099" i="4" a="1"/>
  <c r="Q1099" i="4"/>
  <c r="Q1100" i="4" a="1"/>
  <c r="Q1100" i="4" s="1"/>
  <c r="Q1101" i="4" a="1"/>
  <c r="Q1101" i="4" s="1"/>
  <c r="Q1102" i="4" a="1"/>
  <c r="Q1102" i="4"/>
  <c r="Q1103" i="4" a="1"/>
  <c r="Q1103" i="4"/>
  <c r="Q1104" i="4" a="1"/>
  <c r="Q1104" i="4" s="1"/>
  <c r="Q1105" i="4" a="1"/>
  <c r="Q1105" i="4"/>
  <c r="Q1106" i="4" a="1"/>
  <c r="Q1106" i="4"/>
  <c r="Q1107" i="4" a="1"/>
  <c r="Q1107" i="4" s="1"/>
  <c r="Q1108" i="4" a="1"/>
  <c r="Q1108" i="4"/>
  <c r="Q1109" i="4" a="1"/>
  <c r="Q1109" i="4"/>
  <c r="Q1110" i="4" a="1"/>
  <c r="Q1110" i="4"/>
  <c r="Q1111" i="4" a="1"/>
  <c r="Q1111" i="4"/>
  <c r="Q1112" i="4" a="1"/>
  <c r="Q1112" i="4"/>
  <c r="Q1113" i="4" a="1"/>
  <c r="Q1113" i="4" s="1"/>
  <c r="Q1114" i="4" a="1"/>
  <c r="Q1114" i="4"/>
  <c r="Q1115" i="4" a="1"/>
  <c r="Q1115" i="4"/>
  <c r="Q1116" i="4" a="1"/>
  <c r="Q1116" i="4"/>
  <c r="Q1117" i="4" a="1"/>
  <c r="Q1117" i="4" s="1"/>
  <c r="Q1118" i="4" a="1"/>
  <c r="Q1118" i="4"/>
  <c r="Q1119" i="4" a="1"/>
  <c r="Q1119" i="4" s="1"/>
  <c r="Q1120" i="4" a="1"/>
  <c r="Q1120" i="4" s="1"/>
  <c r="Q1121" i="4" a="1"/>
  <c r="Q1121" i="4"/>
  <c r="Q1122" i="4" a="1"/>
  <c r="Q1122" i="4"/>
  <c r="Q1123" i="4" a="1"/>
  <c r="Q1123" i="4"/>
  <c r="Q1124" i="4" a="1"/>
  <c r="Q1124" i="4"/>
  <c r="Q1125" i="4" a="1"/>
  <c r="Q1125" i="4" s="1"/>
  <c r="Q1126" i="4" a="1"/>
  <c r="Q1126" i="4"/>
  <c r="Q1127" i="4" a="1"/>
  <c r="Q1127" i="4"/>
  <c r="Q1128" i="4" a="1"/>
  <c r="Q1128" i="4"/>
  <c r="Q1129" i="4" a="1"/>
  <c r="Q1129" i="4"/>
  <c r="Q1130" i="4" a="1"/>
  <c r="Q1130" i="4" s="1"/>
  <c r="Q1131" i="4" a="1"/>
  <c r="Q1131" i="4" s="1"/>
  <c r="Q1132" i="4" a="1"/>
  <c r="Q1132" i="4" s="1"/>
  <c r="Q1133" i="4" a="1"/>
  <c r="Q1133" i="4" s="1"/>
  <c r="Q1134" i="4" a="1"/>
  <c r="Q1134" i="4"/>
  <c r="Q1135" i="4" a="1"/>
  <c r="Q1135" i="4"/>
  <c r="Q1136" i="4" a="1"/>
  <c r="Q1136" i="4"/>
  <c r="Q1137" i="4" a="1"/>
  <c r="Q1137" i="4" s="1"/>
  <c r="Q1138" i="4" a="1"/>
  <c r="Q1138" i="4"/>
  <c r="Q1139" i="4" a="1"/>
  <c r="Q1139" i="4" s="1"/>
  <c r="Q1140" i="4" a="1"/>
  <c r="Q1140" i="4"/>
  <c r="Q1141" i="4" a="1"/>
  <c r="Q1141" i="4"/>
  <c r="Q1142" i="4" a="1"/>
  <c r="Q1142" i="4"/>
  <c r="Q1143" i="4" a="1"/>
  <c r="Q1143" i="4" s="1"/>
  <c r="Q1144" i="4" a="1"/>
  <c r="Q1144" i="4"/>
  <c r="Q1145" i="4" a="1"/>
  <c r="Q1145" i="4"/>
  <c r="Q1146" i="4" a="1"/>
  <c r="Q1146" i="4" s="1"/>
  <c r="Q1147" i="4" a="1"/>
  <c r="Q1147" i="4"/>
  <c r="Q1148" i="4" a="1"/>
  <c r="Q1148" i="4"/>
  <c r="Q1149" i="4" a="1"/>
  <c r="Q1149" i="4" s="1"/>
  <c r="Q1150" i="4" a="1"/>
  <c r="Q1150" i="4" s="1"/>
  <c r="Q1151" i="4" a="1"/>
  <c r="Q1151" i="4"/>
  <c r="Q1152" i="4" a="1"/>
  <c r="Q1152" i="4"/>
  <c r="Q1153" i="4" a="1"/>
  <c r="Q1153" i="4"/>
  <c r="Q1154" i="4" a="1"/>
  <c r="Q1154" i="4"/>
  <c r="Q1155" i="4" a="1"/>
  <c r="Q1155" i="4" s="1"/>
  <c r="Q1156" i="4" a="1"/>
  <c r="Q1156" i="4"/>
  <c r="Q1157" i="4" a="1"/>
  <c r="Q1157" i="4"/>
  <c r="Q1158" i="4" a="1"/>
  <c r="Q1158" i="4"/>
  <c r="Q1159" i="4" a="1"/>
  <c r="Q1159" i="4" s="1"/>
  <c r="Q1160" i="4" a="1"/>
  <c r="Q1160" i="4" s="1"/>
  <c r="Q1161" i="4" a="1"/>
  <c r="Q1161" i="4" s="1"/>
  <c r="Q1162" i="4" a="1"/>
  <c r="Q1162" i="4"/>
  <c r="Q1163" i="4" a="1"/>
  <c r="Q1163" i="4" s="1"/>
  <c r="Q1164" i="4" a="1"/>
  <c r="Q1164" i="4"/>
  <c r="Q1165" i="4" a="1"/>
  <c r="Q1165" i="4"/>
  <c r="Q1166" i="4" a="1"/>
  <c r="Q1166" i="4"/>
  <c r="Q1167" i="4" a="1"/>
  <c r="Q1167" i="4" s="1"/>
  <c r="Q1168" i="4" a="1"/>
  <c r="Q1168" i="4" s="1"/>
  <c r="Q1169" i="4" a="1"/>
  <c r="Q1169" i="4"/>
  <c r="Q1170" i="4" a="1"/>
  <c r="Q1170" i="4"/>
  <c r="Q1171" i="4" a="1"/>
  <c r="Q1171" i="4"/>
  <c r="Q1172" i="4" a="1"/>
  <c r="Q1172" i="4" s="1"/>
  <c r="Q1173" i="4" a="1"/>
  <c r="Q1173" i="4" s="1"/>
  <c r="Q1174" i="4" a="1"/>
  <c r="Q1174" i="4"/>
  <c r="Q1175" i="4" a="1"/>
  <c r="Q1175" i="4" s="1"/>
  <c r="Q1176" i="4" a="1"/>
  <c r="Q1176" i="4" s="1"/>
  <c r="Q1177" i="4" a="1"/>
  <c r="Q1177" i="4"/>
  <c r="Q1178" i="4" a="1"/>
  <c r="Q1178" i="4"/>
  <c r="Q1179" i="4" a="1"/>
  <c r="Q1179" i="4" s="1"/>
  <c r="Q1180" i="4" a="1"/>
  <c r="Q1180" i="4"/>
  <c r="Q1181" i="4" a="1"/>
  <c r="Q1181" i="4"/>
  <c r="Q1182" i="4" a="1"/>
  <c r="Q1182" i="4" s="1"/>
  <c r="Q1183" i="4" a="1"/>
  <c r="Q1183" i="4"/>
  <c r="Q1184" i="4" a="1"/>
  <c r="Q1184" i="4"/>
  <c r="Q1185" i="4" a="1"/>
  <c r="Q1185" i="4" s="1"/>
  <c r="Q1186" i="4" a="1"/>
  <c r="Q1186" i="4"/>
  <c r="Q1187" i="4" a="1"/>
  <c r="Q1187" i="4"/>
  <c r="Q1188" i="4" a="1"/>
  <c r="Q1188" i="4" s="1"/>
  <c r="Q1189" i="4" a="1"/>
  <c r="Q1189" i="4" s="1"/>
  <c r="Q1190" i="4" a="1"/>
  <c r="Q1190" i="4"/>
  <c r="Q1191" i="4" a="1"/>
  <c r="Q1191" i="4" s="1"/>
  <c r="Q1192" i="4" a="1"/>
  <c r="Q1192" i="4" s="1"/>
  <c r="Q1193" i="4" a="1"/>
  <c r="Q1193" i="4"/>
  <c r="Q1194" i="4" a="1"/>
  <c r="Q1194" i="4"/>
  <c r="Q1195" i="4" a="1"/>
  <c r="Q1195" i="4"/>
  <c r="Q1196" i="4" a="1"/>
  <c r="Q1196" i="4"/>
  <c r="Q1197" i="4" a="1"/>
  <c r="Q1197" i="4" s="1"/>
  <c r="Q1198" i="4" a="1"/>
  <c r="Q1198" i="4"/>
  <c r="Q1199" i="4" a="1"/>
  <c r="Q1199" i="4"/>
  <c r="Q1200" i="4" a="1"/>
  <c r="Q1200" i="4"/>
  <c r="Q1201" i="4" a="1"/>
  <c r="Q1201" i="4"/>
  <c r="Q1202" i="4" a="1"/>
  <c r="Q1202" i="4" s="1"/>
  <c r="Q1203" i="4" a="1"/>
  <c r="Q1203" i="4" s="1"/>
  <c r="Q1204" i="4" a="1"/>
  <c r="Q1204" i="4"/>
  <c r="Q1205" i="4" a="1"/>
  <c r="Q1205" i="4" s="1"/>
  <c r="Q1206" i="4" a="1"/>
  <c r="Q1206" i="4"/>
  <c r="Q1207" i="4" a="1"/>
  <c r="Q1207" i="4"/>
  <c r="Q1208" i="4" a="1"/>
  <c r="Q1208" i="4"/>
  <c r="Q1209" i="4" a="1"/>
  <c r="Q1209" i="4" s="1"/>
  <c r="Q1210" i="4" a="1"/>
  <c r="Q1210" i="4"/>
  <c r="Q1211" i="4" a="1"/>
  <c r="Q1211" i="4"/>
  <c r="Q1212" i="4" a="1"/>
  <c r="Q1212" i="4"/>
  <c r="Q1213" i="4" a="1"/>
  <c r="Q1213" i="4"/>
  <c r="Q1214" i="4" a="1"/>
  <c r="Q1214" i="4"/>
  <c r="Q1215" i="4" a="1"/>
  <c r="Q1215" i="4" s="1"/>
  <c r="Q1216" i="4" a="1"/>
  <c r="Q1216" i="4"/>
  <c r="Q1217" i="4" a="1"/>
  <c r="Q1217" i="4" s="1"/>
  <c r="Q1218" i="4" a="1"/>
  <c r="Q1218" i="4" s="1"/>
  <c r="Q1219" i="4" a="1"/>
  <c r="Q1219" i="4"/>
  <c r="Q1220" i="4" a="1"/>
  <c r="Q1220" i="4"/>
  <c r="Q1221" i="4" a="1"/>
  <c r="Q1221" i="4" s="1"/>
  <c r="Q1222" i="4" a="1"/>
  <c r="Q1222" i="4" s="1"/>
  <c r="Q1223" i="4" a="1"/>
  <c r="Q1223" i="4"/>
  <c r="Q1224" i="4" a="1"/>
  <c r="Q1224" i="4" s="1"/>
  <c r="Q1225" i="4" a="1"/>
  <c r="Q1225" i="4"/>
  <c r="Q1226" i="4" a="1"/>
  <c r="Q1226" i="4"/>
  <c r="Q1227" i="4" a="1"/>
  <c r="Q1227" i="4" s="1"/>
  <c r="Q1228" i="4" a="1"/>
  <c r="Q1228" i="4"/>
  <c r="Q1229" i="4" a="1"/>
  <c r="Q1229" i="4"/>
  <c r="Q1230" i="4" a="1"/>
  <c r="Q1230" i="4"/>
  <c r="Q1231" i="4" a="1"/>
  <c r="Q1231" i="4" s="1"/>
  <c r="Q1232" i="4" a="1"/>
  <c r="Q1232" i="4"/>
  <c r="Q1233" i="4" a="1"/>
  <c r="Q1233" i="4" s="1"/>
  <c r="Q1234" i="4" a="1"/>
  <c r="Q1234" i="4"/>
  <c r="Q1235" i="4" a="1"/>
  <c r="Q1235" i="4" s="1"/>
  <c r="Q1236" i="4" a="1"/>
  <c r="Q1236" i="4"/>
  <c r="Q1237" i="4" a="1"/>
  <c r="Q1237" i="4"/>
  <c r="Q1238" i="4" a="1"/>
  <c r="Q1238" i="4"/>
  <c r="Q1239" i="4" a="1"/>
  <c r="Q1239" i="4" s="1"/>
  <c r="Q1240" i="4" a="1"/>
  <c r="Q1240" i="4"/>
  <c r="Q1241" i="4" a="1"/>
  <c r="Q1241" i="4"/>
  <c r="Q1242" i="4" a="1"/>
  <c r="Q1242" i="4"/>
  <c r="Q1243" i="4" a="1"/>
  <c r="Q1243" i="4"/>
  <c r="Q1244" i="4" a="1"/>
  <c r="Q1244" i="4" s="1"/>
  <c r="Q1245" i="4" a="1"/>
  <c r="Q1245" i="4" s="1"/>
  <c r="Q1246" i="4" a="1"/>
  <c r="Q1246" i="4" s="1"/>
  <c r="Q1247" i="4" a="1"/>
  <c r="Q1247" i="4"/>
  <c r="Q1248" i="4" a="1"/>
  <c r="Q1248" i="4" s="1"/>
  <c r="Q1249" i="4" a="1"/>
  <c r="Q1249" i="4"/>
  <c r="Q1250" i="4" a="1"/>
  <c r="Q1250" i="4"/>
  <c r="Q1251" i="4" a="1"/>
  <c r="Q1251" i="4" s="1"/>
  <c r="Q1252" i="4" a="1"/>
  <c r="Q1252" i="4"/>
  <c r="Q1253" i="4" a="1"/>
  <c r="Q1253" i="4" s="1"/>
  <c r="Q1254" i="4" a="1"/>
  <c r="Q1254" i="4"/>
  <c r="Q1255" i="4" a="1"/>
  <c r="Q1255" i="4"/>
  <c r="Q1256" i="4" a="1"/>
  <c r="Q1256" i="4"/>
  <c r="Q1257" i="4" a="1"/>
  <c r="Q1257" i="4" s="1"/>
  <c r="Q1258" i="4" a="1"/>
  <c r="Q1258" i="4"/>
  <c r="Q1259" i="4" a="1"/>
  <c r="Q1259" i="4" s="1"/>
  <c r="Q1260" i="4" a="1"/>
  <c r="Q1260" i="4"/>
  <c r="Q1261" i="4" a="1"/>
  <c r="Q1261" i="4" s="1"/>
  <c r="Q1262" i="4" a="1"/>
  <c r="Q1262" i="4"/>
  <c r="Q1263" i="4" a="1"/>
  <c r="Q1263" i="4" s="1"/>
  <c r="Q1264" i="4" a="1"/>
  <c r="Q1264" i="4" s="1"/>
  <c r="Q1265" i="4" a="1"/>
  <c r="Q1265" i="4"/>
  <c r="Q1266" i="4" a="1"/>
  <c r="Q1266" i="4"/>
  <c r="Q1267" i="4" a="1"/>
  <c r="Q1267" i="4" s="1"/>
  <c r="Q1268" i="4" a="1"/>
  <c r="Q1268" i="4"/>
  <c r="Q1269" i="4" a="1"/>
  <c r="Q1269" i="4" s="1"/>
  <c r="Q1270" i="4" a="1"/>
  <c r="Q1270" i="4"/>
  <c r="Q1271" i="4" a="1"/>
  <c r="Q1271" i="4"/>
  <c r="Q1272" i="4" a="1"/>
  <c r="Q1272" i="4"/>
  <c r="Q1273" i="4" a="1"/>
  <c r="Q1273" i="4" s="1"/>
  <c r="Q1274" i="4" a="1"/>
  <c r="Q1274" i="4" s="1"/>
  <c r="Q1275" i="4" a="1"/>
  <c r="Q1275" i="4" s="1"/>
  <c r="Q1276" i="4" a="1"/>
  <c r="Q1276" i="4"/>
  <c r="Q1277" i="4" a="1"/>
  <c r="Q1277" i="4" s="1"/>
  <c r="Q1278" i="4" a="1"/>
  <c r="Q1278" i="4"/>
  <c r="Q1279" i="4" a="1"/>
  <c r="Q1279" i="4"/>
  <c r="Q1280" i="4" a="1"/>
  <c r="Q1280" i="4"/>
  <c r="Q1281" i="4" a="1"/>
  <c r="Q1281" i="4" s="1"/>
  <c r="Q1282" i="4" a="1"/>
  <c r="Q1282" i="4"/>
  <c r="Q1283" i="4" a="1"/>
  <c r="Q1283" i="4"/>
  <c r="Q1284" i="4" a="1"/>
  <c r="Q1284" i="4"/>
  <c r="Q1285" i="4" a="1"/>
  <c r="Q1285" i="4"/>
  <c r="Q1286" i="4" a="1"/>
  <c r="Q1286" i="4"/>
  <c r="Q1287" i="4" a="1"/>
  <c r="Q1287" i="4" s="1"/>
  <c r="Q1288" i="4" a="1"/>
  <c r="Q1288" i="4"/>
  <c r="Q1289" i="4" a="1"/>
  <c r="Q1289" i="4"/>
  <c r="Q1290" i="4" a="1"/>
  <c r="Q1290" i="4" s="1"/>
  <c r="Q1291" i="4" a="1"/>
  <c r="Q1291" i="4"/>
  <c r="Q1292" i="4" a="1"/>
  <c r="Q1292" i="4"/>
  <c r="Q1293" i="4" a="1"/>
  <c r="Q1293" i="4" s="1"/>
  <c r="Q1294" i="4" a="1"/>
  <c r="Q1294" i="4" s="1"/>
  <c r="Q1295" i="4" a="1"/>
  <c r="Q1295" i="4"/>
  <c r="Q1296" i="4" a="1"/>
  <c r="Q1296" i="4"/>
  <c r="Q1297" i="4" a="1"/>
  <c r="Q1297" i="4"/>
  <c r="Q1298" i="4" a="1"/>
  <c r="Q1298" i="4"/>
  <c r="Q1299" i="4" a="1"/>
  <c r="Q1299" i="4" s="1"/>
  <c r="Q1300" i="4" a="1"/>
  <c r="Q1300" i="4"/>
  <c r="Q1301" i="4" a="1"/>
  <c r="Q1301" i="4"/>
  <c r="Q1302" i="4" a="1"/>
  <c r="Q1302" i="4" s="1"/>
  <c r="Q1303" i="4" a="1"/>
  <c r="Q1303" i="4" s="1"/>
  <c r="Q1304" i="4" a="1"/>
  <c r="Q1304" i="4"/>
  <c r="Q1305" i="4" a="1"/>
  <c r="Q1305" i="4" s="1"/>
  <c r="Q1306" i="4" a="1"/>
  <c r="Q1306" i="4"/>
  <c r="Q1307" i="4" a="1"/>
  <c r="Q1307" i="4" s="1"/>
  <c r="Q1308" i="4" a="1"/>
  <c r="Q1308" i="4"/>
  <c r="Q1309" i="4" a="1"/>
  <c r="Q1309" i="4" s="1"/>
  <c r="Q1310" i="4" a="1"/>
  <c r="Q1310" i="4"/>
  <c r="Q1311" i="4" a="1"/>
  <c r="Q1311" i="4" s="1"/>
  <c r="Q1312" i="4" a="1"/>
  <c r="Q1312" i="4"/>
  <c r="Q1313" i="4" a="1"/>
  <c r="Q1313" i="4"/>
  <c r="Q1314" i="4" a="1"/>
  <c r="Q1314" i="4"/>
  <c r="Q1315" i="4" a="1"/>
  <c r="Q1315" i="4"/>
  <c r="Q1316" i="4" a="1"/>
  <c r="Q1316" i="4" s="1"/>
  <c r="Q1317" i="4" a="1"/>
  <c r="Q1317" i="4" s="1"/>
  <c r="Q1318" i="4" a="1"/>
  <c r="Q1318" i="4"/>
  <c r="Q1319" i="4" a="1"/>
  <c r="Q1319" i="4"/>
  <c r="Q1320" i="4" a="1"/>
  <c r="Q1320" i="4" s="1"/>
  <c r="Q1321" i="4" a="1"/>
  <c r="Q1321" i="4"/>
  <c r="Q1322" i="4" a="1"/>
  <c r="Q1322" i="4"/>
  <c r="Q1323" i="4" a="1"/>
  <c r="Q1323" i="4" s="1"/>
  <c r="Q1324" i="4" a="1"/>
  <c r="Q1324" i="4" s="1"/>
  <c r="Q1325" i="4" a="1"/>
  <c r="Q1325" i="4"/>
  <c r="Q1326" i="4" a="1"/>
  <c r="Q1326" i="4"/>
  <c r="Q1327" i="4" a="1"/>
  <c r="Q1327" i="4"/>
  <c r="Q1328" i="4" a="1"/>
  <c r="Q1328" i="4"/>
  <c r="Q1329" i="4" a="1"/>
  <c r="Q1329" i="4" s="1"/>
  <c r="Q1330" i="4" a="1"/>
  <c r="Q1330" i="4"/>
  <c r="Q1331" i="4" a="1"/>
  <c r="Q1331" i="4"/>
  <c r="Q1332" i="4" a="1"/>
  <c r="Q1332" i="4"/>
  <c r="Q1333" i="4" a="1"/>
  <c r="Q1333" i="4" s="1"/>
  <c r="Q1334" i="4" a="1"/>
  <c r="Q1334" i="4"/>
  <c r="Q1335" i="4" a="1"/>
  <c r="Q1335" i="4" s="1"/>
  <c r="Q1336" i="4" a="1"/>
  <c r="Q1336" i="4" s="1"/>
  <c r="Q1337" i="4" a="1"/>
  <c r="Q1337" i="4"/>
  <c r="Q1338" i="4" a="1"/>
  <c r="Q1338" i="4" s="1"/>
  <c r="Q1339" i="4" a="1"/>
  <c r="Q1339" i="4"/>
  <c r="Q1340" i="4" a="1"/>
  <c r="Q1340" i="4"/>
  <c r="Q1341" i="4" a="1"/>
  <c r="Q1341" i="4" s="1"/>
  <c r="Q1342" i="4" a="1"/>
  <c r="Q1342" i="4"/>
  <c r="Q1343" i="4" a="1"/>
  <c r="Q1343" i="4"/>
  <c r="Q1344" i="4" a="1"/>
  <c r="Q1344" i="4" s="1"/>
  <c r="Q1345" i="4" a="1"/>
  <c r="Q1345" i="4"/>
  <c r="Q1346" i="4" a="1"/>
  <c r="Q1346" i="4" s="1"/>
  <c r="Q1347" i="4" a="1"/>
  <c r="Q1347" i="4" s="1"/>
  <c r="Q1348" i="4" a="1"/>
  <c r="Q1348" i="4"/>
  <c r="Q1349" i="4" a="1"/>
  <c r="Q1349" i="4" s="1"/>
  <c r="Q1350" i="4" a="1"/>
  <c r="Q1350" i="4"/>
  <c r="Q1351" i="4" a="1"/>
  <c r="Q1351" i="4"/>
  <c r="Q1352" i="4" a="1"/>
  <c r="Q1352" i="4" s="1"/>
  <c r="Q1353" i="4" a="1"/>
  <c r="Q1353" i="4" s="1"/>
  <c r="Q1354" i="4" a="1"/>
  <c r="Q1354" i="4"/>
  <c r="Q1355" i="4" a="1"/>
  <c r="Q1355" i="4"/>
  <c r="Q1356" i="4" a="1"/>
  <c r="Q1356" i="4"/>
  <c r="Q1357" i="4" a="1"/>
  <c r="Q1357" i="4"/>
  <c r="Q1358" i="4" a="1"/>
  <c r="Q1358" i="4" s="1"/>
  <c r="Q1359" i="4" a="1"/>
  <c r="Q1359" i="4" s="1"/>
  <c r="Q1360" i="4" a="1"/>
  <c r="Q1360" i="4"/>
  <c r="Q1361" i="4" a="1"/>
  <c r="Q1361" i="4"/>
  <c r="Q1362" i="4" a="1"/>
  <c r="Q1362" i="4" s="1"/>
  <c r="Q1363" i="4" a="1"/>
  <c r="Q1363" i="4"/>
  <c r="Q1364" i="4" a="1"/>
  <c r="Q1364" i="4"/>
  <c r="Q1365" i="4" a="1"/>
  <c r="Q1365" i="4" s="1"/>
  <c r="Q1366" i="4" a="1"/>
  <c r="Q1366" i="4" s="1"/>
  <c r="Q1367" i="4" a="1"/>
  <c r="Q1367" i="4"/>
  <c r="Q1368" i="4" a="1"/>
  <c r="Q1368" i="4"/>
  <c r="Q1369" i="4" a="1"/>
  <c r="Q1369" i="4"/>
  <c r="Q1370" i="4" a="1"/>
  <c r="Q1370" i="4"/>
  <c r="Q1371" i="4" a="1"/>
  <c r="Q1371" i="4" s="1"/>
  <c r="Q1372" i="4" a="1"/>
  <c r="Q1372" i="4"/>
  <c r="Q1373" i="4" a="1"/>
  <c r="Q1373" i="4"/>
  <c r="Q1374" i="4" a="1"/>
  <c r="Q1374" i="4"/>
  <c r="Q1375" i="4" a="1"/>
  <c r="Q1375" i="4" s="1"/>
  <c r="Q1376" i="4" a="1"/>
  <c r="Q1376" i="4"/>
  <c r="Q1377" i="4" a="1"/>
  <c r="Q1377" i="4" s="1"/>
  <c r="Q1378" i="4" a="1"/>
  <c r="Q1378" i="4"/>
  <c r="Q1379" i="4" a="1"/>
  <c r="Q1379" i="4" s="1"/>
  <c r="Q1380" i="4" a="1"/>
  <c r="Q1380" i="4"/>
  <c r="Q1381" i="4" a="1"/>
  <c r="Q1381" i="4"/>
  <c r="Q1382" i="4" a="1"/>
  <c r="Q1382" i="4"/>
  <c r="Q1383" i="4" a="1"/>
  <c r="Q1383" i="4" s="1"/>
  <c r="Q1384" i="4" a="1"/>
  <c r="Q1384" i="4"/>
  <c r="Q1385" i="4" a="1"/>
  <c r="Q1385" i="4"/>
  <c r="Q1386" i="4" a="1"/>
  <c r="Q1386" i="4"/>
  <c r="Q1387" i="4" a="1"/>
  <c r="Q1387" i="4" s="1"/>
  <c r="Q1388" i="4" a="1"/>
  <c r="Q1388" i="4" s="1"/>
  <c r="Q1389" i="4" a="1"/>
  <c r="Q1389" i="4" s="1"/>
  <c r="Q1390" i="4" a="1"/>
  <c r="Q1390" i="4"/>
  <c r="Q1391" i="4" a="1"/>
  <c r="Q1391" i="4"/>
  <c r="Q1392" i="4" a="1"/>
  <c r="Q1392" i="4" s="1"/>
  <c r="Q1393" i="4" a="1"/>
  <c r="Q1393" i="4"/>
  <c r="Q1394" i="4" a="1"/>
  <c r="Q1394" i="4" s="1"/>
  <c r="Q1395" i="4" a="1"/>
  <c r="Q1395" i="4" s="1"/>
  <c r="Q1396" i="4" a="1"/>
  <c r="Q1396" i="4"/>
  <c r="Q1397" i="4" a="1"/>
  <c r="Q1397" i="4"/>
  <c r="Q1398" i="4" a="1"/>
  <c r="Q1398" i="4"/>
  <c r="Q1399" i="4" a="1"/>
  <c r="Q1399" i="4"/>
  <c r="Q1400" i="4" a="1"/>
  <c r="Q1400" i="4"/>
  <c r="Q1401" i="4" a="1"/>
  <c r="Q1401" i="4" s="1"/>
  <c r="Q1402" i="4" a="1"/>
  <c r="Q1402" i="4"/>
  <c r="Q1403" i="4" a="1"/>
  <c r="Q1403" i="4"/>
  <c r="Q1404" i="4" a="1"/>
  <c r="Q1404" i="4"/>
  <c r="Q1405" i="4" a="1"/>
  <c r="Q1405" i="4" s="1"/>
  <c r="Q1406" i="4" a="1"/>
  <c r="Q1406" i="4"/>
  <c r="Q1407" i="4" a="1"/>
  <c r="Q1407" i="4" s="1"/>
  <c r="Q1408" i="4" a="1"/>
  <c r="Q1408" i="4" s="1"/>
  <c r="Q1409" i="4" a="1"/>
  <c r="Q1409" i="4" s="1"/>
  <c r="Q1410" i="4" a="1"/>
  <c r="Q1410" i="4"/>
  <c r="Q1411" i="4" a="1"/>
  <c r="Q1411" i="4"/>
  <c r="Q1412" i="4" a="1"/>
  <c r="Q1412" i="4"/>
  <c r="Q1413" i="4" a="1"/>
  <c r="Q1413" i="4" s="1"/>
  <c r="Q1414" i="4" a="1"/>
  <c r="Q1414" i="4"/>
  <c r="Q1415" i="4" a="1"/>
  <c r="Q1415" i="4"/>
  <c r="Q1416" i="4" a="1"/>
  <c r="Q1416" i="4"/>
  <c r="Q1417" i="4" a="1"/>
  <c r="Q1417" i="4"/>
  <c r="Q1418" i="4" a="1"/>
  <c r="Q1418" i="4" s="1"/>
  <c r="Q1419" i="4" a="1"/>
  <c r="Q1419" i="4" s="1"/>
  <c r="Q1420" i="4" a="1"/>
  <c r="Q1420" i="4"/>
  <c r="Q1421" i="4" a="1"/>
  <c r="Q1421" i="4" s="1"/>
  <c r="Q1422" i="4" a="1"/>
  <c r="Q1422" i="4"/>
  <c r="Q1423" i="4" a="1"/>
  <c r="Q1423" i="4" s="1"/>
  <c r="Q1424" i="4" a="1"/>
  <c r="Q1424" i="4"/>
  <c r="Q1425" i="4" a="1"/>
  <c r="Q1425" i="4" s="1"/>
  <c r="Q1426" i="4" a="1"/>
  <c r="Q1426" i="4"/>
  <c r="Q1427" i="4" a="1"/>
  <c r="Q1427" i="4"/>
  <c r="Q1428" i="4" a="1"/>
  <c r="Q1428" i="4"/>
  <c r="Q1429" i="4" a="1"/>
  <c r="Q1429" i="4" s="1"/>
  <c r="Q1430" i="4" a="1"/>
  <c r="Q1430" i="4"/>
  <c r="Q1431" i="4" a="1"/>
  <c r="Q1431" i="4" s="1"/>
  <c r="Q1432" i="4" a="1"/>
  <c r="Q1432" i="4"/>
  <c r="Q1433" i="4" a="1"/>
  <c r="Q1433" i="4"/>
  <c r="Q1434" i="4" a="1"/>
  <c r="Q1434" i="4" s="1"/>
  <c r="Q1435" i="4" a="1"/>
  <c r="Q1435" i="4"/>
  <c r="Q1436" i="4" a="1"/>
  <c r="Q1436" i="4" s="1"/>
  <c r="Q1437" i="4" a="1"/>
  <c r="Q1437" i="4" s="1"/>
  <c r="Q1438" i="4" a="1"/>
  <c r="Q1438" i="4" s="1"/>
  <c r="Q1439" i="4" a="1"/>
  <c r="Q1439" i="4"/>
  <c r="Q1440" i="4" a="1"/>
  <c r="Q1440" i="4"/>
  <c r="Q1441" i="4" a="1"/>
  <c r="Q1441" i="4"/>
  <c r="Q1442" i="4" a="1"/>
  <c r="Q1442" i="4"/>
  <c r="Q1443" i="4" a="1"/>
  <c r="Q1443" i="4" s="1"/>
  <c r="Q1444" i="4" a="1"/>
  <c r="Q1444" i="4" s="1"/>
  <c r="Q1445" i="4" a="1"/>
  <c r="Q1445" i="4"/>
  <c r="Q1446" i="4" a="1"/>
  <c r="Q1446" i="4"/>
  <c r="Q1447" i="4" a="1"/>
  <c r="Q1447" i="4" s="1"/>
  <c r="Q1448" i="4" a="1"/>
  <c r="Q1448" i="4"/>
  <c r="Q1449" i="4" a="1"/>
  <c r="Q1449" i="4" s="1"/>
  <c r="Q1450" i="4" a="1"/>
  <c r="Q1450" i="4"/>
  <c r="Q1451" i="4" a="1"/>
  <c r="Q1451" i="4" s="1"/>
  <c r="Q1452" i="4" a="1"/>
  <c r="Q1452" i="4"/>
  <c r="Q1453" i="4" a="1"/>
  <c r="Q1453" i="4"/>
  <c r="Q1454" i="4" a="1"/>
  <c r="Q1454" i="4"/>
  <c r="Q1455" i="4" a="1"/>
  <c r="Q1455" i="4" s="1"/>
  <c r="Q1456" i="4" a="1"/>
  <c r="Q1456" i="4"/>
  <c r="Q1457" i="4" a="1"/>
  <c r="Q1457" i="4"/>
  <c r="Q1458" i="4" a="1"/>
  <c r="Q1458" i="4"/>
  <c r="Q1459" i="4" a="1"/>
  <c r="Q1459" i="4"/>
  <c r="Q1460" i="4" a="1"/>
  <c r="Q1460" i="4" s="1"/>
  <c r="Q1461" i="4" a="1"/>
  <c r="Q1461" i="4" s="1"/>
  <c r="Q1462" i="4" a="1"/>
  <c r="Q1462" i="4"/>
  <c r="Q1463" i="4" a="1"/>
  <c r="Q1463" i="4"/>
  <c r="Q1464" i="4" a="1"/>
  <c r="Q1464" i="4" s="1"/>
  <c r="Q1465" i="4" a="1"/>
  <c r="Q1465" i="4"/>
  <c r="Q1466" i="4" a="1"/>
  <c r="Q1466" i="4"/>
  <c r="Q1467" i="4" a="1"/>
  <c r="Q1467" i="4" s="1"/>
  <c r="Q1468" i="4" a="1"/>
  <c r="Q1468" i="4"/>
  <c r="Q1469" i="4" a="1"/>
  <c r="Q1469" i="4"/>
  <c r="Q1470" i="4" a="1"/>
  <c r="Q1470" i="4"/>
  <c r="Q1471" i="4" a="1"/>
  <c r="Q1471" i="4"/>
  <c r="Q1472" i="4" a="1"/>
  <c r="Q1472" i="4" s="1"/>
  <c r="Q1473" i="4" a="1"/>
  <c r="Q1473" i="4" s="1"/>
  <c r="Q1474" i="4" a="1"/>
  <c r="Q1474" i="4"/>
  <c r="Q1475" i="4" a="1"/>
  <c r="Q1475" i="4"/>
  <c r="Q1476" i="4" a="1"/>
  <c r="Q1476" i="4"/>
  <c r="Q1477" i="4" a="1"/>
  <c r="Q1477" i="4" s="1"/>
  <c r="Q1478" i="4" a="1"/>
  <c r="Q1478" i="4"/>
  <c r="Q1479" i="4" a="1"/>
  <c r="Q1479" i="4" s="1"/>
  <c r="Q1480" i="4" a="1"/>
  <c r="Q1480" i="4" s="1"/>
  <c r="Q1481" i="4" a="1"/>
  <c r="Q1481" i="4"/>
  <c r="Q1482" i="4" a="1"/>
  <c r="Q1482" i="4"/>
  <c r="Q1483" i="4" a="1"/>
  <c r="Q1483" i="4"/>
  <c r="Q1484" i="4" a="1"/>
  <c r="Q1484" i="4"/>
  <c r="Q1485" i="4" a="1"/>
  <c r="Q1485" i="4" s="1"/>
  <c r="Q1486" i="4" a="1"/>
  <c r="Q1486" i="4" s="1"/>
  <c r="Q1487" i="4" a="1"/>
  <c r="Q1487" i="4"/>
  <c r="Q1488" i="4" a="1"/>
  <c r="Q1488" i="4"/>
  <c r="Q1489" i="4" a="1"/>
  <c r="Q1489" i="4"/>
  <c r="Q1490" i="4" a="1"/>
  <c r="Q1490" i="4" s="1"/>
  <c r="Q1491" i="4" a="1"/>
  <c r="Q1491" i="4" s="1"/>
  <c r="Q1492" i="4" a="1"/>
  <c r="Q1492" i="4"/>
  <c r="Q1493" i="4" a="1"/>
  <c r="Q1493" i="4" s="1"/>
  <c r="Q1494" i="4" a="1"/>
  <c r="Q1494" i="4" s="1"/>
  <c r="Q1495" i="4" a="1"/>
  <c r="Q1495" i="4"/>
  <c r="Q1496" i="4" a="1"/>
  <c r="Q1496" i="4"/>
  <c r="Q1497" i="4" a="1"/>
  <c r="Q1497" i="4" s="1"/>
  <c r="Q1498" i="4" a="1"/>
  <c r="Q1498" i="4"/>
  <c r="Q1499" i="4" a="1"/>
  <c r="Q1499" i="4"/>
  <c r="Q1500" i="4" a="1"/>
  <c r="Q1500" i="4"/>
  <c r="Q1501" i="4" a="1"/>
  <c r="Q1501" i="4"/>
  <c r="Q1502" i="4" a="1"/>
  <c r="Q1502" i="4"/>
  <c r="Q1503" i="4" a="1"/>
  <c r="Q1503" i="4" s="1"/>
  <c r="Q1504" i="4" a="1"/>
  <c r="Q1504" i="4"/>
  <c r="Q1505" i="4" a="1"/>
  <c r="Q1505" i="4"/>
  <c r="Q1506" i="4" a="1"/>
  <c r="Q1506" i="4" s="1"/>
  <c r="Q1507" i="4" a="1"/>
  <c r="Q1507" i="4" s="1"/>
  <c r="Q1508" i="4" a="1"/>
  <c r="Q1508" i="4"/>
  <c r="Q1509" i="4" a="1"/>
  <c r="Q1509" i="4" s="1"/>
  <c r="Q1510" i="4" a="1"/>
  <c r="Q1510" i="4" s="1"/>
  <c r="Q1511" i="4" a="1"/>
  <c r="Q1511" i="4"/>
  <c r="Q1512" i="4" a="1"/>
  <c r="Q1512" i="4"/>
  <c r="Q1513" i="4" a="1"/>
  <c r="Q1513" i="4"/>
  <c r="Q1514" i="4" a="1"/>
  <c r="Q1514" i="4" s="1"/>
  <c r="Q1515" i="4" a="1"/>
  <c r="Q1515" i="4" s="1"/>
  <c r="Q1516" i="4" a="1"/>
  <c r="Q1516" i="4"/>
  <c r="Q1517" i="4" a="1"/>
  <c r="Q1517" i="4"/>
  <c r="Q1518" i="4" a="1"/>
  <c r="Q1518" i="4"/>
  <c r="Q1519" i="4" a="1"/>
  <c r="Q1519" i="4" s="1"/>
  <c r="Q1520" i="4" a="1"/>
  <c r="Q1520" i="4"/>
  <c r="Q1521" i="4" a="1"/>
  <c r="Q1521" i="4" s="1"/>
  <c r="Q1522" i="4" a="1"/>
  <c r="Q1522" i="4" s="1"/>
  <c r="Q1523" i="4" a="1"/>
  <c r="Q1523" i="4" s="1"/>
  <c r="Q1524" i="4" a="1"/>
  <c r="Q1524" i="4"/>
  <c r="Q1525" i="4" a="1"/>
  <c r="Q1525" i="4"/>
  <c r="Q1526" i="4" a="1"/>
  <c r="Q1526" i="4"/>
  <c r="Q1527" i="4" a="1"/>
  <c r="Q1527" i="4" s="1"/>
  <c r="Q1528" i="4" a="1"/>
  <c r="Q1528" i="4"/>
  <c r="Q1529" i="4" a="1"/>
  <c r="Q1529" i="4" s="1"/>
  <c r="Q1530" i="4" a="1"/>
  <c r="Q1530" i="4"/>
  <c r="Q1531" i="4" a="1"/>
  <c r="Q1531" i="4"/>
  <c r="Q1532" i="4" a="1"/>
  <c r="Q1532" i="4" s="1"/>
  <c r="Q1533" i="4" a="1"/>
  <c r="Q1533" i="4" s="1"/>
  <c r="Q1534" i="4" a="1"/>
  <c r="Q1534" i="4"/>
  <c r="Q1535" i="4" a="1"/>
  <c r="Q1535" i="4"/>
  <c r="Q1536" i="4" a="1"/>
  <c r="Q1536" i="4" s="1"/>
  <c r="Q1537" i="4" a="1"/>
  <c r="Q1537" i="4"/>
  <c r="Q1538" i="4" a="1"/>
  <c r="Q1538" i="4"/>
  <c r="Q1539" i="4" a="1"/>
  <c r="Q1539" i="4" s="1"/>
  <c r="Q1540" i="4" a="1"/>
  <c r="Q1540" i="4"/>
  <c r="Q1541" i="4" a="1"/>
  <c r="Q1541" i="4"/>
  <c r="Q1542" i="4" a="1"/>
  <c r="Q1542" i="4"/>
  <c r="Q1543" i="4" a="1"/>
  <c r="Q1543" i="4"/>
  <c r="Q1544" i="4" a="1"/>
  <c r="Q1544" i="4"/>
  <c r="Q1545" i="4" a="1"/>
  <c r="Q1545" i="4" s="1"/>
  <c r="Q1546" i="4" a="1"/>
  <c r="Q1546" i="4"/>
  <c r="Q1547" i="4" a="1"/>
  <c r="Q1547" i="4"/>
  <c r="Q1548" i="4" a="1"/>
  <c r="Q1548" i="4"/>
  <c r="Q1549" i="4" a="1"/>
  <c r="Q1549" i="4" s="1"/>
  <c r="Q1550" i="4" a="1"/>
  <c r="Q1550" i="4"/>
  <c r="Q1551" i="4" a="1"/>
  <c r="Q1551" i="4" s="1"/>
  <c r="Q1552" i="4" a="1"/>
  <c r="Q1552" i="4" s="1"/>
  <c r="Q1553" i="4" a="1"/>
  <c r="Q1553" i="4"/>
  <c r="Q1554" i="4" a="1"/>
  <c r="Q1554" i="4"/>
  <c r="Q1555" i="4" a="1"/>
  <c r="Q1555" i="4"/>
  <c r="Q1556" i="4" a="1"/>
  <c r="Q1556" i="4"/>
  <c r="Q1557" i="4" a="1"/>
  <c r="Q1557" i="4" s="1"/>
  <c r="Q1558" i="4" a="1"/>
  <c r="Q1558" i="4"/>
  <c r="Q1559" i="4" a="1"/>
  <c r="Q1559" i="4"/>
  <c r="Q1560" i="4" a="1"/>
  <c r="Q1560" i="4"/>
  <c r="Q1561" i="4" a="1"/>
  <c r="Q1561" i="4"/>
  <c r="Q1562" i="4" a="1"/>
  <c r="Q1562" i="4" s="1"/>
  <c r="Q1563" i="4" a="1"/>
  <c r="Q1563" i="4" s="1"/>
  <c r="Q1564" i="4" a="1"/>
  <c r="Q1564" i="4" s="1"/>
  <c r="Q1565" i="4" a="1"/>
  <c r="Q1565" i="4" s="1"/>
  <c r="Q1566" i="4" a="1"/>
  <c r="Q1566" i="4"/>
  <c r="Q1567" i="4" a="1"/>
  <c r="Q1567" i="4"/>
  <c r="Q1568" i="4" a="1"/>
  <c r="Q1568" i="4"/>
  <c r="Q1569" i="4" a="1"/>
  <c r="Q1569" i="4"/>
  <c r="Q1570" i="4" a="1"/>
  <c r="Q1570" i="4"/>
  <c r="Q1571" i="4" a="1"/>
  <c r="Q1571" i="4" s="1"/>
  <c r="Q1572" i="4" a="1"/>
  <c r="Q1572" i="4"/>
  <c r="Q1573" i="4" a="1"/>
  <c r="Q1573" i="4"/>
  <c r="Q1574" i="4" a="1"/>
  <c r="Q1574" i="4"/>
  <c r="Q1575" i="4" a="1"/>
  <c r="Q1575" i="4"/>
  <c r="Q1576" i="4" a="1"/>
  <c r="Q1576" i="4"/>
  <c r="Q1577" i="4" a="1"/>
  <c r="Q1577" i="4" s="1"/>
  <c r="Q1578" i="4" a="1"/>
  <c r="Q1578" i="4" s="1"/>
  <c r="Q1579" i="4" a="1"/>
  <c r="Q1579" i="4"/>
  <c r="Q1580" i="4" a="1"/>
  <c r="Q1580" i="4"/>
  <c r="Q1581" i="4" a="1"/>
  <c r="Q1581" i="4"/>
  <c r="Q1582" i="4" a="1"/>
  <c r="Q1582" i="4"/>
  <c r="Q1583" i="4" a="1"/>
  <c r="Q1583" i="4" s="1"/>
  <c r="Q1584" i="4" a="1"/>
  <c r="Q1584" i="4" s="1"/>
  <c r="Q1585" i="4" a="1"/>
  <c r="Q1585" i="4"/>
  <c r="Q1586" i="4" a="1"/>
  <c r="Q1586" i="4"/>
  <c r="Q1587" i="4" a="1"/>
  <c r="Q1587" i="4"/>
  <c r="Q1588" i="4" a="1"/>
  <c r="Q1588" i="4"/>
  <c r="Q1589" i="4" a="1"/>
  <c r="Q1589" i="4" s="1"/>
  <c r="Q1590" i="4" a="1"/>
  <c r="Q1590" i="4"/>
  <c r="Q1591" i="4" a="1"/>
  <c r="Q1591" i="4" s="1"/>
  <c r="Q1592" i="4" a="1"/>
  <c r="Q1592" i="4"/>
  <c r="Q1593" i="4" a="1"/>
  <c r="Q1593" i="4"/>
  <c r="Q1594" i="4" a="1"/>
  <c r="Q1594" i="4"/>
  <c r="Q1595" i="4" a="1"/>
  <c r="Q1595" i="4"/>
  <c r="Q1596" i="4" a="1"/>
  <c r="Q1596" i="4"/>
  <c r="Q1597" i="4" a="1"/>
  <c r="Q1597" i="4" s="1"/>
  <c r="Q1598" i="4" a="1"/>
  <c r="Q1598" i="4"/>
  <c r="Q1599" i="4" a="1"/>
  <c r="Q1599" i="4"/>
  <c r="Q1600" i="4" a="1"/>
  <c r="Q1600" i="4"/>
  <c r="Q1601" i="4" a="1"/>
  <c r="Q1601" i="4"/>
  <c r="Q1602" i="4" a="1"/>
  <c r="Q1602" i="4"/>
  <c r="Q1603" i="4" a="1"/>
  <c r="Q1603" i="4" s="1"/>
  <c r="Q1604" i="4" a="1"/>
  <c r="Q1604" i="4"/>
  <c r="Q1605" i="4" a="1"/>
  <c r="Q1605" i="4"/>
  <c r="Q1606" i="4" a="1"/>
  <c r="Q1606" i="4"/>
  <c r="Q1607" i="4" a="1"/>
  <c r="Q1607" i="4"/>
  <c r="Q1608" i="4" a="1"/>
  <c r="Q1608" i="4"/>
  <c r="Q1609" i="4" a="1"/>
  <c r="Q1609" i="4" s="1"/>
  <c r="Q1610" i="4" a="1"/>
  <c r="Q1610" i="4"/>
  <c r="Q1611" i="4" a="1"/>
  <c r="Q1611" i="4"/>
  <c r="Q1612" i="4" a="1"/>
  <c r="Q1612" i="4"/>
  <c r="Q1613" i="4" a="1"/>
  <c r="Q1613" i="4"/>
  <c r="Q1614" i="4" a="1"/>
  <c r="Q1614" i="4"/>
  <c r="Q1615" i="4" a="1"/>
  <c r="Q1615" i="4" s="1"/>
  <c r="Q1616" i="4" a="1"/>
  <c r="Q1616" i="4"/>
  <c r="Q1617" i="4" a="1"/>
  <c r="Q1617" i="4"/>
  <c r="Q1618" i="4" a="1"/>
  <c r="Q1618" i="4"/>
  <c r="Q1619" i="4" a="1"/>
  <c r="Q1619" i="4"/>
  <c r="Q1620" i="4" a="1"/>
  <c r="Q1620" i="4"/>
  <c r="Q1621" i="4" a="1"/>
  <c r="Q1621" i="4" s="1"/>
  <c r="Q1622" i="4" a="1"/>
  <c r="Q1622" i="4"/>
  <c r="Q1623" i="4" a="1"/>
  <c r="Q1623" i="4"/>
  <c r="Q1624" i="4" a="1"/>
  <c r="Q1624" i="4"/>
  <c r="Q1625" i="4" a="1"/>
  <c r="Q1625" i="4"/>
  <c r="Q1626" i="4" a="1"/>
  <c r="Q1626" i="4"/>
  <c r="Q1627" i="4" a="1"/>
  <c r="Q1627" i="4" s="1"/>
  <c r="Q1628" i="4" a="1"/>
  <c r="Q1628" i="4"/>
  <c r="Q1629" i="4" a="1"/>
  <c r="Q1629" i="4"/>
  <c r="Q1630" i="4" a="1"/>
  <c r="Q1630" i="4"/>
  <c r="Q1631" i="4" a="1"/>
  <c r="Q1631" i="4"/>
  <c r="Q1632" i="4" a="1"/>
  <c r="Q1632" i="4"/>
  <c r="Q1633" i="4" a="1"/>
  <c r="Q1633" i="4" s="1"/>
  <c r="Q1634" i="4" a="1"/>
  <c r="Q1634" i="4"/>
  <c r="Q1635" i="4" a="1"/>
  <c r="Q1635" i="4"/>
  <c r="Q1636" i="4" a="1"/>
  <c r="Q1636" i="4"/>
  <c r="Q1637" i="4" a="1"/>
  <c r="Q1637" i="4"/>
  <c r="Q1638" i="4" a="1"/>
  <c r="Q1638" i="4"/>
  <c r="Q1639" i="4" a="1"/>
  <c r="Q1639" i="4" s="1"/>
  <c r="Q1640" i="4" a="1"/>
  <c r="Q1640" i="4"/>
  <c r="Q1641" i="4" a="1"/>
  <c r="Q1641" i="4"/>
  <c r="Q1642" i="4" a="1"/>
  <c r="Q1642" i="4"/>
  <c r="Q1643" i="4" a="1"/>
  <c r="Q1643" i="4"/>
  <c r="Q1644" i="4" a="1"/>
  <c r="Q1644" i="4"/>
  <c r="Q1645" i="4" a="1"/>
  <c r="Q1645" i="4" s="1"/>
  <c r="Q1646" i="4" a="1"/>
  <c r="Q1646" i="4"/>
  <c r="Q1647" i="4" a="1"/>
  <c r="Q1647" i="4"/>
  <c r="Q1648" i="4" a="1"/>
  <c r="Q1648" i="4"/>
  <c r="Q1649" i="4" a="1"/>
  <c r="Q1649" i="4"/>
  <c r="Q1650" i="4" a="1"/>
  <c r="Q1650" i="4"/>
  <c r="Q1651" i="4" a="1"/>
  <c r="Q1651" i="4" s="1"/>
  <c r="Q1652" i="4" a="1"/>
  <c r="Q1652" i="4"/>
  <c r="Q1653" i="4" a="1"/>
  <c r="Q1653" i="4"/>
  <c r="Q1654" i="4" a="1"/>
  <c r="Q1654" i="4"/>
  <c r="Q1655" i="4" a="1"/>
  <c r="Q1655" i="4"/>
  <c r="Q1656" i="4" a="1"/>
  <c r="Q1656" i="4"/>
  <c r="Q1657" i="4" a="1"/>
  <c r="Q1657" i="4" s="1"/>
  <c r="Q1658" i="4" a="1"/>
  <c r="Q1658" i="4"/>
  <c r="Q1659" i="4" a="1"/>
  <c r="Q1659" i="4"/>
  <c r="Q1660" i="4" a="1"/>
  <c r="Q1660" i="4"/>
  <c r="Q1661" i="4" a="1"/>
  <c r="Q1661" i="4"/>
  <c r="Q1662" i="4" a="1"/>
  <c r="Q1662" i="4"/>
  <c r="Q1663" i="4" a="1"/>
  <c r="Q1663" i="4" s="1"/>
  <c r="Q1664" i="4" a="1"/>
  <c r="Q1664" i="4"/>
  <c r="Q1665" i="4" a="1"/>
  <c r="Q1665" i="4"/>
  <c r="Q1666" i="4" a="1"/>
  <c r="Q1666" i="4"/>
  <c r="Q1667" i="4" a="1"/>
  <c r="Q1667" i="4"/>
  <c r="Q1668" i="4" a="1"/>
  <c r="Q1668" i="4"/>
  <c r="Q1669" i="4" a="1"/>
  <c r="Q1669" i="4" s="1"/>
  <c r="Q1670" i="4" a="1"/>
  <c r="Q1670" i="4"/>
  <c r="Q1671" i="4" a="1"/>
  <c r="Q1671" i="4"/>
  <c r="Q1672" i="4" a="1"/>
  <c r="Q1672" i="4"/>
  <c r="Q1673" i="4" a="1"/>
  <c r="Q1673" i="4"/>
  <c r="Q1674" i="4" a="1"/>
  <c r="Q1674" i="4"/>
  <c r="Q1675" i="4" a="1"/>
  <c r="Q1675" i="4" s="1"/>
  <c r="Q1676" i="4" a="1"/>
  <c r="Q1676" i="4"/>
  <c r="Q1677" i="4" a="1"/>
  <c r="Q1677" i="4"/>
  <c r="Q1678" i="4" a="1"/>
  <c r="Q1678" i="4"/>
  <c r="Q1679" i="4" a="1"/>
  <c r="Q1679" i="4"/>
  <c r="Q1680" i="4" a="1"/>
  <c r="Q1680" i="4"/>
  <c r="Q1681" i="4" a="1"/>
  <c r="Q1681" i="4" s="1"/>
  <c r="Q1682" i="4" a="1"/>
  <c r="Q1682" i="4"/>
  <c r="Q1683" i="4" a="1"/>
  <c r="Q1683" i="4"/>
  <c r="Q1684" i="4" a="1"/>
  <c r="Q1684" i="4"/>
  <c r="Q1685" i="4" a="1"/>
  <c r="Q1685" i="4"/>
  <c r="Q1686" i="4" a="1"/>
  <c r="Q1686" i="4"/>
  <c r="Q1687" i="4" a="1"/>
  <c r="Q1687" i="4" s="1"/>
  <c r="Q1688" i="4" a="1"/>
  <c r="Q1688" i="4"/>
  <c r="Q1689" i="4" a="1"/>
  <c r="Q1689" i="4"/>
  <c r="Q1690" i="4" a="1"/>
  <c r="Q1690" i="4"/>
  <c r="Q1691" i="4" a="1"/>
  <c r="Q1691" i="4"/>
  <c r="Q1692" i="4" a="1"/>
  <c r="Q1692" i="4"/>
  <c r="Q1693" i="4" a="1"/>
  <c r="Q1693" i="4" s="1"/>
  <c r="Q1694" i="4" a="1"/>
  <c r="Q1694" i="4"/>
  <c r="Q1695" i="4" a="1"/>
  <c r="Q1695" i="4"/>
  <c r="Q1696" i="4" a="1"/>
  <c r="Q1696" i="4"/>
  <c r="Q1697" i="4" a="1"/>
  <c r="Q1697" i="4"/>
  <c r="Q1698" i="4" a="1"/>
  <c r="Q1698" i="4"/>
  <c r="Q1699" i="4" a="1"/>
  <c r="Q1699" i="4" s="1"/>
  <c r="Q1700" i="4" a="1"/>
  <c r="Q1700" i="4"/>
  <c r="Q1701" i="4" a="1"/>
  <c r="Q1701" i="4"/>
  <c r="Q1702" i="4" a="1"/>
  <c r="Q1702" i="4"/>
  <c r="Q1703" i="4" a="1"/>
  <c r="Q1703" i="4"/>
  <c r="Q1704" i="4" a="1"/>
  <c r="Q1704" i="4"/>
  <c r="Q1705" i="4" a="1"/>
  <c r="Q1705" i="4" s="1"/>
  <c r="Q1706" i="4" a="1"/>
  <c r="Q1706" i="4"/>
  <c r="Q1707" i="4" a="1"/>
  <c r="Q1707" i="4"/>
  <c r="Q1708" i="4" a="1"/>
  <c r="Q1708" i="4"/>
  <c r="Q1709" i="4" a="1"/>
  <c r="Q1709" i="4"/>
  <c r="Q1710" i="4" a="1"/>
  <c r="Q1710" i="4"/>
  <c r="Q1711" i="4" a="1"/>
  <c r="Q1711" i="4" s="1"/>
  <c r="Q1712" i="4" a="1"/>
  <c r="Q1712" i="4"/>
  <c r="Q1713" i="4" a="1"/>
  <c r="Q1713" i="4"/>
  <c r="Q1714" i="4" a="1"/>
  <c r="Q1714" i="4"/>
  <c r="Q1715" i="4" a="1"/>
  <c r="Q1715" i="4"/>
  <c r="Q1716" i="4" a="1"/>
  <c r="Q1716" i="4"/>
  <c r="Q1717" i="4" a="1"/>
  <c r="Q1717" i="4" s="1"/>
  <c r="Q1718" i="4" a="1"/>
  <c r="Q1718" i="4"/>
  <c r="Q1719" i="4" a="1"/>
  <c r="Q1719" i="4"/>
  <c r="Q1720" i="4" a="1"/>
  <c r="Q1720" i="4"/>
  <c r="Q1721" i="4" a="1"/>
  <c r="Q1721" i="4"/>
  <c r="Q1722" i="4" a="1"/>
  <c r="Q1722" i="4"/>
  <c r="Q1723" i="4" a="1"/>
  <c r="Q1723" i="4" s="1"/>
  <c r="Q1724" i="4" a="1"/>
  <c r="Q1724" i="4"/>
  <c r="Q1725" i="4" a="1"/>
  <c r="Q1725" i="4"/>
  <c r="Q1726" i="4" a="1"/>
  <c r="Q1726" i="4"/>
  <c r="Q1727" i="4" a="1"/>
  <c r="Q1727" i="4"/>
  <c r="Q1728" i="4" a="1"/>
  <c r="Q1728" i="4"/>
  <c r="Q1729" i="4" a="1"/>
  <c r="Q1729" i="4" s="1"/>
  <c r="Q1730" i="4" a="1"/>
  <c r="Q1730" i="4"/>
  <c r="Q1731" i="4" a="1"/>
  <c r="Q1731" i="4"/>
  <c r="Q1732" i="4" a="1"/>
  <c r="Q1732" i="4"/>
  <c r="Q1733" i="4" a="1"/>
  <c r="Q1733" i="4"/>
  <c r="Q1734" i="4" a="1"/>
  <c r="Q1734" i="4"/>
  <c r="Q1735" i="4" a="1"/>
  <c r="Q1735" i="4" s="1"/>
  <c r="Q1736" i="4" a="1"/>
  <c r="Q1736" i="4"/>
  <c r="Q1737" i="4" a="1"/>
  <c r="Q1737" i="4"/>
  <c r="Q1738" i="4" a="1"/>
  <c r="Q1738" i="4"/>
  <c r="Q1739" i="4" a="1"/>
  <c r="Q1739" i="4"/>
  <c r="Q1740" i="4" a="1"/>
  <c r="Q1740" i="4"/>
  <c r="Q1741" i="4" a="1"/>
  <c r="Q1741" i="4" s="1"/>
  <c r="Q1742" i="4" a="1"/>
  <c r="Q1742" i="4"/>
  <c r="Q1743" i="4" a="1"/>
  <c r="Q1743" i="4"/>
  <c r="Q1744" i="4" a="1"/>
  <c r="Q1744" i="4"/>
  <c r="Q1745" i="4" a="1"/>
  <c r="Q1745" i="4"/>
  <c r="Q1746" i="4" a="1"/>
  <c r="Q1746" i="4"/>
  <c r="Q1747" i="4" a="1"/>
  <c r="Q1747" i="4" s="1"/>
  <c r="Q1748" i="4" a="1"/>
  <c r="Q1748" i="4"/>
  <c r="Q1749" i="4" a="1"/>
  <c r="Q1749" i="4"/>
  <c r="Q1750" i="4" a="1"/>
  <c r="Q1750" i="4"/>
  <c r="Q1751" i="4" a="1"/>
  <c r="Q1751" i="4"/>
  <c r="Q1752" i="4" a="1"/>
  <c r="Q1752" i="4"/>
  <c r="Q1753" i="4" a="1"/>
  <c r="Q1753" i="4" s="1"/>
  <c r="Q1754" i="4" a="1"/>
  <c r="Q1754" i="4"/>
  <c r="Q1755" i="4" a="1"/>
  <c r="Q1755" i="4"/>
  <c r="Q1756" i="4" a="1"/>
  <c r="Q1756" i="4"/>
  <c r="Q1757" i="4" a="1"/>
  <c r="Q1757" i="4"/>
  <c r="Q1758" i="4" a="1"/>
  <c r="Q1758" i="4"/>
  <c r="Q1759" i="4" a="1"/>
  <c r="Q1759" i="4" s="1"/>
  <c r="Q1760" i="4" a="1"/>
  <c r="Q1760" i="4"/>
  <c r="Q1761" i="4" a="1"/>
  <c r="Q1761" i="4"/>
  <c r="Q1762" i="4" a="1"/>
  <c r="Q1762" i="4"/>
  <c r="Q1763" i="4" a="1"/>
  <c r="Q1763" i="4"/>
  <c r="Q1764" i="4" a="1"/>
  <c r="Q1764" i="4"/>
  <c r="Q1765" i="4" a="1"/>
  <c r="Q1765" i="4" s="1"/>
  <c r="Q1766" i="4" a="1"/>
  <c r="Q1766" i="4"/>
  <c r="Q1767" i="4" a="1"/>
  <c r="Q1767" i="4"/>
  <c r="Q1768" i="4" a="1"/>
  <c r="Q1768" i="4"/>
  <c r="Q1769" i="4" a="1"/>
  <c r="Q1769" i="4"/>
  <c r="Q1770" i="4" a="1"/>
  <c r="Q1770" i="4"/>
  <c r="Q1771" i="4" a="1"/>
  <c r="Q1771" i="4" s="1"/>
  <c r="Q1772" i="4" a="1"/>
  <c r="Q1772" i="4"/>
  <c r="Q1773" i="4" a="1"/>
  <c r="Q1773" i="4"/>
  <c r="Q1774" i="4" a="1"/>
  <c r="Q1774" i="4"/>
  <c r="Q1775" i="4" a="1"/>
  <c r="Q1775" i="4"/>
  <c r="Q1776" i="4" a="1"/>
  <c r="Q1776" i="4"/>
  <c r="Q1777" i="4" a="1"/>
  <c r="Q1777" i="4" s="1"/>
  <c r="Q1778" i="4" a="1"/>
  <c r="Q1778" i="4"/>
  <c r="Q1779" i="4" a="1"/>
  <c r="Q1779" i="4"/>
  <c r="Q1780" i="4" a="1"/>
  <c r="Q1780" i="4"/>
  <c r="Q1781" i="4" a="1"/>
  <c r="Q1781" i="4"/>
  <c r="Q1782" i="4" a="1"/>
  <c r="Q1782" i="4"/>
  <c r="Q1783" i="4" a="1"/>
  <c r="Q1783" i="4" s="1"/>
  <c r="Q1784" i="4" a="1"/>
  <c r="Q1784" i="4"/>
  <c r="Q1785" i="4" a="1"/>
  <c r="Q1785" i="4"/>
  <c r="Q1786" i="4" a="1"/>
  <c r="Q1786" i="4"/>
  <c r="Q1787" i="4" a="1"/>
  <c r="Q1787" i="4"/>
  <c r="Q1788" i="4" a="1"/>
  <c r="Q1788" i="4"/>
  <c r="Q1789" i="4" a="1"/>
  <c r="Q1789" i="4" s="1"/>
  <c r="Q1790" i="4" a="1"/>
  <c r="Q1790" i="4"/>
  <c r="Q1791" i="4" a="1"/>
  <c r="Q1791" i="4"/>
  <c r="Q1792" i="4" a="1"/>
  <c r="Q1792" i="4"/>
  <c r="Q1793" i="4" a="1"/>
  <c r="Q1793" i="4"/>
  <c r="Q1794" i="4" a="1"/>
  <c r="Q1794" i="4"/>
  <c r="Q1795" i="4" a="1"/>
  <c r="Q1795" i="4" s="1"/>
  <c r="Q1796" i="4" a="1"/>
  <c r="Q1796" i="4"/>
  <c r="Q1797" i="4" a="1"/>
  <c r="Q1797" i="4"/>
  <c r="Q1798" i="4" a="1"/>
  <c r="Q1798" i="4"/>
  <c r="Q1799" i="4" a="1"/>
  <c r="Q1799" i="4"/>
  <c r="Q1800" i="4" a="1"/>
  <c r="Q1800" i="4"/>
  <c r="Q1801" i="4" a="1"/>
  <c r="Q1801" i="4" s="1"/>
  <c r="Q1802" i="4" a="1"/>
  <c r="Q1802" i="4"/>
  <c r="Q1803" i="4" a="1"/>
  <c r="Q1803" i="4"/>
  <c r="Q1804" i="4" a="1"/>
  <c r="Q1804" i="4"/>
  <c r="Q1805" i="4" a="1"/>
  <c r="Q1805" i="4"/>
  <c r="Q1806" i="4" a="1"/>
  <c r="Q1806" i="4"/>
  <c r="Q1807" i="4" a="1"/>
  <c r="Q1807" i="4" s="1"/>
  <c r="Q1808" i="4" a="1"/>
  <c r="Q1808" i="4"/>
  <c r="Q1809" i="4" a="1"/>
  <c r="Q1809" i="4"/>
  <c r="Q1810" i="4" a="1"/>
  <c r="Q1810" i="4"/>
  <c r="Q1811" i="4" a="1"/>
  <c r="Q1811" i="4"/>
  <c r="Q1812" i="4" a="1"/>
  <c r="Q1812" i="4"/>
  <c r="Q1813" i="4" a="1"/>
  <c r="Q1813" i="4" s="1"/>
  <c r="Q1814" i="4" a="1"/>
  <c r="Q1814" i="4"/>
  <c r="Q1815" i="4" a="1"/>
  <c r="Q1815" i="4"/>
  <c r="Q1816" i="4" a="1"/>
  <c r="Q1816" i="4"/>
  <c r="Q1817" i="4" a="1"/>
  <c r="Q1817" i="4"/>
  <c r="Q1818" i="4" a="1"/>
  <c r="Q1818" i="4"/>
  <c r="Q1819" i="4" a="1"/>
  <c r="Q1819" i="4" s="1"/>
  <c r="Q1820" i="4" a="1"/>
  <c r="Q1820" i="4"/>
  <c r="Q1821" i="4" a="1"/>
  <c r="Q1821" i="4"/>
  <c r="Q1822" i="4" a="1"/>
  <c r="Q1822" i="4"/>
  <c r="Q1823" i="4" a="1"/>
  <c r="Q1823" i="4"/>
  <c r="Q1824" i="4" a="1"/>
  <c r="Q1824" i="4"/>
  <c r="Q1825" i="4" a="1"/>
  <c r="Q1825" i="4" s="1"/>
  <c r="Q1826" i="4" a="1"/>
  <c r="Q1826" i="4"/>
  <c r="Q1827" i="4" a="1"/>
  <c r="Q1827" i="4"/>
  <c r="Q1828" i="4" a="1"/>
  <c r="Q1828" i="4"/>
  <c r="Q1829" i="4" a="1"/>
  <c r="Q1829" i="4"/>
  <c r="Q1830" i="4" a="1"/>
  <c r="Q1830" i="4"/>
  <c r="Q1831" i="4" a="1"/>
  <c r="Q1831" i="4" s="1"/>
  <c r="Q1832" i="4" a="1"/>
  <c r="Q1832" i="4"/>
  <c r="Q1833" i="4" a="1"/>
  <c r="Q1833" i="4"/>
  <c r="Q1834" i="4" a="1"/>
  <c r="Q1834" i="4"/>
  <c r="Q1835" i="4" a="1"/>
  <c r="Q1835" i="4"/>
  <c r="Q1836" i="4" a="1"/>
  <c r="Q1836" i="4"/>
  <c r="Q1837" i="4" a="1"/>
  <c r="Q1837" i="4" s="1"/>
  <c r="Q1838" i="4" a="1"/>
  <c r="Q1838" i="4"/>
  <c r="Q1839" i="4" a="1"/>
  <c r="Q1839" i="4"/>
  <c r="Q1840" i="4" a="1"/>
  <c r="Q1840" i="4"/>
  <c r="Q1841" i="4" a="1"/>
  <c r="Q1841" i="4"/>
  <c r="Q1842" i="4" a="1"/>
  <c r="Q1842" i="4"/>
  <c r="Q1843" i="4" a="1"/>
  <c r="Q1843" i="4" s="1"/>
  <c r="Q1844" i="4" a="1"/>
  <c r="Q1844" i="4"/>
  <c r="Q1845" i="4" a="1"/>
  <c r="Q1845" i="4"/>
  <c r="Q1846" i="4" a="1"/>
  <c r="Q1846" i="4"/>
  <c r="Q1847" i="4" a="1"/>
  <c r="Q1847" i="4"/>
  <c r="Q1848" i="4" a="1"/>
  <c r="Q1848" i="4"/>
  <c r="Q1849" i="4" a="1"/>
  <c r="Q1849" i="4" s="1"/>
  <c r="Q1850" i="4" a="1"/>
  <c r="Q1850" i="4"/>
  <c r="Q1851" i="4" a="1"/>
  <c r="Q1851" i="4"/>
  <c r="Q1852" i="4" a="1"/>
  <c r="Q1852" i="4"/>
  <c r="Q1853" i="4" a="1"/>
  <c r="Q1853" i="4"/>
  <c r="Q1854" i="4" a="1"/>
  <c r="Q1854" i="4"/>
  <c r="Q1855" i="4" a="1"/>
  <c r="Q1855" i="4" s="1"/>
  <c r="Q1856" i="4" a="1"/>
  <c r="Q1856" i="4"/>
  <c r="Q1857" i="4" a="1"/>
  <c r="Q1857" i="4"/>
  <c r="Q1858" i="4" a="1"/>
  <c r="Q1858" i="4"/>
  <c r="Q1859" i="4" a="1"/>
  <c r="Q1859" i="4"/>
  <c r="Q1860" i="4" a="1"/>
  <c r="Q1860" i="4"/>
  <c r="Q1861" i="4" a="1"/>
  <c r="Q1861" i="4" s="1"/>
  <c r="Q1862" i="4" a="1"/>
  <c r="Q1862" i="4"/>
  <c r="Q1863" i="4" a="1"/>
  <c r="Q1863" i="4"/>
  <c r="Q1864" i="4" a="1"/>
  <c r="Q1864" i="4"/>
  <c r="Q1865" i="4" a="1"/>
  <c r="Q1865" i="4"/>
  <c r="Q1866" i="4" a="1"/>
  <c r="Q1866" i="4"/>
  <c r="Q1867" i="4" a="1"/>
  <c r="Q1867" i="4" s="1"/>
  <c r="Q1868" i="4" a="1"/>
  <c r="Q1868" i="4"/>
  <c r="Q1869" i="4" a="1"/>
  <c r="Q1869" i="4"/>
  <c r="Q1870" i="4" a="1"/>
  <c r="Q1870" i="4"/>
  <c r="Q1871" i="4" a="1"/>
  <c r="Q1871" i="4"/>
  <c r="Q1872" i="4" a="1"/>
  <c r="Q1872" i="4"/>
  <c r="Q1873" i="4" a="1"/>
  <c r="Q1873" i="4" s="1"/>
  <c r="Q1874" i="4" a="1"/>
  <c r="Q1874" i="4"/>
  <c r="Q1875" i="4" a="1"/>
  <c r="Q1875" i="4"/>
  <c r="Q1876" i="4" a="1"/>
  <c r="Q1876" i="4"/>
  <c r="Q1877" i="4" a="1"/>
  <c r="Q1877" i="4"/>
  <c r="Q1878" i="4" a="1"/>
  <c r="Q1878" i="4"/>
  <c r="Q1879" i="4" a="1"/>
  <c r="Q1879" i="4" s="1"/>
  <c r="Q1880" i="4" a="1"/>
  <c r="Q1880" i="4"/>
  <c r="Q1881" i="4" a="1"/>
  <c r="Q1881" i="4"/>
  <c r="Q1882" i="4" a="1"/>
  <c r="Q1882" i="4"/>
  <c r="Q1883" i="4" a="1"/>
  <c r="Q1883" i="4"/>
  <c r="Q1884" i="4" a="1"/>
  <c r="Q1884" i="4"/>
  <c r="Q1885" i="4" a="1"/>
  <c r="Q1885" i="4" s="1"/>
  <c r="Q1886" i="4" a="1"/>
  <c r="Q1886" i="4"/>
  <c r="Q1887" i="4" a="1"/>
  <c r="Q1887" i="4"/>
  <c r="Q1888" i="4" a="1"/>
  <c r="Q1888" i="4"/>
  <c r="Q1889" i="4" a="1"/>
  <c r="Q1889" i="4"/>
  <c r="Q1890" i="4" a="1"/>
  <c r="Q1890" i="4"/>
  <c r="Q1891" i="4" a="1"/>
  <c r="Q1891" i="4" s="1"/>
  <c r="Q1892" i="4" a="1"/>
  <c r="Q1892" i="4"/>
  <c r="Q1893" i="4" a="1"/>
  <c r="Q1893" i="4"/>
  <c r="Q1894" i="4" a="1"/>
  <c r="Q1894" i="4"/>
  <c r="Q1895" i="4" a="1"/>
  <c r="Q1895" i="4"/>
  <c r="Q1896" i="4" a="1"/>
  <c r="Q1896" i="4"/>
  <c r="Q1897" i="4" a="1"/>
  <c r="Q1897" i="4" s="1"/>
  <c r="Q1898" i="4" a="1"/>
  <c r="Q1898" i="4"/>
  <c r="Q1899" i="4" a="1"/>
  <c r="Q1899" i="4"/>
  <c r="Q1900" i="4" a="1"/>
  <c r="Q1900" i="4"/>
  <c r="Q1901" i="4" a="1"/>
  <c r="Q1901" i="4"/>
  <c r="Q1902" i="4" a="1"/>
  <c r="Q1902" i="4"/>
  <c r="Q1903" i="4" a="1"/>
  <c r="Q1903" i="4" s="1"/>
  <c r="Q1904" i="4" a="1"/>
  <c r="Q1904" i="4"/>
  <c r="Q1905" i="4" a="1"/>
  <c r="Q1905" i="4"/>
  <c r="Q1906" i="4" a="1"/>
  <c r="Q1906" i="4"/>
  <c r="Q1907" i="4" a="1"/>
  <c r="Q1907" i="4"/>
  <c r="Q1908" i="4" a="1"/>
  <c r="Q1908" i="4"/>
  <c r="Q1909" i="4" a="1"/>
  <c r="Q1909" i="4" s="1"/>
  <c r="Q1910" i="4" a="1"/>
  <c r="Q1910" i="4"/>
  <c r="Q1911" i="4" a="1"/>
  <c r="Q1911" i="4"/>
  <c r="Q1912" i="4" a="1"/>
  <c r="Q1912" i="4"/>
  <c r="Q1913" i="4" a="1"/>
  <c r="Q1913" i="4"/>
  <c r="Q1914" i="4" a="1"/>
  <c r="Q1914" i="4"/>
  <c r="Q1915" i="4" a="1"/>
  <c r="Q1915" i="4" s="1"/>
  <c r="Q1916" i="4" a="1"/>
  <c r="Q1916" i="4"/>
  <c r="Q1917" i="4" a="1"/>
  <c r="Q1917" i="4"/>
  <c r="Q1918" i="4" a="1"/>
  <c r="Q1918" i="4"/>
  <c r="Q1919" i="4" a="1"/>
  <c r="Q1919" i="4"/>
  <c r="Q1920" i="4" a="1"/>
  <c r="Q1920" i="4"/>
  <c r="Q1921" i="4" a="1"/>
  <c r="Q1921" i="4" s="1"/>
  <c r="Q1922" i="4" a="1"/>
  <c r="Q1922" i="4"/>
  <c r="Q1923" i="4" a="1"/>
  <c r="Q1923" i="4"/>
  <c r="Q1924" i="4" a="1"/>
  <c r="Q1924" i="4"/>
  <c r="Q1925" i="4" a="1"/>
  <c r="Q1925" i="4"/>
  <c r="Q1926" i="4" a="1"/>
  <c r="Q1926" i="4"/>
  <c r="Q1927" i="4" a="1"/>
  <c r="Q1927" i="4" s="1"/>
  <c r="Q1928" i="4" a="1"/>
  <c r="Q1928" i="4"/>
  <c r="Q1929" i="4" a="1"/>
  <c r="Q1929" i="4"/>
  <c r="Q1930" i="4" a="1"/>
  <c r="Q1930" i="4"/>
  <c r="Q1931" i="4" a="1"/>
  <c r="Q1931" i="4"/>
  <c r="Q1932" i="4" a="1"/>
  <c r="Q1932" i="4"/>
  <c r="Q1933" i="4" a="1"/>
  <c r="Q1933" i="4" s="1"/>
  <c r="Q1934" i="4" a="1"/>
  <c r="Q1934" i="4"/>
  <c r="Q1935" i="4" a="1"/>
  <c r="Q1935" i="4"/>
  <c r="Q1936" i="4" a="1"/>
  <c r="Q1936" i="4"/>
  <c r="Q1937" i="4" a="1"/>
  <c r="Q1937" i="4"/>
  <c r="Q1938" i="4" a="1"/>
  <c r="Q1938" i="4"/>
  <c r="Q1939" i="4" a="1"/>
  <c r="Q1939" i="4" s="1"/>
  <c r="Q1940" i="4" a="1"/>
  <c r="Q1940" i="4"/>
  <c r="Q1941" i="4" a="1"/>
  <c r="Q1941" i="4"/>
  <c r="Q1942" i="4" a="1"/>
  <c r="Q1942" i="4"/>
  <c r="Q1943" i="4" a="1"/>
  <c r="Q1943" i="4"/>
  <c r="Q1944" i="4" a="1"/>
  <c r="Q1944" i="4"/>
  <c r="Q1945" i="4" a="1"/>
  <c r="Q1945" i="4" s="1"/>
  <c r="Q1946" i="4" a="1"/>
  <c r="Q1946" i="4"/>
  <c r="Q1947" i="4" a="1"/>
  <c r="Q1947" i="4"/>
  <c r="Q1948" i="4" a="1"/>
  <c r="Q1948" i="4"/>
  <c r="Q1949" i="4" a="1"/>
  <c r="Q1949" i="4"/>
  <c r="Q1950" i="4" a="1"/>
  <c r="Q1950" i="4"/>
  <c r="Q1951" i="4" a="1"/>
  <c r="Q1951" i="4" s="1"/>
  <c r="Q1952" i="4" a="1"/>
  <c r="Q1952" i="4"/>
  <c r="Q1953" i="4" a="1"/>
  <c r="Q1953" i="4"/>
  <c r="Q1954" i="4" a="1"/>
  <c r="Q1954" i="4"/>
  <c r="Q1955" i="4" a="1"/>
  <c r="Q1955" i="4"/>
  <c r="Q1956" i="4" a="1"/>
  <c r="Q1956" i="4"/>
  <c r="Q1957" i="4" a="1"/>
  <c r="Q1957" i="4" s="1"/>
  <c r="Q1958" i="4" a="1"/>
  <c r="Q1958" i="4"/>
  <c r="Q1959" i="4" a="1"/>
  <c r="Q1959" i="4"/>
  <c r="Q1960" i="4" a="1"/>
  <c r="Q1960" i="4"/>
  <c r="Q1961" i="4" a="1"/>
  <c r="Q1961" i="4"/>
  <c r="Q1962" i="4" a="1"/>
  <c r="Q1962" i="4"/>
  <c r="Q1963" i="4" a="1"/>
  <c r="Q1963" i="4" s="1"/>
  <c r="Q1964" i="4" a="1"/>
  <c r="Q1964" i="4"/>
  <c r="Q1965" i="4" a="1"/>
  <c r="Q1965" i="4"/>
  <c r="Q1966" i="4" a="1"/>
  <c r="Q1966" i="4"/>
  <c r="Q1967" i="4" a="1"/>
  <c r="Q1967" i="4"/>
  <c r="Q1968" i="4" a="1"/>
  <c r="Q1968" i="4"/>
  <c r="Q1969" i="4" a="1"/>
  <c r="Q1969" i="4" s="1"/>
  <c r="Q1970" i="4" a="1"/>
  <c r="Q1970" i="4"/>
  <c r="Q1971" i="4" a="1"/>
  <c r="Q1971" i="4"/>
  <c r="Q1972" i="4" a="1"/>
  <c r="Q1972" i="4"/>
  <c r="Q1973" i="4" a="1"/>
  <c r="Q1973" i="4"/>
  <c r="Q1974" i="4" a="1"/>
  <c r="Q1974" i="4"/>
  <c r="Q1975" i="4" a="1"/>
  <c r="Q1975" i="4" s="1"/>
  <c r="Q1976" i="4" a="1"/>
  <c r="Q1976" i="4"/>
  <c r="Q1977" i="4" a="1"/>
  <c r="Q1977" i="4"/>
  <c r="Q1978" i="4" a="1"/>
  <c r="Q1978" i="4"/>
  <c r="Q1979" i="4" a="1"/>
  <c r="Q1979" i="4"/>
  <c r="Q1980" i="4" a="1"/>
  <c r="Q1980" i="4"/>
  <c r="Q1981" i="4" a="1"/>
  <c r="Q1981" i="4" s="1"/>
  <c r="Q1982" i="4" a="1"/>
  <c r="Q1982" i="4"/>
  <c r="Q1983" i="4" a="1"/>
  <c r="Q1983" i="4"/>
  <c r="Q1984" i="4" a="1"/>
  <c r="Q1984" i="4"/>
  <c r="Q1985" i="4" a="1"/>
  <c r="Q1985" i="4"/>
  <c r="Q1986" i="4" a="1"/>
  <c r="Q1986" i="4"/>
  <c r="Q1987" i="4" a="1"/>
  <c r="Q1987" i="4" s="1"/>
  <c r="Q1988" i="4" a="1"/>
  <c r="Q1988" i="4"/>
  <c r="Q1989" i="4" a="1"/>
  <c r="Q1989" i="4"/>
  <c r="Q1990" i="4" a="1"/>
  <c r="Q1990" i="4"/>
  <c r="Q1991" i="4" a="1"/>
  <c r="Q1991" i="4"/>
  <c r="Q1992" i="4" a="1"/>
  <c r="Q1992" i="4"/>
  <c r="Q1993" i="4" a="1"/>
  <c r="Q1993" i="4" s="1"/>
  <c r="Q1994" i="4" a="1"/>
  <c r="Q1994" i="4"/>
  <c r="Q1995" i="4" a="1"/>
  <c r="Q1995" i="4"/>
  <c r="Q1996" i="4" a="1"/>
  <c r="Q1996" i="4"/>
  <c r="Q1997" i="4" a="1"/>
  <c r="Q1997" i="4"/>
  <c r="Q1998" i="4" a="1"/>
  <c r="Q1998" i="4"/>
  <c r="Q1999" i="4" a="1"/>
  <c r="Q1999" i="4" s="1"/>
  <c r="Q2000" i="4" a="1"/>
  <c r="Q2000" i="4"/>
  <c r="Q2001" i="4" a="1"/>
  <c r="Q2001" i="4"/>
  <c r="Q2002" i="4" a="1"/>
  <c r="Q2002" i="4"/>
  <c r="Q2003" i="4" a="1"/>
  <c r="Q2003" i="4"/>
  <c r="Q2004" i="4" a="1"/>
  <c r="Q2004" i="4"/>
  <c r="Q2005" i="4" a="1"/>
  <c r="Q2005" i="4" s="1"/>
  <c r="Q2006" i="4" a="1"/>
  <c r="Q2006" i="4"/>
  <c r="Q2007" i="4" a="1"/>
  <c r="Q2007" i="4"/>
  <c r="Q2008" i="4" a="1"/>
  <c r="Q2008" i="4"/>
  <c r="Q2009" i="4" a="1"/>
  <c r="Q2009" i="4"/>
  <c r="Q2010" i="4" a="1"/>
  <c r="Q2010" i="4"/>
  <c r="Q2011" i="4" a="1"/>
  <c r="Q2011" i="4" s="1"/>
  <c r="Q2012" i="4" a="1"/>
  <c r="Q2012" i="4"/>
  <c r="Q2013" i="4" a="1"/>
  <c r="Q2013" i="4"/>
  <c r="Q2014" i="4" a="1"/>
  <c r="Q2014" i="4"/>
  <c r="Q2015" i="4" a="1"/>
  <c r="Q2015" i="4"/>
  <c r="Q2016" i="4" a="1"/>
  <c r="Q2016" i="4"/>
  <c r="Q2017" i="4" a="1"/>
  <c r="Q2017" i="4" s="1"/>
  <c r="Q2018" i="4" a="1"/>
  <c r="Q2018" i="4"/>
  <c r="Q2019" i="4" a="1"/>
  <c r="Q2019" i="4"/>
  <c r="Q2020" i="4" a="1"/>
  <c r="Q2020" i="4"/>
  <c r="Q2021" i="4" a="1"/>
  <c r="Q2021" i="4"/>
  <c r="Q2022" i="4" a="1"/>
  <c r="Q2022" i="4"/>
  <c r="Q2023" i="4" a="1"/>
  <c r="Q2023" i="4" s="1"/>
  <c r="Q2024" i="4" a="1"/>
  <c r="Q2024" i="4"/>
  <c r="Q2025" i="4" a="1"/>
  <c r="Q2025" i="4"/>
  <c r="Q2026" i="4" a="1"/>
  <c r="Q2026" i="4"/>
  <c r="Q2027" i="4" a="1"/>
  <c r="Q2027" i="4"/>
  <c r="Q2028" i="4" a="1"/>
  <c r="Q2028" i="4"/>
  <c r="Q2029" i="4" a="1"/>
  <c r="Q2029" i="4" s="1"/>
  <c r="Q2030" i="4" a="1"/>
  <c r="Q2030" i="4"/>
  <c r="Q2031" i="4" a="1"/>
  <c r="Q2031" i="4"/>
  <c r="Q2032" i="4" a="1"/>
  <c r="Q2032" i="4"/>
  <c r="Q2033" i="4" a="1"/>
  <c r="Q2033" i="4"/>
  <c r="Q2034" i="4" a="1"/>
  <c r="Q2034" i="4"/>
  <c r="Q2035" i="4" a="1"/>
  <c r="Q2035" i="4" s="1"/>
  <c r="Q2036" i="4" a="1"/>
  <c r="Q2036" i="4"/>
  <c r="Q2037" i="4" a="1"/>
  <c r="Q2037" i="4"/>
  <c r="Q2038" i="4" a="1"/>
  <c r="Q2038" i="4"/>
  <c r="Q2039" i="4" a="1"/>
  <c r="Q2039" i="4"/>
  <c r="Q2040" i="4" a="1"/>
  <c r="Q2040" i="4"/>
  <c r="Q2041" i="4" a="1"/>
  <c r="Q2041" i="4" s="1"/>
  <c r="Q2042" i="4" a="1"/>
  <c r="Q2042" i="4"/>
  <c r="Q2043" i="4" a="1"/>
  <c r="Q2043" i="4"/>
  <c r="Q2044" i="4" a="1"/>
  <c r="Q2044" i="4"/>
  <c r="Q2045" i="4" a="1"/>
  <c r="Q2045" i="4"/>
  <c r="Q2046" i="4" a="1"/>
  <c r="Q2046" i="4"/>
  <c r="Q2047" i="4" a="1"/>
  <c r="Q2047" i="4" s="1"/>
  <c r="Q2048" i="4" a="1"/>
  <c r="Q2048" i="4"/>
  <c r="Q2049" i="4" a="1"/>
  <c r="Q2049" i="4"/>
  <c r="Q2050" i="4" a="1"/>
  <c r="Q2050" i="4"/>
  <c r="Q2051" i="4" a="1"/>
  <c r="Q2051" i="4"/>
  <c r="Q2052" i="4" a="1"/>
  <c r="Q2052" i="4"/>
  <c r="Q2053" i="4" a="1"/>
  <c r="Q2053" i="4" s="1"/>
  <c r="Q2054" i="4" a="1"/>
  <c r="Q2054" i="4"/>
  <c r="Q2055" i="4" a="1"/>
  <c r="Q2055" i="4"/>
  <c r="Q2056" i="4" a="1"/>
  <c r="Q2056" i="4"/>
  <c r="Q2057" i="4" a="1"/>
  <c r="Q2057" i="4"/>
  <c r="Q2058" i="4" a="1"/>
  <c r="Q2058" i="4"/>
  <c r="Q2059" i="4" a="1"/>
  <c r="Q2059" i="4" s="1"/>
  <c r="Q2060" i="4" a="1"/>
  <c r="Q2060" i="4"/>
  <c r="Q2061" i="4" a="1"/>
  <c r="Q2061" i="4"/>
  <c r="Q2062" i="4" a="1"/>
  <c r="Q2062" i="4"/>
  <c r="Q2063" i="4" a="1"/>
  <c r="Q2063" i="4"/>
  <c r="Q2064" i="4" a="1"/>
  <c r="Q2064" i="4"/>
  <c r="Q2065" i="4" a="1"/>
  <c r="Q2065" i="4" s="1"/>
  <c r="Q2066" i="4" a="1"/>
  <c r="Q2066" i="4"/>
  <c r="Q2067" i="4" a="1"/>
  <c r="Q2067" i="4"/>
  <c r="Q2068" i="4" a="1"/>
  <c r="Q2068" i="4"/>
  <c r="Q2069" i="4" a="1"/>
  <c r="Q2069" i="4"/>
  <c r="Q2070" i="4" a="1"/>
  <c r="Q2070" i="4"/>
  <c r="Q2071" i="4" a="1"/>
  <c r="Q2071" i="4" s="1"/>
  <c r="Q2072" i="4" a="1"/>
  <c r="Q2072" i="4"/>
  <c r="Q2073" i="4" a="1"/>
  <c r="Q2073" i="4"/>
  <c r="Q2074" i="4" a="1"/>
  <c r="Q2074" i="4"/>
  <c r="Q2075" i="4" a="1"/>
  <c r="Q2075" i="4"/>
  <c r="Q2076" i="4" a="1"/>
  <c r="Q2076" i="4"/>
  <c r="Q2077" i="4" a="1"/>
  <c r="Q2077" i="4" s="1"/>
  <c r="Q2078" i="4" a="1"/>
  <c r="Q2078" i="4"/>
  <c r="Q2079" i="4" a="1"/>
  <c r="Q2079" i="4"/>
  <c r="Q2080" i="4" a="1"/>
  <c r="Q2080" i="4"/>
  <c r="Q2" i="4" a="1"/>
  <c r="Q2" i="4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" i="4"/>
  <c r="M3" i="4"/>
  <c r="M4" i="4"/>
  <c r="M5" i="4"/>
  <c r="M6" i="4"/>
  <c r="M7" i="4"/>
  <c r="M8" i="4"/>
  <c r="M9" i="4"/>
  <c r="M10" i="4"/>
  <c r="M11" i="4"/>
  <c r="M12" i="4"/>
  <c r="P12" i="4" s="1"/>
  <c r="M13" i="4"/>
  <c r="P13" i="4" s="1"/>
  <c r="M14" i="4"/>
  <c r="P14" i="4" s="1"/>
  <c r="M15" i="4"/>
  <c r="M16" i="4"/>
  <c r="M17" i="4"/>
  <c r="M18" i="4"/>
  <c r="M19" i="4"/>
  <c r="M20" i="4"/>
  <c r="M21" i="4"/>
  <c r="M22" i="4"/>
  <c r="M23" i="4"/>
  <c r="M24" i="4"/>
  <c r="P24" i="4" s="1"/>
  <c r="M25" i="4"/>
  <c r="P25" i="4" s="1"/>
  <c r="M26" i="4"/>
  <c r="P26" i="4" s="1"/>
  <c r="M27" i="4"/>
  <c r="M28" i="4"/>
  <c r="M29" i="4"/>
  <c r="P29" i="4" s="1"/>
  <c r="M30" i="4"/>
  <c r="P30" i="4" s="1"/>
  <c r="M31" i="4"/>
  <c r="P31" i="4" s="1"/>
  <c r="M32" i="4"/>
  <c r="P32" i="4" s="1"/>
  <c r="M33" i="4"/>
  <c r="P33" i="4" s="1"/>
  <c r="M34" i="4"/>
  <c r="P34" i="4" s="1"/>
  <c r="M35" i="4"/>
  <c r="P35" i="4" s="1"/>
  <c r="M36" i="4"/>
  <c r="P36" i="4" s="1"/>
  <c r="M37" i="4"/>
  <c r="P37" i="4" s="1"/>
  <c r="M38" i="4"/>
  <c r="P38" i="4" s="1"/>
  <c r="M39" i="4"/>
  <c r="M40" i="4"/>
  <c r="M41" i="4"/>
  <c r="M42" i="4"/>
  <c r="P42" i="4" s="1"/>
  <c r="M43" i="4"/>
  <c r="P43" i="4" s="1"/>
  <c r="M44" i="4"/>
  <c r="P44" i="4" s="1"/>
  <c r="M45" i="4"/>
  <c r="M46" i="4"/>
  <c r="M47" i="4"/>
  <c r="M48" i="4"/>
  <c r="P48" i="4" s="1"/>
  <c r="M49" i="4"/>
  <c r="P49" i="4" s="1"/>
  <c r="M50" i="4"/>
  <c r="P50" i="4" s="1"/>
  <c r="M51" i="4"/>
  <c r="M52" i="4"/>
  <c r="P52" i="4" s="1"/>
  <c r="M53" i="4"/>
  <c r="P53" i="4" s="1"/>
  <c r="M54" i="4"/>
  <c r="M55" i="4"/>
  <c r="M56" i="4"/>
  <c r="M57" i="4"/>
  <c r="P57" i="4" s="1"/>
  <c r="M58" i="4"/>
  <c r="P58" i="4" s="1"/>
  <c r="M59" i="4"/>
  <c r="P59" i="4" s="1"/>
  <c r="M60" i="4"/>
  <c r="P60" i="4" s="1"/>
  <c r="M61" i="4"/>
  <c r="P61" i="4" s="1"/>
  <c r="M62" i="4"/>
  <c r="P62" i="4" s="1"/>
  <c r="M63" i="4"/>
  <c r="M64" i="4"/>
  <c r="M65" i="4"/>
  <c r="P65" i="4" s="1"/>
  <c r="M66" i="4"/>
  <c r="P66" i="4" s="1"/>
  <c r="M67" i="4"/>
  <c r="M68" i="4"/>
  <c r="M69" i="4"/>
  <c r="P69" i="4" s="1"/>
  <c r="M70" i="4"/>
  <c r="P70" i="4" s="1"/>
  <c r="M71" i="4"/>
  <c r="P71" i="4" s="1"/>
  <c r="M72" i="4"/>
  <c r="P72" i="4" s="1"/>
  <c r="M73" i="4"/>
  <c r="P73" i="4" s="1"/>
  <c r="M74" i="4"/>
  <c r="P74" i="4" s="1"/>
  <c r="M75" i="4"/>
  <c r="M76" i="4"/>
  <c r="M77" i="4"/>
  <c r="M78" i="4"/>
  <c r="P78" i="4" s="1"/>
  <c r="M79" i="4"/>
  <c r="P79" i="4" s="1"/>
  <c r="M80" i="4"/>
  <c r="M81" i="4"/>
  <c r="M82" i="4"/>
  <c r="M83" i="4"/>
  <c r="M84" i="4"/>
  <c r="P84" i="4" s="1"/>
  <c r="M85" i="4"/>
  <c r="M86" i="4"/>
  <c r="M87" i="4"/>
  <c r="M88" i="4"/>
  <c r="M89" i="4"/>
  <c r="P89" i="4" s="1"/>
  <c r="M90" i="4"/>
  <c r="P90" i="4" s="1"/>
  <c r="M91" i="4"/>
  <c r="P91" i="4" s="1"/>
  <c r="M92" i="4"/>
  <c r="P92" i="4" s="1"/>
  <c r="M93" i="4"/>
  <c r="P93" i="4" s="1"/>
  <c r="M94" i="4"/>
  <c r="P94" i="4" s="1"/>
  <c r="M95" i="4"/>
  <c r="P95" i="4" s="1"/>
  <c r="M96" i="4"/>
  <c r="P96" i="4" s="1"/>
  <c r="M97" i="4"/>
  <c r="P97" i="4" s="1"/>
  <c r="M98" i="4"/>
  <c r="P98" i="4" s="1"/>
  <c r="M99" i="4"/>
  <c r="M100" i="4"/>
  <c r="M101" i="4"/>
  <c r="M102" i="4"/>
  <c r="M103" i="4"/>
  <c r="P103" i="4" s="1"/>
  <c r="M104" i="4"/>
  <c r="P104" i="4" s="1"/>
  <c r="M105" i="4"/>
  <c r="P105" i="4" s="1"/>
  <c r="M106" i="4"/>
  <c r="P106" i="4" s="1"/>
  <c r="M107" i="4"/>
  <c r="P107" i="4" s="1"/>
  <c r="M108" i="4"/>
  <c r="P108" i="4" s="1"/>
  <c r="M109" i="4"/>
  <c r="M110" i="4"/>
  <c r="P110" i="4" s="1"/>
  <c r="M111" i="4"/>
  <c r="M112" i="4"/>
  <c r="M113" i="4"/>
  <c r="M114" i="4"/>
  <c r="M115" i="4"/>
  <c r="M116" i="4"/>
  <c r="M117" i="4"/>
  <c r="P117" i="4" s="1"/>
  <c r="M118" i="4"/>
  <c r="P118" i="4" s="1"/>
  <c r="M119" i="4"/>
  <c r="P119" i="4" s="1"/>
  <c r="M120" i="4"/>
  <c r="P120" i="4" s="1"/>
  <c r="M121" i="4"/>
  <c r="P121" i="4" s="1"/>
  <c r="M122" i="4"/>
  <c r="P122" i="4" s="1"/>
  <c r="M123" i="4"/>
  <c r="M124" i="4"/>
  <c r="M125" i="4"/>
  <c r="M126" i="4"/>
  <c r="M127" i="4"/>
  <c r="P127" i="4" s="1"/>
  <c r="M128" i="4"/>
  <c r="P128" i="4" s="1"/>
  <c r="M129" i="4"/>
  <c r="P129" i="4" s="1"/>
  <c r="M130" i="4"/>
  <c r="P130" i="4" s="1"/>
  <c r="M131" i="4"/>
  <c r="P131" i="4" s="1"/>
  <c r="M132" i="4"/>
  <c r="P132" i="4" s="1"/>
  <c r="M133" i="4"/>
  <c r="P133" i="4" s="1"/>
  <c r="M134" i="4"/>
  <c r="P134" i="4" s="1"/>
  <c r="M135" i="4"/>
  <c r="M136" i="4"/>
  <c r="M137" i="4"/>
  <c r="P137" i="4" s="1"/>
  <c r="M138" i="4"/>
  <c r="P138" i="4" s="1"/>
  <c r="M139" i="4"/>
  <c r="M140" i="4"/>
  <c r="M141" i="4"/>
  <c r="M142" i="4"/>
  <c r="M143" i="4"/>
  <c r="P143" i="4" s="1"/>
  <c r="M144" i="4"/>
  <c r="P144" i="4" s="1"/>
  <c r="M145" i="4"/>
  <c r="P145" i="4" s="1"/>
  <c r="M146" i="4"/>
  <c r="M147" i="4"/>
  <c r="M148" i="4"/>
  <c r="M149" i="4"/>
  <c r="M150" i="4"/>
  <c r="M151" i="4"/>
  <c r="P151" i="4" s="1"/>
  <c r="M152" i="4"/>
  <c r="P152" i="4" s="1"/>
  <c r="M153" i="4"/>
  <c r="P153" i="4" s="1"/>
  <c r="M154" i="4"/>
  <c r="P154" i="4" s="1"/>
  <c r="M155" i="4"/>
  <c r="P155" i="4" s="1"/>
  <c r="M156" i="4"/>
  <c r="P156" i="4" s="1"/>
  <c r="M157" i="4"/>
  <c r="P157" i="4" s="1"/>
  <c r="M158" i="4"/>
  <c r="P158" i="4" s="1"/>
  <c r="M159" i="4"/>
  <c r="M160" i="4"/>
  <c r="M161" i="4"/>
  <c r="M162" i="4"/>
  <c r="M163" i="4"/>
  <c r="M164" i="4"/>
  <c r="M165" i="4"/>
  <c r="P165" i="4" s="1"/>
  <c r="M166" i="4"/>
  <c r="P166" i="4" s="1"/>
  <c r="M167" i="4"/>
  <c r="P167" i="4" s="1"/>
  <c r="M168" i="4"/>
  <c r="P168" i="4" s="1"/>
  <c r="M169" i="4"/>
  <c r="P169" i="4" s="1"/>
  <c r="M170" i="4"/>
  <c r="P170" i="4" s="1"/>
  <c r="M171" i="4"/>
  <c r="M172" i="4"/>
  <c r="M173" i="4"/>
  <c r="M174" i="4"/>
  <c r="M175" i="4"/>
  <c r="M176" i="4"/>
  <c r="M177" i="4"/>
  <c r="M178" i="4"/>
  <c r="M179" i="4"/>
  <c r="M180" i="4"/>
  <c r="P180" i="4" s="1"/>
  <c r="M181" i="4"/>
  <c r="P181" i="4" s="1"/>
  <c r="M182" i="4"/>
  <c r="P182" i="4" s="1"/>
  <c r="M183" i="4"/>
  <c r="M184" i="4"/>
  <c r="M185" i="4"/>
  <c r="M186" i="4"/>
  <c r="P186" i="4" s="1"/>
  <c r="M187" i="4"/>
  <c r="P187" i="4" s="1"/>
  <c r="M188" i="4"/>
  <c r="P188" i="4" s="1"/>
  <c r="M189" i="4"/>
  <c r="P189" i="4" s="1"/>
  <c r="M190" i="4"/>
  <c r="P190" i="4" s="1"/>
  <c r="M191" i="4"/>
  <c r="P191" i="4" s="1"/>
  <c r="M192" i="4"/>
  <c r="P192" i="4" s="1"/>
  <c r="M193" i="4"/>
  <c r="P193" i="4" s="1"/>
  <c r="M194" i="4"/>
  <c r="P194" i="4" s="1"/>
  <c r="M195" i="4"/>
  <c r="M196" i="4"/>
  <c r="P196" i="4" s="1"/>
  <c r="M197" i="4"/>
  <c r="P197" i="4" s="1"/>
  <c r="M198" i="4"/>
  <c r="P198" i="4" s="1"/>
  <c r="M199" i="4"/>
  <c r="M200" i="4"/>
  <c r="M201" i="4"/>
  <c r="M202" i="4"/>
  <c r="P202" i="4" s="1"/>
  <c r="M203" i="4"/>
  <c r="P203" i="4" s="1"/>
  <c r="M204" i="4"/>
  <c r="P204" i="4" s="1"/>
  <c r="M205" i="4"/>
  <c r="P205" i="4" s="1"/>
  <c r="M206" i="4"/>
  <c r="P206" i="4" s="1"/>
  <c r="M207" i="4"/>
  <c r="M208" i="4"/>
  <c r="M209" i="4"/>
  <c r="P209" i="4" s="1"/>
  <c r="M210" i="4"/>
  <c r="P210" i="4" s="1"/>
  <c r="M211" i="4"/>
  <c r="P211" i="4" s="1"/>
  <c r="M212" i="4"/>
  <c r="P212" i="4" s="1"/>
  <c r="M213" i="4"/>
  <c r="M214" i="4"/>
  <c r="M215" i="4"/>
  <c r="M216" i="4"/>
  <c r="P216" i="4" s="1"/>
  <c r="M217" i="4"/>
  <c r="P217" i="4" s="1"/>
  <c r="M218" i="4"/>
  <c r="P218" i="4" s="1"/>
  <c r="M219" i="4"/>
  <c r="M220" i="4"/>
  <c r="M221" i="4"/>
  <c r="M222" i="4"/>
  <c r="P222" i="4" s="1"/>
  <c r="M223" i="4"/>
  <c r="P223" i="4" s="1"/>
  <c r="M224" i="4"/>
  <c r="P224" i="4" s="1"/>
  <c r="M225" i="4"/>
  <c r="P225" i="4" s="1"/>
  <c r="M226" i="4"/>
  <c r="P226" i="4" s="1"/>
  <c r="M227" i="4"/>
  <c r="P227" i="4" s="1"/>
  <c r="M228" i="4"/>
  <c r="P228" i="4" s="1"/>
  <c r="M229" i="4"/>
  <c r="P229" i="4" s="1"/>
  <c r="M230" i="4"/>
  <c r="P230" i="4" s="1"/>
  <c r="M231" i="4"/>
  <c r="M232" i="4"/>
  <c r="M233" i="4"/>
  <c r="M234" i="4"/>
  <c r="M235" i="4"/>
  <c r="P235" i="4" s="1"/>
  <c r="M236" i="4"/>
  <c r="M237" i="4"/>
  <c r="M238" i="4"/>
  <c r="P238" i="4" s="1"/>
  <c r="M239" i="4"/>
  <c r="P239" i="4" s="1"/>
  <c r="M240" i="4"/>
  <c r="P240" i="4" s="1"/>
  <c r="M241" i="4"/>
  <c r="P241" i="4" s="1"/>
  <c r="M242" i="4"/>
  <c r="P242" i="4" s="1"/>
  <c r="M243" i="4"/>
  <c r="M244" i="4"/>
  <c r="M245" i="4"/>
  <c r="M246" i="4"/>
  <c r="M247" i="4"/>
  <c r="M248" i="4"/>
  <c r="P248" i="4" s="1"/>
  <c r="M249" i="4"/>
  <c r="M250" i="4"/>
  <c r="M251" i="4"/>
  <c r="M252" i="4"/>
  <c r="P252" i="4" s="1"/>
  <c r="M253" i="4"/>
  <c r="P253" i="4" s="1"/>
  <c r="M254" i="4"/>
  <c r="P254" i="4" s="1"/>
  <c r="M255" i="4"/>
  <c r="M256" i="4"/>
  <c r="M257" i="4"/>
  <c r="M258" i="4"/>
  <c r="P258" i="4" s="1"/>
  <c r="M259" i="4"/>
  <c r="P259" i="4" s="1"/>
  <c r="M260" i="4"/>
  <c r="P260" i="4" s="1"/>
  <c r="M261" i="4"/>
  <c r="P261" i="4" s="1"/>
  <c r="M262" i="4"/>
  <c r="P262" i="4" s="1"/>
  <c r="M263" i="4"/>
  <c r="P263" i="4" s="1"/>
  <c r="M264" i="4"/>
  <c r="P264" i="4" s="1"/>
  <c r="M265" i="4"/>
  <c r="P265" i="4" s="1"/>
  <c r="M266" i="4"/>
  <c r="P266" i="4" s="1"/>
  <c r="M267" i="4"/>
  <c r="M268" i="4"/>
  <c r="M269" i="4"/>
  <c r="M270" i="4"/>
  <c r="M271" i="4"/>
  <c r="M272" i="4"/>
  <c r="P272" i="4" s="1"/>
  <c r="M273" i="4"/>
  <c r="P273" i="4" s="1"/>
  <c r="M274" i="4"/>
  <c r="P274" i="4" s="1"/>
  <c r="M275" i="4"/>
  <c r="P275" i="4" s="1"/>
  <c r="M276" i="4"/>
  <c r="P276" i="4" s="1"/>
  <c r="M277" i="4"/>
  <c r="P277" i="4" s="1"/>
  <c r="M278" i="4"/>
  <c r="P278" i="4" s="1"/>
  <c r="M279" i="4"/>
  <c r="M280" i="4"/>
  <c r="M281" i="4"/>
  <c r="P281" i="4" s="1"/>
  <c r="M282" i="4"/>
  <c r="P282" i="4" s="1"/>
  <c r="M283" i="4"/>
  <c r="P283" i="4" s="1"/>
  <c r="M284" i="4"/>
  <c r="M285" i="4"/>
  <c r="M286" i="4"/>
  <c r="M287" i="4"/>
  <c r="P287" i="4" s="1"/>
  <c r="M288" i="4"/>
  <c r="P288" i="4" s="1"/>
  <c r="M289" i="4"/>
  <c r="M290" i="4"/>
  <c r="M291" i="4"/>
  <c r="M292" i="4"/>
  <c r="M293" i="4"/>
  <c r="M294" i="4"/>
  <c r="M295" i="4"/>
  <c r="P295" i="4" s="1"/>
  <c r="M296" i="4"/>
  <c r="P296" i="4" s="1"/>
  <c r="M297" i="4"/>
  <c r="P297" i="4" s="1"/>
  <c r="M298" i="4"/>
  <c r="P298" i="4" s="1"/>
  <c r="M299" i="4"/>
  <c r="P299" i="4" s="1"/>
  <c r="M300" i="4"/>
  <c r="P300" i="4" s="1"/>
  <c r="M301" i="4"/>
  <c r="P301" i="4" s="1"/>
  <c r="M302" i="4"/>
  <c r="P302" i="4" s="1"/>
  <c r="M303" i="4"/>
  <c r="M304" i="4"/>
  <c r="M305" i="4"/>
  <c r="M306" i="4"/>
  <c r="M307" i="4"/>
  <c r="M308" i="4"/>
  <c r="P308" i="4" s="1"/>
  <c r="M309" i="4"/>
  <c r="P309" i="4" s="1"/>
  <c r="M310" i="4"/>
  <c r="P310" i="4" s="1"/>
  <c r="M311" i="4"/>
  <c r="P311" i="4" s="1"/>
  <c r="M312" i="4"/>
  <c r="P312" i="4" s="1"/>
  <c r="M313" i="4"/>
  <c r="P313" i="4" s="1"/>
  <c r="M314" i="4"/>
  <c r="P314" i="4" s="1"/>
  <c r="M315" i="4"/>
  <c r="M316" i="4"/>
  <c r="M317" i="4"/>
  <c r="M318" i="4"/>
  <c r="M319" i="4"/>
  <c r="M320" i="4"/>
  <c r="M321" i="4"/>
  <c r="M322" i="4"/>
  <c r="M323" i="4"/>
  <c r="P323" i="4" s="1"/>
  <c r="M324" i="4"/>
  <c r="P324" i="4" s="1"/>
  <c r="M325" i="4"/>
  <c r="P325" i="4" s="1"/>
  <c r="M326" i="4"/>
  <c r="P326" i="4" s="1"/>
  <c r="M327" i="4"/>
  <c r="M328" i="4"/>
  <c r="M329" i="4"/>
  <c r="M330" i="4"/>
  <c r="P330" i="4" s="1"/>
  <c r="M331" i="4"/>
  <c r="P331" i="4" s="1"/>
  <c r="M332" i="4"/>
  <c r="P332" i="4" s="1"/>
  <c r="M333" i="4"/>
  <c r="P333" i="4" s="1"/>
  <c r="M334" i="4"/>
  <c r="P334" i="4" s="1"/>
  <c r="M335" i="4"/>
  <c r="P335" i="4" s="1"/>
  <c r="M336" i="4"/>
  <c r="P336" i="4" s="1"/>
  <c r="M337" i="4"/>
  <c r="P337" i="4" s="1"/>
  <c r="M338" i="4"/>
  <c r="P338" i="4" s="1"/>
  <c r="M339" i="4"/>
  <c r="M340" i="4"/>
  <c r="P340" i="4" s="1"/>
  <c r="M341" i="4"/>
  <c r="M342" i="4"/>
  <c r="M343" i="4"/>
  <c r="M344" i="4"/>
  <c r="M345" i="4"/>
  <c r="P345" i="4" s="1"/>
  <c r="M346" i="4"/>
  <c r="P346" i="4" s="1"/>
  <c r="M347" i="4"/>
  <c r="P347" i="4" s="1"/>
  <c r="M348" i="4"/>
  <c r="P348" i="4" s="1"/>
  <c r="M349" i="4"/>
  <c r="P349" i="4" s="1"/>
  <c r="M350" i="4"/>
  <c r="P350" i="4" s="1"/>
  <c r="M351" i="4"/>
  <c r="M352" i="4"/>
  <c r="M353" i="4"/>
  <c r="P353" i="4" s="1"/>
  <c r="M354" i="4"/>
  <c r="P354" i="4" s="1"/>
  <c r="M355" i="4"/>
  <c r="M356" i="4"/>
  <c r="M357" i="4"/>
  <c r="M358" i="4"/>
  <c r="M359" i="4"/>
  <c r="M360" i="4"/>
  <c r="P360" i="4" s="1"/>
  <c r="M361" i="4"/>
  <c r="P361" i="4" s="1"/>
  <c r="M362" i="4"/>
  <c r="P362" i="4" s="1"/>
  <c r="M363" i="4"/>
  <c r="M364" i="4"/>
  <c r="M365" i="4"/>
  <c r="P365" i="4" s="1"/>
  <c r="M366" i="4"/>
  <c r="P366" i="4" s="1"/>
  <c r="M367" i="4"/>
  <c r="P367" i="4" s="1"/>
  <c r="M368" i="4"/>
  <c r="P368" i="4" s="1"/>
  <c r="M369" i="4"/>
  <c r="P369" i="4" s="1"/>
  <c r="M370" i="4"/>
  <c r="P370" i="4" s="1"/>
  <c r="M371" i="4"/>
  <c r="P371" i="4" s="1"/>
  <c r="M372" i="4"/>
  <c r="P372" i="4" s="1"/>
  <c r="M373" i="4"/>
  <c r="P373" i="4" s="1"/>
  <c r="M374" i="4"/>
  <c r="P374" i="4" s="1"/>
  <c r="M375" i="4"/>
  <c r="M376" i="4"/>
  <c r="M377" i="4"/>
  <c r="M378" i="4"/>
  <c r="P378" i="4" s="1"/>
  <c r="M379" i="4"/>
  <c r="P379" i="4" s="1"/>
  <c r="M380" i="4"/>
  <c r="P380" i="4" s="1"/>
  <c r="M381" i="4"/>
  <c r="P381" i="4" s="1"/>
  <c r="M382" i="4"/>
  <c r="P382" i="4" s="1"/>
  <c r="M383" i="4"/>
  <c r="P383" i="4" s="1"/>
  <c r="M384" i="4"/>
  <c r="P384" i="4" s="1"/>
  <c r="M385" i="4"/>
  <c r="P385" i="4" s="1"/>
  <c r="M386" i="4"/>
  <c r="P386" i="4" s="1"/>
  <c r="M387" i="4"/>
  <c r="M388" i="4"/>
  <c r="M389" i="4"/>
  <c r="M390" i="4"/>
  <c r="M391" i="4"/>
  <c r="M392" i="4"/>
  <c r="P392" i="4" s="1"/>
  <c r="M393" i="4"/>
  <c r="M394" i="4"/>
  <c r="P394" i="4" s="1"/>
  <c r="M395" i="4"/>
  <c r="P395" i="4" s="1"/>
  <c r="M396" i="4"/>
  <c r="P396" i="4" s="1"/>
  <c r="M397" i="4"/>
  <c r="P397" i="4" s="1"/>
  <c r="M398" i="4"/>
  <c r="P398" i="4" s="1"/>
  <c r="M399" i="4"/>
  <c r="M400" i="4"/>
  <c r="M401" i="4"/>
  <c r="M402" i="4"/>
  <c r="P402" i="4" s="1"/>
  <c r="M403" i="4"/>
  <c r="P403" i="4" s="1"/>
  <c r="M404" i="4"/>
  <c r="P404" i="4" s="1"/>
  <c r="M405" i="4"/>
  <c r="P405" i="4" s="1"/>
  <c r="M406" i="4"/>
  <c r="P406" i="4" s="1"/>
  <c r="M407" i="4"/>
  <c r="P407" i="4" s="1"/>
  <c r="M408" i="4"/>
  <c r="P408" i="4" s="1"/>
  <c r="M409" i="4"/>
  <c r="P409" i="4" s="1"/>
  <c r="M410" i="4"/>
  <c r="P410" i="4" s="1"/>
  <c r="M411" i="4"/>
  <c r="M412" i="4"/>
  <c r="M413" i="4"/>
  <c r="M414" i="4"/>
  <c r="M415" i="4"/>
  <c r="M416" i="4"/>
  <c r="P416" i="4" s="1"/>
  <c r="M417" i="4"/>
  <c r="P417" i="4" s="1"/>
  <c r="M418" i="4"/>
  <c r="P418" i="4" s="1"/>
  <c r="M419" i="4"/>
  <c r="P419" i="4" s="1"/>
  <c r="M420" i="4"/>
  <c r="P420" i="4" s="1"/>
  <c r="M421" i="4"/>
  <c r="P421" i="4" s="1"/>
  <c r="M422" i="4"/>
  <c r="P422" i="4" s="1"/>
  <c r="M423" i="4"/>
  <c r="M424" i="4"/>
  <c r="M425" i="4"/>
  <c r="M426" i="4"/>
  <c r="M427" i="4"/>
  <c r="M428" i="4"/>
  <c r="M429" i="4"/>
  <c r="M430" i="4"/>
  <c r="P430" i="4" s="1"/>
  <c r="M431" i="4"/>
  <c r="P431" i="4" s="1"/>
  <c r="M432" i="4"/>
  <c r="P432" i="4" s="1"/>
  <c r="M433" i="4"/>
  <c r="P433" i="4" s="1"/>
  <c r="M434" i="4"/>
  <c r="P434" i="4" s="1"/>
  <c r="M435" i="4"/>
  <c r="M436" i="4"/>
  <c r="M437" i="4"/>
  <c r="P437" i="4" s="1"/>
  <c r="M438" i="4"/>
  <c r="P438" i="4" s="1"/>
  <c r="M439" i="4"/>
  <c r="P439" i="4" s="1"/>
  <c r="M440" i="4"/>
  <c r="M441" i="4"/>
  <c r="M442" i="4"/>
  <c r="M443" i="4"/>
  <c r="M444" i="4"/>
  <c r="P444" i="4" s="1"/>
  <c r="M445" i="4"/>
  <c r="P445" i="4" s="1"/>
  <c r="M446" i="4"/>
  <c r="P446" i="4" s="1"/>
  <c r="M447" i="4"/>
  <c r="M448" i="4"/>
  <c r="M449" i="4"/>
  <c r="M450" i="4"/>
  <c r="P450" i="4" s="1"/>
  <c r="M451" i="4"/>
  <c r="P451" i="4" s="1"/>
  <c r="M452" i="4"/>
  <c r="P452" i="4" s="1"/>
  <c r="M453" i="4"/>
  <c r="P453" i="4" s="1"/>
  <c r="M454" i="4"/>
  <c r="P454" i="4" s="1"/>
  <c r="M455" i="4"/>
  <c r="P455" i="4" s="1"/>
  <c r="M456" i="4"/>
  <c r="P456" i="4" s="1"/>
  <c r="M457" i="4"/>
  <c r="P457" i="4" s="1"/>
  <c r="M458" i="4"/>
  <c r="P458" i="4" s="1"/>
  <c r="M459" i="4"/>
  <c r="M460" i="4"/>
  <c r="M461" i="4"/>
  <c r="M462" i="4"/>
  <c r="M463" i="4"/>
  <c r="M464" i="4"/>
  <c r="M465" i="4"/>
  <c r="P465" i="4" s="1"/>
  <c r="M466" i="4"/>
  <c r="P466" i="4" s="1"/>
  <c r="M467" i="4"/>
  <c r="P467" i="4" s="1"/>
  <c r="M468" i="4"/>
  <c r="P468" i="4" s="1"/>
  <c r="M469" i="4"/>
  <c r="M470" i="4"/>
  <c r="P470" i="4" s="1"/>
  <c r="M471" i="4"/>
  <c r="M472" i="4"/>
  <c r="M473" i="4"/>
  <c r="M474" i="4"/>
  <c r="M475" i="4"/>
  <c r="M476" i="4"/>
  <c r="M477" i="4"/>
  <c r="M478" i="4"/>
  <c r="P478" i="4" s="1"/>
  <c r="M479" i="4"/>
  <c r="P479" i="4" s="1"/>
  <c r="M480" i="4"/>
  <c r="P480" i="4" s="1"/>
  <c r="M481" i="4"/>
  <c r="P481" i="4" s="1"/>
  <c r="M482" i="4"/>
  <c r="P482" i="4" s="1"/>
  <c r="M483" i="4"/>
  <c r="M484" i="4"/>
  <c r="P484" i="4" s="1"/>
  <c r="M485" i="4"/>
  <c r="M486" i="4"/>
  <c r="M487" i="4"/>
  <c r="P487" i="4" s="1"/>
  <c r="M488" i="4"/>
  <c r="P488" i="4" s="1"/>
  <c r="M489" i="4"/>
  <c r="P489" i="4" s="1"/>
  <c r="M490" i="4"/>
  <c r="P490" i="4" s="1"/>
  <c r="M491" i="4"/>
  <c r="P491" i="4" s="1"/>
  <c r="M492" i="4"/>
  <c r="P492" i="4" s="1"/>
  <c r="M493" i="4"/>
  <c r="P493" i="4" s="1"/>
  <c r="M494" i="4"/>
  <c r="P494" i="4" s="1"/>
  <c r="M495" i="4"/>
  <c r="M496" i="4"/>
  <c r="M497" i="4"/>
  <c r="P497" i="4" s="1"/>
  <c r="M498" i="4"/>
  <c r="M499" i="4"/>
  <c r="M500" i="4"/>
  <c r="M501" i="4"/>
  <c r="M502" i="4"/>
  <c r="M503" i="4"/>
  <c r="P503" i="4" s="1"/>
  <c r="M504" i="4"/>
  <c r="P504" i="4" s="1"/>
  <c r="M505" i="4"/>
  <c r="P505" i="4" s="1"/>
  <c r="M506" i="4"/>
  <c r="P506" i="4" s="1"/>
  <c r="M507" i="4"/>
  <c r="M508" i="4"/>
  <c r="M509" i="4"/>
  <c r="M510" i="4"/>
  <c r="P510" i="4" s="1"/>
  <c r="M511" i="4"/>
  <c r="M512" i="4"/>
  <c r="M513" i="4"/>
  <c r="M514" i="4"/>
  <c r="M515" i="4"/>
  <c r="M516" i="4"/>
  <c r="P516" i="4" s="1"/>
  <c r="M517" i="4"/>
  <c r="M518" i="4"/>
  <c r="P518" i="4" s="1"/>
  <c r="M519" i="4"/>
  <c r="M520" i="4"/>
  <c r="M521" i="4"/>
  <c r="P521" i="4" s="1"/>
  <c r="M522" i="4"/>
  <c r="P522" i="4" s="1"/>
  <c r="M523" i="4"/>
  <c r="P523" i="4" s="1"/>
  <c r="M524" i="4"/>
  <c r="P524" i="4" s="1"/>
  <c r="M525" i="4"/>
  <c r="P525" i="4" s="1"/>
  <c r="M526" i="4"/>
  <c r="P526" i="4" s="1"/>
  <c r="M527" i="4"/>
  <c r="P527" i="4" s="1"/>
  <c r="M528" i="4"/>
  <c r="P528" i="4" s="1"/>
  <c r="M529" i="4"/>
  <c r="P529" i="4" s="1"/>
  <c r="M530" i="4"/>
  <c r="P530" i="4" s="1"/>
  <c r="M531" i="4"/>
  <c r="M532" i="4"/>
  <c r="M533" i="4"/>
  <c r="M534" i="4"/>
  <c r="M535" i="4"/>
  <c r="P535" i="4" s="1"/>
  <c r="M536" i="4"/>
  <c r="P536" i="4" s="1"/>
  <c r="M537" i="4"/>
  <c r="P537" i="4" s="1"/>
  <c r="M538" i="4"/>
  <c r="P538" i="4" s="1"/>
  <c r="M539" i="4"/>
  <c r="P539" i="4" s="1"/>
  <c r="M540" i="4"/>
  <c r="P540" i="4" s="1"/>
  <c r="M541" i="4"/>
  <c r="P541" i="4" s="1"/>
  <c r="M542" i="4"/>
  <c r="P542" i="4" s="1"/>
  <c r="M543" i="4"/>
  <c r="M544" i="4"/>
  <c r="M545" i="4"/>
  <c r="M546" i="4"/>
  <c r="M547" i="4"/>
  <c r="M548" i="4"/>
  <c r="M549" i="4"/>
  <c r="P549" i="4" s="1"/>
  <c r="M550" i="4"/>
  <c r="P550" i="4" s="1"/>
  <c r="M551" i="4"/>
  <c r="P551" i="4" s="1"/>
  <c r="M552" i="4"/>
  <c r="P552" i="4" s="1"/>
  <c r="M553" i="4"/>
  <c r="P553" i="4" s="1"/>
  <c r="M554" i="4"/>
  <c r="P554" i="4" s="1"/>
  <c r="M555" i="4"/>
  <c r="M556" i="4"/>
  <c r="M557" i="4"/>
  <c r="M558" i="4"/>
  <c r="P558" i="4" s="1"/>
  <c r="M559" i="4"/>
  <c r="P559" i="4" s="1"/>
  <c r="M560" i="4"/>
  <c r="P560" i="4" s="1"/>
  <c r="M561" i="4"/>
  <c r="P561" i="4" s="1"/>
  <c r="M562" i="4"/>
  <c r="P562" i="4" s="1"/>
  <c r="M563" i="4"/>
  <c r="P563" i="4" s="1"/>
  <c r="M564" i="4"/>
  <c r="P564" i="4" s="1"/>
  <c r="M565" i="4"/>
  <c r="P565" i="4" s="1"/>
  <c r="M566" i="4"/>
  <c r="P566" i="4" s="1"/>
  <c r="M567" i="4"/>
  <c r="M568" i="4"/>
  <c r="M569" i="4"/>
  <c r="M570" i="4"/>
  <c r="M571" i="4"/>
  <c r="M572" i="4"/>
  <c r="M573" i="4"/>
  <c r="P573" i="4" s="1"/>
  <c r="M574" i="4"/>
  <c r="P574" i="4" s="1"/>
  <c r="M575" i="4"/>
  <c r="P575" i="4" s="1"/>
  <c r="M576" i="4"/>
  <c r="P576" i="4" s="1"/>
  <c r="M577" i="4"/>
  <c r="P577" i="4" s="1"/>
  <c r="M578" i="4"/>
  <c r="P578" i="4" s="1"/>
  <c r="M579" i="4"/>
  <c r="M580" i="4"/>
  <c r="M581" i="4"/>
  <c r="M582" i="4"/>
  <c r="M583" i="4"/>
  <c r="M584" i="4"/>
  <c r="M585" i="4"/>
  <c r="M586" i="4"/>
  <c r="M587" i="4"/>
  <c r="P587" i="4" s="1"/>
  <c r="M588" i="4"/>
  <c r="P588" i="4" s="1"/>
  <c r="M589" i="4"/>
  <c r="P589" i="4" s="1"/>
  <c r="M590" i="4"/>
  <c r="P590" i="4" s="1"/>
  <c r="M591" i="4"/>
  <c r="M592" i="4"/>
  <c r="M593" i="4"/>
  <c r="P593" i="4" s="1"/>
  <c r="M594" i="4"/>
  <c r="P594" i="4" s="1"/>
  <c r="M595" i="4"/>
  <c r="P595" i="4" s="1"/>
  <c r="M596" i="4"/>
  <c r="P596" i="4" s="1"/>
  <c r="M597" i="4"/>
  <c r="P597" i="4" s="1"/>
  <c r="M598" i="4"/>
  <c r="P598" i="4" s="1"/>
  <c r="M599" i="4"/>
  <c r="P599" i="4" s="1"/>
  <c r="M600" i="4"/>
  <c r="P600" i="4" s="1"/>
  <c r="M601" i="4"/>
  <c r="P601" i="4" s="1"/>
  <c r="M602" i="4"/>
  <c r="P602" i="4" s="1"/>
  <c r="M603" i="4"/>
  <c r="M604" i="4"/>
  <c r="M605" i="4"/>
  <c r="M606" i="4"/>
  <c r="P606" i="4" s="1"/>
  <c r="M607" i="4"/>
  <c r="P607" i="4" s="1"/>
  <c r="M608" i="4"/>
  <c r="P608" i="4" s="1"/>
  <c r="M609" i="4"/>
  <c r="P609" i="4" s="1"/>
  <c r="M610" i="4"/>
  <c r="P610" i="4" s="1"/>
  <c r="M611" i="4"/>
  <c r="P611" i="4" s="1"/>
  <c r="M612" i="4"/>
  <c r="P612" i="4" s="1"/>
  <c r="M613" i="4"/>
  <c r="P613" i="4" s="1"/>
  <c r="M614" i="4"/>
  <c r="P614" i="4" s="1"/>
  <c r="M615" i="4"/>
  <c r="M616" i="4"/>
  <c r="M617" i="4"/>
  <c r="M618" i="4"/>
  <c r="M619" i="4"/>
  <c r="M620" i="4"/>
  <c r="P620" i="4" s="1"/>
  <c r="M621" i="4"/>
  <c r="P621" i="4" s="1"/>
  <c r="M622" i="4"/>
  <c r="P622" i="4" s="1"/>
  <c r="M623" i="4"/>
  <c r="M624" i="4"/>
  <c r="P624" i="4" s="1"/>
  <c r="M625" i="4"/>
  <c r="M626" i="4"/>
  <c r="P626" i="4" s="1"/>
  <c r="M627" i="4"/>
  <c r="M628" i="4"/>
  <c r="P628" i="4" s="1"/>
  <c r="M629" i="4"/>
  <c r="M630" i="4"/>
  <c r="M631" i="4"/>
  <c r="M632" i="4"/>
  <c r="M633" i="4"/>
  <c r="M634" i="4"/>
  <c r="P634" i="4" s="1"/>
  <c r="M635" i="4"/>
  <c r="P635" i="4" s="1"/>
  <c r="M636" i="4"/>
  <c r="P636" i="4" s="1"/>
  <c r="M637" i="4"/>
  <c r="P637" i="4" s="1"/>
  <c r="M638" i="4"/>
  <c r="P638" i="4" s="1"/>
  <c r="M639" i="4"/>
  <c r="M640" i="4"/>
  <c r="M641" i="4"/>
  <c r="P641" i="4" s="1"/>
  <c r="M642" i="4"/>
  <c r="M643" i="4"/>
  <c r="M644" i="4"/>
  <c r="P644" i="4" s="1"/>
  <c r="M645" i="4"/>
  <c r="P645" i="4" s="1"/>
  <c r="M646" i="4"/>
  <c r="P646" i="4" s="1"/>
  <c r="M647" i="4"/>
  <c r="P647" i="4" s="1"/>
  <c r="M648" i="4"/>
  <c r="P648" i="4" s="1"/>
  <c r="M649" i="4"/>
  <c r="P649" i="4" s="1"/>
  <c r="M650" i="4"/>
  <c r="P650" i="4" s="1"/>
  <c r="M651" i="4"/>
  <c r="M652" i="4"/>
  <c r="M653" i="4"/>
  <c r="M654" i="4"/>
  <c r="P654" i="4" s="1"/>
  <c r="M655" i="4"/>
  <c r="M656" i="4"/>
  <c r="M657" i="4"/>
  <c r="M658" i="4"/>
  <c r="M659" i="4"/>
  <c r="M660" i="4"/>
  <c r="P660" i="4" s="1"/>
  <c r="M661" i="4"/>
  <c r="P661" i="4" s="1"/>
  <c r="M662" i="4"/>
  <c r="P662" i="4" s="1"/>
  <c r="M663" i="4"/>
  <c r="M664" i="4"/>
  <c r="M665" i="4"/>
  <c r="M666" i="4"/>
  <c r="M667" i="4"/>
  <c r="P667" i="4" s="1"/>
  <c r="M668" i="4"/>
  <c r="M669" i="4"/>
  <c r="M670" i="4"/>
  <c r="M671" i="4"/>
  <c r="M672" i="4"/>
  <c r="P672" i="4" s="1"/>
  <c r="M673" i="4"/>
  <c r="M674" i="4"/>
  <c r="M675" i="4"/>
  <c r="M676" i="4"/>
  <c r="M677" i="4"/>
  <c r="P677" i="4" s="1"/>
  <c r="M678" i="4"/>
  <c r="P678" i="4" s="1"/>
  <c r="M679" i="4"/>
  <c r="P679" i="4" s="1"/>
  <c r="M680" i="4"/>
  <c r="P680" i="4" s="1"/>
  <c r="M681" i="4"/>
  <c r="P681" i="4" s="1"/>
  <c r="M682" i="4"/>
  <c r="P682" i="4" s="1"/>
  <c r="M683" i="4"/>
  <c r="P683" i="4" s="1"/>
  <c r="M684" i="4"/>
  <c r="P684" i="4" s="1"/>
  <c r="M685" i="4"/>
  <c r="P685" i="4" s="1"/>
  <c r="M686" i="4"/>
  <c r="P686" i="4" s="1"/>
  <c r="M687" i="4"/>
  <c r="M688" i="4"/>
  <c r="M689" i="4"/>
  <c r="M690" i="4"/>
  <c r="M691" i="4"/>
  <c r="P691" i="4" s="1"/>
  <c r="M692" i="4"/>
  <c r="P692" i="4" s="1"/>
  <c r="M693" i="4"/>
  <c r="P693" i="4" s="1"/>
  <c r="M694" i="4"/>
  <c r="P694" i="4" s="1"/>
  <c r="M695" i="4"/>
  <c r="M696" i="4"/>
  <c r="P696" i="4" s="1"/>
  <c r="M697" i="4"/>
  <c r="P697" i="4" s="1"/>
  <c r="M698" i="4"/>
  <c r="P698" i="4" s="1"/>
  <c r="M699" i="4"/>
  <c r="M700" i="4"/>
  <c r="M701" i="4"/>
  <c r="M702" i="4"/>
  <c r="M703" i="4"/>
  <c r="M704" i="4"/>
  <c r="M705" i="4"/>
  <c r="P705" i="4" s="1"/>
  <c r="M706" i="4"/>
  <c r="P706" i="4" s="1"/>
  <c r="M707" i="4"/>
  <c r="P707" i="4" s="1"/>
  <c r="M708" i="4"/>
  <c r="P708" i="4" s="1"/>
  <c r="M709" i="4"/>
  <c r="P709" i="4" s="1"/>
  <c r="M710" i="4"/>
  <c r="P710" i="4" s="1"/>
  <c r="M711" i="4"/>
  <c r="M712" i="4"/>
  <c r="M713" i="4"/>
  <c r="M714" i="4"/>
  <c r="P714" i="4" s="1"/>
  <c r="M715" i="4"/>
  <c r="P715" i="4" s="1"/>
  <c r="M716" i="4"/>
  <c r="P716" i="4" s="1"/>
  <c r="M717" i="4"/>
  <c r="P717" i="4" s="1"/>
  <c r="M718" i="4"/>
  <c r="P718" i="4" s="1"/>
  <c r="M719" i="4"/>
  <c r="P719" i="4" s="1"/>
  <c r="M720" i="4"/>
  <c r="P720" i="4" s="1"/>
  <c r="M721" i="4"/>
  <c r="P721" i="4" s="1"/>
  <c r="M722" i="4"/>
  <c r="P722" i="4" s="1"/>
  <c r="M723" i="4"/>
  <c r="M724" i="4"/>
  <c r="M725" i="4"/>
  <c r="M726" i="4"/>
  <c r="M727" i="4"/>
  <c r="M728" i="4"/>
  <c r="M729" i="4"/>
  <c r="M730" i="4"/>
  <c r="P730" i="4" s="1"/>
  <c r="M731" i="4"/>
  <c r="P731" i="4" s="1"/>
  <c r="M732" i="4"/>
  <c r="P732" i="4" s="1"/>
  <c r="M733" i="4"/>
  <c r="P733" i="4" s="1"/>
  <c r="M734" i="4"/>
  <c r="P734" i="4" s="1"/>
  <c r="M735" i="4"/>
  <c r="M736" i="4"/>
  <c r="M737" i="4"/>
  <c r="M738" i="4"/>
  <c r="M739" i="4"/>
  <c r="M740" i="4"/>
  <c r="M741" i="4"/>
  <c r="M742" i="4"/>
  <c r="M743" i="4"/>
  <c r="M744" i="4"/>
  <c r="P744" i="4" s="1"/>
  <c r="M745" i="4"/>
  <c r="P745" i="4" s="1"/>
  <c r="M746" i="4"/>
  <c r="P746" i="4" s="1"/>
  <c r="M747" i="4"/>
  <c r="M748" i="4"/>
  <c r="M749" i="4"/>
  <c r="P749" i="4" s="1"/>
  <c r="M750" i="4"/>
  <c r="P750" i="4" s="1"/>
  <c r="M751" i="4"/>
  <c r="P751" i="4" s="1"/>
  <c r="M752" i="4"/>
  <c r="P752" i="4" s="1"/>
  <c r="M753" i="4"/>
  <c r="P753" i="4" s="1"/>
  <c r="M754" i="4"/>
  <c r="P754" i="4" s="1"/>
  <c r="M755" i="4"/>
  <c r="P755" i="4" s="1"/>
  <c r="M756" i="4"/>
  <c r="P756" i="4" s="1"/>
  <c r="M757" i="4"/>
  <c r="P757" i="4" s="1"/>
  <c r="M758" i="4"/>
  <c r="P758" i="4" s="1"/>
  <c r="M759" i="4"/>
  <c r="M760" i="4"/>
  <c r="M761" i="4"/>
  <c r="M762" i="4"/>
  <c r="P762" i="4" s="1"/>
  <c r="M763" i="4"/>
  <c r="P763" i="4" s="1"/>
  <c r="M764" i="4"/>
  <c r="P764" i="4" s="1"/>
  <c r="M765" i="4"/>
  <c r="P765" i="4" s="1"/>
  <c r="M766" i="4"/>
  <c r="P766" i="4" s="1"/>
  <c r="M767" i="4"/>
  <c r="P767" i="4" s="1"/>
  <c r="M768" i="4"/>
  <c r="P768" i="4" s="1"/>
  <c r="M769" i="4"/>
  <c r="P769" i="4" s="1"/>
  <c r="M770" i="4"/>
  <c r="P770" i="4" s="1"/>
  <c r="M771" i="4"/>
  <c r="M772" i="4"/>
  <c r="P772" i="4" s="1"/>
  <c r="M773" i="4"/>
  <c r="M774" i="4"/>
  <c r="M775" i="4"/>
  <c r="M776" i="4"/>
  <c r="P776" i="4" s="1"/>
  <c r="M777" i="4"/>
  <c r="P777" i="4" s="1"/>
  <c r="M778" i="4"/>
  <c r="P778" i="4" s="1"/>
  <c r="M779" i="4"/>
  <c r="M780" i="4"/>
  <c r="P780" i="4" s="1"/>
  <c r="M781" i="4"/>
  <c r="M782" i="4"/>
  <c r="M783" i="4"/>
  <c r="M784" i="4"/>
  <c r="M785" i="4"/>
  <c r="P785" i="4" s="1"/>
  <c r="M786" i="4"/>
  <c r="P786" i="4" s="1"/>
  <c r="M787" i="4"/>
  <c r="P787" i="4" s="1"/>
  <c r="M788" i="4"/>
  <c r="P788" i="4" s="1"/>
  <c r="M789" i="4"/>
  <c r="P789" i="4" s="1"/>
  <c r="M790" i="4"/>
  <c r="P790" i="4" s="1"/>
  <c r="M791" i="4"/>
  <c r="P791" i="4" s="1"/>
  <c r="M792" i="4"/>
  <c r="P792" i="4" s="1"/>
  <c r="M793" i="4"/>
  <c r="P793" i="4" s="1"/>
  <c r="M794" i="4"/>
  <c r="P794" i="4" s="1"/>
  <c r="M795" i="4"/>
  <c r="M796" i="4"/>
  <c r="M797" i="4"/>
  <c r="M798" i="4"/>
  <c r="P798" i="4" s="1"/>
  <c r="M799" i="4"/>
  <c r="M800" i="4"/>
  <c r="M801" i="4"/>
  <c r="P801" i="4" s="1"/>
  <c r="M802" i="4"/>
  <c r="P802" i="4" s="1"/>
  <c r="M803" i="4"/>
  <c r="P803" i="4" s="1"/>
  <c r="M804" i="4"/>
  <c r="P804" i="4" s="1"/>
  <c r="M805" i="4"/>
  <c r="P805" i="4" s="1"/>
  <c r="M806" i="4"/>
  <c r="P806" i="4" s="1"/>
  <c r="M807" i="4"/>
  <c r="M808" i="4"/>
  <c r="M809" i="4"/>
  <c r="M810" i="4"/>
  <c r="M811" i="4"/>
  <c r="P811" i="4" s="1"/>
  <c r="M812" i="4"/>
  <c r="M813" i="4"/>
  <c r="M814" i="4"/>
  <c r="M815" i="4"/>
  <c r="M816" i="4"/>
  <c r="P816" i="4" s="1"/>
  <c r="M817" i="4"/>
  <c r="M818" i="4"/>
  <c r="P818" i="4" s="1"/>
  <c r="M819" i="4"/>
  <c r="M820" i="4"/>
  <c r="M821" i="4"/>
  <c r="M822" i="4"/>
  <c r="M823" i="4"/>
  <c r="M824" i="4"/>
  <c r="P824" i="4" s="1"/>
  <c r="M825" i="4"/>
  <c r="M826" i="4"/>
  <c r="M827" i="4"/>
  <c r="M828" i="4"/>
  <c r="P828" i="4" s="1"/>
  <c r="M829" i="4"/>
  <c r="P829" i="4" s="1"/>
  <c r="M830" i="4"/>
  <c r="P830" i="4" s="1"/>
  <c r="M831" i="4"/>
  <c r="M832" i="4"/>
  <c r="M833" i="4"/>
  <c r="P833" i="4" s="1"/>
  <c r="M834" i="4"/>
  <c r="P834" i="4" s="1"/>
  <c r="M835" i="4"/>
  <c r="P835" i="4" s="1"/>
  <c r="M836" i="4"/>
  <c r="P836" i="4" s="1"/>
  <c r="M837" i="4"/>
  <c r="P837" i="4" s="1"/>
  <c r="M838" i="4"/>
  <c r="P838" i="4" s="1"/>
  <c r="M839" i="4"/>
  <c r="P839" i="4" s="1"/>
  <c r="M840" i="4"/>
  <c r="P840" i="4" s="1"/>
  <c r="M841" i="4"/>
  <c r="P841" i="4" s="1"/>
  <c r="M842" i="4"/>
  <c r="P842" i="4" s="1"/>
  <c r="M843" i="4"/>
  <c r="M844" i="4"/>
  <c r="M845" i="4"/>
  <c r="M846" i="4"/>
  <c r="M847" i="4"/>
  <c r="P847" i="4" s="1"/>
  <c r="M848" i="4"/>
  <c r="P848" i="4" s="1"/>
  <c r="M849" i="4"/>
  <c r="P849" i="4" s="1"/>
  <c r="M850" i="4"/>
  <c r="P850" i="4" s="1"/>
  <c r="M851" i="4"/>
  <c r="M852" i="4"/>
  <c r="P852" i="4" s="1"/>
  <c r="M853" i="4"/>
  <c r="M854" i="4"/>
  <c r="P854" i="4" s="1"/>
  <c r="M855" i="4"/>
  <c r="M856" i="4"/>
  <c r="M857" i="4"/>
  <c r="M858" i="4"/>
  <c r="M859" i="4"/>
  <c r="M860" i="4"/>
  <c r="M861" i="4"/>
  <c r="P861" i="4" s="1"/>
  <c r="M862" i="4"/>
  <c r="P862" i="4" s="1"/>
  <c r="M863" i="4"/>
  <c r="P863" i="4" s="1"/>
  <c r="M864" i="4"/>
  <c r="P864" i="4" s="1"/>
  <c r="M865" i="4"/>
  <c r="P865" i="4" s="1"/>
  <c r="M866" i="4"/>
  <c r="P866" i="4" s="1"/>
  <c r="M867" i="4"/>
  <c r="M868" i="4"/>
  <c r="M869" i="4"/>
  <c r="M870" i="4"/>
  <c r="M871" i="4"/>
  <c r="P871" i="4" s="1"/>
  <c r="M872" i="4"/>
  <c r="P872" i="4" s="1"/>
  <c r="M873" i="4"/>
  <c r="P873" i="4" s="1"/>
  <c r="M874" i="4"/>
  <c r="P874" i="4" s="1"/>
  <c r="M875" i="4"/>
  <c r="P875" i="4" s="1"/>
  <c r="M876" i="4"/>
  <c r="P876" i="4" s="1"/>
  <c r="M877" i="4"/>
  <c r="P877" i="4" s="1"/>
  <c r="M878" i="4"/>
  <c r="P878" i="4" s="1"/>
  <c r="M879" i="4"/>
  <c r="M880" i="4"/>
  <c r="M881" i="4"/>
  <c r="M882" i="4"/>
  <c r="M883" i="4"/>
  <c r="M884" i="4"/>
  <c r="M885" i="4"/>
  <c r="M886" i="4"/>
  <c r="M887" i="4"/>
  <c r="P887" i="4" s="1"/>
  <c r="M888" i="4"/>
  <c r="P888" i="4" s="1"/>
  <c r="M889" i="4"/>
  <c r="P889" i="4" s="1"/>
  <c r="M890" i="4"/>
  <c r="P890" i="4" s="1"/>
  <c r="M891" i="4"/>
  <c r="M892" i="4"/>
  <c r="M893" i="4"/>
  <c r="M894" i="4"/>
  <c r="M895" i="4"/>
  <c r="M896" i="4"/>
  <c r="M897" i="4"/>
  <c r="M898" i="4"/>
  <c r="M899" i="4"/>
  <c r="M900" i="4"/>
  <c r="P900" i="4" s="1"/>
  <c r="M901" i="4"/>
  <c r="M902" i="4"/>
  <c r="P902" i="4" s="1"/>
  <c r="M903" i="4"/>
  <c r="M904" i="4"/>
  <c r="M905" i="4"/>
  <c r="P905" i="4" s="1"/>
  <c r="M906" i="4"/>
  <c r="P906" i="4" s="1"/>
  <c r="M907" i="4"/>
  <c r="P907" i="4" s="1"/>
  <c r="M908" i="4"/>
  <c r="P908" i="4" s="1"/>
  <c r="M909" i="4"/>
  <c r="P909" i="4" s="1"/>
  <c r="M910" i="4"/>
  <c r="P910" i="4" s="1"/>
  <c r="M911" i="4"/>
  <c r="P911" i="4" s="1"/>
  <c r="M912" i="4"/>
  <c r="P912" i="4" s="1"/>
  <c r="M913" i="4"/>
  <c r="P913" i="4" s="1"/>
  <c r="M914" i="4"/>
  <c r="P914" i="4" s="1"/>
  <c r="M915" i="4"/>
  <c r="M916" i="4"/>
  <c r="P916" i="4" s="1"/>
  <c r="M917" i="4"/>
  <c r="M918" i="4"/>
  <c r="P918" i="4" s="1"/>
  <c r="M919" i="4"/>
  <c r="P919" i="4" s="1"/>
  <c r="M920" i="4"/>
  <c r="P920" i="4" s="1"/>
  <c r="M921" i="4"/>
  <c r="P921" i="4" s="1"/>
  <c r="M922" i="4"/>
  <c r="P922" i="4" s="1"/>
  <c r="M923" i="4"/>
  <c r="P923" i="4" s="1"/>
  <c r="M924" i="4"/>
  <c r="P924" i="4" s="1"/>
  <c r="M925" i="4"/>
  <c r="P925" i="4" s="1"/>
  <c r="M926" i="4"/>
  <c r="P926" i="4" s="1"/>
  <c r="M927" i="4"/>
  <c r="M928" i="4"/>
  <c r="M929" i="4"/>
  <c r="P929" i="4" s="1"/>
  <c r="M930" i="4"/>
  <c r="M931" i="4"/>
  <c r="M932" i="4"/>
  <c r="P932" i="4" s="1"/>
  <c r="M933" i="4"/>
  <c r="P933" i="4" s="1"/>
  <c r="M934" i="4"/>
  <c r="P934" i="4" s="1"/>
  <c r="M935" i="4"/>
  <c r="M936" i="4"/>
  <c r="P936" i="4" s="1"/>
  <c r="M937" i="4"/>
  <c r="M938" i="4"/>
  <c r="M939" i="4"/>
  <c r="M940" i="4"/>
  <c r="M941" i="4"/>
  <c r="M942" i="4"/>
  <c r="P942" i="4" s="1"/>
  <c r="M943" i="4"/>
  <c r="P943" i="4" s="1"/>
  <c r="M944" i="4"/>
  <c r="P944" i="4" s="1"/>
  <c r="M945" i="4"/>
  <c r="P945" i="4" s="1"/>
  <c r="M946" i="4"/>
  <c r="P946" i="4" s="1"/>
  <c r="M947" i="4"/>
  <c r="P947" i="4" s="1"/>
  <c r="M948" i="4"/>
  <c r="P948" i="4" s="1"/>
  <c r="M949" i="4"/>
  <c r="P949" i="4" s="1"/>
  <c r="M950" i="4"/>
  <c r="P950" i="4" s="1"/>
  <c r="M951" i="4"/>
  <c r="M952" i="4"/>
  <c r="M953" i="4"/>
  <c r="M954" i="4"/>
  <c r="M955" i="4"/>
  <c r="P955" i="4" s="1"/>
  <c r="M956" i="4"/>
  <c r="M957" i="4"/>
  <c r="P957" i="4" s="1"/>
  <c r="M958" i="4"/>
  <c r="P958" i="4" s="1"/>
  <c r="M959" i="4"/>
  <c r="P959" i="4" s="1"/>
  <c r="M960" i="4"/>
  <c r="P960" i="4" s="1"/>
  <c r="M961" i="4"/>
  <c r="P961" i="4" s="1"/>
  <c r="M962" i="4"/>
  <c r="P962" i="4" s="1"/>
  <c r="M963" i="4"/>
  <c r="M964" i="4"/>
  <c r="M965" i="4"/>
  <c r="M966" i="4"/>
  <c r="M967" i="4"/>
  <c r="M968" i="4"/>
  <c r="P968" i="4" s="1"/>
  <c r="M969" i="4"/>
  <c r="M970" i="4"/>
  <c r="M971" i="4"/>
  <c r="M972" i="4"/>
  <c r="P972" i="4" s="1"/>
  <c r="M973" i="4"/>
  <c r="M974" i="4"/>
  <c r="P974" i="4" s="1"/>
  <c r="M975" i="4"/>
  <c r="M976" i="4"/>
  <c r="M977" i="4"/>
  <c r="M978" i="4"/>
  <c r="M979" i="4"/>
  <c r="M980" i="4"/>
  <c r="M981" i="4"/>
  <c r="P981" i="4" s="1"/>
  <c r="M982" i="4"/>
  <c r="M983" i="4"/>
  <c r="M984" i="4"/>
  <c r="P984" i="4" s="1"/>
  <c r="M985" i="4"/>
  <c r="P985" i="4" s="1"/>
  <c r="M986" i="4"/>
  <c r="P986" i="4" s="1"/>
  <c r="M987" i="4"/>
  <c r="M988" i="4"/>
  <c r="M989" i="4"/>
  <c r="P989" i="4" s="1"/>
  <c r="M990" i="4"/>
  <c r="P990" i="4" s="1"/>
  <c r="M991" i="4"/>
  <c r="P991" i="4" s="1"/>
  <c r="M992" i="4"/>
  <c r="P992" i="4" s="1"/>
  <c r="M993" i="4"/>
  <c r="P993" i="4" s="1"/>
  <c r="M994" i="4"/>
  <c r="P994" i="4" s="1"/>
  <c r="M995" i="4"/>
  <c r="P995" i="4" s="1"/>
  <c r="M996" i="4"/>
  <c r="P996" i="4" s="1"/>
  <c r="M997" i="4"/>
  <c r="P997" i="4" s="1"/>
  <c r="M998" i="4"/>
  <c r="P998" i="4" s="1"/>
  <c r="M999" i="4"/>
  <c r="M1000" i="4"/>
  <c r="M1001" i="4"/>
  <c r="M1002" i="4"/>
  <c r="M1003" i="4"/>
  <c r="P1003" i="4" s="1"/>
  <c r="M1004" i="4"/>
  <c r="P1004" i="4" s="1"/>
  <c r="M1005" i="4"/>
  <c r="P1005" i="4" s="1"/>
  <c r="M1006" i="4"/>
  <c r="M1007" i="4"/>
  <c r="P1007" i="4" s="1"/>
  <c r="M1008" i="4"/>
  <c r="P1008" i="4" s="1"/>
  <c r="M1009" i="4"/>
  <c r="M1010" i="4"/>
  <c r="P1010" i="4" s="1"/>
  <c r="M1011" i="4"/>
  <c r="M1012" i="4"/>
  <c r="M1013" i="4"/>
  <c r="M1014" i="4"/>
  <c r="M1015" i="4"/>
  <c r="M1016" i="4"/>
  <c r="M1017" i="4"/>
  <c r="P1017" i="4" s="1"/>
  <c r="M1018" i="4"/>
  <c r="P1018" i="4" s="1"/>
  <c r="M1019" i="4"/>
  <c r="P1019" i="4" s="1"/>
  <c r="M1020" i="4"/>
  <c r="P1020" i="4" s="1"/>
  <c r="M1021" i="4"/>
  <c r="P1021" i="4" s="1"/>
  <c r="M1022" i="4"/>
  <c r="P1022" i="4" s="1"/>
  <c r="M1023" i="4"/>
  <c r="M1024" i="4"/>
  <c r="M1025" i="4"/>
  <c r="M1026" i="4"/>
  <c r="M1027" i="4"/>
  <c r="P1027" i="4" s="1"/>
  <c r="M1028" i="4"/>
  <c r="P1028" i="4" s="1"/>
  <c r="M1029" i="4"/>
  <c r="P1029" i="4" s="1"/>
  <c r="M1030" i="4"/>
  <c r="P1030" i="4" s="1"/>
  <c r="M1031" i="4"/>
  <c r="P1031" i="4" s="1"/>
  <c r="M1032" i="4"/>
  <c r="P1032" i="4" s="1"/>
  <c r="M1033" i="4"/>
  <c r="P1033" i="4" s="1"/>
  <c r="M1034" i="4"/>
  <c r="P1034" i="4" s="1"/>
  <c r="M1035" i="4"/>
  <c r="M1036" i="4"/>
  <c r="M1037" i="4"/>
  <c r="M1038" i="4"/>
  <c r="M1039" i="4"/>
  <c r="M1040" i="4"/>
  <c r="M1041" i="4"/>
  <c r="M1042" i="4"/>
  <c r="M1043" i="4"/>
  <c r="P1043" i="4" s="1"/>
  <c r="M1044" i="4"/>
  <c r="P1044" i="4" s="1"/>
  <c r="M1045" i="4"/>
  <c r="P1045" i="4" s="1"/>
  <c r="M1046" i="4"/>
  <c r="P1046" i="4" s="1"/>
  <c r="M1047" i="4"/>
  <c r="M1048" i="4"/>
  <c r="M1049" i="4"/>
  <c r="M1050" i="4"/>
  <c r="M1051" i="4"/>
  <c r="M1052" i="4"/>
  <c r="M1053" i="4"/>
  <c r="M1054" i="4"/>
  <c r="M1055" i="4"/>
  <c r="M1056" i="4"/>
  <c r="M1057" i="4"/>
  <c r="P1057" i="4" s="1"/>
  <c r="M1058" i="4"/>
  <c r="P1058" i="4" s="1"/>
  <c r="M1059" i="4"/>
  <c r="M1060" i="4"/>
  <c r="M1061" i="4"/>
  <c r="M1062" i="4"/>
  <c r="P1062" i="4" s="1"/>
  <c r="M1063" i="4"/>
  <c r="P1063" i="4" s="1"/>
  <c r="M1064" i="4"/>
  <c r="P1064" i="4" s="1"/>
  <c r="M1065" i="4"/>
  <c r="P1065" i="4" s="1"/>
  <c r="M1066" i="4"/>
  <c r="P1066" i="4" s="1"/>
  <c r="M1067" i="4"/>
  <c r="P1067" i="4" s="1"/>
  <c r="M1068" i="4"/>
  <c r="P1068" i="4" s="1"/>
  <c r="M1069" i="4"/>
  <c r="P1069" i="4" s="1"/>
  <c r="M1070" i="4"/>
  <c r="P1070" i="4" s="1"/>
  <c r="M1071" i="4"/>
  <c r="M1072" i="4"/>
  <c r="M1073" i="4"/>
  <c r="M1074" i="4"/>
  <c r="P1074" i="4" s="1"/>
  <c r="M1075" i="4"/>
  <c r="P1075" i="4" s="1"/>
  <c r="M1076" i="4"/>
  <c r="P1076" i="4" s="1"/>
  <c r="M1077" i="4"/>
  <c r="P1077" i="4" s="1"/>
  <c r="M1078" i="4"/>
  <c r="P1078" i="4" s="1"/>
  <c r="M1079" i="4"/>
  <c r="P1079" i="4" s="1"/>
  <c r="M1080" i="4"/>
  <c r="P1080" i="4" s="1"/>
  <c r="M1081" i="4"/>
  <c r="P1081" i="4" s="1"/>
  <c r="M1082" i="4"/>
  <c r="P1082" i="4" s="1"/>
  <c r="M1083" i="4"/>
  <c r="M1084" i="4"/>
  <c r="M1085" i="4"/>
  <c r="P1085" i="4" s="1"/>
  <c r="M1086" i="4"/>
  <c r="P1086" i="4" s="1"/>
  <c r="M1087" i="4"/>
  <c r="M1088" i="4"/>
  <c r="P1088" i="4" s="1"/>
  <c r="M1089" i="4"/>
  <c r="P1089" i="4" s="1"/>
  <c r="M1090" i="4"/>
  <c r="P1090" i="4" s="1"/>
  <c r="M1091" i="4"/>
  <c r="P1091" i="4" s="1"/>
  <c r="M1092" i="4"/>
  <c r="P1092" i="4" s="1"/>
  <c r="M1093" i="4"/>
  <c r="P1093" i="4" s="1"/>
  <c r="M1094" i="4"/>
  <c r="P1094" i="4" s="1"/>
  <c r="M1095" i="4"/>
  <c r="M1096" i="4"/>
  <c r="M1097" i="4"/>
  <c r="P1097" i="4" s="1"/>
  <c r="M1098" i="4"/>
  <c r="P1098" i="4" s="1"/>
  <c r="M1099" i="4"/>
  <c r="P1099" i="4" s="1"/>
  <c r="M1100" i="4"/>
  <c r="M1101" i="4"/>
  <c r="M1102" i="4"/>
  <c r="M1103" i="4"/>
  <c r="M1104" i="4"/>
  <c r="P1104" i="4" s="1"/>
  <c r="M1105" i="4"/>
  <c r="P1105" i="4" s="1"/>
  <c r="M1106" i="4"/>
  <c r="P1106" i="4" s="1"/>
  <c r="M1107" i="4"/>
  <c r="M1108" i="4"/>
  <c r="M1109" i="4"/>
  <c r="M1110" i="4"/>
  <c r="P1110" i="4" s="1"/>
  <c r="M1111" i="4"/>
  <c r="P1111" i="4" s="1"/>
  <c r="M1112" i="4"/>
  <c r="P1112" i="4" s="1"/>
  <c r="M1113" i="4"/>
  <c r="P1113" i="4" s="1"/>
  <c r="M1114" i="4"/>
  <c r="P1114" i="4" s="1"/>
  <c r="M1115" i="4"/>
  <c r="P1115" i="4" s="1"/>
  <c r="M1116" i="4"/>
  <c r="P1116" i="4" s="1"/>
  <c r="M1117" i="4"/>
  <c r="P1117" i="4" s="1"/>
  <c r="M1118" i="4"/>
  <c r="P1118" i="4" s="1"/>
  <c r="M1119" i="4"/>
  <c r="M1120" i="4"/>
  <c r="M1121" i="4"/>
  <c r="M1122" i="4"/>
  <c r="P1122" i="4" s="1"/>
  <c r="M1123" i="4"/>
  <c r="P1123" i="4" s="1"/>
  <c r="M1124" i="4"/>
  <c r="P1124" i="4" s="1"/>
  <c r="M1125" i="4"/>
  <c r="P1125" i="4" s="1"/>
  <c r="M1126" i="4"/>
  <c r="P1126" i="4" s="1"/>
  <c r="M1127" i="4"/>
  <c r="P1127" i="4" s="1"/>
  <c r="M1128" i="4"/>
  <c r="P1128" i="4" s="1"/>
  <c r="M1129" i="4"/>
  <c r="P1129" i="4" s="1"/>
  <c r="M1130" i="4"/>
  <c r="P1130" i="4" s="1"/>
  <c r="M1131" i="4"/>
  <c r="M1132" i="4"/>
  <c r="M1133" i="4"/>
  <c r="M1134" i="4"/>
  <c r="M1135" i="4"/>
  <c r="M1136" i="4"/>
  <c r="P1136" i="4" s="1"/>
  <c r="M1137" i="4"/>
  <c r="P1137" i="4" s="1"/>
  <c r="M1138" i="4"/>
  <c r="P1138" i="4" s="1"/>
  <c r="M1139" i="4"/>
  <c r="M1140" i="4"/>
  <c r="P1140" i="4" s="1"/>
  <c r="M1141" i="4"/>
  <c r="P1141" i="4" s="1"/>
  <c r="M1142" i="4"/>
  <c r="P1142" i="4" s="1"/>
  <c r="M1143" i="4"/>
  <c r="M1144" i="4"/>
  <c r="M1145" i="4"/>
  <c r="M1146" i="4"/>
  <c r="M1147" i="4"/>
  <c r="M1148" i="4"/>
  <c r="M1149" i="4"/>
  <c r="P1149" i="4" s="1"/>
  <c r="M1150" i="4"/>
  <c r="P1150" i="4" s="1"/>
  <c r="M1151" i="4"/>
  <c r="P1151" i="4" s="1"/>
  <c r="M1152" i="4"/>
  <c r="P1152" i="4" s="1"/>
  <c r="M1153" i="4"/>
  <c r="P1153" i="4" s="1"/>
  <c r="M1154" i="4"/>
  <c r="P1154" i="4" s="1"/>
  <c r="M1155" i="4"/>
  <c r="M1156" i="4"/>
  <c r="M1157" i="4"/>
  <c r="M1158" i="4"/>
  <c r="P1158" i="4" s="1"/>
  <c r="M1159" i="4"/>
  <c r="P1159" i="4" s="1"/>
  <c r="M1160" i="4"/>
  <c r="P1160" i="4" s="1"/>
  <c r="M1161" i="4"/>
  <c r="P1161" i="4" s="1"/>
  <c r="M1162" i="4"/>
  <c r="P1162" i="4" s="1"/>
  <c r="M1163" i="4"/>
  <c r="P1163" i="4" s="1"/>
  <c r="M1164" i="4"/>
  <c r="P1164" i="4" s="1"/>
  <c r="M1165" i="4"/>
  <c r="P1165" i="4" s="1"/>
  <c r="M1166" i="4"/>
  <c r="P1166" i="4" s="1"/>
  <c r="M1167" i="4"/>
  <c r="M1168" i="4"/>
  <c r="M1169" i="4"/>
  <c r="M1170" i="4"/>
  <c r="M1171" i="4"/>
  <c r="M1172" i="4"/>
  <c r="M1173" i="4"/>
  <c r="P1173" i="4" s="1"/>
  <c r="M1174" i="4"/>
  <c r="P1174" i="4" s="1"/>
  <c r="M1175" i="4"/>
  <c r="P1175" i="4" s="1"/>
  <c r="M1176" i="4"/>
  <c r="P1176" i="4" s="1"/>
  <c r="M1177" i="4"/>
  <c r="P1177" i="4" s="1"/>
  <c r="M1178" i="4"/>
  <c r="P1178" i="4" s="1"/>
  <c r="M1179" i="4"/>
  <c r="M1180" i="4"/>
  <c r="M1181" i="4"/>
  <c r="M1182" i="4"/>
  <c r="M1183" i="4"/>
  <c r="M1184" i="4"/>
  <c r="M1185" i="4"/>
  <c r="M1186" i="4"/>
  <c r="M1187" i="4"/>
  <c r="M1188" i="4"/>
  <c r="P1188" i="4" s="1"/>
  <c r="M1189" i="4"/>
  <c r="P1189" i="4" s="1"/>
  <c r="M1190" i="4"/>
  <c r="P1190" i="4" s="1"/>
  <c r="M1191" i="4"/>
  <c r="M1192" i="4"/>
  <c r="M1193" i="4"/>
  <c r="M1194" i="4"/>
  <c r="P1194" i="4" s="1"/>
  <c r="M1195" i="4"/>
  <c r="P1195" i="4" s="1"/>
  <c r="M1196" i="4"/>
  <c r="P1196" i="4" s="1"/>
  <c r="M1197" i="4"/>
  <c r="P1197" i="4" s="1"/>
  <c r="M1198" i="4"/>
  <c r="P1198" i="4" s="1"/>
  <c r="M1199" i="4"/>
  <c r="P1199" i="4" s="1"/>
  <c r="M1200" i="4"/>
  <c r="P1200" i="4" s="1"/>
  <c r="M1201" i="4"/>
  <c r="P1201" i="4" s="1"/>
  <c r="M1202" i="4"/>
  <c r="P1202" i="4" s="1"/>
  <c r="M1203" i="4"/>
  <c r="M1204" i="4"/>
  <c r="M1205" i="4"/>
  <c r="M1206" i="4"/>
  <c r="P1206" i="4" s="1"/>
  <c r="M1207" i="4"/>
  <c r="P1207" i="4" s="1"/>
  <c r="M1208" i="4"/>
  <c r="P1208" i="4" s="1"/>
  <c r="M1209" i="4"/>
  <c r="P1209" i="4" s="1"/>
  <c r="M1210" i="4"/>
  <c r="P1210" i="4" s="1"/>
  <c r="M1211" i="4"/>
  <c r="P1211" i="4" s="1"/>
  <c r="M1212" i="4"/>
  <c r="P1212" i="4" s="1"/>
  <c r="M1213" i="4"/>
  <c r="P1213" i="4" s="1"/>
  <c r="M1214" i="4"/>
  <c r="P1214" i="4" s="1"/>
  <c r="M1215" i="4"/>
  <c r="M1216" i="4"/>
  <c r="M1217" i="4"/>
  <c r="M1218" i="4"/>
  <c r="M1219" i="4"/>
  <c r="P1219" i="4" s="1"/>
  <c r="M1220" i="4"/>
  <c r="P1220" i="4" s="1"/>
  <c r="M1221" i="4"/>
  <c r="P1221" i="4" s="1"/>
  <c r="M1222" i="4"/>
  <c r="P1222" i="4" s="1"/>
  <c r="M1223" i="4"/>
  <c r="P1223" i="4" s="1"/>
  <c r="M1224" i="4"/>
  <c r="P1224" i="4" s="1"/>
  <c r="M1225" i="4"/>
  <c r="P1225" i="4" s="1"/>
  <c r="M1226" i="4"/>
  <c r="P1226" i="4" s="1"/>
  <c r="M1227" i="4"/>
  <c r="M1228" i="4"/>
  <c r="M1229" i="4"/>
  <c r="P1229" i="4" s="1"/>
  <c r="M1230" i="4"/>
  <c r="P1230" i="4" s="1"/>
  <c r="M1231" i="4"/>
  <c r="M1232" i="4"/>
  <c r="M1233" i="4"/>
  <c r="M1234" i="4"/>
  <c r="P1234" i="4" s="1"/>
  <c r="M1235" i="4"/>
  <c r="P1235" i="4" s="1"/>
  <c r="M1236" i="4"/>
  <c r="P1236" i="4" s="1"/>
  <c r="M1237" i="4"/>
  <c r="P1237" i="4" s="1"/>
  <c r="M1238" i="4"/>
  <c r="P1238" i="4" s="1"/>
  <c r="M1239" i="4"/>
  <c r="M1240" i="4"/>
  <c r="M1241" i="4"/>
  <c r="P1241" i="4" s="1"/>
  <c r="M1242" i="4"/>
  <c r="P1242" i="4" s="1"/>
  <c r="M1243" i="4"/>
  <c r="P1243" i="4" s="1"/>
  <c r="M1244" i="4"/>
  <c r="M1245" i="4"/>
  <c r="M1246" i="4"/>
  <c r="M1247" i="4"/>
  <c r="M1248" i="4"/>
  <c r="M1249" i="4"/>
  <c r="P1249" i="4" s="1"/>
  <c r="M1250" i="4"/>
  <c r="M1251" i="4"/>
  <c r="M1252" i="4"/>
  <c r="M1253" i="4"/>
  <c r="M1254" i="4"/>
  <c r="P1254" i="4" s="1"/>
  <c r="M1255" i="4"/>
  <c r="P1255" i="4" s="1"/>
  <c r="M1256" i="4"/>
  <c r="P1256" i="4" s="1"/>
  <c r="M1257" i="4"/>
  <c r="P1257" i="4" s="1"/>
  <c r="M1258" i="4"/>
  <c r="P1258" i="4" s="1"/>
  <c r="M1259" i="4"/>
  <c r="P1259" i="4" s="1"/>
  <c r="M1260" i="4"/>
  <c r="P1260" i="4" s="1"/>
  <c r="M1261" i="4"/>
  <c r="P1261" i="4" s="1"/>
  <c r="M1262" i="4"/>
  <c r="P1262" i="4" s="1"/>
  <c r="M1263" i="4"/>
  <c r="M1264" i="4"/>
  <c r="M1265" i="4"/>
  <c r="M1266" i="4"/>
  <c r="M1267" i="4"/>
  <c r="P1267" i="4" s="1"/>
  <c r="M1268" i="4"/>
  <c r="P1268" i="4" s="1"/>
  <c r="M1269" i="4"/>
  <c r="P1269" i="4" s="1"/>
  <c r="M1270" i="4"/>
  <c r="P1270" i="4" s="1"/>
  <c r="M1271" i="4"/>
  <c r="P1271" i="4" s="1"/>
  <c r="M1272" i="4"/>
  <c r="P1272" i="4" s="1"/>
  <c r="M1273" i="4"/>
  <c r="P1273" i="4" s="1"/>
  <c r="M1274" i="4"/>
  <c r="P1274" i="4" s="1"/>
  <c r="M1275" i="4"/>
  <c r="M1276" i="4"/>
  <c r="M1277" i="4"/>
  <c r="M1278" i="4"/>
  <c r="M1279" i="4"/>
  <c r="M1280" i="4"/>
  <c r="P1280" i="4" s="1"/>
  <c r="M1281" i="4"/>
  <c r="P1281" i="4" s="1"/>
  <c r="M1282" i="4"/>
  <c r="P1282" i="4" s="1"/>
  <c r="M1283" i="4"/>
  <c r="M1284" i="4"/>
  <c r="M1285" i="4"/>
  <c r="P1285" i="4" s="1"/>
  <c r="M1286" i="4"/>
  <c r="M1287" i="4"/>
  <c r="M1288" i="4"/>
  <c r="M1289" i="4"/>
  <c r="M1290" i="4"/>
  <c r="M1291" i="4"/>
  <c r="M1292" i="4"/>
  <c r="M1293" i="4"/>
  <c r="P1293" i="4" s="1"/>
  <c r="M1294" i="4"/>
  <c r="P1294" i="4" s="1"/>
  <c r="M1295" i="4"/>
  <c r="P1295" i="4" s="1"/>
  <c r="M1296" i="4"/>
  <c r="P1296" i="4" s="1"/>
  <c r="M1297" i="4"/>
  <c r="P1297" i="4" s="1"/>
  <c r="M1298" i="4"/>
  <c r="P1298" i="4" s="1"/>
  <c r="M1299" i="4"/>
  <c r="M1300" i="4"/>
  <c r="M1301" i="4"/>
  <c r="M1302" i="4"/>
  <c r="M1303" i="4"/>
  <c r="P1303" i="4" s="1"/>
  <c r="M1304" i="4"/>
  <c r="P1304" i="4" s="1"/>
  <c r="M1305" i="4"/>
  <c r="P1305" i="4" s="1"/>
  <c r="M1306" i="4"/>
  <c r="P1306" i="4" s="1"/>
  <c r="M1307" i="4"/>
  <c r="P1307" i="4" s="1"/>
  <c r="M1308" i="4"/>
  <c r="P1308" i="4" s="1"/>
  <c r="M1309" i="4"/>
  <c r="P1309" i="4" s="1"/>
  <c r="M1310" i="4"/>
  <c r="P1310" i="4" s="1"/>
  <c r="M1311" i="4"/>
  <c r="M1312" i="4"/>
  <c r="M1313" i="4"/>
  <c r="M1314" i="4"/>
  <c r="M1315" i="4"/>
  <c r="M1316" i="4"/>
  <c r="M1317" i="4"/>
  <c r="M1318" i="4"/>
  <c r="M1319" i="4"/>
  <c r="P1319" i="4" s="1"/>
  <c r="M1320" i="4"/>
  <c r="P1320" i="4" s="1"/>
  <c r="M1321" i="4"/>
  <c r="P1321" i="4" s="1"/>
  <c r="M1322" i="4"/>
  <c r="P1322" i="4" s="1"/>
  <c r="M1323" i="4"/>
  <c r="M1324" i="4"/>
  <c r="M1325" i="4"/>
  <c r="M1326" i="4"/>
  <c r="M1327" i="4"/>
  <c r="M1328" i="4"/>
  <c r="M1329" i="4"/>
  <c r="M1330" i="4"/>
  <c r="M1331" i="4"/>
  <c r="M1332" i="4"/>
  <c r="P1332" i="4" s="1"/>
  <c r="M1333" i="4"/>
  <c r="P1333" i="4" s="1"/>
  <c r="M1334" i="4"/>
  <c r="P1334" i="4" s="1"/>
  <c r="M1335" i="4"/>
  <c r="M1336" i="4"/>
  <c r="M1337" i="4"/>
  <c r="M1338" i="4"/>
  <c r="P1338" i="4" s="1"/>
  <c r="M1339" i="4"/>
  <c r="P1339" i="4" s="1"/>
  <c r="M1340" i="4"/>
  <c r="P1340" i="4" s="1"/>
  <c r="M1341" i="4"/>
  <c r="P1341" i="4" s="1"/>
  <c r="M1342" i="4"/>
  <c r="P1342" i="4" s="1"/>
  <c r="M1343" i="4"/>
  <c r="P1343" i="4" s="1"/>
  <c r="M1344" i="4"/>
  <c r="P1344" i="4" s="1"/>
  <c r="M1345" i="4"/>
  <c r="P1345" i="4" s="1"/>
  <c r="M1346" i="4"/>
  <c r="P1346" i="4" s="1"/>
  <c r="M1347" i="4"/>
  <c r="M1348" i="4"/>
  <c r="M1349" i="4"/>
  <c r="M1350" i="4"/>
  <c r="M1351" i="4"/>
  <c r="M1352" i="4"/>
  <c r="P1352" i="4" s="1"/>
  <c r="M1353" i="4"/>
  <c r="P1353" i="4" s="1"/>
  <c r="M1354" i="4"/>
  <c r="P1354" i="4" s="1"/>
  <c r="M1355" i="4"/>
  <c r="P1355" i="4" s="1"/>
  <c r="M1356" i="4"/>
  <c r="P1356" i="4" s="1"/>
  <c r="M1357" i="4"/>
  <c r="P1357" i="4" s="1"/>
  <c r="M1358" i="4"/>
  <c r="P1358" i="4" s="1"/>
  <c r="M1359" i="4"/>
  <c r="M1360" i="4"/>
  <c r="M1361" i="4"/>
  <c r="M1362" i="4"/>
  <c r="M1363" i="4"/>
  <c r="M1364" i="4"/>
  <c r="M1365" i="4"/>
  <c r="P1365" i="4" s="1"/>
  <c r="M1366" i="4"/>
  <c r="P1366" i="4" s="1"/>
  <c r="M1367" i="4"/>
  <c r="P1367" i="4" s="1"/>
  <c r="M1368" i="4"/>
  <c r="P1368" i="4" s="1"/>
  <c r="M1369" i="4"/>
  <c r="P1369" i="4" s="1"/>
  <c r="M1370" i="4"/>
  <c r="P1370" i="4" s="1"/>
  <c r="M1371" i="4"/>
  <c r="M1372" i="4"/>
  <c r="M1373" i="4"/>
  <c r="P1373" i="4" s="1"/>
  <c r="M1374" i="4"/>
  <c r="P1374" i="4" s="1"/>
  <c r="M1375" i="4"/>
  <c r="M1376" i="4"/>
  <c r="M1377" i="4"/>
  <c r="M1378" i="4"/>
  <c r="M1379" i="4"/>
  <c r="M1380" i="4"/>
  <c r="P1380" i="4" s="1"/>
  <c r="M1381" i="4"/>
  <c r="P1381" i="4" s="1"/>
  <c r="M1382" i="4"/>
  <c r="P1382" i="4" s="1"/>
  <c r="M1383" i="4"/>
  <c r="M1384" i="4"/>
  <c r="M1385" i="4"/>
  <c r="P1385" i="4" s="1"/>
  <c r="M1386" i="4"/>
  <c r="P1386" i="4" s="1"/>
  <c r="M1387" i="4"/>
  <c r="P1387" i="4" s="1"/>
  <c r="M1388" i="4"/>
  <c r="P1388" i="4" s="1"/>
  <c r="M1389" i="4"/>
  <c r="P1389" i="4" s="1"/>
  <c r="M1390" i="4"/>
  <c r="P1390" i="4" s="1"/>
  <c r="M1391" i="4"/>
  <c r="P1391" i="4" s="1"/>
  <c r="M1392" i="4"/>
  <c r="P1392" i="4" s="1"/>
  <c r="M1393" i="4"/>
  <c r="P1393" i="4" s="1"/>
  <c r="M1394" i="4"/>
  <c r="P1394" i="4" s="1"/>
  <c r="M1395" i="4"/>
  <c r="M1396" i="4"/>
  <c r="M1397" i="4"/>
  <c r="M1398" i="4"/>
  <c r="P1398" i="4" s="1"/>
  <c r="M1399" i="4"/>
  <c r="P1399" i="4" s="1"/>
  <c r="M1400" i="4"/>
  <c r="P1400" i="4" s="1"/>
  <c r="M1401" i="4"/>
  <c r="P1401" i="4" s="1"/>
  <c r="M1402" i="4"/>
  <c r="P1402" i="4" s="1"/>
  <c r="M1403" i="4"/>
  <c r="P1403" i="4" s="1"/>
  <c r="M1404" i="4"/>
  <c r="P1404" i="4" s="1"/>
  <c r="M1405" i="4"/>
  <c r="P1405" i="4" s="1"/>
  <c r="M1406" i="4"/>
  <c r="P1406" i="4" s="1"/>
  <c r="M1407" i="4"/>
  <c r="M1408" i="4"/>
  <c r="M1409" i="4"/>
  <c r="M1410" i="4"/>
  <c r="M1411" i="4"/>
  <c r="P1411" i="4" s="1"/>
  <c r="M1412" i="4"/>
  <c r="P1412" i="4" s="1"/>
  <c r="M1413" i="4"/>
  <c r="P1413" i="4" s="1"/>
  <c r="M1414" i="4"/>
  <c r="M1415" i="4"/>
  <c r="M1416" i="4"/>
  <c r="P1416" i="4" s="1"/>
  <c r="M1417" i="4"/>
  <c r="P1417" i="4" s="1"/>
  <c r="M1418" i="4"/>
  <c r="P1418" i="4" s="1"/>
  <c r="M1419" i="4"/>
  <c r="M1420" i="4"/>
  <c r="M1421" i="4"/>
  <c r="M1422" i="4"/>
  <c r="M1423" i="4"/>
  <c r="M1424" i="4"/>
  <c r="P1424" i="4" s="1"/>
  <c r="M1425" i="4"/>
  <c r="P1425" i="4" s="1"/>
  <c r="M1426" i="4"/>
  <c r="P1426" i="4" s="1"/>
  <c r="M1427" i="4"/>
  <c r="P1427" i="4" s="1"/>
  <c r="M1428" i="4"/>
  <c r="P1428" i="4" s="1"/>
  <c r="M1429" i="4"/>
  <c r="P1429" i="4" s="1"/>
  <c r="M1430" i="4"/>
  <c r="P1430" i="4" s="1"/>
  <c r="M1431" i="4"/>
  <c r="M1432" i="4"/>
  <c r="M1433" i="4"/>
  <c r="M1434" i="4"/>
  <c r="P1434" i="4" s="1"/>
  <c r="M1435" i="4"/>
  <c r="P1435" i="4" s="1"/>
  <c r="M1436" i="4"/>
  <c r="P1436" i="4" s="1"/>
  <c r="M1437" i="4"/>
  <c r="P1437" i="4" s="1"/>
  <c r="M1438" i="4"/>
  <c r="P1438" i="4" s="1"/>
  <c r="M1439" i="4"/>
  <c r="P1439" i="4" s="1"/>
  <c r="M1440" i="4"/>
  <c r="P1440" i="4" s="1"/>
  <c r="M1441" i="4"/>
  <c r="P1441" i="4" s="1"/>
  <c r="M1442" i="4"/>
  <c r="P1442" i="4" s="1"/>
  <c r="M1443" i="4"/>
  <c r="M1444" i="4"/>
  <c r="M1445" i="4"/>
  <c r="M1446" i="4"/>
  <c r="M1447" i="4"/>
  <c r="M1448" i="4"/>
  <c r="M1449" i="4"/>
  <c r="P1449" i="4" s="1"/>
  <c r="M1450" i="4"/>
  <c r="P1450" i="4" s="1"/>
  <c r="M1451" i="4"/>
  <c r="P1451" i="4" s="1"/>
  <c r="M1452" i="4"/>
  <c r="P1452" i="4" s="1"/>
  <c r="M1453" i="4"/>
  <c r="P1453" i="4" s="1"/>
  <c r="M1454" i="4"/>
  <c r="P1454" i="4" s="1"/>
  <c r="M1455" i="4"/>
  <c r="M1456" i="4"/>
  <c r="M1457" i="4"/>
  <c r="M1458" i="4"/>
  <c r="M1459" i="4"/>
  <c r="M1460" i="4"/>
  <c r="M1461" i="4"/>
  <c r="M1462" i="4"/>
  <c r="M1463" i="4"/>
  <c r="P1463" i="4" s="1"/>
  <c r="M1464" i="4"/>
  <c r="P1464" i="4" s="1"/>
  <c r="M1465" i="4"/>
  <c r="P1465" i="4" s="1"/>
  <c r="M1466" i="4"/>
  <c r="P1466" i="4" s="1"/>
  <c r="M1467" i="4"/>
  <c r="M1468" i="4"/>
  <c r="M1469" i="4"/>
  <c r="M1470" i="4"/>
  <c r="P1470" i="4" s="1"/>
  <c r="M1471" i="4"/>
  <c r="P1471" i="4" s="1"/>
  <c r="M1472" i="4"/>
  <c r="P1472" i="4" s="1"/>
  <c r="M1473" i="4"/>
  <c r="P1473" i="4" s="1"/>
  <c r="M1474" i="4"/>
  <c r="P1474" i="4" s="1"/>
  <c r="M1475" i="4"/>
  <c r="P1475" i="4" s="1"/>
  <c r="M1476" i="4"/>
  <c r="P1476" i="4" s="1"/>
  <c r="M1477" i="4"/>
  <c r="P1477" i="4" s="1"/>
  <c r="M1478" i="4"/>
  <c r="P1478" i="4" s="1"/>
  <c r="M1479" i="4"/>
  <c r="M1480" i="4"/>
  <c r="M1481" i="4"/>
  <c r="M1482" i="4"/>
  <c r="M1483" i="4"/>
  <c r="M1484" i="4"/>
  <c r="P1484" i="4" s="1"/>
  <c r="M1485" i="4"/>
  <c r="P1485" i="4" s="1"/>
  <c r="M1486" i="4"/>
  <c r="P1486" i="4" s="1"/>
  <c r="M1487" i="4"/>
  <c r="P1487" i="4" s="1"/>
  <c r="M1488" i="4"/>
  <c r="P1488" i="4" s="1"/>
  <c r="M1489" i="4"/>
  <c r="P1489" i="4" s="1"/>
  <c r="M1490" i="4"/>
  <c r="P1490" i="4" s="1"/>
  <c r="M1491" i="4"/>
  <c r="M1492" i="4"/>
  <c r="M1493" i="4"/>
  <c r="M1494" i="4"/>
  <c r="M1495" i="4"/>
  <c r="M1496" i="4"/>
  <c r="M1497" i="4"/>
  <c r="M1498" i="4"/>
  <c r="P1498" i="4" s="1"/>
  <c r="M1499" i="4"/>
  <c r="P1499" i="4" s="1"/>
  <c r="M1500" i="4"/>
  <c r="P1500" i="4" s="1"/>
  <c r="M1501" i="4"/>
  <c r="P1501" i="4" s="1"/>
  <c r="M1502" i="4"/>
  <c r="P1502" i="4" s="1"/>
  <c r="M1503" i="4"/>
  <c r="M1504" i="4"/>
  <c r="M1505" i="4"/>
  <c r="M1506" i="4"/>
  <c r="M1507" i="4"/>
  <c r="M1508" i="4"/>
  <c r="M1509" i="4"/>
  <c r="M1510" i="4"/>
  <c r="M1511" i="4"/>
  <c r="P1511" i="4" s="1"/>
  <c r="M1512" i="4"/>
  <c r="P1512" i="4" s="1"/>
  <c r="M1513" i="4"/>
  <c r="P1513" i="4" s="1"/>
  <c r="M1514" i="4"/>
  <c r="P1514" i="4" s="1"/>
  <c r="M1515" i="4"/>
  <c r="M1516" i="4"/>
  <c r="M1517" i="4"/>
  <c r="P1517" i="4" s="1"/>
  <c r="M1518" i="4"/>
  <c r="P1518" i="4" s="1"/>
  <c r="M1519" i="4"/>
  <c r="M1520" i="4"/>
  <c r="M1521" i="4"/>
  <c r="M1522" i="4"/>
  <c r="M1523" i="4"/>
  <c r="M1524" i="4"/>
  <c r="M1525" i="4"/>
  <c r="P1525" i="4" s="1"/>
  <c r="M1526" i="4"/>
  <c r="M1527" i="4"/>
  <c r="M1528" i="4"/>
  <c r="M1529" i="4"/>
  <c r="P1529" i="4" s="1"/>
  <c r="M1530" i="4"/>
  <c r="P1530" i="4" s="1"/>
  <c r="M1531" i="4"/>
  <c r="P1531" i="4" s="1"/>
  <c r="M1532" i="4"/>
  <c r="P1532" i="4" s="1"/>
  <c r="M1533" i="4"/>
  <c r="P1533" i="4" s="1"/>
  <c r="M1534" i="4"/>
  <c r="P1534" i="4" s="1"/>
  <c r="M1535" i="4"/>
  <c r="P1535" i="4" s="1"/>
  <c r="M1536" i="4"/>
  <c r="P1536" i="4" s="1"/>
  <c r="M1537" i="4"/>
  <c r="P1537" i="4" s="1"/>
  <c r="M1538" i="4"/>
  <c r="P1538" i="4" s="1"/>
  <c r="M1539" i="4"/>
  <c r="M1540" i="4"/>
  <c r="M1541" i="4"/>
  <c r="M1542" i="4"/>
  <c r="P1542" i="4" s="1"/>
  <c r="M1543" i="4"/>
  <c r="P1543" i="4" s="1"/>
  <c r="M1544" i="4"/>
  <c r="P1544" i="4" s="1"/>
  <c r="M1545" i="4"/>
  <c r="M1546" i="4"/>
  <c r="P1546" i="4" s="1"/>
  <c r="M1547" i="4"/>
  <c r="P1547" i="4" s="1"/>
  <c r="M1548" i="4"/>
  <c r="P1548" i="4" s="1"/>
  <c r="M1549" i="4"/>
  <c r="P1549" i="4" s="1"/>
  <c r="M1550" i="4"/>
  <c r="P1550" i="4" s="1"/>
  <c r="M1551" i="4"/>
  <c r="M1552" i="4"/>
  <c r="M1553" i="4"/>
  <c r="M1554" i="4"/>
  <c r="M1555" i="4"/>
  <c r="P1555" i="4" s="1"/>
  <c r="M1556" i="4"/>
  <c r="P1556" i="4" s="1"/>
  <c r="M1557" i="4"/>
  <c r="P1557" i="4" s="1"/>
  <c r="M1558" i="4"/>
  <c r="M1559" i="4"/>
  <c r="M1560" i="4"/>
  <c r="M1561" i="4"/>
  <c r="P1561" i="4" s="1"/>
  <c r="M1562" i="4"/>
  <c r="M1563" i="4"/>
  <c r="M1564" i="4"/>
  <c r="M1565" i="4"/>
  <c r="M1566" i="4"/>
  <c r="M1567" i="4"/>
  <c r="M1568" i="4"/>
  <c r="P1568" i="4" s="1"/>
  <c r="M1569" i="4"/>
  <c r="P1569" i="4" s="1"/>
  <c r="M1570" i="4"/>
  <c r="P1570" i="4" s="1"/>
  <c r="M1571" i="4"/>
  <c r="P1571" i="4" s="1"/>
  <c r="M1572" i="4"/>
  <c r="P1572" i="4" s="1"/>
  <c r="M1573" i="4"/>
  <c r="P1573" i="4" s="1"/>
  <c r="M1574" i="4"/>
  <c r="P1574" i="4" s="1"/>
  <c r="M1575" i="4"/>
  <c r="M1576" i="4"/>
  <c r="M1577" i="4"/>
  <c r="M1578" i="4"/>
  <c r="M1579" i="4"/>
  <c r="P1579" i="4" s="1"/>
  <c r="M1580" i="4"/>
  <c r="P1580" i="4" s="1"/>
  <c r="M1581" i="4"/>
  <c r="P1581" i="4" s="1"/>
  <c r="M1582" i="4"/>
  <c r="P1582" i="4" s="1"/>
  <c r="M1583" i="4"/>
  <c r="P1583" i="4" s="1"/>
  <c r="M1584" i="4"/>
  <c r="P1584" i="4" s="1"/>
  <c r="M1585" i="4"/>
  <c r="P1585" i="4" s="1"/>
  <c r="M1586" i="4"/>
  <c r="P1586" i="4" s="1"/>
  <c r="M1587" i="4"/>
  <c r="M1588" i="4"/>
  <c r="M1589" i="4"/>
  <c r="M1590" i="4"/>
  <c r="M1591" i="4"/>
  <c r="M1592" i="4"/>
  <c r="M1593" i="4"/>
  <c r="M1594" i="4"/>
  <c r="P1594" i="4" s="1"/>
  <c r="M1595" i="4"/>
  <c r="P1595" i="4" s="1"/>
  <c r="M1596" i="4"/>
  <c r="P1596" i="4" s="1"/>
  <c r="M1597" i="4"/>
  <c r="P1597" i="4" s="1"/>
  <c r="M1598" i="4"/>
  <c r="M1599" i="4"/>
  <c r="M1600" i="4"/>
  <c r="M1601" i="4"/>
  <c r="M1602" i="4"/>
  <c r="M1603" i="4"/>
  <c r="M1604" i="4"/>
  <c r="M1605" i="4"/>
  <c r="M1606" i="4"/>
  <c r="M1607" i="4"/>
  <c r="P1607" i="4" s="1"/>
  <c r="M1608" i="4"/>
  <c r="P1608" i="4" s="1"/>
  <c r="M1609" i="4"/>
  <c r="P1609" i="4" s="1"/>
  <c r="M1610" i="4"/>
  <c r="P1610" i="4" s="1"/>
  <c r="M1611" i="4"/>
  <c r="M1612" i="4"/>
  <c r="M1613" i="4"/>
  <c r="M1614" i="4"/>
  <c r="M1615" i="4"/>
  <c r="P1615" i="4" s="1"/>
  <c r="M1616" i="4"/>
  <c r="P1616" i="4" s="1"/>
  <c r="M1617" i="4"/>
  <c r="P1617" i="4" s="1"/>
  <c r="M1618" i="4"/>
  <c r="P1618" i="4" s="1"/>
  <c r="M1619" i="4"/>
  <c r="P1619" i="4" s="1"/>
  <c r="M1620" i="4"/>
  <c r="P1620" i="4" s="1"/>
  <c r="M1621" i="4"/>
  <c r="P1621" i="4" s="1"/>
  <c r="M1622" i="4"/>
  <c r="P1622" i="4" s="1"/>
  <c r="M1623" i="4"/>
  <c r="M1624" i="4"/>
  <c r="M1625" i="4"/>
  <c r="M1626" i="4"/>
  <c r="M1627" i="4"/>
  <c r="M1628" i="4"/>
  <c r="M1629" i="4"/>
  <c r="M1630" i="4"/>
  <c r="P1630" i="4" s="1"/>
  <c r="M1631" i="4"/>
  <c r="P1631" i="4" s="1"/>
  <c r="M1632" i="4"/>
  <c r="P1632" i="4" s="1"/>
  <c r="M1633" i="4"/>
  <c r="P1633" i="4" s="1"/>
  <c r="M1634" i="4"/>
  <c r="P1634" i="4" s="1"/>
  <c r="M1635" i="4"/>
  <c r="M1636" i="4"/>
  <c r="M1637" i="4"/>
  <c r="M1638" i="4"/>
  <c r="M1639" i="4"/>
  <c r="M1640" i="4"/>
  <c r="M1641" i="4"/>
  <c r="M1642" i="4"/>
  <c r="M1643" i="4"/>
  <c r="M1644" i="4"/>
  <c r="P1644" i="4" s="1"/>
  <c r="M1645" i="4"/>
  <c r="P1645" i="4" s="1"/>
  <c r="M1646" i="4"/>
  <c r="P1646" i="4" s="1"/>
  <c r="M1647" i="4"/>
  <c r="M1648" i="4"/>
  <c r="M1649" i="4"/>
  <c r="M1650" i="4"/>
  <c r="M1651" i="4"/>
  <c r="M1652" i="4"/>
  <c r="M1653" i="4"/>
  <c r="M1654" i="4"/>
  <c r="M1655" i="4"/>
  <c r="M1656" i="4"/>
  <c r="M1657" i="4"/>
  <c r="P1657" i="4" s="1"/>
  <c r="M1658" i="4"/>
  <c r="P1658" i="4" s="1"/>
  <c r="M1659" i="4"/>
  <c r="M1660" i="4"/>
  <c r="M1661" i="4"/>
  <c r="P1661" i="4" s="1"/>
  <c r="M1662" i="4"/>
  <c r="P1662" i="4" s="1"/>
  <c r="M1663" i="4"/>
  <c r="P1663" i="4" s="1"/>
  <c r="M1664" i="4"/>
  <c r="P1664" i="4" s="1"/>
  <c r="M1665" i="4"/>
  <c r="P1665" i="4" s="1"/>
  <c r="M1666" i="4"/>
  <c r="P1666" i="4" s="1"/>
  <c r="M1667" i="4"/>
  <c r="P1667" i="4" s="1"/>
  <c r="M1668" i="4"/>
  <c r="P1668" i="4" s="1"/>
  <c r="M1669" i="4"/>
  <c r="P1669" i="4" s="1"/>
  <c r="M1670" i="4"/>
  <c r="P1670" i="4" s="1"/>
  <c r="M1671" i="4"/>
  <c r="M1672" i="4"/>
  <c r="M1673" i="4"/>
  <c r="P1673" i="4" s="1"/>
  <c r="M1674" i="4"/>
  <c r="P1674" i="4" s="1"/>
  <c r="M1675" i="4"/>
  <c r="P1675" i="4" s="1"/>
  <c r="M1676" i="4"/>
  <c r="P1676" i="4" s="1"/>
  <c r="M1677" i="4"/>
  <c r="P1677" i="4" s="1"/>
  <c r="M1678" i="4"/>
  <c r="P1678" i="4" s="1"/>
  <c r="M1679" i="4"/>
  <c r="P1679" i="4" s="1"/>
  <c r="M1680" i="4"/>
  <c r="P1680" i="4" s="1"/>
  <c r="M1681" i="4"/>
  <c r="P1681" i="4" s="1"/>
  <c r="M1682" i="4"/>
  <c r="P1682" i="4" s="1"/>
  <c r="M1683" i="4"/>
  <c r="M1684" i="4"/>
  <c r="M1685" i="4"/>
  <c r="M1686" i="4"/>
  <c r="P1686" i="4" s="1"/>
  <c r="M1687" i="4"/>
  <c r="P1687" i="4" s="1"/>
  <c r="M1688" i="4"/>
  <c r="P1688" i="4" s="1"/>
  <c r="M1689" i="4"/>
  <c r="M1690" i="4"/>
  <c r="M1691" i="4"/>
  <c r="M1692" i="4"/>
  <c r="P1692" i="4" s="1"/>
  <c r="M1693" i="4"/>
  <c r="P1693" i="4" s="1"/>
  <c r="M1694" i="4"/>
  <c r="P1694" i="4" s="1"/>
  <c r="M1695" i="4"/>
  <c r="M1696" i="4"/>
  <c r="M1697" i="4"/>
  <c r="M1698" i="4"/>
  <c r="M1699" i="4"/>
  <c r="P1699" i="4" s="1"/>
  <c r="M1700" i="4"/>
  <c r="P1700" i="4" s="1"/>
  <c r="M1701" i="4"/>
  <c r="P1701" i="4" s="1"/>
  <c r="M1702" i="4"/>
  <c r="P1702" i="4" s="1"/>
  <c r="M1703" i="4"/>
  <c r="P1703" i="4" s="1"/>
  <c r="M1704" i="4"/>
  <c r="P1704" i="4" s="1"/>
  <c r="M1705" i="4"/>
  <c r="P1705" i="4" s="1"/>
  <c r="M1706" i="4"/>
  <c r="P1706" i="4" s="1"/>
  <c r="M1707" i="4"/>
  <c r="M1708" i="4"/>
  <c r="M1709" i="4"/>
  <c r="M1710" i="4"/>
  <c r="P1710" i="4" s="1"/>
  <c r="M1711" i="4"/>
  <c r="P1711" i="4" s="1"/>
  <c r="M1712" i="4"/>
  <c r="P1712" i="4" s="1"/>
  <c r="M1713" i="4"/>
  <c r="P1713" i="4" s="1"/>
  <c r="M1714" i="4"/>
  <c r="P1714" i="4" s="1"/>
  <c r="M1715" i="4"/>
  <c r="P1715" i="4" s="1"/>
  <c r="M1716" i="4"/>
  <c r="P1716" i="4" s="1"/>
  <c r="M1717" i="4"/>
  <c r="P1717" i="4" s="1"/>
  <c r="M1718" i="4"/>
  <c r="P1718" i="4" s="1"/>
  <c r="M1719" i="4"/>
  <c r="M1720" i="4"/>
  <c r="M1721" i="4"/>
  <c r="M1722" i="4"/>
  <c r="M1723" i="4"/>
  <c r="M1724" i="4"/>
  <c r="M1725" i="4"/>
  <c r="P1725" i="4" s="1"/>
  <c r="M1726" i="4"/>
  <c r="P1726" i="4" s="1"/>
  <c r="M1727" i="4"/>
  <c r="P1727" i="4" s="1"/>
  <c r="M1728" i="4"/>
  <c r="P1728" i="4" s="1"/>
  <c r="M1729" i="4"/>
  <c r="P1729" i="4" s="1"/>
  <c r="M1730" i="4"/>
  <c r="P1730" i="4" s="1"/>
  <c r="M1731" i="4"/>
  <c r="M1732" i="4"/>
  <c r="M1733" i="4"/>
  <c r="M1734" i="4"/>
  <c r="M1735" i="4"/>
  <c r="M1736" i="4"/>
  <c r="M1737" i="4"/>
  <c r="M1738" i="4"/>
  <c r="P1738" i="4" s="1"/>
  <c r="M1739" i="4"/>
  <c r="P1739" i="4" s="1"/>
  <c r="M1740" i="4"/>
  <c r="P1740" i="4" s="1"/>
  <c r="M1741" i="4"/>
  <c r="P1741" i="4" s="1"/>
  <c r="M1742" i="4"/>
  <c r="P1742" i="4" s="1"/>
  <c r="M1743" i="4"/>
  <c r="M1744" i="4"/>
  <c r="M1745" i="4"/>
  <c r="M1746" i="4"/>
  <c r="P1746" i="4" s="1"/>
  <c r="M1747" i="4"/>
  <c r="P1747" i="4" s="1"/>
  <c r="M1748" i="4"/>
  <c r="P1748" i="4" s="1"/>
  <c r="M1749" i="4"/>
  <c r="P1749" i="4" s="1"/>
  <c r="M1750" i="4"/>
  <c r="P1750" i="4" s="1"/>
  <c r="M1751" i="4"/>
  <c r="P1751" i="4" s="1"/>
  <c r="M1752" i="4"/>
  <c r="P1752" i="4" s="1"/>
  <c r="M1753" i="4"/>
  <c r="P1753" i="4" s="1"/>
  <c r="M1754" i="4"/>
  <c r="P1754" i="4" s="1"/>
  <c r="M1755" i="4"/>
  <c r="M1756" i="4"/>
  <c r="M1757" i="4"/>
  <c r="M1758" i="4"/>
  <c r="M1759" i="4"/>
  <c r="M1760" i="4"/>
  <c r="M1761" i="4"/>
  <c r="P1761" i="4" s="1"/>
  <c r="M1762" i="4"/>
  <c r="P1762" i="4" s="1"/>
  <c r="M1763" i="4"/>
  <c r="P1763" i="4" s="1"/>
  <c r="M1764" i="4"/>
  <c r="P1764" i="4" s="1"/>
  <c r="M1765" i="4"/>
  <c r="P1765" i="4" s="1"/>
  <c r="M1766" i="4"/>
  <c r="P1766" i="4" s="1"/>
  <c r="M1767" i="4"/>
  <c r="M1768" i="4"/>
  <c r="M1769" i="4"/>
  <c r="M1770" i="4"/>
  <c r="M1771" i="4"/>
  <c r="M1772" i="4"/>
  <c r="M1773" i="4"/>
  <c r="M1774" i="4"/>
  <c r="M1775" i="4"/>
  <c r="M1776" i="4"/>
  <c r="P1776" i="4" s="1"/>
  <c r="M1777" i="4"/>
  <c r="P1777" i="4" s="1"/>
  <c r="M1778" i="4"/>
  <c r="P1778" i="4" s="1"/>
  <c r="M1779" i="4"/>
  <c r="M1780" i="4"/>
  <c r="M1781" i="4"/>
  <c r="M1782" i="4"/>
  <c r="M1783" i="4"/>
  <c r="M1784" i="4"/>
  <c r="M1785" i="4"/>
  <c r="M1786" i="4"/>
  <c r="M1787" i="4"/>
  <c r="M1788" i="4"/>
  <c r="M1789" i="4"/>
  <c r="P1789" i="4" s="1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P1801" i="4" s="1"/>
  <c r="M1802" i="4"/>
  <c r="P1802" i="4" s="1"/>
  <c r="M1803" i="4"/>
  <c r="M1804" i="4"/>
  <c r="M1805" i="4"/>
  <c r="P1805" i="4" s="1"/>
  <c r="M1806" i="4"/>
  <c r="P1806" i="4" s="1"/>
  <c r="M1807" i="4"/>
  <c r="P1807" i="4" s="1"/>
  <c r="M1808" i="4"/>
  <c r="P1808" i="4" s="1"/>
  <c r="M1809" i="4"/>
  <c r="P1809" i="4" s="1"/>
  <c r="M1810" i="4"/>
  <c r="P1810" i="4" s="1"/>
  <c r="M1811" i="4"/>
  <c r="P1811" i="4" s="1"/>
  <c r="M1812" i="4"/>
  <c r="P1812" i="4" s="1"/>
  <c r="M1813" i="4"/>
  <c r="P1813" i="4" s="1"/>
  <c r="M1814" i="4"/>
  <c r="P1814" i="4" s="1"/>
  <c r="M1815" i="4"/>
  <c r="M1816" i="4"/>
  <c r="M1817" i="4"/>
  <c r="P1817" i="4" s="1"/>
  <c r="M1818" i="4"/>
  <c r="P1818" i="4" s="1"/>
  <c r="M1819" i="4"/>
  <c r="P1819" i="4" s="1"/>
  <c r="M1820" i="4"/>
  <c r="M1821" i="4"/>
  <c r="M1822" i="4"/>
  <c r="P1822" i="4" s="1"/>
  <c r="M1823" i="4"/>
  <c r="P1823" i="4" s="1"/>
  <c r="M1824" i="4"/>
  <c r="P1824" i="4" s="1"/>
  <c r="M1825" i="4"/>
  <c r="P1825" i="4" s="1"/>
  <c r="M1826" i="4"/>
  <c r="P1826" i="4" s="1"/>
  <c r="M1827" i="4"/>
  <c r="M1828" i="4"/>
  <c r="M1829" i="4"/>
  <c r="M1830" i="4"/>
  <c r="P1830" i="4" s="1"/>
  <c r="M1831" i="4"/>
  <c r="P1831" i="4" s="1"/>
  <c r="M1832" i="4"/>
  <c r="P1832" i="4" s="1"/>
  <c r="M1833" i="4"/>
  <c r="M1834" i="4"/>
  <c r="M1835" i="4"/>
  <c r="M1836" i="4"/>
  <c r="M1837" i="4"/>
  <c r="P1837" i="4" s="1"/>
  <c r="M1838" i="4"/>
  <c r="M1839" i="4"/>
  <c r="M1840" i="4"/>
  <c r="M1841" i="4"/>
  <c r="M1842" i="4"/>
  <c r="M1843" i="4"/>
  <c r="P1843" i="4" s="1"/>
  <c r="M1844" i="4"/>
  <c r="P1844" i="4" s="1"/>
  <c r="M1845" i="4"/>
  <c r="P1845" i="4" s="1"/>
  <c r="M1846" i="4"/>
  <c r="P1846" i="4" s="1"/>
  <c r="M1847" i="4"/>
  <c r="P1847" i="4" s="1"/>
  <c r="M1848" i="4"/>
  <c r="P1848" i="4" s="1"/>
  <c r="M1849" i="4"/>
  <c r="P1849" i="4" s="1"/>
  <c r="M1850" i="4"/>
  <c r="P1850" i="4" s="1"/>
  <c r="M1851" i="4"/>
  <c r="M1852" i="4"/>
  <c r="M1853" i="4"/>
  <c r="M1854" i="4"/>
  <c r="M1855" i="4"/>
  <c r="P1855" i="4" s="1"/>
  <c r="M1856" i="4"/>
  <c r="P1856" i="4" s="1"/>
  <c r="M1857" i="4"/>
  <c r="P1857" i="4" s="1"/>
  <c r="M1858" i="4"/>
  <c r="P1858" i="4" s="1"/>
  <c r="M1859" i="4"/>
  <c r="P1859" i="4" s="1"/>
  <c r="M1860" i="4"/>
  <c r="P1860" i="4" s="1"/>
  <c r="M1861" i="4"/>
  <c r="P1861" i="4" s="1"/>
  <c r="M1862" i="4"/>
  <c r="P1862" i="4" s="1"/>
  <c r="M1863" i="4"/>
  <c r="M1864" i="4"/>
  <c r="M1865" i="4"/>
  <c r="M1866" i="4"/>
  <c r="M1867" i="4"/>
  <c r="M1868" i="4"/>
  <c r="M1869" i="4"/>
  <c r="P1869" i="4" s="1"/>
  <c r="M1870" i="4"/>
  <c r="P1870" i="4" s="1"/>
  <c r="M1871" i="4"/>
  <c r="M1872" i="4"/>
  <c r="M1873" i="4"/>
  <c r="P1873" i="4" s="1"/>
  <c r="M1874" i="4"/>
  <c r="P1874" i="4" s="1"/>
  <c r="M1875" i="4"/>
  <c r="M1876" i="4"/>
  <c r="M1877" i="4"/>
  <c r="M1878" i="4"/>
  <c r="M1879" i="4"/>
  <c r="M1880" i="4"/>
  <c r="M1881" i="4"/>
  <c r="M1882" i="4"/>
  <c r="P1882" i="4" s="1"/>
  <c r="M1883" i="4"/>
  <c r="P1883" i="4" s="1"/>
  <c r="M1884" i="4"/>
  <c r="P1884" i="4" s="1"/>
  <c r="M1885" i="4"/>
  <c r="P1885" i="4" s="1"/>
  <c r="M1886" i="4"/>
  <c r="P1886" i="4" s="1"/>
  <c r="M1887" i="4"/>
  <c r="M1888" i="4"/>
  <c r="M1889" i="4"/>
  <c r="M1890" i="4"/>
  <c r="P1890" i="4" s="1"/>
  <c r="M1891" i="4"/>
  <c r="P1891" i="4" s="1"/>
  <c r="M1892" i="4"/>
  <c r="P1892" i="4" s="1"/>
  <c r="M1893" i="4"/>
  <c r="P1893" i="4" s="1"/>
  <c r="M1894" i="4"/>
  <c r="P1894" i="4" s="1"/>
  <c r="M1895" i="4"/>
  <c r="P1895" i="4" s="1"/>
  <c r="M1896" i="4"/>
  <c r="P1896" i="4" s="1"/>
  <c r="M1897" i="4"/>
  <c r="P1897" i="4" s="1"/>
  <c r="M1898" i="4"/>
  <c r="P1898" i="4" s="1"/>
  <c r="M1899" i="4"/>
  <c r="M1900" i="4"/>
  <c r="M1901" i="4"/>
  <c r="M1902" i="4"/>
  <c r="M1903" i="4"/>
  <c r="M1904" i="4"/>
  <c r="P1904" i="4" s="1"/>
  <c r="M1905" i="4"/>
  <c r="P1905" i="4" s="1"/>
  <c r="M1906" i="4"/>
  <c r="P1906" i="4" s="1"/>
  <c r="M1907" i="4"/>
  <c r="P1907" i="4" s="1"/>
  <c r="M1908" i="4"/>
  <c r="P1908" i="4" s="1"/>
  <c r="M1909" i="4"/>
  <c r="P1909" i="4" s="1"/>
  <c r="M1910" i="4"/>
  <c r="P1910" i="4" s="1"/>
  <c r="M1911" i="4"/>
  <c r="M1912" i="4"/>
  <c r="M1913" i="4"/>
  <c r="M1914" i="4"/>
  <c r="M1915" i="4"/>
  <c r="M1916" i="4"/>
  <c r="M1917" i="4"/>
  <c r="M1918" i="4"/>
  <c r="M1919" i="4"/>
  <c r="P1919" i="4" s="1"/>
  <c r="M1920" i="4"/>
  <c r="P1920" i="4" s="1"/>
  <c r="M1921" i="4"/>
  <c r="P1921" i="4" s="1"/>
  <c r="M1922" i="4"/>
  <c r="P1922" i="4" s="1"/>
  <c r="M1923" i="4"/>
  <c r="M1924" i="4"/>
  <c r="M1925" i="4"/>
  <c r="M1926" i="4"/>
  <c r="M1927" i="4"/>
  <c r="M1928" i="4"/>
  <c r="M1929" i="4"/>
  <c r="M1930" i="4"/>
  <c r="M1931" i="4"/>
  <c r="M1932" i="4"/>
  <c r="M1933" i="4"/>
  <c r="P1933" i="4" s="1"/>
  <c r="M1934" i="4"/>
  <c r="P1934" i="4" s="1"/>
  <c r="M1935" i="4"/>
  <c r="M1936" i="4"/>
  <c r="M1937" i="4"/>
  <c r="M1938" i="4"/>
  <c r="M1939" i="4"/>
  <c r="M1940" i="4"/>
  <c r="M1941" i="4"/>
  <c r="M1942" i="4"/>
  <c r="M1943" i="4"/>
  <c r="M1944" i="4"/>
  <c r="M1945" i="4"/>
  <c r="P1945" i="4" s="1"/>
  <c r="M1946" i="4"/>
  <c r="M1947" i="4"/>
  <c r="M1948" i="4"/>
  <c r="M1949" i="4"/>
  <c r="P1949" i="4" s="1"/>
  <c r="M1950" i="4"/>
  <c r="P1950" i="4" s="1"/>
  <c r="M1951" i="4"/>
  <c r="P1951" i="4" s="1"/>
  <c r="M1952" i="4"/>
  <c r="P1952" i="4" s="1"/>
  <c r="M1953" i="4"/>
  <c r="P1953" i="4" s="1"/>
  <c r="M1954" i="4"/>
  <c r="P1954" i="4" s="1"/>
  <c r="M1955" i="4"/>
  <c r="P1955" i="4" s="1"/>
  <c r="M1956" i="4"/>
  <c r="P1956" i="4" s="1"/>
  <c r="M1957" i="4"/>
  <c r="P1957" i="4" s="1"/>
  <c r="M1958" i="4"/>
  <c r="P1958" i="4" s="1"/>
  <c r="M1959" i="4"/>
  <c r="M1960" i="4"/>
  <c r="M1961" i="4"/>
  <c r="P1961" i="4" s="1"/>
  <c r="M1962" i="4"/>
  <c r="P1962" i="4" s="1"/>
  <c r="M1963" i="4"/>
  <c r="P1963" i="4" s="1"/>
  <c r="M1964" i="4"/>
  <c r="P1964" i="4" s="1"/>
  <c r="M1965" i="4"/>
  <c r="P1965" i="4" s="1"/>
  <c r="M1966" i="4"/>
  <c r="P1966" i="4" s="1"/>
  <c r="M1967" i="4"/>
  <c r="P1967" i="4" s="1"/>
  <c r="M1968" i="4"/>
  <c r="P1968" i="4" s="1"/>
  <c r="M1969" i="4"/>
  <c r="P1969" i="4" s="1"/>
  <c r="M1970" i="4"/>
  <c r="P1970" i="4" s="1"/>
  <c r="M1971" i="4"/>
  <c r="M1972" i="4"/>
  <c r="M1973" i="4"/>
  <c r="M1974" i="4"/>
  <c r="P1974" i="4" s="1"/>
  <c r="M1975" i="4"/>
  <c r="P1975" i="4" s="1"/>
  <c r="M1976" i="4"/>
  <c r="M1977" i="4"/>
  <c r="M1978" i="4"/>
  <c r="P1978" i="4" s="1"/>
  <c r="M1979" i="4"/>
  <c r="P1979" i="4" s="1"/>
  <c r="M1980" i="4"/>
  <c r="P1980" i="4" s="1"/>
  <c r="M1981" i="4"/>
  <c r="P1981" i="4" s="1"/>
  <c r="M1982" i="4"/>
  <c r="P1982" i="4" s="1"/>
  <c r="M1983" i="4"/>
  <c r="M1984" i="4"/>
  <c r="M1985" i="4"/>
  <c r="M1986" i="4"/>
  <c r="M1987" i="4"/>
  <c r="P1987" i="4" s="1"/>
  <c r="M1988" i="4"/>
  <c r="P1988" i="4" s="1"/>
  <c r="M1989" i="4"/>
  <c r="M1990" i="4"/>
  <c r="M1991" i="4"/>
  <c r="M1992" i="4"/>
  <c r="M1993" i="4"/>
  <c r="P1993" i="4" s="1"/>
  <c r="M1994" i="4"/>
  <c r="P1994" i="4" s="1"/>
  <c r="M1995" i="4"/>
  <c r="M1996" i="4"/>
  <c r="M1997" i="4"/>
  <c r="M1998" i="4"/>
  <c r="M1999" i="4"/>
  <c r="M2000" i="4"/>
  <c r="P2000" i="4" s="1"/>
  <c r="M2001" i="4"/>
  <c r="P2001" i="4" s="1"/>
  <c r="M2002" i="4"/>
  <c r="P2002" i="4" s="1"/>
  <c r="M2003" i="4"/>
  <c r="P2003" i="4" s="1"/>
  <c r="M2004" i="4"/>
  <c r="P2004" i="4" s="1"/>
  <c r="M2005" i="4"/>
  <c r="P2005" i="4" s="1"/>
  <c r="M2006" i="4"/>
  <c r="P2006" i="4" s="1"/>
  <c r="M2007" i="4"/>
  <c r="M2008" i="4"/>
  <c r="M2009" i="4"/>
  <c r="M2010" i="4"/>
  <c r="P2010" i="4" s="1"/>
  <c r="M2011" i="4"/>
  <c r="P2011" i="4" s="1"/>
  <c r="M2012" i="4"/>
  <c r="P2012" i="4" s="1"/>
  <c r="M2013" i="4"/>
  <c r="P2013" i="4" s="1"/>
  <c r="M2014" i="4"/>
  <c r="P2014" i="4" s="1"/>
  <c r="M2015" i="4"/>
  <c r="P2015" i="4" s="1"/>
  <c r="M2016" i="4"/>
  <c r="P2016" i="4" s="1"/>
  <c r="M2017" i="4"/>
  <c r="P2017" i="4" s="1"/>
  <c r="M2018" i="4"/>
  <c r="P2018" i="4" s="1"/>
  <c r="M2019" i="4"/>
  <c r="M2020" i="4"/>
  <c r="M2021" i="4"/>
  <c r="M2022" i="4"/>
  <c r="M2023" i="4"/>
  <c r="M2024" i="4"/>
  <c r="P2024" i="4" s="1"/>
  <c r="M2025" i="4"/>
  <c r="P2025" i="4" s="1"/>
  <c r="M2026" i="4"/>
  <c r="P2026" i="4" s="1"/>
  <c r="M2027" i="4"/>
  <c r="P2027" i="4" s="1"/>
  <c r="M2028" i="4"/>
  <c r="P2028" i="4" s="1"/>
  <c r="M2029" i="4"/>
  <c r="P2029" i="4" s="1"/>
  <c r="M2030" i="4"/>
  <c r="P2030" i="4" s="1"/>
  <c r="M2031" i="4"/>
  <c r="M2032" i="4"/>
  <c r="M2033" i="4"/>
  <c r="M2034" i="4"/>
  <c r="M2035" i="4"/>
  <c r="M2036" i="4"/>
  <c r="M2037" i="4"/>
  <c r="M2038" i="4"/>
  <c r="M2039" i="4"/>
  <c r="P2039" i="4" s="1"/>
  <c r="M2040" i="4"/>
  <c r="P2040" i="4" s="1"/>
  <c r="M2041" i="4"/>
  <c r="P2041" i="4" s="1"/>
  <c r="M2042" i="4"/>
  <c r="P2042" i="4" s="1"/>
  <c r="M2043" i="4"/>
  <c r="M2044" i="4"/>
  <c r="M2045" i="4"/>
  <c r="M2046" i="4"/>
  <c r="M2047" i="4"/>
  <c r="M2048" i="4"/>
  <c r="M2049" i="4"/>
  <c r="M2050" i="4"/>
  <c r="M2051" i="4"/>
  <c r="M2052" i="4"/>
  <c r="P2052" i="4" s="1"/>
  <c r="M2053" i="4"/>
  <c r="P2053" i="4" s="1"/>
  <c r="M2054" i="4"/>
  <c r="P2054" i="4" s="1"/>
  <c r="M2055" i="4"/>
  <c r="M2056" i="4"/>
  <c r="M2057" i="4"/>
  <c r="M2058" i="4"/>
  <c r="P2058" i="4" s="1"/>
  <c r="M2059" i="4"/>
  <c r="P2059" i="4" s="1"/>
  <c r="M2060" i="4"/>
  <c r="P2060" i="4" s="1"/>
  <c r="M2061" i="4"/>
  <c r="P2061" i="4" s="1"/>
  <c r="M2062" i="4"/>
  <c r="P2062" i="4" s="1"/>
  <c r="M2063" i="4"/>
  <c r="P2063" i="4" s="1"/>
  <c r="M2064" i="4"/>
  <c r="P2064" i="4" s="1"/>
  <c r="M2065" i="4"/>
  <c r="P2065" i="4" s="1"/>
  <c r="M2066" i="4"/>
  <c r="P2066" i="4" s="1"/>
  <c r="M2067" i="4"/>
  <c r="M2068" i="4"/>
  <c r="M2069" i="4"/>
  <c r="M2070" i="4"/>
  <c r="M2071" i="4"/>
  <c r="P2071" i="4" s="1"/>
  <c r="M2072" i="4"/>
  <c r="P2072" i="4" s="1"/>
  <c r="M2073" i="4"/>
  <c r="P2073" i="4" s="1"/>
  <c r="M2074" i="4"/>
  <c r="P2074" i="4" s="1"/>
  <c r="M2075" i="4"/>
  <c r="P2075" i="4" s="1"/>
  <c r="M2076" i="4"/>
  <c r="P2076" i="4" s="1"/>
  <c r="M2077" i="4"/>
  <c r="P2077" i="4" s="1"/>
  <c r="M2078" i="4"/>
  <c r="P2078" i="4" s="1"/>
  <c r="M2079" i="4"/>
  <c r="M2080" i="4"/>
  <c r="M2" i="4"/>
  <c r="P3" i="4"/>
  <c r="P4" i="4"/>
  <c r="P5" i="4"/>
  <c r="P6" i="4"/>
  <c r="P7" i="4"/>
  <c r="P8" i="4"/>
  <c r="P9" i="4"/>
  <c r="P10" i="4"/>
  <c r="P11" i="4"/>
  <c r="P15" i="4"/>
  <c r="P16" i="4"/>
  <c r="P17" i="4"/>
  <c r="P18" i="4"/>
  <c r="P19" i="4"/>
  <c r="P20" i="4"/>
  <c r="P21" i="4"/>
  <c r="P22" i="4"/>
  <c r="P23" i="4"/>
  <c r="P27" i="4"/>
  <c r="P28" i="4"/>
  <c r="P39" i="4"/>
  <c r="P40" i="4"/>
  <c r="P41" i="4"/>
  <c r="P45" i="4"/>
  <c r="P46" i="4"/>
  <c r="P47" i="4"/>
  <c r="P51" i="4"/>
  <c r="P54" i="4"/>
  <c r="P55" i="4"/>
  <c r="P56" i="4"/>
  <c r="P63" i="4"/>
  <c r="P64" i="4"/>
  <c r="P67" i="4"/>
  <c r="P68" i="4"/>
  <c r="P75" i="4"/>
  <c r="P76" i="4"/>
  <c r="P77" i="4"/>
  <c r="P80" i="4"/>
  <c r="P81" i="4"/>
  <c r="P82" i="4"/>
  <c r="P83" i="4"/>
  <c r="P85" i="4"/>
  <c r="P86" i="4"/>
  <c r="P87" i="4"/>
  <c r="P88" i="4"/>
  <c r="P99" i="4"/>
  <c r="P100" i="4"/>
  <c r="P101" i="4"/>
  <c r="P102" i="4"/>
  <c r="P109" i="4"/>
  <c r="P111" i="4"/>
  <c r="P112" i="4"/>
  <c r="P113" i="4"/>
  <c r="P114" i="4"/>
  <c r="P115" i="4"/>
  <c r="P116" i="4"/>
  <c r="P123" i="4"/>
  <c r="P124" i="4"/>
  <c r="P125" i="4"/>
  <c r="P126" i="4"/>
  <c r="P135" i="4"/>
  <c r="P136" i="4"/>
  <c r="P139" i="4"/>
  <c r="P140" i="4"/>
  <c r="P141" i="4"/>
  <c r="P142" i="4"/>
  <c r="P146" i="4"/>
  <c r="P147" i="4"/>
  <c r="P148" i="4"/>
  <c r="P149" i="4"/>
  <c r="P150" i="4"/>
  <c r="P159" i="4"/>
  <c r="P160" i="4"/>
  <c r="P161" i="4"/>
  <c r="P162" i="4"/>
  <c r="P163" i="4"/>
  <c r="P164" i="4"/>
  <c r="P171" i="4"/>
  <c r="P172" i="4"/>
  <c r="P173" i="4"/>
  <c r="P174" i="4"/>
  <c r="P175" i="4"/>
  <c r="P176" i="4"/>
  <c r="P177" i="4"/>
  <c r="P178" i="4"/>
  <c r="P179" i="4"/>
  <c r="P183" i="4"/>
  <c r="P184" i="4"/>
  <c r="P185" i="4"/>
  <c r="P195" i="4"/>
  <c r="P199" i="4"/>
  <c r="P200" i="4"/>
  <c r="P201" i="4"/>
  <c r="P207" i="4"/>
  <c r="P208" i="4"/>
  <c r="P213" i="4"/>
  <c r="P214" i="4"/>
  <c r="P215" i="4"/>
  <c r="P219" i="4"/>
  <c r="P220" i="4"/>
  <c r="P221" i="4"/>
  <c r="P231" i="4"/>
  <c r="P232" i="4"/>
  <c r="P233" i="4"/>
  <c r="P234" i="4"/>
  <c r="P236" i="4"/>
  <c r="P237" i="4"/>
  <c r="P243" i="4"/>
  <c r="P244" i="4"/>
  <c r="P245" i="4"/>
  <c r="P246" i="4"/>
  <c r="P247" i="4"/>
  <c r="P249" i="4"/>
  <c r="P250" i="4"/>
  <c r="P251" i="4"/>
  <c r="P255" i="4"/>
  <c r="P256" i="4"/>
  <c r="P257" i="4"/>
  <c r="P267" i="4"/>
  <c r="P268" i="4"/>
  <c r="P269" i="4"/>
  <c r="P270" i="4"/>
  <c r="P271" i="4"/>
  <c r="P279" i="4"/>
  <c r="P280" i="4"/>
  <c r="P284" i="4"/>
  <c r="P285" i="4"/>
  <c r="P286" i="4"/>
  <c r="P289" i="4"/>
  <c r="P290" i="4"/>
  <c r="P291" i="4"/>
  <c r="P292" i="4"/>
  <c r="P293" i="4"/>
  <c r="P294" i="4"/>
  <c r="P303" i="4"/>
  <c r="P304" i="4"/>
  <c r="P305" i="4"/>
  <c r="P306" i="4"/>
  <c r="P307" i="4"/>
  <c r="P315" i="4"/>
  <c r="P316" i="4"/>
  <c r="P317" i="4"/>
  <c r="P318" i="4"/>
  <c r="P319" i="4"/>
  <c r="P320" i="4"/>
  <c r="P321" i="4"/>
  <c r="P322" i="4"/>
  <c r="P327" i="4"/>
  <c r="P328" i="4"/>
  <c r="P329" i="4"/>
  <c r="P339" i="4"/>
  <c r="P341" i="4"/>
  <c r="P342" i="4"/>
  <c r="P343" i="4"/>
  <c r="P344" i="4"/>
  <c r="P351" i="4"/>
  <c r="P352" i="4"/>
  <c r="P355" i="4"/>
  <c r="P356" i="4"/>
  <c r="P357" i="4"/>
  <c r="P358" i="4"/>
  <c r="P359" i="4"/>
  <c r="P363" i="4"/>
  <c r="P364" i="4"/>
  <c r="P375" i="4"/>
  <c r="P376" i="4"/>
  <c r="P377" i="4"/>
  <c r="P387" i="4"/>
  <c r="P388" i="4"/>
  <c r="P389" i="4"/>
  <c r="P390" i="4"/>
  <c r="P391" i="4"/>
  <c r="P393" i="4"/>
  <c r="P399" i="4"/>
  <c r="P400" i="4"/>
  <c r="P401" i="4"/>
  <c r="P411" i="4"/>
  <c r="P412" i="4"/>
  <c r="P413" i="4"/>
  <c r="P414" i="4"/>
  <c r="P415" i="4"/>
  <c r="P423" i="4"/>
  <c r="P424" i="4"/>
  <c r="P425" i="4"/>
  <c r="P426" i="4"/>
  <c r="P427" i="4"/>
  <c r="P428" i="4"/>
  <c r="P429" i="4"/>
  <c r="P435" i="4"/>
  <c r="P436" i="4"/>
  <c r="P440" i="4"/>
  <c r="P441" i="4"/>
  <c r="P442" i="4"/>
  <c r="P443" i="4"/>
  <c r="P447" i="4"/>
  <c r="P448" i="4"/>
  <c r="P449" i="4"/>
  <c r="P459" i="4"/>
  <c r="P460" i="4"/>
  <c r="P461" i="4"/>
  <c r="P462" i="4"/>
  <c r="P463" i="4"/>
  <c r="P464" i="4"/>
  <c r="P469" i="4"/>
  <c r="P471" i="4"/>
  <c r="P472" i="4"/>
  <c r="P473" i="4"/>
  <c r="P474" i="4"/>
  <c r="P475" i="4"/>
  <c r="P476" i="4"/>
  <c r="P477" i="4"/>
  <c r="P483" i="4"/>
  <c r="P485" i="4"/>
  <c r="P486" i="4"/>
  <c r="P495" i="4"/>
  <c r="P496" i="4"/>
  <c r="P498" i="4"/>
  <c r="P499" i="4"/>
  <c r="P500" i="4"/>
  <c r="P501" i="4"/>
  <c r="P502" i="4"/>
  <c r="P507" i="4"/>
  <c r="P508" i="4"/>
  <c r="P509" i="4"/>
  <c r="P511" i="4"/>
  <c r="P512" i="4"/>
  <c r="P513" i="4"/>
  <c r="P514" i="4"/>
  <c r="P515" i="4"/>
  <c r="P517" i="4"/>
  <c r="P519" i="4"/>
  <c r="P520" i="4"/>
  <c r="P531" i="4"/>
  <c r="P532" i="4"/>
  <c r="P533" i="4"/>
  <c r="P534" i="4"/>
  <c r="P543" i="4"/>
  <c r="P544" i="4"/>
  <c r="P545" i="4"/>
  <c r="P546" i="4"/>
  <c r="P547" i="4"/>
  <c r="P548" i="4"/>
  <c r="P555" i="4"/>
  <c r="P556" i="4"/>
  <c r="P557" i="4"/>
  <c r="P567" i="4"/>
  <c r="P568" i="4"/>
  <c r="P569" i="4"/>
  <c r="P570" i="4"/>
  <c r="P571" i="4"/>
  <c r="P572" i="4"/>
  <c r="P579" i="4"/>
  <c r="P580" i="4"/>
  <c r="P581" i="4"/>
  <c r="P582" i="4"/>
  <c r="P583" i="4"/>
  <c r="P584" i="4"/>
  <c r="P585" i="4"/>
  <c r="P586" i="4"/>
  <c r="P591" i="4"/>
  <c r="P592" i="4"/>
  <c r="P603" i="4"/>
  <c r="P604" i="4"/>
  <c r="P605" i="4"/>
  <c r="P615" i="4"/>
  <c r="P616" i="4"/>
  <c r="P617" i="4"/>
  <c r="P618" i="4"/>
  <c r="P619" i="4"/>
  <c r="P623" i="4"/>
  <c r="P625" i="4"/>
  <c r="P627" i="4"/>
  <c r="P629" i="4"/>
  <c r="P630" i="4"/>
  <c r="P631" i="4"/>
  <c r="P632" i="4"/>
  <c r="P633" i="4"/>
  <c r="P639" i="4"/>
  <c r="P640" i="4"/>
  <c r="P642" i="4"/>
  <c r="P643" i="4"/>
  <c r="P651" i="4"/>
  <c r="P652" i="4"/>
  <c r="P653" i="4"/>
  <c r="P655" i="4"/>
  <c r="P656" i="4"/>
  <c r="P657" i="4"/>
  <c r="P658" i="4"/>
  <c r="P659" i="4"/>
  <c r="P663" i="4"/>
  <c r="P664" i="4"/>
  <c r="P665" i="4"/>
  <c r="P666" i="4"/>
  <c r="P668" i="4"/>
  <c r="P669" i="4"/>
  <c r="P670" i="4"/>
  <c r="P671" i="4"/>
  <c r="P673" i="4"/>
  <c r="P674" i="4"/>
  <c r="P675" i="4"/>
  <c r="P676" i="4"/>
  <c r="P687" i="4"/>
  <c r="P688" i="4"/>
  <c r="P689" i="4"/>
  <c r="P690" i="4"/>
  <c r="P695" i="4"/>
  <c r="P699" i="4"/>
  <c r="P700" i="4"/>
  <c r="P701" i="4"/>
  <c r="P702" i="4"/>
  <c r="P703" i="4"/>
  <c r="P704" i="4"/>
  <c r="P711" i="4"/>
  <c r="P712" i="4"/>
  <c r="P713" i="4"/>
  <c r="P723" i="4"/>
  <c r="P724" i="4"/>
  <c r="P725" i="4"/>
  <c r="P726" i="4"/>
  <c r="P727" i="4"/>
  <c r="P728" i="4"/>
  <c r="P729" i="4"/>
  <c r="P735" i="4"/>
  <c r="P736" i="4"/>
  <c r="P737" i="4"/>
  <c r="P738" i="4"/>
  <c r="P739" i="4"/>
  <c r="P740" i="4"/>
  <c r="P741" i="4"/>
  <c r="P742" i="4"/>
  <c r="P743" i="4"/>
  <c r="P747" i="4"/>
  <c r="P748" i="4"/>
  <c r="P759" i="4"/>
  <c r="P760" i="4"/>
  <c r="P761" i="4"/>
  <c r="P771" i="4"/>
  <c r="P773" i="4"/>
  <c r="P774" i="4"/>
  <c r="P775" i="4"/>
  <c r="P779" i="4"/>
  <c r="P781" i="4"/>
  <c r="P782" i="4"/>
  <c r="P783" i="4"/>
  <c r="P784" i="4"/>
  <c r="P795" i="4"/>
  <c r="P796" i="4"/>
  <c r="P797" i="4"/>
  <c r="P799" i="4"/>
  <c r="P800" i="4"/>
  <c r="P807" i="4"/>
  <c r="P808" i="4"/>
  <c r="P809" i="4"/>
  <c r="P810" i="4"/>
  <c r="P812" i="4"/>
  <c r="P813" i="4"/>
  <c r="P814" i="4"/>
  <c r="P815" i="4"/>
  <c r="P817" i="4"/>
  <c r="P819" i="4"/>
  <c r="P820" i="4"/>
  <c r="P821" i="4"/>
  <c r="P822" i="4"/>
  <c r="P823" i="4"/>
  <c r="P825" i="4"/>
  <c r="P826" i="4"/>
  <c r="P827" i="4"/>
  <c r="P831" i="4"/>
  <c r="P832" i="4"/>
  <c r="P843" i="4"/>
  <c r="P844" i="4"/>
  <c r="P845" i="4"/>
  <c r="P846" i="4"/>
  <c r="P851" i="4"/>
  <c r="P853" i="4"/>
  <c r="P855" i="4"/>
  <c r="P856" i="4"/>
  <c r="P857" i="4"/>
  <c r="P858" i="4"/>
  <c r="P859" i="4"/>
  <c r="P860" i="4"/>
  <c r="P867" i="4"/>
  <c r="P868" i="4"/>
  <c r="P869" i="4"/>
  <c r="P870" i="4"/>
  <c r="P879" i="4"/>
  <c r="P880" i="4"/>
  <c r="P881" i="4"/>
  <c r="P882" i="4"/>
  <c r="P883" i="4"/>
  <c r="P884" i="4"/>
  <c r="P885" i="4"/>
  <c r="P886" i="4"/>
  <c r="P891" i="4"/>
  <c r="P892" i="4"/>
  <c r="P893" i="4"/>
  <c r="P894" i="4"/>
  <c r="P895" i="4"/>
  <c r="P896" i="4"/>
  <c r="P897" i="4"/>
  <c r="P898" i="4"/>
  <c r="P899" i="4"/>
  <c r="P901" i="4"/>
  <c r="P903" i="4"/>
  <c r="P904" i="4"/>
  <c r="P915" i="4"/>
  <c r="P917" i="4"/>
  <c r="P927" i="4"/>
  <c r="P928" i="4"/>
  <c r="P930" i="4"/>
  <c r="P931" i="4"/>
  <c r="P935" i="4"/>
  <c r="P937" i="4"/>
  <c r="P938" i="4"/>
  <c r="P939" i="4"/>
  <c r="P940" i="4"/>
  <c r="P941" i="4"/>
  <c r="P951" i="4"/>
  <c r="P952" i="4"/>
  <c r="P953" i="4"/>
  <c r="P954" i="4"/>
  <c r="P956" i="4"/>
  <c r="P963" i="4"/>
  <c r="P964" i="4"/>
  <c r="P965" i="4"/>
  <c r="P966" i="4"/>
  <c r="P967" i="4"/>
  <c r="P969" i="4"/>
  <c r="P970" i="4"/>
  <c r="P971" i="4"/>
  <c r="P973" i="4"/>
  <c r="P975" i="4"/>
  <c r="P976" i="4"/>
  <c r="P977" i="4"/>
  <c r="P978" i="4"/>
  <c r="P979" i="4"/>
  <c r="P980" i="4"/>
  <c r="P982" i="4"/>
  <c r="P983" i="4"/>
  <c r="P987" i="4"/>
  <c r="P988" i="4"/>
  <c r="P999" i="4"/>
  <c r="P1000" i="4"/>
  <c r="P1001" i="4"/>
  <c r="P1002" i="4"/>
  <c r="P1006" i="4"/>
  <c r="P1009" i="4"/>
  <c r="P1011" i="4"/>
  <c r="P1012" i="4"/>
  <c r="P1013" i="4"/>
  <c r="P1014" i="4"/>
  <c r="P1015" i="4"/>
  <c r="P1016" i="4"/>
  <c r="P1023" i="4"/>
  <c r="P1024" i="4"/>
  <c r="P1025" i="4"/>
  <c r="P1026" i="4"/>
  <c r="P1035" i="4"/>
  <c r="P1036" i="4"/>
  <c r="P1037" i="4"/>
  <c r="P1038" i="4"/>
  <c r="P1039" i="4"/>
  <c r="P1040" i="4"/>
  <c r="P1041" i="4"/>
  <c r="P1042" i="4"/>
  <c r="P1047" i="4"/>
  <c r="P1048" i="4"/>
  <c r="P1049" i="4"/>
  <c r="P1050" i="4"/>
  <c r="P1051" i="4"/>
  <c r="P1052" i="4"/>
  <c r="P1053" i="4"/>
  <c r="P1054" i="4"/>
  <c r="P1055" i="4"/>
  <c r="P1056" i="4"/>
  <c r="P1059" i="4"/>
  <c r="P1060" i="4"/>
  <c r="P1061" i="4"/>
  <c r="P1071" i="4"/>
  <c r="P1072" i="4"/>
  <c r="P1073" i="4"/>
  <c r="P1083" i="4"/>
  <c r="P1084" i="4"/>
  <c r="P1087" i="4"/>
  <c r="P1095" i="4"/>
  <c r="P1096" i="4"/>
  <c r="P1100" i="4"/>
  <c r="P1101" i="4"/>
  <c r="P1102" i="4"/>
  <c r="P1103" i="4"/>
  <c r="P1107" i="4"/>
  <c r="P1108" i="4"/>
  <c r="P1109" i="4"/>
  <c r="P1119" i="4"/>
  <c r="P1120" i="4"/>
  <c r="P1121" i="4"/>
  <c r="P1131" i="4"/>
  <c r="P1132" i="4"/>
  <c r="P1133" i="4"/>
  <c r="P1134" i="4"/>
  <c r="P1135" i="4"/>
  <c r="P1139" i="4"/>
  <c r="P1143" i="4"/>
  <c r="P1144" i="4"/>
  <c r="P1145" i="4"/>
  <c r="P1146" i="4"/>
  <c r="P1147" i="4"/>
  <c r="P1148" i="4"/>
  <c r="P1155" i="4"/>
  <c r="P1156" i="4"/>
  <c r="P1157" i="4"/>
  <c r="P1167" i="4"/>
  <c r="P1168" i="4"/>
  <c r="P1169" i="4"/>
  <c r="P1170" i="4"/>
  <c r="P1171" i="4"/>
  <c r="P1172" i="4"/>
  <c r="P1179" i="4"/>
  <c r="P1180" i="4"/>
  <c r="P1181" i="4"/>
  <c r="P1182" i="4"/>
  <c r="P1183" i="4"/>
  <c r="P1184" i="4"/>
  <c r="P1185" i="4"/>
  <c r="P1186" i="4"/>
  <c r="P1187" i="4"/>
  <c r="P1191" i="4"/>
  <c r="P1192" i="4"/>
  <c r="P1193" i="4"/>
  <c r="P1203" i="4"/>
  <c r="P1204" i="4"/>
  <c r="P1205" i="4"/>
  <c r="P1215" i="4"/>
  <c r="P1216" i="4"/>
  <c r="P1217" i="4"/>
  <c r="P1218" i="4"/>
  <c r="P1227" i="4"/>
  <c r="P1228" i="4"/>
  <c r="P1231" i="4"/>
  <c r="P1232" i="4"/>
  <c r="P1233" i="4"/>
  <c r="P1239" i="4"/>
  <c r="P1240" i="4"/>
  <c r="P1244" i="4"/>
  <c r="P1245" i="4"/>
  <c r="P1246" i="4"/>
  <c r="P1247" i="4"/>
  <c r="P1248" i="4"/>
  <c r="P1250" i="4"/>
  <c r="P1251" i="4"/>
  <c r="P1252" i="4"/>
  <c r="P1253" i="4"/>
  <c r="P1263" i="4"/>
  <c r="P1264" i="4"/>
  <c r="P1265" i="4"/>
  <c r="P1266" i="4"/>
  <c r="P1275" i="4"/>
  <c r="P1276" i="4"/>
  <c r="P1277" i="4"/>
  <c r="P1278" i="4"/>
  <c r="P1279" i="4"/>
  <c r="P1283" i="4"/>
  <c r="P1284" i="4"/>
  <c r="P1286" i="4"/>
  <c r="P1287" i="4"/>
  <c r="P1288" i="4"/>
  <c r="P1289" i="4"/>
  <c r="P1290" i="4"/>
  <c r="P1291" i="4"/>
  <c r="P1292" i="4"/>
  <c r="P1299" i="4"/>
  <c r="P1300" i="4"/>
  <c r="P1301" i="4"/>
  <c r="P1302" i="4"/>
  <c r="P1311" i="4"/>
  <c r="P1312" i="4"/>
  <c r="P1313" i="4"/>
  <c r="P1314" i="4"/>
  <c r="P1315" i="4"/>
  <c r="P1316" i="4"/>
  <c r="P1317" i="4"/>
  <c r="P1318" i="4"/>
  <c r="P1323" i="4"/>
  <c r="P1324" i="4"/>
  <c r="P1325" i="4"/>
  <c r="P1326" i="4"/>
  <c r="P1327" i="4"/>
  <c r="P1328" i="4"/>
  <c r="P1329" i="4"/>
  <c r="P1330" i="4"/>
  <c r="P1331" i="4"/>
  <c r="P1335" i="4"/>
  <c r="P1336" i="4"/>
  <c r="P1337" i="4"/>
  <c r="P1347" i="4"/>
  <c r="P1348" i="4"/>
  <c r="P1349" i="4"/>
  <c r="P1350" i="4"/>
  <c r="P1351" i="4"/>
  <c r="P1359" i="4"/>
  <c r="P1360" i="4"/>
  <c r="P1361" i="4"/>
  <c r="P1362" i="4"/>
  <c r="P1363" i="4"/>
  <c r="P1364" i="4"/>
  <c r="P1371" i="4"/>
  <c r="P1372" i="4"/>
  <c r="P1375" i="4"/>
  <c r="P1376" i="4"/>
  <c r="P1377" i="4"/>
  <c r="P1378" i="4"/>
  <c r="P1379" i="4"/>
  <c r="P1383" i="4"/>
  <c r="P1384" i="4"/>
  <c r="P1395" i="4"/>
  <c r="P1396" i="4"/>
  <c r="P1397" i="4"/>
  <c r="P1407" i="4"/>
  <c r="P1408" i="4"/>
  <c r="P1409" i="4"/>
  <c r="P1410" i="4"/>
  <c r="P1414" i="4"/>
  <c r="P1415" i="4"/>
  <c r="P1419" i="4"/>
  <c r="P1420" i="4"/>
  <c r="P1421" i="4"/>
  <c r="P1422" i="4"/>
  <c r="P1423" i="4"/>
  <c r="P1431" i="4"/>
  <c r="P1432" i="4"/>
  <c r="P1433" i="4"/>
  <c r="P1443" i="4"/>
  <c r="P1444" i="4"/>
  <c r="P1445" i="4"/>
  <c r="P1446" i="4"/>
  <c r="P1447" i="4"/>
  <c r="P1448" i="4"/>
  <c r="P1455" i="4"/>
  <c r="P1456" i="4"/>
  <c r="P1457" i="4"/>
  <c r="P1458" i="4"/>
  <c r="P1459" i="4"/>
  <c r="P1460" i="4"/>
  <c r="P1461" i="4"/>
  <c r="P1462" i="4"/>
  <c r="P1467" i="4"/>
  <c r="P1468" i="4"/>
  <c r="P1469" i="4"/>
  <c r="P1479" i="4"/>
  <c r="P1480" i="4"/>
  <c r="P1481" i="4"/>
  <c r="P1482" i="4"/>
  <c r="P1483" i="4"/>
  <c r="P1491" i="4"/>
  <c r="P1492" i="4"/>
  <c r="P1493" i="4"/>
  <c r="P1494" i="4"/>
  <c r="P1495" i="4"/>
  <c r="P1496" i="4"/>
  <c r="P1497" i="4"/>
  <c r="P1503" i="4"/>
  <c r="P1504" i="4"/>
  <c r="P1505" i="4"/>
  <c r="P1506" i="4"/>
  <c r="P1507" i="4"/>
  <c r="P1508" i="4"/>
  <c r="P1509" i="4"/>
  <c r="P1510" i="4"/>
  <c r="P1515" i="4"/>
  <c r="P1516" i="4"/>
  <c r="P1519" i="4"/>
  <c r="P1520" i="4"/>
  <c r="P1521" i="4"/>
  <c r="P1522" i="4"/>
  <c r="P1523" i="4"/>
  <c r="P1524" i="4"/>
  <c r="P1526" i="4"/>
  <c r="P1527" i="4"/>
  <c r="P1528" i="4"/>
  <c r="P1539" i="4"/>
  <c r="P1540" i="4"/>
  <c r="P1541" i="4"/>
  <c r="P1545" i="4"/>
  <c r="P1551" i="4"/>
  <c r="P1552" i="4"/>
  <c r="P1553" i="4"/>
  <c r="P1554" i="4"/>
  <c r="P1558" i="4"/>
  <c r="P1559" i="4"/>
  <c r="P1560" i="4"/>
  <c r="P1562" i="4"/>
  <c r="P1563" i="4"/>
  <c r="P1564" i="4"/>
  <c r="P1565" i="4"/>
  <c r="P1566" i="4"/>
  <c r="P1567" i="4"/>
  <c r="P1575" i="4"/>
  <c r="P1576" i="4"/>
  <c r="P1577" i="4"/>
  <c r="P1578" i="4"/>
  <c r="P1587" i="4"/>
  <c r="P1588" i="4"/>
  <c r="P1589" i="4"/>
  <c r="P1590" i="4"/>
  <c r="P1591" i="4"/>
  <c r="P1592" i="4"/>
  <c r="P1593" i="4"/>
  <c r="P1598" i="4"/>
  <c r="P1599" i="4"/>
  <c r="P1600" i="4"/>
  <c r="P1601" i="4"/>
  <c r="P1602" i="4"/>
  <c r="P1603" i="4"/>
  <c r="P1604" i="4"/>
  <c r="P1605" i="4"/>
  <c r="P1606" i="4"/>
  <c r="P1611" i="4"/>
  <c r="P1612" i="4"/>
  <c r="P1613" i="4"/>
  <c r="P1614" i="4"/>
  <c r="P1623" i="4"/>
  <c r="P1624" i="4"/>
  <c r="P1625" i="4"/>
  <c r="P1626" i="4"/>
  <c r="P1627" i="4"/>
  <c r="P1628" i="4"/>
  <c r="P1629" i="4"/>
  <c r="P1635" i="4"/>
  <c r="P1636" i="4"/>
  <c r="P1637" i="4"/>
  <c r="P1638" i="4"/>
  <c r="P1639" i="4"/>
  <c r="P1640" i="4"/>
  <c r="P1641" i="4"/>
  <c r="P1642" i="4"/>
  <c r="P1643" i="4"/>
  <c r="P1647" i="4"/>
  <c r="P1648" i="4"/>
  <c r="P1649" i="4"/>
  <c r="P1650" i="4"/>
  <c r="P1651" i="4"/>
  <c r="P1652" i="4"/>
  <c r="P1653" i="4"/>
  <c r="P1654" i="4"/>
  <c r="P1655" i="4"/>
  <c r="P1656" i="4"/>
  <c r="P1659" i="4"/>
  <c r="P1660" i="4"/>
  <c r="P1671" i="4"/>
  <c r="P1672" i="4"/>
  <c r="P1683" i="4"/>
  <c r="P1684" i="4"/>
  <c r="P1685" i="4"/>
  <c r="P1689" i="4"/>
  <c r="P1690" i="4"/>
  <c r="P1691" i="4"/>
  <c r="P1695" i="4"/>
  <c r="P1696" i="4"/>
  <c r="P1697" i="4"/>
  <c r="P1698" i="4"/>
  <c r="P1707" i="4"/>
  <c r="P1708" i="4"/>
  <c r="P1709" i="4"/>
  <c r="P1719" i="4"/>
  <c r="P1720" i="4"/>
  <c r="P1721" i="4"/>
  <c r="P1722" i="4"/>
  <c r="P1723" i="4"/>
  <c r="P1724" i="4"/>
  <c r="P1731" i="4"/>
  <c r="P1732" i="4"/>
  <c r="P1733" i="4"/>
  <c r="P1734" i="4"/>
  <c r="P1735" i="4"/>
  <c r="P1736" i="4"/>
  <c r="P1737" i="4"/>
  <c r="P1743" i="4"/>
  <c r="P1744" i="4"/>
  <c r="P1745" i="4"/>
  <c r="P1755" i="4"/>
  <c r="P1756" i="4"/>
  <c r="P1757" i="4"/>
  <c r="P1758" i="4"/>
  <c r="P1759" i="4"/>
  <c r="P1760" i="4"/>
  <c r="P1767" i="4"/>
  <c r="P1768" i="4"/>
  <c r="P1769" i="4"/>
  <c r="P1770" i="4"/>
  <c r="P1771" i="4"/>
  <c r="P1772" i="4"/>
  <c r="P1773" i="4"/>
  <c r="P1774" i="4"/>
  <c r="P1775" i="4"/>
  <c r="P1779" i="4"/>
  <c r="P1780" i="4"/>
  <c r="P1781" i="4"/>
  <c r="P1782" i="4"/>
  <c r="P1783" i="4"/>
  <c r="P1784" i="4"/>
  <c r="P1785" i="4"/>
  <c r="P1786" i="4"/>
  <c r="P1787" i="4"/>
  <c r="P1788" i="4"/>
  <c r="P1790" i="4"/>
  <c r="P1791" i="4"/>
  <c r="P1792" i="4"/>
  <c r="P1793" i="4"/>
  <c r="P1794" i="4"/>
  <c r="P1795" i="4"/>
  <c r="P1796" i="4"/>
  <c r="P1797" i="4"/>
  <c r="P1798" i="4"/>
  <c r="P1799" i="4"/>
  <c r="P1800" i="4"/>
  <c r="P1803" i="4"/>
  <c r="P1804" i="4"/>
  <c r="P1815" i="4"/>
  <c r="P1816" i="4"/>
  <c r="P1820" i="4"/>
  <c r="P1821" i="4"/>
  <c r="P1827" i="4"/>
  <c r="P1828" i="4"/>
  <c r="P1829" i="4"/>
  <c r="P1833" i="4"/>
  <c r="P1834" i="4"/>
  <c r="P1835" i="4"/>
  <c r="P1836" i="4"/>
  <c r="P1838" i="4"/>
  <c r="P1839" i="4"/>
  <c r="P1840" i="4"/>
  <c r="P1841" i="4"/>
  <c r="P1842" i="4"/>
  <c r="P1851" i="4"/>
  <c r="P1852" i="4"/>
  <c r="P1853" i="4"/>
  <c r="P1854" i="4"/>
  <c r="P1863" i="4"/>
  <c r="P1864" i="4"/>
  <c r="P1865" i="4"/>
  <c r="P1866" i="4"/>
  <c r="P1867" i="4"/>
  <c r="P1868" i="4"/>
  <c r="P1871" i="4"/>
  <c r="P1872" i="4"/>
  <c r="P1875" i="4"/>
  <c r="P1876" i="4"/>
  <c r="P1877" i="4"/>
  <c r="P1878" i="4"/>
  <c r="P1879" i="4"/>
  <c r="P1880" i="4"/>
  <c r="P1881" i="4"/>
  <c r="P1887" i="4"/>
  <c r="P1888" i="4"/>
  <c r="P1889" i="4"/>
  <c r="P1899" i="4"/>
  <c r="P1900" i="4"/>
  <c r="P1901" i="4"/>
  <c r="P1902" i="4"/>
  <c r="P1903" i="4"/>
  <c r="P1911" i="4"/>
  <c r="P1912" i="4"/>
  <c r="P1913" i="4"/>
  <c r="P1914" i="4"/>
  <c r="P1915" i="4"/>
  <c r="P1916" i="4"/>
  <c r="P1917" i="4"/>
  <c r="P1918" i="4"/>
  <c r="P1923" i="4"/>
  <c r="P1924" i="4"/>
  <c r="P1925" i="4"/>
  <c r="P1926" i="4"/>
  <c r="P1927" i="4"/>
  <c r="P1928" i="4"/>
  <c r="P1929" i="4"/>
  <c r="P1930" i="4"/>
  <c r="P1931" i="4"/>
  <c r="P1932" i="4"/>
  <c r="P1935" i="4"/>
  <c r="P1936" i="4"/>
  <c r="P1937" i="4"/>
  <c r="P1938" i="4"/>
  <c r="P1939" i="4"/>
  <c r="P1940" i="4"/>
  <c r="P1941" i="4"/>
  <c r="P1942" i="4"/>
  <c r="P1943" i="4"/>
  <c r="P1944" i="4"/>
  <c r="P1946" i="4"/>
  <c r="P1947" i="4"/>
  <c r="P1948" i="4"/>
  <c r="P1959" i="4"/>
  <c r="P1960" i="4"/>
  <c r="P1971" i="4"/>
  <c r="P1972" i="4"/>
  <c r="P1973" i="4"/>
  <c r="P1976" i="4"/>
  <c r="P1977" i="4"/>
  <c r="P1983" i="4"/>
  <c r="P1984" i="4"/>
  <c r="P1985" i="4"/>
  <c r="P1986" i="4"/>
  <c r="P1989" i="4"/>
  <c r="P1990" i="4"/>
  <c r="P1991" i="4"/>
  <c r="P1992" i="4"/>
  <c r="P1995" i="4"/>
  <c r="P1996" i="4"/>
  <c r="P1997" i="4"/>
  <c r="P1998" i="4"/>
  <c r="P1999" i="4"/>
  <c r="P2007" i="4"/>
  <c r="P2008" i="4"/>
  <c r="P2009" i="4"/>
  <c r="P2019" i="4"/>
  <c r="P2020" i="4"/>
  <c r="P2021" i="4"/>
  <c r="P2022" i="4"/>
  <c r="P2023" i="4"/>
  <c r="P2031" i="4"/>
  <c r="P2032" i="4"/>
  <c r="P2033" i="4"/>
  <c r="P2034" i="4"/>
  <c r="P2035" i="4"/>
  <c r="P2036" i="4"/>
  <c r="P2037" i="4"/>
  <c r="P2038" i="4"/>
  <c r="P2043" i="4"/>
  <c r="P2044" i="4"/>
  <c r="P2045" i="4"/>
  <c r="P2046" i="4"/>
  <c r="P2047" i="4"/>
  <c r="P2048" i="4"/>
  <c r="P2049" i="4"/>
  <c r="P2050" i="4"/>
  <c r="P2051" i="4"/>
  <c r="P2055" i="4"/>
  <c r="P2056" i="4"/>
  <c r="P2057" i="4"/>
  <c r="P2067" i="4"/>
  <c r="P2068" i="4"/>
  <c r="P2069" i="4"/>
  <c r="P2070" i="4"/>
  <c r="P2079" i="4"/>
  <c r="P2080" i="4"/>
  <c r="P2" i="4"/>
  <c r="O3" i="4" a="1"/>
  <c r="O3" i="4" s="1"/>
  <c r="O4" i="4" a="1"/>
  <c r="O4" i="4"/>
  <c r="O5" i="4" a="1"/>
  <c r="O5" i="4"/>
  <c r="O6" i="4" a="1"/>
  <c r="O6" i="4"/>
  <c r="O7" i="4" a="1"/>
  <c r="O7" i="4"/>
  <c r="O8" i="4" a="1"/>
  <c r="O8" i="4"/>
  <c r="O9" i="4" a="1"/>
  <c r="O9" i="4" s="1"/>
  <c r="O10" i="4" a="1"/>
  <c r="O10" i="4" s="1"/>
  <c r="O11" i="4" a="1"/>
  <c r="O11" i="4"/>
  <c r="O12" i="4" a="1"/>
  <c r="O12" i="4"/>
  <c r="O13" i="4" a="1"/>
  <c r="O13" i="4"/>
  <c r="O14" i="4" a="1"/>
  <c r="O14" i="4"/>
  <c r="O15" i="4" a="1"/>
  <c r="O15" i="4" s="1"/>
  <c r="O16" i="4" a="1"/>
  <c r="O16" i="4" s="1"/>
  <c r="O17" i="4" a="1"/>
  <c r="O17" i="4"/>
  <c r="O18" i="4" a="1"/>
  <c r="O18" i="4"/>
  <c r="O19" i="4" a="1"/>
  <c r="O19" i="4"/>
  <c r="O20" i="4" a="1"/>
  <c r="O20" i="4"/>
  <c r="O21" i="4" a="1"/>
  <c r="O21" i="4" s="1"/>
  <c r="O22" i="4" a="1"/>
  <c r="O22" i="4"/>
  <c r="O23" i="4" a="1"/>
  <c r="O23" i="4" s="1"/>
  <c r="O24" i="4" a="1"/>
  <c r="O24" i="4" s="1"/>
  <c r="O25" i="4" a="1"/>
  <c r="O25" i="4"/>
  <c r="O26" i="4" a="1"/>
  <c r="O26" i="4"/>
  <c r="O27" i="4" a="1"/>
  <c r="O27" i="4" s="1"/>
  <c r="O28" i="4" a="1"/>
  <c r="O28" i="4"/>
  <c r="O29" i="4" a="1"/>
  <c r="O29" i="4" s="1"/>
  <c r="O30" i="4" a="1"/>
  <c r="O30" i="4"/>
  <c r="O31" i="4" a="1"/>
  <c r="O31" i="4" s="1"/>
  <c r="O32" i="4" a="1"/>
  <c r="O32" i="4"/>
  <c r="O33" i="4" a="1"/>
  <c r="O33" i="4" s="1"/>
  <c r="O34" i="4" a="1"/>
  <c r="O34" i="4"/>
  <c r="O35" i="4" a="1"/>
  <c r="O35" i="4"/>
  <c r="O36" i="4" a="1"/>
  <c r="O36" i="4" s="1"/>
  <c r="O37" i="4" a="1"/>
  <c r="O37" i="4"/>
  <c r="O38" i="4" a="1"/>
  <c r="O38" i="4" s="1"/>
  <c r="O39" i="4" a="1"/>
  <c r="O39" i="4" s="1"/>
  <c r="O40" i="4" a="1"/>
  <c r="O40" i="4" s="1"/>
  <c r="O41" i="4" a="1"/>
  <c r="O41" i="4"/>
  <c r="O42" i="4" a="1"/>
  <c r="O42" i="4" s="1"/>
  <c r="O43" i="4" a="1"/>
  <c r="O43" i="4"/>
  <c r="O44" i="4" a="1"/>
  <c r="O44" i="4"/>
  <c r="O45" i="4" a="1"/>
  <c r="O45" i="4" s="1"/>
  <c r="O46" i="4" a="1"/>
  <c r="O46" i="4"/>
  <c r="O47" i="4" a="1"/>
  <c r="O47" i="4" s="1"/>
  <c r="O48" i="4" a="1"/>
  <c r="O48" i="4"/>
  <c r="O49" i="4" a="1"/>
  <c r="O49" i="4" s="1"/>
  <c r="O50" i="4" a="1"/>
  <c r="O50" i="4"/>
  <c r="O51" i="4" a="1"/>
  <c r="O51" i="4" s="1"/>
  <c r="O52" i="4" a="1"/>
  <c r="O52" i="4"/>
  <c r="O53" i="4" a="1"/>
  <c r="O53" i="4"/>
  <c r="O54" i="4" a="1"/>
  <c r="O54" i="4" s="1"/>
  <c r="O55" i="4" a="1"/>
  <c r="O55" i="4" s="1"/>
  <c r="O56" i="4" a="1"/>
  <c r="O56" i="4"/>
  <c r="O57" i="4" a="1"/>
  <c r="O57" i="4" s="1"/>
  <c r="O58" i="4" a="1"/>
  <c r="O58" i="4"/>
  <c r="O59" i="4" a="1"/>
  <c r="O59" i="4"/>
  <c r="O60" i="4" a="1"/>
  <c r="O60" i="4"/>
  <c r="O61" i="4" a="1"/>
  <c r="O61" i="4" s="1"/>
  <c r="O62" i="4" a="1"/>
  <c r="O62" i="4" s="1"/>
  <c r="O63" i="4" a="1"/>
  <c r="O63" i="4" s="1"/>
  <c r="O64" i="4" a="1"/>
  <c r="O64" i="4"/>
  <c r="O65" i="4" a="1"/>
  <c r="O65" i="4"/>
  <c r="O66" i="4" a="1"/>
  <c r="O66" i="4"/>
  <c r="O67" i="4" a="1"/>
  <c r="O67" i="4"/>
  <c r="O68" i="4" a="1"/>
  <c r="O68" i="4" s="1"/>
  <c r="O69" i="4" a="1"/>
  <c r="O69" i="4" s="1"/>
  <c r="O70" i="4" a="1"/>
  <c r="O70" i="4"/>
  <c r="O71" i="4" a="1"/>
  <c r="O71" i="4"/>
  <c r="O72" i="4" a="1"/>
  <c r="O72" i="4"/>
  <c r="O73" i="4" a="1"/>
  <c r="O73" i="4"/>
  <c r="O74" i="4" a="1"/>
  <c r="O74" i="4"/>
  <c r="O75" i="4" a="1"/>
  <c r="O75" i="4" s="1"/>
  <c r="O76" i="4" a="1"/>
  <c r="O76" i="4"/>
  <c r="O77" i="4" a="1"/>
  <c r="O77" i="4"/>
  <c r="O78" i="4" a="1"/>
  <c r="O78" i="4"/>
  <c r="O79" i="4" a="1"/>
  <c r="O79" i="4"/>
  <c r="O80" i="4" a="1"/>
  <c r="O80" i="4" s="1"/>
  <c r="O81" i="4" a="1"/>
  <c r="O81" i="4" s="1"/>
  <c r="O82" i="4" a="1"/>
  <c r="O82" i="4" s="1"/>
  <c r="O83" i="4" a="1"/>
  <c r="O83" i="4" s="1"/>
  <c r="O84" i="4" a="1"/>
  <c r="O84" i="4"/>
  <c r="O85" i="4" a="1"/>
  <c r="O85" i="4"/>
  <c r="O86" i="4" a="1"/>
  <c r="O86" i="4"/>
  <c r="O87" i="4" a="1"/>
  <c r="O87" i="4" s="1"/>
  <c r="O88" i="4" a="1"/>
  <c r="O88" i="4" s="1"/>
  <c r="O89" i="4" a="1"/>
  <c r="O89" i="4"/>
  <c r="O90" i="4" a="1"/>
  <c r="O90" i="4" s="1"/>
  <c r="O91" i="4" a="1"/>
  <c r="O91" i="4"/>
  <c r="O92" i="4" a="1"/>
  <c r="O92" i="4"/>
  <c r="O93" i="4" a="1"/>
  <c r="O93" i="4" s="1"/>
  <c r="O94" i="4" a="1"/>
  <c r="O94" i="4"/>
  <c r="O95" i="4" a="1"/>
  <c r="O95" i="4" s="1"/>
  <c r="O96" i="4" a="1"/>
  <c r="O96" i="4"/>
  <c r="O97" i="4" a="1"/>
  <c r="O97" i="4" s="1"/>
  <c r="O98" i="4" a="1"/>
  <c r="O98" i="4"/>
  <c r="O99" i="4" a="1"/>
  <c r="O99" i="4" s="1"/>
  <c r="O100" i="4" a="1"/>
  <c r="O100" i="4"/>
  <c r="O101" i="4" a="1"/>
  <c r="O101" i="4" s="1"/>
  <c r="O102" i="4" a="1"/>
  <c r="O102" i="4"/>
  <c r="O103" i="4" a="1"/>
  <c r="O103" i="4"/>
  <c r="O104" i="4" a="1"/>
  <c r="O104" i="4" s="1"/>
  <c r="O105" i="4" a="1"/>
  <c r="O105" i="4" s="1"/>
  <c r="O106" i="4" a="1"/>
  <c r="O106" i="4"/>
  <c r="O107" i="4" a="1"/>
  <c r="O107" i="4"/>
  <c r="O108" i="4" a="1"/>
  <c r="O108" i="4" s="1"/>
  <c r="O109" i="4" a="1"/>
  <c r="O109" i="4" s="1"/>
  <c r="O110" i="4" a="1"/>
  <c r="O110" i="4"/>
  <c r="O111" i="4" a="1"/>
  <c r="O111" i="4" s="1"/>
  <c r="O112" i="4" a="1"/>
  <c r="O112" i="4" s="1"/>
  <c r="O113" i="4" a="1"/>
  <c r="O113" i="4"/>
  <c r="O114" i="4" a="1"/>
  <c r="O114" i="4" s="1"/>
  <c r="O115" i="4" a="1"/>
  <c r="O115" i="4"/>
  <c r="O116" i="4" a="1"/>
  <c r="O116" i="4" s="1"/>
  <c r="O117" i="4" a="1"/>
  <c r="O117" i="4" s="1"/>
  <c r="O118" i="4" a="1"/>
  <c r="O118" i="4"/>
  <c r="O119" i="4" a="1"/>
  <c r="O119" i="4"/>
  <c r="O120" i="4" a="1"/>
  <c r="O120" i="4"/>
  <c r="O121" i="4" a="1"/>
  <c r="O121" i="4" s="1"/>
  <c r="O122" i="4" a="1"/>
  <c r="O122" i="4"/>
  <c r="O123" i="4" a="1"/>
  <c r="O123" i="4" s="1"/>
  <c r="O124" i="4" a="1"/>
  <c r="O124" i="4"/>
  <c r="O125" i="4" a="1"/>
  <c r="O125" i="4"/>
  <c r="O126" i="4" a="1"/>
  <c r="O126" i="4"/>
  <c r="O127" i="4" a="1"/>
  <c r="O127" i="4" s="1"/>
  <c r="O128" i="4" a="1"/>
  <c r="O128" i="4"/>
  <c r="O129" i="4" a="1"/>
  <c r="O129" i="4" s="1"/>
  <c r="O130" i="4" a="1"/>
  <c r="O130" i="4"/>
  <c r="O131" i="4" a="1"/>
  <c r="O131" i="4"/>
  <c r="O132" i="4" a="1"/>
  <c r="O132" i="4"/>
  <c r="O133" i="4" a="1"/>
  <c r="O133" i="4"/>
  <c r="O134" i="4" a="1"/>
  <c r="O134" i="4" s="1"/>
  <c r="O135" i="4" a="1"/>
  <c r="O135" i="4" s="1"/>
  <c r="O136" i="4" a="1"/>
  <c r="O136" i="4"/>
  <c r="O137" i="4" a="1"/>
  <c r="O137" i="4"/>
  <c r="O138" i="4" a="1"/>
  <c r="O138" i="4"/>
  <c r="O139" i="4" a="1"/>
  <c r="O139" i="4"/>
  <c r="O140" i="4" a="1"/>
  <c r="O140" i="4" s="1"/>
  <c r="O141" i="4" a="1"/>
  <c r="O141" i="4" s="1"/>
  <c r="O142" i="4" a="1"/>
  <c r="O142" i="4"/>
  <c r="O143" i="4" a="1"/>
  <c r="O143" i="4"/>
  <c r="O144" i="4" a="1"/>
  <c r="O144" i="4"/>
  <c r="O145" i="4" a="1"/>
  <c r="O145" i="4"/>
  <c r="O146" i="4" a="1"/>
  <c r="O146" i="4"/>
  <c r="O147" i="4" a="1"/>
  <c r="O147" i="4" s="1"/>
  <c r="O148" i="4" a="1"/>
  <c r="O148" i="4"/>
  <c r="O149" i="4" a="1"/>
  <c r="O149" i="4"/>
  <c r="O150" i="4" a="1"/>
  <c r="O150" i="4"/>
  <c r="O151" i="4" a="1"/>
  <c r="O151" i="4" s="1"/>
  <c r="O152" i="4" a="1"/>
  <c r="O152" i="4"/>
  <c r="O153" i="4" a="1"/>
  <c r="O153" i="4" s="1"/>
  <c r="O154" i="4" a="1"/>
  <c r="O154" i="4" s="1"/>
  <c r="O155" i="4" a="1"/>
  <c r="O155" i="4"/>
  <c r="O156" i="4" a="1"/>
  <c r="O156" i="4"/>
  <c r="O157" i="4" a="1"/>
  <c r="O157" i="4"/>
  <c r="O158" i="4" a="1"/>
  <c r="O158" i="4" s="1"/>
  <c r="O159" i="4" a="1"/>
  <c r="O159" i="4" s="1"/>
  <c r="O160" i="4" a="1"/>
  <c r="O160" i="4" s="1"/>
  <c r="O161" i="4" a="1"/>
  <c r="O161" i="4"/>
  <c r="O162" i="4" a="1"/>
  <c r="O162" i="4"/>
  <c r="O163" i="4" a="1"/>
  <c r="O163" i="4" s="1"/>
  <c r="O164" i="4" a="1"/>
  <c r="O164" i="4"/>
  <c r="O165" i="4" a="1"/>
  <c r="O165" i="4" s="1"/>
  <c r="O166" i="4" a="1"/>
  <c r="O166" i="4"/>
  <c r="O167" i="4" a="1"/>
  <c r="O167" i="4" s="1"/>
  <c r="O168" i="4" a="1"/>
  <c r="O168" i="4"/>
  <c r="O169" i="4" a="1"/>
  <c r="O169" i="4"/>
  <c r="O170" i="4" a="1"/>
  <c r="O170" i="4" s="1"/>
  <c r="O171" i="4" a="1"/>
  <c r="O171" i="4" s="1"/>
  <c r="O172" i="4" a="1"/>
  <c r="O172" i="4"/>
  <c r="O173" i="4" a="1"/>
  <c r="O173" i="4" s="1"/>
  <c r="O174" i="4" a="1"/>
  <c r="O174" i="4"/>
  <c r="O175" i="4" a="1"/>
  <c r="O175" i="4"/>
  <c r="O176" i="4" a="1"/>
  <c r="O176" i="4"/>
  <c r="O177" i="4" a="1"/>
  <c r="O177" i="4" s="1"/>
  <c r="O178" i="4" a="1"/>
  <c r="O178" i="4"/>
  <c r="O179" i="4" a="1"/>
  <c r="O179" i="4"/>
  <c r="O180" i="4" a="1"/>
  <c r="O180" i="4" s="1"/>
  <c r="O181" i="4" a="1"/>
  <c r="O181" i="4"/>
  <c r="O182" i="4" a="1"/>
  <c r="O182" i="4"/>
  <c r="O183" i="4" a="1"/>
  <c r="O183" i="4" s="1"/>
  <c r="O184" i="4" a="1"/>
  <c r="O184" i="4"/>
  <c r="O185" i="4" a="1"/>
  <c r="O185" i="4"/>
  <c r="O186" i="4" a="1"/>
  <c r="O186" i="4" s="1"/>
  <c r="O187" i="4" a="1"/>
  <c r="O187" i="4"/>
  <c r="O188" i="4" a="1"/>
  <c r="O188" i="4"/>
  <c r="O189" i="4" a="1"/>
  <c r="O189" i="4" s="1"/>
  <c r="O190" i="4" a="1"/>
  <c r="O190" i="4"/>
  <c r="O191" i="4" a="1"/>
  <c r="O191" i="4"/>
  <c r="O192" i="4" a="1"/>
  <c r="O192" i="4"/>
  <c r="O193" i="4" a="1"/>
  <c r="O193" i="4" s="1"/>
  <c r="O194" i="4" a="1"/>
  <c r="O194" i="4" s="1"/>
  <c r="O195" i="4" a="1"/>
  <c r="O195" i="4" s="1"/>
  <c r="O196" i="4" a="1"/>
  <c r="O196" i="4"/>
  <c r="O197" i="4" a="1"/>
  <c r="O197" i="4"/>
  <c r="O198" i="4" a="1"/>
  <c r="O198" i="4"/>
  <c r="O199" i="4" a="1"/>
  <c r="O199" i="4" s="1"/>
  <c r="O200" i="4" a="1"/>
  <c r="O200" i="4"/>
  <c r="O201" i="4" a="1"/>
  <c r="O201" i="4" s="1"/>
  <c r="O202" i="4" a="1"/>
  <c r="O202" i="4"/>
  <c r="O203" i="4" a="1"/>
  <c r="O203" i="4"/>
  <c r="O204" i="4" a="1"/>
  <c r="O204" i="4"/>
  <c r="O205" i="4" a="1"/>
  <c r="O205" i="4"/>
  <c r="O206" i="4" a="1"/>
  <c r="O206" i="4" s="1"/>
  <c r="O207" i="4" a="1"/>
  <c r="O207" i="4" s="1"/>
  <c r="O208" i="4" a="1"/>
  <c r="O208" i="4"/>
  <c r="O209" i="4" a="1"/>
  <c r="O209" i="4"/>
  <c r="O210" i="4" a="1"/>
  <c r="O210" i="4"/>
  <c r="O211" i="4" a="1"/>
  <c r="O211" i="4"/>
  <c r="O212" i="4" a="1"/>
  <c r="O212" i="4" s="1"/>
  <c r="O213" i="4" a="1"/>
  <c r="O213" i="4" s="1"/>
  <c r="O214" i="4" a="1"/>
  <c r="O214" i="4" s="1"/>
  <c r="O215" i="4" a="1"/>
  <c r="O215" i="4"/>
  <c r="O216" i="4" a="1"/>
  <c r="O216" i="4"/>
  <c r="O217" i="4" a="1"/>
  <c r="O217" i="4"/>
  <c r="O218" i="4" a="1"/>
  <c r="O218" i="4"/>
  <c r="O219" i="4" a="1"/>
  <c r="O219" i="4" s="1"/>
  <c r="O220" i="4" a="1"/>
  <c r="O220" i="4"/>
  <c r="O221" i="4" a="1"/>
  <c r="O221" i="4"/>
  <c r="O222" i="4" a="1"/>
  <c r="O222" i="4" s="1"/>
  <c r="O223" i="4" a="1"/>
  <c r="O223" i="4"/>
  <c r="O224" i="4" a="1"/>
  <c r="O224" i="4"/>
  <c r="O225" i="4" a="1"/>
  <c r="O225" i="4" s="1"/>
  <c r="O226" i="4" a="1"/>
  <c r="O226" i="4" s="1"/>
  <c r="O227" i="4" a="1"/>
  <c r="O227" i="4"/>
  <c r="O228" i="4" a="1"/>
  <c r="O228" i="4" s="1"/>
  <c r="O229" i="4" a="1"/>
  <c r="O229" i="4" s="1"/>
  <c r="O230" i="4" a="1"/>
  <c r="O230" i="4"/>
  <c r="O231" i="4" a="1"/>
  <c r="O231" i="4" s="1"/>
  <c r="O232" i="4" a="1"/>
  <c r="O232" i="4" s="1"/>
  <c r="O233" i="4" a="1"/>
  <c r="O233" i="4"/>
  <c r="O234" i="4" a="1"/>
  <c r="O234" i="4"/>
  <c r="O235" i="4" a="1"/>
  <c r="O235" i="4"/>
  <c r="O236" i="4" a="1"/>
  <c r="O236" i="4" s="1"/>
  <c r="O237" i="4" a="1"/>
  <c r="O237" i="4" s="1"/>
  <c r="O238" i="4" a="1"/>
  <c r="O238" i="4"/>
  <c r="O239" i="4" a="1"/>
  <c r="O239" i="4" s="1"/>
  <c r="O240" i="4" a="1"/>
  <c r="O240" i="4"/>
  <c r="O241" i="4" a="1"/>
  <c r="O241" i="4"/>
  <c r="O242" i="4" a="1"/>
  <c r="O242" i="4"/>
  <c r="O243" i="4" a="1"/>
  <c r="O243" i="4" s="1"/>
  <c r="O244" i="4" a="1"/>
  <c r="O244" i="4"/>
  <c r="O245" i="4" a="1"/>
  <c r="O245" i="4" s="1"/>
  <c r="O246" i="4" a="1"/>
  <c r="O246" i="4"/>
  <c r="O247" i="4" a="1"/>
  <c r="O247" i="4"/>
  <c r="O248" i="4" a="1"/>
  <c r="O248" i="4"/>
  <c r="O249" i="4" a="1"/>
  <c r="O249" i="4" s="1"/>
  <c r="O250" i="4" a="1"/>
  <c r="O250" i="4"/>
  <c r="O251" i="4" a="1"/>
  <c r="O251" i="4"/>
  <c r="O252" i="4" a="1"/>
  <c r="O252" i="4" s="1"/>
  <c r="O253" i="4" a="1"/>
  <c r="O253" i="4"/>
  <c r="O254" i="4" a="1"/>
  <c r="O254" i="4"/>
  <c r="O255" i="4" a="1"/>
  <c r="O255" i="4" s="1"/>
  <c r="O256" i="4" a="1"/>
  <c r="O256" i="4"/>
  <c r="O257" i="4" a="1"/>
  <c r="O257" i="4"/>
  <c r="O258" i="4" a="1"/>
  <c r="O258" i="4" s="1"/>
  <c r="O259" i="4" a="1"/>
  <c r="O259" i="4"/>
  <c r="O260" i="4" a="1"/>
  <c r="O260" i="4"/>
  <c r="O261" i="4" a="1"/>
  <c r="O261" i="4" s="1"/>
  <c r="O262" i="4" a="1"/>
  <c r="O262" i="4"/>
  <c r="O263" i="4" a="1"/>
  <c r="O263" i="4"/>
  <c r="O264" i="4" a="1"/>
  <c r="O264" i="4"/>
  <c r="O265" i="4" a="1"/>
  <c r="O265" i="4" s="1"/>
  <c r="O266" i="4" a="1"/>
  <c r="O266" i="4"/>
  <c r="O267" i="4" a="1"/>
  <c r="O267" i="4" s="1"/>
  <c r="O268" i="4" a="1"/>
  <c r="O268" i="4"/>
  <c r="O269" i="4" a="1"/>
  <c r="O269" i="4"/>
  <c r="O270" i="4" a="1"/>
  <c r="O270" i="4"/>
  <c r="O271" i="4" a="1"/>
  <c r="O271" i="4" s="1"/>
  <c r="O272" i="4" a="1"/>
  <c r="O272" i="4"/>
  <c r="O273" i="4" a="1"/>
  <c r="O273" i="4" s="1"/>
  <c r="O274" i="4" a="1"/>
  <c r="O274" i="4"/>
  <c r="O275" i="4" a="1"/>
  <c r="O275" i="4"/>
  <c r="O276" i="4" a="1"/>
  <c r="O276" i="4"/>
  <c r="O277" i="4" a="1"/>
  <c r="O277" i="4"/>
  <c r="O278" i="4" a="1"/>
  <c r="O278" i="4" s="1"/>
  <c r="O279" i="4" a="1"/>
  <c r="O279" i="4" s="1"/>
  <c r="O280" i="4" a="1"/>
  <c r="O280" i="4"/>
  <c r="O281" i="4" a="1"/>
  <c r="O281" i="4"/>
  <c r="O282" i="4" a="1"/>
  <c r="O282" i="4"/>
  <c r="O283" i="4" a="1"/>
  <c r="O283" i="4"/>
  <c r="O284" i="4" a="1"/>
  <c r="O284" i="4" s="1"/>
  <c r="O285" i="4" a="1"/>
  <c r="O285" i="4" s="1"/>
  <c r="O286" i="4" a="1"/>
  <c r="O286" i="4"/>
  <c r="O287" i="4" a="1"/>
  <c r="O287" i="4"/>
  <c r="O288" i="4" a="1"/>
  <c r="O288" i="4"/>
  <c r="O289" i="4" a="1"/>
  <c r="O289" i="4"/>
  <c r="O290" i="4" a="1"/>
  <c r="O290" i="4"/>
  <c r="O291" i="4" a="1"/>
  <c r="O291" i="4" s="1"/>
  <c r="O292" i="4" a="1"/>
  <c r="O292" i="4"/>
  <c r="O293" i="4" a="1"/>
  <c r="O293" i="4" s="1"/>
  <c r="O294" i="4" a="1"/>
  <c r="O294" i="4"/>
  <c r="O295" i="4" a="1"/>
  <c r="O295" i="4"/>
  <c r="O296" i="4" a="1"/>
  <c r="O296" i="4"/>
  <c r="O297" i="4" a="1"/>
  <c r="O297" i="4" s="1"/>
  <c r="O298" i="4" a="1"/>
  <c r="O298" i="4" s="1"/>
  <c r="O299" i="4" a="1"/>
  <c r="O299" i="4"/>
  <c r="O300" i="4" a="1"/>
  <c r="O300" i="4" s="1"/>
  <c r="O301" i="4" a="1"/>
  <c r="O301" i="4"/>
  <c r="O302" i="4" a="1"/>
  <c r="O302" i="4"/>
  <c r="O303" i="4" a="1"/>
  <c r="O303" i="4" s="1"/>
  <c r="O304" i="4" a="1"/>
  <c r="O304" i="4" s="1"/>
  <c r="O305" i="4" a="1"/>
  <c r="O305" i="4"/>
  <c r="O306" i="4" a="1"/>
  <c r="O306" i="4"/>
  <c r="O307" i="4" a="1"/>
  <c r="O307" i="4" s="1"/>
  <c r="O308" i="4" a="1"/>
  <c r="O308" i="4"/>
  <c r="O309" i="4" a="1"/>
  <c r="O309" i="4" s="1"/>
  <c r="O310" i="4" a="1"/>
  <c r="O310" i="4"/>
  <c r="O311" i="4" a="1"/>
  <c r="O311" i="4" s="1"/>
  <c r="O312" i="4" a="1"/>
  <c r="O312" i="4"/>
  <c r="O313" i="4" a="1"/>
  <c r="O313" i="4"/>
  <c r="O314" i="4" a="1"/>
  <c r="O314" i="4" s="1"/>
  <c r="O315" i="4" a="1"/>
  <c r="O315" i="4" s="1"/>
  <c r="O316" i="4" a="1"/>
  <c r="O316" i="4"/>
  <c r="O317" i="4" a="1"/>
  <c r="O317" i="4" s="1"/>
  <c r="O318" i="4" a="1"/>
  <c r="O318" i="4"/>
  <c r="O319" i="4" a="1"/>
  <c r="O319" i="4"/>
  <c r="O320" i="4" a="1"/>
  <c r="O320" i="4"/>
  <c r="O321" i="4" a="1"/>
  <c r="O321" i="4" s="1"/>
  <c r="O322" i="4" a="1"/>
  <c r="O322" i="4"/>
  <c r="O323" i="4" a="1"/>
  <c r="O323" i="4"/>
  <c r="O324" i="4" a="1"/>
  <c r="O324" i="4" s="1"/>
  <c r="O325" i="4" a="1"/>
  <c r="O325" i="4"/>
  <c r="O326" i="4" a="1"/>
  <c r="O326" i="4"/>
  <c r="O327" i="4" a="1"/>
  <c r="O327" i="4" s="1"/>
  <c r="O328" i="4" a="1"/>
  <c r="O328" i="4"/>
  <c r="O329" i="4" a="1"/>
  <c r="O329" i="4"/>
  <c r="O330" i="4" a="1"/>
  <c r="O330" i="4" s="1"/>
  <c r="O331" i="4" a="1"/>
  <c r="O331" i="4"/>
  <c r="O332" i="4" a="1"/>
  <c r="O332" i="4"/>
  <c r="O333" i="4" a="1"/>
  <c r="O333" i="4" s="1"/>
  <c r="O334" i="4" a="1"/>
  <c r="O334" i="4"/>
  <c r="O335" i="4" a="1"/>
  <c r="O335" i="4"/>
  <c r="O336" i="4" a="1"/>
  <c r="O336" i="4"/>
  <c r="O337" i="4" a="1"/>
  <c r="O337" i="4" s="1"/>
  <c r="O338" i="4" a="1"/>
  <c r="O338" i="4" s="1"/>
  <c r="O339" i="4" a="1"/>
  <c r="O339" i="4" s="1"/>
  <c r="O340" i="4" a="1"/>
  <c r="O340" i="4"/>
  <c r="O341" i="4" a="1"/>
  <c r="O341" i="4"/>
  <c r="O342" i="4" a="1"/>
  <c r="O342" i="4"/>
  <c r="O343" i="4" a="1"/>
  <c r="O343" i="4" s="1"/>
  <c r="O344" i="4" a="1"/>
  <c r="O344" i="4"/>
  <c r="O345" i="4" a="1"/>
  <c r="O345" i="4" s="1"/>
  <c r="O346" i="4" a="1"/>
  <c r="O346" i="4"/>
  <c r="O347" i="4" a="1"/>
  <c r="O347" i="4"/>
  <c r="O348" i="4" a="1"/>
  <c r="O348" i="4"/>
  <c r="O349" i="4" a="1"/>
  <c r="O349" i="4"/>
  <c r="O350" i="4" a="1"/>
  <c r="O350" i="4" s="1"/>
  <c r="O351" i="4" a="1"/>
  <c r="O351" i="4" s="1"/>
  <c r="O352" i="4" a="1"/>
  <c r="O352" i="4"/>
  <c r="O353" i="4" a="1"/>
  <c r="O353" i="4"/>
  <c r="O354" i="4" a="1"/>
  <c r="O354" i="4"/>
  <c r="O355" i="4" a="1"/>
  <c r="O355" i="4"/>
  <c r="O356" i="4" a="1"/>
  <c r="O356" i="4" s="1"/>
  <c r="O357" i="4" a="1"/>
  <c r="O357" i="4" s="1"/>
  <c r="O358" i="4" a="1"/>
  <c r="O358" i="4"/>
  <c r="O359" i="4" a="1"/>
  <c r="O359" i="4"/>
  <c r="O360" i="4" a="1"/>
  <c r="O360" i="4"/>
  <c r="O361" i="4" a="1"/>
  <c r="O361" i="4"/>
  <c r="O362" i="4" a="1"/>
  <c r="O362" i="4"/>
  <c r="O363" i="4" a="1"/>
  <c r="O363" i="4" s="1"/>
  <c r="O364" i="4" a="1"/>
  <c r="O364" i="4"/>
  <c r="O365" i="4" a="1"/>
  <c r="O365" i="4"/>
  <c r="O366" i="4" a="1"/>
  <c r="O366" i="4" s="1"/>
  <c r="O367" i="4" a="1"/>
  <c r="O367" i="4"/>
  <c r="O368" i="4" a="1"/>
  <c r="O368" i="4"/>
  <c r="O369" i="4" a="1"/>
  <c r="O369" i="4" s="1"/>
  <c r="O370" i="4" a="1"/>
  <c r="O370" i="4" s="1"/>
  <c r="O371" i="4" a="1"/>
  <c r="O371" i="4" s="1"/>
  <c r="O372" i="4" a="1"/>
  <c r="O372" i="4"/>
  <c r="O373" i="4" a="1"/>
  <c r="O373" i="4"/>
  <c r="O374" i="4" a="1"/>
  <c r="O374" i="4"/>
  <c r="O375" i="4" a="1"/>
  <c r="O375" i="4" s="1"/>
  <c r="O376" i="4" a="1"/>
  <c r="O376" i="4" s="1"/>
  <c r="O377" i="4" a="1"/>
  <c r="O377" i="4"/>
  <c r="O378" i="4" a="1"/>
  <c r="O378" i="4" s="1"/>
  <c r="O379" i="4" a="1"/>
  <c r="O379" i="4"/>
  <c r="O380" i="4" a="1"/>
  <c r="O380" i="4"/>
  <c r="O381" i="4" a="1"/>
  <c r="O381" i="4" s="1"/>
  <c r="O382" i="4" a="1"/>
  <c r="O382" i="4"/>
  <c r="O383" i="4" a="1"/>
  <c r="O383" i="4" s="1"/>
  <c r="O384" i="4" a="1"/>
  <c r="O384" i="4"/>
  <c r="O385" i="4" a="1"/>
  <c r="O385" i="4" s="1"/>
  <c r="O386" i="4" a="1"/>
  <c r="O386" i="4"/>
  <c r="O387" i="4" a="1"/>
  <c r="O387" i="4" s="1"/>
  <c r="O388" i="4" a="1"/>
  <c r="O388" i="4"/>
  <c r="O389" i="4" a="1"/>
  <c r="O389" i="4" s="1"/>
  <c r="O390" i="4" a="1"/>
  <c r="O390" i="4"/>
  <c r="O391" i="4" a="1"/>
  <c r="O391" i="4"/>
  <c r="O392" i="4" a="1"/>
  <c r="O392" i="4" s="1"/>
  <c r="O393" i="4" a="1"/>
  <c r="O393" i="4" s="1"/>
  <c r="O394" i="4" a="1"/>
  <c r="O394" i="4"/>
  <c r="O395" i="4" a="1"/>
  <c r="O395" i="4"/>
  <c r="O396" i="4" a="1"/>
  <c r="O396" i="4" s="1"/>
  <c r="O397" i="4" a="1"/>
  <c r="O397" i="4" s="1"/>
  <c r="O398" i="4" a="1"/>
  <c r="O398" i="4"/>
  <c r="O399" i="4" a="1"/>
  <c r="O399" i="4" s="1"/>
  <c r="O400" i="4" a="1"/>
  <c r="O400" i="4"/>
  <c r="O401" i="4" a="1"/>
  <c r="O401" i="4"/>
  <c r="O402" i="4" a="1"/>
  <c r="O402" i="4" s="1"/>
  <c r="O403" i="4" a="1"/>
  <c r="O403" i="4"/>
  <c r="O404" i="4" a="1"/>
  <c r="O404" i="4" s="1"/>
  <c r="O405" i="4" a="1"/>
  <c r="O405" i="4" s="1"/>
  <c r="O406" i="4" a="1"/>
  <c r="O406" i="4"/>
  <c r="O407" i="4" a="1"/>
  <c r="O407" i="4"/>
  <c r="O408" i="4" a="1"/>
  <c r="O408" i="4"/>
  <c r="O409" i="4" a="1"/>
  <c r="O409" i="4" s="1"/>
  <c r="O410" i="4" a="1"/>
  <c r="O410" i="4"/>
  <c r="O411" i="4" a="1"/>
  <c r="O411" i="4" s="1"/>
  <c r="O412" i="4" a="1"/>
  <c r="O412" i="4"/>
  <c r="O413" i="4" a="1"/>
  <c r="O413" i="4"/>
  <c r="O414" i="4" a="1"/>
  <c r="O414" i="4"/>
  <c r="O415" i="4" a="1"/>
  <c r="O415" i="4" s="1"/>
  <c r="O416" i="4" a="1"/>
  <c r="O416" i="4"/>
  <c r="O417" i="4" a="1"/>
  <c r="O417" i="4" s="1"/>
  <c r="O418" i="4" a="1"/>
  <c r="O418" i="4"/>
  <c r="O419" i="4" a="1"/>
  <c r="O419" i="4"/>
  <c r="O420" i="4" a="1"/>
  <c r="O420" i="4"/>
  <c r="O421" i="4" a="1"/>
  <c r="O421" i="4"/>
  <c r="O422" i="4" a="1"/>
  <c r="O422" i="4" s="1"/>
  <c r="O423" i="4" a="1"/>
  <c r="O423" i="4" s="1"/>
  <c r="O424" i="4" a="1"/>
  <c r="O424" i="4"/>
  <c r="O425" i="4" a="1"/>
  <c r="O425" i="4"/>
  <c r="O426" i="4" a="1"/>
  <c r="O426" i="4"/>
  <c r="O427" i="4" a="1"/>
  <c r="O427" i="4"/>
  <c r="O428" i="4" a="1"/>
  <c r="O428" i="4" s="1"/>
  <c r="O429" i="4" a="1"/>
  <c r="O429" i="4" s="1"/>
  <c r="O430" i="4" a="1"/>
  <c r="O430" i="4"/>
  <c r="O431" i="4" a="1"/>
  <c r="O431" i="4"/>
  <c r="O432" i="4" a="1"/>
  <c r="O432" i="4"/>
  <c r="O433" i="4" a="1"/>
  <c r="O433" i="4"/>
  <c r="O434" i="4" a="1"/>
  <c r="O434" i="4"/>
  <c r="O435" i="4" a="1"/>
  <c r="O435" i="4" s="1"/>
  <c r="O436" i="4" a="1"/>
  <c r="O436" i="4"/>
  <c r="O437" i="4" a="1"/>
  <c r="O437" i="4"/>
  <c r="O438" i="4" a="1"/>
  <c r="O438" i="4"/>
  <c r="O439" i="4" a="1"/>
  <c r="O439" i="4" s="1"/>
  <c r="O440" i="4" a="1"/>
  <c r="O440" i="4"/>
  <c r="O441" i="4" a="1"/>
  <c r="O441" i="4" s="1"/>
  <c r="O442" i="4" a="1"/>
  <c r="O442" i="4" s="1"/>
  <c r="O443" i="4" a="1"/>
  <c r="O443" i="4"/>
  <c r="O444" i="4" a="1"/>
  <c r="O444" i="4"/>
  <c r="O445" i="4" a="1"/>
  <c r="O445" i="4"/>
  <c r="O446" i="4" a="1"/>
  <c r="O446" i="4" s="1"/>
  <c r="O447" i="4" a="1"/>
  <c r="O447" i="4" s="1"/>
  <c r="O448" i="4" a="1"/>
  <c r="O448" i="4" s="1"/>
  <c r="O449" i="4" a="1"/>
  <c r="O449" i="4"/>
  <c r="O450" i="4" a="1"/>
  <c r="O450" i="4"/>
  <c r="O451" i="4" a="1"/>
  <c r="O451" i="4"/>
  <c r="O452" i="4" a="1"/>
  <c r="O452" i="4"/>
  <c r="O453" i="4" a="1"/>
  <c r="O453" i="4" s="1"/>
  <c r="O454" i="4" a="1"/>
  <c r="O454" i="4"/>
  <c r="O455" i="4" a="1"/>
  <c r="O455" i="4" s="1"/>
  <c r="O456" i="4" a="1"/>
  <c r="O456" i="4" s="1"/>
  <c r="O457" i="4" a="1"/>
  <c r="O457" i="4"/>
  <c r="O458" i="4" a="1"/>
  <c r="O458" i="4"/>
  <c r="O459" i="4" a="1"/>
  <c r="O459" i="4" s="1"/>
  <c r="O460" i="4" a="1"/>
  <c r="O460" i="4"/>
  <c r="O461" i="4" a="1"/>
  <c r="O461" i="4" s="1"/>
  <c r="O462" i="4" a="1"/>
  <c r="O462" i="4"/>
  <c r="O463" i="4" a="1"/>
  <c r="O463" i="4" s="1"/>
  <c r="O464" i="4" a="1"/>
  <c r="O464" i="4"/>
  <c r="O465" i="4" a="1"/>
  <c r="O465" i="4" s="1"/>
  <c r="O466" i="4" a="1"/>
  <c r="O466" i="4"/>
  <c r="O467" i="4" a="1"/>
  <c r="O467" i="4"/>
  <c r="O468" i="4" a="1"/>
  <c r="O468" i="4" s="1"/>
  <c r="O469" i="4" a="1"/>
  <c r="O469" i="4" s="1"/>
  <c r="O470" i="4" a="1"/>
  <c r="O470" i="4" s="1"/>
  <c r="O471" i="4" a="1"/>
  <c r="O471" i="4" s="1"/>
  <c r="O472" i="4" a="1"/>
  <c r="O472" i="4"/>
  <c r="O473" i="4" a="1"/>
  <c r="O473" i="4"/>
  <c r="O474" i="4" a="1"/>
  <c r="O474" i="4" s="1"/>
  <c r="O475" i="4" a="1"/>
  <c r="O475" i="4"/>
  <c r="O476" i="4" a="1"/>
  <c r="O476" i="4"/>
  <c r="O477" i="4" a="1"/>
  <c r="O477" i="4" s="1"/>
  <c r="O478" i="4" a="1"/>
  <c r="O478" i="4"/>
  <c r="O479" i="4" a="1"/>
  <c r="O479" i="4"/>
  <c r="O480" i="4" a="1"/>
  <c r="O480" i="4"/>
  <c r="O481" i="4" a="1"/>
  <c r="O481" i="4" s="1"/>
  <c r="O482" i="4" a="1"/>
  <c r="O482" i="4"/>
  <c r="O483" i="4" a="1"/>
  <c r="O483" i="4" s="1"/>
  <c r="O484" i="4" a="1"/>
  <c r="O484" i="4" s="1"/>
  <c r="O485" i="4" a="1"/>
  <c r="O485" i="4"/>
  <c r="O486" i="4" a="1"/>
  <c r="O486" i="4"/>
  <c r="O487" i="4" a="1"/>
  <c r="O487" i="4" s="1"/>
  <c r="O488" i="4" a="1"/>
  <c r="O488" i="4"/>
  <c r="O489" i="4" a="1"/>
  <c r="O489" i="4" s="1"/>
  <c r="O490" i="4" a="1"/>
  <c r="O490" i="4"/>
  <c r="O491" i="4" a="1"/>
  <c r="O491" i="4" s="1"/>
  <c r="O492" i="4" a="1"/>
  <c r="O492" i="4"/>
  <c r="O493" i="4" a="1"/>
  <c r="O493" i="4"/>
  <c r="O494" i="4" a="1"/>
  <c r="O494" i="4" s="1"/>
  <c r="O495" i="4" a="1"/>
  <c r="O495" i="4" s="1"/>
  <c r="O496" i="4" a="1"/>
  <c r="O496" i="4"/>
  <c r="O497" i="4" a="1"/>
  <c r="O497" i="4"/>
  <c r="O498" i="4" a="1"/>
  <c r="O498" i="4" s="1"/>
  <c r="O499" i="4" a="1"/>
  <c r="O499" i="4"/>
  <c r="O500" i="4" a="1"/>
  <c r="O500" i="4" s="1"/>
  <c r="O501" i="4" a="1"/>
  <c r="O501" i="4" s="1"/>
  <c r="O502" i="4" a="1"/>
  <c r="O502" i="4"/>
  <c r="O503" i="4" a="1"/>
  <c r="O503" i="4"/>
  <c r="O504" i="4" a="1"/>
  <c r="O504" i="4"/>
  <c r="O505" i="4" a="1"/>
  <c r="O505" i="4" s="1"/>
  <c r="O506" i="4" a="1"/>
  <c r="O506" i="4"/>
  <c r="O507" i="4" a="1"/>
  <c r="O507" i="4" s="1"/>
  <c r="O508" i="4" a="1"/>
  <c r="O508" i="4"/>
  <c r="O509" i="4" a="1"/>
  <c r="O509" i="4"/>
  <c r="O510" i="4" a="1"/>
  <c r="O510" i="4"/>
  <c r="O511" i="4" a="1"/>
  <c r="O511" i="4"/>
  <c r="O512" i="4" a="1"/>
  <c r="O512" i="4" s="1"/>
  <c r="O513" i="4" a="1"/>
  <c r="O513" i="4" s="1"/>
  <c r="O514" i="4" a="1"/>
  <c r="O514" i="4"/>
  <c r="O515" i="4" a="1"/>
  <c r="O515" i="4"/>
  <c r="O516" i="4" a="1"/>
  <c r="O516" i="4"/>
  <c r="O517" i="4" a="1"/>
  <c r="O517" i="4"/>
  <c r="O518" i="4" a="1"/>
  <c r="O518" i="4"/>
  <c r="O519" i="4" a="1"/>
  <c r="O519" i="4" s="1"/>
  <c r="O520" i="4" a="1"/>
  <c r="O520" i="4"/>
  <c r="O521" i="4" a="1"/>
  <c r="O521" i="4"/>
  <c r="O522" i="4" a="1"/>
  <c r="O522" i="4"/>
  <c r="O523" i="4" a="1"/>
  <c r="O523" i="4"/>
  <c r="O524" i="4" a="1"/>
  <c r="O524" i="4"/>
  <c r="O525" i="4" a="1"/>
  <c r="O525" i="4" s="1"/>
  <c r="O526" i="4" a="1"/>
  <c r="O526" i="4"/>
  <c r="O527" i="4" a="1"/>
  <c r="O527" i="4"/>
  <c r="O528" i="4" a="1"/>
  <c r="O528" i="4"/>
  <c r="O529" i="4" a="1"/>
  <c r="O529" i="4"/>
  <c r="O530" i="4" a="1"/>
  <c r="O530" i="4"/>
  <c r="O531" i="4" a="1"/>
  <c r="O531" i="4" s="1"/>
  <c r="O532" i="4" a="1"/>
  <c r="O532" i="4"/>
  <c r="O533" i="4" a="1"/>
  <c r="O533" i="4"/>
  <c r="O534" i="4" a="1"/>
  <c r="O534" i="4"/>
  <c r="O535" i="4" a="1"/>
  <c r="O535" i="4"/>
  <c r="O536" i="4" a="1"/>
  <c r="O536" i="4"/>
  <c r="O537" i="4" a="1"/>
  <c r="O537" i="4" s="1"/>
  <c r="O538" i="4" a="1"/>
  <c r="O538" i="4"/>
  <c r="O539" i="4" a="1"/>
  <c r="O539" i="4"/>
  <c r="O540" i="4" a="1"/>
  <c r="O540" i="4"/>
  <c r="O541" i="4" a="1"/>
  <c r="O541" i="4"/>
  <c r="O542" i="4" a="1"/>
  <c r="O542" i="4"/>
  <c r="O543" i="4" a="1"/>
  <c r="O543" i="4" s="1"/>
  <c r="O544" i="4" a="1"/>
  <c r="O544" i="4"/>
  <c r="O545" i="4" a="1"/>
  <c r="O545" i="4" s="1"/>
  <c r="O546" i="4" a="1"/>
  <c r="O546" i="4"/>
  <c r="O547" i="4" a="1"/>
  <c r="O547" i="4"/>
  <c r="O548" i="4" a="1"/>
  <c r="O548" i="4"/>
  <c r="O549" i="4" a="1"/>
  <c r="O549" i="4" s="1"/>
  <c r="O550" i="4" a="1"/>
  <c r="O550" i="4"/>
  <c r="O551" i="4" a="1"/>
  <c r="O551" i="4"/>
  <c r="O552" i="4" a="1"/>
  <c r="O552" i="4"/>
  <c r="O553" i="4" a="1"/>
  <c r="O553" i="4"/>
  <c r="O554" i="4" a="1"/>
  <c r="O554" i="4"/>
  <c r="O555" i="4" a="1"/>
  <c r="O555" i="4" s="1"/>
  <c r="O556" i="4" a="1"/>
  <c r="O556" i="4"/>
  <c r="O557" i="4" a="1"/>
  <c r="O557" i="4"/>
  <c r="O558" i="4" a="1"/>
  <c r="O558" i="4" s="1"/>
  <c r="O559" i="4" a="1"/>
  <c r="O559" i="4"/>
  <c r="O560" i="4" a="1"/>
  <c r="O560" i="4"/>
  <c r="O561" i="4" a="1"/>
  <c r="O561" i="4" s="1"/>
  <c r="O562" i="4" a="1"/>
  <c r="O562" i="4"/>
  <c r="O563" i="4" a="1"/>
  <c r="O563" i="4"/>
  <c r="O564" i="4" a="1"/>
  <c r="O564" i="4"/>
  <c r="O565" i="4" a="1"/>
  <c r="O565" i="4"/>
  <c r="O566" i="4" a="1"/>
  <c r="O566" i="4" s="1"/>
  <c r="O567" i="4" a="1"/>
  <c r="O567" i="4" s="1"/>
  <c r="O568" i="4" a="1"/>
  <c r="O568" i="4"/>
  <c r="O569" i="4" a="1"/>
  <c r="O569" i="4"/>
  <c r="O570" i="4" a="1"/>
  <c r="O570" i="4"/>
  <c r="O571" i="4" a="1"/>
  <c r="O571" i="4" s="1"/>
  <c r="O572" i="4" a="1"/>
  <c r="O572" i="4"/>
  <c r="O573" i="4" a="1"/>
  <c r="O573" i="4" s="1"/>
  <c r="O574" i="4" a="1"/>
  <c r="O574" i="4"/>
  <c r="O575" i="4" a="1"/>
  <c r="O575" i="4"/>
  <c r="O576" i="4" a="1"/>
  <c r="O576" i="4"/>
  <c r="O577" i="4" a="1"/>
  <c r="O577" i="4"/>
  <c r="O578" i="4" a="1"/>
  <c r="O578" i="4"/>
  <c r="O579" i="4" a="1"/>
  <c r="O579" i="4" s="1"/>
  <c r="O580" i="4" a="1"/>
  <c r="O580" i="4"/>
  <c r="O581" i="4" a="1"/>
  <c r="O581" i="4"/>
  <c r="O582" i="4" a="1"/>
  <c r="O582" i="4"/>
  <c r="O583" i="4" a="1"/>
  <c r="O583" i="4"/>
  <c r="O584" i="4" a="1"/>
  <c r="O584" i="4" s="1"/>
  <c r="O585" i="4" a="1"/>
  <c r="O585" i="4" s="1"/>
  <c r="O586" i="4" a="1"/>
  <c r="O586" i="4"/>
  <c r="O587" i="4" a="1"/>
  <c r="O587" i="4" s="1"/>
  <c r="O588" i="4" a="1"/>
  <c r="O588" i="4"/>
  <c r="O589" i="4" a="1"/>
  <c r="O589" i="4"/>
  <c r="O590" i="4" a="1"/>
  <c r="O590" i="4"/>
  <c r="O591" i="4" a="1"/>
  <c r="O591" i="4" s="1"/>
  <c r="O592" i="4" a="1"/>
  <c r="O592" i="4"/>
  <c r="O593" i="4" a="1"/>
  <c r="O593" i="4" s="1"/>
  <c r="O594" i="4" a="1"/>
  <c r="O594" i="4"/>
  <c r="O595" i="4" a="1"/>
  <c r="O595" i="4"/>
  <c r="O596" i="4" a="1"/>
  <c r="O596" i="4"/>
  <c r="O597" i="4" a="1"/>
  <c r="O597" i="4" s="1"/>
  <c r="O598" i="4" a="1"/>
  <c r="O598" i="4"/>
  <c r="O599" i="4" a="1"/>
  <c r="O599" i="4"/>
  <c r="O600" i="4" a="1"/>
  <c r="O600" i="4" s="1"/>
  <c r="O601" i="4" a="1"/>
  <c r="O601" i="4"/>
  <c r="O602" i="4" a="1"/>
  <c r="O602" i="4"/>
  <c r="O603" i="4" a="1"/>
  <c r="O603" i="4" s="1"/>
  <c r="O604" i="4" a="1"/>
  <c r="O604" i="4"/>
  <c r="O605" i="4" a="1"/>
  <c r="O605" i="4"/>
  <c r="O606" i="4" a="1"/>
  <c r="O606" i="4" s="1"/>
  <c r="O607" i="4" a="1"/>
  <c r="O607" i="4"/>
  <c r="O608" i="4" a="1"/>
  <c r="O608" i="4"/>
  <c r="O609" i="4" a="1"/>
  <c r="O609" i="4" s="1"/>
  <c r="O610" i="4" a="1"/>
  <c r="O610" i="4"/>
  <c r="O611" i="4" a="1"/>
  <c r="O611" i="4"/>
  <c r="O612" i="4" a="1"/>
  <c r="O612" i="4"/>
  <c r="O613" i="4" a="1"/>
  <c r="O613" i="4" s="1"/>
  <c r="O614" i="4" a="1"/>
  <c r="O614" i="4"/>
  <c r="O615" i="4" a="1"/>
  <c r="O615" i="4" s="1"/>
  <c r="O616" i="4" a="1"/>
  <c r="O616" i="4"/>
  <c r="O617" i="4" a="1"/>
  <c r="O617" i="4" s="1"/>
  <c r="O618" i="4" a="1"/>
  <c r="O618" i="4"/>
  <c r="O619" i="4" a="1"/>
  <c r="O619" i="4"/>
  <c r="O620" i="4" a="1"/>
  <c r="O620" i="4" s="1"/>
  <c r="O621" i="4" a="1"/>
  <c r="O621" i="4" s="1"/>
  <c r="O622" i="4" a="1"/>
  <c r="O622" i="4"/>
  <c r="O623" i="4" a="1"/>
  <c r="O623" i="4"/>
  <c r="O624" i="4" a="1"/>
  <c r="O624" i="4"/>
  <c r="O625" i="4" a="1"/>
  <c r="O625" i="4"/>
  <c r="O626" i="4" a="1"/>
  <c r="O626" i="4" s="1"/>
  <c r="O627" i="4" a="1"/>
  <c r="O627" i="4" s="1"/>
  <c r="O628" i="4" a="1"/>
  <c r="O628" i="4"/>
  <c r="O629" i="4" a="1"/>
  <c r="O629" i="4"/>
  <c r="O630" i="4" a="1"/>
  <c r="O630" i="4" s="1"/>
  <c r="O631" i="4" a="1"/>
  <c r="O631" i="4"/>
  <c r="O632" i="4" a="1"/>
  <c r="O632" i="4"/>
  <c r="O633" i="4" a="1"/>
  <c r="O633" i="4" s="1"/>
  <c r="O634" i="4" a="1"/>
  <c r="O634" i="4"/>
  <c r="O635" i="4" a="1"/>
  <c r="O635" i="4"/>
  <c r="O636" i="4" a="1"/>
  <c r="O636" i="4"/>
  <c r="O637" i="4" a="1"/>
  <c r="O637" i="4"/>
  <c r="O638" i="4" a="1"/>
  <c r="O638" i="4"/>
  <c r="O639" i="4" a="1"/>
  <c r="O639" i="4" s="1"/>
  <c r="O640" i="4" a="1"/>
  <c r="O640" i="4"/>
  <c r="O641" i="4" a="1"/>
  <c r="O641" i="4"/>
  <c r="O642" i="4" a="1"/>
  <c r="O642" i="4"/>
  <c r="O643" i="4" a="1"/>
  <c r="O643" i="4" s="1"/>
  <c r="O644" i="4" a="1"/>
  <c r="O644" i="4"/>
  <c r="O645" i="4" a="1"/>
  <c r="O645" i="4" s="1"/>
  <c r="O646" i="4" a="1"/>
  <c r="O646" i="4"/>
  <c r="O647" i="4" a="1"/>
  <c r="O647" i="4" s="1"/>
  <c r="O648" i="4" a="1"/>
  <c r="O648" i="4"/>
  <c r="O649" i="4" a="1"/>
  <c r="O649" i="4"/>
  <c r="O650" i="4" a="1"/>
  <c r="O650" i="4"/>
  <c r="O651" i="4" a="1"/>
  <c r="O651" i="4" s="1"/>
  <c r="O652" i="4" a="1"/>
  <c r="O652" i="4"/>
  <c r="O653" i="4" a="1"/>
  <c r="O653" i="4"/>
  <c r="O654" i="4" a="1"/>
  <c r="O654" i="4" s="1"/>
  <c r="O655" i="4" a="1"/>
  <c r="O655" i="4"/>
  <c r="O656" i="4" a="1"/>
  <c r="O656" i="4" s="1"/>
  <c r="O657" i="4" a="1"/>
  <c r="O657" i="4" s="1"/>
  <c r="O658" i="4" a="1"/>
  <c r="O658" i="4"/>
  <c r="O659" i="4" a="1"/>
  <c r="O659" i="4"/>
  <c r="O660" i="4" a="1"/>
  <c r="O660" i="4"/>
  <c r="O661" i="4" a="1"/>
  <c r="O661" i="4" s="1"/>
  <c r="O662" i="4" a="1"/>
  <c r="O662" i="4"/>
  <c r="O663" i="4" a="1"/>
  <c r="O663" i="4" s="1"/>
  <c r="O664" i="4" a="1"/>
  <c r="O664" i="4"/>
  <c r="O665" i="4" a="1"/>
  <c r="O665" i="4"/>
  <c r="O666" i="4" a="1"/>
  <c r="O666" i="4"/>
  <c r="O667" i="4" a="1"/>
  <c r="O667" i="4" s="1"/>
  <c r="O668" i="4" a="1"/>
  <c r="O668" i="4"/>
  <c r="O669" i="4" a="1"/>
  <c r="O669" i="4" s="1"/>
  <c r="O670" i="4" a="1"/>
  <c r="O670" i="4"/>
  <c r="O671" i="4" a="1"/>
  <c r="O671" i="4"/>
  <c r="O672" i="4" a="1"/>
  <c r="O672" i="4"/>
  <c r="O673" i="4" a="1"/>
  <c r="O673" i="4"/>
  <c r="O674" i="4" a="1"/>
  <c r="O674" i="4" s="1"/>
  <c r="O675" i="4" a="1"/>
  <c r="O675" i="4" s="1"/>
  <c r="O676" i="4" a="1"/>
  <c r="O676" i="4"/>
  <c r="O677" i="4" a="1"/>
  <c r="O677" i="4"/>
  <c r="O678" i="4" a="1"/>
  <c r="O678" i="4"/>
  <c r="O679" i="4" a="1"/>
  <c r="O679" i="4"/>
  <c r="O680" i="4" a="1"/>
  <c r="O680" i="4" s="1"/>
  <c r="O681" i="4" a="1"/>
  <c r="O681" i="4" s="1"/>
  <c r="O682" i="4" a="1"/>
  <c r="O682" i="4"/>
  <c r="O683" i="4" a="1"/>
  <c r="O683" i="4"/>
  <c r="O684" i="4" a="1"/>
  <c r="O684" i="4"/>
  <c r="O685" i="4" a="1"/>
  <c r="O685" i="4"/>
  <c r="O686" i="4" a="1"/>
  <c r="O686" i="4"/>
  <c r="O687" i="4" a="1"/>
  <c r="O687" i="4" s="1"/>
  <c r="O688" i="4" a="1"/>
  <c r="O688" i="4"/>
  <c r="O689" i="4" a="1"/>
  <c r="O689" i="4" s="1"/>
  <c r="O690" i="4" a="1"/>
  <c r="O690" i="4"/>
  <c r="O691" i="4" a="1"/>
  <c r="O691" i="4"/>
  <c r="O692" i="4" a="1"/>
  <c r="O692" i="4"/>
  <c r="O693" i="4" a="1"/>
  <c r="O693" i="4" s="1"/>
  <c r="O694" i="4" a="1"/>
  <c r="O694" i="4"/>
  <c r="O695" i="4" a="1"/>
  <c r="O695" i="4"/>
  <c r="O696" i="4" a="1"/>
  <c r="O696" i="4"/>
  <c r="O697" i="4" a="1"/>
  <c r="O697" i="4"/>
  <c r="O698" i="4" a="1"/>
  <c r="O698" i="4"/>
  <c r="O699" i="4" a="1"/>
  <c r="O699" i="4" s="1"/>
  <c r="O700" i="4" a="1"/>
  <c r="O700" i="4"/>
  <c r="O701" i="4" a="1"/>
  <c r="O701" i="4" s="1"/>
  <c r="O702" i="4" a="1"/>
  <c r="O702" i="4" s="1"/>
  <c r="O703" i="4" a="1"/>
  <c r="O703" i="4"/>
  <c r="O704" i="4" a="1"/>
  <c r="O704" i="4"/>
  <c r="O705" i="4" a="1"/>
  <c r="O705" i="4" s="1"/>
  <c r="O706" i="4" a="1"/>
  <c r="O706" i="4"/>
  <c r="O707" i="4" a="1"/>
  <c r="O707" i="4"/>
  <c r="O708" i="4" a="1"/>
  <c r="O708" i="4" s="1"/>
  <c r="O709" i="4" a="1"/>
  <c r="O709" i="4"/>
  <c r="O710" i="4" a="1"/>
  <c r="O710" i="4"/>
  <c r="O711" i="4" a="1"/>
  <c r="O711" i="4" s="1"/>
  <c r="O712" i="4" a="1"/>
  <c r="O712" i="4"/>
  <c r="O713" i="4" a="1"/>
  <c r="O713" i="4"/>
  <c r="O714" i="4" a="1"/>
  <c r="O714" i="4" s="1"/>
  <c r="O715" i="4" a="1"/>
  <c r="O715" i="4" s="1"/>
  <c r="O716" i="4" a="1"/>
  <c r="O716" i="4"/>
  <c r="O717" i="4" a="1"/>
  <c r="O717" i="4" s="1"/>
  <c r="O718" i="4" a="1"/>
  <c r="O718" i="4"/>
  <c r="O719" i="4" a="1"/>
  <c r="O719" i="4"/>
  <c r="O720" i="4" a="1"/>
  <c r="O720" i="4"/>
  <c r="O721" i="4" a="1"/>
  <c r="O721" i="4" s="1"/>
  <c r="O722" i="4" a="1"/>
  <c r="O722" i="4"/>
  <c r="O723" i="4" a="1"/>
  <c r="O723" i="4" s="1"/>
  <c r="O724" i="4" a="1"/>
  <c r="O724" i="4"/>
  <c r="O725" i="4" a="1"/>
  <c r="O725" i="4"/>
  <c r="O726" i="4" a="1"/>
  <c r="O726" i="4"/>
  <c r="O727" i="4" a="1"/>
  <c r="O727" i="4"/>
  <c r="O728" i="4" a="1"/>
  <c r="O728" i="4" s="1"/>
  <c r="O729" i="4" a="1"/>
  <c r="O729" i="4" s="1"/>
  <c r="O730" i="4" a="1"/>
  <c r="O730" i="4"/>
  <c r="O731" i="4" a="1"/>
  <c r="O731" i="4"/>
  <c r="O732" i="4" a="1"/>
  <c r="O732" i="4"/>
  <c r="O733" i="4" a="1"/>
  <c r="O733" i="4"/>
  <c r="O734" i="4" a="1"/>
  <c r="O734" i="4"/>
  <c r="O735" i="4" a="1"/>
  <c r="O735" i="4" s="1"/>
  <c r="O736" i="4" a="1"/>
  <c r="O736" i="4"/>
  <c r="O737" i="4" a="1"/>
  <c r="O737" i="4"/>
  <c r="O738" i="4" a="1"/>
  <c r="O738" i="4"/>
  <c r="O739" i="4" a="1"/>
  <c r="O739" i="4"/>
  <c r="O740" i="4" a="1"/>
  <c r="O740" i="4"/>
  <c r="O741" i="4" a="1"/>
  <c r="O741" i="4" s="1"/>
  <c r="O742" i="4" a="1"/>
  <c r="O742" i="4"/>
  <c r="O743" i="4" a="1"/>
  <c r="O743" i="4"/>
  <c r="O744" i="4" a="1"/>
  <c r="O744" i="4"/>
  <c r="O745" i="4" a="1"/>
  <c r="O745" i="4"/>
  <c r="O746" i="4" a="1"/>
  <c r="O746" i="4"/>
  <c r="O747" i="4" a="1"/>
  <c r="O747" i="4" s="1"/>
  <c r="O748" i="4" a="1"/>
  <c r="O748" i="4"/>
  <c r="O749" i="4" a="1"/>
  <c r="O749" i="4"/>
  <c r="O750" i="4" a="1"/>
  <c r="O750" i="4"/>
  <c r="O751" i="4" a="1"/>
  <c r="O751" i="4"/>
  <c r="O752" i="4" a="1"/>
  <c r="O752" i="4"/>
  <c r="O753" i="4" a="1"/>
  <c r="O753" i="4" s="1"/>
  <c r="O754" i="4" a="1"/>
  <c r="O754" i="4"/>
  <c r="O755" i="4" a="1"/>
  <c r="O755" i="4"/>
  <c r="O756" i="4" a="1"/>
  <c r="O756" i="4"/>
  <c r="O757" i="4" a="1"/>
  <c r="O757" i="4"/>
  <c r="O758" i="4" a="1"/>
  <c r="O758" i="4"/>
  <c r="O759" i="4" a="1"/>
  <c r="O759" i="4" s="1"/>
  <c r="O760" i="4" a="1"/>
  <c r="O760" i="4"/>
  <c r="O761" i="4" a="1"/>
  <c r="O761" i="4" s="1"/>
  <c r="O762" i="4" a="1"/>
  <c r="O762" i="4" s="1"/>
  <c r="O763" i="4" a="1"/>
  <c r="O763" i="4"/>
  <c r="O764" i="4" a="1"/>
  <c r="O764" i="4"/>
  <c r="O765" i="4" a="1"/>
  <c r="O765" i="4" s="1"/>
  <c r="O766" i="4" a="1"/>
  <c r="O766" i="4"/>
  <c r="O767" i="4" a="1"/>
  <c r="O767" i="4"/>
  <c r="O768" i="4" a="1"/>
  <c r="O768" i="4"/>
  <c r="O769" i="4" a="1"/>
  <c r="O769" i="4"/>
  <c r="O770" i="4" a="1"/>
  <c r="O770" i="4"/>
  <c r="O771" i="4" a="1"/>
  <c r="O771" i="4" s="1"/>
  <c r="O772" i="4" a="1"/>
  <c r="O772" i="4"/>
  <c r="O773" i="4" a="1"/>
  <c r="O773" i="4"/>
  <c r="O774" i="4" a="1"/>
  <c r="O774" i="4" s="1"/>
  <c r="O775" i="4" a="1"/>
  <c r="O775" i="4" s="1"/>
  <c r="O776" i="4" a="1"/>
  <c r="O776" i="4"/>
  <c r="O777" i="4" a="1"/>
  <c r="O777" i="4" s="1"/>
  <c r="O778" i="4" a="1"/>
  <c r="O778" i="4"/>
  <c r="O779" i="4" a="1"/>
  <c r="O779" i="4"/>
  <c r="O780" i="4" a="1"/>
  <c r="O780" i="4"/>
  <c r="O781" i="4" a="1"/>
  <c r="O781" i="4"/>
  <c r="O782" i="4" a="1"/>
  <c r="O782" i="4" s="1"/>
  <c r="O783" i="4" a="1"/>
  <c r="O783" i="4" s="1"/>
  <c r="O784" i="4" a="1"/>
  <c r="O784" i="4"/>
  <c r="O785" i="4" a="1"/>
  <c r="O785" i="4"/>
  <c r="O786" i="4" a="1"/>
  <c r="O786" i="4"/>
  <c r="O787" i="4" a="1"/>
  <c r="O787" i="4" s="1"/>
  <c r="O788" i="4" a="1"/>
  <c r="O788" i="4"/>
  <c r="O789" i="4" a="1"/>
  <c r="O789" i="4" s="1"/>
  <c r="O790" i="4" a="1"/>
  <c r="O790" i="4"/>
  <c r="O791" i="4" a="1"/>
  <c r="O791" i="4"/>
  <c r="O792" i="4" a="1"/>
  <c r="O792" i="4"/>
  <c r="O793" i="4" a="1"/>
  <c r="O793" i="4"/>
  <c r="O794" i="4" a="1"/>
  <c r="O794" i="4"/>
  <c r="O795" i="4" a="1"/>
  <c r="O795" i="4" s="1"/>
  <c r="O796" i="4" a="1"/>
  <c r="O796" i="4"/>
  <c r="O797" i="4" a="1"/>
  <c r="O797" i="4"/>
  <c r="O798" i="4" a="1"/>
  <c r="O798" i="4"/>
  <c r="O799" i="4" a="1"/>
  <c r="O799" i="4"/>
  <c r="O800" i="4" a="1"/>
  <c r="O800" i="4" s="1"/>
  <c r="O801" i="4" a="1"/>
  <c r="O801" i="4" s="1"/>
  <c r="O802" i="4" a="1"/>
  <c r="O802" i="4"/>
  <c r="O803" i="4" a="1"/>
  <c r="O803" i="4" s="1"/>
  <c r="O804" i="4" a="1"/>
  <c r="O804" i="4"/>
  <c r="O805" i="4" a="1"/>
  <c r="O805" i="4"/>
  <c r="O806" i="4" a="1"/>
  <c r="O806" i="4"/>
  <c r="O807" i="4" a="1"/>
  <c r="O807" i="4" s="1"/>
  <c r="O808" i="4" a="1"/>
  <c r="O808" i="4"/>
  <c r="O809" i="4" a="1"/>
  <c r="O809" i="4" s="1"/>
  <c r="O810" i="4" a="1"/>
  <c r="O810" i="4"/>
  <c r="O811" i="4" a="1"/>
  <c r="O811" i="4"/>
  <c r="O812" i="4" a="1"/>
  <c r="O812" i="4"/>
  <c r="O813" i="4" a="1"/>
  <c r="O813" i="4" s="1"/>
  <c r="O814" i="4" a="1"/>
  <c r="O814" i="4"/>
  <c r="O815" i="4" a="1"/>
  <c r="O815" i="4"/>
  <c r="O816" i="4" a="1"/>
  <c r="O816" i="4" s="1"/>
  <c r="O817" i="4" a="1"/>
  <c r="O817" i="4"/>
  <c r="O818" i="4" a="1"/>
  <c r="O818" i="4"/>
  <c r="O819" i="4" a="1"/>
  <c r="O819" i="4" s="1"/>
  <c r="O820" i="4" a="1"/>
  <c r="O820" i="4"/>
  <c r="O821" i="4" a="1"/>
  <c r="O821" i="4"/>
  <c r="O822" i="4" a="1"/>
  <c r="O822" i="4" s="1"/>
  <c r="O823" i="4" a="1"/>
  <c r="O823" i="4"/>
  <c r="O824" i="4" a="1"/>
  <c r="O824" i="4"/>
  <c r="O825" i="4" a="1"/>
  <c r="O825" i="4" s="1"/>
  <c r="O826" i="4" a="1"/>
  <c r="O826" i="4"/>
  <c r="O827" i="4" a="1"/>
  <c r="O827" i="4"/>
  <c r="O828" i="4" a="1"/>
  <c r="O828" i="4"/>
  <c r="O829" i="4" a="1"/>
  <c r="O829" i="4" s="1"/>
  <c r="O830" i="4" a="1"/>
  <c r="O830" i="4"/>
  <c r="O831" i="4" a="1"/>
  <c r="O831" i="4" s="1"/>
  <c r="O832" i="4" a="1"/>
  <c r="O832" i="4"/>
  <c r="O833" i="4" a="1"/>
  <c r="O833" i="4"/>
  <c r="O834" i="4" a="1"/>
  <c r="O834" i="4"/>
  <c r="O835" i="4" a="1"/>
  <c r="O835" i="4" s="1"/>
  <c r="O836" i="4" a="1"/>
  <c r="O836" i="4"/>
  <c r="O837" i="4" a="1"/>
  <c r="O837" i="4" s="1"/>
  <c r="O838" i="4" a="1"/>
  <c r="O838" i="4"/>
  <c r="O839" i="4" a="1"/>
  <c r="O839" i="4"/>
  <c r="O840" i="4" a="1"/>
  <c r="O840" i="4"/>
  <c r="O841" i="4" a="1"/>
  <c r="O841" i="4"/>
  <c r="O842" i="4" a="1"/>
  <c r="O842" i="4" s="1"/>
  <c r="O843" i="4" a="1"/>
  <c r="O843" i="4" s="1"/>
  <c r="O844" i="4" a="1"/>
  <c r="O844" i="4"/>
  <c r="O845" i="4" a="1"/>
  <c r="O845" i="4"/>
  <c r="O846" i="4" a="1"/>
  <c r="O846" i="4"/>
  <c r="O847" i="4" a="1"/>
  <c r="O847" i="4"/>
  <c r="O848" i="4" a="1"/>
  <c r="O848" i="4" s="1"/>
  <c r="O849" i="4" a="1"/>
  <c r="O849" i="4" s="1"/>
  <c r="O850" i="4" a="1"/>
  <c r="O850" i="4"/>
  <c r="O851" i="4" a="1"/>
  <c r="O851" i="4"/>
  <c r="O852" i="4" a="1"/>
  <c r="O852" i="4"/>
  <c r="O853" i="4" a="1"/>
  <c r="O853" i="4"/>
  <c r="O854" i="4" a="1"/>
  <c r="O854" i="4"/>
  <c r="O855" i="4" a="1"/>
  <c r="O855" i="4" s="1"/>
  <c r="O856" i="4" a="1"/>
  <c r="O856" i="4"/>
  <c r="O857" i="4" a="1"/>
  <c r="O857" i="4"/>
  <c r="O858" i="4" a="1"/>
  <c r="O858" i="4"/>
  <c r="O859" i="4" a="1"/>
  <c r="O859" i="4"/>
  <c r="O860" i="4" a="1"/>
  <c r="O860" i="4"/>
  <c r="O861" i="4" a="1"/>
  <c r="O861" i="4" s="1"/>
  <c r="O862" i="4" a="1"/>
  <c r="O862" i="4" s="1"/>
  <c r="O863" i="4" a="1"/>
  <c r="O863" i="4"/>
  <c r="O864" i="4" a="1"/>
  <c r="O864" i="4"/>
  <c r="O865" i="4" a="1"/>
  <c r="O865" i="4"/>
  <c r="O866" i="4" a="1"/>
  <c r="O866" i="4"/>
  <c r="O867" i="4" a="1"/>
  <c r="O867" i="4" s="1"/>
  <c r="O868" i="4" a="1"/>
  <c r="O868" i="4" s="1"/>
  <c r="O869" i="4" a="1"/>
  <c r="O869" i="4"/>
  <c r="O870" i="4" a="1"/>
  <c r="O870" i="4"/>
  <c r="O871" i="4" a="1"/>
  <c r="O871" i="4"/>
  <c r="O872" i="4" a="1"/>
  <c r="O872" i="4"/>
  <c r="O873" i="4" a="1"/>
  <c r="O873" i="4" s="1"/>
  <c r="O874" i="4" a="1"/>
  <c r="O874" i="4"/>
  <c r="O875" i="4" a="1"/>
  <c r="O875" i="4" s="1"/>
  <c r="O876" i="4" a="1"/>
  <c r="O876" i="4"/>
  <c r="O877" i="4" a="1"/>
  <c r="O877" i="4"/>
  <c r="O878" i="4" a="1"/>
  <c r="O878" i="4"/>
  <c r="O879" i="4" a="1"/>
  <c r="O879" i="4" s="1"/>
  <c r="O880" i="4" a="1"/>
  <c r="O880" i="4"/>
  <c r="O881" i="4" a="1"/>
  <c r="O881" i="4" s="1"/>
  <c r="O882" i="4" a="1"/>
  <c r="O882" i="4"/>
  <c r="O883" i="4" a="1"/>
  <c r="O883" i="4"/>
  <c r="O884" i="4" a="1"/>
  <c r="O884" i="4"/>
  <c r="O885" i="4" a="1"/>
  <c r="O885" i="4" s="1"/>
  <c r="O886" i="4" a="1"/>
  <c r="O886" i="4"/>
  <c r="O887" i="4" a="1"/>
  <c r="O887" i="4"/>
  <c r="O888" i="4" a="1"/>
  <c r="O888" i="4" s="1"/>
  <c r="O889" i="4" a="1"/>
  <c r="O889" i="4"/>
  <c r="O890" i="4" a="1"/>
  <c r="O890" i="4"/>
  <c r="O891" i="4" a="1"/>
  <c r="O891" i="4" s="1"/>
  <c r="O892" i="4" a="1"/>
  <c r="O892" i="4"/>
  <c r="O893" i="4" a="1"/>
  <c r="O893" i="4"/>
  <c r="O894" i="4" a="1"/>
  <c r="O894" i="4" s="1"/>
  <c r="O895" i="4" a="1"/>
  <c r="O895" i="4"/>
  <c r="O896" i="4" a="1"/>
  <c r="O896" i="4"/>
  <c r="O897" i="4" a="1"/>
  <c r="O897" i="4" s="1"/>
  <c r="O898" i="4" a="1"/>
  <c r="O898" i="4"/>
  <c r="O899" i="4" a="1"/>
  <c r="O899" i="4"/>
  <c r="O900" i="4" a="1"/>
  <c r="O900" i="4"/>
  <c r="O901" i="4" a="1"/>
  <c r="O901" i="4" s="1"/>
  <c r="O902" i="4" a="1"/>
  <c r="O902" i="4"/>
  <c r="O903" i="4" a="1"/>
  <c r="O903" i="4" s="1"/>
  <c r="O904" i="4" a="1"/>
  <c r="O904" i="4"/>
  <c r="O905" i="4" a="1"/>
  <c r="O905" i="4"/>
  <c r="O906" i="4" a="1"/>
  <c r="O906" i="4"/>
  <c r="O907" i="4" a="1"/>
  <c r="O907" i="4" s="1"/>
  <c r="O908" i="4" a="1"/>
  <c r="O908" i="4"/>
  <c r="O909" i="4" a="1"/>
  <c r="O909" i="4" s="1"/>
  <c r="O910" i="4" a="1"/>
  <c r="O910" i="4"/>
  <c r="O911" i="4" a="1"/>
  <c r="O911" i="4"/>
  <c r="O912" i="4" a="1"/>
  <c r="O912" i="4"/>
  <c r="O913" i="4" a="1"/>
  <c r="O913" i="4"/>
  <c r="O914" i="4" a="1"/>
  <c r="O914" i="4" s="1"/>
  <c r="O915" i="4" a="1"/>
  <c r="O915" i="4" s="1"/>
  <c r="O916" i="4" a="1"/>
  <c r="O916" i="4"/>
  <c r="O917" i="4" a="1"/>
  <c r="O917" i="4"/>
  <c r="O918" i="4" a="1"/>
  <c r="O918" i="4"/>
  <c r="O919" i="4" a="1"/>
  <c r="O919" i="4"/>
  <c r="O920" i="4" a="1"/>
  <c r="O920" i="4" s="1"/>
  <c r="O921" i="4" a="1"/>
  <c r="O921" i="4" s="1"/>
  <c r="O922" i="4" a="1"/>
  <c r="O922" i="4"/>
  <c r="O923" i="4" a="1"/>
  <c r="O923" i="4"/>
  <c r="O924" i="4" a="1"/>
  <c r="O924" i="4"/>
  <c r="O925" i="4" a="1"/>
  <c r="O925" i="4"/>
  <c r="O926" i="4" a="1"/>
  <c r="O926" i="4"/>
  <c r="O927" i="4" a="1"/>
  <c r="O927" i="4" s="1"/>
  <c r="O928" i="4" a="1"/>
  <c r="O928" i="4"/>
  <c r="O929" i="4" a="1"/>
  <c r="O929" i="4"/>
  <c r="O930" i="4" a="1"/>
  <c r="O930" i="4"/>
  <c r="O931" i="4" a="1"/>
  <c r="O931" i="4"/>
  <c r="O932" i="4" a="1"/>
  <c r="O932" i="4"/>
  <c r="O933" i="4" a="1"/>
  <c r="O933" i="4" s="1"/>
  <c r="O934" i="4" a="1"/>
  <c r="O934" i="4" s="1"/>
  <c r="O935" i="4" a="1"/>
  <c r="O935" i="4"/>
  <c r="O936" i="4" a="1"/>
  <c r="O936" i="4"/>
  <c r="O937" i="4" a="1"/>
  <c r="O937" i="4"/>
  <c r="O938" i="4" a="1"/>
  <c r="O938" i="4"/>
  <c r="O939" i="4" a="1"/>
  <c r="O939" i="4" s="1"/>
  <c r="O940" i="4" a="1"/>
  <c r="O940" i="4" s="1"/>
  <c r="O941" i="4" a="1"/>
  <c r="O941" i="4"/>
  <c r="O942" i="4" a="1"/>
  <c r="O942" i="4"/>
  <c r="O943" i="4" a="1"/>
  <c r="O943" i="4"/>
  <c r="O944" i="4" a="1"/>
  <c r="O944" i="4"/>
  <c r="O945" i="4" a="1"/>
  <c r="O945" i="4" s="1"/>
  <c r="O946" i="4" a="1"/>
  <c r="O946" i="4"/>
  <c r="O947" i="4" a="1"/>
  <c r="O947" i="4" s="1"/>
  <c r="O948" i="4" a="1"/>
  <c r="O948" i="4"/>
  <c r="O949" i="4" a="1"/>
  <c r="O949" i="4"/>
  <c r="O950" i="4" a="1"/>
  <c r="O950" i="4"/>
  <c r="O951" i="4" a="1"/>
  <c r="O951" i="4" s="1"/>
  <c r="O952" i="4" a="1"/>
  <c r="O952" i="4"/>
  <c r="O953" i="4" a="1"/>
  <c r="O953" i="4" s="1"/>
  <c r="O954" i="4" a="1"/>
  <c r="O954" i="4"/>
  <c r="O955" i="4" a="1"/>
  <c r="O955" i="4"/>
  <c r="O956" i="4" a="1"/>
  <c r="O956" i="4"/>
  <c r="O957" i="4" a="1"/>
  <c r="O957" i="4" s="1"/>
  <c r="O958" i="4" a="1"/>
  <c r="O958" i="4"/>
  <c r="O959" i="4" a="1"/>
  <c r="O959" i="4"/>
  <c r="O960" i="4" a="1"/>
  <c r="O960" i="4" s="1"/>
  <c r="O961" i="4" a="1"/>
  <c r="O961" i="4"/>
  <c r="O962" i="4" a="1"/>
  <c r="O962" i="4"/>
  <c r="O963" i="4" a="1"/>
  <c r="O963" i="4" s="1"/>
  <c r="O964" i="4" a="1"/>
  <c r="O964" i="4"/>
  <c r="O965" i="4" a="1"/>
  <c r="O965" i="4"/>
  <c r="O966" i="4" a="1"/>
  <c r="O966" i="4" s="1"/>
  <c r="O967" i="4" a="1"/>
  <c r="O967" i="4"/>
  <c r="O968" i="4" a="1"/>
  <c r="O968" i="4"/>
  <c r="O969" i="4" a="1"/>
  <c r="O969" i="4" s="1"/>
  <c r="O970" i="4" a="1"/>
  <c r="O970" i="4"/>
  <c r="O971" i="4" a="1"/>
  <c r="O971" i="4"/>
  <c r="O972" i="4" a="1"/>
  <c r="O972" i="4"/>
  <c r="O973" i="4" a="1"/>
  <c r="O973" i="4" s="1"/>
  <c r="O974" i="4" a="1"/>
  <c r="O974" i="4"/>
  <c r="O975" i="4" a="1"/>
  <c r="O975" i="4" s="1"/>
  <c r="O976" i="4" a="1"/>
  <c r="O976" i="4"/>
  <c r="O977" i="4" a="1"/>
  <c r="O977" i="4"/>
  <c r="O978" i="4" a="1"/>
  <c r="O978" i="4"/>
  <c r="O979" i="4" a="1"/>
  <c r="O979" i="4" s="1"/>
  <c r="O980" i="4" a="1"/>
  <c r="O980" i="4"/>
  <c r="O981" i="4" a="1"/>
  <c r="O981" i="4" s="1"/>
  <c r="O982" i="4" a="1"/>
  <c r="O982" i="4"/>
  <c r="O983" i="4" a="1"/>
  <c r="O983" i="4"/>
  <c r="O984" i="4" a="1"/>
  <c r="O984" i="4"/>
  <c r="O985" i="4" a="1"/>
  <c r="O985" i="4"/>
  <c r="O986" i="4" a="1"/>
  <c r="O986" i="4" s="1"/>
  <c r="O987" i="4" a="1"/>
  <c r="O987" i="4" s="1"/>
  <c r="O988" i="4" a="1"/>
  <c r="O988" i="4"/>
  <c r="O989" i="4" a="1"/>
  <c r="O989" i="4"/>
  <c r="O990" i="4" a="1"/>
  <c r="O990" i="4"/>
  <c r="O991" i="4" a="1"/>
  <c r="O991" i="4"/>
  <c r="O992" i="4" a="1"/>
  <c r="O992" i="4" s="1"/>
  <c r="O993" i="4" a="1"/>
  <c r="O993" i="4" s="1"/>
  <c r="O994" i="4" a="1"/>
  <c r="O994" i="4"/>
  <c r="O995" i="4" a="1"/>
  <c r="O995" i="4"/>
  <c r="O996" i="4" a="1"/>
  <c r="O996" i="4"/>
  <c r="O997" i="4" a="1"/>
  <c r="O997" i="4"/>
  <c r="O998" i="4" a="1"/>
  <c r="O998" i="4"/>
  <c r="O999" i="4" a="1"/>
  <c r="O999" i="4" s="1"/>
  <c r="O1000" i="4" a="1"/>
  <c r="O1000" i="4"/>
  <c r="O1001" i="4" a="1"/>
  <c r="O1001" i="4"/>
  <c r="O1002" i="4" a="1"/>
  <c r="O1002" i="4"/>
  <c r="O1003" i="4" a="1"/>
  <c r="O1003" i="4"/>
  <c r="O1004" i="4" a="1"/>
  <c r="O1004" i="4"/>
  <c r="O1005" i="4" a="1"/>
  <c r="O1005" i="4" s="1"/>
  <c r="O1006" i="4" a="1"/>
  <c r="O1006" i="4" s="1"/>
  <c r="O1007" i="4" a="1"/>
  <c r="O1007" i="4"/>
  <c r="O1008" i="4" a="1"/>
  <c r="O1008" i="4"/>
  <c r="O1009" i="4" a="1"/>
  <c r="O1009" i="4"/>
  <c r="O1010" i="4" a="1"/>
  <c r="O1010" i="4"/>
  <c r="O1011" i="4" a="1"/>
  <c r="O1011" i="4" s="1"/>
  <c r="O1012" i="4" a="1"/>
  <c r="O1012" i="4" s="1"/>
  <c r="O1013" i="4" a="1"/>
  <c r="O1013" i="4"/>
  <c r="O1014" i="4" a="1"/>
  <c r="O1014" i="4"/>
  <c r="O1015" i="4" a="1"/>
  <c r="O1015" i="4"/>
  <c r="O1016" i="4" a="1"/>
  <c r="O1016" i="4"/>
  <c r="O1017" i="4" a="1"/>
  <c r="O1017" i="4" s="1"/>
  <c r="O1018" i="4" a="1"/>
  <c r="O1018" i="4"/>
  <c r="O1019" i="4" a="1"/>
  <c r="O1019" i="4" s="1"/>
  <c r="O1020" i="4" a="1"/>
  <c r="O1020" i="4"/>
  <c r="O1021" i="4" a="1"/>
  <c r="O1021" i="4"/>
  <c r="O1022" i="4" a="1"/>
  <c r="O1022" i="4"/>
  <c r="O1023" i="4" a="1"/>
  <c r="O1023" i="4" s="1"/>
  <c r="O1024" i="4" a="1"/>
  <c r="O1024" i="4"/>
  <c r="O1025" i="4" a="1"/>
  <c r="O1025" i="4" s="1"/>
  <c r="O1026" i="4" a="1"/>
  <c r="O1026" i="4"/>
  <c r="O1027" i="4" a="1"/>
  <c r="O1027" i="4"/>
  <c r="O1028" i="4" a="1"/>
  <c r="O1028" i="4"/>
  <c r="O1029" i="4" a="1"/>
  <c r="O1029" i="4" s="1"/>
  <c r="O1030" i="4" a="1"/>
  <c r="O1030" i="4"/>
  <c r="O1031" i="4" a="1"/>
  <c r="O1031" i="4"/>
  <c r="O1032" i="4" a="1"/>
  <c r="O1032" i="4" s="1"/>
  <c r="O1033" i="4" a="1"/>
  <c r="O1033" i="4"/>
  <c r="O1034" i="4" a="1"/>
  <c r="O1034" i="4"/>
  <c r="O1035" i="4" a="1"/>
  <c r="O1035" i="4" s="1"/>
  <c r="O1036" i="4" a="1"/>
  <c r="O1036" i="4"/>
  <c r="O1037" i="4" a="1"/>
  <c r="O1037" i="4"/>
  <c r="O1038" i="4" a="1"/>
  <c r="O1038" i="4" s="1"/>
  <c r="O1039" i="4" a="1"/>
  <c r="O1039" i="4"/>
  <c r="O1040" i="4" a="1"/>
  <c r="O1040" i="4"/>
  <c r="O1041" i="4" a="1"/>
  <c r="O1041" i="4" s="1"/>
  <c r="O1042" i="4" a="1"/>
  <c r="O1042" i="4"/>
  <c r="O1043" i="4" a="1"/>
  <c r="O1043" i="4"/>
  <c r="O1044" i="4" a="1"/>
  <c r="O1044" i="4"/>
  <c r="O1045" i="4" a="1"/>
  <c r="O1045" i="4" s="1"/>
  <c r="O1046" i="4" a="1"/>
  <c r="O1046" i="4"/>
  <c r="O1047" i="4" a="1"/>
  <c r="O1047" i="4" s="1"/>
  <c r="O1048" i="4" a="1"/>
  <c r="O1048" i="4"/>
  <c r="O1049" i="4" a="1"/>
  <c r="O1049" i="4"/>
  <c r="O1050" i="4" a="1"/>
  <c r="O1050" i="4"/>
  <c r="O1051" i="4" a="1"/>
  <c r="O1051" i="4" s="1"/>
  <c r="O1052" i="4" a="1"/>
  <c r="O1052" i="4"/>
  <c r="O1053" i="4" a="1"/>
  <c r="O1053" i="4" s="1"/>
  <c r="O1054" i="4" a="1"/>
  <c r="O1054" i="4"/>
  <c r="O1055" i="4" a="1"/>
  <c r="O1055" i="4"/>
  <c r="O1056" i="4" a="1"/>
  <c r="O1056" i="4"/>
  <c r="O1057" i="4" a="1"/>
  <c r="O1057" i="4"/>
  <c r="O1058" i="4" a="1"/>
  <c r="O1058" i="4" s="1"/>
  <c r="O1059" i="4" a="1"/>
  <c r="O1059" i="4" s="1"/>
  <c r="O1060" i="4" a="1"/>
  <c r="O1060" i="4"/>
  <c r="O1061" i="4" a="1"/>
  <c r="O1061" i="4"/>
  <c r="O1062" i="4" a="1"/>
  <c r="O1062" i="4"/>
  <c r="O1063" i="4" a="1"/>
  <c r="O1063" i="4"/>
  <c r="O1064" i="4" a="1"/>
  <c r="O1064" i="4" s="1"/>
  <c r="O1065" i="4" a="1"/>
  <c r="O1065" i="4" s="1"/>
  <c r="O1066" i="4" a="1"/>
  <c r="O1066" i="4"/>
  <c r="O1067" i="4" a="1"/>
  <c r="O1067" i="4"/>
  <c r="O1068" i="4" a="1"/>
  <c r="O1068" i="4"/>
  <c r="O1069" i="4" a="1"/>
  <c r="O1069" i="4"/>
  <c r="O1070" i="4" a="1"/>
  <c r="O1070" i="4"/>
  <c r="O1071" i="4" a="1"/>
  <c r="O1071" i="4" s="1"/>
  <c r="O1072" i="4" a="1"/>
  <c r="O1072" i="4"/>
  <c r="O1073" i="4" a="1"/>
  <c r="O1073" i="4"/>
  <c r="O1074" i="4" a="1"/>
  <c r="O1074" i="4"/>
  <c r="O1075" i="4" a="1"/>
  <c r="O1075" i="4"/>
  <c r="O1076" i="4" a="1"/>
  <c r="O1076" i="4"/>
  <c r="O1077" i="4" a="1"/>
  <c r="O1077" i="4" s="1"/>
  <c r="O1078" i="4" a="1"/>
  <c r="O1078" i="4" s="1"/>
  <c r="O1079" i="4" a="1"/>
  <c r="O1079" i="4"/>
  <c r="O1080" i="4" a="1"/>
  <c r="O1080" i="4"/>
  <c r="O1081" i="4" a="1"/>
  <c r="O1081" i="4"/>
  <c r="O1082" i="4" a="1"/>
  <c r="O1082" i="4"/>
  <c r="O1083" i="4" a="1"/>
  <c r="O1083" i="4" s="1"/>
  <c r="O1084" i="4" a="1"/>
  <c r="O1084" i="4" s="1"/>
  <c r="O1085" i="4" a="1"/>
  <c r="O1085" i="4"/>
  <c r="O1086" i="4" a="1"/>
  <c r="O1086" i="4"/>
  <c r="O1087" i="4" a="1"/>
  <c r="O1087" i="4"/>
  <c r="O1088" i="4" a="1"/>
  <c r="O1088" i="4"/>
  <c r="O1089" i="4" a="1"/>
  <c r="O1089" i="4" s="1"/>
  <c r="O1090" i="4" a="1"/>
  <c r="O1090" i="4"/>
  <c r="O1091" i="4" a="1"/>
  <c r="O1091" i="4" s="1"/>
  <c r="O1092" i="4" a="1"/>
  <c r="O1092" i="4"/>
  <c r="O1093" i="4" a="1"/>
  <c r="O1093" i="4"/>
  <c r="O1094" i="4" a="1"/>
  <c r="O1094" i="4"/>
  <c r="O1095" i="4" a="1"/>
  <c r="O1095" i="4" s="1"/>
  <c r="O1096" i="4" a="1"/>
  <c r="O1096" i="4"/>
  <c r="O1097" i="4" a="1"/>
  <c r="O1097" i="4" s="1"/>
  <c r="O1098" i="4" a="1"/>
  <c r="O1098" i="4"/>
  <c r="O1099" i="4" a="1"/>
  <c r="O1099" i="4"/>
  <c r="O1100" i="4" a="1"/>
  <c r="O1100" i="4"/>
  <c r="O1101" i="4" a="1"/>
  <c r="O1101" i="4" s="1"/>
  <c r="O1102" i="4" a="1"/>
  <c r="O1102" i="4"/>
  <c r="O1103" i="4" a="1"/>
  <c r="O1103" i="4"/>
  <c r="O1104" i="4" a="1"/>
  <c r="O1104" i="4" s="1"/>
  <c r="O1105" i="4" a="1"/>
  <c r="O1105" i="4"/>
  <c r="O1106" i="4" a="1"/>
  <c r="O1106" i="4"/>
  <c r="O1107" i="4" a="1"/>
  <c r="O1107" i="4" s="1"/>
  <c r="O1108" i="4" a="1"/>
  <c r="O1108" i="4"/>
  <c r="O1109" i="4" a="1"/>
  <c r="O1109" i="4"/>
  <c r="O1110" i="4" a="1"/>
  <c r="O1110" i="4" s="1"/>
  <c r="O1111" i="4" a="1"/>
  <c r="O1111" i="4"/>
  <c r="O1112" i="4" a="1"/>
  <c r="O1112" i="4"/>
  <c r="O1113" i="4" a="1"/>
  <c r="O1113" i="4" s="1"/>
  <c r="O1114" i="4" a="1"/>
  <c r="O1114" i="4"/>
  <c r="O1115" i="4" a="1"/>
  <c r="O1115" i="4"/>
  <c r="O1116" i="4" a="1"/>
  <c r="O1116" i="4"/>
  <c r="O1117" i="4" a="1"/>
  <c r="O1117" i="4" s="1"/>
  <c r="O1118" i="4" a="1"/>
  <c r="O1118" i="4"/>
  <c r="O1119" i="4" a="1"/>
  <c r="O1119" i="4" s="1"/>
  <c r="O1120" i="4" a="1"/>
  <c r="O1120" i="4"/>
  <c r="O1121" i="4" a="1"/>
  <c r="O1121" i="4"/>
  <c r="O1122" i="4" a="1"/>
  <c r="O1122" i="4"/>
  <c r="O1123" i="4" a="1"/>
  <c r="O1123" i="4" s="1"/>
  <c r="O1124" i="4" a="1"/>
  <c r="O1124" i="4"/>
  <c r="O1125" i="4" a="1"/>
  <c r="O1125" i="4" s="1"/>
  <c r="O1126" i="4" a="1"/>
  <c r="O1126" i="4"/>
  <c r="O1127" i="4" a="1"/>
  <c r="O1127" i="4"/>
  <c r="O1128" i="4" a="1"/>
  <c r="O1128" i="4"/>
  <c r="O1129" i="4" a="1"/>
  <c r="O1129" i="4"/>
  <c r="O1130" i="4" a="1"/>
  <c r="O1130" i="4" s="1"/>
  <c r="O1131" i="4" a="1"/>
  <c r="O1131" i="4" s="1"/>
  <c r="O1132" i="4" a="1"/>
  <c r="O1132" i="4"/>
  <c r="O1133" i="4" a="1"/>
  <c r="O1133" i="4"/>
  <c r="O1134" i="4" a="1"/>
  <c r="O1134" i="4"/>
  <c r="O1135" i="4" a="1"/>
  <c r="O1135" i="4"/>
  <c r="O1136" i="4" a="1"/>
  <c r="O1136" i="4" s="1"/>
  <c r="O1137" i="4" a="1"/>
  <c r="O1137" i="4" s="1"/>
  <c r="O1138" i="4" a="1"/>
  <c r="O1138" i="4"/>
  <c r="O1139" i="4" a="1"/>
  <c r="O1139" i="4"/>
  <c r="O1140" i="4" a="1"/>
  <c r="O1140" i="4"/>
  <c r="O1141" i="4" a="1"/>
  <c r="O1141" i="4"/>
  <c r="O1142" i="4" a="1"/>
  <c r="O1142" i="4"/>
  <c r="O1143" i="4" a="1"/>
  <c r="O1143" i="4" s="1"/>
  <c r="O1144" i="4" a="1"/>
  <c r="O1144" i="4"/>
  <c r="O1145" i="4" a="1"/>
  <c r="O1145" i="4"/>
  <c r="O1146" i="4" a="1"/>
  <c r="O1146" i="4"/>
  <c r="O1147" i="4" a="1"/>
  <c r="O1147" i="4"/>
  <c r="O1148" i="4" a="1"/>
  <c r="O1148" i="4"/>
  <c r="O1149" i="4" a="1"/>
  <c r="O1149" i="4" s="1"/>
  <c r="O1150" i="4" a="1"/>
  <c r="O1150" i="4" s="1"/>
  <c r="O1151" i="4" a="1"/>
  <c r="O1151" i="4"/>
  <c r="O1152" i="4" a="1"/>
  <c r="O1152" i="4"/>
  <c r="O1153" i="4" a="1"/>
  <c r="O1153" i="4"/>
  <c r="O1154" i="4" a="1"/>
  <c r="O1154" i="4"/>
  <c r="O1155" i="4" a="1"/>
  <c r="O1155" i="4" s="1"/>
  <c r="O1156" i="4" a="1"/>
  <c r="O1156" i="4" s="1"/>
  <c r="O1157" i="4" a="1"/>
  <c r="O1157" i="4"/>
  <c r="O1158" i="4" a="1"/>
  <c r="O1158" i="4"/>
  <c r="O1159" i="4" a="1"/>
  <c r="O1159" i="4"/>
  <c r="O1160" i="4" a="1"/>
  <c r="O1160" i="4"/>
  <c r="O1161" i="4" a="1"/>
  <c r="O1161" i="4" s="1"/>
  <c r="O1162" i="4" a="1"/>
  <c r="O1162" i="4"/>
  <c r="O1163" i="4" a="1"/>
  <c r="O1163" i="4" s="1"/>
  <c r="O1164" i="4" a="1"/>
  <c r="O1164" i="4"/>
  <c r="O1165" i="4" a="1"/>
  <c r="O1165" i="4"/>
  <c r="O1166" i="4" a="1"/>
  <c r="O1166" i="4"/>
  <c r="O1167" i="4" a="1"/>
  <c r="O1167" i="4" s="1"/>
  <c r="O1168" i="4" a="1"/>
  <c r="O1168" i="4"/>
  <c r="O1169" i="4" a="1"/>
  <c r="O1169" i="4" s="1"/>
  <c r="O1170" i="4" a="1"/>
  <c r="O1170" i="4"/>
  <c r="O1171" i="4" a="1"/>
  <c r="O1171" i="4"/>
  <c r="O1172" i="4" a="1"/>
  <c r="O1172" i="4"/>
  <c r="O1173" i="4" a="1"/>
  <c r="O1173" i="4" s="1"/>
  <c r="O1174" i="4" a="1"/>
  <c r="O1174" i="4"/>
  <c r="O1175" i="4" a="1"/>
  <c r="O1175" i="4"/>
  <c r="O1176" i="4" a="1"/>
  <c r="O1176" i="4" s="1"/>
  <c r="O1177" i="4" a="1"/>
  <c r="O1177" i="4"/>
  <c r="O1178" i="4" a="1"/>
  <c r="O1178" i="4"/>
  <c r="O1179" i="4" a="1"/>
  <c r="O1179" i="4" s="1"/>
  <c r="O1180" i="4" a="1"/>
  <c r="O1180" i="4"/>
  <c r="O1181" i="4" a="1"/>
  <c r="O1181" i="4"/>
  <c r="O1182" i="4" a="1"/>
  <c r="O1182" i="4" s="1"/>
  <c r="O1183" i="4" a="1"/>
  <c r="O1183" i="4"/>
  <c r="O1184" i="4" a="1"/>
  <c r="O1184" i="4"/>
  <c r="O1185" i="4" a="1"/>
  <c r="O1185" i="4" s="1"/>
  <c r="O1186" i="4" a="1"/>
  <c r="O1186" i="4"/>
  <c r="O1187" i="4" a="1"/>
  <c r="O1187" i="4"/>
  <c r="O1188" i="4" a="1"/>
  <c r="O1188" i="4"/>
  <c r="O1189" i="4" a="1"/>
  <c r="O1189" i="4" s="1"/>
  <c r="O1190" i="4" a="1"/>
  <c r="O1190" i="4"/>
  <c r="O1191" i="4" a="1"/>
  <c r="O1191" i="4" s="1"/>
  <c r="O1192" i="4" a="1"/>
  <c r="O1192" i="4"/>
  <c r="O1193" i="4" a="1"/>
  <c r="O1193" i="4"/>
  <c r="O1194" i="4" a="1"/>
  <c r="O1194" i="4"/>
  <c r="O1195" i="4" a="1"/>
  <c r="O1195" i="4" s="1"/>
  <c r="O1196" i="4" a="1"/>
  <c r="O1196" i="4"/>
  <c r="O1197" i="4" a="1"/>
  <c r="O1197" i="4" s="1"/>
  <c r="O1198" i="4" a="1"/>
  <c r="O1198" i="4"/>
  <c r="O1199" i="4" a="1"/>
  <c r="O1199" i="4"/>
  <c r="O1200" i="4" a="1"/>
  <c r="O1200" i="4"/>
  <c r="O1201" i="4" a="1"/>
  <c r="O1201" i="4"/>
  <c r="O1202" i="4" a="1"/>
  <c r="O1202" i="4" s="1"/>
  <c r="O1203" i="4" a="1"/>
  <c r="O1203" i="4" s="1"/>
  <c r="O1204" i="4" a="1"/>
  <c r="O1204" i="4"/>
  <c r="O1205" i="4" a="1"/>
  <c r="O1205" i="4"/>
  <c r="O1206" i="4" a="1"/>
  <c r="O1206" i="4"/>
  <c r="O1207" i="4" a="1"/>
  <c r="O1207" i="4"/>
  <c r="O1208" i="4" a="1"/>
  <c r="O1208" i="4" s="1"/>
  <c r="O1209" i="4" a="1"/>
  <c r="O1209" i="4" s="1"/>
  <c r="O1210" i="4" a="1"/>
  <c r="O1210" i="4"/>
  <c r="O1211" i="4" a="1"/>
  <c r="O1211" i="4"/>
  <c r="O1212" i="4" a="1"/>
  <c r="O1212" i="4"/>
  <c r="O1213" i="4" a="1"/>
  <c r="O1213" i="4"/>
  <c r="O1214" i="4" a="1"/>
  <c r="O1214" i="4"/>
  <c r="O1215" i="4" a="1"/>
  <c r="O1215" i="4" s="1"/>
  <c r="O1216" i="4" a="1"/>
  <c r="O1216" i="4"/>
  <c r="O1217" i="4" a="1"/>
  <c r="O1217" i="4"/>
  <c r="O1218" i="4" a="1"/>
  <c r="O1218" i="4"/>
  <c r="O1219" i="4" a="1"/>
  <c r="O1219" i="4"/>
  <c r="O1220" i="4" a="1"/>
  <c r="O1220" i="4"/>
  <c r="O1221" i="4" a="1"/>
  <c r="O1221" i="4" s="1"/>
  <c r="O1222" i="4" a="1"/>
  <c r="O1222" i="4" s="1"/>
  <c r="O1223" i="4" a="1"/>
  <c r="O1223" i="4"/>
  <c r="O1224" i="4" a="1"/>
  <c r="O1224" i="4"/>
  <c r="O1225" i="4" a="1"/>
  <c r="O1225" i="4"/>
  <c r="O1226" i="4" a="1"/>
  <c r="O1226" i="4"/>
  <c r="O1227" i="4" a="1"/>
  <c r="O1227" i="4" s="1"/>
  <c r="O1228" i="4" a="1"/>
  <c r="O1228" i="4" s="1"/>
  <c r="O1229" i="4" a="1"/>
  <c r="O1229" i="4"/>
  <c r="O1230" i="4" a="1"/>
  <c r="O1230" i="4"/>
  <c r="O1231" i="4" a="1"/>
  <c r="O1231" i="4"/>
  <c r="O1232" i="4" a="1"/>
  <c r="O1232" i="4"/>
  <c r="O1233" i="4" a="1"/>
  <c r="O1233" i="4" s="1"/>
  <c r="O1234" i="4" a="1"/>
  <c r="O1234" i="4"/>
  <c r="O1235" i="4" a="1"/>
  <c r="O1235" i="4" s="1"/>
  <c r="O1236" i="4" a="1"/>
  <c r="O1236" i="4"/>
  <c r="O1237" i="4" a="1"/>
  <c r="O1237" i="4"/>
  <c r="O1238" i="4" a="1"/>
  <c r="O1238" i="4"/>
  <c r="O1239" i="4" a="1"/>
  <c r="O1239" i="4" s="1"/>
  <c r="O1240" i="4" a="1"/>
  <c r="O1240" i="4"/>
  <c r="O1241" i="4" a="1"/>
  <c r="O1241" i="4" s="1"/>
  <c r="O1242" i="4" a="1"/>
  <c r="O1242" i="4"/>
  <c r="O1243" i="4" a="1"/>
  <c r="O1243" i="4"/>
  <c r="O1244" i="4" a="1"/>
  <c r="O1244" i="4"/>
  <c r="O1245" i="4" a="1"/>
  <c r="O1245" i="4" s="1"/>
  <c r="O1246" i="4" a="1"/>
  <c r="O1246" i="4"/>
  <c r="O1247" i="4" a="1"/>
  <c r="O1247" i="4"/>
  <c r="O1248" i="4" a="1"/>
  <c r="O1248" i="4" s="1"/>
  <c r="O1249" i="4" a="1"/>
  <c r="O1249" i="4"/>
  <c r="O1250" i="4" a="1"/>
  <c r="O1250" i="4"/>
  <c r="O1251" i="4" a="1"/>
  <c r="O1251" i="4" s="1"/>
  <c r="O1252" i="4" a="1"/>
  <c r="O1252" i="4"/>
  <c r="O1253" i="4" a="1"/>
  <c r="O1253" i="4"/>
  <c r="O1254" i="4" a="1"/>
  <c r="O1254" i="4" s="1"/>
  <c r="O1255" i="4" a="1"/>
  <c r="O1255" i="4"/>
  <c r="O1256" i="4" a="1"/>
  <c r="O1256" i="4"/>
  <c r="O1257" i="4" a="1"/>
  <c r="O1257" i="4" s="1"/>
  <c r="O1258" i="4" a="1"/>
  <c r="O1258" i="4"/>
  <c r="O1259" i="4" a="1"/>
  <c r="O1259" i="4"/>
  <c r="O1260" i="4" a="1"/>
  <c r="O1260" i="4"/>
  <c r="O1261" i="4" a="1"/>
  <c r="O1261" i="4" s="1"/>
  <c r="O1262" i="4" a="1"/>
  <c r="O1262" i="4"/>
  <c r="O1263" i="4" a="1"/>
  <c r="O1263" i="4" s="1"/>
  <c r="O1264" i="4" a="1"/>
  <c r="O1264" i="4"/>
  <c r="O1265" i="4" a="1"/>
  <c r="O1265" i="4"/>
  <c r="O1266" i="4" a="1"/>
  <c r="O1266" i="4"/>
  <c r="O1267" i="4" a="1"/>
  <c r="O1267" i="4" s="1"/>
  <c r="O1268" i="4" a="1"/>
  <c r="O1268" i="4"/>
  <c r="O1269" i="4" a="1"/>
  <c r="O1269" i="4" s="1"/>
  <c r="O1270" i="4" a="1"/>
  <c r="O1270" i="4"/>
  <c r="O1271" i="4" a="1"/>
  <c r="O1271" i="4"/>
  <c r="O1272" i="4" a="1"/>
  <c r="O1272" i="4"/>
  <c r="O1273" i="4" a="1"/>
  <c r="O1273" i="4"/>
  <c r="O1274" i="4" a="1"/>
  <c r="O1274" i="4" s="1"/>
  <c r="O1275" i="4" a="1"/>
  <c r="O1275" i="4" s="1"/>
  <c r="O1276" i="4" a="1"/>
  <c r="O1276" i="4"/>
  <c r="O1277" i="4" a="1"/>
  <c r="O1277" i="4"/>
  <c r="O1278" i="4" a="1"/>
  <c r="O1278" i="4"/>
  <c r="O1279" i="4" a="1"/>
  <c r="O1279" i="4"/>
  <c r="O1280" i="4" a="1"/>
  <c r="O1280" i="4" s="1"/>
  <c r="O1281" i="4" a="1"/>
  <c r="O1281" i="4" s="1"/>
  <c r="O1282" i="4" a="1"/>
  <c r="O1282" i="4"/>
  <c r="O1283" i="4" a="1"/>
  <c r="O1283" i="4"/>
  <c r="O1284" i="4" a="1"/>
  <c r="O1284" i="4"/>
  <c r="O1285" i="4" a="1"/>
  <c r="O1285" i="4"/>
  <c r="O1286" i="4" a="1"/>
  <c r="O1286" i="4"/>
  <c r="O1287" i="4" a="1"/>
  <c r="O1287" i="4" s="1"/>
  <c r="O1288" i="4" a="1"/>
  <c r="O1288" i="4"/>
  <c r="O1289" i="4" a="1"/>
  <c r="O1289" i="4"/>
  <c r="O1290" i="4" a="1"/>
  <c r="O1290" i="4"/>
  <c r="O1291" i="4" a="1"/>
  <c r="O1291" i="4"/>
  <c r="O1292" i="4" a="1"/>
  <c r="O1292" i="4"/>
  <c r="O1293" i="4" a="1"/>
  <c r="O1293" i="4" s="1"/>
  <c r="O1294" i="4" a="1"/>
  <c r="O1294" i="4" s="1"/>
  <c r="O1295" i="4" a="1"/>
  <c r="O1295" i="4"/>
  <c r="O1296" i="4" a="1"/>
  <c r="O1296" i="4"/>
  <c r="O1297" i="4" a="1"/>
  <c r="O1297" i="4"/>
  <c r="O1298" i="4" a="1"/>
  <c r="O1298" i="4"/>
  <c r="O1299" i="4" a="1"/>
  <c r="O1299" i="4" s="1"/>
  <c r="O1300" i="4" a="1"/>
  <c r="O1300" i="4" s="1"/>
  <c r="O1301" i="4" a="1"/>
  <c r="O1301" i="4"/>
  <c r="O1302" i="4" a="1"/>
  <c r="O1302" i="4"/>
  <c r="O1303" i="4" a="1"/>
  <c r="O1303" i="4"/>
  <c r="O1304" i="4" a="1"/>
  <c r="O1304" i="4"/>
  <c r="O1305" i="4" a="1"/>
  <c r="O1305" i="4" s="1"/>
  <c r="O1306" i="4" a="1"/>
  <c r="O1306" i="4"/>
  <c r="O1307" i="4" a="1"/>
  <c r="O1307" i="4" s="1"/>
  <c r="O1308" i="4" a="1"/>
  <c r="O1308" i="4"/>
  <c r="O1309" i="4" a="1"/>
  <c r="O1309" i="4"/>
  <c r="O1310" i="4" a="1"/>
  <c r="O1310" i="4"/>
  <c r="O1311" i="4" a="1"/>
  <c r="O1311" i="4" s="1"/>
  <c r="O1312" i="4" a="1"/>
  <c r="O1312" i="4"/>
  <c r="O1313" i="4" a="1"/>
  <c r="O1313" i="4" s="1"/>
  <c r="O1314" i="4" a="1"/>
  <c r="O1314" i="4"/>
  <c r="O1315" i="4" a="1"/>
  <c r="O1315" i="4"/>
  <c r="O1316" i="4" a="1"/>
  <c r="O1316" i="4"/>
  <c r="O1317" i="4" a="1"/>
  <c r="O1317" i="4" s="1"/>
  <c r="O1318" i="4" a="1"/>
  <c r="O1318" i="4"/>
  <c r="O1319" i="4" a="1"/>
  <c r="O1319" i="4"/>
  <c r="O1320" i="4" a="1"/>
  <c r="O1320" i="4" s="1"/>
  <c r="O1321" i="4" a="1"/>
  <c r="O1321" i="4"/>
  <c r="O1322" i="4" a="1"/>
  <c r="O1322" i="4"/>
  <c r="O1323" i="4" a="1"/>
  <c r="O1323" i="4" s="1"/>
  <c r="O1324" i="4" a="1"/>
  <c r="O1324" i="4"/>
  <c r="O1325" i="4" a="1"/>
  <c r="O1325" i="4"/>
  <c r="O1326" i="4" a="1"/>
  <c r="O1326" i="4" s="1"/>
  <c r="O1327" i="4" a="1"/>
  <c r="O1327" i="4"/>
  <c r="O1328" i="4" a="1"/>
  <c r="O1328" i="4"/>
  <c r="O1329" i="4" a="1"/>
  <c r="O1329" i="4" s="1"/>
  <c r="O1330" i="4" a="1"/>
  <c r="O1330" i="4"/>
  <c r="O1331" i="4" a="1"/>
  <c r="O1331" i="4"/>
  <c r="O1332" i="4" a="1"/>
  <c r="O1332" i="4"/>
  <c r="O1333" i="4" a="1"/>
  <c r="O1333" i="4" s="1"/>
  <c r="O1334" i="4" a="1"/>
  <c r="O1334" i="4"/>
  <c r="O1335" i="4" a="1"/>
  <c r="O1335" i="4" s="1"/>
  <c r="O1336" i="4" a="1"/>
  <c r="O1336" i="4"/>
  <c r="O1337" i="4" a="1"/>
  <c r="O1337" i="4"/>
  <c r="O1338" i="4" a="1"/>
  <c r="O1338" i="4"/>
  <c r="O1339" i="4" a="1"/>
  <c r="O1339" i="4" s="1"/>
  <c r="O1340" i="4" a="1"/>
  <c r="O1340" i="4"/>
  <c r="O1341" i="4" a="1"/>
  <c r="O1341" i="4" s="1"/>
  <c r="O1342" i="4" a="1"/>
  <c r="O1342" i="4"/>
  <c r="O1343" i="4" a="1"/>
  <c r="O1343" i="4"/>
  <c r="O1344" i="4" a="1"/>
  <c r="O1344" i="4"/>
  <c r="O1345" i="4" a="1"/>
  <c r="O1345" i="4"/>
  <c r="O1346" i="4" a="1"/>
  <c r="O1346" i="4" s="1"/>
  <c r="O1347" i="4" a="1"/>
  <c r="O1347" i="4" s="1"/>
  <c r="O1348" i="4" a="1"/>
  <c r="O1348" i="4"/>
  <c r="O1349" i="4" a="1"/>
  <c r="O1349" i="4"/>
  <c r="O1350" i="4" a="1"/>
  <c r="O1350" i="4"/>
  <c r="O1351" i="4" a="1"/>
  <c r="O1351" i="4"/>
  <c r="O1352" i="4" a="1"/>
  <c r="O1352" i="4" s="1"/>
  <c r="O1353" i="4" a="1"/>
  <c r="O1353" i="4" s="1"/>
  <c r="O1354" i="4" a="1"/>
  <c r="O1354" i="4"/>
  <c r="O1355" i="4" a="1"/>
  <c r="O1355" i="4"/>
  <c r="O1356" i="4" a="1"/>
  <c r="O1356" i="4"/>
  <c r="O1357" i="4" a="1"/>
  <c r="O1357" i="4"/>
  <c r="O1358" i="4" a="1"/>
  <c r="O1358" i="4"/>
  <c r="O1359" i="4" a="1"/>
  <c r="O1359" i="4" s="1"/>
  <c r="O1360" i="4" a="1"/>
  <c r="O1360" i="4"/>
  <c r="O1361" i="4" a="1"/>
  <c r="O1361" i="4"/>
  <c r="O1362" i="4" a="1"/>
  <c r="O1362" i="4"/>
  <c r="O1363" i="4" a="1"/>
  <c r="O1363" i="4"/>
  <c r="O1364" i="4" a="1"/>
  <c r="O1364" i="4"/>
  <c r="O1365" i="4" a="1"/>
  <c r="O1365" i="4" s="1"/>
  <c r="O1366" i="4" a="1"/>
  <c r="O1366" i="4" s="1"/>
  <c r="O1367" i="4" a="1"/>
  <c r="O1367" i="4"/>
  <c r="O1368" i="4" a="1"/>
  <c r="O1368" i="4"/>
  <c r="O1369" i="4" a="1"/>
  <c r="O1369" i="4"/>
  <c r="O1370" i="4" a="1"/>
  <c r="O1370" i="4"/>
  <c r="O1371" i="4" a="1"/>
  <c r="O1371" i="4" s="1"/>
  <c r="O1372" i="4" a="1"/>
  <c r="O1372" i="4" s="1"/>
  <c r="O1373" i="4" a="1"/>
  <c r="O1373" i="4"/>
  <c r="O1374" i="4" a="1"/>
  <c r="O1374" i="4"/>
  <c r="O1375" i="4" a="1"/>
  <c r="O1375" i="4"/>
  <c r="O1376" i="4" a="1"/>
  <c r="O1376" i="4"/>
  <c r="O1377" i="4" a="1"/>
  <c r="O1377" i="4" s="1"/>
  <c r="O1378" i="4" a="1"/>
  <c r="O1378" i="4"/>
  <c r="O1379" i="4" a="1"/>
  <c r="O1379" i="4" s="1"/>
  <c r="O1380" i="4" a="1"/>
  <c r="O1380" i="4"/>
  <c r="O1381" i="4" a="1"/>
  <c r="O1381" i="4"/>
  <c r="O1382" i="4" a="1"/>
  <c r="O1382" i="4"/>
  <c r="O1383" i="4" a="1"/>
  <c r="O1383" i="4" s="1"/>
  <c r="O1384" i="4" a="1"/>
  <c r="O1384" i="4"/>
  <c r="O1385" i="4" a="1"/>
  <c r="O1385" i="4" s="1"/>
  <c r="O1386" i="4" a="1"/>
  <c r="O1386" i="4"/>
  <c r="O1387" i="4" a="1"/>
  <c r="O1387" i="4"/>
  <c r="O1388" i="4" a="1"/>
  <c r="O1388" i="4"/>
  <c r="O1389" i="4" a="1"/>
  <c r="O1389" i="4" s="1"/>
  <c r="O1390" i="4" a="1"/>
  <c r="O1390" i="4"/>
  <c r="O1391" i="4" a="1"/>
  <c r="O1391" i="4"/>
  <c r="O1392" i="4" a="1"/>
  <c r="O1392" i="4" s="1"/>
  <c r="O1393" i="4" a="1"/>
  <c r="O1393" i="4"/>
  <c r="O1394" i="4" a="1"/>
  <c r="O1394" i="4"/>
  <c r="O1395" i="4" a="1"/>
  <c r="O1395" i="4" s="1"/>
  <c r="O1396" i="4" a="1"/>
  <c r="O1396" i="4"/>
  <c r="O1397" i="4" a="1"/>
  <c r="O1397" i="4"/>
  <c r="O1398" i="4" a="1"/>
  <c r="O1398" i="4" s="1"/>
  <c r="O1399" i="4" a="1"/>
  <c r="O1399" i="4"/>
  <c r="O1400" i="4" a="1"/>
  <c r="O1400" i="4"/>
  <c r="O1401" i="4" a="1"/>
  <c r="O1401" i="4" s="1"/>
  <c r="O1402" i="4" a="1"/>
  <c r="O1402" i="4"/>
  <c r="O1403" i="4" a="1"/>
  <c r="O1403" i="4"/>
  <c r="O1404" i="4" a="1"/>
  <c r="O1404" i="4"/>
  <c r="O1405" i="4" a="1"/>
  <c r="O1405" i="4" s="1"/>
  <c r="O1406" i="4" a="1"/>
  <c r="O1406" i="4"/>
  <c r="O1407" i="4" a="1"/>
  <c r="O1407" i="4" s="1"/>
  <c r="O1408" i="4" a="1"/>
  <c r="O1408" i="4"/>
  <c r="O1409" i="4" a="1"/>
  <c r="O1409" i="4"/>
  <c r="O1410" i="4" a="1"/>
  <c r="O1410" i="4"/>
  <c r="O1411" i="4" a="1"/>
  <c r="O1411" i="4" s="1"/>
  <c r="O1412" i="4" a="1"/>
  <c r="O1412" i="4"/>
  <c r="O1413" i="4" a="1"/>
  <c r="O1413" i="4" s="1"/>
  <c r="O1414" i="4" a="1"/>
  <c r="O1414" i="4"/>
  <c r="O1415" i="4" a="1"/>
  <c r="O1415" i="4"/>
  <c r="O1416" i="4" a="1"/>
  <c r="O1416" i="4"/>
  <c r="O1417" i="4" a="1"/>
  <c r="O1417" i="4"/>
  <c r="O1418" i="4" a="1"/>
  <c r="O1418" i="4" s="1"/>
  <c r="O1419" i="4" a="1"/>
  <c r="O1419" i="4" s="1"/>
  <c r="O1420" i="4" a="1"/>
  <c r="O1420" i="4"/>
  <c r="O1421" i="4" a="1"/>
  <c r="O1421" i="4"/>
  <c r="O1422" i="4" a="1"/>
  <c r="O1422" i="4"/>
  <c r="O1423" i="4" a="1"/>
  <c r="O1423" i="4"/>
  <c r="O1424" i="4" a="1"/>
  <c r="O1424" i="4" s="1"/>
  <c r="O1425" i="4" a="1"/>
  <c r="O1425" i="4" s="1"/>
  <c r="O1426" i="4" a="1"/>
  <c r="O1426" i="4"/>
  <c r="O1427" i="4" a="1"/>
  <c r="O1427" i="4"/>
  <c r="O1428" i="4" a="1"/>
  <c r="O1428" i="4"/>
  <c r="O1429" i="4" a="1"/>
  <c r="O1429" i="4"/>
  <c r="O1430" i="4" a="1"/>
  <c r="O1430" i="4"/>
  <c r="O1431" i="4" a="1"/>
  <c r="O1431" i="4" s="1"/>
  <c r="O1432" i="4" a="1"/>
  <c r="O1432" i="4"/>
  <c r="O1433" i="4" a="1"/>
  <c r="O1433" i="4"/>
  <c r="O1434" i="4" a="1"/>
  <c r="O1434" i="4"/>
  <c r="O1435" i="4" a="1"/>
  <c r="O1435" i="4"/>
  <c r="O1436" i="4" a="1"/>
  <c r="O1436" i="4"/>
  <c r="O1437" i="4" a="1"/>
  <c r="O1437" i="4" s="1"/>
  <c r="O1438" i="4" a="1"/>
  <c r="O1438" i="4" s="1"/>
  <c r="O1439" i="4" a="1"/>
  <c r="O1439" i="4"/>
  <c r="O1440" i="4" a="1"/>
  <c r="O1440" i="4"/>
  <c r="O1441" i="4" a="1"/>
  <c r="O1441" i="4"/>
  <c r="O1442" i="4" a="1"/>
  <c r="O1442" i="4"/>
  <c r="O1443" i="4" a="1"/>
  <c r="O1443" i="4" s="1"/>
  <c r="O1444" i="4" a="1"/>
  <c r="O1444" i="4" s="1"/>
  <c r="O1445" i="4" a="1"/>
  <c r="O1445" i="4"/>
  <c r="O1446" i="4" a="1"/>
  <c r="O1446" i="4"/>
  <c r="O1447" i="4" a="1"/>
  <c r="O1447" i="4"/>
  <c r="O1448" i="4" a="1"/>
  <c r="O1448" i="4"/>
  <c r="O1449" i="4" a="1"/>
  <c r="O1449" i="4" s="1"/>
  <c r="O1450" i="4" a="1"/>
  <c r="O1450" i="4"/>
  <c r="O1451" i="4" a="1"/>
  <c r="O1451" i="4" s="1"/>
  <c r="O1452" i="4" a="1"/>
  <c r="O1452" i="4"/>
  <c r="O1453" i="4" a="1"/>
  <c r="O1453" i="4"/>
  <c r="O1454" i="4" a="1"/>
  <c r="O1454" i="4"/>
  <c r="O1455" i="4" a="1"/>
  <c r="O1455" i="4" s="1"/>
  <c r="O1456" i="4" a="1"/>
  <c r="O1456" i="4"/>
  <c r="O1457" i="4" a="1"/>
  <c r="O1457" i="4" s="1"/>
  <c r="O1458" i="4" a="1"/>
  <c r="O1458" i="4"/>
  <c r="O1459" i="4" a="1"/>
  <c r="O1459" i="4"/>
  <c r="O1460" i="4" a="1"/>
  <c r="O1460" i="4"/>
  <c r="O1461" i="4" a="1"/>
  <c r="O1461" i="4" s="1"/>
  <c r="O1462" i="4" a="1"/>
  <c r="O1462" i="4"/>
  <c r="O1463" i="4" a="1"/>
  <c r="O1463" i="4"/>
  <c r="O1464" i="4" a="1"/>
  <c r="O1464" i="4" s="1"/>
  <c r="O1465" i="4" a="1"/>
  <c r="O1465" i="4"/>
  <c r="O1466" i="4" a="1"/>
  <c r="O1466" i="4"/>
  <c r="O1467" i="4" a="1"/>
  <c r="O1467" i="4" s="1"/>
  <c r="O1468" i="4" a="1"/>
  <c r="O1468" i="4"/>
  <c r="O1469" i="4" a="1"/>
  <c r="O1469" i="4"/>
  <c r="O1470" i="4" a="1"/>
  <c r="O1470" i="4" s="1"/>
  <c r="O1471" i="4" a="1"/>
  <c r="O1471" i="4"/>
  <c r="O1472" i="4" a="1"/>
  <c r="O1472" i="4"/>
  <c r="O1473" i="4" a="1"/>
  <c r="O1473" i="4" s="1"/>
  <c r="O1474" i="4" a="1"/>
  <c r="O1474" i="4"/>
  <c r="O1475" i="4" a="1"/>
  <c r="O1475" i="4"/>
  <c r="O1476" i="4" a="1"/>
  <c r="O1476" i="4"/>
  <c r="O1477" i="4" a="1"/>
  <c r="O1477" i="4" s="1"/>
  <c r="O1478" i="4" a="1"/>
  <c r="O1478" i="4"/>
  <c r="O1479" i="4" a="1"/>
  <c r="O1479" i="4" s="1"/>
  <c r="O1480" i="4" a="1"/>
  <c r="O1480" i="4"/>
  <c r="O1481" i="4" a="1"/>
  <c r="O1481" i="4"/>
  <c r="O1482" i="4" a="1"/>
  <c r="O1482" i="4"/>
  <c r="O1483" i="4" a="1"/>
  <c r="O1483" i="4" s="1"/>
  <c r="O1484" i="4" a="1"/>
  <c r="O1484" i="4"/>
  <c r="O1485" i="4" a="1"/>
  <c r="O1485" i="4" s="1"/>
  <c r="O1486" i="4" a="1"/>
  <c r="O1486" i="4"/>
  <c r="O1487" i="4" a="1"/>
  <c r="O1487" i="4"/>
  <c r="O1488" i="4" a="1"/>
  <c r="O1488" i="4"/>
  <c r="O1489" i="4" a="1"/>
  <c r="O1489" i="4"/>
  <c r="O1490" i="4" a="1"/>
  <c r="O1490" i="4" s="1"/>
  <c r="O1491" i="4" a="1"/>
  <c r="O1491" i="4" s="1"/>
  <c r="O1492" i="4" a="1"/>
  <c r="O1492" i="4"/>
  <c r="O1493" i="4" a="1"/>
  <c r="O1493" i="4"/>
  <c r="O1494" i="4" a="1"/>
  <c r="O1494" i="4"/>
  <c r="O1495" i="4" a="1"/>
  <c r="O1495" i="4"/>
  <c r="O1496" i="4" a="1"/>
  <c r="O1496" i="4" s="1"/>
  <c r="O1497" i="4" a="1"/>
  <c r="O1497" i="4" s="1"/>
  <c r="O1498" i="4" a="1"/>
  <c r="O1498" i="4"/>
  <c r="O1499" i="4" a="1"/>
  <c r="O1499" i="4"/>
  <c r="O1500" i="4" a="1"/>
  <c r="O1500" i="4"/>
  <c r="O1501" i="4" a="1"/>
  <c r="O1501" i="4"/>
  <c r="O1502" i="4" a="1"/>
  <c r="O1502" i="4"/>
  <c r="O1503" i="4" a="1"/>
  <c r="O1503" i="4" s="1"/>
  <c r="O1504" i="4" a="1"/>
  <c r="O1504" i="4"/>
  <c r="O1505" i="4" a="1"/>
  <c r="O1505" i="4"/>
  <c r="O1506" i="4" a="1"/>
  <c r="O1506" i="4"/>
  <c r="O1507" i="4" a="1"/>
  <c r="O1507" i="4"/>
  <c r="O1508" i="4" a="1"/>
  <c r="O1508" i="4"/>
  <c r="O1509" i="4" a="1"/>
  <c r="O1509" i="4" s="1"/>
  <c r="O1510" i="4" a="1"/>
  <c r="O1510" i="4" s="1"/>
  <c r="O1511" i="4" a="1"/>
  <c r="O1511" i="4"/>
  <c r="O1512" i="4" a="1"/>
  <c r="O1512" i="4"/>
  <c r="O1513" i="4" a="1"/>
  <c r="O1513" i="4"/>
  <c r="O1514" i="4" a="1"/>
  <c r="O1514" i="4"/>
  <c r="O1515" i="4" a="1"/>
  <c r="O1515" i="4" s="1"/>
  <c r="O1516" i="4" a="1"/>
  <c r="O1516" i="4" s="1"/>
  <c r="O1517" i="4" a="1"/>
  <c r="O1517" i="4"/>
  <c r="O1518" i="4" a="1"/>
  <c r="O1518" i="4"/>
  <c r="O1519" i="4" a="1"/>
  <c r="O1519" i="4"/>
  <c r="O1520" i="4" a="1"/>
  <c r="O1520" i="4"/>
  <c r="O1521" i="4" a="1"/>
  <c r="O1521" i="4" s="1"/>
  <c r="O1522" i="4" a="1"/>
  <c r="O1522" i="4"/>
  <c r="O1523" i="4" a="1"/>
  <c r="O1523" i="4" s="1"/>
  <c r="O1524" i="4" a="1"/>
  <c r="O1524" i="4"/>
  <c r="O1525" i="4" a="1"/>
  <c r="O1525" i="4"/>
  <c r="O1526" i="4" a="1"/>
  <c r="O1526" i="4"/>
  <c r="O1527" i="4" a="1"/>
  <c r="O1527" i="4" s="1"/>
  <c r="O1528" i="4" a="1"/>
  <c r="O1528" i="4"/>
  <c r="O1529" i="4" a="1"/>
  <c r="O1529" i="4" s="1"/>
  <c r="O1530" i="4" a="1"/>
  <c r="O1530" i="4"/>
  <c r="O1531" i="4" a="1"/>
  <c r="O1531" i="4"/>
  <c r="O1532" i="4" a="1"/>
  <c r="O1532" i="4"/>
  <c r="O1533" i="4" a="1"/>
  <c r="O1533" i="4" s="1"/>
  <c r="O1534" i="4" a="1"/>
  <c r="O1534" i="4"/>
  <c r="O1535" i="4" a="1"/>
  <c r="O1535" i="4"/>
  <c r="O1536" i="4" a="1"/>
  <c r="O1536" i="4" s="1"/>
  <c r="O1537" i="4" a="1"/>
  <c r="O1537" i="4"/>
  <c r="O1538" i="4" a="1"/>
  <c r="O1538" i="4"/>
  <c r="O1539" i="4" a="1"/>
  <c r="O1539" i="4" s="1"/>
  <c r="O1540" i="4" a="1"/>
  <c r="O1540" i="4"/>
  <c r="O1541" i="4" a="1"/>
  <c r="O1541" i="4"/>
  <c r="O1542" i="4" a="1"/>
  <c r="O1542" i="4" s="1"/>
  <c r="O1543" i="4" a="1"/>
  <c r="O1543" i="4"/>
  <c r="O1544" i="4" a="1"/>
  <c r="O1544" i="4"/>
  <c r="O1545" i="4" a="1"/>
  <c r="O1545" i="4" s="1"/>
  <c r="O1546" i="4" a="1"/>
  <c r="O1546" i="4"/>
  <c r="O1547" i="4" a="1"/>
  <c r="O1547" i="4"/>
  <c r="O1548" i="4" a="1"/>
  <c r="O1548" i="4"/>
  <c r="O1549" i="4" a="1"/>
  <c r="O1549" i="4" s="1"/>
  <c r="O1550" i="4" a="1"/>
  <c r="O1550" i="4"/>
  <c r="O1551" i="4" a="1"/>
  <c r="O1551" i="4" s="1"/>
  <c r="O1552" i="4" a="1"/>
  <c r="O1552" i="4"/>
  <c r="O1553" i="4" a="1"/>
  <c r="O1553" i="4"/>
  <c r="O1554" i="4" a="1"/>
  <c r="O1554" i="4"/>
  <c r="O1555" i="4" a="1"/>
  <c r="O1555" i="4" s="1"/>
  <c r="O1556" i="4" a="1"/>
  <c r="O1556" i="4"/>
  <c r="O1557" i="4" a="1"/>
  <c r="O1557" i="4" s="1"/>
  <c r="O1558" i="4" a="1"/>
  <c r="O1558" i="4"/>
  <c r="O1559" i="4" a="1"/>
  <c r="O1559" i="4"/>
  <c r="O1560" i="4" a="1"/>
  <c r="O1560" i="4"/>
  <c r="O1561" i="4" a="1"/>
  <c r="O1561" i="4"/>
  <c r="O1562" i="4" a="1"/>
  <c r="O1562" i="4" s="1"/>
  <c r="O1563" i="4" a="1"/>
  <c r="O1563" i="4" s="1"/>
  <c r="O1564" i="4" a="1"/>
  <c r="O1564" i="4"/>
  <c r="O1565" i="4" a="1"/>
  <c r="O1565" i="4"/>
  <c r="O1566" i="4" a="1"/>
  <c r="O1566" i="4"/>
  <c r="O1567" i="4" a="1"/>
  <c r="O1567" i="4"/>
  <c r="O1568" i="4" a="1"/>
  <c r="O1568" i="4" s="1"/>
  <c r="O1569" i="4" a="1"/>
  <c r="O1569" i="4" s="1"/>
  <c r="O1570" i="4" a="1"/>
  <c r="O1570" i="4"/>
  <c r="O1571" i="4" a="1"/>
  <c r="O1571" i="4"/>
  <c r="O1572" i="4" a="1"/>
  <c r="O1572" i="4"/>
  <c r="O1573" i="4" a="1"/>
  <c r="O1573" i="4"/>
  <c r="O1574" i="4" a="1"/>
  <c r="O1574" i="4"/>
  <c r="O1575" i="4" a="1"/>
  <c r="O1575" i="4" s="1"/>
  <c r="O1576" i="4" a="1"/>
  <c r="O1576" i="4"/>
  <c r="O1577" i="4" a="1"/>
  <c r="O1577" i="4"/>
  <c r="O1578" i="4" a="1"/>
  <c r="O1578" i="4"/>
  <c r="O1579" i="4" a="1"/>
  <c r="O1579" i="4"/>
  <c r="O1580" i="4" a="1"/>
  <c r="O1580" i="4"/>
  <c r="O1581" i="4" a="1"/>
  <c r="O1581" i="4" s="1"/>
  <c r="O1582" i="4" a="1"/>
  <c r="O1582" i="4" s="1"/>
  <c r="O1583" i="4" a="1"/>
  <c r="O1583" i="4"/>
  <c r="O1584" i="4" a="1"/>
  <c r="O1584" i="4"/>
  <c r="O1585" i="4" a="1"/>
  <c r="O1585" i="4"/>
  <c r="O1586" i="4" a="1"/>
  <c r="O1586" i="4"/>
  <c r="O1587" i="4" a="1"/>
  <c r="O1587" i="4" s="1"/>
  <c r="O1588" i="4" a="1"/>
  <c r="O1588" i="4" s="1"/>
  <c r="O1589" i="4" a="1"/>
  <c r="O1589" i="4"/>
  <c r="O1590" i="4" a="1"/>
  <c r="O1590" i="4"/>
  <c r="O1591" i="4" a="1"/>
  <c r="O1591" i="4"/>
  <c r="O1592" i="4" a="1"/>
  <c r="O1592" i="4"/>
  <c r="O1593" i="4" a="1"/>
  <c r="O1593" i="4"/>
  <c r="O1594" i="4" a="1"/>
  <c r="O1594" i="4" s="1"/>
  <c r="O1595" i="4" a="1"/>
  <c r="O1595" i="4"/>
  <c r="O1596" i="4" a="1"/>
  <c r="O1596" i="4"/>
  <c r="O1597" i="4" a="1"/>
  <c r="O1597" i="4"/>
  <c r="O1598" i="4" a="1"/>
  <c r="O1598" i="4"/>
  <c r="O1599" i="4" a="1"/>
  <c r="O1599" i="4"/>
  <c r="O1600" i="4" a="1"/>
  <c r="O1600" i="4" s="1"/>
  <c r="O1601" i="4" a="1"/>
  <c r="O1601" i="4"/>
  <c r="O1602" i="4" a="1"/>
  <c r="O1602" i="4"/>
  <c r="O1603" i="4" a="1"/>
  <c r="O1603" i="4"/>
  <c r="O1604" i="4" a="1"/>
  <c r="O1604" i="4"/>
  <c r="O1605" i="4" a="1"/>
  <c r="O1605" i="4"/>
  <c r="O1606" i="4" a="1"/>
  <c r="O1606" i="4" s="1"/>
  <c r="O1607" i="4" a="1"/>
  <c r="O1607" i="4"/>
  <c r="O1608" i="4" a="1"/>
  <c r="O1608" i="4"/>
  <c r="O1609" i="4" a="1"/>
  <c r="O1609" i="4"/>
  <c r="O1610" i="4" a="1"/>
  <c r="O1610" i="4"/>
  <c r="O1611" i="4" a="1"/>
  <c r="O1611" i="4"/>
  <c r="O1612" i="4" a="1"/>
  <c r="O1612" i="4" s="1"/>
  <c r="O1613" i="4" a="1"/>
  <c r="O1613" i="4"/>
  <c r="O1614" i="4" a="1"/>
  <c r="O1614" i="4"/>
  <c r="O1615" i="4" a="1"/>
  <c r="O1615" i="4"/>
  <c r="O1616" i="4" a="1"/>
  <c r="O1616" i="4"/>
  <c r="O1617" i="4" a="1"/>
  <c r="O1617" i="4"/>
  <c r="O1618" i="4" a="1"/>
  <c r="O1618" i="4" s="1"/>
  <c r="O1619" i="4" a="1"/>
  <c r="O1619" i="4"/>
  <c r="O1620" i="4" a="1"/>
  <c r="O1620" i="4"/>
  <c r="O1621" i="4" a="1"/>
  <c r="O1621" i="4"/>
  <c r="O1622" i="4" a="1"/>
  <c r="O1622" i="4"/>
  <c r="O1623" i="4" a="1"/>
  <c r="O1623" i="4"/>
  <c r="O1624" i="4" a="1"/>
  <c r="O1624" i="4" s="1"/>
  <c r="O1625" i="4" a="1"/>
  <c r="O1625" i="4"/>
  <c r="O1626" i="4" a="1"/>
  <c r="O1626" i="4"/>
  <c r="O1627" i="4" a="1"/>
  <c r="O1627" i="4"/>
  <c r="O1628" i="4" a="1"/>
  <c r="O1628" i="4"/>
  <c r="O1629" i="4" a="1"/>
  <c r="O1629" i="4"/>
  <c r="O1630" i="4" a="1"/>
  <c r="O1630" i="4" s="1"/>
  <c r="O1631" i="4" a="1"/>
  <c r="O1631" i="4"/>
  <c r="O1632" i="4" a="1"/>
  <c r="O1632" i="4"/>
  <c r="O1633" i="4" a="1"/>
  <c r="O1633" i="4"/>
  <c r="O1634" i="4" a="1"/>
  <c r="O1634" i="4"/>
  <c r="O1635" i="4" a="1"/>
  <c r="O1635" i="4"/>
  <c r="O1636" i="4" a="1"/>
  <c r="O1636" i="4" s="1"/>
  <c r="O1637" i="4" a="1"/>
  <c r="O1637" i="4"/>
  <c r="O1638" i="4" a="1"/>
  <c r="O1638" i="4"/>
  <c r="O1639" i="4" a="1"/>
  <c r="O1639" i="4"/>
  <c r="O1640" i="4" a="1"/>
  <c r="O1640" i="4"/>
  <c r="O1641" i="4" a="1"/>
  <c r="O1641" i="4"/>
  <c r="O1642" i="4" a="1"/>
  <c r="O1642" i="4" s="1"/>
  <c r="O1643" i="4" a="1"/>
  <c r="O1643" i="4"/>
  <c r="O1644" i="4" a="1"/>
  <c r="O1644" i="4"/>
  <c r="O1645" i="4" a="1"/>
  <c r="O1645" i="4"/>
  <c r="O1646" i="4" a="1"/>
  <c r="O1646" i="4"/>
  <c r="O1647" i="4" a="1"/>
  <c r="O1647" i="4"/>
  <c r="O1648" i="4" a="1"/>
  <c r="O1648" i="4" s="1"/>
  <c r="O1649" i="4" a="1"/>
  <c r="O1649" i="4"/>
  <c r="O1650" i="4" a="1"/>
  <c r="O1650" i="4"/>
  <c r="O1651" i="4" a="1"/>
  <c r="O1651" i="4"/>
  <c r="O1652" i="4" a="1"/>
  <c r="O1652" i="4"/>
  <c r="O1653" i="4" a="1"/>
  <c r="O1653" i="4"/>
  <c r="O1654" i="4" a="1"/>
  <c r="O1654" i="4" s="1"/>
  <c r="O1655" i="4" a="1"/>
  <c r="O1655" i="4"/>
  <c r="O1656" i="4" a="1"/>
  <c r="O1656" i="4"/>
  <c r="O1657" i="4" a="1"/>
  <c r="O1657" i="4"/>
  <c r="O1658" i="4" a="1"/>
  <c r="O1658" i="4"/>
  <c r="O1659" i="4" a="1"/>
  <c r="O1659" i="4"/>
  <c r="O1660" i="4" a="1"/>
  <c r="O1660" i="4" s="1"/>
  <c r="O1661" i="4" a="1"/>
  <c r="O1661" i="4"/>
  <c r="O1662" i="4" a="1"/>
  <c r="O1662" i="4"/>
  <c r="O1663" i="4" a="1"/>
  <c r="O1663" i="4"/>
  <c r="O1664" i="4" a="1"/>
  <c r="O1664" i="4"/>
  <c r="O1665" i="4" a="1"/>
  <c r="O1665" i="4"/>
  <c r="O1666" i="4" a="1"/>
  <c r="O1666" i="4" s="1"/>
  <c r="O1667" i="4" a="1"/>
  <c r="O1667" i="4"/>
  <c r="O1668" i="4" a="1"/>
  <c r="O1668" i="4"/>
  <c r="O1669" i="4" a="1"/>
  <c r="O1669" i="4"/>
  <c r="O1670" i="4" a="1"/>
  <c r="O1670" i="4"/>
  <c r="O1671" i="4" a="1"/>
  <c r="O1671" i="4"/>
  <c r="O1672" i="4" a="1"/>
  <c r="O1672" i="4" s="1"/>
  <c r="O1673" i="4" a="1"/>
  <c r="O1673" i="4"/>
  <c r="O1674" i="4" a="1"/>
  <c r="O1674" i="4"/>
  <c r="O1675" i="4" a="1"/>
  <c r="O1675" i="4"/>
  <c r="O1676" i="4" a="1"/>
  <c r="O1676" i="4"/>
  <c r="O1677" i="4" a="1"/>
  <c r="O1677" i="4"/>
  <c r="O1678" i="4" a="1"/>
  <c r="O1678" i="4" s="1"/>
  <c r="O1679" i="4" a="1"/>
  <c r="O1679" i="4"/>
  <c r="O1680" i="4" a="1"/>
  <c r="O1680" i="4"/>
  <c r="O1681" i="4" a="1"/>
  <c r="O1681" i="4"/>
  <c r="O1682" i="4" a="1"/>
  <c r="O1682" i="4"/>
  <c r="O1683" i="4" a="1"/>
  <c r="O1683" i="4"/>
  <c r="O1684" i="4" a="1"/>
  <c r="O1684" i="4" s="1"/>
  <c r="O1685" i="4" a="1"/>
  <c r="O1685" i="4"/>
  <c r="O1686" i="4" a="1"/>
  <c r="O1686" i="4"/>
  <c r="O1687" i="4" a="1"/>
  <c r="O1687" i="4"/>
  <c r="O1688" i="4" a="1"/>
  <c r="O1688" i="4"/>
  <c r="O1689" i="4" a="1"/>
  <c r="O1689" i="4"/>
  <c r="O1690" i="4" a="1"/>
  <c r="O1690" i="4" s="1"/>
  <c r="O1691" i="4" a="1"/>
  <c r="O1691" i="4"/>
  <c r="O1692" i="4" a="1"/>
  <c r="O1692" i="4"/>
  <c r="O1693" i="4" a="1"/>
  <c r="O1693" i="4"/>
  <c r="O1694" i="4" a="1"/>
  <c r="O1694" i="4"/>
  <c r="O1695" i="4" a="1"/>
  <c r="O1695" i="4"/>
  <c r="O1696" i="4" a="1"/>
  <c r="O1696" i="4" s="1"/>
  <c r="O1697" i="4" a="1"/>
  <c r="O1697" i="4"/>
  <c r="O1698" i="4" a="1"/>
  <c r="O1698" i="4"/>
  <c r="O1699" i="4" a="1"/>
  <c r="O1699" i="4"/>
  <c r="O1700" i="4" a="1"/>
  <c r="O1700" i="4"/>
  <c r="O1701" i="4" a="1"/>
  <c r="O1701" i="4"/>
  <c r="O1702" i="4" a="1"/>
  <c r="O1702" i="4" s="1"/>
  <c r="O1703" i="4" a="1"/>
  <c r="O1703" i="4"/>
  <c r="O1704" i="4" a="1"/>
  <c r="O1704" i="4"/>
  <c r="O1705" i="4" a="1"/>
  <c r="O1705" i="4"/>
  <c r="O1706" i="4" a="1"/>
  <c r="O1706" i="4"/>
  <c r="O1707" i="4" a="1"/>
  <c r="O1707" i="4"/>
  <c r="O1708" i="4" a="1"/>
  <c r="O1708" i="4" s="1"/>
  <c r="O1709" i="4" a="1"/>
  <c r="O1709" i="4"/>
  <c r="O1710" i="4" a="1"/>
  <c r="O1710" i="4"/>
  <c r="O1711" i="4" a="1"/>
  <c r="O1711" i="4"/>
  <c r="O1712" i="4" a="1"/>
  <c r="O1712" i="4"/>
  <c r="O1713" i="4" a="1"/>
  <c r="O1713" i="4"/>
  <c r="O1714" i="4" a="1"/>
  <c r="O1714" i="4" s="1"/>
  <c r="O1715" i="4" a="1"/>
  <c r="O1715" i="4"/>
  <c r="O1716" i="4" a="1"/>
  <c r="O1716" i="4"/>
  <c r="O1717" i="4" a="1"/>
  <c r="O1717" i="4"/>
  <c r="O1718" i="4" a="1"/>
  <c r="O1718" i="4"/>
  <c r="O1719" i="4" a="1"/>
  <c r="O1719" i="4"/>
  <c r="O1720" i="4" a="1"/>
  <c r="O1720" i="4" s="1"/>
  <c r="O1721" i="4" a="1"/>
  <c r="O1721" i="4"/>
  <c r="O1722" i="4" a="1"/>
  <c r="O1722" i="4"/>
  <c r="O1723" i="4" a="1"/>
  <c r="O1723" i="4"/>
  <c r="O1724" i="4" a="1"/>
  <c r="O1724" i="4"/>
  <c r="O1725" i="4" a="1"/>
  <c r="O1725" i="4"/>
  <c r="O1726" i="4" a="1"/>
  <c r="O1726" i="4" s="1"/>
  <c r="O1727" i="4" a="1"/>
  <c r="O1727" i="4"/>
  <c r="O1728" i="4" a="1"/>
  <c r="O1728" i="4"/>
  <c r="O1729" i="4" a="1"/>
  <c r="O1729" i="4"/>
  <c r="O1730" i="4" a="1"/>
  <c r="O1730" i="4"/>
  <c r="O1731" i="4" a="1"/>
  <c r="O1731" i="4"/>
  <c r="O1732" i="4" a="1"/>
  <c r="O1732" i="4" s="1"/>
  <c r="O1733" i="4" a="1"/>
  <c r="O1733" i="4"/>
  <c r="O1734" i="4" a="1"/>
  <c r="O1734" i="4"/>
  <c r="O1735" i="4" a="1"/>
  <c r="O1735" i="4"/>
  <c r="O1736" i="4" a="1"/>
  <c r="O1736" i="4"/>
  <c r="O1737" i="4" a="1"/>
  <c r="O1737" i="4"/>
  <c r="O1738" i="4" a="1"/>
  <c r="O1738" i="4" s="1"/>
  <c r="O1739" i="4" a="1"/>
  <c r="O1739" i="4"/>
  <c r="O1740" i="4" a="1"/>
  <c r="O1740" i="4"/>
  <c r="O1741" i="4" a="1"/>
  <c r="O1741" i="4"/>
  <c r="O1742" i="4" a="1"/>
  <c r="O1742" i="4"/>
  <c r="O1743" i="4" a="1"/>
  <c r="O1743" i="4"/>
  <c r="O1744" i="4" a="1"/>
  <c r="O1744" i="4" s="1"/>
  <c r="O1745" i="4" a="1"/>
  <c r="O1745" i="4"/>
  <c r="O1746" i="4" a="1"/>
  <c r="O1746" i="4"/>
  <c r="O1747" i="4" a="1"/>
  <c r="O1747" i="4"/>
  <c r="O1748" i="4" a="1"/>
  <c r="O1748" i="4"/>
  <c r="O1749" i="4" a="1"/>
  <c r="O1749" i="4"/>
  <c r="O1750" i="4" a="1"/>
  <c r="O1750" i="4" s="1"/>
  <c r="O1751" i="4" a="1"/>
  <c r="O1751" i="4"/>
  <c r="O1752" i="4" a="1"/>
  <c r="O1752" i="4"/>
  <c r="O1753" i="4" a="1"/>
  <c r="O1753" i="4"/>
  <c r="O1754" i="4" a="1"/>
  <c r="O1754" i="4"/>
  <c r="O1755" i="4" a="1"/>
  <c r="O1755" i="4"/>
  <c r="O1756" i="4" a="1"/>
  <c r="O1756" i="4" s="1"/>
  <c r="O1757" i="4" a="1"/>
  <c r="O1757" i="4"/>
  <c r="O1758" i="4" a="1"/>
  <c r="O1758" i="4"/>
  <c r="O1759" i="4" a="1"/>
  <c r="O1759" i="4"/>
  <c r="O1760" i="4" a="1"/>
  <c r="O1760" i="4"/>
  <c r="O1761" i="4" a="1"/>
  <c r="O1761" i="4"/>
  <c r="O1762" i="4" a="1"/>
  <c r="O1762" i="4" s="1"/>
  <c r="O1763" i="4" a="1"/>
  <c r="O1763" i="4"/>
  <c r="O1764" i="4" a="1"/>
  <c r="O1764" i="4"/>
  <c r="O1765" i="4" a="1"/>
  <c r="O1765" i="4"/>
  <c r="O1766" i="4" a="1"/>
  <c r="O1766" i="4"/>
  <c r="O1767" i="4" a="1"/>
  <c r="O1767" i="4"/>
  <c r="O1768" i="4" a="1"/>
  <c r="O1768" i="4" s="1"/>
  <c r="O1769" i="4" a="1"/>
  <c r="O1769" i="4"/>
  <c r="O1770" i="4" a="1"/>
  <c r="O1770" i="4"/>
  <c r="O1771" i="4" a="1"/>
  <c r="O1771" i="4"/>
  <c r="O1772" i="4" a="1"/>
  <c r="O1772" i="4"/>
  <c r="O1773" i="4" a="1"/>
  <c r="O1773" i="4"/>
  <c r="O1774" i="4" a="1"/>
  <c r="O1774" i="4" s="1"/>
  <c r="O1775" i="4" a="1"/>
  <c r="O1775" i="4"/>
  <c r="O1776" i="4" a="1"/>
  <c r="O1776" i="4"/>
  <c r="O1777" i="4" a="1"/>
  <c r="O1777" i="4"/>
  <c r="O1778" i="4" a="1"/>
  <c r="O1778" i="4"/>
  <c r="O1779" i="4" a="1"/>
  <c r="O1779" i="4"/>
  <c r="O1780" i="4" a="1"/>
  <c r="O1780" i="4" s="1"/>
  <c r="O1781" i="4" a="1"/>
  <c r="O1781" i="4"/>
  <c r="O1782" i="4" a="1"/>
  <c r="O1782" i="4"/>
  <c r="O1783" i="4" a="1"/>
  <c r="O1783" i="4"/>
  <c r="O1784" i="4" a="1"/>
  <c r="O1784" i="4"/>
  <c r="O1785" i="4" a="1"/>
  <c r="O1785" i="4"/>
  <c r="O1786" i="4" a="1"/>
  <c r="O1786" i="4" s="1"/>
  <c r="O1787" i="4" a="1"/>
  <c r="O1787" i="4"/>
  <c r="O1788" i="4" a="1"/>
  <c r="O1788" i="4"/>
  <c r="O1789" i="4" a="1"/>
  <c r="O1789" i="4"/>
  <c r="O1790" i="4" a="1"/>
  <c r="O1790" i="4"/>
  <c r="O1791" i="4" a="1"/>
  <c r="O1791" i="4"/>
  <c r="O1792" i="4" a="1"/>
  <c r="O1792" i="4" s="1"/>
  <c r="O1793" i="4" a="1"/>
  <c r="O1793" i="4"/>
  <c r="O1794" i="4" a="1"/>
  <c r="O1794" i="4"/>
  <c r="O1795" i="4" a="1"/>
  <c r="O1795" i="4"/>
  <c r="O1796" i="4" a="1"/>
  <c r="O1796" i="4"/>
  <c r="O1797" i="4" a="1"/>
  <c r="O1797" i="4"/>
  <c r="O1798" i="4" a="1"/>
  <c r="O1798" i="4" s="1"/>
  <c r="O1799" i="4" a="1"/>
  <c r="O1799" i="4"/>
  <c r="O1800" i="4" a="1"/>
  <c r="O1800" i="4"/>
  <c r="O1801" i="4" a="1"/>
  <c r="O1801" i="4"/>
  <c r="O1802" i="4" a="1"/>
  <c r="O1802" i="4"/>
  <c r="O1803" i="4" a="1"/>
  <c r="O1803" i="4"/>
  <c r="O1804" i="4" a="1"/>
  <c r="O1804" i="4" s="1"/>
  <c r="O1805" i="4" a="1"/>
  <c r="O1805" i="4"/>
  <c r="O1806" i="4" a="1"/>
  <c r="O1806" i="4"/>
  <c r="O1807" i="4" a="1"/>
  <c r="O1807" i="4"/>
  <c r="O1808" i="4" a="1"/>
  <c r="O1808" i="4"/>
  <c r="O1809" i="4" a="1"/>
  <c r="O1809" i="4"/>
  <c r="O1810" i="4" a="1"/>
  <c r="O1810" i="4" s="1"/>
  <c r="O1811" i="4" a="1"/>
  <c r="O1811" i="4"/>
  <c r="O1812" i="4" a="1"/>
  <c r="O1812" i="4"/>
  <c r="O1813" i="4" a="1"/>
  <c r="O1813" i="4"/>
  <c r="O1814" i="4" a="1"/>
  <c r="O1814" i="4"/>
  <c r="O1815" i="4" a="1"/>
  <c r="O1815" i="4"/>
  <c r="O1816" i="4" a="1"/>
  <c r="O1816" i="4" s="1"/>
  <c r="O1817" i="4" a="1"/>
  <c r="O1817" i="4"/>
  <c r="O1818" i="4" a="1"/>
  <c r="O1818" i="4"/>
  <c r="O1819" i="4" a="1"/>
  <c r="O1819" i="4"/>
  <c r="O1820" i="4" a="1"/>
  <c r="O1820" i="4"/>
  <c r="O1821" i="4" a="1"/>
  <c r="O1821" i="4"/>
  <c r="O1822" i="4" a="1"/>
  <c r="O1822" i="4" s="1"/>
  <c r="O1823" i="4" a="1"/>
  <c r="O1823" i="4"/>
  <c r="O1824" i="4" a="1"/>
  <c r="O1824" i="4"/>
  <c r="O1825" i="4" a="1"/>
  <c r="O1825" i="4"/>
  <c r="O1826" i="4" a="1"/>
  <c r="O1826" i="4"/>
  <c r="O1827" i="4" a="1"/>
  <c r="O1827" i="4"/>
  <c r="O1828" i="4" a="1"/>
  <c r="O1828" i="4" s="1"/>
  <c r="O1829" i="4" a="1"/>
  <c r="O1829" i="4"/>
  <c r="O1830" i="4" a="1"/>
  <c r="O1830" i="4"/>
  <c r="O1831" i="4" a="1"/>
  <c r="O1831" i="4"/>
  <c r="O1832" i="4" a="1"/>
  <c r="O1832" i="4"/>
  <c r="O1833" i="4" a="1"/>
  <c r="O1833" i="4"/>
  <c r="O1834" i="4" a="1"/>
  <c r="O1834" i="4" s="1"/>
  <c r="O1835" i="4" a="1"/>
  <c r="O1835" i="4"/>
  <c r="O1836" i="4" a="1"/>
  <c r="O1836" i="4"/>
  <c r="O1837" i="4" a="1"/>
  <c r="O1837" i="4"/>
  <c r="O1838" i="4" a="1"/>
  <c r="O1838" i="4"/>
  <c r="O1839" i="4" a="1"/>
  <c r="O1839" i="4"/>
  <c r="O1840" i="4" a="1"/>
  <c r="O1840" i="4" s="1"/>
  <c r="O1841" i="4" a="1"/>
  <c r="O1841" i="4"/>
  <c r="O1842" i="4" a="1"/>
  <c r="O1842" i="4"/>
  <c r="O1843" i="4" a="1"/>
  <c r="O1843" i="4"/>
  <c r="O1844" i="4" a="1"/>
  <c r="O1844" i="4"/>
  <c r="O1845" i="4" a="1"/>
  <c r="O1845" i="4"/>
  <c r="O1846" i="4" a="1"/>
  <c r="O1846" i="4" s="1"/>
  <c r="O1847" i="4" a="1"/>
  <c r="O1847" i="4"/>
  <c r="O1848" i="4" a="1"/>
  <c r="O1848" i="4"/>
  <c r="O1849" i="4" a="1"/>
  <c r="O1849" i="4"/>
  <c r="O1850" i="4" a="1"/>
  <c r="O1850" i="4"/>
  <c r="O1851" i="4" a="1"/>
  <c r="O1851" i="4"/>
  <c r="O1852" i="4" a="1"/>
  <c r="O1852" i="4" s="1"/>
  <c r="O1853" i="4" a="1"/>
  <c r="O1853" i="4"/>
  <c r="O1854" i="4" a="1"/>
  <c r="O1854" i="4"/>
  <c r="O1855" i="4" a="1"/>
  <c r="O1855" i="4"/>
  <c r="O1856" i="4" a="1"/>
  <c r="O1856" i="4"/>
  <c r="O1857" i="4" a="1"/>
  <c r="O1857" i="4"/>
  <c r="O1858" i="4" a="1"/>
  <c r="O1858" i="4" s="1"/>
  <c r="O1859" i="4" a="1"/>
  <c r="O1859" i="4"/>
  <c r="O1860" i="4" a="1"/>
  <c r="O1860" i="4"/>
  <c r="O1861" i="4" a="1"/>
  <c r="O1861" i="4"/>
  <c r="O1862" i="4" a="1"/>
  <c r="O1862" i="4"/>
  <c r="O1863" i="4" a="1"/>
  <c r="O1863" i="4"/>
  <c r="O1864" i="4" a="1"/>
  <c r="O1864" i="4" s="1"/>
  <c r="O1865" i="4" a="1"/>
  <c r="O1865" i="4"/>
  <c r="O1866" i="4" a="1"/>
  <c r="O1866" i="4"/>
  <c r="O1867" i="4" a="1"/>
  <c r="O1867" i="4"/>
  <c r="O1868" i="4" a="1"/>
  <c r="O1868" i="4"/>
  <c r="O1869" i="4" a="1"/>
  <c r="O1869" i="4"/>
  <c r="O1870" i="4" a="1"/>
  <c r="O1870" i="4" s="1"/>
  <c r="O1871" i="4" a="1"/>
  <c r="O1871" i="4"/>
  <c r="O1872" i="4" a="1"/>
  <c r="O1872" i="4"/>
  <c r="O1873" i="4" a="1"/>
  <c r="O1873" i="4"/>
  <c r="O1874" i="4" a="1"/>
  <c r="O1874" i="4"/>
  <c r="O1875" i="4" a="1"/>
  <c r="O1875" i="4"/>
  <c r="O1876" i="4" a="1"/>
  <c r="O1876" i="4" s="1"/>
  <c r="O1877" i="4" a="1"/>
  <c r="O1877" i="4"/>
  <c r="O1878" i="4" a="1"/>
  <c r="O1878" i="4"/>
  <c r="O1879" i="4" a="1"/>
  <c r="O1879" i="4"/>
  <c r="O1880" i="4" a="1"/>
  <c r="O1880" i="4"/>
  <c r="O1881" i="4" a="1"/>
  <c r="O1881" i="4"/>
  <c r="O1882" i="4" a="1"/>
  <c r="O1882" i="4" s="1"/>
  <c r="O1883" i="4" a="1"/>
  <c r="O1883" i="4"/>
  <c r="O1884" i="4" a="1"/>
  <c r="O1884" i="4"/>
  <c r="O1885" i="4" a="1"/>
  <c r="O1885" i="4"/>
  <c r="O1886" i="4" a="1"/>
  <c r="O1886" i="4"/>
  <c r="O1887" i="4" a="1"/>
  <c r="O1887" i="4"/>
  <c r="O1888" i="4" a="1"/>
  <c r="O1888" i="4" s="1"/>
  <c r="O1889" i="4" a="1"/>
  <c r="O1889" i="4"/>
  <c r="O1890" i="4" a="1"/>
  <c r="O1890" i="4"/>
  <c r="O1891" i="4" a="1"/>
  <c r="O1891" i="4"/>
  <c r="O1892" i="4" a="1"/>
  <c r="O1892" i="4"/>
  <c r="O1893" i="4" a="1"/>
  <c r="O1893" i="4"/>
  <c r="O1894" i="4" a="1"/>
  <c r="O1894" i="4" s="1"/>
  <c r="O1895" i="4" a="1"/>
  <c r="O1895" i="4"/>
  <c r="O1896" i="4" a="1"/>
  <c r="O1896" i="4"/>
  <c r="O1897" i="4" a="1"/>
  <c r="O1897" i="4"/>
  <c r="O1898" i="4" a="1"/>
  <c r="O1898" i="4"/>
  <c r="O1899" i="4" a="1"/>
  <c r="O1899" i="4"/>
  <c r="O1900" i="4" a="1"/>
  <c r="O1900" i="4" s="1"/>
  <c r="O1901" i="4" a="1"/>
  <c r="O1901" i="4"/>
  <c r="O1902" i="4" a="1"/>
  <c r="O1902" i="4"/>
  <c r="O1903" i="4" a="1"/>
  <c r="O1903" i="4"/>
  <c r="O1904" i="4" a="1"/>
  <c r="O1904" i="4"/>
  <c r="O1905" i="4" a="1"/>
  <c r="O1905" i="4"/>
  <c r="O1906" i="4" a="1"/>
  <c r="O1906" i="4" s="1"/>
  <c r="O1907" i="4" a="1"/>
  <c r="O1907" i="4"/>
  <c r="O1908" i="4" a="1"/>
  <c r="O1908" i="4"/>
  <c r="O1909" i="4" a="1"/>
  <c r="O1909" i="4"/>
  <c r="O1910" i="4" a="1"/>
  <c r="O1910" i="4"/>
  <c r="O1911" i="4" a="1"/>
  <c r="O1911" i="4"/>
  <c r="O1912" i="4" a="1"/>
  <c r="O1912" i="4" s="1"/>
  <c r="O1913" i="4" a="1"/>
  <c r="O1913" i="4"/>
  <c r="O1914" i="4" a="1"/>
  <c r="O1914" i="4"/>
  <c r="O1915" i="4" a="1"/>
  <c r="O1915" i="4"/>
  <c r="O1916" i="4" a="1"/>
  <c r="O1916" i="4"/>
  <c r="O1917" i="4" a="1"/>
  <c r="O1917" i="4"/>
  <c r="O1918" i="4" a="1"/>
  <c r="O1918" i="4" s="1"/>
  <c r="O1919" i="4" a="1"/>
  <c r="O1919" i="4"/>
  <c r="O1920" i="4" a="1"/>
  <c r="O1920" i="4"/>
  <c r="O1921" i="4" a="1"/>
  <c r="O1921" i="4"/>
  <c r="O1922" i="4" a="1"/>
  <c r="O1922" i="4"/>
  <c r="O1923" i="4" a="1"/>
  <c r="O1923" i="4"/>
  <c r="O1924" i="4" a="1"/>
  <c r="O1924" i="4" s="1"/>
  <c r="O1925" i="4" a="1"/>
  <c r="O1925" i="4"/>
  <c r="O1926" i="4" a="1"/>
  <c r="O1926" i="4"/>
  <c r="O1927" i="4" a="1"/>
  <c r="O1927" i="4"/>
  <c r="O1928" i="4" a="1"/>
  <c r="O1928" i="4"/>
  <c r="O1929" i="4" a="1"/>
  <c r="O1929" i="4"/>
  <c r="O1930" i="4" a="1"/>
  <c r="O1930" i="4" s="1"/>
  <c r="O1931" i="4" a="1"/>
  <c r="O1931" i="4"/>
  <c r="O1932" i="4" a="1"/>
  <c r="O1932" i="4"/>
  <c r="O1933" i="4" a="1"/>
  <c r="O1933" i="4"/>
  <c r="O1934" i="4" a="1"/>
  <c r="O1934" i="4"/>
  <c r="O1935" i="4" a="1"/>
  <c r="O1935" i="4"/>
  <c r="O1936" i="4" a="1"/>
  <c r="O1936" i="4" s="1"/>
  <c r="O1937" i="4" a="1"/>
  <c r="O1937" i="4"/>
  <c r="O1938" i="4" a="1"/>
  <c r="O1938" i="4"/>
  <c r="O1939" i="4" a="1"/>
  <c r="O1939" i="4"/>
  <c r="O1940" i="4" a="1"/>
  <c r="O1940" i="4"/>
  <c r="O1941" i="4" a="1"/>
  <c r="O1941" i="4"/>
  <c r="O1942" i="4" a="1"/>
  <c r="O1942" i="4" s="1"/>
  <c r="O1943" i="4" a="1"/>
  <c r="O1943" i="4"/>
  <c r="O1944" i="4" a="1"/>
  <c r="O1944" i="4"/>
  <c r="O1945" i="4" a="1"/>
  <c r="O1945" i="4"/>
  <c r="O1946" i="4" a="1"/>
  <c r="O1946" i="4"/>
  <c r="O1947" i="4" a="1"/>
  <c r="O1947" i="4"/>
  <c r="O1948" i="4" a="1"/>
  <c r="O1948" i="4" s="1"/>
  <c r="O1949" i="4" a="1"/>
  <c r="O1949" i="4"/>
  <c r="O1950" i="4" a="1"/>
  <c r="O1950" i="4"/>
  <c r="O1951" i="4" a="1"/>
  <c r="O1951" i="4"/>
  <c r="O1952" i="4" a="1"/>
  <c r="O1952" i="4"/>
  <c r="O1953" i="4" a="1"/>
  <c r="O1953" i="4"/>
  <c r="O1954" i="4" a="1"/>
  <c r="O1954" i="4" s="1"/>
  <c r="O1955" i="4" a="1"/>
  <c r="O1955" i="4"/>
  <c r="O1956" i="4" a="1"/>
  <c r="O1956" i="4"/>
  <c r="O1957" i="4" a="1"/>
  <c r="O1957" i="4"/>
  <c r="O1958" i="4" a="1"/>
  <c r="O1958" i="4"/>
  <c r="O1959" i="4" a="1"/>
  <c r="O1959" i="4"/>
  <c r="O1960" i="4" a="1"/>
  <c r="O1960" i="4" s="1"/>
  <c r="O1961" i="4" a="1"/>
  <c r="O1961" i="4"/>
  <c r="O1962" i="4" a="1"/>
  <c r="O1962" i="4"/>
  <c r="O1963" i="4" a="1"/>
  <c r="O1963" i="4"/>
  <c r="O1964" i="4" a="1"/>
  <c r="O1964" i="4"/>
  <c r="O1965" i="4" a="1"/>
  <c r="O1965" i="4"/>
  <c r="O1966" i="4" a="1"/>
  <c r="O1966" i="4" s="1"/>
  <c r="O1967" i="4" a="1"/>
  <c r="O1967" i="4"/>
  <c r="O1968" i="4" a="1"/>
  <c r="O1968" i="4"/>
  <c r="O1969" i="4" a="1"/>
  <c r="O1969" i="4"/>
  <c r="O1970" i="4" a="1"/>
  <c r="O1970" i="4"/>
  <c r="O1971" i="4" a="1"/>
  <c r="O1971" i="4"/>
  <c r="O1972" i="4" a="1"/>
  <c r="O1972" i="4" s="1"/>
  <c r="O1973" i="4" a="1"/>
  <c r="O1973" i="4"/>
  <c r="O1974" i="4" a="1"/>
  <c r="O1974" i="4"/>
  <c r="O1975" i="4" a="1"/>
  <c r="O1975" i="4"/>
  <c r="O1976" i="4" a="1"/>
  <c r="O1976" i="4"/>
  <c r="O1977" i="4" a="1"/>
  <c r="O1977" i="4"/>
  <c r="O1978" i="4" a="1"/>
  <c r="O1978" i="4" s="1"/>
  <c r="O1979" i="4" a="1"/>
  <c r="O1979" i="4"/>
  <c r="O1980" i="4" a="1"/>
  <c r="O1980" i="4"/>
  <c r="O1981" i="4" a="1"/>
  <c r="O1981" i="4"/>
  <c r="O1982" i="4" a="1"/>
  <c r="O1982" i="4"/>
  <c r="O1983" i="4" a="1"/>
  <c r="O1983" i="4"/>
  <c r="O1984" i="4" a="1"/>
  <c r="O1984" i="4" s="1"/>
  <c r="O1985" i="4" a="1"/>
  <c r="O1985" i="4"/>
  <c r="O1986" i="4" a="1"/>
  <c r="O1986" i="4"/>
  <c r="O1987" i="4" a="1"/>
  <c r="O1987" i="4"/>
  <c r="O1988" i="4" a="1"/>
  <c r="O1988" i="4"/>
  <c r="O1989" i="4" a="1"/>
  <c r="O1989" i="4"/>
  <c r="O1990" i="4" a="1"/>
  <c r="O1990" i="4" s="1"/>
  <c r="O1991" i="4" a="1"/>
  <c r="O1991" i="4"/>
  <c r="O1992" i="4" a="1"/>
  <c r="O1992" i="4"/>
  <c r="O1993" i="4" a="1"/>
  <c r="O1993" i="4"/>
  <c r="O1994" i="4" a="1"/>
  <c r="O1994" i="4"/>
  <c r="O1995" i="4" a="1"/>
  <c r="O1995" i="4"/>
  <c r="O1996" i="4" a="1"/>
  <c r="O1996" i="4" s="1"/>
  <c r="O1997" i="4" a="1"/>
  <c r="O1997" i="4"/>
  <c r="O1998" i="4" a="1"/>
  <c r="O1998" i="4"/>
  <c r="O1999" i="4" a="1"/>
  <c r="O1999" i="4"/>
  <c r="O2000" i="4" a="1"/>
  <c r="O2000" i="4"/>
  <c r="O2001" i="4" a="1"/>
  <c r="O2001" i="4"/>
  <c r="O2002" i="4" a="1"/>
  <c r="O2002" i="4" s="1"/>
  <c r="O2003" i="4" a="1"/>
  <c r="O2003" i="4"/>
  <c r="O2004" i="4" a="1"/>
  <c r="O2004" i="4"/>
  <c r="O2005" i="4" a="1"/>
  <c r="O2005" i="4"/>
  <c r="O2006" i="4" a="1"/>
  <c r="O2006" i="4"/>
  <c r="O2007" i="4" a="1"/>
  <c r="O2007" i="4"/>
  <c r="O2008" i="4" a="1"/>
  <c r="O2008" i="4" s="1"/>
  <c r="O2009" i="4" a="1"/>
  <c r="O2009" i="4"/>
  <c r="O2010" i="4" a="1"/>
  <c r="O2010" i="4"/>
  <c r="O2011" i="4" a="1"/>
  <c r="O2011" i="4"/>
  <c r="O2012" i="4" a="1"/>
  <c r="O2012" i="4"/>
  <c r="O2013" i="4" a="1"/>
  <c r="O2013" i="4"/>
  <c r="O2014" i="4" a="1"/>
  <c r="O2014" i="4" s="1"/>
  <c r="O2015" i="4" a="1"/>
  <c r="O2015" i="4"/>
  <c r="O2016" i="4" a="1"/>
  <c r="O2016" i="4"/>
  <c r="O2017" i="4" a="1"/>
  <c r="O2017" i="4"/>
  <c r="O2018" i="4" a="1"/>
  <c r="O2018" i="4"/>
  <c r="O2019" i="4" a="1"/>
  <c r="O2019" i="4"/>
  <c r="O2020" i="4" a="1"/>
  <c r="O2020" i="4" s="1"/>
  <c r="O2021" i="4" a="1"/>
  <c r="O2021" i="4"/>
  <c r="O2022" i="4" a="1"/>
  <c r="O2022" i="4"/>
  <c r="O2023" i="4" a="1"/>
  <c r="O2023" i="4"/>
  <c r="O2024" i="4" a="1"/>
  <c r="O2024" i="4"/>
  <c r="O2025" i="4" a="1"/>
  <c r="O2025" i="4"/>
  <c r="O2026" i="4" a="1"/>
  <c r="O2026" i="4" s="1"/>
  <c r="O2027" i="4" a="1"/>
  <c r="O2027" i="4"/>
  <c r="O2028" i="4" a="1"/>
  <c r="O2028" i="4"/>
  <c r="O2029" i="4" a="1"/>
  <c r="O2029" i="4"/>
  <c r="O2030" i="4" a="1"/>
  <c r="O2030" i="4"/>
  <c r="O2031" i="4" a="1"/>
  <c r="O2031" i="4"/>
  <c r="O2032" i="4" a="1"/>
  <c r="O2032" i="4" s="1"/>
  <c r="O2033" i="4" a="1"/>
  <c r="O2033" i="4"/>
  <c r="O2034" i="4" a="1"/>
  <c r="O2034" i="4"/>
  <c r="O2035" i="4" a="1"/>
  <c r="O2035" i="4"/>
  <c r="O2036" i="4" a="1"/>
  <c r="O2036" i="4"/>
  <c r="O2037" i="4" a="1"/>
  <c r="O2037" i="4"/>
  <c r="O2038" i="4" a="1"/>
  <c r="O2038" i="4" s="1"/>
  <c r="O2039" i="4" a="1"/>
  <c r="O2039" i="4"/>
  <c r="O2040" i="4" a="1"/>
  <c r="O2040" i="4"/>
  <c r="O2041" i="4" a="1"/>
  <c r="O2041" i="4"/>
  <c r="O2042" i="4" a="1"/>
  <c r="O2042" i="4"/>
  <c r="O2043" i="4" a="1"/>
  <c r="O2043" i="4"/>
  <c r="O2044" i="4" a="1"/>
  <c r="O2044" i="4" s="1"/>
  <c r="O2045" i="4" a="1"/>
  <c r="O2045" i="4"/>
  <c r="O2046" i="4" a="1"/>
  <c r="O2046" i="4"/>
  <c r="O2047" i="4" a="1"/>
  <c r="O2047" i="4"/>
  <c r="O2048" i="4" a="1"/>
  <c r="O2048" i="4"/>
  <c r="O2049" i="4" a="1"/>
  <c r="O2049" i="4"/>
  <c r="O2050" i="4" a="1"/>
  <c r="O2050" i="4" s="1"/>
  <c r="O2051" i="4" a="1"/>
  <c r="O2051" i="4"/>
  <c r="O2052" i="4" a="1"/>
  <c r="O2052" i="4"/>
  <c r="O2053" i="4" a="1"/>
  <c r="O2053" i="4"/>
  <c r="O2054" i="4" a="1"/>
  <c r="O2054" i="4"/>
  <c r="O2055" i="4" a="1"/>
  <c r="O2055" i="4"/>
  <c r="O2056" i="4" a="1"/>
  <c r="O2056" i="4" s="1"/>
  <c r="O2057" i="4" a="1"/>
  <c r="O2057" i="4"/>
  <c r="O2058" i="4" a="1"/>
  <c r="O2058" i="4"/>
  <c r="O2059" i="4" a="1"/>
  <c r="O2059" i="4"/>
  <c r="O2060" i="4" a="1"/>
  <c r="O2060" i="4"/>
  <c r="O2061" i="4" a="1"/>
  <c r="O2061" i="4"/>
  <c r="O2062" i="4" a="1"/>
  <c r="O2062" i="4" s="1"/>
  <c r="O2063" i="4" a="1"/>
  <c r="O2063" i="4"/>
  <c r="O2064" i="4" a="1"/>
  <c r="O2064" i="4"/>
  <c r="O2065" i="4" a="1"/>
  <c r="O2065" i="4"/>
  <c r="O2066" i="4" a="1"/>
  <c r="O2066" i="4"/>
  <c r="O2067" i="4" a="1"/>
  <c r="O2067" i="4"/>
  <c r="O2068" i="4" a="1"/>
  <c r="O2068" i="4" s="1"/>
  <c r="O2069" i="4" a="1"/>
  <c r="O2069" i="4"/>
  <c r="O2070" i="4" a="1"/>
  <c r="O2070" i="4"/>
  <c r="O2071" i="4" a="1"/>
  <c r="O2071" i="4"/>
  <c r="O2072" i="4" a="1"/>
  <c r="O2072" i="4"/>
  <c r="O2073" i="4" a="1"/>
  <c r="O2073" i="4"/>
  <c r="O2074" i="4" a="1"/>
  <c r="O2074" i="4" s="1"/>
  <c r="O2075" i="4" a="1"/>
  <c r="O2075" i="4"/>
  <c r="O2076" i="4" a="1"/>
  <c r="O2076" i="4"/>
  <c r="O2077" i="4" a="1"/>
  <c r="O2077" i="4"/>
  <c r="O2078" i="4" a="1"/>
  <c r="O2078" i="4"/>
  <c r="O2079" i="4" a="1"/>
  <c r="O2079" i="4"/>
  <c r="O2080" i="4" a="1"/>
  <c r="O2080" i="4" s="1"/>
  <c r="O2" i="4" a="1"/>
  <c r="O2" i="4" s="1"/>
  <c r="K5" i="4" a="1"/>
  <c r="K5" i="4" s="1"/>
  <c r="K6" i="4" a="1"/>
  <c r="K6" i="4"/>
  <c r="K7" i="4" a="1"/>
  <c r="K7" i="4" s="1"/>
  <c r="K8" i="4" a="1"/>
  <c r="K8" i="4" s="1"/>
  <c r="K9" i="4" a="1"/>
  <c r="K9" i="4"/>
  <c r="K10" i="4" a="1"/>
  <c r="K10" i="4"/>
  <c r="K11" i="4" a="1"/>
  <c r="K11" i="4" s="1"/>
  <c r="K12" i="4" a="1"/>
  <c r="K12" i="4"/>
  <c r="K13" i="4" a="1"/>
  <c r="K13" i="4" s="1"/>
  <c r="K14" i="4" a="1"/>
  <c r="K14" i="4"/>
  <c r="K15" i="4" a="1"/>
  <c r="K15" i="4" s="1"/>
  <c r="K16" i="4" a="1"/>
  <c r="K16" i="4" s="1"/>
  <c r="K17" i="4" a="1"/>
  <c r="K17" i="4" s="1"/>
  <c r="K18" i="4" a="1"/>
  <c r="K18" i="4"/>
  <c r="K19" i="4" a="1"/>
  <c r="K19" i="4" s="1"/>
  <c r="K20" i="4" a="1"/>
  <c r="K20" i="4" s="1"/>
  <c r="K21" i="4" a="1"/>
  <c r="K21" i="4"/>
  <c r="K22" i="4" a="1"/>
  <c r="K22" i="4" s="1"/>
  <c r="K23" i="4" a="1"/>
  <c r="K23" i="4" s="1"/>
  <c r="K24" i="4" a="1"/>
  <c r="K24" i="4"/>
  <c r="K25" i="4" a="1"/>
  <c r="K25" i="4" s="1"/>
  <c r="K26" i="4" a="1"/>
  <c r="K26" i="4"/>
  <c r="K27" i="4" a="1"/>
  <c r="K27" i="4" s="1"/>
  <c r="K28" i="4" a="1"/>
  <c r="K28" i="4"/>
  <c r="K29" i="4" a="1"/>
  <c r="K29" i="4" s="1"/>
  <c r="K30" i="4" a="1"/>
  <c r="K30" i="4"/>
  <c r="K31" i="4" a="1"/>
  <c r="K31" i="4" s="1"/>
  <c r="K32" i="4" a="1"/>
  <c r="K32" i="4"/>
  <c r="K33" i="4" a="1"/>
  <c r="K33" i="4"/>
  <c r="K34" i="4" a="1"/>
  <c r="K34" i="4" s="1"/>
  <c r="K35" i="4" a="1"/>
  <c r="K35" i="4" s="1"/>
  <c r="K36" i="4" a="1"/>
  <c r="K36" i="4"/>
  <c r="K37" i="4" a="1"/>
  <c r="K37" i="4" s="1"/>
  <c r="K38" i="4" a="1"/>
  <c r="K38" i="4"/>
  <c r="K39" i="4" a="1"/>
  <c r="K39" i="4"/>
  <c r="K40" i="4" a="1"/>
  <c r="K40" i="4" s="1"/>
  <c r="K41" i="4" a="1"/>
  <c r="K41" i="4" s="1"/>
  <c r="K42" i="4" a="1"/>
  <c r="K42" i="4"/>
  <c r="K43" i="4" a="1"/>
  <c r="K43" i="4" s="1"/>
  <c r="K44" i="4" a="1"/>
  <c r="K44" i="4" s="1"/>
  <c r="K45" i="4" a="1"/>
  <c r="K45" i="4" s="1"/>
  <c r="K46" i="4" a="1"/>
  <c r="K46" i="4"/>
  <c r="K47" i="4" a="1"/>
  <c r="K47" i="4" s="1"/>
  <c r="K48" i="4" a="1"/>
  <c r="K48" i="4" s="1"/>
  <c r="K49" i="4" a="1"/>
  <c r="K49" i="4" s="1"/>
  <c r="K50" i="4" a="1"/>
  <c r="K50" i="4"/>
  <c r="K51" i="4" a="1"/>
  <c r="K51" i="4" s="1"/>
  <c r="K52" i="4" a="1"/>
  <c r="K52" i="4"/>
  <c r="K53" i="4" a="1"/>
  <c r="K53" i="4" s="1"/>
  <c r="K54" i="4" a="1"/>
  <c r="K54" i="4"/>
  <c r="K55" i="4" a="1"/>
  <c r="K55" i="4" s="1"/>
  <c r="K56" i="4" a="1"/>
  <c r="K56" i="4" s="1"/>
  <c r="K57" i="4" a="1"/>
  <c r="K57" i="4"/>
  <c r="K58" i="4" a="1"/>
  <c r="K58" i="4" s="1"/>
  <c r="K59" i="4" a="1"/>
  <c r="K59" i="4" s="1"/>
  <c r="K60" i="4" a="1"/>
  <c r="K60" i="4"/>
  <c r="K61" i="4" a="1"/>
  <c r="K61" i="4" s="1"/>
  <c r="K62" i="4" a="1"/>
  <c r="K62" i="4" s="1"/>
  <c r="K63" i="4" a="1"/>
  <c r="K63" i="4" s="1"/>
  <c r="K64" i="4" a="1"/>
  <c r="K64" i="4"/>
  <c r="K65" i="4" a="1"/>
  <c r="K65" i="4" s="1"/>
  <c r="K66" i="4" a="1"/>
  <c r="K66" i="4"/>
  <c r="K67" i="4" a="1"/>
  <c r="K67" i="4" s="1"/>
  <c r="K68" i="4" a="1"/>
  <c r="K68" i="4" s="1"/>
  <c r="K69" i="4" a="1"/>
  <c r="K69" i="4"/>
  <c r="K70" i="4" a="1"/>
  <c r="K70" i="4" s="1"/>
  <c r="K71" i="4" a="1"/>
  <c r="K71" i="4" s="1"/>
  <c r="K72" i="4" a="1"/>
  <c r="K72" i="4"/>
  <c r="K73" i="4" a="1"/>
  <c r="K73" i="4" s="1"/>
  <c r="K74" i="4" a="1"/>
  <c r="K74" i="4"/>
  <c r="K75" i="4" a="1"/>
  <c r="K75" i="4"/>
  <c r="K76" i="4" a="1"/>
  <c r="K76" i="4"/>
  <c r="K77" i="4" a="1"/>
  <c r="K77" i="4" s="1"/>
  <c r="K78" i="4" a="1"/>
  <c r="K78" i="4"/>
  <c r="K79" i="4" a="1"/>
  <c r="K79" i="4" s="1"/>
  <c r="K80" i="4" a="1"/>
  <c r="K80" i="4" s="1"/>
  <c r="K81" i="4" a="1"/>
  <c r="K81" i="4" s="1"/>
  <c r="K82" i="4" a="1"/>
  <c r="K82" i="4"/>
  <c r="K83" i="4" a="1"/>
  <c r="K83" i="4" s="1"/>
  <c r="K84" i="4" a="1"/>
  <c r="K84" i="4" s="1"/>
  <c r="K85" i="4" a="1"/>
  <c r="K85" i="4" s="1"/>
  <c r="K86" i="4" a="1"/>
  <c r="K86" i="4"/>
  <c r="K87" i="4" a="1"/>
  <c r="K87" i="4" s="1"/>
  <c r="K88" i="4" a="1"/>
  <c r="K88" i="4"/>
  <c r="K89" i="4" a="1"/>
  <c r="K89" i="4" s="1"/>
  <c r="K90" i="4" a="1"/>
  <c r="K90" i="4"/>
  <c r="K91" i="4" a="1"/>
  <c r="K91" i="4" s="1"/>
  <c r="K92" i="4" a="1"/>
  <c r="K92" i="4" s="1"/>
  <c r="K93" i="4" a="1"/>
  <c r="K93" i="4"/>
  <c r="K94" i="4" a="1"/>
  <c r="K94" i="4" s="1"/>
  <c r="K95" i="4" a="1"/>
  <c r="K95" i="4" s="1"/>
  <c r="K96" i="4" a="1"/>
  <c r="K96" i="4"/>
  <c r="K97" i="4" a="1"/>
  <c r="K97" i="4" s="1"/>
  <c r="K98" i="4" a="1"/>
  <c r="K98" i="4" s="1"/>
  <c r="K99" i="4" a="1"/>
  <c r="K99" i="4" s="1"/>
  <c r="K100" i="4" a="1"/>
  <c r="K100" i="4"/>
  <c r="K101" i="4" a="1"/>
  <c r="K101" i="4" s="1"/>
  <c r="K102" i="4" a="1"/>
  <c r="K102" i="4"/>
  <c r="K103" i="4" a="1"/>
  <c r="K103" i="4" s="1"/>
  <c r="K104" i="4" a="1"/>
  <c r="K104" i="4"/>
  <c r="K105" i="4" a="1"/>
  <c r="K105" i="4"/>
  <c r="K106" i="4" a="1"/>
  <c r="K106" i="4" s="1"/>
  <c r="K107" i="4" a="1"/>
  <c r="K107" i="4" s="1"/>
  <c r="K108" i="4" a="1"/>
  <c r="K108" i="4"/>
  <c r="K109" i="4" a="1"/>
  <c r="K109" i="4" s="1"/>
  <c r="K110" i="4" a="1"/>
  <c r="K110" i="4" s="1"/>
  <c r="K111" i="4" a="1"/>
  <c r="K111" i="4"/>
  <c r="K112" i="4" a="1"/>
  <c r="K112" i="4"/>
  <c r="K113" i="4" a="1"/>
  <c r="K113" i="4" s="1"/>
  <c r="K114" i="4" a="1"/>
  <c r="K114" i="4"/>
  <c r="K115" i="4" a="1"/>
  <c r="K115" i="4" s="1"/>
  <c r="K116" i="4" a="1"/>
  <c r="K116" i="4" s="1"/>
  <c r="K117" i="4" a="1"/>
  <c r="K117" i="4"/>
  <c r="K118" i="4" a="1"/>
  <c r="K118" i="4" s="1"/>
  <c r="K119" i="4" a="1"/>
  <c r="K119" i="4" s="1"/>
  <c r="K120" i="4" a="1"/>
  <c r="K120" i="4" s="1"/>
  <c r="K121" i="4" a="1"/>
  <c r="K121" i="4" s="1"/>
  <c r="K122" i="4" a="1"/>
  <c r="K122" i="4"/>
  <c r="K123" i="4" a="1"/>
  <c r="K123" i="4" s="1"/>
  <c r="K124" i="4" a="1"/>
  <c r="K124" i="4"/>
  <c r="K125" i="4" a="1"/>
  <c r="K125" i="4" s="1"/>
  <c r="K126" i="4" a="1"/>
  <c r="K126" i="4"/>
  <c r="K127" i="4" a="1"/>
  <c r="K127" i="4" s="1"/>
  <c r="K128" i="4" a="1"/>
  <c r="K128" i="4" s="1"/>
  <c r="K129" i="4" a="1"/>
  <c r="K129" i="4"/>
  <c r="K130" i="4" a="1"/>
  <c r="K130" i="4" s="1"/>
  <c r="K131" i="4" a="1"/>
  <c r="K131" i="4" s="1"/>
  <c r="K132" i="4" a="1"/>
  <c r="K132" i="4" s="1"/>
  <c r="K133" i="4" a="1"/>
  <c r="K133" i="4" s="1"/>
  <c r="K134" i="4" a="1"/>
  <c r="K134" i="4"/>
  <c r="K135" i="4" a="1"/>
  <c r="K135" i="4" s="1"/>
  <c r="K136" i="4" a="1"/>
  <c r="K136" i="4"/>
  <c r="K137" i="4" a="1"/>
  <c r="K137" i="4" s="1"/>
  <c r="K138" i="4" a="1"/>
  <c r="K138" i="4"/>
  <c r="K139" i="4" a="1"/>
  <c r="K139" i="4" s="1"/>
  <c r="K140" i="4" a="1"/>
  <c r="K140" i="4" s="1"/>
  <c r="K141" i="4" a="1"/>
  <c r="K141" i="4"/>
  <c r="K142" i="4" a="1"/>
  <c r="K142" i="4" s="1"/>
  <c r="K143" i="4" a="1"/>
  <c r="K143" i="4" s="1"/>
  <c r="K144" i="4" a="1"/>
  <c r="K144" i="4" s="1"/>
  <c r="K145" i="4" a="1"/>
  <c r="K145" i="4" s="1"/>
  <c r="K146" i="4" a="1"/>
  <c r="K146" i="4"/>
  <c r="K147" i="4" a="1"/>
  <c r="K147" i="4"/>
  <c r="K148" i="4" a="1"/>
  <c r="K148" i="4" s="1"/>
  <c r="K149" i="4" a="1"/>
  <c r="K149" i="4" s="1"/>
  <c r="K150" i="4" a="1"/>
  <c r="K150" i="4"/>
  <c r="K151" i="4" a="1"/>
  <c r="K151" i="4" s="1"/>
  <c r="K152" i="4" a="1"/>
  <c r="K152" i="4" s="1"/>
  <c r="K153" i="4" a="1"/>
  <c r="K153" i="4"/>
  <c r="K154" i="4" a="1"/>
  <c r="K154" i="4" s="1"/>
  <c r="K155" i="4" a="1"/>
  <c r="K155" i="4" s="1"/>
  <c r="K156" i="4" a="1"/>
  <c r="K156" i="4" s="1"/>
  <c r="K157" i="4" a="1"/>
  <c r="K157" i="4" s="1"/>
  <c r="K158" i="4" a="1"/>
  <c r="K158" i="4"/>
  <c r="K159" i="4" a="1"/>
  <c r="K159" i="4" s="1"/>
  <c r="K160" i="4" a="1"/>
  <c r="K160" i="4" s="1"/>
  <c r="K161" i="4" a="1"/>
  <c r="K161" i="4" s="1"/>
  <c r="K162" i="4" a="1"/>
  <c r="K162" i="4"/>
  <c r="K163" i="4" a="1"/>
  <c r="K163" i="4" s="1"/>
  <c r="K164" i="4" a="1"/>
  <c r="K164" i="4" s="1"/>
  <c r="K165" i="4" a="1"/>
  <c r="K165" i="4"/>
  <c r="K166" i="4" a="1"/>
  <c r="K166" i="4" s="1"/>
  <c r="K167" i="4" a="1"/>
  <c r="K167" i="4" s="1"/>
  <c r="K168" i="4" a="1"/>
  <c r="K168" i="4" s="1"/>
  <c r="K169" i="4" a="1"/>
  <c r="K169" i="4" s="1"/>
  <c r="K170" i="4" a="1"/>
  <c r="K170" i="4"/>
  <c r="K171" i="4" a="1"/>
  <c r="K171" i="4" s="1"/>
  <c r="K172" i="4" a="1"/>
  <c r="K172" i="4"/>
  <c r="K173" i="4" a="1"/>
  <c r="K173" i="4" s="1"/>
  <c r="K174" i="4" a="1"/>
  <c r="K174" i="4"/>
  <c r="K175" i="4" a="1"/>
  <c r="K175" i="4" s="1"/>
  <c r="K176" i="4" a="1"/>
  <c r="K176" i="4" s="1"/>
  <c r="K177" i="4" a="1"/>
  <c r="K177" i="4"/>
  <c r="K178" i="4" a="1"/>
  <c r="K178" i="4" s="1"/>
  <c r="K179" i="4" a="1"/>
  <c r="K179" i="4" s="1"/>
  <c r="K180" i="4" a="1"/>
  <c r="K180" i="4"/>
  <c r="K181" i="4" a="1"/>
  <c r="K181" i="4" s="1"/>
  <c r="K182" i="4" a="1"/>
  <c r="K182" i="4"/>
  <c r="K183" i="4" a="1"/>
  <c r="K183" i="4"/>
  <c r="K184" i="4" a="1"/>
  <c r="K184" i="4" s="1"/>
  <c r="K185" i="4" a="1"/>
  <c r="K185" i="4" s="1"/>
  <c r="K186" i="4" a="1"/>
  <c r="K186" i="4"/>
  <c r="K187" i="4" a="1"/>
  <c r="K187" i="4" s="1"/>
  <c r="K188" i="4" a="1"/>
  <c r="K188" i="4" s="1"/>
  <c r="K189" i="4" a="1"/>
  <c r="K189" i="4"/>
  <c r="K190" i="4" a="1"/>
  <c r="K190" i="4"/>
  <c r="K191" i="4" a="1"/>
  <c r="K191" i="4" s="1"/>
  <c r="K192" i="4" a="1"/>
  <c r="K192" i="4" s="1"/>
  <c r="K193" i="4" a="1"/>
  <c r="K193" i="4" s="1"/>
  <c r="K194" i="4" a="1"/>
  <c r="K194" i="4"/>
  <c r="K195" i="4" a="1"/>
  <c r="K195" i="4" s="1"/>
  <c r="K196" i="4" a="1"/>
  <c r="K196" i="4"/>
  <c r="K197" i="4" a="1"/>
  <c r="K197" i="4" s="1"/>
  <c r="K198" i="4" a="1"/>
  <c r="K198" i="4"/>
  <c r="K199" i="4" a="1"/>
  <c r="K199" i="4" s="1"/>
  <c r="K200" i="4" a="1"/>
  <c r="K200" i="4" s="1"/>
  <c r="K201" i="4" a="1"/>
  <c r="K201" i="4"/>
  <c r="K202" i="4" a="1"/>
  <c r="K202" i="4" s="1"/>
  <c r="K203" i="4" a="1"/>
  <c r="K203" i="4" s="1"/>
  <c r="K204" i="4" a="1"/>
  <c r="K204" i="4" s="1"/>
  <c r="K205" i="4" a="1"/>
  <c r="K205" i="4" s="1"/>
  <c r="K206" i="4" a="1"/>
  <c r="K206" i="4"/>
  <c r="K207" i="4" a="1"/>
  <c r="K207" i="4" s="1"/>
  <c r="K208" i="4" a="1"/>
  <c r="K208" i="4"/>
  <c r="K209" i="4" a="1"/>
  <c r="K209" i="4" s="1"/>
  <c r="K210" i="4" a="1"/>
  <c r="K210" i="4"/>
  <c r="K211" i="4" a="1"/>
  <c r="K211" i="4" s="1"/>
  <c r="K212" i="4" a="1"/>
  <c r="K212" i="4" s="1"/>
  <c r="K213" i="4" a="1"/>
  <c r="K213" i="4"/>
  <c r="K214" i="4" a="1"/>
  <c r="K214" i="4" s="1"/>
  <c r="K215" i="4" a="1"/>
  <c r="K215" i="4" s="1"/>
  <c r="K216" i="4" a="1"/>
  <c r="K216" i="4"/>
  <c r="K217" i="4" a="1"/>
  <c r="K217" i="4" s="1"/>
  <c r="K218" i="4" a="1"/>
  <c r="K218" i="4"/>
  <c r="K219" i="4" a="1"/>
  <c r="K219" i="4"/>
  <c r="K220" i="4" a="1"/>
  <c r="K220" i="4"/>
  <c r="K221" i="4" a="1"/>
  <c r="K221" i="4" s="1"/>
  <c r="K222" i="4" a="1"/>
  <c r="K222" i="4"/>
  <c r="K223" i="4" a="1"/>
  <c r="K223" i="4" s="1"/>
  <c r="K224" i="4" a="1"/>
  <c r="K224" i="4" s="1"/>
  <c r="K225" i="4" a="1"/>
  <c r="K225" i="4" s="1"/>
  <c r="K226" i="4" a="1"/>
  <c r="K226" i="4"/>
  <c r="K227" i="4" a="1"/>
  <c r="K227" i="4" s="1"/>
  <c r="K228" i="4" a="1"/>
  <c r="K228" i="4" s="1"/>
  <c r="K229" i="4" a="1"/>
  <c r="K229" i="4" s="1"/>
  <c r="K230" i="4" a="1"/>
  <c r="K230" i="4"/>
  <c r="K231" i="4" a="1"/>
  <c r="K231" i="4" s="1"/>
  <c r="K232" i="4" a="1"/>
  <c r="K232" i="4"/>
  <c r="K233" i="4" a="1"/>
  <c r="K233" i="4" s="1"/>
  <c r="K234" i="4" a="1"/>
  <c r="K234" i="4"/>
  <c r="K235" i="4" a="1"/>
  <c r="K235" i="4" s="1"/>
  <c r="K236" i="4" a="1"/>
  <c r="K236" i="4" s="1"/>
  <c r="K237" i="4" a="1"/>
  <c r="K237" i="4"/>
  <c r="K238" i="4" a="1"/>
  <c r="K238" i="4" s="1"/>
  <c r="K239" i="4" a="1"/>
  <c r="K239" i="4" s="1"/>
  <c r="K240" i="4" a="1"/>
  <c r="K240" i="4"/>
  <c r="K241" i="4" a="1"/>
  <c r="K241" i="4" s="1"/>
  <c r="K242" i="4" a="1"/>
  <c r="K242" i="4" s="1"/>
  <c r="K243" i="4" a="1"/>
  <c r="K243" i="4"/>
  <c r="K244" i="4" a="1"/>
  <c r="K244" i="4" s="1"/>
  <c r="K245" i="4" a="1"/>
  <c r="K245" i="4" s="1"/>
  <c r="K246" i="4" a="1"/>
  <c r="K246" i="4"/>
  <c r="K247" i="4" a="1"/>
  <c r="K247" i="4"/>
  <c r="K248" i="4" a="1"/>
  <c r="K248" i="4" s="1"/>
  <c r="K249" i="4" a="1"/>
  <c r="K249" i="4" s="1"/>
  <c r="K250" i="4" a="1"/>
  <c r="K250" i="4"/>
  <c r="K251" i="4" a="1"/>
  <c r="K251" i="4" s="1"/>
  <c r="K252" i="4" a="1"/>
  <c r="K252" i="4"/>
  <c r="K253" i="4" a="1"/>
  <c r="K253" i="4" s="1"/>
  <c r="K254" i="4" a="1"/>
  <c r="K254" i="4"/>
  <c r="K255" i="4" a="1"/>
  <c r="K255" i="4" s="1"/>
  <c r="K256" i="4" a="1"/>
  <c r="K256" i="4"/>
  <c r="K257" i="4" a="1"/>
  <c r="K257" i="4" s="1"/>
  <c r="K258" i="4" a="1"/>
  <c r="K258" i="4" s="1"/>
  <c r="K259" i="4" a="1"/>
  <c r="K259" i="4" s="1"/>
  <c r="K260" i="4" a="1"/>
  <c r="K260" i="4" s="1"/>
  <c r="K261" i="4" a="1"/>
  <c r="K261" i="4" s="1"/>
  <c r="K262" i="4" a="1"/>
  <c r="K262" i="4" s="1"/>
  <c r="K263" i="4" a="1"/>
  <c r="K263" i="4" s="1"/>
  <c r="K264" i="4" a="1"/>
  <c r="K264" i="4" s="1"/>
  <c r="K265" i="4" a="1"/>
  <c r="K265" i="4"/>
  <c r="K266" i="4" a="1"/>
  <c r="K266" i="4" s="1"/>
  <c r="K267" i="4" a="1"/>
  <c r="K267" i="4"/>
  <c r="K268" i="4" a="1"/>
  <c r="K268" i="4" s="1"/>
  <c r="K269" i="4" a="1"/>
  <c r="K269" i="4" s="1"/>
  <c r="K270" i="4" a="1"/>
  <c r="K270" i="4" s="1"/>
  <c r="K271" i="4" a="1"/>
  <c r="K271" i="4" s="1"/>
  <c r="K272" i="4" a="1"/>
  <c r="K272" i="4"/>
  <c r="K273" i="4" a="1"/>
  <c r="K273" i="4"/>
  <c r="K274" i="4" a="1"/>
  <c r="K274" i="4"/>
  <c r="K275" i="4" a="1"/>
  <c r="K275" i="4" s="1"/>
  <c r="K276" i="4" a="1"/>
  <c r="K276" i="4"/>
  <c r="K277" i="4" a="1"/>
  <c r="K277" i="4" s="1"/>
  <c r="K278" i="4" a="1"/>
  <c r="K278" i="4"/>
  <c r="K279" i="4" a="1"/>
  <c r="K279" i="4"/>
  <c r="K280" i="4" a="1"/>
  <c r="K280" i="4" s="1"/>
  <c r="K281" i="4" a="1"/>
  <c r="K281" i="4" s="1"/>
  <c r="K282" i="4" a="1"/>
  <c r="K282" i="4" s="1"/>
  <c r="K283" i="4" a="1"/>
  <c r="K283" i="4"/>
  <c r="K284" i="4" a="1"/>
  <c r="K284" i="4" s="1"/>
  <c r="K285" i="4" a="1"/>
  <c r="K285" i="4" s="1"/>
  <c r="K286" i="4" a="1"/>
  <c r="K286" i="4"/>
  <c r="K287" i="4" a="1"/>
  <c r="K287" i="4" s="1"/>
  <c r="K288" i="4" a="1"/>
  <c r="K288" i="4" s="1"/>
  <c r="K289" i="4" a="1"/>
  <c r="K289" i="4"/>
  <c r="K290" i="4" a="1"/>
  <c r="K290" i="4"/>
  <c r="K291" i="4" a="1"/>
  <c r="K291" i="4"/>
  <c r="K292" i="4" a="1"/>
  <c r="K292" i="4" s="1"/>
  <c r="K293" i="4" a="1"/>
  <c r="K293" i="4" s="1"/>
  <c r="K294" i="4" a="1"/>
  <c r="K294" i="4"/>
  <c r="K295" i="4" a="1"/>
  <c r="K295" i="4" s="1"/>
  <c r="K296" i="4" a="1"/>
  <c r="K296" i="4"/>
  <c r="K297" i="4" a="1"/>
  <c r="K297" i="4" s="1"/>
  <c r="K298" i="4" a="1"/>
  <c r="K298" i="4"/>
  <c r="K299" i="4" a="1"/>
  <c r="K299" i="4" s="1"/>
  <c r="K300" i="4" a="1"/>
  <c r="K300" i="4" s="1"/>
  <c r="K301" i="4" a="1"/>
  <c r="K301" i="4"/>
  <c r="K302" i="4" a="1"/>
  <c r="K302" i="4"/>
  <c r="K303" i="4" a="1"/>
  <c r="K303" i="4"/>
  <c r="K304" i="4" a="1"/>
  <c r="K304" i="4"/>
  <c r="K305" i="4" a="1"/>
  <c r="K305" i="4" s="1"/>
  <c r="K306" i="4" a="1"/>
  <c r="K306" i="4" s="1"/>
  <c r="K307" i="4" a="1"/>
  <c r="K307" i="4" s="1"/>
  <c r="K308" i="4" a="1"/>
  <c r="K308" i="4" s="1"/>
  <c r="K309" i="4" a="1"/>
  <c r="K309" i="4" s="1"/>
  <c r="K310" i="4" a="1"/>
  <c r="K310" i="4" s="1"/>
  <c r="K311" i="4" a="1"/>
  <c r="K311" i="4" s="1"/>
  <c r="K312" i="4" a="1"/>
  <c r="K312" i="4" s="1"/>
  <c r="K313" i="4" a="1"/>
  <c r="K313" i="4"/>
  <c r="K314" i="4" a="1"/>
  <c r="K314" i="4" s="1"/>
  <c r="K315" i="4" a="1"/>
  <c r="K315" i="4"/>
  <c r="K316" i="4" a="1"/>
  <c r="K316" i="4" s="1"/>
  <c r="K317" i="4" a="1"/>
  <c r="K317" i="4" s="1"/>
  <c r="K318" i="4" a="1"/>
  <c r="K318" i="4"/>
  <c r="K319" i="4" a="1"/>
  <c r="K319" i="4" s="1"/>
  <c r="K320" i="4" a="1"/>
  <c r="K320" i="4"/>
  <c r="K321" i="4" a="1"/>
  <c r="K321" i="4" s="1"/>
  <c r="K322" i="4" a="1"/>
  <c r="K322" i="4"/>
  <c r="K323" i="4" a="1"/>
  <c r="K323" i="4" s="1"/>
  <c r="K324" i="4" a="1"/>
  <c r="K324" i="4"/>
  <c r="K325" i="4" a="1"/>
  <c r="K325" i="4"/>
  <c r="K326" i="4" a="1"/>
  <c r="K326" i="4" s="1"/>
  <c r="K327" i="4" a="1"/>
  <c r="K327" i="4" s="1"/>
  <c r="K328" i="4" a="1"/>
  <c r="K328" i="4"/>
  <c r="K329" i="4" a="1"/>
  <c r="K329" i="4" s="1"/>
  <c r="K330" i="4" a="1"/>
  <c r="K330" i="4" s="1"/>
  <c r="K331" i="4" a="1"/>
  <c r="K331" i="4" s="1"/>
  <c r="K332" i="4" a="1"/>
  <c r="K332" i="4"/>
  <c r="K333" i="4" a="1"/>
  <c r="K333" i="4"/>
  <c r="K334" i="4" a="1"/>
  <c r="K334" i="4" s="1"/>
  <c r="K335" i="4" a="1"/>
  <c r="K335" i="4" s="1"/>
  <c r="K336" i="4" a="1"/>
  <c r="K336" i="4" s="1"/>
  <c r="K337" i="4" a="1"/>
  <c r="K337" i="4"/>
  <c r="K338" i="4" a="1"/>
  <c r="K338" i="4" s="1"/>
  <c r="K339" i="4" a="1"/>
  <c r="K339" i="4" s="1"/>
  <c r="K340" i="4" a="1"/>
  <c r="K340" i="4"/>
  <c r="K341" i="4" a="1"/>
  <c r="K341" i="4" s="1"/>
  <c r="K342" i="4" a="1"/>
  <c r="K342" i="4" s="1"/>
  <c r="K343" i="4" a="1"/>
  <c r="K343" i="4" s="1"/>
  <c r="K344" i="4" a="1"/>
  <c r="K344" i="4"/>
  <c r="K345" i="4" a="1"/>
  <c r="K345" i="4" s="1"/>
  <c r="K346" i="4" a="1"/>
  <c r="K346" i="4"/>
  <c r="K347" i="4" a="1"/>
  <c r="K347" i="4" s="1"/>
  <c r="K348" i="4" a="1"/>
  <c r="K348" i="4"/>
  <c r="K349" i="4" a="1"/>
  <c r="K349" i="4" s="1"/>
  <c r="K350" i="4" a="1"/>
  <c r="K350" i="4"/>
  <c r="K351" i="4" a="1"/>
  <c r="K351" i="4"/>
  <c r="K352" i="4" a="1"/>
  <c r="K352" i="4"/>
  <c r="K353" i="4" a="1"/>
  <c r="K353" i="4" s="1"/>
  <c r="K354" i="4" a="1"/>
  <c r="K354" i="4" s="1"/>
  <c r="K355" i="4" a="1"/>
  <c r="K355" i="4" s="1"/>
  <c r="K356" i="4" a="1"/>
  <c r="K356" i="4" s="1"/>
  <c r="K357" i="4" a="1"/>
  <c r="K357" i="4" s="1"/>
  <c r="K358" i="4" a="1"/>
  <c r="K358" i="4"/>
  <c r="K359" i="4" a="1"/>
  <c r="K359" i="4" s="1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 s="1"/>
  <c r="K366" i="4" a="1"/>
  <c r="K366" i="4" s="1"/>
  <c r="K367" i="4" a="1"/>
  <c r="K367" i="4" s="1"/>
  <c r="K368" i="4" a="1"/>
  <c r="K368" i="4"/>
  <c r="K369" i="4" a="1"/>
  <c r="K369" i="4" s="1"/>
  <c r="K370" i="4" a="1"/>
  <c r="K370" i="4"/>
  <c r="K371" i="4" a="1"/>
  <c r="K371" i="4" s="1"/>
  <c r="K372" i="4" a="1"/>
  <c r="K372" i="4"/>
  <c r="K373" i="4" a="1"/>
  <c r="K373" i="4" s="1"/>
  <c r="K374" i="4" a="1"/>
  <c r="K374" i="4"/>
  <c r="K375" i="4" a="1"/>
  <c r="K375" i="4"/>
  <c r="K376" i="4" a="1"/>
  <c r="K376" i="4"/>
  <c r="K377" i="4" a="1"/>
  <c r="K377" i="4" s="1"/>
  <c r="K378" i="4" a="1"/>
  <c r="K378" i="4" s="1"/>
  <c r="K379" i="4" a="1"/>
  <c r="K379" i="4"/>
  <c r="K380" i="4" a="1"/>
  <c r="K380" i="4" s="1"/>
  <c r="K381" i="4" a="1"/>
  <c r="K381" i="4"/>
  <c r="K382" i="4" a="1"/>
  <c r="K382" i="4" s="1"/>
  <c r="K383" i="4" a="1"/>
  <c r="K383" i="4" s="1"/>
  <c r="K384" i="4" a="1"/>
  <c r="K384" i="4" s="1"/>
  <c r="K385" i="4" a="1"/>
  <c r="K385" i="4" s="1"/>
  <c r="K386" i="4" a="1"/>
  <c r="K386" i="4"/>
  <c r="K387" i="4" a="1"/>
  <c r="K387" i="4"/>
  <c r="K388" i="4" a="1"/>
  <c r="K388" i="4"/>
  <c r="K389" i="4" a="1"/>
  <c r="K389" i="4" s="1"/>
  <c r="K390" i="4" a="1"/>
  <c r="K390" i="4"/>
  <c r="K391" i="4" a="1"/>
  <c r="K391" i="4" s="1"/>
  <c r="K392" i="4" a="1"/>
  <c r="K392" i="4" s="1"/>
  <c r="K393" i="4" a="1"/>
  <c r="K393" i="4" s="1"/>
  <c r="K394" i="4" a="1"/>
  <c r="K394" i="4" s="1"/>
  <c r="K395" i="4" a="1"/>
  <c r="K395" i="4" s="1"/>
  <c r="K396" i="4" a="1"/>
  <c r="K396" i="4"/>
  <c r="K397" i="4" a="1"/>
  <c r="K397" i="4"/>
  <c r="K398" i="4" a="1"/>
  <c r="K398" i="4"/>
  <c r="K399" i="4" a="1"/>
  <c r="K399" i="4" s="1"/>
  <c r="K400" i="4" a="1"/>
  <c r="K400" i="4"/>
  <c r="K401" i="4" a="1"/>
  <c r="K401" i="4" s="1"/>
  <c r="K402" i="4" a="1"/>
  <c r="K402" i="4" s="1"/>
  <c r="K403" i="4" a="1"/>
  <c r="K403" i="4"/>
  <c r="K404" i="4" a="1"/>
  <c r="K404" i="4" s="1"/>
  <c r="K405" i="4" a="1"/>
  <c r="K405" i="4"/>
  <c r="K406" i="4" a="1"/>
  <c r="K406" i="4" s="1"/>
  <c r="K407" i="4" a="1"/>
  <c r="K407" i="4" s="1"/>
  <c r="K408" i="4" a="1"/>
  <c r="K408" i="4"/>
  <c r="K409" i="4" a="1"/>
  <c r="K409" i="4"/>
  <c r="K410" i="4" a="1"/>
  <c r="K410" i="4"/>
  <c r="K411" i="4" a="1"/>
  <c r="K411" i="4" s="1"/>
  <c r="K412" i="4" a="1"/>
  <c r="K412" i="4" s="1"/>
  <c r="K413" i="4" a="1"/>
  <c r="K413" i="4" s="1"/>
  <c r="K414" i="4" a="1"/>
  <c r="K414" i="4"/>
  <c r="K415" i="4" a="1"/>
  <c r="K415" i="4" s="1"/>
  <c r="K416" i="4" a="1"/>
  <c r="K416" i="4"/>
  <c r="K417" i="4" a="1"/>
  <c r="K417" i="4"/>
  <c r="K418" i="4" a="1"/>
  <c r="K418" i="4"/>
  <c r="K419" i="4" a="1"/>
  <c r="K419" i="4" s="1"/>
  <c r="K420" i="4" a="1"/>
  <c r="K420" i="4"/>
  <c r="K421" i="4" a="1"/>
  <c r="K421" i="4"/>
  <c r="K422" i="4" a="1"/>
  <c r="K422" i="4" s="1"/>
  <c r="K423" i="4" a="1"/>
  <c r="K423" i="4"/>
  <c r="K424" i="4" a="1"/>
  <c r="K424" i="4"/>
  <c r="K425" i="4" a="1"/>
  <c r="K425" i="4" s="1"/>
  <c r="K426" i="4" a="1"/>
  <c r="K426" i="4" s="1"/>
  <c r="K427" i="4" a="1"/>
  <c r="K427" i="4" s="1"/>
  <c r="K428" i="4" a="1"/>
  <c r="K428" i="4"/>
  <c r="K429" i="4" a="1"/>
  <c r="K429" i="4" s="1"/>
  <c r="K430" i="4" a="1"/>
  <c r="K430" i="4" s="1"/>
  <c r="K431" i="4" a="1"/>
  <c r="K431" i="4" s="1"/>
  <c r="K432" i="4" a="1"/>
  <c r="K432" i="4"/>
  <c r="K433" i="4" a="1"/>
  <c r="K433" i="4"/>
  <c r="K434" i="4" a="1"/>
  <c r="K434" i="4"/>
  <c r="K435" i="4" a="1"/>
  <c r="K435" i="4" s="1"/>
  <c r="K436" i="4" a="1"/>
  <c r="K436" i="4"/>
  <c r="K437" i="4" a="1"/>
  <c r="K437" i="4" s="1"/>
  <c r="K438" i="4" a="1"/>
  <c r="K438" i="4"/>
  <c r="K439" i="4" a="1"/>
  <c r="K439" i="4" s="1"/>
  <c r="K440" i="4" a="1"/>
  <c r="K440" i="4" s="1"/>
  <c r="K441" i="4" a="1"/>
  <c r="K441" i="4"/>
  <c r="K442" i="4" a="1"/>
  <c r="K442" i="4"/>
  <c r="K443" i="4" a="1"/>
  <c r="K443" i="4" s="1"/>
  <c r="K444" i="4" a="1"/>
  <c r="K444" i="4"/>
  <c r="K445" i="4" a="1"/>
  <c r="K445" i="4" s="1"/>
  <c r="K446" i="4" a="1"/>
  <c r="K446" i="4"/>
  <c r="K447" i="4" a="1"/>
  <c r="K447" i="4" s="1"/>
  <c r="K448" i="4" a="1"/>
  <c r="K448" i="4"/>
  <c r="K449" i="4" a="1"/>
  <c r="K449" i="4" s="1"/>
  <c r="K450" i="4" a="1"/>
  <c r="K450" i="4"/>
  <c r="K451" i="4" a="1"/>
  <c r="K451" i="4"/>
  <c r="K452" i="4" a="1"/>
  <c r="K452" i="4" s="1"/>
  <c r="K453" i="4" a="1"/>
  <c r="K453" i="4"/>
  <c r="K454" i="4" a="1"/>
  <c r="K454" i="4" s="1"/>
  <c r="K455" i="4" a="1"/>
  <c r="K455" i="4" s="1"/>
  <c r="K456" i="4" a="1"/>
  <c r="K456" i="4"/>
  <c r="K457" i="4" a="1"/>
  <c r="K457" i="4"/>
  <c r="K458" i="4" a="1"/>
  <c r="K458" i="4" s="1"/>
  <c r="K459" i="4" a="1"/>
  <c r="K459" i="4"/>
  <c r="K460" i="4" a="1"/>
  <c r="K460" i="4" s="1"/>
  <c r="K461" i="4" a="1"/>
  <c r="K461" i="4" s="1"/>
  <c r="K462" i="4" a="1"/>
  <c r="K462" i="4"/>
  <c r="K463" i="4" a="1"/>
  <c r="K463" i="4" s="1"/>
  <c r="K464" i="4" a="1"/>
  <c r="K464" i="4"/>
  <c r="K465" i="4" a="1"/>
  <c r="K465" i="4" s="1"/>
  <c r="K466" i="4" a="1"/>
  <c r="K466" i="4" s="1"/>
  <c r="K467" i="4" a="1"/>
  <c r="K467" i="4" s="1"/>
  <c r="K468" i="4" a="1"/>
  <c r="K468" i="4" s="1"/>
  <c r="K469" i="4" a="1"/>
  <c r="K469" i="4"/>
  <c r="K470" i="4" a="1"/>
  <c r="K470" i="4" s="1"/>
  <c r="K471" i="4" a="1"/>
  <c r="K471" i="4" s="1"/>
  <c r="K472" i="4" a="1"/>
  <c r="K472" i="4"/>
  <c r="K473" i="4" a="1"/>
  <c r="K473" i="4" s="1"/>
  <c r="K474" i="4" a="1"/>
  <c r="K474" i="4" s="1"/>
  <c r="K475" i="4" a="1"/>
  <c r="K475" i="4"/>
  <c r="K476" i="4" a="1"/>
  <c r="K476" i="4" s="1"/>
  <c r="K477" i="4" a="1"/>
  <c r="K477" i="4"/>
  <c r="K478" i="4" a="1"/>
  <c r="K478" i="4" s="1"/>
  <c r="K479" i="4" a="1"/>
  <c r="K479" i="4" s="1"/>
  <c r="K480" i="4" a="1"/>
  <c r="K480" i="4"/>
  <c r="K481" i="4" a="1"/>
  <c r="K481" i="4" s="1"/>
  <c r="K482" i="4" a="1"/>
  <c r="K482" i="4"/>
  <c r="K483" i="4" a="1"/>
  <c r="K483" i="4" s="1"/>
  <c r="K484" i="4" a="1"/>
  <c r="K484" i="4"/>
  <c r="K485" i="4" a="1"/>
  <c r="K485" i="4" s="1"/>
  <c r="K486" i="4" a="1"/>
  <c r="K486" i="4" s="1"/>
  <c r="K487" i="4" a="1"/>
  <c r="K487" i="4" s="1"/>
  <c r="K488" i="4" a="1"/>
  <c r="K488" i="4" s="1"/>
  <c r="K489" i="4" a="1"/>
  <c r="K489" i="4"/>
  <c r="K490" i="4" a="1"/>
  <c r="K490" i="4" s="1"/>
  <c r="K491" i="4" a="1"/>
  <c r="K491" i="4" s="1"/>
  <c r="K492" i="4" a="1"/>
  <c r="K492" i="4"/>
  <c r="K493" i="4" a="1"/>
  <c r="K493" i="4"/>
  <c r="K494" i="4" a="1"/>
  <c r="K494" i="4" s="1"/>
  <c r="K495" i="4" a="1"/>
  <c r="K495" i="4"/>
  <c r="K496" i="4" a="1"/>
  <c r="K496" i="4"/>
  <c r="K497" i="4" a="1"/>
  <c r="K497" i="4" s="1"/>
  <c r="K498" i="4" a="1"/>
  <c r="K498" i="4" s="1"/>
  <c r="K499" i="4" a="1"/>
  <c r="K499" i="4" s="1"/>
  <c r="K500" i="4" a="1"/>
  <c r="K500" i="4"/>
  <c r="K501" i="4" a="1"/>
  <c r="K501" i="4" s="1"/>
  <c r="K502" i="4" a="1"/>
  <c r="K502" i="4"/>
  <c r="K503" i="4" a="1"/>
  <c r="K503" i="4" s="1"/>
  <c r="K504" i="4" a="1"/>
  <c r="K504" i="4" s="1"/>
  <c r="K505" i="4" a="1"/>
  <c r="K505" i="4"/>
  <c r="K506" i="4" a="1"/>
  <c r="K506" i="4" s="1"/>
  <c r="K507" i="4" a="1"/>
  <c r="K507" i="4"/>
  <c r="K508" i="4" a="1"/>
  <c r="K508" i="4" s="1"/>
  <c r="K509" i="4" a="1"/>
  <c r="K509" i="4" s="1"/>
  <c r="K510" i="4" a="1"/>
  <c r="K510" i="4"/>
  <c r="K511" i="4" a="1"/>
  <c r="K511" i="4" s="1"/>
  <c r="K512" i="4" a="1"/>
  <c r="K512" i="4" s="1"/>
  <c r="K513" i="4" a="1"/>
  <c r="K513" i="4"/>
  <c r="K514" i="4" a="1"/>
  <c r="K514" i="4" s="1"/>
  <c r="K515" i="4" a="1"/>
  <c r="K515" i="4" s="1"/>
  <c r="K516" i="4" a="1"/>
  <c r="K516" i="4"/>
  <c r="K517" i="4" a="1"/>
  <c r="K517" i="4" s="1"/>
  <c r="K518" i="4" a="1"/>
  <c r="K518" i="4"/>
  <c r="K519" i="4" a="1"/>
  <c r="K519" i="4"/>
  <c r="K520" i="4" a="1"/>
  <c r="K520" i="4"/>
  <c r="K521" i="4" a="1"/>
  <c r="K521" i="4" s="1"/>
  <c r="K522" i="4" a="1"/>
  <c r="K522" i="4"/>
  <c r="K523" i="4" a="1"/>
  <c r="K523" i="4" s="1"/>
  <c r="K524" i="4" a="1"/>
  <c r="K524" i="4" s="1"/>
  <c r="K525" i="4" a="1"/>
  <c r="K525" i="4"/>
  <c r="K526" i="4" a="1"/>
  <c r="K526" i="4"/>
  <c r="K527" i="4" a="1"/>
  <c r="K527" i="4" s="1"/>
  <c r="K528" i="4" a="1"/>
  <c r="K528" i="4" s="1"/>
  <c r="K529" i="4" a="1"/>
  <c r="K529" i="4" s="1"/>
  <c r="K530" i="4" a="1"/>
  <c r="K530" i="4"/>
  <c r="K531" i="4" a="1"/>
  <c r="K531" i="4"/>
  <c r="K532" i="4" a="1"/>
  <c r="K532" i="4"/>
  <c r="K533" i="4" a="1"/>
  <c r="K533" i="4"/>
  <c r="K534" i="4" a="1"/>
  <c r="K534" i="4" s="1"/>
  <c r="K535" i="4" a="1"/>
  <c r="K535" i="4" s="1"/>
  <c r="K536" i="4" a="1"/>
  <c r="K536" i="4"/>
  <c r="K537" i="4" a="1"/>
  <c r="K537" i="4" s="1"/>
  <c r="K538" i="4" a="1"/>
  <c r="K538" i="4"/>
  <c r="K539" i="4" a="1"/>
  <c r="K539" i="4" s="1"/>
  <c r="K540" i="4" a="1"/>
  <c r="K540" i="4"/>
  <c r="K541" i="4" a="1"/>
  <c r="K541" i="4" s="1"/>
  <c r="K542" i="4" a="1"/>
  <c r="K542" i="4"/>
  <c r="K543" i="4" a="1"/>
  <c r="K543" i="4" s="1"/>
  <c r="K544" i="4" a="1"/>
  <c r="K544" i="4"/>
  <c r="K545" i="4" a="1"/>
  <c r="K545" i="4"/>
  <c r="K546" i="4" a="1"/>
  <c r="K546" i="4"/>
  <c r="K547" i="4" a="1"/>
  <c r="K547" i="4" s="1"/>
  <c r="K548" i="4" a="1"/>
  <c r="K548" i="4" s="1"/>
  <c r="K549" i="4" a="1"/>
  <c r="K549" i="4"/>
  <c r="K550" i="4" a="1"/>
  <c r="K550" i="4" s="1"/>
  <c r="K551" i="4" a="1"/>
  <c r="K551" i="4" s="1"/>
  <c r="K552" i="4" a="1"/>
  <c r="K552" i="4"/>
  <c r="K553" i="4" a="1"/>
  <c r="K553" i="4" s="1"/>
  <c r="K554" i="4" a="1"/>
  <c r="K554" i="4" s="1"/>
  <c r="K555" i="4" a="1"/>
  <c r="K555" i="4"/>
  <c r="K556" i="4" a="1"/>
  <c r="K556" i="4"/>
  <c r="K557" i="4" a="1"/>
  <c r="K557" i="4"/>
  <c r="K558" i="4" a="1"/>
  <c r="K558" i="4" s="1"/>
  <c r="K559" i="4" a="1"/>
  <c r="K559" i="4" s="1"/>
  <c r="K560" i="4" a="1"/>
  <c r="K560" i="4"/>
  <c r="K561" i="4" a="1"/>
  <c r="K561" i="4" s="1"/>
  <c r="K562" i="4" a="1"/>
  <c r="K562" i="4"/>
  <c r="K563" i="4" a="1"/>
  <c r="K563" i="4" s="1"/>
  <c r="K564" i="4" a="1"/>
  <c r="K564" i="4"/>
  <c r="K565" i="4" a="1"/>
  <c r="K565" i="4" s="1"/>
  <c r="K566" i="4" a="1"/>
  <c r="K566" i="4" s="1"/>
  <c r="K567" i="4" a="1"/>
  <c r="K567" i="4" s="1"/>
  <c r="K568" i="4" a="1"/>
  <c r="K568" i="4"/>
  <c r="K569" i="4" a="1"/>
  <c r="K569" i="4"/>
  <c r="K570" i="4" a="1"/>
  <c r="K570" i="4"/>
  <c r="K571" i="4" a="1"/>
  <c r="K571" i="4" s="1"/>
  <c r="K572" i="4" a="1"/>
  <c r="K572" i="4" s="1"/>
  <c r="K573" i="4" a="1"/>
  <c r="K573" i="4" s="1"/>
  <c r="K574" i="4" a="1"/>
  <c r="K574" i="4" s="1"/>
  <c r="K575" i="4" a="1"/>
  <c r="K575" i="4"/>
  <c r="K576" i="4" a="1"/>
  <c r="K576" i="4" s="1"/>
  <c r="K577" i="4" a="1"/>
  <c r="K577" i="4" s="1"/>
  <c r="K578" i="4" a="1"/>
  <c r="K578" i="4"/>
  <c r="K579" i="4" a="1"/>
  <c r="K579" i="4"/>
  <c r="K580" i="4" a="1"/>
  <c r="K580" i="4" s="1"/>
  <c r="K581" i="4" a="1"/>
  <c r="K581" i="4"/>
  <c r="K582" i="4" a="1"/>
  <c r="K582" i="4"/>
  <c r="K583" i="4" a="1"/>
  <c r="K583" i="4" s="1"/>
  <c r="K584" i="4" a="1"/>
  <c r="K584" i="4"/>
  <c r="K585" i="4" a="1"/>
  <c r="K585" i="4"/>
  <c r="K586" i="4" a="1"/>
  <c r="K586" i="4"/>
  <c r="K587" i="4" a="1"/>
  <c r="K587" i="4" s="1"/>
  <c r="K588" i="4" a="1"/>
  <c r="K588" i="4"/>
  <c r="K589" i="4" a="1"/>
  <c r="K589" i="4" s="1"/>
  <c r="K590" i="4" a="1"/>
  <c r="K590" i="4"/>
  <c r="K591" i="4" a="1"/>
  <c r="K591" i="4"/>
  <c r="K592" i="4" a="1"/>
  <c r="K592" i="4"/>
  <c r="K593" i="4" a="1"/>
  <c r="K593" i="4" s="1"/>
  <c r="K594" i="4" a="1"/>
  <c r="K594" i="4"/>
  <c r="K595" i="4" a="1"/>
  <c r="K595" i="4" s="1"/>
  <c r="K596" i="4" a="1"/>
  <c r="K596" i="4" s="1"/>
  <c r="K597" i="4" a="1"/>
  <c r="K597" i="4"/>
  <c r="K598" i="4" a="1"/>
  <c r="K598" i="4" s="1"/>
  <c r="K599" i="4" a="1"/>
  <c r="K599" i="4"/>
  <c r="K600" i="4" a="1"/>
  <c r="K600" i="4" s="1"/>
  <c r="K601" i="4" a="1"/>
  <c r="K601" i="4" s="1"/>
  <c r="K602" i="4" a="1"/>
  <c r="K602" i="4"/>
  <c r="K603" i="4" a="1"/>
  <c r="K603" i="4"/>
  <c r="K604" i="4" a="1"/>
  <c r="K604" i="4"/>
  <c r="K605" i="4" a="1"/>
  <c r="K605" i="4" s="1"/>
  <c r="K606" i="4" a="1"/>
  <c r="K606" i="4" s="1"/>
  <c r="K607" i="4" a="1"/>
  <c r="K607" i="4" s="1"/>
  <c r="K608" i="4" a="1"/>
  <c r="K608" i="4"/>
  <c r="K609" i="4" a="1"/>
  <c r="K609" i="4" s="1"/>
  <c r="K610" i="4" a="1"/>
  <c r="K610" i="4" s="1"/>
  <c r="K611" i="4" a="1"/>
  <c r="K611" i="4"/>
  <c r="K612" i="4" a="1"/>
  <c r="K612" i="4"/>
  <c r="K613" i="4" a="1"/>
  <c r="K613" i="4" s="1"/>
  <c r="K614" i="4" a="1"/>
  <c r="K614" i="4"/>
  <c r="K615" i="4" a="1"/>
  <c r="K615" i="4"/>
  <c r="K616" i="4" a="1"/>
  <c r="K616" i="4"/>
  <c r="K617" i="4" a="1"/>
  <c r="K617" i="4" s="1"/>
  <c r="K618" i="4" a="1"/>
  <c r="K618" i="4"/>
  <c r="K619" i="4" a="1"/>
  <c r="K619" i="4" s="1"/>
  <c r="K620" i="4" a="1"/>
  <c r="K620" i="4" s="1"/>
  <c r="K621" i="4" a="1"/>
  <c r="K621" i="4"/>
  <c r="K622" i="4" a="1"/>
  <c r="K622" i="4" s="1"/>
  <c r="K623" i="4" a="1"/>
  <c r="K623" i="4"/>
  <c r="K624" i="4" a="1"/>
  <c r="K624" i="4" s="1"/>
  <c r="K625" i="4" a="1"/>
  <c r="K625" i="4" s="1"/>
  <c r="K626" i="4" a="1"/>
  <c r="K626" i="4" s="1"/>
  <c r="K627" i="4" a="1"/>
  <c r="K627" i="4"/>
  <c r="K628" i="4" a="1"/>
  <c r="K628" i="4"/>
  <c r="K629" i="4" a="1"/>
  <c r="K629" i="4"/>
  <c r="K630" i="4" a="1"/>
  <c r="K630" i="4"/>
  <c r="K631" i="4" a="1"/>
  <c r="K631" i="4" s="1"/>
  <c r="K632" i="4" a="1"/>
  <c r="K632" i="4" s="1"/>
  <c r="K633" i="4" a="1"/>
  <c r="K633" i="4" s="1"/>
  <c r="K634" i="4" a="1"/>
  <c r="K634" i="4"/>
  <c r="K635" i="4" a="1"/>
  <c r="K635" i="4" s="1"/>
  <c r="K636" i="4" a="1"/>
  <c r="K636" i="4"/>
  <c r="K637" i="4" a="1"/>
  <c r="K637" i="4" s="1"/>
  <c r="K638" i="4" a="1"/>
  <c r="K638" i="4" s="1"/>
  <c r="K639" i="4" a="1"/>
  <c r="K639" i="4" s="1"/>
  <c r="K640" i="4" a="1"/>
  <c r="K640" i="4"/>
  <c r="K641" i="4" a="1"/>
  <c r="K641" i="4"/>
  <c r="K642" i="4" a="1"/>
  <c r="K642" i="4"/>
  <c r="K643" i="4" a="1"/>
  <c r="K643" i="4" s="1"/>
  <c r="K644" i="4" a="1"/>
  <c r="K644" i="4"/>
  <c r="K645" i="4" a="1"/>
  <c r="K645" i="4" s="1"/>
  <c r="K646" i="4" a="1"/>
  <c r="K646" i="4" s="1"/>
  <c r="K647" i="4" a="1"/>
  <c r="K647" i="4"/>
  <c r="K648" i="4" a="1"/>
  <c r="K648" i="4" s="1"/>
  <c r="K649" i="4" a="1"/>
  <c r="K649" i="4" s="1"/>
  <c r="K650" i="4" a="1"/>
  <c r="K650" i="4" s="1"/>
  <c r="K651" i="4" a="1"/>
  <c r="K651" i="4"/>
  <c r="K652" i="4" a="1"/>
  <c r="K652" i="4" s="1"/>
  <c r="K653" i="4" a="1"/>
  <c r="K653" i="4"/>
  <c r="K654" i="4" a="1"/>
  <c r="K654" i="4" s="1"/>
  <c r="K655" i="4" a="1"/>
  <c r="K655" i="4" s="1"/>
  <c r="K656" i="4" a="1"/>
  <c r="K656" i="4"/>
  <c r="K657" i="4" a="1"/>
  <c r="K657" i="4" s="1"/>
  <c r="K658" i="4" a="1"/>
  <c r="K658" i="4"/>
  <c r="K659" i="4" a="1"/>
  <c r="K659" i="4" s="1"/>
  <c r="K660" i="4" a="1"/>
  <c r="K660" i="4"/>
  <c r="K661" i="4" a="1"/>
  <c r="K661" i="4" s="1"/>
  <c r="K662" i="4" a="1"/>
  <c r="K662" i="4"/>
  <c r="K663" i="4" a="1"/>
  <c r="K663" i="4"/>
  <c r="K664" i="4" a="1"/>
  <c r="K664" i="4" s="1"/>
  <c r="K665" i="4" a="1"/>
  <c r="K665" i="4" s="1"/>
  <c r="K666" i="4" a="1"/>
  <c r="K666" i="4"/>
  <c r="K667" i="4" a="1"/>
  <c r="K667" i="4" s="1"/>
  <c r="K668" i="4" a="1"/>
  <c r="K668" i="4" s="1"/>
  <c r="K669" i="4" a="1"/>
  <c r="K669" i="4" s="1"/>
  <c r="K670" i="4" a="1"/>
  <c r="K670" i="4"/>
  <c r="K671" i="4" a="1"/>
  <c r="K671" i="4"/>
  <c r="K672" i="4" a="1"/>
  <c r="K672" i="4" s="1"/>
  <c r="K673" i="4" a="1"/>
  <c r="K673" i="4" s="1"/>
  <c r="K674" i="4" a="1"/>
  <c r="K674" i="4"/>
  <c r="K675" i="4" a="1"/>
  <c r="K675" i="4"/>
  <c r="K676" i="4" a="1"/>
  <c r="K676" i="4" s="1"/>
  <c r="K677" i="4" a="1"/>
  <c r="K677" i="4"/>
  <c r="K678" i="4" a="1"/>
  <c r="K678" i="4" s="1"/>
  <c r="K679" i="4" a="1"/>
  <c r="K679" i="4" s="1"/>
  <c r="K680" i="4" a="1"/>
  <c r="K680" i="4"/>
  <c r="K681" i="4" a="1"/>
  <c r="K681" i="4" s="1"/>
  <c r="K682" i="4" a="1"/>
  <c r="K682" i="4"/>
  <c r="K683" i="4" a="1"/>
  <c r="K683" i="4" s="1"/>
  <c r="K684" i="4" a="1"/>
  <c r="K684" i="4" s="1"/>
  <c r="K685" i="4" a="1"/>
  <c r="K685" i="4" s="1"/>
  <c r="K686" i="4" a="1"/>
  <c r="K686" i="4"/>
  <c r="K687" i="4" a="1"/>
  <c r="K687" i="4"/>
  <c r="K688" i="4" a="1"/>
  <c r="K688" i="4"/>
  <c r="K689" i="4" a="1"/>
  <c r="K689" i="4"/>
  <c r="K690" i="4" a="1"/>
  <c r="K690" i="4" s="1"/>
  <c r="K691" i="4" a="1"/>
  <c r="K691" i="4" s="1"/>
  <c r="K692" i="4" a="1"/>
  <c r="K692" i="4" s="1"/>
  <c r="K693" i="4" a="1"/>
  <c r="K693" i="4"/>
  <c r="K694" i="4" a="1"/>
  <c r="K694" i="4" s="1"/>
  <c r="K695" i="4" a="1"/>
  <c r="K695" i="4"/>
  <c r="K696" i="4" a="1"/>
  <c r="K696" i="4"/>
  <c r="K697" i="4" a="1"/>
  <c r="K697" i="4" s="1"/>
  <c r="K698" i="4" a="1"/>
  <c r="K698" i="4" s="1"/>
  <c r="K699" i="4" a="1"/>
  <c r="K699" i="4"/>
  <c r="K700" i="4" a="1"/>
  <c r="K700" i="4"/>
  <c r="K701" i="4" a="1"/>
  <c r="K701" i="4"/>
  <c r="K702" i="4" a="1"/>
  <c r="K702" i="4"/>
  <c r="K703" i="4" a="1"/>
  <c r="K703" i="4" s="1"/>
  <c r="K704" i="4" a="1"/>
  <c r="K704" i="4"/>
  <c r="K705" i="4" a="1"/>
  <c r="K705" i="4" s="1"/>
  <c r="K706" i="4" a="1"/>
  <c r="K706" i="4"/>
  <c r="K707" i="4" a="1"/>
  <c r="K707" i="4" s="1"/>
  <c r="K708" i="4" a="1"/>
  <c r="K708" i="4"/>
  <c r="K709" i="4" a="1"/>
  <c r="K709" i="4" s="1"/>
  <c r="K710" i="4" a="1"/>
  <c r="K710" i="4"/>
  <c r="K711" i="4" a="1"/>
  <c r="K711" i="4" s="1"/>
  <c r="K712" i="4" a="1"/>
  <c r="K712" i="4"/>
  <c r="K713" i="4" a="1"/>
  <c r="K713" i="4" s="1"/>
  <c r="K714" i="4" a="1"/>
  <c r="K714" i="4"/>
  <c r="K715" i="4" a="1"/>
  <c r="K715" i="4" s="1"/>
  <c r="K716" i="4" a="1"/>
  <c r="K716" i="4" s="1"/>
  <c r="K717" i="4" a="1"/>
  <c r="K717" i="4"/>
  <c r="K718" i="4" a="1"/>
  <c r="K718" i="4" s="1"/>
  <c r="K719" i="4" a="1"/>
  <c r="K719" i="4"/>
  <c r="K720" i="4" a="1"/>
  <c r="K720" i="4" s="1"/>
  <c r="K721" i="4" a="1"/>
  <c r="K721" i="4" s="1"/>
  <c r="K722" i="4" a="1"/>
  <c r="K722" i="4"/>
  <c r="K723" i="4" a="1"/>
  <c r="K723" i="4" s="1"/>
  <c r="K724" i="4" a="1"/>
  <c r="K724" i="4" s="1"/>
  <c r="K725" i="4" a="1"/>
  <c r="K725" i="4"/>
  <c r="K726" i="4" a="1"/>
  <c r="K726" i="4"/>
  <c r="K727" i="4" a="1"/>
  <c r="K727" i="4" s="1"/>
  <c r="K728" i="4" a="1"/>
  <c r="K728" i="4" s="1"/>
  <c r="K729" i="4" a="1"/>
  <c r="K729" i="4"/>
  <c r="K730" i="4" a="1"/>
  <c r="K730" i="4" s="1"/>
  <c r="K731" i="4" a="1"/>
  <c r="K731" i="4" s="1"/>
  <c r="K732" i="4" a="1"/>
  <c r="K732" i="4"/>
  <c r="K733" i="4" a="1"/>
  <c r="K733" i="4" s="1"/>
  <c r="K734" i="4" a="1"/>
  <c r="K734" i="4"/>
  <c r="K735" i="4" a="1"/>
  <c r="K735" i="4" s="1"/>
  <c r="K736" i="4" a="1"/>
  <c r="K736" i="4"/>
  <c r="K737" i="4" a="1"/>
  <c r="K737" i="4" s="1"/>
  <c r="K738" i="4" a="1"/>
  <c r="K738" i="4"/>
  <c r="K739" i="4" a="1"/>
  <c r="K739" i="4" s="1"/>
  <c r="K740" i="4" a="1"/>
  <c r="K740" i="4" s="1"/>
  <c r="K741" i="4" a="1"/>
  <c r="K741" i="4"/>
  <c r="K742" i="4" a="1"/>
  <c r="K742" i="4"/>
  <c r="K743" i="4" a="1"/>
  <c r="K743" i="4" s="1"/>
  <c r="K744" i="4" a="1"/>
  <c r="K744" i="4" s="1"/>
  <c r="K745" i="4" a="1"/>
  <c r="K745" i="4" s="1"/>
  <c r="K746" i="4" a="1"/>
  <c r="K746" i="4" s="1"/>
  <c r="K747" i="4" a="1"/>
  <c r="K747" i="4"/>
  <c r="K748" i="4" a="1"/>
  <c r="K748" i="4"/>
  <c r="K749" i="4" a="1"/>
  <c r="K749" i="4"/>
  <c r="K750" i="4" a="1"/>
  <c r="K750" i="4" s="1"/>
  <c r="K751" i="4" a="1"/>
  <c r="K751" i="4" s="1"/>
  <c r="K752" i="4" a="1"/>
  <c r="K752" i="4"/>
  <c r="K753" i="4" a="1"/>
  <c r="K753" i="4" s="1"/>
  <c r="K754" i="4" a="1"/>
  <c r="K754" i="4"/>
  <c r="K755" i="4" a="1"/>
  <c r="K755" i="4" s="1"/>
  <c r="K756" i="4" a="1"/>
  <c r="K756" i="4"/>
  <c r="K757" i="4" a="1"/>
  <c r="K757" i="4" s="1"/>
  <c r="K758" i="4" a="1"/>
  <c r="K758" i="4"/>
  <c r="K759" i="4" a="1"/>
  <c r="K759" i="4"/>
  <c r="K760" i="4" a="1"/>
  <c r="K760" i="4"/>
  <c r="K761" i="4" a="1"/>
  <c r="K761" i="4" s="1"/>
  <c r="K762" i="4" a="1"/>
  <c r="K762" i="4"/>
  <c r="K763" i="4" a="1"/>
  <c r="K763" i="4" s="1"/>
  <c r="K764" i="4" a="1"/>
  <c r="K764" i="4" s="1"/>
  <c r="K765" i="4" a="1"/>
  <c r="K765" i="4"/>
  <c r="K766" i="4" a="1"/>
  <c r="K766" i="4" s="1"/>
  <c r="K767" i="4" a="1"/>
  <c r="K767" i="4"/>
  <c r="K768" i="4" a="1"/>
  <c r="K768" i="4"/>
  <c r="K769" i="4" a="1"/>
  <c r="K769" i="4" s="1"/>
  <c r="K770" i="4" a="1"/>
  <c r="K770" i="4" s="1"/>
  <c r="K771" i="4" a="1"/>
  <c r="K771" i="4"/>
  <c r="K772" i="4" a="1"/>
  <c r="K772" i="4" s="1"/>
  <c r="K773" i="4" a="1"/>
  <c r="K773" i="4"/>
  <c r="K774" i="4" a="1"/>
  <c r="K774" i="4"/>
  <c r="K775" i="4" a="1"/>
  <c r="K775" i="4" s="1"/>
  <c r="K776" i="4" a="1"/>
  <c r="K776" i="4"/>
  <c r="K777" i="4" a="1"/>
  <c r="K777" i="4" s="1"/>
  <c r="K778" i="4" a="1"/>
  <c r="K778" i="4"/>
  <c r="K779" i="4" a="1"/>
  <c r="K779" i="4" s="1"/>
  <c r="K780" i="4" a="1"/>
  <c r="K780" i="4" s="1"/>
  <c r="K781" i="4" a="1"/>
  <c r="K781" i="4" s="1"/>
  <c r="K782" i="4" a="1"/>
  <c r="K782" i="4"/>
  <c r="K783" i="4" a="1"/>
  <c r="K783" i="4" s="1"/>
  <c r="K784" i="4" a="1"/>
  <c r="K784" i="4"/>
  <c r="K785" i="4" a="1"/>
  <c r="K785" i="4" s="1"/>
  <c r="K786" i="4" a="1"/>
  <c r="K786" i="4"/>
  <c r="K787" i="4" a="1"/>
  <c r="K787" i="4" s="1"/>
  <c r="K788" i="4" a="1"/>
  <c r="K788" i="4"/>
  <c r="K789" i="4" a="1"/>
  <c r="K789" i="4"/>
  <c r="K790" i="4" a="1"/>
  <c r="K790" i="4" s="1"/>
  <c r="K791" i="4" a="1"/>
  <c r="K791" i="4"/>
  <c r="K792" i="4" a="1"/>
  <c r="K792" i="4" s="1"/>
  <c r="K793" i="4" a="1"/>
  <c r="K793" i="4" s="1"/>
  <c r="K794" i="4" a="1"/>
  <c r="K794" i="4"/>
  <c r="K795" i="4" a="1"/>
  <c r="K795" i="4" s="1"/>
  <c r="K796" i="4" a="1"/>
  <c r="K796" i="4" s="1"/>
  <c r="K797" i="4" a="1"/>
  <c r="K797" i="4"/>
  <c r="K798" i="4" a="1"/>
  <c r="K798" i="4"/>
  <c r="K799" i="4" a="1"/>
  <c r="K799" i="4" s="1"/>
  <c r="K800" i="4" a="1"/>
  <c r="K800" i="4"/>
  <c r="K801" i="4" a="1"/>
  <c r="K801" i="4" s="1"/>
  <c r="K802" i="4" a="1"/>
  <c r="K802" i="4" s="1"/>
  <c r="K803" i="4" a="1"/>
  <c r="K803" i="4" s="1"/>
  <c r="K804" i="4" a="1"/>
  <c r="K804" i="4"/>
  <c r="K805" i="4" a="1"/>
  <c r="K805" i="4" s="1"/>
  <c r="K806" i="4" a="1"/>
  <c r="K806" i="4"/>
  <c r="K807" i="4" a="1"/>
  <c r="K807" i="4"/>
  <c r="K808" i="4" a="1"/>
  <c r="K808" i="4" s="1"/>
  <c r="K809" i="4" a="1"/>
  <c r="K809" i="4" s="1"/>
  <c r="K810" i="4" a="1"/>
  <c r="K810" i="4"/>
  <c r="K811" i="4" a="1"/>
  <c r="K811" i="4" s="1"/>
  <c r="K812" i="4" a="1"/>
  <c r="K812" i="4" s="1"/>
  <c r="K813" i="4" a="1"/>
  <c r="K813" i="4"/>
  <c r="K814" i="4" a="1"/>
  <c r="K814" i="4"/>
  <c r="K815" i="4" a="1"/>
  <c r="K815" i="4"/>
  <c r="K816" i="4" a="1"/>
  <c r="K816" i="4" s="1"/>
  <c r="K817" i="4" a="1"/>
  <c r="K817" i="4" s="1"/>
  <c r="K818" i="4" a="1"/>
  <c r="K818" i="4"/>
  <c r="K819" i="4" a="1"/>
  <c r="K819" i="4"/>
  <c r="K820" i="4" a="1"/>
  <c r="K820" i="4"/>
  <c r="K821" i="4" a="1"/>
  <c r="K821" i="4"/>
  <c r="K822" i="4" a="1"/>
  <c r="K822" i="4" s="1"/>
  <c r="K823" i="4" a="1"/>
  <c r="K823" i="4" s="1"/>
  <c r="K824" i="4" a="1"/>
  <c r="K824" i="4"/>
  <c r="K825" i="4" a="1"/>
  <c r="K825" i="4" s="1"/>
  <c r="K826" i="4" a="1"/>
  <c r="K826" i="4"/>
  <c r="K827" i="4" a="1"/>
  <c r="K827" i="4" s="1"/>
  <c r="K828" i="4" a="1"/>
  <c r="K828" i="4"/>
  <c r="K829" i="4" a="1"/>
  <c r="K829" i="4" s="1"/>
  <c r="K830" i="4" a="1"/>
  <c r="K830" i="4"/>
  <c r="K831" i="4" a="1"/>
  <c r="K831" i="4" s="1"/>
  <c r="K832" i="4" a="1"/>
  <c r="K832" i="4"/>
  <c r="K833" i="4" a="1"/>
  <c r="K833" i="4"/>
  <c r="K834" i="4" a="1"/>
  <c r="K834" i="4"/>
  <c r="K835" i="4" a="1"/>
  <c r="K835" i="4" s="1"/>
  <c r="K836" i="4" a="1"/>
  <c r="K836" i="4" s="1"/>
  <c r="K837" i="4" a="1"/>
  <c r="K837" i="4"/>
  <c r="K838" i="4" a="1"/>
  <c r="K838" i="4" s="1"/>
  <c r="K839" i="4" a="1"/>
  <c r="K839" i="4" s="1"/>
  <c r="K840" i="4" a="1"/>
  <c r="K840" i="4"/>
  <c r="K841" i="4" a="1"/>
  <c r="K841" i="4" s="1"/>
  <c r="K842" i="4" a="1"/>
  <c r="K842" i="4" s="1"/>
  <c r="K843" i="4" a="1"/>
  <c r="K843" i="4"/>
  <c r="K844" i="4" a="1"/>
  <c r="K844" i="4"/>
  <c r="K845" i="4" a="1"/>
  <c r="K845" i="4"/>
  <c r="K846" i="4" a="1"/>
  <c r="K846" i="4" s="1"/>
  <c r="K847" i="4" a="1"/>
  <c r="K847" i="4" s="1"/>
  <c r="K848" i="4" a="1"/>
  <c r="K848" i="4" s="1"/>
  <c r="K849" i="4" a="1"/>
  <c r="K849" i="4" s="1"/>
  <c r="K850" i="4" a="1"/>
  <c r="K850" i="4"/>
  <c r="K851" i="4" a="1"/>
  <c r="K851" i="4" s="1"/>
  <c r="K852" i="4" a="1"/>
  <c r="K852" i="4"/>
  <c r="K853" i="4" a="1"/>
  <c r="K853" i="4" s="1"/>
  <c r="K854" i="4" a="1"/>
  <c r="K854" i="4" s="1"/>
  <c r="K855" i="4" a="1"/>
  <c r="K855" i="4" s="1"/>
  <c r="K856" i="4" a="1"/>
  <c r="K856" i="4"/>
  <c r="K857" i="4" a="1"/>
  <c r="K857" i="4"/>
  <c r="K858" i="4" a="1"/>
  <c r="K858" i="4"/>
  <c r="K859" i="4" a="1"/>
  <c r="K859" i="4" s="1"/>
  <c r="K860" i="4" a="1"/>
  <c r="K860" i="4"/>
  <c r="K861" i="4" a="1"/>
  <c r="K861" i="4" s="1"/>
  <c r="K862" i="4" a="1"/>
  <c r="K862" i="4" s="1"/>
  <c r="K863" i="4" a="1"/>
  <c r="K863" i="4"/>
  <c r="K864" i="4" a="1"/>
  <c r="K864" i="4" s="1"/>
  <c r="K865" i="4" a="1"/>
  <c r="K865" i="4" s="1"/>
  <c r="K866" i="4" a="1"/>
  <c r="K866" i="4"/>
  <c r="K867" i="4" a="1"/>
  <c r="K867" i="4" s="1"/>
  <c r="K868" i="4" a="1"/>
  <c r="K868" i="4" s="1"/>
  <c r="K869" i="4" a="1"/>
  <c r="K869" i="4"/>
  <c r="K870" i="4" a="1"/>
  <c r="K870" i="4"/>
  <c r="K871" i="4" a="1"/>
  <c r="K871" i="4" s="1"/>
  <c r="K872" i="4" a="1"/>
  <c r="K872" i="4"/>
  <c r="K873" i="4" a="1"/>
  <c r="K873" i="4"/>
  <c r="K874" i="4" a="1"/>
  <c r="K874" i="4" s="1"/>
  <c r="K875" i="4" a="1"/>
  <c r="K875" i="4" s="1"/>
  <c r="K876" i="4" a="1"/>
  <c r="K876" i="4"/>
  <c r="K877" i="4" a="1"/>
  <c r="K877" i="4" s="1"/>
  <c r="K878" i="4" a="1"/>
  <c r="K878" i="4"/>
  <c r="K879" i="4" a="1"/>
  <c r="K879" i="4"/>
  <c r="K880" i="4" a="1"/>
  <c r="K880" i="4"/>
  <c r="K881" i="4" a="1"/>
  <c r="K881" i="4" s="1"/>
  <c r="K882" i="4" a="1"/>
  <c r="K882" i="4"/>
  <c r="K883" i="4" a="1"/>
  <c r="K883" i="4" s="1"/>
  <c r="K884" i="4" a="1"/>
  <c r="K884" i="4" s="1"/>
  <c r="K885" i="4" a="1"/>
  <c r="K885" i="4"/>
  <c r="K886" i="4" a="1"/>
  <c r="K886" i="4" s="1"/>
  <c r="K887" i="4" a="1"/>
  <c r="K887" i="4" s="1"/>
  <c r="K888" i="4" a="1"/>
  <c r="K888" i="4" s="1"/>
  <c r="K889" i="4" a="1"/>
  <c r="K889" i="4" s="1"/>
  <c r="K890" i="4" a="1"/>
  <c r="K890" i="4" s="1"/>
  <c r="K891" i="4" a="1"/>
  <c r="K891" i="4"/>
  <c r="K892" i="4" a="1"/>
  <c r="K892" i="4"/>
  <c r="K893" i="4" a="1"/>
  <c r="K893" i="4" s="1"/>
  <c r="K894" i="4" a="1"/>
  <c r="K894" i="4" s="1"/>
  <c r="K895" i="4" a="1"/>
  <c r="K895" i="4" s="1"/>
  <c r="K896" i="4" a="1"/>
  <c r="K896" i="4"/>
  <c r="K897" i="4" a="1"/>
  <c r="K897" i="4" s="1"/>
  <c r="K898" i="4" a="1"/>
  <c r="K898" i="4" s="1"/>
  <c r="K899" i="4" a="1"/>
  <c r="K899" i="4"/>
  <c r="K900" i="4" a="1"/>
  <c r="K900" i="4"/>
  <c r="K901" i="4" a="1"/>
  <c r="K901" i="4" s="1"/>
  <c r="K902" i="4" a="1"/>
  <c r="K902" i="4"/>
  <c r="K903" i="4" a="1"/>
  <c r="K903" i="4" s="1"/>
  <c r="K904" i="4" a="1"/>
  <c r="K904" i="4"/>
  <c r="K905" i="4" a="1"/>
  <c r="K905" i="4" s="1"/>
  <c r="K906" i="4" a="1"/>
  <c r="K906" i="4"/>
  <c r="K907" i="4" a="1"/>
  <c r="K907" i="4" s="1"/>
  <c r="K908" i="4" a="1"/>
  <c r="K908" i="4" s="1"/>
  <c r="K909" i="4" a="1"/>
  <c r="K909" i="4"/>
  <c r="K910" i="4" a="1"/>
  <c r="K910" i="4" s="1"/>
  <c r="K911" i="4" a="1"/>
  <c r="K911" i="4" s="1"/>
  <c r="K912" i="4" a="1"/>
  <c r="K912" i="4" s="1"/>
  <c r="K913" i="4" a="1"/>
  <c r="K913" i="4" s="1"/>
  <c r="K914" i="4" a="1"/>
  <c r="K914" i="4" s="1"/>
  <c r="K915" i="4" a="1"/>
  <c r="K915" i="4"/>
  <c r="K916" i="4" a="1"/>
  <c r="K916" i="4"/>
  <c r="K917" i="4" a="1"/>
  <c r="K917" i="4"/>
  <c r="K918" i="4" a="1"/>
  <c r="K918" i="4" s="1"/>
  <c r="K919" i="4" a="1"/>
  <c r="K919" i="4" s="1"/>
  <c r="K920" i="4" a="1"/>
  <c r="K920" i="4" s="1"/>
  <c r="K921" i="4" a="1"/>
  <c r="K921" i="4" s="1"/>
  <c r="K922" i="4" a="1"/>
  <c r="K922" i="4"/>
  <c r="K923" i="4" a="1"/>
  <c r="K923" i="4" s="1"/>
  <c r="K924" i="4" a="1"/>
  <c r="K924" i="4"/>
  <c r="K925" i="4" a="1"/>
  <c r="K925" i="4" s="1"/>
  <c r="K926" i="4" a="1"/>
  <c r="K926" i="4"/>
  <c r="K927" i="4" a="1"/>
  <c r="K927" i="4" s="1"/>
  <c r="K928" i="4" a="1"/>
  <c r="K928" i="4"/>
  <c r="K929" i="4" a="1"/>
  <c r="K929" i="4"/>
  <c r="K930" i="4" a="1"/>
  <c r="K930" i="4"/>
  <c r="K931" i="4" a="1"/>
  <c r="K931" i="4" s="1"/>
  <c r="K932" i="4" a="1"/>
  <c r="K932" i="4"/>
  <c r="K933" i="4" a="1"/>
  <c r="K933" i="4"/>
  <c r="K934" i="4" a="1"/>
  <c r="K934" i="4" s="1"/>
  <c r="K935" i="4" a="1"/>
  <c r="K935" i="4"/>
  <c r="K936" i="4" a="1"/>
  <c r="K936" i="4" s="1"/>
  <c r="K937" i="4" a="1"/>
  <c r="K937" i="4" s="1"/>
  <c r="K938" i="4" a="1"/>
  <c r="K938" i="4" s="1"/>
  <c r="K939" i="4" a="1"/>
  <c r="K939" i="4"/>
  <c r="K940" i="4" a="1"/>
  <c r="K940" i="4" s="1"/>
  <c r="K941" i="4" a="1"/>
  <c r="K941" i="4"/>
  <c r="K942" i="4" a="1"/>
  <c r="K942" i="4" s="1"/>
  <c r="K943" i="4" a="1"/>
  <c r="K943" i="4" s="1"/>
  <c r="K944" i="4" a="1"/>
  <c r="K944" i="4"/>
  <c r="K945" i="4" a="1"/>
  <c r="K945" i="4" s="1"/>
  <c r="K946" i="4" a="1"/>
  <c r="K946" i="4" s="1"/>
  <c r="K947" i="4" a="1"/>
  <c r="K947" i="4" s="1"/>
  <c r="K948" i="4" a="1"/>
  <c r="K948" i="4"/>
  <c r="K949" i="4" a="1"/>
  <c r="K949" i="4" s="1"/>
  <c r="K950" i="4" a="1"/>
  <c r="K950" i="4"/>
  <c r="K951" i="4" a="1"/>
  <c r="K951" i="4"/>
  <c r="K952" i="4" a="1"/>
  <c r="K952" i="4" s="1"/>
  <c r="K953" i="4" a="1"/>
  <c r="K953" i="4" s="1"/>
  <c r="K954" i="4" a="1"/>
  <c r="K954" i="4"/>
  <c r="K955" i="4" a="1"/>
  <c r="K955" i="4" s="1"/>
  <c r="K956" i="4" a="1"/>
  <c r="K956" i="4" s="1"/>
  <c r="K957" i="4" a="1"/>
  <c r="K957" i="4" s="1"/>
  <c r="K958" i="4" a="1"/>
  <c r="K958" i="4"/>
  <c r="K959" i="4" a="1"/>
  <c r="K959" i="4" s="1"/>
  <c r="K960" i="4" a="1"/>
  <c r="K960" i="4" s="1"/>
  <c r="K961" i="4" a="1"/>
  <c r="K961" i="4" s="1"/>
  <c r="K962" i="4" a="1"/>
  <c r="K962" i="4"/>
  <c r="K963" i="4" a="1"/>
  <c r="K963" i="4"/>
  <c r="K964" i="4" a="1"/>
  <c r="K964" i="4" s="1"/>
  <c r="K965" i="4" a="1"/>
  <c r="K965" i="4"/>
  <c r="K966" i="4" a="1"/>
  <c r="K966" i="4" s="1"/>
  <c r="K967" i="4" a="1"/>
  <c r="K967" i="4" s="1"/>
  <c r="K968" i="4" a="1"/>
  <c r="K968" i="4"/>
  <c r="K969" i="4" a="1"/>
  <c r="K969" i="4" s="1"/>
  <c r="K970" i="4" a="1"/>
  <c r="K970" i="4"/>
  <c r="K971" i="4" a="1"/>
  <c r="K971" i="4"/>
  <c r="K972" i="4" a="1"/>
  <c r="K972" i="4" s="1"/>
  <c r="K973" i="4" a="1"/>
  <c r="K973" i="4" s="1"/>
  <c r="K974" i="4" a="1"/>
  <c r="K974" i="4"/>
  <c r="K975" i="4" a="1"/>
  <c r="K975" i="4"/>
  <c r="K976" i="4" a="1"/>
  <c r="K976" i="4"/>
  <c r="K977" i="4" a="1"/>
  <c r="K977" i="4"/>
  <c r="K978" i="4" a="1"/>
  <c r="K978" i="4" s="1"/>
  <c r="K979" i="4" a="1"/>
  <c r="K979" i="4" s="1"/>
  <c r="K980" i="4" a="1"/>
  <c r="K980" i="4" s="1"/>
  <c r="K981" i="4" a="1"/>
  <c r="K981" i="4"/>
  <c r="K982" i="4" a="1"/>
  <c r="K982" i="4" s="1"/>
  <c r="K983" i="4" a="1"/>
  <c r="K983" i="4" s="1"/>
  <c r="K984" i="4" a="1"/>
  <c r="K984" i="4"/>
  <c r="K985" i="4" a="1"/>
  <c r="K985" i="4" s="1"/>
  <c r="K986" i="4" a="1"/>
  <c r="K986" i="4" s="1"/>
  <c r="K987" i="4" a="1"/>
  <c r="K987" i="4"/>
  <c r="K988" i="4" a="1"/>
  <c r="K988" i="4"/>
  <c r="K989" i="4" a="1"/>
  <c r="K989" i="4"/>
  <c r="K990" i="4" a="1"/>
  <c r="K990" i="4" s="1"/>
  <c r="K991" i="4" a="1"/>
  <c r="K991" i="4" s="1"/>
  <c r="K992" i="4" a="1"/>
  <c r="K992" i="4"/>
  <c r="K993" i="4" a="1"/>
  <c r="K993" i="4" s="1"/>
  <c r="K994" i="4" a="1"/>
  <c r="K994" i="4"/>
  <c r="K995" i="4" a="1"/>
  <c r="K995" i="4" s="1"/>
  <c r="K996" i="4" a="1"/>
  <c r="K996" i="4"/>
  <c r="K997" i="4" a="1"/>
  <c r="K997" i="4" s="1"/>
  <c r="K998" i="4" a="1"/>
  <c r="K998" i="4" s="1"/>
  <c r="K999" i="4" a="1"/>
  <c r="K999" i="4" s="1"/>
  <c r="K1000" i="4" a="1"/>
  <c r="K1000" i="4"/>
  <c r="K1001" i="4" a="1"/>
  <c r="K1001" i="4" s="1"/>
  <c r="K1002" i="4" a="1"/>
  <c r="K1002" i="4"/>
  <c r="K1003" i="4" a="1"/>
  <c r="K1003" i="4" s="1"/>
  <c r="K1004" i="4" a="1"/>
  <c r="K1004" i="4" s="1"/>
  <c r="K1005" i="4" a="1"/>
  <c r="K1005" i="4"/>
  <c r="K1006" i="4" a="1"/>
  <c r="K1006" i="4" s="1"/>
  <c r="K1007" i="4" a="1"/>
  <c r="K1007" i="4"/>
  <c r="K1008" i="4" a="1"/>
  <c r="K1008" i="4" s="1"/>
  <c r="K1009" i="4" a="1"/>
  <c r="K1009" i="4" s="1"/>
  <c r="K1010" i="4" a="1"/>
  <c r="K1010" i="4"/>
  <c r="K1011" i="4" a="1"/>
  <c r="K1011" i="4"/>
  <c r="K1012" i="4" a="1"/>
  <c r="K1012" i="4" s="1"/>
  <c r="K1013" i="4" a="1"/>
  <c r="K1013" i="4"/>
  <c r="K1014" i="4" a="1"/>
  <c r="K1014" i="4" s="1"/>
  <c r="K1015" i="4" a="1"/>
  <c r="K1015" i="4" s="1"/>
  <c r="K1016" i="4" a="1"/>
  <c r="K1016" i="4" s="1"/>
  <c r="K1017" i="4" a="1"/>
  <c r="K1017" i="4"/>
  <c r="K1018" i="4" a="1"/>
  <c r="K1018" i="4"/>
  <c r="K1019" i="4" a="1"/>
  <c r="K1019" i="4" s="1"/>
  <c r="K1020" i="4" a="1"/>
  <c r="K1020" i="4"/>
  <c r="K1021" i="4" a="1"/>
  <c r="K1021" i="4" s="1"/>
  <c r="K1022" i="4" a="1"/>
  <c r="K1022" i="4"/>
  <c r="K1023" i="4" a="1"/>
  <c r="K1023" i="4" s="1"/>
  <c r="K1024" i="4" a="1"/>
  <c r="K1024" i="4"/>
  <c r="K1025" i="4" a="1"/>
  <c r="K1025" i="4" s="1"/>
  <c r="K1026" i="4" a="1"/>
  <c r="K1026" i="4"/>
  <c r="K1027" i="4" a="1"/>
  <c r="K1027" i="4" s="1"/>
  <c r="K1028" i="4" a="1"/>
  <c r="K1028" i="4" s="1"/>
  <c r="K1029" i="4" a="1"/>
  <c r="K1029" i="4"/>
  <c r="K1030" i="4" a="1"/>
  <c r="K1030" i="4" s="1"/>
  <c r="K1031" i="4" a="1"/>
  <c r="K1031" i="4" s="1"/>
  <c r="K1032" i="4" a="1"/>
  <c r="K1032" i="4" s="1"/>
  <c r="K1033" i="4" a="1"/>
  <c r="K1033" i="4" s="1"/>
  <c r="K1034" i="4" a="1"/>
  <c r="K1034" i="4" s="1"/>
  <c r="K1035" i="4" a="1"/>
  <c r="K1035" i="4"/>
  <c r="K1036" i="4" a="1"/>
  <c r="K1036" i="4"/>
  <c r="K1037" i="4" a="1"/>
  <c r="K1037" i="4"/>
  <c r="K1038" i="4" a="1"/>
  <c r="K1038" i="4" s="1"/>
  <c r="K1039" i="4" a="1"/>
  <c r="K1039" i="4" s="1"/>
  <c r="K1040" i="4" a="1"/>
  <c r="K1040" i="4"/>
  <c r="K1041" i="4" a="1"/>
  <c r="K1041" i="4" s="1"/>
  <c r="K1042" i="4" a="1"/>
  <c r="K1042" i="4"/>
  <c r="K1043" i="4" a="1"/>
  <c r="K1043" i="4"/>
  <c r="K1044" i="4" a="1"/>
  <c r="K1044" i="4"/>
  <c r="K1045" i="4" a="1"/>
  <c r="K1045" i="4" s="1"/>
  <c r="K1046" i="4" a="1"/>
  <c r="K1046" i="4"/>
  <c r="K1047" i="4" a="1"/>
  <c r="K1047" i="4"/>
  <c r="K1048" i="4" a="1"/>
  <c r="K1048" i="4"/>
  <c r="K1049" i="4" a="1"/>
  <c r="K1049" i="4"/>
  <c r="K1050" i="4" a="1"/>
  <c r="K1050" i="4"/>
  <c r="K1051" i="4" a="1"/>
  <c r="K1051" i="4" s="1"/>
  <c r="K1052" i="4" a="1"/>
  <c r="K1052" i="4" s="1"/>
  <c r="K1053" i="4" a="1"/>
  <c r="K1053" i="4"/>
  <c r="K1054" i="4" a="1"/>
  <c r="K1054" i="4" s="1"/>
  <c r="K1055" i="4" a="1"/>
  <c r="K1055" i="4"/>
  <c r="K1056" i="4" a="1"/>
  <c r="K1056" i="4"/>
  <c r="K1057" i="4" a="1"/>
  <c r="K1057" i="4" s="1"/>
  <c r="K1058" i="4" a="1"/>
  <c r="K1058" i="4" s="1"/>
  <c r="K1059" i="4" a="1"/>
  <c r="K1059" i="4"/>
  <c r="K1060" i="4" a="1"/>
  <c r="K1060" i="4" s="1"/>
  <c r="K1061" i="4" a="1"/>
  <c r="K1061" i="4"/>
  <c r="K1062" i="4" a="1"/>
  <c r="K1062" i="4"/>
  <c r="K1063" i="4" a="1"/>
  <c r="K1063" i="4" s="1"/>
  <c r="K1064" i="4" a="1"/>
  <c r="K1064" i="4" s="1"/>
  <c r="K1065" i="4" a="1"/>
  <c r="K1065" i="4" s="1"/>
  <c r="K1066" i="4" a="1"/>
  <c r="K1066" i="4"/>
  <c r="K1067" i="4" a="1"/>
  <c r="K1067" i="4" s="1"/>
  <c r="K1068" i="4" a="1"/>
  <c r="K1068" i="4" s="1"/>
  <c r="K1069" i="4" a="1"/>
  <c r="K1069" i="4" s="1"/>
  <c r="K1070" i="4" a="1"/>
  <c r="K1070" i="4" s="1"/>
  <c r="K1071" i="4" a="1"/>
  <c r="K1071" i="4" s="1"/>
  <c r="K1072" i="4" a="1"/>
  <c r="K1072" i="4"/>
  <c r="K1073" i="4" a="1"/>
  <c r="K1073" i="4"/>
  <c r="K1074" i="4" a="1"/>
  <c r="K1074" i="4"/>
  <c r="K1075" i="4" a="1"/>
  <c r="K1075" i="4" s="1"/>
  <c r="K1076" i="4" a="1"/>
  <c r="K1076" i="4"/>
  <c r="K1077" i="4" a="1"/>
  <c r="K1077" i="4" s="1"/>
  <c r="K1078" i="4" a="1"/>
  <c r="K1078" i="4" s="1"/>
  <c r="K1079" i="4" a="1"/>
  <c r="K1079" i="4"/>
  <c r="K1080" i="4" a="1"/>
  <c r="K1080" i="4" s="1"/>
  <c r="K1081" i="4" a="1"/>
  <c r="K1081" i="4" s="1"/>
  <c r="K1082" i="4" a="1"/>
  <c r="K1082" i="4"/>
  <c r="K1083" i="4" a="1"/>
  <c r="K1083" i="4" s="1"/>
  <c r="K1084" i="4" a="1"/>
  <c r="K1084" i="4" s="1"/>
  <c r="K1085" i="4" a="1"/>
  <c r="K1085" i="4"/>
  <c r="K1086" i="4" a="1"/>
  <c r="K1086" i="4"/>
  <c r="K1087" i="4" a="1"/>
  <c r="K1087" i="4" s="1"/>
  <c r="K1088" i="4" a="1"/>
  <c r="K1088" i="4" s="1"/>
  <c r="K1089" i="4" a="1"/>
  <c r="K1089" i="4"/>
  <c r="K1090" i="4" a="1"/>
  <c r="K1090" i="4" s="1"/>
  <c r="K1091" i="4" a="1"/>
  <c r="K1091" i="4" s="1"/>
  <c r="K1092" i="4" a="1"/>
  <c r="K1092" i="4"/>
  <c r="K1093" i="4" a="1"/>
  <c r="K1093" i="4" s="1"/>
  <c r="K1094" i="4" a="1"/>
  <c r="K1094" i="4"/>
  <c r="K1095" i="4" a="1"/>
  <c r="K1095" i="4"/>
  <c r="K1096" i="4" a="1"/>
  <c r="K1096" i="4"/>
  <c r="K1097" i="4" a="1"/>
  <c r="K1097" i="4" s="1"/>
  <c r="K1098" i="4" a="1"/>
  <c r="K1098" i="4"/>
  <c r="K1099" i="4" a="1"/>
  <c r="K1099" i="4" s="1"/>
  <c r="K1100" i="4" a="1"/>
  <c r="K1100" i="4" s="1"/>
  <c r="K1101" i="4" a="1"/>
  <c r="K1101" i="4"/>
  <c r="K1102" i="4" a="1"/>
  <c r="K1102" i="4"/>
  <c r="K1103" i="4" a="1"/>
  <c r="K1103" i="4" s="1"/>
  <c r="K1104" i="4" a="1"/>
  <c r="K1104" i="4" s="1"/>
  <c r="K1105" i="4" a="1"/>
  <c r="K1105" i="4" s="1"/>
  <c r="K1106" i="4" a="1"/>
  <c r="K1106" i="4"/>
  <c r="K1107" i="4" a="1"/>
  <c r="K1107" i="4"/>
  <c r="K1108" i="4" a="1"/>
  <c r="K1108" i="4"/>
  <c r="K1109" i="4" a="1"/>
  <c r="K1109" i="4"/>
  <c r="K1110" i="4" a="1"/>
  <c r="K1110" i="4" s="1"/>
  <c r="K1111" i="4" a="1"/>
  <c r="K1111" i="4" s="1"/>
  <c r="K1112" i="4" a="1"/>
  <c r="K1112" i="4"/>
  <c r="K1113" i="4" a="1"/>
  <c r="K1113" i="4" s="1"/>
  <c r="K1114" i="4" a="1"/>
  <c r="K1114" i="4"/>
  <c r="K1115" i="4" a="1"/>
  <c r="K1115" i="4" s="1"/>
  <c r="K1116" i="4" a="1"/>
  <c r="K1116" i="4" s="1"/>
  <c r="K1117" i="4" a="1"/>
  <c r="K1117" i="4" s="1"/>
  <c r="K1118" i="4" a="1"/>
  <c r="K1118" i="4"/>
  <c r="K1119" i="4" a="1"/>
  <c r="K1119" i="4" s="1"/>
  <c r="K1120" i="4" a="1"/>
  <c r="K1120" i="4"/>
  <c r="K1121" i="4" a="1"/>
  <c r="K1121" i="4"/>
  <c r="K1122" i="4" a="1"/>
  <c r="K1122" i="4"/>
  <c r="K1123" i="4" a="1"/>
  <c r="K1123" i="4" s="1"/>
  <c r="K1124" i="4" a="1"/>
  <c r="K1124" i="4" s="1"/>
  <c r="K1125" i="4" a="1"/>
  <c r="K1125" i="4"/>
  <c r="K1126" i="4" a="1"/>
  <c r="K1126" i="4" s="1"/>
  <c r="K1127" i="4" a="1"/>
  <c r="K1127" i="4" s="1"/>
  <c r="K1128" i="4" a="1"/>
  <c r="K1128" i="4"/>
  <c r="K1129" i="4" a="1"/>
  <c r="K1129" i="4" s="1"/>
  <c r="K1130" i="4" a="1"/>
  <c r="K1130" i="4" s="1"/>
  <c r="K1131" i="4" a="1"/>
  <c r="K1131" i="4"/>
  <c r="K1132" i="4" a="1"/>
  <c r="K1132" i="4" s="1"/>
  <c r="K1133" i="4" a="1"/>
  <c r="K1133" i="4"/>
  <c r="K1134" i="4" a="1"/>
  <c r="K1134" i="4" s="1"/>
  <c r="K1135" i="4" a="1"/>
  <c r="K1135" i="4" s="1"/>
  <c r="K1136" i="4" a="1"/>
  <c r="K1136" i="4"/>
  <c r="K1137" i="4" a="1"/>
  <c r="K1137" i="4" s="1"/>
  <c r="K1138" i="4" a="1"/>
  <c r="K1138" i="4"/>
  <c r="K1139" i="4" a="1"/>
  <c r="K1139" i="4" s="1"/>
  <c r="K1140" i="4" a="1"/>
  <c r="K1140" i="4" s="1"/>
  <c r="K1141" i="4" a="1"/>
  <c r="K1141" i="4" s="1"/>
  <c r="K1142" i="4" a="1"/>
  <c r="K1142" i="4" s="1"/>
  <c r="K1143" i="4" a="1"/>
  <c r="K1143" i="4" s="1"/>
  <c r="K1144" i="4" a="1"/>
  <c r="K1144" i="4"/>
  <c r="K1145" i="4" a="1"/>
  <c r="K1145" i="4"/>
  <c r="K1146" i="4" a="1"/>
  <c r="K1146" i="4"/>
  <c r="K1147" i="4" a="1"/>
  <c r="K1147" i="4" s="1"/>
  <c r="K1148" i="4" a="1"/>
  <c r="K1148" i="4" s="1"/>
  <c r="K1149" i="4" a="1"/>
  <c r="K1149" i="4" s="1"/>
  <c r="K1150" i="4" a="1"/>
  <c r="K1150" i="4" s="1"/>
  <c r="K1151" i="4" a="1"/>
  <c r="K1151" i="4"/>
  <c r="K1152" i="4" a="1"/>
  <c r="K1152" i="4" s="1"/>
  <c r="K1153" i="4" a="1"/>
  <c r="K1153" i="4" s="1"/>
  <c r="K1154" i="4" a="1"/>
  <c r="K1154" i="4"/>
  <c r="K1155" i="4" a="1"/>
  <c r="K1155" i="4"/>
  <c r="K1156" i="4" a="1"/>
  <c r="K1156" i="4" s="1"/>
  <c r="K1157" i="4" a="1"/>
  <c r="K1157" i="4"/>
  <c r="K1158" i="4" a="1"/>
  <c r="K1158" i="4"/>
  <c r="K1159" i="4" a="1"/>
  <c r="K1159" i="4" s="1"/>
  <c r="K1160" i="4" a="1"/>
  <c r="K1160" i="4"/>
  <c r="K1161" i="4" a="1"/>
  <c r="K1161" i="4"/>
  <c r="K1162" i="4" a="1"/>
  <c r="K1162" i="4"/>
  <c r="K1163" i="4" a="1"/>
  <c r="K1163" i="4" s="1"/>
  <c r="K1164" i="4" a="1"/>
  <c r="K1164" i="4"/>
  <c r="K1165" i="4" a="1"/>
  <c r="K1165" i="4" s="1"/>
  <c r="K1166" i="4" a="1"/>
  <c r="K1166" i="4"/>
  <c r="K1167" i="4" a="1"/>
  <c r="K1167" i="4"/>
  <c r="K1168" i="4" a="1"/>
  <c r="K1168" i="4"/>
  <c r="K1169" i="4" a="1"/>
  <c r="K1169" i="4" s="1"/>
  <c r="K1170" i="4" a="1"/>
  <c r="K1170" i="4"/>
  <c r="K1171" i="4" a="1"/>
  <c r="K1171" i="4" s="1"/>
  <c r="K1172" i="4" a="1"/>
  <c r="K1172" i="4" s="1"/>
  <c r="K1173" i="4" a="1"/>
  <c r="K1173" i="4"/>
  <c r="K1174" i="4" a="1"/>
  <c r="K1174" i="4" s="1"/>
  <c r="K1175" i="4" a="1"/>
  <c r="K1175" i="4"/>
  <c r="K1176" i="4" a="1"/>
  <c r="K1176" i="4" s="1"/>
  <c r="K1177" i="4" a="1"/>
  <c r="K1177" i="4" s="1"/>
  <c r="K1178" i="4" a="1"/>
  <c r="K1178" i="4"/>
  <c r="K1179" i="4" a="1"/>
  <c r="K1179" i="4"/>
  <c r="K1180" i="4" a="1"/>
  <c r="K1180" i="4"/>
  <c r="K1181" i="4" a="1"/>
  <c r="K1181" i="4" s="1"/>
  <c r="K1182" i="4" a="1"/>
  <c r="K1182" i="4" s="1"/>
  <c r="K1183" i="4" a="1"/>
  <c r="K1183" i="4" s="1"/>
  <c r="K1184" i="4" a="1"/>
  <c r="K1184" i="4"/>
  <c r="K1185" i="4" a="1"/>
  <c r="K1185" i="4" s="1"/>
  <c r="K1186" i="4" a="1"/>
  <c r="K1186" i="4" s="1"/>
  <c r="K1187" i="4" a="1"/>
  <c r="K1187" i="4"/>
  <c r="K1188" i="4" a="1"/>
  <c r="K1188" i="4"/>
  <c r="K1189" i="4" a="1"/>
  <c r="K1189" i="4" s="1"/>
  <c r="K1190" i="4" a="1"/>
  <c r="K1190" i="4"/>
  <c r="K1191" i="4" a="1"/>
  <c r="K1191" i="4"/>
  <c r="K1192" i="4" a="1"/>
  <c r="K1192" i="4"/>
  <c r="K1193" i="4" a="1"/>
  <c r="K1193" i="4" s="1"/>
  <c r="K1194" i="4" a="1"/>
  <c r="K1194" i="4"/>
  <c r="K1195" i="4" a="1"/>
  <c r="K1195" i="4" s="1"/>
  <c r="K1196" i="4" a="1"/>
  <c r="K1196" i="4" s="1"/>
  <c r="K1197" i="4" a="1"/>
  <c r="K1197" i="4"/>
  <c r="K1198" i="4" a="1"/>
  <c r="K1198" i="4" s="1"/>
  <c r="K1199" i="4" a="1"/>
  <c r="K1199" i="4"/>
  <c r="K1200" i="4" a="1"/>
  <c r="K1200" i="4" s="1"/>
  <c r="K1201" i="4" a="1"/>
  <c r="K1201" i="4" s="1"/>
  <c r="K1202" i="4" a="1"/>
  <c r="K1202" i="4" s="1"/>
  <c r="K1203" i="4" a="1"/>
  <c r="K1203" i="4"/>
  <c r="K1204" i="4" a="1"/>
  <c r="K1204" i="4"/>
  <c r="K1205" i="4" a="1"/>
  <c r="K1205" i="4"/>
  <c r="K1206" i="4" a="1"/>
  <c r="K1206" i="4"/>
  <c r="K1207" i="4" a="1"/>
  <c r="K1207" i="4" s="1"/>
  <c r="K1208" i="4" a="1"/>
  <c r="K1208" i="4" s="1"/>
  <c r="K1209" i="4" a="1"/>
  <c r="K1209" i="4" s="1"/>
  <c r="K1210" i="4" a="1"/>
  <c r="K1210" i="4"/>
  <c r="K1211" i="4" a="1"/>
  <c r="K1211" i="4" s="1"/>
  <c r="K1212" i="4" a="1"/>
  <c r="K1212" i="4"/>
  <c r="K1213" i="4" a="1"/>
  <c r="K1213" i="4" s="1"/>
  <c r="K1214" i="4" a="1"/>
  <c r="K1214" i="4" s="1"/>
  <c r="K1215" i="4" a="1"/>
  <c r="K1215" i="4" s="1"/>
  <c r="K1216" i="4" a="1"/>
  <c r="K1216" i="4"/>
  <c r="K1217" i="4" a="1"/>
  <c r="K1217" i="4"/>
  <c r="K1218" i="4" a="1"/>
  <c r="K1218" i="4"/>
  <c r="K1219" i="4" a="1"/>
  <c r="K1219" i="4" s="1"/>
  <c r="K1220" i="4" a="1"/>
  <c r="K1220" i="4"/>
  <c r="K1221" i="4" a="1"/>
  <c r="K1221" i="4" s="1"/>
  <c r="K1222" i="4" a="1"/>
  <c r="K1222" i="4" s="1"/>
  <c r="K1223" i="4" a="1"/>
  <c r="K1223" i="4"/>
  <c r="K1224" i="4" a="1"/>
  <c r="K1224" i="4" s="1"/>
  <c r="K1225" i="4" a="1"/>
  <c r="K1225" i="4" s="1"/>
  <c r="K1226" i="4" a="1"/>
  <c r="K1226" i="4" s="1"/>
  <c r="K1227" i="4" a="1"/>
  <c r="K1227" i="4" s="1"/>
  <c r="K1228" i="4" a="1"/>
  <c r="K1228" i="4" s="1"/>
  <c r="K1229" i="4" a="1"/>
  <c r="K1229" i="4"/>
  <c r="K1230" i="4" a="1"/>
  <c r="K1230" i="4" s="1"/>
  <c r="K1231" i="4" a="1"/>
  <c r="K1231" i="4" s="1"/>
  <c r="K1232" i="4" a="1"/>
  <c r="K1232" i="4"/>
  <c r="K1233" i="4" a="1"/>
  <c r="K1233" i="4" s="1"/>
  <c r="K1234" i="4" a="1"/>
  <c r="K1234" i="4"/>
  <c r="K1235" i="4" a="1"/>
  <c r="K1235" i="4" s="1"/>
  <c r="K1236" i="4" a="1"/>
  <c r="K1236" i="4"/>
  <c r="K1237" i="4" a="1"/>
  <c r="K1237" i="4" s="1"/>
  <c r="K1238" i="4" a="1"/>
  <c r="K1238" i="4"/>
  <c r="K1239" i="4" a="1"/>
  <c r="K1239" i="4"/>
  <c r="K1240" i="4" a="1"/>
  <c r="K1240" i="4" s="1"/>
  <c r="K1241" i="4" a="1"/>
  <c r="K1241" i="4" s="1"/>
  <c r="K1242" i="4" a="1"/>
  <c r="K1242" i="4"/>
  <c r="K1243" i="4" a="1"/>
  <c r="K1243" i="4" s="1"/>
  <c r="K1244" i="4" a="1"/>
  <c r="K1244" i="4" s="1"/>
  <c r="K1245" i="4" a="1"/>
  <c r="K1245" i="4" s="1"/>
  <c r="K1246" i="4" a="1"/>
  <c r="K1246" i="4"/>
  <c r="K1247" i="4" a="1"/>
  <c r="K1247" i="4"/>
  <c r="K1248" i="4" a="1"/>
  <c r="K1248" i="4" s="1"/>
  <c r="K1249" i="4" a="1"/>
  <c r="K1249" i="4" s="1"/>
  <c r="K1250" i="4" a="1"/>
  <c r="K1250" i="4"/>
  <c r="K1251" i="4" a="1"/>
  <c r="K1251" i="4"/>
  <c r="K1252" i="4" a="1"/>
  <c r="K1252" i="4" s="1"/>
  <c r="K1253" i="4" a="1"/>
  <c r="K1253" i="4"/>
  <c r="K1254" i="4" a="1"/>
  <c r="K1254" i="4" s="1"/>
  <c r="K1255" i="4" a="1"/>
  <c r="K1255" i="4" s="1"/>
  <c r="K1256" i="4" a="1"/>
  <c r="K1256" i="4"/>
  <c r="K1257" i="4" a="1"/>
  <c r="K1257" i="4" s="1"/>
  <c r="K1258" i="4" a="1"/>
  <c r="K1258" i="4"/>
  <c r="K1259" i="4" a="1"/>
  <c r="K1259" i="4" s="1"/>
  <c r="K1260" i="4" a="1"/>
  <c r="K1260" i="4" s="1"/>
  <c r="K1261" i="4" a="1"/>
  <c r="K1261" i="4" s="1"/>
  <c r="K1262" i="4" a="1"/>
  <c r="K1262" i="4"/>
  <c r="K1263" i="4" a="1"/>
  <c r="K1263" i="4"/>
  <c r="K1264" i="4" a="1"/>
  <c r="K1264" i="4"/>
  <c r="K1265" i="4" a="1"/>
  <c r="K1265" i="4"/>
  <c r="K1266" i="4" a="1"/>
  <c r="K1266" i="4" s="1"/>
  <c r="K1267" i="4" a="1"/>
  <c r="K1267" i="4" s="1"/>
  <c r="K1268" i="4" a="1"/>
  <c r="K1268" i="4" s="1"/>
  <c r="K1269" i="4" a="1"/>
  <c r="K1269" i="4"/>
  <c r="K1270" i="4" a="1"/>
  <c r="K1270" i="4" s="1"/>
  <c r="K1271" i="4" a="1"/>
  <c r="K1271" i="4"/>
  <c r="K1272" i="4" a="1"/>
  <c r="K1272" i="4"/>
  <c r="K1273" i="4" a="1"/>
  <c r="K1273" i="4" s="1"/>
  <c r="K1274" i="4" a="1"/>
  <c r="K1274" i="4" s="1"/>
  <c r="K1275" i="4" a="1"/>
  <c r="K1275" i="4"/>
  <c r="K1276" i="4" a="1"/>
  <c r="K1276" i="4"/>
  <c r="K1277" i="4" a="1"/>
  <c r="K1277" i="4"/>
  <c r="K1278" i="4" a="1"/>
  <c r="K1278" i="4"/>
  <c r="K1279" i="4" a="1"/>
  <c r="K1279" i="4" s="1"/>
  <c r="K1280" i="4" a="1"/>
  <c r="K1280" i="4"/>
  <c r="K1281" i="4" a="1"/>
  <c r="K1281" i="4" s="1"/>
  <c r="K1282" i="4" a="1"/>
  <c r="K1282" i="4"/>
  <c r="K1283" i="4" a="1"/>
  <c r="K1283" i="4" s="1"/>
  <c r="K1284" i="4" a="1"/>
  <c r="K1284" i="4"/>
  <c r="K1285" i="4" a="1"/>
  <c r="K1285" i="4" s="1"/>
  <c r="K1286" i="4" a="1"/>
  <c r="K1286" i="4"/>
  <c r="K1287" i="4" a="1"/>
  <c r="K1287" i="4" s="1"/>
  <c r="K1288" i="4" a="1"/>
  <c r="K1288" i="4"/>
  <c r="K1289" i="4" a="1"/>
  <c r="K1289" i="4" s="1"/>
  <c r="K1290" i="4" a="1"/>
  <c r="K1290" i="4"/>
  <c r="K1291" i="4" a="1"/>
  <c r="K1291" i="4" s="1"/>
  <c r="K1292" i="4" a="1"/>
  <c r="K1292" i="4" s="1"/>
  <c r="K1293" i="4" a="1"/>
  <c r="K1293" i="4"/>
  <c r="K1294" i="4" a="1"/>
  <c r="K1294" i="4" s="1"/>
  <c r="K1295" i="4" a="1"/>
  <c r="K1295" i="4"/>
  <c r="K1296" i="4" a="1"/>
  <c r="K1296" i="4" s="1"/>
  <c r="K1297" i="4" a="1"/>
  <c r="K1297" i="4" s="1"/>
  <c r="K1298" i="4" a="1"/>
  <c r="K1298" i="4"/>
  <c r="K1299" i="4" a="1"/>
  <c r="K1299" i="4" s="1"/>
  <c r="K1300" i="4" a="1"/>
  <c r="K1300" i="4" s="1"/>
  <c r="K1301" i="4" a="1"/>
  <c r="K1301" i="4"/>
  <c r="K1302" i="4" a="1"/>
  <c r="K1302" i="4"/>
  <c r="K1303" i="4" a="1"/>
  <c r="K1303" i="4" s="1"/>
  <c r="K1304" i="4" a="1"/>
  <c r="K1304" i="4" s="1"/>
  <c r="K1305" i="4" a="1"/>
  <c r="K1305" i="4"/>
  <c r="K1306" i="4" a="1"/>
  <c r="K1306" i="4" s="1"/>
  <c r="K1307" i="4" a="1"/>
  <c r="K1307" i="4" s="1"/>
  <c r="K1308" i="4" a="1"/>
  <c r="K1308" i="4"/>
  <c r="K1309" i="4" a="1"/>
  <c r="K1309" i="4" s="1"/>
  <c r="K1310" i="4" a="1"/>
  <c r="K1310" i="4"/>
  <c r="K1311" i="4" a="1"/>
  <c r="K1311" i="4" s="1"/>
  <c r="K1312" i="4" a="1"/>
  <c r="K1312" i="4"/>
  <c r="K1313" i="4" a="1"/>
  <c r="K1313" i="4" s="1"/>
  <c r="K1314" i="4" a="1"/>
  <c r="K1314" i="4"/>
  <c r="K1315" i="4" a="1"/>
  <c r="K1315" i="4" s="1"/>
  <c r="K1316" i="4" a="1"/>
  <c r="K1316" i="4"/>
  <c r="K1317" i="4" a="1"/>
  <c r="K1317" i="4" s="1"/>
  <c r="K1318" i="4" a="1"/>
  <c r="K1318" i="4" s="1"/>
  <c r="K1319" i="4" a="1"/>
  <c r="K1319" i="4" s="1"/>
  <c r="K1320" i="4" a="1"/>
  <c r="K1320" i="4"/>
  <c r="K1321" i="4" a="1"/>
  <c r="K1321" i="4" s="1"/>
  <c r="K1322" i="4" a="1"/>
  <c r="K1322" i="4"/>
  <c r="K1323" i="4" a="1"/>
  <c r="K1323" i="4"/>
  <c r="K1324" i="4" a="1"/>
  <c r="K1324" i="4"/>
  <c r="K1325" i="4" a="1"/>
  <c r="K1325" i="4" s="1"/>
  <c r="K1326" i="4" a="1"/>
  <c r="K1326" i="4"/>
  <c r="K1327" i="4" a="1"/>
  <c r="K1327" i="4" s="1"/>
  <c r="K1328" i="4" a="1"/>
  <c r="K1328" i="4"/>
  <c r="K1329" i="4" a="1"/>
  <c r="K1329" i="4"/>
  <c r="K1330" i="4" a="1"/>
  <c r="K1330" i="4"/>
  <c r="K1331" i="4" a="1"/>
  <c r="K1331" i="4" s="1"/>
  <c r="K1332" i="4" a="1"/>
  <c r="K1332" i="4"/>
  <c r="K1333" i="4" a="1"/>
  <c r="K1333" i="4" s="1"/>
  <c r="K1334" i="4" a="1"/>
  <c r="K1334" i="4"/>
  <c r="K1335" i="4" a="1"/>
  <c r="K1335" i="4"/>
  <c r="K1336" i="4" a="1"/>
  <c r="K1336" i="4"/>
  <c r="K1337" i="4" a="1"/>
  <c r="K1337" i="4" s="1"/>
  <c r="K1338" i="4" a="1"/>
  <c r="K1338" i="4"/>
  <c r="K1339" i="4" a="1"/>
  <c r="K1339" i="4" s="1"/>
  <c r="K1340" i="4" a="1"/>
  <c r="K1340" i="4" s="1"/>
  <c r="K1341" i="4" a="1"/>
  <c r="K1341" i="4"/>
  <c r="K1342" i="4" a="1"/>
  <c r="K1342" i="4"/>
  <c r="K1343" i="4" a="1"/>
  <c r="K1343" i="4" s="1"/>
  <c r="K1344" i="4" a="1"/>
  <c r="K1344" i="4" s="1"/>
  <c r="K1345" i="4" a="1"/>
  <c r="K1345" i="4" s="1"/>
  <c r="K1346" i="4" a="1"/>
  <c r="K1346" i="4"/>
  <c r="K1347" i="4" a="1"/>
  <c r="K1347" i="4" s="1"/>
  <c r="K1348" i="4" a="1"/>
  <c r="K1348" i="4"/>
  <c r="K1349" i="4" a="1"/>
  <c r="K1349" i="4" s="1"/>
  <c r="K1350" i="4" a="1"/>
  <c r="K1350" i="4"/>
  <c r="K1351" i="4" a="1"/>
  <c r="K1351" i="4" s="1"/>
  <c r="K1352" i="4" a="1"/>
  <c r="K1352" i="4" s="1"/>
  <c r="K1353" i="4" a="1"/>
  <c r="K1353" i="4"/>
  <c r="K1354" i="4" a="1"/>
  <c r="K1354" i="4" s="1"/>
  <c r="K1355" i="4" a="1"/>
  <c r="K1355" i="4" s="1"/>
  <c r="K1356" i="4" a="1"/>
  <c r="K1356" i="4"/>
  <c r="K1357" i="4" a="1"/>
  <c r="K1357" i="4" s="1"/>
  <c r="K1358" i="4" a="1"/>
  <c r="K1358" i="4"/>
  <c r="K1359" i="4" a="1"/>
  <c r="K1359" i="4"/>
  <c r="K1360" i="4" a="1"/>
  <c r="K1360" i="4" s="1"/>
  <c r="K1361" i="4" a="1"/>
  <c r="K1361" i="4" s="1"/>
  <c r="K1362" i="4" a="1"/>
  <c r="K1362" i="4"/>
  <c r="K1363" i="4" a="1"/>
  <c r="K1363" i="4"/>
  <c r="K1364" i="4" a="1"/>
  <c r="K1364" i="4" s="1"/>
  <c r="K1365" i="4" a="1"/>
  <c r="K1365" i="4"/>
  <c r="K1366" i="4" a="1"/>
  <c r="K1366" i="4"/>
  <c r="K1367" i="4" a="1"/>
  <c r="K1367" i="4" s="1"/>
  <c r="K1368" i="4" a="1"/>
  <c r="K1368" i="4"/>
  <c r="K1369" i="4" a="1"/>
  <c r="K1369" i="4"/>
  <c r="K1370" i="4" a="1"/>
  <c r="K1370" i="4"/>
  <c r="K1371" i="4" a="1"/>
  <c r="K1371" i="4"/>
  <c r="K1372" i="4" a="1"/>
  <c r="K1372" i="4"/>
  <c r="K1373" i="4" a="1"/>
  <c r="K1373" i="4" s="1"/>
  <c r="K1374" i="4" a="1"/>
  <c r="K1374" i="4"/>
  <c r="K1375" i="4" a="1"/>
  <c r="K1375" i="4" s="1"/>
  <c r="K1376" i="4" a="1"/>
  <c r="K1376" i="4"/>
  <c r="K1377" i="4" a="1"/>
  <c r="K1377" i="4" s="1"/>
  <c r="K1378" i="4" a="1"/>
  <c r="K1378" i="4"/>
  <c r="K1379" i="4" a="1"/>
  <c r="K1379" i="4" s="1"/>
  <c r="K1380" i="4" a="1"/>
  <c r="K1380" i="4"/>
  <c r="K1381" i="4" a="1"/>
  <c r="K1381" i="4" s="1"/>
  <c r="K1382" i="4" a="1"/>
  <c r="K1382" i="4"/>
  <c r="K1383" i="4" a="1"/>
  <c r="K1383" i="4"/>
  <c r="K1384" i="4" a="1"/>
  <c r="K1384" i="4"/>
  <c r="K1385" i="4" a="1"/>
  <c r="K1385" i="4" s="1"/>
  <c r="K1386" i="4" a="1"/>
  <c r="K1386" i="4"/>
  <c r="K1387" i="4" a="1"/>
  <c r="K1387" i="4"/>
  <c r="K1388" i="4" a="1"/>
  <c r="K1388" i="4" s="1"/>
  <c r="K1389" i="4" a="1"/>
  <c r="K1389" i="4"/>
  <c r="K1390" i="4" a="1"/>
  <c r="K1390" i="4" s="1"/>
  <c r="K1391" i="4" a="1"/>
  <c r="K1391" i="4" s="1"/>
  <c r="K1392" i="4" a="1"/>
  <c r="K1392" i="4"/>
  <c r="K1393" i="4" a="1"/>
  <c r="K1393" i="4"/>
  <c r="K1394" i="4" a="1"/>
  <c r="K1394" i="4" s="1"/>
  <c r="K1395" i="4" a="1"/>
  <c r="K1395" i="4"/>
  <c r="K1396" i="4" a="1"/>
  <c r="K1396" i="4" s="1"/>
  <c r="K1397" i="4" a="1"/>
  <c r="K1397" i="4" s="1"/>
  <c r="K1398" i="4" a="1"/>
  <c r="K1398" i="4"/>
  <c r="K1399" i="4" a="1"/>
  <c r="K1399" i="4" s="1"/>
  <c r="K1400" i="4" a="1"/>
  <c r="K1400" i="4"/>
  <c r="K1401" i="4" a="1"/>
  <c r="K1401" i="4" s="1"/>
  <c r="K1402" i="4" a="1"/>
  <c r="K1402" i="4"/>
  <c r="K1403" i="4" a="1"/>
  <c r="K1403" i="4" s="1"/>
  <c r="K1404" i="4" a="1"/>
  <c r="K1404" i="4"/>
  <c r="K1405" i="4" a="1"/>
  <c r="K1405" i="4"/>
  <c r="K1406" i="4" a="1"/>
  <c r="K1406" i="4" s="1"/>
  <c r="K1407" i="4" a="1"/>
  <c r="K1407" i="4" s="1"/>
  <c r="K1408" i="4" a="1"/>
  <c r="K1408" i="4"/>
  <c r="K1409" i="4" a="1"/>
  <c r="K1409" i="4" s="1"/>
  <c r="K1410" i="4" a="1"/>
  <c r="K1410" i="4"/>
  <c r="K1411" i="4" a="1"/>
  <c r="K1411" i="4" s="1"/>
  <c r="K1412" i="4" a="1"/>
  <c r="K1412" i="4"/>
  <c r="K1413" i="4" a="1"/>
  <c r="K1413" i="4" s="1"/>
  <c r="K1414" i="4" a="1"/>
  <c r="K1414" i="4" s="1"/>
  <c r="K1415" i="4" a="1"/>
  <c r="K1415" i="4" s="1"/>
  <c r="K1416" i="4" a="1"/>
  <c r="K1416" i="4"/>
  <c r="K1417" i="4" a="1"/>
  <c r="K1417" i="4"/>
  <c r="K1418" i="4" a="1"/>
  <c r="K1418" i="4" s="1"/>
  <c r="K1419" i="4" a="1"/>
  <c r="K1419" i="4"/>
  <c r="K1420" i="4" a="1"/>
  <c r="K1420" i="4" s="1"/>
  <c r="K1421" i="4" a="1"/>
  <c r="K1421" i="4" s="1"/>
  <c r="K1422" i="4" a="1"/>
  <c r="K1422" i="4"/>
  <c r="K1423" i="4" a="1"/>
  <c r="K1423" i="4" s="1"/>
  <c r="K1424" i="4" a="1"/>
  <c r="K1424" i="4"/>
  <c r="K1425" i="4" a="1"/>
  <c r="K1425" i="4" s="1"/>
  <c r="K1426" i="4" a="1"/>
  <c r="K1426" i="4"/>
  <c r="K1427" i="4" a="1"/>
  <c r="K1427" i="4" s="1"/>
  <c r="K1428" i="4" a="1"/>
  <c r="K1428" i="4"/>
  <c r="K1429" i="4" a="1"/>
  <c r="K1429" i="4"/>
  <c r="K1430" i="4" a="1"/>
  <c r="K1430" i="4"/>
  <c r="K1431" i="4" a="1"/>
  <c r="K1431" i="4"/>
  <c r="K1432" i="4" a="1"/>
  <c r="K1432" i="4" s="1"/>
  <c r="K1433" i="4" a="1"/>
  <c r="K1433" i="4" s="1"/>
  <c r="K1434" i="4" a="1"/>
  <c r="K1434" i="4" s="1"/>
  <c r="K1435" i="4" a="1"/>
  <c r="K1435" i="4"/>
  <c r="K1436" i="4" a="1"/>
  <c r="K1436" i="4" s="1"/>
  <c r="K1437" i="4" a="1"/>
  <c r="K1437" i="4"/>
  <c r="K1438" i="4" a="1"/>
  <c r="K1438" i="4"/>
  <c r="K1439" i="4" a="1"/>
  <c r="K1439" i="4" s="1"/>
  <c r="K1440" i="4" a="1"/>
  <c r="K1440" i="4" s="1"/>
  <c r="K1441" i="4" a="1"/>
  <c r="K1441" i="4"/>
  <c r="K1442" i="4" a="1"/>
  <c r="K1442" i="4"/>
  <c r="K1443" i="4" a="1"/>
  <c r="K1443" i="4"/>
  <c r="K1444" i="4" a="1"/>
  <c r="K1444" i="4"/>
  <c r="K1445" i="4" a="1"/>
  <c r="K1445" i="4" s="1"/>
  <c r="K1446" i="4" a="1"/>
  <c r="K1446" i="4"/>
  <c r="K1447" i="4" a="1"/>
  <c r="K1447" i="4" s="1"/>
  <c r="K1448" i="4" a="1"/>
  <c r="K1448" i="4"/>
  <c r="K1449" i="4" a="1"/>
  <c r="K1449" i="4" s="1"/>
  <c r="K1450" i="4" a="1"/>
  <c r="K1450" i="4" s="1"/>
  <c r="K1451" i="4" a="1"/>
  <c r="K1451" i="4" s="1"/>
  <c r="K1452" i="4" a="1"/>
  <c r="K1452" i="4"/>
  <c r="K1453" i="4" a="1"/>
  <c r="K1453" i="4" s="1"/>
  <c r="K1454" i="4" a="1"/>
  <c r="K1454" i="4"/>
  <c r="K1455" i="4" a="1"/>
  <c r="K1455" i="4" s="1"/>
  <c r="K1456" i="4" a="1"/>
  <c r="K1456" i="4"/>
  <c r="K1457" i="4" a="1"/>
  <c r="K1457" i="4" s="1"/>
  <c r="K1458" i="4" a="1"/>
  <c r="K1458" i="4"/>
  <c r="K1459" i="4" a="1"/>
  <c r="K1459" i="4"/>
  <c r="K1460" i="4" a="1"/>
  <c r="K1460" i="4" s="1"/>
  <c r="K1461" i="4" a="1"/>
  <c r="K1461" i="4"/>
  <c r="K1462" i="4" a="1"/>
  <c r="K1462" i="4" s="1"/>
  <c r="K1463" i="4" a="1"/>
  <c r="K1463" i="4" s="1"/>
  <c r="K1464" i="4" a="1"/>
  <c r="K1464" i="4"/>
  <c r="K1465" i="4" a="1"/>
  <c r="K1465" i="4" s="1"/>
  <c r="K1466" i="4" a="1"/>
  <c r="K1466" i="4" s="1"/>
  <c r="K1467" i="4" a="1"/>
  <c r="K1467" i="4"/>
  <c r="K1468" i="4" a="1"/>
  <c r="K1468" i="4"/>
  <c r="K1469" i="4" a="1"/>
  <c r="K1469" i="4" s="1"/>
  <c r="K1470" i="4" a="1"/>
  <c r="K1470" i="4" s="1"/>
  <c r="K1471" i="4" a="1"/>
  <c r="K1471" i="4"/>
  <c r="K1472" i="4" a="1"/>
  <c r="K1472" i="4" s="1"/>
  <c r="K1473" i="4" a="1"/>
  <c r="K1473" i="4" s="1"/>
  <c r="K1474" i="4" a="1"/>
  <c r="K1474" i="4"/>
  <c r="K1475" i="4" a="1"/>
  <c r="K1475" i="4" s="1"/>
  <c r="K1476" i="4" a="1"/>
  <c r="K1476" i="4"/>
  <c r="K1477" i="4" a="1"/>
  <c r="K1477" i="4" s="1"/>
  <c r="K1478" i="4" a="1"/>
  <c r="K1478" i="4"/>
  <c r="K1479" i="4" a="1"/>
  <c r="K1479" i="4" s="1"/>
  <c r="K1480" i="4" a="1"/>
  <c r="K1480" i="4"/>
  <c r="K1481" i="4" a="1"/>
  <c r="K1481" i="4" s="1"/>
  <c r="K1482" i="4" a="1"/>
  <c r="K1482" i="4" s="1"/>
  <c r="K1483" i="4" a="1"/>
  <c r="K1483" i="4"/>
  <c r="K1484" i="4" a="1"/>
  <c r="K1484" i="4" s="1"/>
  <c r="K1485" i="4" a="1"/>
  <c r="K1485" i="4"/>
  <c r="K1486" i="4" a="1"/>
  <c r="K1486" i="4" s="1"/>
  <c r="K1487" i="4" a="1"/>
  <c r="K1487" i="4" s="1"/>
  <c r="K1488" i="4" a="1"/>
  <c r="K1488" i="4"/>
  <c r="K1489" i="4" a="1"/>
  <c r="K1489" i="4"/>
  <c r="K1490" i="4" a="1"/>
  <c r="K1490" i="4"/>
  <c r="K1491" i="4" a="1"/>
  <c r="K1491" i="4" s="1"/>
  <c r="K1492" i="4" a="1"/>
  <c r="K1492" i="4" s="1"/>
  <c r="K1493" i="4" a="1"/>
  <c r="K1493" i="4" s="1"/>
  <c r="K1494" i="4" a="1"/>
  <c r="K1494" i="4"/>
  <c r="K1495" i="4" a="1"/>
  <c r="K1495" i="4" s="1"/>
  <c r="K1496" i="4" a="1"/>
  <c r="K1496" i="4"/>
  <c r="K1497" i="4" a="1"/>
  <c r="K1497" i="4"/>
  <c r="K1498" i="4" a="1"/>
  <c r="K1498" i="4"/>
  <c r="K1499" i="4" a="1"/>
  <c r="K1499" i="4" s="1"/>
  <c r="K1500" i="4" a="1"/>
  <c r="K1500" i="4"/>
  <c r="K1501" i="4" a="1"/>
  <c r="K1501" i="4"/>
  <c r="K1502" i="4" a="1"/>
  <c r="K1502" i="4"/>
  <c r="K1503" i="4" a="1"/>
  <c r="K1503" i="4"/>
  <c r="K1504" i="4" a="1"/>
  <c r="K1504" i="4"/>
  <c r="K1505" i="4" a="1"/>
  <c r="K1505" i="4" s="1"/>
  <c r="K1506" i="4" a="1"/>
  <c r="K1506" i="4" s="1"/>
  <c r="K1507" i="4" a="1"/>
  <c r="K1507" i="4"/>
  <c r="K1508" i="4" a="1"/>
  <c r="K1508" i="4" s="1"/>
  <c r="K1509" i="4" a="1"/>
  <c r="K1509" i="4" s="1"/>
  <c r="K1510" i="4" a="1"/>
  <c r="K1510" i="4"/>
  <c r="K1511" i="4" a="1"/>
  <c r="K1511" i="4" s="1"/>
  <c r="K1512" i="4" a="1"/>
  <c r="K1512" i="4" s="1"/>
  <c r="K1513" i="4" a="1"/>
  <c r="K1513" i="4"/>
  <c r="K1514" i="4" a="1"/>
  <c r="K1514" i="4" s="1"/>
  <c r="K1515" i="4" a="1"/>
  <c r="K1515" i="4"/>
  <c r="K1516" i="4" a="1"/>
  <c r="K1516" i="4" s="1"/>
  <c r="K1517" i="4" a="1"/>
  <c r="K1517" i="4" s="1"/>
  <c r="K1518" i="4" a="1"/>
  <c r="K1518" i="4"/>
  <c r="K1519" i="4" a="1"/>
  <c r="K1519" i="4" s="1"/>
  <c r="K1520" i="4" a="1"/>
  <c r="K1520" i="4"/>
  <c r="K1521" i="4" a="1"/>
  <c r="K1521" i="4" s="1"/>
  <c r="K1522" i="4" a="1"/>
  <c r="K1522" i="4"/>
  <c r="K1523" i="4" a="1"/>
  <c r="K1523" i="4" s="1"/>
  <c r="K1524" i="4" a="1"/>
  <c r="K1524" i="4"/>
  <c r="K1525" i="4" a="1"/>
  <c r="K1525" i="4" s="1"/>
  <c r="K1526" i="4" a="1"/>
  <c r="K1526" i="4"/>
  <c r="K1527" i="4" a="1"/>
  <c r="K1527" i="4"/>
  <c r="K1528" i="4" a="1"/>
  <c r="K1528" i="4" s="1"/>
  <c r="K1529" i="4" a="1"/>
  <c r="K1529" i="4" s="1"/>
  <c r="K1530" i="4" a="1"/>
  <c r="K1530" i="4"/>
  <c r="K1531" i="4" a="1"/>
  <c r="K1531" i="4"/>
  <c r="K1532" i="4" a="1"/>
  <c r="K1532" i="4" s="1"/>
  <c r="K1533" i="4" a="1"/>
  <c r="K1533" i="4"/>
  <c r="K1534" i="4" a="1"/>
  <c r="K1534" i="4"/>
  <c r="K1535" i="4" a="1"/>
  <c r="K1535" i="4" s="1"/>
  <c r="K1536" i="4" a="1"/>
  <c r="K1536" i="4"/>
  <c r="K1537" i="4" a="1"/>
  <c r="K1537" i="4"/>
  <c r="K1538" i="4" a="1"/>
  <c r="K1538" i="4" s="1"/>
  <c r="K1539" i="4" a="1"/>
  <c r="K1539" i="4"/>
  <c r="K1540" i="4" a="1"/>
  <c r="K1540" i="4"/>
  <c r="K1541" i="4" a="1"/>
  <c r="K1541" i="4" s="1"/>
  <c r="K1542" i="4" a="1"/>
  <c r="K1542" i="4" s="1"/>
  <c r="K1543" i="4" a="1"/>
  <c r="K1543" i="4"/>
  <c r="K1544" i="4" a="1"/>
  <c r="K1544" i="4"/>
  <c r="K1545" i="4" a="1"/>
  <c r="K1545" i="4" s="1"/>
  <c r="K1546" i="4" a="1"/>
  <c r="K1546" i="4"/>
  <c r="K1547" i="4" a="1"/>
  <c r="K1547" i="4" s="1"/>
  <c r="K1548" i="4" a="1"/>
  <c r="K1548" i="4"/>
  <c r="K1549" i="4" a="1"/>
  <c r="K1549" i="4" s="1"/>
  <c r="K1550" i="4" a="1"/>
  <c r="K1550" i="4"/>
  <c r="K1551" i="4" a="1"/>
  <c r="K1551" i="4" s="1"/>
  <c r="K1552" i="4" a="1"/>
  <c r="K1552" i="4"/>
  <c r="K1553" i="4" a="1"/>
  <c r="K1553" i="4" s="1"/>
  <c r="K1554" i="4" a="1"/>
  <c r="K1554" i="4"/>
  <c r="K1555" i="4" a="1"/>
  <c r="K1555" i="4"/>
  <c r="K1556" i="4" a="1"/>
  <c r="K1556" i="4" s="1"/>
  <c r="K1557" i="4" a="1"/>
  <c r="K1557" i="4"/>
  <c r="K1558" i="4" a="1"/>
  <c r="K1558" i="4" s="1"/>
  <c r="K1559" i="4" a="1"/>
  <c r="K1559" i="4" s="1"/>
  <c r="K1560" i="4" a="1"/>
  <c r="K1560" i="4"/>
  <c r="K1561" i="4" a="1"/>
  <c r="K1561" i="4"/>
  <c r="K1562" i="4" a="1"/>
  <c r="K1562" i="4"/>
  <c r="K1563" i="4" a="1"/>
  <c r="K1563" i="4" s="1"/>
  <c r="K1564" i="4" a="1"/>
  <c r="K1564" i="4" s="1"/>
  <c r="K1565" i="4" a="1"/>
  <c r="K1565" i="4" s="1"/>
  <c r="K1566" i="4" a="1"/>
  <c r="K1566" i="4"/>
  <c r="K1567" i="4" a="1"/>
  <c r="K1567" i="4"/>
  <c r="K1568" i="4" a="1"/>
  <c r="K1568" i="4"/>
  <c r="K1569" i="4" a="1"/>
  <c r="K1569" i="4"/>
  <c r="K1570" i="4" a="1"/>
  <c r="K1570" i="4" s="1"/>
  <c r="K1571" i="4" a="1"/>
  <c r="K1571" i="4" s="1"/>
  <c r="K1572" i="4" a="1"/>
  <c r="K1572" i="4"/>
  <c r="K1573" i="4" a="1"/>
  <c r="K1573" i="4" s="1"/>
  <c r="K1574" i="4" a="1"/>
  <c r="K1574" i="4"/>
  <c r="K1575" i="4" a="1"/>
  <c r="K1575" i="4"/>
  <c r="K1576" i="4" a="1"/>
  <c r="K1576" i="4"/>
  <c r="K1577" i="4" a="1"/>
  <c r="K1577" i="4" s="1"/>
  <c r="K1578" i="4" a="1"/>
  <c r="K1578" i="4" s="1"/>
  <c r="K1579" i="4" a="1"/>
  <c r="K1579" i="4"/>
  <c r="K1580" i="4" a="1"/>
  <c r="K1580" i="4" s="1"/>
  <c r="K1581" i="4" a="1"/>
  <c r="K1581" i="4"/>
  <c r="K1582" i="4" a="1"/>
  <c r="K1582" i="4"/>
  <c r="K1583" i="4" a="1"/>
  <c r="K1583" i="4" s="1"/>
  <c r="K1584" i="4" a="1"/>
  <c r="K1584" i="4" s="1"/>
  <c r="K1585" i="4" a="1"/>
  <c r="K1585" i="4"/>
  <c r="K1586" i="4" a="1"/>
  <c r="K1586" i="4"/>
  <c r="K1587" i="4" a="1"/>
  <c r="K1587" i="4" s="1"/>
  <c r="K1588" i="4" a="1"/>
  <c r="K1588" i="4"/>
  <c r="K1589" i="4" a="1"/>
  <c r="K1589" i="4" s="1"/>
  <c r="K1590" i="4" a="1"/>
  <c r="K1590" i="4"/>
  <c r="K1591" i="4" a="1"/>
  <c r="K1591" i="4" s="1"/>
  <c r="K1592" i="4" a="1"/>
  <c r="K1592" i="4"/>
  <c r="K1593" i="4" a="1"/>
  <c r="K1593" i="4"/>
  <c r="K1594" i="4" a="1"/>
  <c r="K1594" i="4" s="1"/>
  <c r="K1595" i="4" a="1"/>
  <c r="K1595" i="4" s="1"/>
  <c r="K1596" i="4" a="1"/>
  <c r="K1596" i="4"/>
  <c r="K1597" i="4" a="1"/>
  <c r="K1597" i="4" s="1"/>
  <c r="K1598" i="4" a="1"/>
  <c r="K1598" i="4"/>
  <c r="K1599" i="4" a="1"/>
  <c r="K1599" i="4" s="1"/>
  <c r="K1600" i="4" a="1"/>
  <c r="K1600" i="4"/>
  <c r="K1601" i="4" a="1"/>
  <c r="K1601" i="4" s="1"/>
  <c r="K1602" i="4" a="1"/>
  <c r="K1602" i="4"/>
  <c r="K1603" i="4" a="1"/>
  <c r="K1603" i="4"/>
  <c r="K1604" i="4" a="1"/>
  <c r="K1604" i="4" s="1"/>
  <c r="K1605" i="4" a="1"/>
  <c r="K1605" i="4"/>
  <c r="K1606" i="4" a="1"/>
  <c r="K1606" i="4" s="1"/>
  <c r="K1607" i="4" a="1"/>
  <c r="K1607" i="4" s="1"/>
  <c r="K1608" i="4" a="1"/>
  <c r="K1608" i="4"/>
  <c r="K1609" i="4" a="1"/>
  <c r="K1609" i="4"/>
  <c r="K1610" i="4" a="1"/>
  <c r="K1610" i="4" s="1"/>
  <c r="K1611" i="4" a="1"/>
  <c r="K1611" i="4"/>
  <c r="K1612" i="4" a="1"/>
  <c r="K1612" i="4"/>
  <c r="K1613" i="4" a="1"/>
  <c r="K1613" i="4" s="1"/>
  <c r="K1614" i="4" a="1"/>
  <c r="K1614" i="4"/>
  <c r="K1615" i="4" a="1"/>
  <c r="K1615" i="4"/>
  <c r="K1616" i="4" a="1"/>
  <c r="K1616" i="4"/>
  <c r="K1617" i="4" a="1"/>
  <c r="K1617" i="4" s="1"/>
  <c r="K1618" i="4" a="1"/>
  <c r="K1618" i="4"/>
  <c r="K1619" i="4" a="1"/>
  <c r="K1619" i="4" s="1"/>
  <c r="K1620" i="4" a="1"/>
  <c r="K1620" i="4" s="1"/>
  <c r="K1621" i="4" a="1"/>
  <c r="K1621" i="4"/>
  <c r="K1622" i="4" a="1"/>
  <c r="K1622" i="4"/>
  <c r="K1623" i="4" a="1"/>
  <c r="K1623" i="4" s="1"/>
  <c r="K1624" i="4" a="1"/>
  <c r="K1624" i="4"/>
  <c r="K1625" i="4" a="1"/>
  <c r="K1625" i="4" s="1"/>
  <c r="K1626" i="4" a="1"/>
  <c r="K1626" i="4"/>
  <c r="K1627" i="4" a="1"/>
  <c r="K1627" i="4" s="1"/>
  <c r="K1628" i="4" a="1"/>
  <c r="K1628" i="4"/>
  <c r="K1629" i="4" a="1"/>
  <c r="K1629" i="4"/>
  <c r="K1630" i="4" a="1"/>
  <c r="K1630" i="4" s="1"/>
  <c r="K1631" i="4" a="1"/>
  <c r="K1631" i="4" s="1"/>
  <c r="K1632" i="4" a="1"/>
  <c r="K1632" i="4"/>
  <c r="K1633" i="4" a="1"/>
  <c r="K1633" i="4"/>
  <c r="K1634" i="4" a="1"/>
  <c r="K1634" i="4" s="1"/>
  <c r="K1635" i="4" a="1"/>
  <c r="K1635" i="4"/>
  <c r="K1636" i="4" a="1"/>
  <c r="K1636" i="4" s="1"/>
  <c r="K1637" i="4" a="1"/>
  <c r="K1637" i="4" s="1"/>
  <c r="K1638" i="4" a="1"/>
  <c r="K1638" i="4"/>
  <c r="K1639" i="4" a="1"/>
  <c r="K1639" i="4"/>
  <c r="K1640" i="4" a="1"/>
  <c r="K1640" i="4"/>
  <c r="K1641" i="4" a="1"/>
  <c r="K1641" i="4" s="1"/>
  <c r="K1642" i="4" a="1"/>
  <c r="K1642" i="4"/>
  <c r="K1643" i="4" a="1"/>
  <c r="K1643" i="4" s="1"/>
  <c r="K1644" i="4" a="1"/>
  <c r="K1644" i="4"/>
  <c r="K1645" i="4" a="1"/>
  <c r="K1645" i="4"/>
  <c r="K1646" i="4" a="1"/>
  <c r="K1646" i="4"/>
  <c r="K1647" i="4" a="1"/>
  <c r="K1647" i="4"/>
  <c r="K1648" i="4" a="1"/>
  <c r="K1648" i="4" s="1"/>
  <c r="K1649" i="4" a="1"/>
  <c r="K1649" i="4" s="1"/>
  <c r="K1650" i="4" a="1"/>
  <c r="K1650" i="4" s="1"/>
  <c r="K1651" i="4" a="1"/>
  <c r="K1651" i="4"/>
  <c r="K1652" i="4" a="1"/>
  <c r="K1652" i="4"/>
  <c r="K1653" i="4" a="1"/>
  <c r="K1653" i="4"/>
  <c r="K1654" i="4" a="1"/>
  <c r="K1654" i="4"/>
  <c r="K1655" i="4" a="1"/>
  <c r="K1655" i="4" s="1"/>
  <c r="K1656" i="4" a="1"/>
  <c r="K1656" i="4" s="1"/>
  <c r="K1657" i="4" a="1"/>
  <c r="K1657" i="4"/>
  <c r="K1658" i="4" a="1"/>
  <c r="K1658" i="4" s="1"/>
  <c r="K1659" i="4" a="1"/>
  <c r="K1659" i="4"/>
  <c r="K1660" i="4" a="1"/>
  <c r="K1660" i="4"/>
  <c r="K1661" i="4" a="1"/>
  <c r="K1661" i="4" s="1"/>
  <c r="K1662" i="4" a="1"/>
  <c r="K1662" i="4" s="1"/>
  <c r="K1663" i="4" a="1"/>
  <c r="K1663" i="4" s="1"/>
  <c r="K1664" i="4" a="1"/>
  <c r="K1664" i="4"/>
  <c r="K1665" i="4" a="1"/>
  <c r="K1665" i="4" s="1"/>
  <c r="K1666" i="4" a="1"/>
  <c r="K1666" i="4"/>
  <c r="K1667" i="4" a="1"/>
  <c r="K1667" i="4" s="1"/>
  <c r="K1668" i="4" a="1"/>
  <c r="K1668" i="4"/>
  <c r="K1669" i="4" a="1"/>
  <c r="K1669" i="4" s="1"/>
  <c r="K1670" i="4" a="1"/>
  <c r="K1670" i="4"/>
  <c r="K1671" i="4" a="1"/>
  <c r="K1671" i="4"/>
  <c r="K1672" i="4" a="1"/>
  <c r="K1672" i="4" s="1"/>
  <c r="K1673" i="4" a="1"/>
  <c r="K1673" i="4" s="1"/>
  <c r="K1674" i="4" a="1"/>
  <c r="K1674" i="4"/>
  <c r="K1675" i="4" a="1"/>
  <c r="K1675" i="4"/>
  <c r="K1676" i="4" a="1"/>
  <c r="K1676" i="4" s="1"/>
  <c r="K1677" i="4" a="1"/>
  <c r="K1677" i="4"/>
  <c r="K1678" i="4" a="1"/>
  <c r="K1678" i="4"/>
  <c r="K1679" i="4" a="1"/>
  <c r="K1679" i="4" s="1"/>
  <c r="K1680" i="4" a="1"/>
  <c r="K1680" i="4"/>
  <c r="K1681" i="4" a="1"/>
  <c r="K1681" i="4"/>
  <c r="K1682" i="4" a="1"/>
  <c r="K1682" i="4" s="1"/>
  <c r="K1683" i="4" a="1"/>
  <c r="K1683" i="4"/>
  <c r="K1684" i="4" a="1"/>
  <c r="K1684" i="4" s="1"/>
  <c r="K1685" i="4" a="1"/>
  <c r="K1685" i="4" s="1"/>
  <c r="K1686" i="4" a="1"/>
  <c r="K1686" i="4"/>
  <c r="K1687" i="4" a="1"/>
  <c r="K1687" i="4"/>
  <c r="K1688" i="4" a="1"/>
  <c r="K1688" i="4"/>
  <c r="K1689" i="4" a="1"/>
  <c r="K1689" i="4" s="1"/>
  <c r="K1690" i="4" a="1"/>
  <c r="K1690" i="4"/>
  <c r="K1691" i="4" a="1"/>
  <c r="K1691" i="4" s="1"/>
  <c r="K1692" i="4" a="1"/>
  <c r="K1692" i="4"/>
  <c r="K1693" i="4" a="1"/>
  <c r="K1693" i="4"/>
  <c r="K1694" i="4" a="1"/>
  <c r="K1694" i="4"/>
  <c r="K1695" i="4" a="1"/>
  <c r="K1695" i="4" s="1"/>
  <c r="K1696" i="4" a="1"/>
  <c r="K1696" i="4"/>
  <c r="K1697" i="4" a="1"/>
  <c r="K1697" i="4" s="1"/>
  <c r="K1698" i="4" a="1"/>
  <c r="K1698" i="4" s="1"/>
  <c r="K1699" i="4" a="1"/>
  <c r="K1699" i="4"/>
  <c r="K1700" i="4" a="1"/>
  <c r="K1700" i="4"/>
  <c r="K1701" i="4" a="1"/>
  <c r="K1701" i="4"/>
  <c r="K1702" i="4" a="1"/>
  <c r="K1702" i="4" s="1"/>
  <c r="K1703" i="4" a="1"/>
  <c r="K1703" i="4" s="1"/>
  <c r="K1704" i="4" a="1"/>
  <c r="K1704" i="4"/>
  <c r="K1705" i="4" a="1"/>
  <c r="K1705" i="4" s="1"/>
  <c r="K1706" i="4" a="1"/>
  <c r="K1706" i="4"/>
  <c r="K1707" i="4" a="1"/>
  <c r="K1707" i="4"/>
  <c r="K1708" i="4" a="1"/>
  <c r="K1708" i="4" s="1"/>
  <c r="K1709" i="4" a="1"/>
  <c r="K1709" i="4" s="1"/>
  <c r="K1710" i="4" a="1"/>
  <c r="K1710" i="4"/>
  <c r="K1711" i="4" a="1"/>
  <c r="K1711" i="4"/>
  <c r="K1712" i="4" a="1"/>
  <c r="K1712" i="4" s="1"/>
  <c r="K1713" i="4" a="1"/>
  <c r="K1713" i="4"/>
  <c r="K1714" i="4" a="1"/>
  <c r="K1714" i="4"/>
  <c r="K1715" i="4" a="1"/>
  <c r="K1715" i="4" s="1"/>
  <c r="K1716" i="4" a="1"/>
  <c r="K1716" i="4"/>
  <c r="K1717" i="4" a="1"/>
  <c r="K1717" i="4"/>
  <c r="K1718" i="4" a="1"/>
  <c r="K1718" i="4"/>
  <c r="K1719" i="4" a="1"/>
  <c r="K1719" i="4" s="1"/>
  <c r="K1720" i="4" a="1"/>
  <c r="K1720" i="4"/>
  <c r="K1721" i="4" a="1"/>
  <c r="K1721" i="4" s="1"/>
  <c r="K1722" i="4" a="1"/>
  <c r="K1722" i="4" s="1"/>
  <c r="K1723" i="4" a="1"/>
  <c r="K1723" i="4"/>
  <c r="K1724" i="4" a="1"/>
  <c r="K1724" i="4"/>
  <c r="K1725" i="4" a="1"/>
  <c r="K1725" i="4"/>
  <c r="K1726" i="4" a="1"/>
  <c r="K1726" i="4" s="1"/>
  <c r="K1727" i="4" a="1"/>
  <c r="K1727" i="4" s="1"/>
  <c r="K1728" i="4" a="1"/>
  <c r="K1728" i="4" s="1"/>
  <c r="K1729" i="4" a="1"/>
  <c r="K1729" i="4"/>
  <c r="K1730" i="4" a="1"/>
  <c r="K1730" i="4"/>
  <c r="K1731" i="4" a="1"/>
  <c r="K1731" i="4"/>
  <c r="K1732" i="4" a="1"/>
  <c r="K1732" i="4"/>
  <c r="K1733" i="4" a="1"/>
  <c r="K1733" i="4" s="1"/>
  <c r="K1734" i="4" a="1"/>
  <c r="K1734" i="4"/>
  <c r="K1735" i="4" a="1"/>
  <c r="K1735" i="4" s="1"/>
  <c r="K1736" i="4" a="1"/>
  <c r="K1736" i="4"/>
  <c r="K1737" i="4" a="1"/>
  <c r="K1737" i="4"/>
  <c r="K1738" i="4" a="1"/>
  <c r="K1738" i="4"/>
  <c r="K1739" i="4" a="1"/>
  <c r="K1739" i="4" s="1"/>
  <c r="K1740" i="4" a="1"/>
  <c r="K1740" i="4" s="1"/>
  <c r="K1741" i="4" a="1"/>
  <c r="K1741" i="4" s="1"/>
  <c r="K1742" i="4" a="1"/>
  <c r="K1742" i="4"/>
  <c r="K1743" i="4" a="1"/>
  <c r="K1743" i="4" s="1"/>
  <c r="K1744" i="4" a="1"/>
  <c r="K1744" i="4"/>
  <c r="K1745" i="4" a="1"/>
  <c r="K1745" i="4" s="1"/>
  <c r="K1746" i="4" a="1"/>
  <c r="K1746" i="4"/>
  <c r="K1747" i="4" a="1"/>
  <c r="K1747" i="4" s="1"/>
  <c r="K1748" i="4" a="1"/>
  <c r="K1748" i="4" s="1"/>
  <c r="K1749" i="4" a="1"/>
  <c r="K1749" i="4"/>
  <c r="K1750" i="4" a="1"/>
  <c r="K1750" i="4" s="1"/>
  <c r="K1751" i="4" a="1"/>
  <c r="K1751" i="4" s="1"/>
  <c r="K1752" i="4" a="1"/>
  <c r="K1752" i="4"/>
  <c r="K1753" i="4" a="1"/>
  <c r="K1753" i="4"/>
  <c r="K1754" i="4" a="1"/>
  <c r="K1754" i="4" s="1"/>
  <c r="K1755" i="4" a="1"/>
  <c r="K1755" i="4"/>
  <c r="K1756" i="4" a="1"/>
  <c r="K1756" i="4"/>
  <c r="K1757" i="4" a="1"/>
  <c r="K1757" i="4" s="1"/>
  <c r="K1758" i="4" a="1"/>
  <c r="K1758" i="4"/>
  <c r="K1759" i="4" a="1"/>
  <c r="K1759" i="4"/>
  <c r="K1760" i="4" a="1"/>
  <c r="K1760" i="4"/>
  <c r="K1761" i="4" a="1"/>
  <c r="K1761" i="4" s="1"/>
  <c r="K1762" i="4" a="1"/>
  <c r="K1762" i="4"/>
  <c r="K1763" i="4" a="1"/>
  <c r="K1763" i="4" s="1"/>
  <c r="K1764" i="4" a="1"/>
  <c r="K1764" i="4"/>
  <c r="K1765" i="4" a="1"/>
  <c r="K1765" i="4"/>
  <c r="K1766" i="4" a="1"/>
  <c r="K1766" i="4"/>
  <c r="K1767" i="4" a="1"/>
  <c r="K1767" i="4" s="1"/>
  <c r="K1768" i="4" a="1"/>
  <c r="K1768" i="4"/>
  <c r="K1769" i="4" a="1"/>
  <c r="K1769" i="4" s="1"/>
  <c r="K1770" i="4" a="1"/>
  <c r="K1770" i="4"/>
  <c r="K1771" i="4" a="1"/>
  <c r="K1771" i="4"/>
  <c r="K1772" i="4" a="1"/>
  <c r="K1772" i="4"/>
  <c r="K1773" i="4" a="1"/>
  <c r="K1773" i="4"/>
  <c r="K1774" i="4" a="1"/>
  <c r="K1774" i="4" s="1"/>
  <c r="K1775" i="4" a="1"/>
  <c r="K1775" i="4" s="1"/>
  <c r="K1776" i="4" a="1"/>
  <c r="K1776" i="4" s="1"/>
  <c r="K1777" i="4" a="1"/>
  <c r="K1777" i="4"/>
  <c r="K1778" i="4" a="1"/>
  <c r="K1778" i="4"/>
  <c r="K1779" i="4" a="1"/>
  <c r="K1779" i="4"/>
  <c r="K1780" i="4" a="1"/>
  <c r="K1780" i="4" s="1"/>
  <c r="K1781" i="4" a="1"/>
  <c r="K1781" i="4" s="1"/>
  <c r="K1782" i="4" a="1"/>
  <c r="K1782" i="4"/>
  <c r="K1783" i="4" a="1"/>
  <c r="K1783" i="4" s="1"/>
  <c r="K1784" i="4" a="1"/>
  <c r="K1784" i="4"/>
  <c r="K1785" i="4" a="1"/>
  <c r="K1785" i="4"/>
  <c r="K1786" i="4" a="1"/>
  <c r="K1786" i="4"/>
  <c r="K1787" i="4" a="1"/>
  <c r="K1787" i="4" s="1"/>
  <c r="K1788" i="4" a="1"/>
  <c r="K1788" i="4"/>
  <c r="K1789" i="4" a="1"/>
  <c r="K1789" i="4"/>
  <c r="K1790" i="4" a="1"/>
  <c r="K1790" i="4" s="1"/>
  <c r="K1791" i="4" a="1"/>
  <c r="K1791" i="4"/>
  <c r="K1792" i="4" a="1"/>
  <c r="K1792" i="4" s="1"/>
  <c r="K1793" i="4" a="1"/>
  <c r="K1793" i="4" s="1"/>
  <c r="K1794" i="4" a="1"/>
  <c r="K1794" i="4" s="1"/>
  <c r="K1795" i="4" a="1"/>
  <c r="K1795" i="4"/>
  <c r="K1796" i="4" a="1"/>
  <c r="K1796" i="4"/>
  <c r="K1797" i="4" a="1"/>
  <c r="K1797" i="4" s="1"/>
  <c r="K1798" i="4" a="1"/>
  <c r="K1798" i="4"/>
  <c r="K1799" i="4" a="1"/>
  <c r="K1799" i="4" s="1"/>
  <c r="K1800" i="4" a="1"/>
  <c r="K1800" i="4" s="1"/>
  <c r="K1801" i="4" a="1"/>
  <c r="K1801" i="4"/>
  <c r="K1802" i="4" a="1"/>
  <c r="K1802" i="4"/>
  <c r="K1803" i="4" a="1"/>
  <c r="K1803" i="4"/>
  <c r="K1804" i="4" a="1"/>
  <c r="K1804" i="4" s="1"/>
  <c r="K1805" i="4" a="1"/>
  <c r="K1805" i="4" s="1"/>
  <c r="K1806" i="4" a="1"/>
  <c r="K1806" i="4"/>
  <c r="K1807" i="4" a="1"/>
  <c r="K1807" i="4" s="1"/>
  <c r="K1808" i="4" a="1"/>
  <c r="K1808" i="4"/>
  <c r="K1809" i="4" a="1"/>
  <c r="K1809" i="4"/>
  <c r="K1810" i="4" a="1"/>
  <c r="K1810" i="4"/>
  <c r="K1811" i="4" a="1"/>
  <c r="K1811" i="4" s="1"/>
  <c r="K1812" i="4" a="1"/>
  <c r="K1812" i="4"/>
  <c r="K1813" i="4" a="1"/>
  <c r="K1813" i="4" s="1"/>
  <c r="K1814" i="4" a="1"/>
  <c r="K1814" i="4"/>
  <c r="K1815" i="4" a="1"/>
  <c r="K1815" i="4"/>
  <c r="K1816" i="4" a="1"/>
  <c r="K1816" i="4"/>
  <c r="K1817" i="4" a="1"/>
  <c r="K1817" i="4" s="1"/>
  <c r="K1818" i="4" a="1"/>
  <c r="K1818" i="4" s="1"/>
  <c r="K1819" i="4" a="1"/>
  <c r="K1819" i="4"/>
  <c r="K1820" i="4" a="1"/>
  <c r="K1820" i="4" s="1"/>
  <c r="K1821" i="4" a="1"/>
  <c r="K1821" i="4"/>
  <c r="K1822" i="4" a="1"/>
  <c r="K1822" i="4"/>
  <c r="K1823" i="4" a="1"/>
  <c r="K1823" i="4" s="1"/>
  <c r="K1824" i="4" a="1"/>
  <c r="K1824" i="4"/>
  <c r="K1825" i="4" a="1"/>
  <c r="K1825" i="4" s="1"/>
  <c r="K1826" i="4" a="1"/>
  <c r="K1826" i="4" s="1"/>
  <c r="K1827" i="4" a="1"/>
  <c r="K1827" i="4"/>
  <c r="K1828" i="4" a="1"/>
  <c r="K1828" i="4" s="1"/>
  <c r="K1829" i="4" a="1"/>
  <c r="K1829" i="4" s="1"/>
  <c r="K1830" i="4" a="1"/>
  <c r="K1830" i="4"/>
  <c r="K1831" i="4" a="1"/>
  <c r="K1831" i="4"/>
  <c r="K1832" i="4" a="1"/>
  <c r="K1832" i="4" s="1"/>
  <c r="K1833" i="4" a="1"/>
  <c r="K1833" i="4" s="1"/>
  <c r="K1834" i="4" a="1"/>
  <c r="K1834" i="4"/>
  <c r="K1835" i="4" a="1"/>
  <c r="K1835" i="4" s="1"/>
  <c r="K1836" i="4" a="1"/>
  <c r="K1836" i="4"/>
  <c r="K1837" i="4" a="1"/>
  <c r="K1837" i="4"/>
  <c r="K1838" i="4" a="1"/>
  <c r="K1838" i="4"/>
  <c r="K1839" i="4" a="1"/>
  <c r="K1839" i="4" s="1"/>
  <c r="K1840" i="4" a="1"/>
  <c r="K1840" i="4"/>
  <c r="K1841" i="4" a="1"/>
  <c r="K1841" i="4" s="1"/>
  <c r="K1842" i="4" a="1"/>
  <c r="K1842" i="4"/>
  <c r="K1843" i="4" a="1"/>
  <c r="K1843" i="4"/>
  <c r="K1844" i="4" a="1"/>
  <c r="K1844" i="4"/>
  <c r="K1845" i="4" a="1"/>
  <c r="K1845" i="4"/>
  <c r="K1846" i="4" a="1"/>
  <c r="K1846" i="4" s="1"/>
  <c r="K1847" i="4" a="1"/>
  <c r="K1847" i="4" s="1"/>
  <c r="K1848" i="4" a="1"/>
  <c r="K1848" i="4"/>
  <c r="K1849" i="4" a="1"/>
  <c r="K1849" i="4"/>
  <c r="K1850" i="4" a="1"/>
  <c r="K1850" i="4"/>
  <c r="K1851" i="4" a="1"/>
  <c r="K1851" i="4"/>
  <c r="K1852" i="4" a="1"/>
  <c r="K1852" i="4" s="1"/>
  <c r="K1853" i="4" a="1"/>
  <c r="K1853" i="4" s="1"/>
  <c r="K1854" i="4" a="1"/>
  <c r="K1854" i="4" s="1"/>
  <c r="K1855" i="4" a="1"/>
  <c r="K1855" i="4"/>
  <c r="K1856" i="4" a="1"/>
  <c r="K1856" i="4"/>
  <c r="K1857" i="4" a="1"/>
  <c r="K1857" i="4"/>
  <c r="K1858" i="4" a="1"/>
  <c r="K1858" i="4"/>
  <c r="K1859" i="4" a="1"/>
  <c r="K1859" i="4" s="1"/>
  <c r="K1860" i="4" a="1"/>
  <c r="K1860" i="4"/>
  <c r="K1861" i="4" a="1"/>
  <c r="K1861" i="4" s="1"/>
  <c r="K1862" i="4" a="1"/>
  <c r="K1862" i="4"/>
  <c r="K1863" i="4" a="1"/>
  <c r="K1863" i="4" s="1"/>
  <c r="K1864" i="4" a="1"/>
  <c r="K1864" i="4"/>
  <c r="K1865" i="4" a="1"/>
  <c r="K1865" i="4" s="1"/>
  <c r="K1866" i="4" a="1"/>
  <c r="K1866" i="4" s="1"/>
  <c r="K1867" i="4" a="1"/>
  <c r="K1867" i="4"/>
  <c r="K1868" i="4" a="1"/>
  <c r="K1868" i="4" s="1"/>
  <c r="K1869" i="4" a="1"/>
  <c r="K1869" i="4"/>
  <c r="K1870" i="4" a="1"/>
  <c r="K1870" i="4" s="1"/>
  <c r="K1871" i="4" a="1"/>
  <c r="K1871" i="4" s="1"/>
  <c r="K1872" i="4" a="1"/>
  <c r="K1872" i="4" s="1"/>
  <c r="K1873" i="4" a="1"/>
  <c r="K1873" i="4"/>
  <c r="K1874" i="4" a="1"/>
  <c r="K1874" i="4"/>
  <c r="K1875" i="4" a="1"/>
  <c r="K1875" i="4" s="1"/>
  <c r="K1876" i="4" a="1"/>
  <c r="K1876" i="4"/>
  <c r="K1877" i="4" a="1"/>
  <c r="K1877" i="4" s="1"/>
  <c r="K1878" i="4" a="1"/>
  <c r="K1878" i="4"/>
  <c r="K1879" i="4" a="1"/>
  <c r="K1879" i="4" s="1"/>
  <c r="K1880" i="4" a="1"/>
  <c r="K1880" i="4"/>
  <c r="K1881" i="4" a="1"/>
  <c r="K1881" i="4"/>
  <c r="K1882" i="4" a="1"/>
  <c r="K1882" i="4" s="1"/>
  <c r="K1883" i="4" a="1"/>
  <c r="K1883" i="4" s="1"/>
  <c r="K1884" i="4" a="1"/>
  <c r="K1884" i="4"/>
  <c r="K1885" i="4" a="1"/>
  <c r="K1885" i="4" s="1"/>
  <c r="K1886" i="4" a="1"/>
  <c r="K1886" i="4"/>
  <c r="K1887" i="4" a="1"/>
  <c r="K1887" i="4"/>
  <c r="K1888" i="4" a="1"/>
  <c r="K1888" i="4"/>
  <c r="K1889" i="4" a="1"/>
  <c r="K1889" i="4" s="1"/>
  <c r="K1890" i="4" a="1"/>
  <c r="K1890" i="4"/>
  <c r="K1891" i="4" a="1"/>
  <c r="K1891" i="4"/>
  <c r="K1892" i="4" a="1"/>
  <c r="K1892" i="4" s="1"/>
  <c r="K1893" i="4" a="1"/>
  <c r="K1893" i="4"/>
  <c r="K1894" i="4" a="1"/>
  <c r="K1894" i="4"/>
  <c r="K1895" i="4" a="1"/>
  <c r="K1895" i="4" s="1"/>
  <c r="K1896" i="4" a="1"/>
  <c r="K1896" i="4" s="1"/>
  <c r="K1897" i="4" a="1"/>
  <c r="K1897" i="4"/>
  <c r="K1898" i="4" a="1"/>
  <c r="K1898" i="4" s="1"/>
  <c r="K1899" i="4" a="1"/>
  <c r="K1899" i="4"/>
  <c r="K1900" i="4" a="1"/>
  <c r="K1900" i="4"/>
  <c r="K1901" i="4" a="1"/>
  <c r="K1901" i="4" s="1"/>
  <c r="K1902" i="4" a="1"/>
  <c r="K1902" i="4"/>
  <c r="K1903" i="4" a="1"/>
  <c r="K1903" i="4" s="1"/>
  <c r="K1904" i="4" a="1"/>
  <c r="K1904" i="4"/>
  <c r="K1905" i="4" a="1"/>
  <c r="K1905" i="4" s="1"/>
  <c r="K1906" i="4" a="1"/>
  <c r="K1906" i="4" s="1"/>
  <c r="K1907" i="4" a="1"/>
  <c r="K1907" i="4" s="1"/>
  <c r="K1908" i="4" a="1"/>
  <c r="K1908" i="4"/>
  <c r="K1909" i="4" a="1"/>
  <c r="K1909" i="4"/>
  <c r="K1910" i="4" a="1"/>
  <c r="K1910" i="4" s="1"/>
  <c r="K1911" i="4" a="1"/>
  <c r="K1911" i="4" s="1"/>
  <c r="K1912" i="4" a="1"/>
  <c r="K1912" i="4"/>
  <c r="K1913" i="4" a="1"/>
  <c r="K1913" i="4" s="1"/>
  <c r="K1914" i="4" a="1"/>
  <c r="K1914" i="4"/>
  <c r="K1915" i="4" a="1"/>
  <c r="K1915" i="4"/>
  <c r="K1916" i="4" a="1"/>
  <c r="K1916" i="4"/>
  <c r="K1917" i="4" a="1"/>
  <c r="K1917" i="4" s="1"/>
  <c r="K1918" i="4" a="1"/>
  <c r="K1918" i="4" s="1"/>
  <c r="K1919" i="4" a="1"/>
  <c r="K1919" i="4" s="1"/>
  <c r="K1920" i="4" a="1"/>
  <c r="K1920" i="4"/>
  <c r="K1921" i="4" a="1"/>
  <c r="K1921" i="4"/>
  <c r="K1922" i="4" a="1"/>
  <c r="K1922" i="4"/>
  <c r="K1923" i="4" a="1"/>
  <c r="K1923" i="4"/>
  <c r="K1924" i="4" a="1"/>
  <c r="K1924" i="4" s="1"/>
  <c r="K1925" i="4" a="1"/>
  <c r="K1925" i="4" s="1"/>
  <c r="K1926" i="4" a="1"/>
  <c r="K1926" i="4"/>
  <c r="K1927" i="4" a="1"/>
  <c r="K1927" i="4"/>
  <c r="K1928" i="4" a="1"/>
  <c r="K1928" i="4"/>
  <c r="K1929" i="4" a="1"/>
  <c r="K1929" i="4"/>
  <c r="K1930" i="4" a="1"/>
  <c r="K1930" i="4"/>
  <c r="K1931" i="4" a="1"/>
  <c r="K1931" i="4" s="1"/>
  <c r="K1932" i="4" a="1"/>
  <c r="K1932" i="4"/>
  <c r="K1933" i="4" a="1"/>
  <c r="K1933" i="4"/>
  <c r="K1934" i="4" a="1"/>
  <c r="K1934" i="4" s="1"/>
  <c r="K1935" i="4" a="1"/>
  <c r="K1935" i="4"/>
  <c r="K1936" i="4" a="1"/>
  <c r="K1936" i="4"/>
  <c r="K1937" i="4" a="1"/>
  <c r="K1937" i="4" s="1"/>
  <c r="K1938" i="4" a="1"/>
  <c r="K1938" i="4" s="1"/>
  <c r="K1939" i="4" a="1"/>
  <c r="K1939" i="4" s="1"/>
  <c r="K1940" i="4" a="1"/>
  <c r="K1940" i="4"/>
  <c r="K1941" i="4" a="1"/>
  <c r="K1941" i="4" s="1"/>
  <c r="K1942" i="4" a="1"/>
  <c r="K1942" i="4"/>
  <c r="K1943" i="4" a="1"/>
  <c r="K1943" i="4" s="1"/>
  <c r="K1944" i="4" a="1"/>
  <c r="K1944" i="4"/>
  <c r="K1945" i="4" a="1"/>
  <c r="K1945" i="4"/>
  <c r="K1946" i="4" a="1"/>
  <c r="K1946" i="4"/>
  <c r="K1947" i="4" a="1"/>
  <c r="K1947" i="4"/>
  <c r="K1948" i="4" a="1"/>
  <c r="K1948" i="4"/>
  <c r="K1949" i="4" a="1"/>
  <c r="K1949" i="4" s="1"/>
  <c r="K1950" i="4" a="1"/>
  <c r="K1950" i="4"/>
  <c r="K1951" i="4" a="1"/>
  <c r="K1951" i="4" s="1"/>
  <c r="K1952" i="4" a="1"/>
  <c r="K1952" i="4" s="1"/>
  <c r="K1953" i="4" a="1"/>
  <c r="K1953" i="4"/>
  <c r="K1954" i="4" a="1"/>
  <c r="K1954" i="4"/>
  <c r="K1955" i="4" a="1"/>
  <c r="K1955" i="4" s="1"/>
  <c r="K1956" i="4" a="1"/>
  <c r="K1956" i="4"/>
  <c r="K1957" i="4" a="1"/>
  <c r="K1957" i="4"/>
  <c r="K1958" i="4" a="1"/>
  <c r="K1958" i="4"/>
  <c r="K1959" i="4" a="1"/>
  <c r="K1959" i="4" s="1"/>
  <c r="K1960" i="4" a="1"/>
  <c r="K1960" i="4"/>
  <c r="K1961" i="4" a="1"/>
  <c r="K1961" i="4" s="1"/>
  <c r="K1962" i="4" a="1"/>
  <c r="K1962" i="4"/>
  <c r="K1963" i="4" a="1"/>
  <c r="K1963" i="4"/>
  <c r="K1964" i="4" a="1"/>
  <c r="K1964" i="4" s="1"/>
  <c r="K1965" i="4" a="1"/>
  <c r="K1965" i="4"/>
  <c r="K1966" i="4" a="1"/>
  <c r="K1966" i="4" s="1"/>
  <c r="K1967" i="4" a="1"/>
  <c r="K1967" i="4" s="1"/>
  <c r="K1968" i="4" a="1"/>
  <c r="K1968" i="4"/>
  <c r="K1969" i="4" a="1"/>
  <c r="K1969" i="4"/>
  <c r="K1970" i="4" a="1"/>
  <c r="K1970" i="4"/>
  <c r="K1971" i="4" a="1"/>
  <c r="K1971" i="4"/>
  <c r="K1972" i="4" a="1"/>
  <c r="K1972" i="4" s="1"/>
  <c r="K1973" i="4" a="1"/>
  <c r="K1973" i="4" s="1"/>
  <c r="K1974" i="4" a="1"/>
  <c r="K1974" i="4"/>
  <c r="K1975" i="4" a="1"/>
  <c r="K1975" i="4" s="1"/>
  <c r="K1976" i="4" a="1"/>
  <c r="K1976" i="4"/>
  <c r="K1977" i="4" a="1"/>
  <c r="K1977" i="4" s="1"/>
  <c r="K1978" i="4" a="1"/>
  <c r="K1978" i="4"/>
  <c r="K1979" i="4" a="1"/>
  <c r="K1979" i="4" s="1"/>
  <c r="K1980" i="4" a="1"/>
  <c r="K1980" i="4" s="1"/>
  <c r="K1981" i="4" a="1"/>
  <c r="K1981" i="4"/>
  <c r="K1982" i="4" a="1"/>
  <c r="K1982" i="4" s="1"/>
  <c r="K1983" i="4" a="1"/>
  <c r="K1983" i="4"/>
  <c r="K1984" i="4" a="1"/>
  <c r="K1984" i="4"/>
  <c r="K1985" i="4" a="1"/>
  <c r="K1985" i="4" s="1"/>
  <c r="K1986" i="4" a="1"/>
  <c r="K1986" i="4" s="1"/>
  <c r="K1987" i="4" a="1"/>
  <c r="K1987" i="4"/>
  <c r="K1988" i="4" a="1"/>
  <c r="K1988" i="4"/>
  <c r="K1989" i="4" a="1"/>
  <c r="K1989" i="4"/>
  <c r="K1990" i="4" a="1"/>
  <c r="K1990" i="4" s="1"/>
  <c r="K1991" i="4" a="1"/>
  <c r="K1991" i="4" s="1"/>
  <c r="K1992" i="4" a="1"/>
  <c r="K1992" i="4"/>
  <c r="K1993" i="4" a="1"/>
  <c r="K1993" i="4" s="1"/>
  <c r="K1994" i="4" a="1"/>
  <c r="K1994" i="4"/>
  <c r="K1995" i="4" a="1"/>
  <c r="K1995" i="4"/>
  <c r="K1996" i="4" a="1"/>
  <c r="K1996" i="4"/>
  <c r="K1997" i="4" a="1"/>
  <c r="K1997" i="4" s="1"/>
  <c r="K1998" i="4" a="1"/>
  <c r="K1998" i="4"/>
  <c r="K1999" i="4" a="1"/>
  <c r="K1999" i="4"/>
  <c r="K2000" i="4" a="1"/>
  <c r="K2000" i="4" s="1"/>
  <c r="K2001" i="4" a="1"/>
  <c r="K2001" i="4"/>
  <c r="K2002" i="4" a="1"/>
  <c r="K2002" i="4" s="1"/>
  <c r="K2003" i="4" a="1"/>
  <c r="K2003" i="4" s="1"/>
  <c r="K2004" i="4" a="1"/>
  <c r="K2004" i="4"/>
  <c r="K2005" i="4" a="1"/>
  <c r="K2005" i="4"/>
  <c r="K2006" i="4" a="1"/>
  <c r="K2006" i="4" s="1"/>
  <c r="K2007" i="4" a="1"/>
  <c r="K2007" i="4"/>
  <c r="K2008" i="4" a="1"/>
  <c r="K2008" i="4"/>
  <c r="K2009" i="4" a="1"/>
  <c r="K2009" i="4" s="1"/>
  <c r="K2010" i="4" a="1"/>
  <c r="K2010" i="4" s="1"/>
  <c r="K2011" i="4" a="1"/>
  <c r="K2011" i="4"/>
  <c r="K2012" i="4" a="1"/>
  <c r="K2012" i="4"/>
  <c r="K2013" i="4" a="1"/>
  <c r="K2013" i="4" s="1"/>
  <c r="K2014" i="4" a="1"/>
  <c r="K2014" i="4"/>
  <c r="K2015" i="4" a="1"/>
  <c r="K2015" i="4" s="1"/>
  <c r="K2016" i="4" a="1"/>
  <c r="K2016" i="4" s="1"/>
  <c r="K2017" i="4" a="1"/>
  <c r="K2017" i="4"/>
  <c r="K2018" i="4" a="1"/>
  <c r="K2018" i="4"/>
  <c r="K2019" i="4" a="1"/>
  <c r="K2019" i="4"/>
  <c r="K2020" i="4" a="1"/>
  <c r="K2020" i="4" s="1"/>
  <c r="K2021" i="4" a="1"/>
  <c r="K2021" i="4" s="1"/>
  <c r="K2022" i="4" a="1"/>
  <c r="K2022" i="4"/>
  <c r="K2023" i="4" a="1"/>
  <c r="K2023" i="4" s="1"/>
  <c r="K2024" i="4" a="1"/>
  <c r="K2024" i="4"/>
  <c r="K2025" i="4" a="1"/>
  <c r="K2025" i="4"/>
  <c r="K2026" i="4" a="1"/>
  <c r="K2026" i="4"/>
  <c r="K2027" i="4" a="1"/>
  <c r="K2027" i="4" s="1"/>
  <c r="K2028" i="4" a="1"/>
  <c r="K2028" i="4"/>
  <c r="K2029" i="4" a="1"/>
  <c r="K2029" i="4"/>
  <c r="K2030" i="4" a="1"/>
  <c r="K2030" i="4"/>
  <c r="K2031" i="4" a="1"/>
  <c r="K2031" i="4"/>
  <c r="K2032" i="4" a="1"/>
  <c r="K2032" i="4"/>
  <c r="K2033" i="4" a="1"/>
  <c r="K2033" i="4" s="1"/>
  <c r="K2034" i="4" a="1"/>
  <c r="K2034" i="4" s="1"/>
  <c r="K2035" i="4" a="1"/>
  <c r="K2035" i="4"/>
  <c r="K2036" i="4" a="1"/>
  <c r="K2036" i="4" s="1"/>
  <c r="K2037" i="4" a="1"/>
  <c r="K2037" i="4"/>
  <c r="K2038" i="4" a="1"/>
  <c r="K2038" i="4"/>
  <c r="K2039" i="4" a="1"/>
  <c r="K2039" i="4" s="1"/>
  <c r="K2040" i="4" a="1"/>
  <c r="K2040" i="4"/>
  <c r="K2041" i="4" a="1"/>
  <c r="K2041" i="4" s="1"/>
  <c r="K2042" i="4" a="1"/>
  <c r="K2042" i="4"/>
  <c r="K2043" i="4" a="1"/>
  <c r="K2043" i="4"/>
  <c r="K2044" i="4" a="1"/>
  <c r="K2044" i="4"/>
  <c r="K2045" i="4" a="1"/>
  <c r="K2045" i="4" s="1"/>
  <c r="K2046" i="4" a="1"/>
  <c r="K2046" i="4"/>
  <c r="K2047" i="4" a="1"/>
  <c r="K2047" i="4" s="1"/>
  <c r="K2048" i="4" a="1"/>
  <c r="K2048" i="4"/>
  <c r="K2049" i="4" a="1"/>
  <c r="K2049" i="4" s="1"/>
  <c r="K2050" i="4" a="1"/>
  <c r="K2050" i="4" s="1"/>
  <c r="K2051" i="4" a="1"/>
  <c r="K2051" i="4" s="1"/>
  <c r="K2052" i="4" a="1"/>
  <c r="K2052" i="4"/>
  <c r="K2053" i="4" a="1"/>
  <c r="K2053" i="4"/>
  <c r="K2054" i="4" a="1"/>
  <c r="K2054" i="4" s="1"/>
  <c r="K2055" i="4" a="1"/>
  <c r="K2055" i="4"/>
  <c r="K2056" i="4" a="1"/>
  <c r="K2056" i="4"/>
  <c r="K2057" i="4" a="1"/>
  <c r="K2057" i="4" s="1"/>
  <c r="K2058" i="4" a="1"/>
  <c r="K2058" i="4"/>
  <c r="K2059" i="4" a="1"/>
  <c r="K2059" i="4"/>
  <c r="K2060" i="4" a="1"/>
  <c r="K2060" i="4"/>
  <c r="K2061" i="4" a="1"/>
  <c r="K2061" i="4" s="1"/>
  <c r="K2062" i="4" a="1"/>
  <c r="K2062" i="4" s="1"/>
  <c r="K2063" i="4" a="1"/>
  <c r="K2063" i="4" s="1"/>
  <c r="K2064" i="4" a="1"/>
  <c r="K2064" i="4" s="1"/>
  <c r="K2065" i="4" a="1"/>
  <c r="K2065" i="4"/>
  <c r="K2066" i="4" a="1"/>
  <c r="K2066" i="4"/>
  <c r="K2067" i="4" a="1"/>
  <c r="K2067" i="4"/>
  <c r="K2068" i="4" a="1"/>
  <c r="K2068" i="4" s="1"/>
  <c r="K2069" i="4" a="1"/>
  <c r="K2069" i="4" s="1"/>
  <c r="K2070" i="4" a="1"/>
  <c r="K2070" i="4"/>
  <c r="K2071" i="4" a="1"/>
  <c r="K2071" i="4"/>
  <c r="K2072" i="4" a="1"/>
  <c r="K2072" i="4"/>
  <c r="K2073" i="4" a="1"/>
  <c r="K2073" i="4"/>
  <c r="K2074" i="4" a="1"/>
  <c r="K2074" i="4" s="1"/>
  <c r="K2075" i="4" a="1"/>
  <c r="K2075" i="4" s="1"/>
  <c r="K2076" i="4" a="1"/>
  <c r="K2076" i="4"/>
  <c r="K2077" i="4" a="1"/>
  <c r="K2077" i="4" s="1"/>
  <c r="K2078" i="4" a="1"/>
  <c r="K2078" i="4"/>
  <c r="K2079" i="4" a="1"/>
  <c r="K2079" i="4"/>
  <c r="K2080" i="4" a="1"/>
  <c r="K2080" i="4"/>
  <c r="K3" i="4" a="1"/>
  <c r="K3" i="4" s="1"/>
  <c r="K4" i="4" a="1"/>
  <c r="K4" i="4"/>
  <c r="K2" i="4" a="1"/>
  <c r="K2" i="4" s="1"/>
  <c r="B2" i="7"/>
  <c r="C2" i="7"/>
  <c r="D2" i="7"/>
  <c r="G2" i="7"/>
  <c r="B3" i="7"/>
  <c r="C3" i="7"/>
  <c r="D3" i="7"/>
  <c r="G3" i="7"/>
  <c r="B4" i="7"/>
  <c r="C4" i="7"/>
  <c r="D4" i="7"/>
  <c r="G4" i="7"/>
  <c r="C2" i="8"/>
  <c r="D2" i="8"/>
  <c r="E2" i="8"/>
  <c r="G2" i="8"/>
  <c r="I3" i="4" a="1"/>
  <c r="I3" i="4"/>
  <c r="I4" i="4" a="1"/>
  <c r="I4" i="4"/>
  <c r="I5" i="4" a="1"/>
  <c r="I5" i="4"/>
  <c r="I6" i="4" a="1"/>
  <c r="I6" i="4"/>
  <c r="I7" i="4" a="1"/>
  <c r="I7" i="4"/>
  <c r="I8" i="4" a="1"/>
  <c r="I8" i="4"/>
  <c r="I9" i="4" a="1"/>
  <c r="I9" i="4"/>
  <c r="I10" i="4" a="1"/>
  <c r="I10" i="4"/>
  <c r="I11" i="4" a="1"/>
  <c r="I11" i="4"/>
  <c r="I12" i="4" a="1"/>
  <c r="I12" i="4"/>
  <c r="I13" i="4" a="1"/>
  <c r="I13" i="4"/>
  <c r="I14" i="4" a="1"/>
  <c r="I14" i="4"/>
  <c r="I15" i="4" a="1"/>
  <c r="I15" i="4"/>
  <c r="I16" i="4" a="1"/>
  <c r="I16" i="4"/>
  <c r="I17" i="4" a="1"/>
  <c r="I17" i="4"/>
  <c r="I18" i="4" a="1"/>
  <c r="I18" i="4"/>
  <c r="I19" i="4" a="1"/>
  <c r="I19" i="4"/>
  <c r="I20" i="4" a="1"/>
  <c r="I20" i="4"/>
  <c r="I21" i="4" a="1"/>
  <c r="I21" i="4"/>
  <c r="I22" i="4" a="1"/>
  <c r="I22" i="4"/>
  <c r="I23" i="4" a="1"/>
  <c r="I23" i="4"/>
  <c r="I24" i="4" a="1"/>
  <c r="I24" i="4"/>
  <c r="I25" i="4" a="1"/>
  <c r="I25" i="4"/>
  <c r="I26" i="4" a="1"/>
  <c r="I26" i="4"/>
  <c r="I27" i="4" a="1"/>
  <c r="I27" i="4"/>
  <c r="I28" i="4" a="1"/>
  <c r="I28" i="4"/>
  <c r="I29" i="4" a="1"/>
  <c r="I29" i="4"/>
  <c r="I30" i="4" a="1"/>
  <c r="I30" i="4"/>
  <c r="I31" i="4" a="1"/>
  <c r="I31" i="4"/>
  <c r="I32" i="4" a="1"/>
  <c r="I32" i="4"/>
  <c r="I33" i="4" a="1"/>
  <c r="I33" i="4"/>
  <c r="I34" i="4" a="1"/>
  <c r="I34" i="4"/>
  <c r="I35" i="4" a="1"/>
  <c r="I35" i="4"/>
  <c r="I36" i="4" a="1"/>
  <c r="I36" i="4"/>
  <c r="I37" i="4" a="1"/>
  <c r="I37" i="4"/>
  <c r="I38" i="4" a="1"/>
  <c r="I38" i="4"/>
  <c r="I39" i="4" a="1"/>
  <c r="I39" i="4"/>
  <c r="I40" i="4" a="1"/>
  <c r="I40" i="4"/>
  <c r="I41" i="4" a="1"/>
  <c r="I41" i="4"/>
  <c r="I42" i="4" a="1"/>
  <c r="I42" i="4"/>
  <c r="I43" i="4" a="1"/>
  <c r="I43" i="4"/>
  <c r="I44" i="4" a="1"/>
  <c r="I44" i="4"/>
  <c r="I45" i="4" a="1"/>
  <c r="I45" i="4"/>
  <c r="I46" i="4" a="1"/>
  <c r="I46" i="4"/>
  <c r="I47" i="4" a="1"/>
  <c r="I47" i="4"/>
  <c r="I48" i="4" a="1"/>
  <c r="I48" i="4"/>
  <c r="I49" i="4" a="1"/>
  <c r="I49" i="4"/>
  <c r="I50" i="4" a="1"/>
  <c r="I50" i="4"/>
  <c r="I51" i="4" a="1"/>
  <c r="I51" i="4"/>
  <c r="I52" i="4" a="1"/>
  <c r="I52" i="4"/>
  <c r="I53" i="4" a="1"/>
  <c r="I53" i="4"/>
  <c r="I54" i="4" a="1"/>
  <c r="I54" i="4"/>
  <c r="I55" i="4" a="1"/>
  <c r="I55" i="4"/>
  <c r="I56" i="4" a="1"/>
  <c r="I56" i="4"/>
  <c r="I57" i="4" a="1"/>
  <c r="I57" i="4"/>
  <c r="I58" i="4" a="1"/>
  <c r="I58" i="4"/>
  <c r="I59" i="4" a="1"/>
  <c r="I59" i="4"/>
  <c r="I60" i="4" a="1"/>
  <c r="I60" i="4"/>
  <c r="I61" i="4" a="1"/>
  <c r="I61" i="4"/>
  <c r="I62" i="4" a="1"/>
  <c r="I62" i="4"/>
  <c r="I63" i="4" a="1"/>
  <c r="I63" i="4"/>
  <c r="I64" i="4" a="1"/>
  <c r="I64" i="4"/>
  <c r="I65" i="4" a="1"/>
  <c r="I65" i="4"/>
  <c r="I66" i="4" a="1"/>
  <c r="I66" i="4"/>
  <c r="I67" i="4" a="1"/>
  <c r="I67" i="4"/>
  <c r="I68" i="4" a="1"/>
  <c r="I68" i="4"/>
  <c r="I69" i="4" a="1"/>
  <c r="I69" i="4"/>
  <c r="I70" i="4" a="1"/>
  <c r="I70" i="4"/>
  <c r="I71" i="4" a="1"/>
  <c r="I71" i="4"/>
  <c r="I72" i="4" a="1"/>
  <c r="I72" i="4"/>
  <c r="I73" i="4" a="1"/>
  <c r="I73" i="4"/>
  <c r="I74" i="4" a="1"/>
  <c r="I74" i="4"/>
  <c r="I75" i="4" a="1"/>
  <c r="I75" i="4"/>
  <c r="I76" i="4" a="1"/>
  <c r="I76" i="4"/>
  <c r="I77" i="4" a="1"/>
  <c r="I77" i="4"/>
  <c r="I78" i="4" a="1"/>
  <c r="I78" i="4"/>
  <c r="I79" i="4" a="1"/>
  <c r="I79" i="4"/>
  <c r="I80" i="4" a="1"/>
  <c r="I80" i="4"/>
  <c r="I81" i="4" a="1"/>
  <c r="I81" i="4"/>
  <c r="I82" i="4" a="1"/>
  <c r="I82" i="4"/>
  <c r="I83" i="4" a="1"/>
  <c r="I83" i="4"/>
  <c r="I84" i="4" a="1"/>
  <c r="I84" i="4"/>
  <c r="I85" i="4" a="1"/>
  <c r="I85" i="4"/>
  <c r="I86" i="4" a="1"/>
  <c r="I86" i="4"/>
  <c r="I87" i="4" a="1"/>
  <c r="I87" i="4"/>
  <c r="I88" i="4" a="1"/>
  <c r="I88" i="4"/>
  <c r="I89" i="4" a="1"/>
  <c r="I89" i="4"/>
  <c r="I90" i="4" a="1"/>
  <c r="I90" i="4"/>
  <c r="I91" i="4" a="1"/>
  <c r="I91" i="4"/>
  <c r="I92" i="4" a="1"/>
  <c r="I92" i="4"/>
  <c r="I93" i="4" a="1"/>
  <c r="I93" i="4"/>
  <c r="I94" i="4" a="1"/>
  <c r="I94" i="4"/>
  <c r="I95" i="4" a="1"/>
  <c r="I95" i="4"/>
  <c r="I96" i="4" a="1"/>
  <c r="I96" i="4"/>
  <c r="I97" i="4" a="1"/>
  <c r="I97" i="4"/>
  <c r="I98" i="4" a="1"/>
  <c r="I98" i="4"/>
  <c r="I99" i="4" a="1"/>
  <c r="I99" i="4"/>
  <c r="I100" i="4" a="1"/>
  <c r="I100" i="4"/>
  <c r="I101" i="4" a="1"/>
  <c r="I101" i="4"/>
  <c r="I102" i="4" a="1"/>
  <c r="I102" i="4"/>
  <c r="I103" i="4" a="1"/>
  <c r="I103" i="4"/>
  <c r="I104" i="4" a="1"/>
  <c r="I104" i="4"/>
  <c r="I105" i="4" a="1"/>
  <c r="I105" i="4"/>
  <c r="I106" i="4" a="1"/>
  <c r="I106" i="4"/>
  <c r="I107" i="4" a="1"/>
  <c r="I107" i="4"/>
  <c r="I108" i="4" a="1"/>
  <c r="I108" i="4"/>
  <c r="I109" i="4" a="1"/>
  <c r="I109" i="4"/>
  <c r="I110" i="4" a="1"/>
  <c r="I110" i="4"/>
  <c r="I111" i="4" a="1"/>
  <c r="I111" i="4"/>
  <c r="I112" i="4" a="1"/>
  <c r="I112" i="4"/>
  <c r="I113" i="4" a="1"/>
  <c r="I113" i="4"/>
  <c r="I114" i="4" a="1"/>
  <c r="I114" i="4"/>
  <c r="I115" i="4" a="1"/>
  <c r="I115" i="4"/>
  <c r="I116" i="4" a="1"/>
  <c r="I116" i="4"/>
  <c r="I117" i="4" a="1"/>
  <c r="I117" i="4"/>
  <c r="I118" i="4" a="1"/>
  <c r="I118" i="4"/>
  <c r="I119" i="4" a="1"/>
  <c r="I119" i="4"/>
  <c r="I120" i="4" a="1"/>
  <c r="I120" i="4"/>
  <c r="I121" i="4" a="1"/>
  <c r="I121" i="4"/>
  <c r="I122" i="4" a="1"/>
  <c r="I122" i="4"/>
  <c r="I123" i="4" a="1"/>
  <c r="I123" i="4"/>
  <c r="I124" i="4" a="1"/>
  <c r="I124" i="4"/>
  <c r="I125" i="4" a="1"/>
  <c r="I125" i="4"/>
  <c r="I126" i="4" a="1"/>
  <c r="I126" i="4"/>
  <c r="I127" i="4" a="1"/>
  <c r="I127" i="4"/>
  <c r="I128" i="4" a="1"/>
  <c r="I128" i="4"/>
  <c r="I129" i="4" a="1"/>
  <c r="I129" i="4"/>
  <c r="I130" i="4" a="1"/>
  <c r="I130" i="4"/>
  <c r="I131" i="4" a="1"/>
  <c r="I131" i="4"/>
  <c r="I132" i="4" a="1"/>
  <c r="I132" i="4"/>
  <c r="I133" i="4" a="1"/>
  <c r="I133" i="4"/>
  <c r="I134" i="4" a="1"/>
  <c r="I134" i="4"/>
  <c r="I135" i="4" a="1"/>
  <c r="I135" i="4"/>
  <c r="I136" i="4" a="1"/>
  <c r="I136" i="4"/>
  <c r="I137" i="4" a="1"/>
  <c r="I137" i="4"/>
  <c r="I138" i="4" a="1"/>
  <c r="I138" i="4"/>
  <c r="I139" i="4" a="1"/>
  <c r="I139" i="4"/>
  <c r="I140" i="4" a="1"/>
  <c r="I140" i="4"/>
  <c r="I141" i="4" a="1"/>
  <c r="I141" i="4"/>
  <c r="I142" i="4" a="1"/>
  <c r="I142" i="4"/>
  <c r="I143" i="4" a="1"/>
  <c r="I143" i="4"/>
  <c r="I144" i="4" a="1"/>
  <c r="I144" i="4"/>
  <c r="I145" i="4" a="1"/>
  <c r="I145" i="4"/>
  <c r="I146" i="4" a="1"/>
  <c r="I146" i="4"/>
  <c r="I147" i="4" a="1"/>
  <c r="I147" i="4"/>
  <c r="I148" i="4" a="1"/>
  <c r="I148" i="4"/>
  <c r="I149" i="4" a="1"/>
  <c r="I149" i="4"/>
  <c r="I150" i="4" a="1"/>
  <c r="I150" i="4"/>
  <c r="I151" i="4" a="1"/>
  <c r="I151" i="4"/>
  <c r="I152" i="4" a="1"/>
  <c r="I152" i="4"/>
  <c r="I153" i="4" a="1"/>
  <c r="I153" i="4"/>
  <c r="I154" i="4" a="1"/>
  <c r="I154" i="4"/>
  <c r="I155" i="4" a="1"/>
  <c r="I155" i="4"/>
  <c r="I156" i="4" a="1"/>
  <c r="I156" i="4"/>
  <c r="I157" i="4" a="1"/>
  <c r="I157" i="4"/>
  <c r="I158" i="4" a="1"/>
  <c r="I158" i="4"/>
  <c r="I159" i="4" a="1"/>
  <c r="I159" i="4"/>
  <c r="I160" i="4" a="1"/>
  <c r="I160" i="4"/>
  <c r="I161" i="4" a="1"/>
  <c r="I161" i="4"/>
  <c r="I162" i="4" a="1"/>
  <c r="I162" i="4"/>
  <c r="I163" i="4" a="1"/>
  <c r="I163" i="4"/>
  <c r="I164" i="4" a="1"/>
  <c r="I164" i="4"/>
  <c r="I165" i="4" a="1"/>
  <c r="I165" i="4"/>
  <c r="I166" i="4" a="1"/>
  <c r="I166" i="4"/>
  <c r="I167" i="4" a="1"/>
  <c r="I167" i="4"/>
  <c r="I168" i="4" a="1"/>
  <c r="I168" i="4"/>
  <c r="I169" i="4" a="1"/>
  <c r="I169" i="4"/>
  <c r="I170" i="4" a="1"/>
  <c r="I170" i="4"/>
  <c r="I171" i="4" a="1"/>
  <c r="I171" i="4"/>
  <c r="I172" i="4" a="1"/>
  <c r="I172" i="4"/>
  <c r="I173" i="4" a="1"/>
  <c r="I173" i="4"/>
  <c r="I174" i="4" a="1"/>
  <c r="I174" i="4"/>
  <c r="I175" i="4" a="1"/>
  <c r="I175" i="4"/>
  <c r="I176" i="4" a="1"/>
  <c r="I176" i="4"/>
  <c r="I177" i="4" a="1"/>
  <c r="I177" i="4"/>
  <c r="I178" i="4" a="1"/>
  <c r="I178" i="4"/>
  <c r="I179" i="4" a="1"/>
  <c r="I179" i="4"/>
  <c r="I180" i="4" a="1"/>
  <c r="I180" i="4"/>
  <c r="I181" i="4" a="1"/>
  <c r="I181" i="4"/>
  <c r="I182" i="4" a="1"/>
  <c r="I182" i="4"/>
  <c r="I183" i="4" a="1"/>
  <c r="I183" i="4"/>
  <c r="I184" i="4" a="1"/>
  <c r="I184" i="4"/>
  <c r="I185" i="4" a="1"/>
  <c r="I185" i="4"/>
  <c r="I186" i="4" a="1"/>
  <c r="I186" i="4"/>
  <c r="I187" i="4" a="1"/>
  <c r="I187" i="4"/>
  <c r="I188" i="4" a="1"/>
  <c r="I188" i="4"/>
  <c r="I189" i="4" a="1"/>
  <c r="I189" i="4"/>
  <c r="I190" i="4" a="1"/>
  <c r="I190" i="4"/>
  <c r="I191" i="4" a="1"/>
  <c r="I191" i="4"/>
  <c r="I192" i="4" a="1"/>
  <c r="I192" i="4"/>
  <c r="I193" i="4" a="1"/>
  <c r="I193" i="4"/>
  <c r="I194" i="4" a="1"/>
  <c r="I194" i="4"/>
  <c r="I195" i="4" a="1"/>
  <c r="I195" i="4"/>
  <c r="I196" i="4" a="1"/>
  <c r="I196" i="4"/>
  <c r="I197" i="4" a="1"/>
  <c r="I197" i="4"/>
  <c r="I198" i="4" a="1"/>
  <c r="I198" i="4"/>
  <c r="I199" i="4" a="1"/>
  <c r="I199" i="4"/>
  <c r="I200" i="4" a="1"/>
  <c r="I200" i="4"/>
  <c r="I201" i="4" a="1"/>
  <c r="I201" i="4"/>
  <c r="I202" i="4" a="1"/>
  <c r="I202" i="4"/>
  <c r="I203" i="4" a="1"/>
  <c r="I203" i="4"/>
  <c r="I204" i="4" a="1"/>
  <c r="I204" i="4"/>
  <c r="I205" i="4" a="1"/>
  <c r="I205" i="4"/>
  <c r="I206" i="4" a="1"/>
  <c r="I206" i="4"/>
  <c r="I207" i="4" a="1"/>
  <c r="I207" i="4"/>
  <c r="I208" i="4" a="1"/>
  <c r="I208" i="4"/>
  <c r="I209" i="4" a="1"/>
  <c r="I209" i="4"/>
  <c r="I210" i="4" a="1"/>
  <c r="I210" i="4"/>
  <c r="I211" i="4" a="1"/>
  <c r="I211" i="4"/>
  <c r="I212" i="4" a="1"/>
  <c r="I212" i="4"/>
  <c r="I213" i="4" a="1"/>
  <c r="I213" i="4"/>
  <c r="I214" i="4" a="1"/>
  <c r="I214" i="4"/>
  <c r="I215" i="4" a="1"/>
  <c r="I215" i="4"/>
  <c r="I216" i="4" a="1"/>
  <c r="I216" i="4"/>
  <c r="I217" i="4" a="1"/>
  <c r="I217" i="4"/>
  <c r="I218" i="4" a="1"/>
  <c r="I218" i="4"/>
  <c r="I219" i="4" a="1"/>
  <c r="I219" i="4"/>
  <c r="I220" i="4" a="1"/>
  <c r="I220" i="4"/>
  <c r="I221" i="4" a="1"/>
  <c r="I221" i="4"/>
  <c r="I222" i="4" a="1"/>
  <c r="I222" i="4"/>
  <c r="I223" i="4" a="1"/>
  <c r="I223" i="4"/>
  <c r="I224" i="4" a="1"/>
  <c r="I224" i="4"/>
  <c r="I225" i="4" a="1"/>
  <c r="I225" i="4"/>
  <c r="I226" i="4" a="1"/>
  <c r="I226" i="4"/>
  <c r="I227" i="4" a="1"/>
  <c r="I227" i="4"/>
  <c r="I228" i="4" a="1"/>
  <c r="I228" i="4"/>
  <c r="I229" i="4" a="1"/>
  <c r="I229" i="4"/>
  <c r="I230" i="4" a="1"/>
  <c r="I230" i="4"/>
  <c r="I231" i="4" a="1"/>
  <c r="I231" i="4"/>
  <c r="I232" i="4" a="1"/>
  <c r="I232" i="4"/>
  <c r="I233" i="4" a="1"/>
  <c r="I233" i="4"/>
  <c r="I234" i="4" a="1"/>
  <c r="I234" i="4"/>
  <c r="I235" i="4" a="1"/>
  <c r="I235" i="4"/>
  <c r="I236" i="4" a="1"/>
  <c r="I236" i="4"/>
  <c r="I237" i="4" a="1"/>
  <c r="I237" i="4"/>
  <c r="I238" i="4" a="1"/>
  <c r="I238" i="4"/>
  <c r="I239" i="4" a="1"/>
  <c r="I239" i="4"/>
  <c r="I240" i="4" a="1"/>
  <c r="I240" i="4"/>
  <c r="I241" i="4" a="1"/>
  <c r="I241" i="4"/>
  <c r="I242" i="4" a="1"/>
  <c r="I242" i="4"/>
  <c r="I243" i="4" a="1"/>
  <c r="I243" i="4" s="1"/>
  <c r="I244" i="4" a="1"/>
  <c r="I244" i="4"/>
  <c r="I245" i="4" a="1"/>
  <c r="I245" i="4"/>
  <c r="I246" i="4" a="1"/>
  <c r="I246" i="4"/>
  <c r="I247" i="4" a="1"/>
  <c r="I247" i="4"/>
  <c r="I248" i="4" a="1"/>
  <c r="I248" i="4"/>
  <c r="I249" i="4" a="1"/>
  <c r="I249" i="4" s="1"/>
  <c r="I250" i="4" a="1"/>
  <c r="I250" i="4"/>
  <c r="I251" i="4" a="1"/>
  <c r="I251" i="4"/>
  <c r="I252" i="4" a="1"/>
  <c r="I252" i="4"/>
  <c r="I253" i="4" a="1"/>
  <c r="I253" i="4"/>
  <c r="I254" i="4" a="1"/>
  <c r="I254" i="4"/>
  <c r="I255" i="4" a="1"/>
  <c r="I255" i="4" s="1"/>
  <c r="I256" i="4" a="1"/>
  <c r="I256" i="4" s="1"/>
  <c r="I257" i="4" a="1"/>
  <c r="I257" i="4"/>
  <c r="I258" i="4" a="1"/>
  <c r="I258" i="4"/>
  <c r="I259" i="4" a="1"/>
  <c r="I259" i="4"/>
  <c r="I260" i="4" a="1"/>
  <c r="I260" i="4"/>
  <c r="I261" i="4" a="1"/>
  <c r="I261" i="4" s="1"/>
  <c r="I262" i="4" a="1"/>
  <c r="I262" i="4"/>
  <c r="I263" i="4" a="1"/>
  <c r="I263" i="4"/>
  <c r="I264" i="4" a="1"/>
  <c r="I264" i="4"/>
  <c r="I265" i="4" a="1"/>
  <c r="I265" i="4"/>
  <c r="I266" i="4" a="1"/>
  <c r="I266" i="4"/>
  <c r="I267" i="4" a="1"/>
  <c r="I267" i="4" s="1"/>
  <c r="I268" i="4" a="1"/>
  <c r="I268" i="4"/>
  <c r="I269" i="4" a="1"/>
  <c r="I269" i="4" s="1"/>
  <c r="I270" i="4" a="1"/>
  <c r="I270" i="4"/>
  <c r="I271" i="4" a="1"/>
  <c r="I271" i="4"/>
  <c r="I272" i="4" a="1"/>
  <c r="I272" i="4"/>
  <c r="I273" i="4" a="1"/>
  <c r="I273" i="4" s="1"/>
  <c r="I274" i="4" a="1"/>
  <c r="I274" i="4"/>
  <c r="I275" i="4" a="1"/>
  <c r="I275" i="4"/>
  <c r="I276" i="4" a="1"/>
  <c r="I276" i="4" s="1"/>
  <c r="I277" i="4" a="1"/>
  <c r="I277" i="4" s="1"/>
  <c r="I278" i="4" a="1"/>
  <c r="I278" i="4"/>
  <c r="I279" i="4" a="1"/>
  <c r="I279" i="4" s="1"/>
  <c r="I280" i="4" a="1"/>
  <c r="I280" i="4"/>
  <c r="I281" i="4" a="1"/>
  <c r="I281" i="4"/>
  <c r="I282" i="4" a="1"/>
  <c r="I282" i="4" s="1"/>
  <c r="I283" i="4" a="1"/>
  <c r="I283" i="4"/>
  <c r="I284" i="4" a="1"/>
  <c r="I284" i="4" s="1"/>
  <c r="I285" i="4" a="1"/>
  <c r="I285" i="4" s="1"/>
  <c r="I286" i="4" a="1"/>
  <c r="I286" i="4"/>
  <c r="I287" i="4" a="1"/>
  <c r="I287" i="4"/>
  <c r="I288" i="4" a="1"/>
  <c r="I288" i="4"/>
  <c r="I289" i="4" a="1"/>
  <c r="I289" i="4" s="1"/>
  <c r="I290" i="4" a="1"/>
  <c r="I290" i="4"/>
  <c r="I291" i="4" a="1"/>
  <c r="I291" i="4" s="1"/>
  <c r="I292" i="4" a="1"/>
  <c r="I292" i="4"/>
  <c r="I293" i="4" a="1"/>
  <c r="I293" i="4"/>
  <c r="I294" i="4" a="1"/>
  <c r="I294" i="4"/>
  <c r="I295" i="4" a="1"/>
  <c r="I295" i="4" s="1"/>
  <c r="I296" i="4" a="1"/>
  <c r="I296" i="4"/>
  <c r="I297" i="4" a="1"/>
  <c r="I297" i="4" s="1"/>
  <c r="I298" i="4" a="1"/>
  <c r="I298" i="4"/>
  <c r="I299" i="4" a="1"/>
  <c r="I299" i="4"/>
  <c r="I300" i="4" a="1"/>
  <c r="I300" i="4"/>
  <c r="I301" i="4" a="1"/>
  <c r="I301" i="4"/>
  <c r="I302" i="4" a="1"/>
  <c r="I302" i="4" s="1"/>
  <c r="I303" i="4" a="1"/>
  <c r="I303" i="4" s="1"/>
  <c r="I304" i="4" a="1"/>
  <c r="I304" i="4"/>
  <c r="I305" i="4" a="1"/>
  <c r="I305" i="4"/>
  <c r="I306" i="4" a="1"/>
  <c r="I306" i="4"/>
  <c r="I307" i="4" a="1"/>
  <c r="I307" i="4"/>
  <c r="I308" i="4" a="1"/>
  <c r="I308" i="4" s="1"/>
  <c r="I309" i="4" a="1"/>
  <c r="I309" i="4" s="1"/>
  <c r="I310" i="4" a="1"/>
  <c r="I310" i="4"/>
  <c r="I311" i="4" a="1"/>
  <c r="I311" i="4"/>
  <c r="I312" i="4" a="1"/>
  <c r="I312" i="4"/>
  <c r="I313" i="4" a="1"/>
  <c r="I313" i="4"/>
  <c r="I314" i="4" a="1"/>
  <c r="I314" i="4"/>
  <c r="I315" i="4" a="1"/>
  <c r="I315" i="4" s="1"/>
  <c r="I316" i="4" a="1"/>
  <c r="I316" i="4"/>
  <c r="I317" i="4" a="1"/>
  <c r="I317" i="4"/>
  <c r="I318" i="4" a="1"/>
  <c r="I318" i="4"/>
  <c r="I319" i="4" a="1"/>
  <c r="I319" i="4" s="1"/>
  <c r="I320" i="4" a="1"/>
  <c r="I320" i="4"/>
  <c r="I321" i="4" a="1"/>
  <c r="I321" i="4" s="1"/>
  <c r="I322" i="4" a="1"/>
  <c r="I322" i="4" s="1"/>
  <c r="I323" i="4" a="1"/>
  <c r="I323" i="4"/>
  <c r="I324" i="4" a="1"/>
  <c r="I324" i="4"/>
  <c r="I325" i="4" a="1"/>
  <c r="I325" i="4"/>
  <c r="I326" i="4" a="1"/>
  <c r="I326" i="4" s="1"/>
  <c r="I327" i="4" a="1"/>
  <c r="I327" i="4" s="1"/>
  <c r="I328" i="4" a="1"/>
  <c r="I328" i="4" s="1"/>
  <c r="I329" i="4" a="1"/>
  <c r="I329" i="4"/>
  <c r="I330" i="4" a="1"/>
  <c r="I330" i="4"/>
  <c r="I331" i="4" a="1"/>
  <c r="I331" i="4"/>
  <c r="I332" i="4" a="1"/>
  <c r="I332" i="4"/>
  <c r="I333" i="4" a="1"/>
  <c r="I333" i="4" s="1"/>
  <c r="I334" i="4" a="1"/>
  <c r="I334" i="4"/>
  <c r="I335" i="4" a="1"/>
  <c r="I335" i="4" s="1"/>
  <c r="I336" i="4" a="1"/>
  <c r="I336" i="4"/>
  <c r="I337" i="4" a="1"/>
  <c r="I337" i="4"/>
  <c r="I338" i="4" a="1"/>
  <c r="I338" i="4"/>
  <c r="I339" i="4" a="1"/>
  <c r="I339" i="4" s="1"/>
  <c r="I340" i="4" a="1"/>
  <c r="I340" i="4"/>
  <c r="I341" i="4" a="1"/>
  <c r="I341" i="4" s="1"/>
  <c r="I342" i="4" a="1"/>
  <c r="I342" i="4"/>
  <c r="I343" i="4" a="1"/>
  <c r="I343" i="4"/>
  <c r="I344" i="4" a="1"/>
  <c r="I344" i="4"/>
  <c r="I345" i="4" a="1"/>
  <c r="I345" i="4" s="1"/>
  <c r="I346" i="4" a="1"/>
  <c r="I346" i="4"/>
  <c r="I347" i="4" a="1"/>
  <c r="I347" i="4"/>
  <c r="I348" i="4" a="1"/>
  <c r="I348" i="4" s="1"/>
  <c r="I349" i="4" a="1"/>
  <c r="I349" i="4"/>
  <c r="I350" i="4" a="1"/>
  <c r="I350" i="4"/>
  <c r="I351" i="4" a="1"/>
  <c r="I351" i="4" s="1"/>
  <c r="I352" i="4" a="1"/>
  <c r="I352" i="4"/>
  <c r="I353" i="4" a="1"/>
  <c r="I353" i="4"/>
  <c r="I354" i="4" a="1"/>
  <c r="I354" i="4" s="1"/>
  <c r="I355" i="4" a="1"/>
  <c r="I355" i="4"/>
  <c r="I356" i="4" a="1"/>
  <c r="I356" i="4"/>
  <c r="I357" i="4" a="1"/>
  <c r="I357" i="4" s="1"/>
  <c r="I358" i="4" a="1"/>
  <c r="I358" i="4"/>
  <c r="I359" i="4" a="1"/>
  <c r="I359" i="4"/>
  <c r="I360" i="4" a="1"/>
  <c r="I360" i="4"/>
  <c r="I361" i="4" a="1"/>
  <c r="I361" i="4" s="1"/>
  <c r="I362" i="4" a="1"/>
  <c r="I362" i="4" s="1"/>
  <c r="I363" i="4" a="1"/>
  <c r="I363" i="4" s="1"/>
  <c r="I364" i="4" a="1"/>
  <c r="I364" i="4"/>
  <c r="I365" i="4" a="1"/>
  <c r="I365" i="4"/>
  <c r="I366" i="4" a="1"/>
  <c r="I366" i="4"/>
  <c r="I367" i="4" a="1"/>
  <c r="I367" i="4" s="1"/>
  <c r="I368" i="4" a="1"/>
  <c r="I368" i="4"/>
  <c r="I369" i="4" a="1"/>
  <c r="I369" i="4" s="1"/>
  <c r="I370" i="4" a="1"/>
  <c r="I370" i="4"/>
  <c r="I371" i="4" a="1"/>
  <c r="I371" i="4"/>
  <c r="I372" i="4" a="1"/>
  <c r="I372" i="4"/>
  <c r="I373" i="4" a="1"/>
  <c r="I373" i="4"/>
  <c r="I374" i="4" a="1"/>
  <c r="I374" i="4" s="1"/>
  <c r="I375" i="4" a="1"/>
  <c r="I375" i="4" s="1"/>
  <c r="I376" i="4" a="1"/>
  <c r="I376" i="4"/>
  <c r="I377" i="4" a="1"/>
  <c r="I377" i="4"/>
  <c r="I378" i="4" a="1"/>
  <c r="I378" i="4"/>
  <c r="I379" i="4" a="1"/>
  <c r="I379" i="4"/>
  <c r="I380" i="4" a="1"/>
  <c r="I380" i="4" s="1"/>
  <c r="I381" i="4" a="1"/>
  <c r="I381" i="4" s="1"/>
  <c r="I382" i="4" a="1"/>
  <c r="I382" i="4"/>
  <c r="I383" i="4" a="1"/>
  <c r="I383" i="4"/>
  <c r="I384" i="4" a="1"/>
  <c r="I384" i="4"/>
  <c r="I385" i="4" a="1"/>
  <c r="I385" i="4"/>
  <c r="I386" i="4" a="1"/>
  <c r="I386" i="4"/>
  <c r="I387" i="4" a="1"/>
  <c r="I387" i="4" s="1"/>
  <c r="I388" i="4" a="1"/>
  <c r="I388" i="4"/>
  <c r="I389" i="4" a="1"/>
  <c r="I389" i="4"/>
  <c r="I390" i="4" a="1"/>
  <c r="I390" i="4" s="1"/>
  <c r="I391" i="4" a="1"/>
  <c r="I391" i="4"/>
  <c r="I392" i="4" a="1"/>
  <c r="I392" i="4"/>
  <c r="I393" i="4" a="1"/>
  <c r="I393" i="4" s="1"/>
  <c r="I394" i="4" a="1"/>
  <c r="I394" i="4" s="1"/>
  <c r="I395" i="4" a="1"/>
  <c r="I395" i="4"/>
  <c r="I396" i="4" a="1"/>
  <c r="I396" i="4"/>
  <c r="I397" i="4" a="1"/>
  <c r="I397" i="4" s="1"/>
  <c r="I398" i="4" a="1"/>
  <c r="I398" i="4"/>
  <c r="I399" i="4" a="1"/>
  <c r="I399" i="4" s="1"/>
  <c r="I400" i="4" a="1"/>
  <c r="I400" i="4" s="1"/>
  <c r="I401" i="4" a="1"/>
  <c r="I401" i="4"/>
  <c r="I402" i="4" a="1"/>
  <c r="I402" i="4"/>
  <c r="I403" i="4" a="1"/>
  <c r="I403" i="4"/>
  <c r="I404" i="4" a="1"/>
  <c r="I404" i="4" s="1"/>
  <c r="I405" i="4" a="1"/>
  <c r="I405" i="4" s="1"/>
  <c r="I406" i="4" a="1"/>
  <c r="I406" i="4"/>
  <c r="I407" i="4" a="1"/>
  <c r="I407" i="4" s="1"/>
  <c r="I408" i="4" a="1"/>
  <c r="I408" i="4"/>
  <c r="I409" i="4" a="1"/>
  <c r="I409" i="4"/>
  <c r="I410" i="4" a="1"/>
  <c r="I410" i="4"/>
  <c r="I411" i="4" a="1"/>
  <c r="I411" i="4" s="1"/>
  <c r="I412" i="4" a="1"/>
  <c r="I412" i="4"/>
  <c r="I413" i="4" a="1"/>
  <c r="I413" i="4" s="1"/>
  <c r="I414" i="4" a="1"/>
  <c r="I414" i="4"/>
  <c r="I415" i="4" a="1"/>
  <c r="I415" i="4"/>
  <c r="I416" i="4" a="1"/>
  <c r="I416" i="4"/>
  <c r="I417" i="4" a="1"/>
  <c r="I417" i="4" s="1"/>
  <c r="I418" i="4" a="1"/>
  <c r="I418" i="4"/>
  <c r="I419" i="4" a="1"/>
  <c r="I419" i="4"/>
  <c r="I420" i="4" a="1"/>
  <c r="I420" i="4" s="1"/>
  <c r="I421" i="4" a="1"/>
  <c r="I421" i="4"/>
  <c r="I422" i="4" a="1"/>
  <c r="I422" i="4"/>
  <c r="I423" i="4" a="1"/>
  <c r="I423" i="4" s="1"/>
  <c r="I424" i="4" a="1"/>
  <c r="I424" i="4"/>
  <c r="I425" i="4" a="1"/>
  <c r="I425" i="4"/>
  <c r="I426" i="4" a="1"/>
  <c r="I426" i="4" s="1"/>
  <c r="I427" i="4" a="1"/>
  <c r="I427" i="4"/>
  <c r="I428" i="4" a="1"/>
  <c r="I428" i="4"/>
  <c r="I429" i="4" a="1"/>
  <c r="I429" i="4" s="1"/>
  <c r="I430" i="4" a="1"/>
  <c r="I430" i="4"/>
  <c r="I431" i="4" a="1"/>
  <c r="I431" i="4"/>
  <c r="I432" i="4" a="1"/>
  <c r="I432" i="4"/>
  <c r="I433" i="4" a="1"/>
  <c r="I433" i="4" s="1"/>
  <c r="I434" i="4" a="1"/>
  <c r="I434" i="4"/>
  <c r="I435" i="4" a="1"/>
  <c r="I435" i="4" s="1"/>
  <c r="I436" i="4" a="1"/>
  <c r="I436" i="4"/>
  <c r="I437" i="4" a="1"/>
  <c r="I437" i="4"/>
  <c r="I438" i="4" a="1"/>
  <c r="I438" i="4"/>
  <c r="I439" i="4" a="1"/>
  <c r="I439" i="4" s="1"/>
  <c r="I440" i="4" a="1"/>
  <c r="I440" i="4"/>
  <c r="I441" i="4" a="1"/>
  <c r="I441" i="4" s="1"/>
  <c r="I442" i="4" a="1"/>
  <c r="I442" i="4"/>
  <c r="I443" i="4" a="1"/>
  <c r="I443" i="4"/>
  <c r="I444" i="4" a="1"/>
  <c r="I444" i="4"/>
  <c r="I445" i="4" a="1"/>
  <c r="I445" i="4"/>
  <c r="I446" i="4" a="1"/>
  <c r="I446" i="4" s="1"/>
  <c r="I447" i="4" a="1"/>
  <c r="I447" i="4" s="1"/>
  <c r="I448" i="4" a="1"/>
  <c r="I448" i="4"/>
  <c r="I449" i="4" a="1"/>
  <c r="I449" i="4"/>
  <c r="I450" i="4" a="1"/>
  <c r="I450" i="4"/>
  <c r="I451" i="4" a="1"/>
  <c r="I451" i="4"/>
  <c r="I452" i="4" a="1"/>
  <c r="I452" i="4" s="1"/>
  <c r="I453" i="4" a="1"/>
  <c r="I453" i="4" s="1"/>
  <c r="I454" i="4" a="1"/>
  <c r="I454" i="4"/>
  <c r="I455" i="4" a="1"/>
  <c r="I455" i="4"/>
  <c r="I456" i="4" a="1"/>
  <c r="I456" i="4"/>
  <c r="I457" i="4" a="1"/>
  <c r="I457" i="4"/>
  <c r="I458" i="4" a="1"/>
  <c r="I458" i="4"/>
  <c r="I459" i="4" a="1"/>
  <c r="I459" i="4" s="1"/>
  <c r="I460" i="4" a="1"/>
  <c r="I460" i="4"/>
  <c r="I461" i="4" a="1"/>
  <c r="I461" i="4" s="1"/>
  <c r="I462" i="4" a="1"/>
  <c r="I462" i="4"/>
  <c r="I463" i="4" a="1"/>
  <c r="I463" i="4"/>
  <c r="I464" i="4" a="1"/>
  <c r="I464" i="4"/>
  <c r="I465" i="4" a="1"/>
  <c r="I465" i="4" s="1"/>
  <c r="I466" i="4" a="1"/>
  <c r="I466" i="4" s="1"/>
  <c r="I467" i="4" a="1"/>
  <c r="I467" i="4"/>
  <c r="I468" i="4" a="1"/>
  <c r="I468" i="4" s="1"/>
  <c r="I469" i="4" a="1"/>
  <c r="I469" i="4"/>
  <c r="I470" i="4" a="1"/>
  <c r="I470" i="4"/>
  <c r="I471" i="4" a="1"/>
  <c r="I471" i="4" s="1"/>
  <c r="I472" i="4" a="1"/>
  <c r="I472" i="4" s="1"/>
  <c r="I473" i="4" a="1"/>
  <c r="I473" i="4"/>
  <c r="I474" i="4" a="1"/>
  <c r="I474" i="4"/>
  <c r="I475" i="4" a="1"/>
  <c r="I475" i="4" s="1"/>
  <c r="I476" i="4" a="1"/>
  <c r="I476" i="4"/>
  <c r="I477" i="4" a="1"/>
  <c r="I477" i="4" s="1"/>
  <c r="I478" i="4" a="1"/>
  <c r="I478" i="4"/>
  <c r="I479" i="4" a="1"/>
  <c r="I479" i="4"/>
  <c r="I480" i="4" a="1"/>
  <c r="I480" i="4"/>
  <c r="I481" i="4" a="1"/>
  <c r="I481" i="4"/>
  <c r="I482" i="4" a="1"/>
  <c r="I482" i="4"/>
  <c r="I483" i="4" a="1"/>
  <c r="I483" i="4" s="1"/>
  <c r="I484" i="4" a="1"/>
  <c r="I484" i="4"/>
  <c r="I485" i="4" a="1"/>
  <c r="I485" i="4" s="1"/>
  <c r="I486" i="4" a="1"/>
  <c r="I486" i="4"/>
  <c r="I487" i="4" a="1"/>
  <c r="I487" i="4"/>
  <c r="I488" i="4" a="1"/>
  <c r="I488" i="4"/>
  <c r="I489" i="4" a="1"/>
  <c r="I489" i="4" s="1"/>
  <c r="I490" i="4" a="1"/>
  <c r="I490" i="4"/>
  <c r="I491" i="4" a="1"/>
  <c r="I491" i="4"/>
  <c r="I492" i="4" a="1"/>
  <c r="I492" i="4"/>
  <c r="I493" i="4" a="1"/>
  <c r="I493" i="4"/>
  <c r="I494" i="4" a="1"/>
  <c r="I494" i="4"/>
  <c r="I495" i="4" a="1"/>
  <c r="I495" i="4" s="1"/>
  <c r="I496" i="4" a="1"/>
  <c r="I496" i="4"/>
  <c r="I497" i="4" a="1"/>
  <c r="I497" i="4"/>
  <c r="I498" i="4" a="1"/>
  <c r="I498" i="4" s="1"/>
  <c r="I499" i="4" a="1"/>
  <c r="I499" i="4"/>
  <c r="I500" i="4" a="1"/>
  <c r="I500" i="4"/>
  <c r="I501" i="4" a="1"/>
  <c r="I501" i="4" s="1"/>
  <c r="I502" i="4" a="1"/>
  <c r="I502" i="4"/>
  <c r="I503" i="4" a="1"/>
  <c r="I503" i="4"/>
  <c r="I504" i="4" a="1"/>
  <c r="I504" i="4"/>
  <c r="I505" i="4" a="1"/>
  <c r="I505" i="4"/>
  <c r="I506" i="4" a="1"/>
  <c r="I506" i="4"/>
  <c r="I507" i="4" a="1"/>
  <c r="I507" i="4" s="1"/>
  <c r="I508" i="4" a="1"/>
  <c r="I508" i="4"/>
  <c r="I509" i="4" a="1"/>
  <c r="I509" i="4" s="1"/>
  <c r="I510" i="4" a="1"/>
  <c r="I510" i="4"/>
  <c r="I511" i="4" a="1"/>
  <c r="I511" i="4" s="1"/>
  <c r="I512" i="4" a="1"/>
  <c r="I512" i="4"/>
  <c r="I513" i="4" a="1"/>
  <c r="I513" i="4" s="1"/>
  <c r="I514" i="4" a="1"/>
  <c r="I514" i="4"/>
  <c r="I515" i="4" a="1"/>
  <c r="I515" i="4"/>
  <c r="I516" i="4" a="1"/>
  <c r="I516" i="4" s="1"/>
  <c r="I517" i="4" a="1"/>
  <c r="I517" i="4"/>
  <c r="I518" i="4" a="1"/>
  <c r="I518" i="4" s="1"/>
  <c r="I519" i="4" a="1"/>
  <c r="I519" i="4" s="1"/>
  <c r="I520" i="4" a="1"/>
  <c r="I520" i="4"/>
  <c r="I521" i="4" a="1"/>
  <c r="I521" i="4"/>
  <c r="I522" i="4" a="1"/>
  <c r="I522" i="4"/>
  <c r="I523" i="4" a="1"/>
  <c r="I523" i="4" s="1"/>
  <c r="I524" i="4" a="1"/>
  <c r="I524" i="4" s="1"/>
  <c r="I525" i="4" a="1"/>
  <c r="I525" i="4" s="1"/>
  <c r="I526" i="4" a="1"/>
  <c r="I526" i="4"/>
  <c r="I527" i="4" a="1"/>
  <c r="I527" i="4"/>
  <c r="I528" i="4" a="1"/>
  <c r="I528" i="4"/>
  <c r="I529" i="4" a="1"/>
  <c r="I529" i="4"/>
  <c r="I530" i="4" a="1"/>
  <c r="I530" i="4" s="1"/>
  <c r="I531" i="4" a="1"/>
  <c r="I531" i="4" s="1"/>
  <c r="I532" i="4" a="1"/>
  <c r="I532" i="4"/>
  <c r="I533" i="4" a="1"/>
  <c r="I533" i="4"/>
  <c r="I534" i="4" a="1"/>
  <c r="I534" i="4"/>
  <c r="I535" i="4" a="1"/>
  <c r="I535" i="4"/>
  <c r="I536" i="4" a="1"/>
  <c r="I536" i="4"/>
  <c r="I537" i="4" a="1"/>
  <c r="I537" i="4" s="1"/>
  <c r="I538" i="4" a="1"/>
  <c r="I538" i="4" s="1"/>
  <c r="I539" i="4" a="1"/>
  <c r="I539" i="4"/>
  <c r="I540" i="4" a="1"/>
  <c r="I540" i="4"/>
  <c r="I541" i="4" a="1"/>
  <c r="I541" i="4"/>
  <c r="I542" i="4" a="1"/>
  <c r="I542" i="4"/>
  <c r="I543" i="4" a="1"/>
  <c r="I543" i="4" s="1"/>
  <c r="I544" i="4" a="1"/>
  <c r="I544" i="4" s="1"/>
  <c r="I545" i="4" a="1"/>
  <c r="I545" i="4"/>
  <c r="I546" i="4" a="1"/>
  <c r="I546" i="4"/>
  <c r="I547" i="4" a="1"/>
  <c r="I547" i="4"/>
  <c r="I548" i="4" a="1"/>
  <c r="I548" i="4"/>
  <c r="I549" i="4" a="1"/>
  <c r="I549" i="4" s="1"/>
  <c r="I550" i="4" a="1"/>
  <c r="I550" i="4"/>
  <c r="I551" i="4" a="1"/>
  <c r="I551" i="4" s="1"/>
  <c r="I552" i="4" a="1"/>
  <c r="I552" i="4"/>
  <c r="I553" i="4" a="1"/>
  <c r="I553" i="4"/>
  <c r="I554" i="4" a="1"/>
  <c r="I554" i="4"/>
  <c r="I555" i="4" a="1"/>
  <c r="I555" i="4" s="1"/>
  <c r="I556" i="4" a="1"/>
  <c r="I556" i="4"/>
  <c r="I557" i="4" a="1"/>
  <c r="I557" i="4" s="1"/>
  <c r="I558" i="4" a="1"/>
  <c r="I558" i="4"/>
  <c r="I559" i="4" a="1"/>
  <c r="I559" i="4"/>
  <c r="I560" i="4" a="1"/>
  <c r="I560" i="4"/>
  <c r="I561" i="4" a="1"/>
  <c r="I561" i="4" s="1"/>
  <c r="I562" i="4" a="1"/>
  <c r="I562" i="4"/>
  <c r="I563" i="4" a="1"/>
  <c r="I563" i="4"/>
  <c r="I564" i="4" a="1"/>
  <c r="I564" i="4" s="1"/>
  <c r="I565" i="4" a="1"/>
  <c r="I565" i="4"/>
  <c r="I566" i="4" a="1"/>
  <c r="I566" i="4"/>
  <c r="I567" i="4" a="1"/>
  <c r="I567" i="4" s="1"/>
  <c r="I568" i="4" a="1"/>
  <c r="I568" i="4"/>
  <c r="I569" i="4" a="1"/>
  <c r="I569" i="4"/>
  <c r="I570" i="4" a="1"/>
  <c r="I570" i="4" s="1"/>
  <c r="I571" i="4" a="1"/>
  <c r="I571" i="4"/>
  <c r="I572" i="4" a="1"/>
  <c r="I572" i="4"/>
  <c r="I573" i="4" a="1"/>
  <c r="I573" i="4" s="1"/>
  <c r="I574" i="4" a="1"/>
  <c r="I574" i="4"/>
  <c r="I575" i="4" a="1"/>
  <c r="I575" i="4"/>
  <c r="I576" i="4" a="1"/>
  <c r="I576" i="4"/>
  <c r="I577" i="4" a="1"/>
  <c r="I577" i="4" s="1"/>
  <c r="I578" i="4" a="1"/>
  <c r="I578" i="4"/>
  <c r="I579" i="4" a="1"/>
  <c r="I579" i="4" s="1"/>
  <c r="I580" i="4" a="1"/>
  <c r="I580" i="4" s="1"/>
  <c r="I581" i="4" a="1"/>
  <c r="I581" i="4"/>
  <c r="I582" i="4" a="1"/>
  <c r="I582" i="4"/>
  <c r="I583" i="4" a="1"/>
  <c r="I583" i="4" s="1"/>
  <c r="I584" i="4" a="1"/>
  <c r="I584" i="4"/>
  <c r="I585" i="4" a="1"/>
  <c r="I585" i="4" s="1"/>
  <c r="I586" i="4" a="1"/>
  <c r="I586" i="4"/>
  <c r="I587" i="4" a="1"/>
  <c r="I587" i="4" s="1"/>
  <c r="I588" i="4" a="1"/>
  <c r="I588" i="4"/>
  <c r="I589" i="4" a="1"/>
  <c r="I589" i="4"/>
  <c r="I590" i="4" a="1"/>
  <c r="I590" i="4" s="1"/>
  <c r="I591" i="4" a="1"/>
  <c r="I591" i="4" s="1"/>
  <c r="I592" i="4" a="1"/>
  <c r="I592" i="4"/>
  <c r="I593" i="4" a="1"/>
  <c r="I593" i="4"/>
  <c r="I594" i="4" a="1"/>
  <c r="I594" i="4" s="1"/>
  <c r="I595" i="4" a="1"/>
  <c r="I595" i="4"/>
  <c r="I596" i="4" a="1"/>
  <c r="I596" i="4" s="1"/>
  <c r="I597" i="4" a="1"/>
  <c r="I597" i="4" s="1"/>
  <c r="I598" i="4" a="1"/>
  <c r="I598" i="4"/>
  <c r="I599" i="4" a="1"/>
  <c r="I599" i="4"/>
  <c r="I600" i="4" a="1"/>
  <c r="I600" i="4"/>
  <c r="I601" i="4" a="1"/>
  <c r="I601" i="4" s="1"/>
  <c r="I602" i="4" a="1"/>
  <c r="I602" i="4"/>
  <c r="I603" i="4" a="1"/>
  <c r="I603" i="4" s="1"/>
  <c r="I604" i="4" a="1"/>
  <c r="I604" i="4"/>
  <c r="I605" i="4" a="1"/>
  <c r="I605" i="4"/>
  <c r="I606" i="4" a="1"/>
  <c r="I606" i="4"/>
  <c r="I607" i="4" a="1"/>
  <c r="I607" i="4"/>
  <c r="I608" i="4" a="1"/>
  <c r="I608" i="4"/>
  <c r="I609" i="4" a="1"/>
  <c r="I609" i="4" s="1"/>
  <c r="I610" i="4" a="1"/>
  <c r="I610" i="4" s="1"/>
  <c r="I611" i="4" a="1"/>
  <c r="I611" i="4"/>
  <c r="I612" i="4" a="1"/>
  <c r="I612" i="4"/>
  <c r="I613" i="4" a="1"/>
  <c r="I613" i="4"/>
  <c r="I614" i="4" a="1"/>
  <c r="I614" i="4"/>
  <c r="I615" i="4" a="1"/>
  <c r="I615" i="4" s="1"/>
  <c r="I616" i="4" a="1"/>
  <c r="I616" i="4" s="1"/>
  <c r="I617" i="4" a="1"/>
  <c r="I617" i="4"/>
  <c r="I618" i="4" a="1"/>
  <c r="I618" i="4"/>
  <c r="I619" i="4" a="1"/>
  <c r="I619" i="4"/>
  <c r="I620" i="4" a="1"/>
  <c r="I620" i="4"/>
  <c r="I621" i="4" a="1"/>
  <c r="I621" i="4" s="1"/>
  <c r="I622" i="4" a="1"/>
  <c r="I622" i="4" s="1"/>
  <c r="I623" i="4" a="1"/>
  <c r="I623" i="4" s="1"/>
  <c r="I624" i="4" a="1"/>
  <c r="I624" i="4"/>
  <c r="I625" i="4" a="1"/>
  <c r="I625" i="4"/>
  <c r="I626" i="4" a="1"/>
  <c r="I626" i="4"/>
  <c r="I627" i="4" a="1"/>
  <c r="I627" i="4" s="1"/>
  <c r="I628" i="4" a="1"/>
  <c r="I628" i="4"/>
  <c r="I629" i="4" a="1"/>
  <c r="I629" i="4" s="1"/>
  <c r="I630" i="4" a="1"/>
  <c r="I630" i="4"/>
  <c r="I631" i="4" a="1"/>
  <c r="I631" i="4"/>
  <c r="I632" i="4" a="1"/>
  <c r="I632" i="4"/>
  <c r="I633" i="4" a="1"/>
  <c r="I633" i="4" s="1"/>
  <c r="I634" i="4" a="1"/>
  <c r="I634" i="4"/>
  <c r="I635" i="4" a="1"/>
  <c r="I635" i="4"/>
  <c r="I636" i="4" a="1"/>
  <c r="I636" i="4" s="1"/>
  <c r="I637" i="4" a="1"/>
  <c r="I637" i="4"/>
  <c r="I638" i="4" a="1"/>
  <c r="I638" i="4"/>
  <c r="I639" i="4" a="1"/>
  <c r="I639" i="4" s="1"/>
  <c r="I640" i="4" a="1"/>
  <c r="I640" i="4"/>
  <c r="I641" i="4" a="1"/>
  <c r="I641" i="4"/>
  <c r="I642" i="4" a="1"/>
  <c r="I642" i="4" s="1"/>
  <c r="I643" i="4" a="1"/>
  <c r="I643" i="4"/>
  <c r="I644" i="4" a="1"/>
  <c r="I644" i="4"/>
  <c r="I645" i="4" a="1"/>
  <c r="I645" i="4" s="1"/>
  <c r="I646" i="4" a="1"/>
  <c r="I646" i="4"/>
  <c r="I647" i="4" a="1"/>
  <c r="I647" i="4"/>
  <c r="I648" i="4" a="1"/>
  <c r="I648" i="4"/>
  <c r="I649" i="4" a="1"/>
  <c r="I649" i="4" s="1"/>
  <c r="I650" i="4" a="1"/>
  <c r="I650" i="4"/>
  <c r="I651" i="4" a="1"/>
  <c r="I651" i="4" s="1"/>
  <c r="I652" i="4" a="1"/>
  <c r="I652" i="4"/>
  <c r="I653" i="4" a="1"/>
  <c r="I653" i="4"/>
  <c r="I654" i="4" a="1"/>
  <c r="I654" i="4"/>
  <c r="I655" i="4" a="1"/>
  <c r="I655" i="4" s="1"/>
  <c r="I656" i="4" a="1"/>
  <c r="I656" i="4"/>
  <c r="I657" i="4" a="1"/>
  <c r="I657" i="4" s="1"/>
  <c r="I658" i="4" a="1"/>
  <c r="I658" i="4" s="1"/>
  <c r="I659" i="4" a="1"/>
  <c r="I659" i="4"/>
  <c r="I660" i="4" a="1"/>
  <c r="I660" i="4"/>
  <c r="I661" i="4" a="1"/>
  <c r="I661" i="4"/>
  <c r="I662" i="4" a="1"/>
  <c r="I662" i="4" s="1"/>
  <c r="I663" i="4" a="1"/>
  <c r="I663" i="4" s="1"/>
  <c r="I664" i="4" a="1"/>
  <c r="I664" i="4"/>
  <c r="I665" i="4" a="1"/>
  <c r="I665" i="4" s="1"/>
  <c r="I666" i="4" a="1"/>
  <c r="I666" i="4"/>
  <c r="I667" i="4" a="1"/>
  <c r="I667" i="4"/>
  <c r="I668" i="4" a="1"/>
  <c r="I668" i="4" s="1"/>
  <c r="I669" i="4" a="1"/>
  <c r="I669" i="4" s="1"/>
  <c r="I670" i="4" a="1"/>
  <c r="I670" i="4"/>
  <c r="I671" i="4" a="1"/>
  <c r="I671" i="4"/>
  <c r="I672" i="4" a="1"/>
  <c r="I672" i="4" s="1"/>
  <c r="I673" i="4" a="1"/>
  <c r="I673" i="4"/>
  <c r="I674" i="4" a="1"/>
  <c r="I674" i="4"/>
  <c r="I675" i="4" a="1"/>
  <c r="I675" i="4" s="1"/>
  <c r="I676" i="4" a="1"/>
  <c r="I676" i="4"/>
  <c r="I677" i="4" a="1"/>
  <c r="I677" i="4"/>
  <c r="I678" i="4" a="1"/>
  <c r="I678" i="4"/>
  <c r="I679" i="4" a="1"/>
  <c r="I679" i="4"/>
  <c r="I680" i="4" a="1"/>
  <c r="I680" i="4"/>
  <c r="I681" i="4" a="1"/>
  <c r="I681" i="4" s="1"/>
  <c r="I682" i="4" a="1"/>
  <c r="I682" i="4" s="1"/>
  <c r="I683" i="4" a="1"/>
  <c r="I683" i="4"/>
  <c r="I684" i="4" a="1"/>
  <c r="I684" i="4"/>
  <c r="I685" i="4" a="1"/>
  <c r="I685" i="4"/>
  <c r="I686" i="4" a="1"/>
  <c r="I686" i="4"/>
  <c r="I687" i="4" a="1"/>
  <c r="I687" i="4" s="1"/>
  <c r="I688" i="4" a="1"/>
  <c r="I688" i="4" s="1"/>
  <c r="I689" i="4" a="1"/>
  <c r="I689" i="4"/>
  <c r="I690" i="4" a="1"/>
  <c r="I690" i="4"/>
  <c r="I691" i="4" a="1"/>
  <c r="I691" i="4"/>
  <c r="I692" i="4" a="1"/>
  <c r="I692" i="4"/>
  <c r="I693" i="4" a="1"/>
  <c r="I693" i="4" s="1"/>
  <c r="I694" i="4" a="1"/>
  <c r="I694" i="4"/>
  <c r="I695" i="4" a="1"/>
  <c r="I695" i="4" s="1"/>
  <c r="I696" i="4" a="1"/>
  <c r="I696" i="4"/>
  <c r="I697" i="4" a="1"/>
  <c r="I697" i="4"/>
  <c r="I698" i="4" a="1"/>
  <c r="I698" i="4"/>
  <c r="I699" i="4" a="1"/>
  <c r="I699" i="4" s="1"/>
  <c r="I700" i="4" a="1"/>
  <c r="I700" i="4" s="1"/>
  <c r="I701" i="4" a="1"/>
  <c r="I701" i="4" s="1"/>
  <c r="I702" i="4" a="1"/>
  <c r="I702" i="4"/>
  <c r="I703" i="4" a="1"/>
  <c r="I703" i="4"/>
  <c r="I704" i="4" a="1"/>
  <c r="I704" i="4"/>
  <c r="I705" i="4" a="1"/>
  <c r="I705" i="4" s="1"/>
  <c r="I706" i="4" a="1"/>
  <c r="I706" i="4"/>
  <c r="I707" i="4" a="1"/>
  <c r="I707" i="4" s="1"/>
  <c r="I708" i="4" a="1"/>
  <c r="I708" i="4" s="1"/>
  <c r="I709" i="4" a="1"/>
  <c r="I709" i="4"/>
  <c r="I710" i="4" a="1"/>
  <c r="I710" i="4"/>
  <c r="I711" i="4" a="1"/>
  <c r="I711" i="4" s="1"/>
  <c r="I712" i="4" a="1"/>
  <c r="I712" i="4"/>
  <c r="I713" i="4" a="1"/>
  <c r="I713" i="4"/>
  <c r="I714" i="4" a="1"/>
  <c r="I714" i="4" s="1"/>
  <c r="I715" i="4" a="1"/>
  <c r="I715" i="4"/>
  <c r="I716" i="4" a="1"/>
  <c r="I716" i="4"/>
  <c r="I717" i="4" a="1"/>
  <c r="I717" i="4" s="1"/>
  <c r="I718" i="4" a="1"/>
  <c r="I718" i="4"/>
  <c r="I719" i="4" a="1"/>
  <c r="I719" i="4"/>
  <c r="I720" i="4" a="1"/>
  <c r="I720" i="4"/>
  <c r="I721" i="4" a="1"/>
  <c r="I721" i="4" s="1"/>
  <c r="I722" i="4" a="1"/>
  <c r="I722" i="4"/>
  <c r="I723" i="4" a="1"/>
  <c r="I723" i="4" s="1"/>
  <c r="I724" i="4" a="1"/>
  <c r="I724" i="4"/>
  <c r="I725" i="4" a="1"/>
  <c r="I725" i="4"/>
  <c r="I726" i="4" a="1"/>
  <c r="I726" i="4"/>
  <c r="I727" i="4" a="1"/>
  <c r="I727" i="4" s="1"/>
  <c r="I728" i="4" a="1"/>
  <c r="I728" i="4"/>
  <c r="I729" i="4" a="1"/>
  <c r="I729" i="4" s="1"/>
  <c r="I730" i="4" a="1"/>
  <c r="I730" i="4"/>
  <c r="I731" i="4" a="1"/>
  <c r="I731" i="4"/>
  <c r="I732" i="4" a="1"/>
  <c r="I732" i="4"/>
  <c r="I733" i="4" a="1"/>
  <c r="I733" i="4"/>
  <c r="I734" i="4" a="1"/>
  <c r="I734" i="4" s="1"/>
  <c r="I735" i="4" a="1"/>
  <c r="I735" i="4" s="1"/>
  <c r="I736" i="4" a="1"/>
  <c r="I736" i="4" s="1"/>
  <c r="I737" i="4" a="1"/>
  <c r="I737" i="4"/>
  <c r="I738" i="4" a="1"/>
  <c r="I738" i="4"/>
  <c r="I739" i="4" a="1"/>
  <c r="I739" i="4"/>
  <c r="I740" i="4" a="1"/>
  <c r="I740" i="4" s="1"/>
  <c r="I741" i="4" a="1"/>
  <c r="I741" i="4" s="1"/>
  <c r="I742" i="4" a="1"/>
  <c r="I742" i="4"/>
  <c r="I743" i="4" a="1"/>
  <c r="I743" i="4" s="1"/>
  <c r="I744" i="4" a="1"/>
  <c r="I744" i="4"/>
  <c r="I745" i="4" a="1"/>
  <c r="I745" i="4"/>
  <c r="I746" i="4" a="1"/>
  <c r="I746" i="4"/>
  <c r="I747" i="4" a="1"/>
  <c r="I747" i="4" s="1"/>
  <c r="I748" i="4" a="1"/>
  <c r="I748" i="4"/>
  <c r="I749" i="4" a="1"/>
  <c r="I749" i="4"/>
  <c r="I750" i="4" a="1"/>
  <c r="I750" i="4"/>
  <c r="I751" i="4" a="1"/>
  <c r="I751" i="4"/>
  <c r="I752" i="4" a="1"/>
  <c r="I752" i="4"/>
  <c r="I753" i="4" a="1"/>
  <c r="I753" i="4" s="1"/>
  <c r="I754" i="4" a="1"/>
  <c r="I754" i="4"/>
  <c r="I755" i="4" a="1"/>
  <c r="I755" i="4"/>
  <c r="I756" i="4" a="1"/>
  <c r="I756" i="4" s="1"/>
  <c r="I757" i="4" a="1"/>
  <c r="I757" i="4"/>
  <c r="I758" i="4" a="1"/>
  <c r="I758" i="4"/>
  <c r="I759" i="4" a="1"/>
  <c r="I759" i="4" s="1"/>
  <c r="I760" i="4" a="1"/>
  <c r="I760" i="4"/>
  <c r="I761" i="4" a="1"/>
  <c r="I761" i="4"/>
  <c r="I762" i="4" a="1"/>
  <c r="I762" i="4"/>
  <c r="I763" i="4" a="1"/>
  <c r="I763" i="4"/>
  <c r="I764" i="4" a="1"/>
  <c r="I764" i="4"/>
  <c r="I765" i="4" a="1"/>
  <c r="I765" i="4" s="1"/>
  <c r="I766" i="4" a="1"/>
  <c r="I766" i="4"/>
  <c r="I767" i="4" a="1"/>
  <c r="I767" i="4"/>
  <c r="I768" i="4" a="1"/>
  <c r="I768" i="4"/>
  <c r="I769" i="4" a="1"/>
  <c r="I769" i="4" s="1"/>
  <c r="I770" i="4" a="1"/>
  <c r="I770" i="4"/>
  <c r="I771" i="4" a="1"/>
  <c r="I771" i="4" s="1"/>
  <c r="I772" i="4" a="1"/>
  <c r="I772" i="4"/>
  <c r="I773" i="4" a="1"/>
  <c r="I773" i="4"/>
  <c r="I774" i="4" a="1"/>
  <c r="I774" i="4"/>
  <c r="I775" i="4" a="1"/>
  <c r="I775" i="4"/>
  <c r="I776" i="4" a="1"/>
  <c r="I776" i="4"/>
  <c r="I777" i="4" a="1"/>
  <c r="I777" i="4" s="1"/>
  <c r="I778" i="4" a="1"/>
  <c r="I778" i="4"/>
  <c r="I779" i="4" a="1"/>
  <c r="I779" i="4"/>
  <c r="I780" i="4" a="1"/>
  <c r="I780" i="4"/>
  <c r="I781" i="4" a="1"/>
  <c r="I781" i="4"/>
  <c r="I782" i="4" a="1"/>
  <c r="I782" i="4" s="1"/>
  <c r="I783" i="4" a="1"/>
  <c r="I783" i="4" s="1"/>
  <c r="I784" i="4" a="1"/>
  <c r="I784" i="4"/>
  <c r="I785" i="4" a="1"/>
  <c r="I785" i="4"/>
  <c r="I786" i="4" a="1"/>
  <c r="I786" i="4"/>
  <c r="I787" i="4" a="1"/>
  <c r="I787" i="4"/>
  <c r="I788" i="4" a="1"/>
  <c r="I788" i="4"/>
  <c r="I789" i="4" a="1"/>
  <c r="I789" i="4" s="1"/>
  <c r="I790" i="4" a="1"/>
  <c r="I790" i="4"/>
  <c r="I791" i="4" a="1"/>
  <c r="I791" i="4"/>
  <c r="I792" i="4" a="1"/>
  <c r="I792" i="4"/>
  <c r="I793" i="4" a="1"/>
  <c r="I793" i="4"/>
  <c r="I794" i="4" a="1"/>
  <c r="I794" i="4"/>
  <c r="I795" i="4" a="1"/>
  <c r="I795" i="4" s="1"/>
  <c r="I796" i="4" a="1"/>
  <c r="I796" i="4"/>
  <c r="I797" i="4" a="1"/>
  <c r="I797" i="4"/>
  <c r="I798" i="4" a="1"/>
  <c r="I798" i="4"/>
  <c r="I799" i="4" a="1"/>
  <c r="I799" i="4"/>
  <c r="I800" i="4" a="1"/>
  <c r="I800" i="4"/>
  <c r="I801" i="4" a="1"/>
  <c r="I801" i="4" s="1"/>
  <c r="I802" i="4" a="1"/>
  <c r="I802" i="4"/>
  <c r="I803" i="4" a="1"/>
  <c r="I803" i="4"/>
  <c r="I804" i="4" a="1"/>
  <c r="I804" i="4"/>
  <c r="I805" i="4" a="1"/>
  <c r="I805" i="4"/>
  <c r="I806" i="4" a="1"/>
  <c r="I806" i="4"/>
  <c r="I807" i="4" a="1"/>
  <c r="I807" i="4" s="1"/>
  <c r="I808" i="4" a="1"/>
  <c r="I808" i="4"/>
  <c r="I809" i="4" a="1"/>
  <c r="I809" i="4"/>
  <c r="I810" i="4" a="1"/>
  <c r="I810" i="4"/>
  <c r="I811" i="4" a="1"/>
  <c r="I811" i="4"/>
  <c r="I812" i="4" a="1"/>
  <c r="I812" i="4"/>
  <c r="I813" i="4" a="1"/>
  <c r="I813" i="4" s="1"/>
  <c r="I814" i="4" a="1"/>
  <c r="I814" i="4"/>
  <c r="I815" i="4" a="1"/>
  <c r="I815" i="4" s="1"/>
  <c r="I816" i="4" a="1"/>
  <c r="I816" i="4"/>
  <c r="I817" i="4" a="1"/>
  <c r="I817" i="4"/>
  <c r="I818" i="4" a="1"/>
  <c r="I818" i="4"/>
  <c r="I819" i="4" a="1"/>
  <c r="I819" i="4" s="1"/>
  <c r="I820" i="4" a="1"/>
  <c r="I820" i="4"/>
  <c r="I821" i="4" a="1"/>
  <c r="I821" i="4"/>
  <c r="I822" i="4" a="1"/>
  <c r="I822" i="4"/>
  <c r="I823" i="4" a="1"/>
  <c r="I823" i="4"/>
  <c r="I824" i="4" a="1"/>
  <c r="I824" i="4"/>
  <c r="I825" i="4" a="1"/>
  <c r="I825" i="4" s="1"/>
  <c r="I826" i="4" a="1"/>
  <c r="I826" i="4"/>
  <c r="I827" i="4" a="1"/>
  <c r="I827" i="4"/>
  <c r="I828" i="4" a="1"/>
  <c r="I828" i="4" s="1"/>
  <c r="I829" i="4" a="1"/>
  <c r="I829" i="4"/>
  <c r="I830" i="4" a="1"/>
  <c r="I830" i="4"/>
  <c r="I831" i="4" a="1"/>
  <c r="I831" i="4" s="1"/>
  <c r="I832" i="4" a="1"/>
  <c r="I832" i="4"/>
  <c r="I833" i="4" a="1"/>
  <c r="I833" i="4"/>
  <c r="I834" i="4" a="1"/>
  <c r="I834" i="4"/>
  <c r="I835" i="4" a="1"/>
  <c r="I835" i="4"/>
  <c r="I836" i="4" a="1"/>
  <c r="I836" i="4"/>
  <c r="I837" i="4" a="1"/>
  <c r="I837" i="4" s="1"/>
  <c r="I838" i="4" a="1"/>
  <c r="I838" i="4"/>
  <c r="I839" i="4" a="1"/>
  <c r="I839" i="4"/>
  <c r="I840" i="4" a="1"/>
  <c r="I840" i="4"/>
  <c r="I841" i="4" a="1"/>
  <c r="I841" i="4" s="1"/>
  <c r="I842" i="4" a="1"/>
  <c r="I842" i="4"/>
  <c r="I843" i="4" a="1"/>
  <c r="I843" i="4" s="1"/>
  <c r="I844" i="4" a="1"/>
  <c r="I844" i="4"/>
  <c r="I845" i="4" a="1"/>
  <c r="I845" i="4"/>
  <c r="I846" i="4" a="1"/>
  <c r="I846" i="4"/>
  <c r="I847" i="4" a="1"/>
  <c r="I847" i="4"/>
  <c r="I848" i="4" a="1"/>
  <c r="I848" i="4"/>
  <c r="I849" i="4" a="1"/>
  <c r="I849" i="4" s="1"/>
  <c r="I850" i="4" a="1"/>
  <c r="I850" i="4"/>
  <c r="I851" i="4" a="1"/>
  <c r="I851" i="4"/>
  <c r="I852" i="4" a="1"/>
  <c r="I852" i="4"/>
  <c r="I853" i="4" a="1"/>
  <c r="I853" i="4"/>
  <c r="I854" i="4" a="1"/>
  <c r="I854" i="4" s="1"/>
  <c r="I855" i="4" a="1"/>
  <c r="I855" i="4" s="1"/>
  <c r="I856" i="4" a="1"/>
  <c r="I856" i="4"/>
  <c r="I857" i="4" a="1"/>
  <c r="I857" i="4"/>
  <c r="I858" i="4" a="1"/>
  <c r="I858" i="4"/>
  <c r="I859" i="4" a="1"/>
  <c r="I859" i="4"/>
  <c r="I860" i="4" a="1"/>
  <c r="I860" i="4"/>
  <c r="I861" i="4" a="1"/>
  <c r="I861" i="4" s="1"/>
  <c r="I862" i="4" a="1"/>
  <c r="I862" i="4"/>
  <c r="I863" i="4" a="1"/>
  <c r="I863" i="4"/>
  <c r="I864" i="4" a="1"/>
  <c r="I864" i="4"/>
  <c r="I865" i="4" a="1"/>
  <c r="I865" i="4"/>
  <c r="I866" i="4" a="1"/>
  <c r="I866" i="4"/>
  <c r="I867" i="4" a="1"/>
  <c r="I867" i="4" s="1"/>
  <c r="I868" i="4" a="1"/>
  <c r="I868" i="4"/>
  <c r="I869" i="4" a="1"/>
  <c r="I869" i="4"/>
  <c r="I870" i="4" a="1"/>
  <c r="I870" i="4"/>
  <c r="I871" i="4" a="1"/>
  <c r="I871" i="4"/>
  <c r="I872" i="4" a="1"/>
  <c r="I872" i="4"/>
  <c r="I873" i="4" a="1"/>
  <c r="I873" i="4" s="1"/>
  <c r="I874" i="4" a="1"/>
  <c r="I874" i="4" s="1"/>
  <c r="I875" i="4" a="1"/>
  <c r="I875" i="4"/>
  <c r="I876" i="4" a="1"/>
  <c r="I876" i="4"/>
  <c r="I877" i="4" a="1"/>
  <c r="I877" i="4"/>
  <c r="I878" i="4" a="1"/>
  <c r="I878" i="4"/>
  <c r="I879" i="4" a="1"/>
  <c r="I879" i="4" s="1"/>
  <c r="I880" i="4" a="1"/>
  <c r="I880" i="4"/>
  <c r="I881" i="4" a="1"/>
  <c r="I881" i="4"/>
  <c r="I882" i="4" a="1"/>
  <c r="I882" i="4"/>
  <c r="I883" i="4" a="1"/>
  <c r="I883" i="4"/>
  <c r="I884" i="4" a="1"/>
  <c r="I884" i="4"/>
  <c r="I885" i="4" a="1"/>
  <c r="I885" i="4" s="1"/>
  <c r="I886" i="4" a="1"/>
  <c r="I886" i="4"/>
  <c r="I887" i="4" a="1"/>
  <c r="I887" i="4" s="1"/>
  <c r="I888" i="4" a="1"/>
  <c r="I888" i="4"/>
  <c r="I889" i="4" a="1"/>
  <c r="I889" i="4"/>
  <c r="I890" i="4" a="1"/>
  <c r="I890" i="4"/>
  <c r="I891" i="4" a="1"/>
  <c r="I891" i="4" s="1"/>
  <c r="I892" i="4" a="1"/>
  <c r="I892" i="4"/>
  <c r="I893" i="4" a="1"/>
  <c r="I893" i="4"/>
  <c r="I894" i="4" a="1"/>
  <c r="I894" i="4"/>
  <c r="I895" i="4" a="1"/>
  <c r="I895" i="4"/>
  <c r="I896" i="4" a="1"/>
  <c r="I896" i="4"/>
  <c r="I897" i="4" a="1"/>
  <c r="I897" i="4" s="1"/>
  <c r="I898" i="4" a="1"/>
  <c r="I898" i="4"/>
  <c r="I899" i="4" a="1"/>
  <c r="I899" i="4"/>
  <c r="I900" i="4" a="1"/>
  <c r="I900" i="4" s="1"/>
  <c r="I901" i="4" a="1"/>
  <c r="I901" i="4"/>
  <c r="I902" i="4" a="1"/>
  <c r="I902" i="4"/>
  <c r="I903" i="4" a="1"/>
  <c r="I903" i="4" s="1"/>
  <c r="I904" i="4" a="1"/>
  <c r="I904" i="4"/>
  <c r="I905" i="4" a="1"/>
  <c r="I905" i="4"/>
  <c r="I906" i="4" a="1"/>
  <c r="I906" i="4"/>
  <c r="I907" i="4" a="1"/>
  <c r="I907" i="4"/>
  <c r="I908" i="4" a="1"/>
  <c r="I908" i="4"/>
  <c r="I909" i="4" a="1"/>
  <c r="I909" i="4" s="1"/>
  <c r="I910" i="4" a="1"/>
  <c r="I910" i="4"/>
  <c r="I911" i="4" a="1"/>
  <c r="I911" i="4"/>
  <c r="I912" i="4" a="1"/>
  <c r="I912" i="4"/>
  <c r="I913" i="4" a="1"/>
  <c r="I913" i="4" s="1"/>
  <c r="I914" i="4" a="1"/>
  <c r="I914" i="4"/>
  <c r="I915" i="4" a="1"/>
  <c r="I915" i="4" s="1"/>
  <c r="I916" i="4" a="1"/>
  <c r="I916" i="4"/>
  <c r="I917" i="4" a="1"/>
  <c r="I917" i="4"/>
  <c r="I918" i="4" a="1"/>
  <c r="I918" i="4"/>
  <c r="I919" i="4" a="1"/>
  <c r="I919" i="4"/>
  <c r="I920" i="4" a="1"/>
  <c r="I920" i="4"/>
  <c r="I921" i="4" a="1"/>
  <c r="I921" i="4" s="1"/>
  <c r="I922" i="4" a="1"/>
  <c r="I922" i="4"/>
  <c r="I923" i="4" a="1"/>
  <c r="I923" i="4"/>
  <c r="I924" i="4" a="1"/>
  <c r="I924" i="4"/>
  <c r="I925" i="4" a="1"/>
  <c r="I925" i="4"/>
  <c r="I926" i="4" a="1"/>
  <c r="I926" i="4" s="1"/>
  <c r="I927" i="4" a="1"/>
  <c r="I927" i="4" s="1"/>
  <c r="I928" i="4" a="1"/>
  <c r="I928" i="4"/>
  <c r="I929" i="4" a="1"/>
  <c r="I929" i="4"/>
  <c r="I930" i="4" a="1"/>
  <c r="I930" i="4"/>
  <c r="I931" i="4" a="1"/>
  <c r="I931" i="4"/>
  <c r="I932" i="4" a="1"/>
  <c r="I932" i="4"/>
  <c r="I933" i="4" a="1"/>
  <c r="I933" i="4" s="1"/>
  <c r="I934" i="4" a="1"/>
  <c r="I934" i="4"/>
  <c r="I935" i="4" a="1"/>
  <c r="I935" i="4"/>
  <c r="I936" i="4" a="1"/>
  <c r="I936" i="4"/>
  <c r="I937" i="4" a="1"/>
  <c r="I937" i="4"/>
  <c r="I938" i="4" a="1"/>
  <c r="I938" i="4"/>
  <c r="I939" i="4" a="1"/>
  <c r="I939" i="4" s="1"/>
  <c r="I940" i="4" a="1"/>
  <c r="I940" i="4"/>
  <c r="I941" i="4" a="1"/>
  <c r="I941" i="4"/>
  <c r="I942" i="4" a="1"/>
  <c r="I942" i="4"/>
  <c r="I943" i="4" a="1"/>
  <c r="I943" i="4"/>
  <c r="I944" i="4" a="1"/>
  <c r="I944" i="4"/>
  <c r="I945" i="4" a="1"/>
  <c r="I945" i="4" s="1"/>
  <c r="I946" i="4" a="1"/>
  <c r="I946" i="4" s="1"/>
  <c r="I947" i="4" a="1"/>
  <c r="I947" i="4"/>
  <c r="I948" i="4" a="1"/>
  <c r="I948" i="4"/>
  <c r="I949" i="4" a="1"/>
  <c r="I949" i="4"/>
  <c r="I950" i="4" a="1"/>
  <c r="I950" i="4"/>
  <c r="I951" i="4" a="1"/>
  <c r="I951" i="4" s="1"/>
  <c r="I952" i="4" a="1"/>
  <c r="I952" i="4"/>
  <c r="I953" i="4" a="1"/>
  <c r="I953" i="4"/>
  <c r="I954" i="4" a="1"/>
  <c r="I954" i="4"/>
  <c r="I955" i="4" a="1"/>
  <c r="I955" i="4"/>
  <c r="I956" i="4" a="1"/>
  <c r="I956" i="4"/>
  <c r="I957" i="4" a="1"/>
  <c r="I957" i="4" s="1"/>
  <c r="I958" i="4" a="1"/>
  <c r="I958" i="4"/>
  <c r="I959" i="4" a="1"/>
  <c r="I959" i="4" s="1"/>
  <c r="I960" i="4" a="1"/>
  <c r="I960" i="4"/>
  <c r="I961" i="4" a="1"/>
  <c r="I961" i="4"/>
  <c r="I962" i="4" a="1"/>
  <c r="I962" i="4"/>
  <c r="I963" i="4" a="1"/>
  <c r="I963" i="4" s="1"/>
  <c r="I964" i="4" a="1"/>
  <c r="I964" i="4"/>
  <c r="I965" i="4" a="1"/>
  <c r="I965" i="4"/>
  <c r="I966" i="4" a="1"/>
  <c r="I966" i="4"/>
  <c r="I967" i="4" a="1"/>
  <c r="I967" i="4"/>
  <c r="I968" i="4" a="1"/>
  <c r="I968" i="4"/>
  <c r="I969" i="4" a="1"/>
  <c r="I969" i="4" s="1"/>
  <c r="I970" i="4" a="1"/>
  <c r="I970" i="4"/>
  <c r="I971" i="4" a="1"/>
  <c r="I971" i="4"/>
  <c r="I972" i="4" a="1"/>
  <c r="I972" i="4" s="1"/>
  <c r="I973" i="4" a="1"/>
  <c r="I973" i="4"/>
  <c r="I974" i="4" a="1"/>
  <c r="I974" i="4"/>
  <c r="I975" i="4" a="1"/>
  <c r="I975" i="4" s="1"/>
  <c r="I976" i="4" a="1"/>
  <c r="I976" i="4"/>
  <c r="I977" i="4" a="1"/>
  <c r="I977" i="4"/>
  <c r="I978" i="4" a="1"/>
  <c r="I978" i="4"/>
  <c r="I979" i="4" a="1"/>
  <c r="I979" i="4"/>
  <c r="I980" i="4" a="1"/>
  <c r="I980" i="4"/>
  <c r="I981" i="4" a="1"/>
  <c r="I981" i="4" s="1"/>
  <c r="I982" i="4" a="1"/>
  <c r="I982" i="4"/>
  <c r="I983" i="4" a="1"/>
  <c r="I983" i="4"/>
  <c r="I984" i="4" a="1"/>
  <c r="I984" i="4"/>
  <c r="I985" i="4" a="1"/>
  <c r="I985" i="4" s="1"/>
  <c r="I986" i="4" a="1"/>
  <c r="I986" i="4"/>
  <c r="I987" i="4" a="1"/>
  <c r="I987" i="4" s="1"/>
  <c r="I988" i="4" a="1"/>
  <c r="I988" i="4"/>
  <c r="I989" i="4" a="1"/>
  <c r="I989" i="4"/>
  <c r="I990" i="4" a="1"/>
  <c r="I990" i="4"/>
  <c r="I991" i="4" a="1"/>
  <c r="I991" i="4"/>
  <c r="I992" i="4" a="1"/>
  <c r="I992" i="4"/>
  <c r="I993" i="4" a="1"/>
  <c r="I993" i="4" s="1"/>
  <c r="I994" i="4" a="1"/>
  <c r="I994" i="4"/>
  <c r="I995" i="4" a="1"/>
  <c r="I995" i="4"/>
  <c r="I996" i="4" a="1"/>
  <c r="I996" i="4"/>
  <c r="I997" i="4" a="1"/>
  <c r="I997" i="4"/>
  <c r="I998" i="4" a="1"/>
  <c r="I998" i="4" s="1"/>
  <c r="I999" i="4" a="1"/>
  <c r="I999" i="4" s="1"/>
  <c r="I1000" i="4" a="1"/>
  <c r="I1000" i="4"/>
  <c r="I1001" i="4" a="1"/>
  <c r="I1001" i="4"/>
  <c r="I1002" i="4" a="1"/>
  <c r="I1002" i="4"/>
  <c r="I1003" i="4" a="1"/>
  <c r="I1003" i="4"/>
  <c r="I1004" i="4" a="1"/>
  <c r="I1004" i="4"/>
  <c r="I1005" i="4" a="1"/>
  <c r="I1005" i="4" s="1"/>
  <c r="I1006" i="4" a="1"/>
  <c r="I1006" i="4"/>
  <c r="I1007" i="4" a="1"/>
  <c r="I1007" i="4"/>
  <c r="I1008" i="4" a="1"/>
  <c r="I1008" i="4"/>
  <c r="I1009" i="4" a="1"/>
  <c r="I1009" i="4"/>
  <c r="I1010" i="4" a="1"/>
  <c r="I1010" i="4"/>
  <c r="I1011" i="4" a="1"/>
  <c r="I1011" i="4" s="1"/>
  <c r="I1012" i="4" a="1"/>
  <c r="I1012" i="4"/>
  <c r="I1013" i="4" a="1"/>
  <c r="I1013" i="4"/>
  <c r="I1014" i="4" a="1"/>
  <c r="I1014" i="4"/>
  <c r="I1015" i="4" a="1"/>
  <c r="I1015" i="4"/>
  <c r="I1016" i="4" a="1"/>
  <c r="I1016" i="4"/>
  <c r="I1017" i="4" a="1"/>
  <c r="I1017" i="4" s="1"/>
  <c r="I1018" i="4" a="1"/>
  <c r="I1018" i="4" s="1"/>
  <c r="I1019" i="4" a="1"/>
  <c r="I1019" i="4"/>
  <c r="I1020" i="4" a="1"/>
  <c r="I1020" i="4"/>
  <c r="I1021" i="4" a="1"/>
  <c r="I1021" i="4"/>
  <c r="I1022" i="4" a="1"/>
  <c r="I1022" i="4"/>
  <c r="I1023" i="4" a="1"/>
  <c r="I1023" i="4" s="1"/>
  <c r="I1024" i="4" a="1"/>
  <c r="I1024" i="4"/>
  <c r="I1025" i="4" a="1"/>
  <c r="I1025" i="4"/>
  <c r="I1026" i="4" a="1"/>
  <c r="I1026" i="4"/>
  <c r="I1027" i="4" a="1"/>
  <c r="I1027" i="4"/>
  <c r="I1028" i="4" a="1"/>
  <c r="I1028" i="4"/>
  <c r="I1029" i="4" a="1"/>
  <c r="I1029" i="4" s="1"/>
  <c r="I1030" i="4" a="1"/>
  <c r="I1030" i="4"/>
  <c r="I1031" i="4" a="1"/>
  <c r="I1031" i="4" s="1"/>
  <c r="I1032" i="4" a="1"/>
  <c r="I1032" i="4"/>
  <c r="I1033" i="4" a="1"/>
  <c r="I1033" i="4"/>
  <c r="I1034" i="4" a="1"/>
  <c r="I1034" i="4"/>
  <c r="I1035" i="4" a="1"/>
  <c r="I1035" i="4" s="1"/>
  <c r="I1036" i="4" a="1"/>
  <c r="I1036" i="4"/>
  <c r="I1037" i="4" a="1"/>
  <c r="I1037" i="4"/>
  <c r="I1038" i="4" a="1"/>
  <c r="I1038" i="4"/>
  <c r="I1039" i="4" a="1"/>
  <c r="I1039" i="4"/>
  <c r="I1040" i="4" a="1"/>
  <c r="I1040" i="4"/>
  <c r="I1041" i="4" a="1"/>
  <c r="I1041" i="4" s="1"/>
  <c r="I1042" i="4" a="1"/>
  <c r="I1042" i="4"/>
  <c r="I1043" i="4" a="1"/>
  <c r="I1043" i="4"/>
  <c r="I1044" i="4" a="1"/>
  <c r="I1044" i="4" s="1"/>
  <c r="I1045" i="4" a="1"/>
  <c r="I1045" i="4"/>
  <c r="I1046" i="4" a="1"/>
  <c r="I1046" i="4"/>
  <c r="I1047" i="4" a="1"/>
  <c r="I1047" i="4" s="1"/>
  <c r="I1048" i="4" a="1"/>
  <c r="I1048" i="4"/>
  <c r="I1049" i="4" a="1"/>
  <c r="I1049" i="4"/>
  <c r="I1050" i="4" a="1"/>
  <c r="I1050" i="4"/>
  <c r="I1051" i="4" a="1"/>
  <c r="I1051" i="4"/>
  <c r="I1052" i="4" a="1"/>
  <c r="I1052" i="4"/>
  <c r="I1053" i="4" a="1"/>
  <c r="I1053" i="4"/>
  <c r="I1054" i="4" a="1"/>
  <c r="I1054" i="4"/>
  <c r="I1055" i="4" a="1"/>
  <c r="I1055" i="4"/>
  <c r="I1056" i="4" a="1"/>
  <c r="I1056" i="4"/>
  <c r="I1057" i="4" a="1"/>
  <c r="I1057" i="4"/>
  <c r="I1058" i="4" a="1"/>
  <c r="I1058" i="4"/>
  <c r="I1059" i="4" a="1"/>
  <c r="I1059" i="4"/>
  <c r="I1060" i="4" a="1"/>
  <c r="I1060" i="4"/>
  <c r="I1061" i="4" a="1"/>
  <c r="I1061" i="4"/>
  <c r="I1062" i="4" a="1"/>
  <c r="I1062" i="4"/>
  <c r="I1063" i="4" a="1"/>
  <c r="I1063" i="4"/>
  <c r="I1064" i="4" a="1"/>
  <c r="I1064" i="4"/>
  <c r="I1065" i="4" a="1"/>
  <c r="I1065" i="4"/>
  <c r="I1066" i="4" a="1"/>
  <c r="I1066" i="4"/>
  <c r="I1067" i="4" a="1"/>
  <c r="I1067" i="4"/>
  <c r="I1068" i="4" a="1"/>
  <c r="I1068" i="4"/>
  <c r="I1069" i="4" a="1"/>
  <c r="I1069" i="4"/>
  <c r="I1070" i="4" a="1"/>
  <c r="I1070" i="4"/>
  <c r="I1071" i="4" a="1"/>
  <c r="I1071" i="4"/>
  <c r="I1072" i="4" a="1"/>
  <c r="I1072" i="4"/>
  <c r="I1073" i="4" a="1"/>
  <c r="I1073" i="4"/>
  <c r="I1074" i="4" a="1"/>
  <c r="I1074" i="4"/>
  <c r="I1075" i="4" a="1"/>
  <c r="I1075" i="4"/>
  <c r="I1076" i="4" a="1"/>
  <c r="I1076" i="4"/>
  <c r="I1077" i="4" a="1"/>
  <c r="I1077" i="4"/>
  <c r="I1078" i="4" a="1"/>
  <c r="I1078" i="4"/>
  <c r="I1079" i="4" a="1"/>
  <c r="I1079" i="4"/>
  <c r="I1080" i="4" a="1"/>
  <c r="I1080" i="4"/>
  <c r="I1081" i="4" a="1"/>
  <c r="I1081" i="4"/>
  <c r="I1082" i="4" a="1"/>
  <c r="I1082" i="4"/>
  <c r="I1083" i="4" a="1"/>
  <c r="I1083" i="4"/>
  <c r="I1084" i="4" a="1"/>
  <c r="I1084" i="4"/>
  <c r="I1085" i="4" a="1"/>
  <c r="I1085" i="4"/>
  <c r="I1086" i="4" a="1"/>
  <c r="I1086" i="4"/>
  <c r="I1087" i="4" a="1"/>
  <c r="I1087" i="4"/>
  <c r="I1088" i="4" a="1"/>
  <c r="I1088" i="4"/>
  <c r="I1089" i="4" a="1"/>
  <c r="I1089" i="4"/>
  <c r="I1090" i="4" a="1"/>
  <c r="I1090" i="4"/>
  <c r="I1091" i="4" a="1"/>
  <c r="I1091" i="4"/>
  <c r="I1092" i="4" a="1"/>
  <c r="I1092" i="4"/>
  <c r="I1093" i="4" a="1"/>
  <c r="I1093" i="4" s="1"/>
  <c r="I1094" i="4" a="1"/>
  <c r="I1094" i="4"/>
  <c r="I1095" i="4" a="1"/>
  <c r="I1095" i="4"/>
  <c r="I1096" i="4" a="1"/>
  <c r="I1096" i="4"/>
  <c r="I1097" i="4" a="1"/>
  <c r="I1097" i="4"/>
  <c r="I1098" i="4" a="1"/>
  <c r="I1098" i="4"/>
  <c r="I1099" i="4" a="1"/>
  <c r="I1099" i="4" s="1"/>
  <c r="I1100" i="4" a="1"/>
  <c r="I1100" i="4"/>
  <c r="I1101" i="4" a="1"/>
  <c r="I1101" i="4"/>
  <c r="I1102" i="4" a="1"/>
  <c r="I1102" i="4"/>
  <c r="I1103" i="4" a="1"/>
  <c r="I1103" i="4"/>
  <c r="I1104" i="4" a="1"/>
  <c r="I1104" i="4"/>
  <c r="I1105" i="4" a="1"/>
  <c r="I1105" i="4" s="1"/>
  <c r="I1106" i="4" a="1"/>
  <c r="I1106" i="4"/>
  <c r="I1107" i="4" a="1"/>
  <c r="I1107" i="4"/>
  <c r="I1108" i="4" a="1"/>
  <c r="I1108" i="4"/>
  <c r="I1109" i="4" a="1"/>
  <c r="I1109" i="4"/>
  <c r="I1110" i="4" a="1"/>
  <c r="I1110" i="4"/>
  <c r="I1111" i="4" a="1"/>
  <c r="I1111" i="4" s="1"/>
  <c r="I1112" i="4" a="1"/>
  <c r="I1112" i="4"/>
  <c r="I1113" i="4" a="1"/>
  <c r="I1113" i="4"/>
  <c r="I1114" i="4" a="1"/>
  <c r="I1114" i="4"/>
  <c r="I1115" i="4" a="1"/>
  <c r="I1115" i="4"/>
  <c r="I1116" i="4" a="1"/>
  <c r="I1116" i="4"/>
  <c r="I1117" i="4" a="1"/>
  <c r="I1117" i="4" s="1"/>
  <c r="I1118" i="4" a="1"/>
  <c r="I1118" i="4"/>
  <c r="I1119" i="4" a="1"/>
  <c r="I1119" i="4"/>
  <c r="I1120" i="4" a="1"/>
  <c r="I1120" i="4"/>
  <c r="I1121" i="4" a="1"/>
  <c r="I1121" i="4"/>
  <c r="I1122" i="4" a="1"/>
  <c r="I1122" i="4"/>
  <c r="I1123" i="4" a="1"/>
  <c r="I1123" i="4" s="1"/>
  <c r="I1124" i="4" a="1"/>
  <c r="I1124" i="4"/>
  <c r="I1125" i="4" a="1"/>
  <c r="I1125" i="4"/>
  <c r="I1126" i="4" a="1"/>
  <c r="I1126" i="4"/>
  <c r="I1127" i="4" a="1"/>
  <c r="I1127" i="4"/>
  <c r="I1128" i="4" a="1"/>
  <c r="I1128" i="4"/>
  <c r="I1129" i="4" a="1"/>
  <c r="I1129" i="4" s="1"/>
  <c r="I1130" i="4" a="1"/>
  <c r="I1130" i="4"/>
  <c r="I1131" i="4" a="1"/>
  <c r="I1131" i="4"/>
  <c r="I1132" i="4" a="1"/>
  <c r="I1132" i="4"/>
  <c r="I1133" i="4" a="1"/>
  <c r="I1133" i="4"/>
  <c r="I1134" i="4" a="1"/>
  <c r="I1134" i="4"/>
  <c r="I1135" i="4" a="1"/>
  <c r="I1135" i="4" s="1"/>
  <c r="I1136" i="4" a="1"/>
  <c r="I1136" i="4"/>
  <c r="I1137" i="4" a="1"/>
  <c r="I1137" i="4"/>
  <c r="I1138" i="4" a="1"/>
  <c r="I1138" i="4"/>
  <c r="I1139" i="4" a="1"/>
  <c r="I1139" i="4"/>
  <c r="I1140" i="4" a="1"/>
  <c r="I1140" i="4"/>
  <c r="I1141" i="4" a="1"/>
  <c r="I1141" i="4" s="1"/>
  <c r="I1142" i="4" a="1"/>
  <c r="I1142" i="4"/>
  <c r="I1143" i="4" a="1"/>
  <c r="I1143" i="4"/>
  <c r="I1144" i="4" a="1"/>
  <c r="I1144" i="4"/>
  <c r="I1145" i="4" a="1"/>
  <c r="I1145" i="4"/>
  <c r="I1146" i="4" a="1"/>
  <c r="I1146" i="4"/>
  <c r="I1147" i="4" a="1"/>
  <c r="I1147" i="4" s="1"/>
  <c r="I1148" i="4" a="1"/>
  <c r="I1148" i="4"/>
  <c r="I1149" i="4" a="1"/>
  <c r="I1149" i="4"/>
  <c r="I1150" i="4" a="1"/>
  <c r="I1150" i="4"/>
  <c r="I1151" i="4" a="1"/>
  <c r="I1151" i="4"/>
  <c r="I1152" i="4" a="1"/>
  <c r="I1152" i="4"/>
  <c r="I1153" i="4" a="1"/>
  <c r="I1153" i="4" s="1"/>
  <c r="I1154" i="4" a="1"/>
  <c r="I1154" i="4"/>
  <c r="I1155" i="4" a="1"/>
  <c r="I1155" i="4"/>
  <c r="I1156" i="4" a="1"/>
  <c r="I1156" i="4"/>
  <c r="I1157" i="4" a="1"/>
  <c r="I1157" i="4"/>
  <c r="I1158" i="4" a="1"/>
  <c r="I1158" i="4"/>
  <c r="I1159" i="4" a="1"/>
  <c r="I1159" i="4" s="1"/>
  <c r="I1160" i="4" a="1"/>
  <c r="I1160" i="4"/>
  <c r="I1161" i="4" a="1"/>
  <c r="I1161" i="4"/>
  <c r="I1162" i="4" a="1"/>
  <c r="I1162" i="4"/>
  <c r="I1163" i="4" a="1"/>
  <c r="I1163" i="4"/>
  <c r="I1164" i="4" a="1"/>
  <c r="I1164" i="4"/>
  <c r="I1165" i="4" a="1"/>
  <c r="I1165" i="4" s="1"/>
  <c r="I1166" i="4" a="1"/>
  <c r="I1166" i="4"/>
  <c r="I1167" i="4" a="1"/>
  <c r="I1167" i="4"/>
  <c r="I1168" i="4" a="1"/>
  <c r="I1168" i="4"/>
  <c r="I1169" i="4" a="1"/>
  <c r="I1169" i="4"/>
  <c r="I1170" i="4" a="1"/>
  <c r="I1170" i="4"/>
  <c r="I1171" i="4" a="1"/>
  <c r="I1171" i="4" s="1"/>
  <c r="I1172" i="4" a="1"/>
  <c r="I1172" i="4"/>
  <c r="I1173" i="4" a="1"/>
  <c r="I1173" i="4"/>
  <c r="I1174" i="4" a="1"/>
  <c r="I1174" i="4"/>
  <c r="I1175" i="4" a="1"/>
  <c r="I1175" i="4"/>
  <c r="I1176" i="4" a="1"/>
  <c r="I1176" i="4"/>
  <c r="I1177" i="4" a="1"/>
  <c r="I1177" i="4" s="1"/>
  <c r="I1178" i="4" a="1"/>
  <c r="I1178" i="4"/>
  <c r="I1179" i="4" a="1"/>
  <c r="I1179" i="4"/>
  <c r="I1180" i="4" a="1"/>
  <c r="I1180" i="4"/>
  <c r="I1181" i="4" a="1"/>
  <c r="I1181" i="4"/>
  <c r="I1182" i="4" a="1"/>
  <c r="I1182" i="4"/>
  <c r="I1183" i="4" a="1"/>
  <c r="I1183" i="4" s="1"/>
  <c r="I1184" i="4" a="1"/>
  <c r="I1184" i="4"/>
  <c r="I1185" i="4" a="1"/>
  <c r="I1185" i="4"/>
  <c r="I1186" i="4" a="1"/>
  <c r="I1186" i="4"/>
  <c r="I1187" i="4" a="1"/>
  <c r="I1187" i="4"/>
  <c r="I1188" i="4" a="1"/>
  <c r="I1188" i="4"/>
  <c r="I1189" i="4" a="1"/>
  <c r="I1189" i="4" s="1"/>
  <c r="I1190" i="4" a="1"/>
  <c r="I1190" i="4"/>
  <c r="I1191" i="4" a="1"/>
  <c r="I1191" i="4"/>
  <c r="I1192" i="4" a="1"/>
  <c r="I1192" i="4"/>
  <c r="I1193" i="4" a="1"/>
  <c r="I1193" i="4"/>
  <c r="I1194" i="4" a="1"/>
  <c r="I1194" i="4"/>
  <c r="I1195" i="4" a="1"/>
  <c r="I1195" i="4" s="1"/>
  <c r="I1196" i="4" a="1"/>
  <c r="I1196" i="4"/>
  <c r="I1197" i="4" a="1"/>
  <c r="I1197" i="4"/>
  <c r="I1198" i="4" a="1"/>
  <c r="I1198" i="4"/>
  <c r="I1199" i="4" a="1"/>
  <c r="I1199" i="4"/>
  <c r="I1200" i="4" a="1"/>
  <c r="I1200" i="4"/>
  <c r="I1201" i="4" a="1"/>
  <c r="I1201" i="4" s="1"/>
  <c r="I1202" i="4" a="1"/>
  <c r="I1202" i="4"/>
  <c r="I1203" i="4" a="1"/>
  <c r="I1203" i="4"/>
  <c r="I1204" i="4" a="1"/>
  <c r="I1204" i="4"/>
  <c r="I1205" i="4" a="1"/>
  <c r="I1205" i="4"/>
  <c r="I1206" i="4" a="1"/>
  <c r="I1206" i="4"/>
  <c r="I1207" i="4" a="1"/>
  <c r="I1207" i="4" s="1"/>
  <c r="I1208" i="4" a="1"/>
  <c r="I1208" i="4"/>
  <c r="I1209" i="4" a="1"/>
  <c r="I1209" i="4"/>
  <c r="I1210" i="4" a="1"/>
  <c r="I1210" i="4"/>
  <c r="I1211" i="4" a="1"/>
  <c r="I1211" i="4"/>
  <c r="I1212" i="4" a="1"/>
  <c r="I1212" i="4"/>
  <c r="I1213" i="4" a="1"/>
  <c r="I1213" i="4" s="1"/>
  <c r="I1214" i="4" a="1"/>
  <c r="I1214" i="4"/>
  <c r="I1215" i="4" a="1"/>
  <c r="I1215" i="4"/>
  <c r="I1216" i="4" a="1"/>
  <c r="I1216" i="4"/>
  <c r="I1217" i="4" a="1"/>
  <c r="I1217" i="4"/>
  <c r="I1218" i="4" a="1"/>
  <c r="I1218" i="4"/>
  <c r="I1219" i="4" a="1"/>
  <c r="I1219" i="4" s="1"/>
  <c r="I1220" i="4" a="1"/>
  <c r="I1220" i="4"/>
  <c r="I1221" i="4" a="1"/>
  <c r="I1221" i="4"/>
  <c r="I1222" i="4" a="1"/>
  <c r="I1222" i="4"/>
  <c r="I1223" i="4" a="1"/>
  <c r="I1223" i="4"/>
  <c r="I1224" i="4" a="1"/>
  <c r="I1224" i="4"/>
  <c r="I1225" i="4" a="1"/>
  <c r="I1225" i="4" s="1"/>
  <c r="I1226" i="4" a="1"/>
  <c r="I1226" i="4"/>
  <c r="I1227" i="4" a="1"/>
  <c r="I1227" i="4"/>
  <c r="I1228" i="4" a="1"/>
  <c r="I1228" i="4"/>
  <c r="I1229" i="4" a="1"/>
  <c r="I1229" i="4"/>
  <c r="I1230" i="4" a="1"/>
  <c r="I1230" i="4"/>
  <c r="I1231" i="4" a="1"/>
  <c r="I1231" i="4" s="1"/>
  <c r="I1232" i="4" a="1"/>
  <c r="I1232" i="4"/>
  <c r="I1233" i="4" a="1"/>
  <c r="I1233" i="4"/>
  <c r="I1234" i="4" a="1"/>
  <c r="I1234" i="4"/>
  <c r="I1235" i="4" a="1"/>
  <c r="I1235" i="4"/>
  <c r="I1236" i="4" a="1"/>
  <c r="I1236" i="4"/>
  <c r="I1237" i="4" a="1"/>
  <c r="I1237" i="4" s="1"/>
  <c r="I1238" i="4" a="1"/>
  <c r="I1238" i="4"/>
  <c r="I1239" i="4" a="1"/>
  <c r="I1239" i="4"/>
  <c r="I1240" i="4" a="1"/>
  <c r="I1240" i="4"/>
  <c r="I1241" i="4" a="1"/>
  <c r="I1241" i="4"/>
  <c r="I1242" i="4" a="1"/>
  <c r="I1242" i="4"/>
  <c r="I1243" i="4" a="1"/>
  <c r="I1243" i="4" s="1"/>
  <c r="I1244" i="4" a="1"/>
  <c r="I1244" i="4"/>
  <c r="I1245" i="4" a="1"/>
  <c r="I1245" i="4"/>
  <c r="I1246" i="4" a="1"/>
  <c r="I1246" i="4"/>
  <c r="I1247" i="4" a="1"/>
  <c r="I1247" i="4"/>
  <c r="I1248" i="4" a="1"/>
  <c r="I1248" i="4"/>
  <c r="I1249" i="4" a="1"/>
  <c r="I1249" i="4" s="1"/>
  <c r="I1250" i="4" a="1"/>
  <c r="I1250" i="4"/>
  <c r="I1251" i="4" a="1"/>
  <c r="I1251" i="4"/>
  <c r="I1252" i="4" a="1"/>
  <c r="I1252" i="4"/>
  <c r="I1253" i="4" a="1"/>
  <c r="I1253" i="4"/>
  <c r="I1254" i="4" a="1"/>
  <c r="I1254" i="4"/>
  <c r="I1255" i="4" a="1"/>
  <c r="I1255" i="4" s="1"/>
  <c r="I1256" i="4" a="1"/>
  <c r="I1256" i="4"/>
  <c r="I1257" i="4" a="1"/>
  <c r="I1257" i="4"/>
  <c r="I1258" i="4" a="1"/>
  <c r="I1258" i="4"/>
  <c r="I1259" i="4" a="1"/>
  <c r="I1259" i="4"/>
  <c r="I1260" i="4" a="1"/>
  <c r="I1260" i="4"/>
  <c r="I1261" i="4" a="1"/>
  <c r="I1261" i="4" s="1"/>
  <c r="I1262" i="4" a="1"/>
  <c r="I1262" i="4"/>
  <c r="I1263" i="4" a="1"/>
  <c r="I1263" i="4"/>
  <c r="I1264" i="4" a="1"/>
  <c r="I1264" i="4"/>
  <c r="I1265" i="4" a="1"/>
  <c r="I1265" i="4"/>
  <c r="I1266" i="4" a="1"/>
  <c r="I1266" i="4"/>
  <c r="I1267" i="4" a="1"/>
  <c r="I1267" i="4" s="1"/>
  <c r="I1268" i="4" a="1"/>
  <c r="I1268" i="4"/>
  <c r="I1269" i="4" a="1"/>
  <c r="I1269" i="4"/>
  <c r="I1270" i="4" a="1"/>
  <c r="I1270" i="4"/>
  <c r="I1271" i="4" a="1"/>
  <c r="I1271" i="4"/>
  <c r="I1272" i="4" a="1"/>
  <c r="I1272" i="4"/>
  <c r="I1273" i="4" a="1"/>
  <c r="I1273" i="4" s="1"/>
  <c r="I1274" i="4" a="1"/>
  <c r="I1274" i="4"/>
  <c r="I1275" i="4" a="1"/>
  <c r="I1275" i="4"/>
  <c r="I1276" i="4" a="1"/>
  <c r="I1276" i="4"/>
  <c r="I1277" i="4" a="1"/>
  <c r="I1277" i="4"/>
  <c r="I1278" i="4" a="1"/>
  <c r="I1278" i="4"/>
  <c r="I1279" i="4" a="1"/>
  <c r="I1279" i="4" s="1"/>
  <c r="I1280" i="4" a="1"/>
  <c r="I1280" i="4"/>
  <c r="I1281" i="4" a="1"/>
  <c r="I1281" i="4"/>
  <c r="I1282" i="4" a="1"/>
  <c r="I1282" i="4"/>
  <c r="I1283" i="4" a="1"/>
  <c r="I1283" i="4"/>
  <c r="I1284" i="4" a="1"/>
  <c r="I1284" i="4"/>
  <c r="I1285" i="4" a="1"/>
  <c r="I1285" i="4" s="1"/>
  <c r="I1286" i="4" a="1"/>
  <c r="I1286" i="4"/>
  <c r="I1287" i="4" a="1"/>
  <c r="I1287" i="4"/>
  <c r="I1288" i="4" a="1"/>
  <c r="I1288" i="4"/>
  <c r="I1289" i="4" a="1"/>
  <c r="I1289" i="4"/>
  <c r="I1290" i="4" a="1"/>
  <c r="I1290" i="4"/>
  <c r="I1291" i="4" a="1"/>
  <c r="I1291" i="4" s="1"/>
  <c r="I1292" i="4" a="1"/>
  <c r="I1292" i="4"/>
  <c r="I1293" i="4" a="1"/>
  <c r="I1293" i="4"/>
  <c r="I1294" i="4" a="1"/>
  <c r="I1294" i="4"/>
  <c r="I1295" i="4" a="1"/>
  <c r="I1295" i="4"/>
  <c r="I1296" i="4" a="1"/>
  <c r="I1296" i="4"/>
  <c r="I1297" i="4" a="1"/>
  <c r="I1297" i="4" s="1"/>
  <c r="I1298" i="4" a="1"/>
  <c r="I1298" i="4"/>
  <c r="I1299" i="4" a="1"/>
  <c r="I1299" i="4"/>
  <c r="I1300" i="4" a="1"/>
  <c r="I1300" i="4"/>
  <c r="I1301" i="4" a="1"/>
  <c r="I1301" i="4"/>
  <c r="I1302" i="4" a="1"/>
  <c r="I1302" i="4"/>
  <c r="I1303" i="4" a="1"/>
  <c r="I1303" i="4" s="1"/>
  <c r="I1304" i="4" a="1"/>
  <c r="I1304" i="4"/>
  <c r="I1305" i="4" a="1"/>
  <c r="I1305" i="4"/>
  <c r="I1306" i="4" a="1"/>
  <c r="I1306" i="4"/>
  <c r="I1307" i="4" a="1"/>
  <c r="I1307" i="4"/>
  <c r="I1308" i="4" a="1"/>
  <c r="I1308" i="4"/>
  <c r="I1309" i="4" a="1"/>
  <c r="I1309" i="4" s="1"/>
  <c r="I1310" i="4" a="1"/>
  <c r="I1310" i="4"/>
  <c r="I1311" i="4" a="1"/>
  <c r="I1311" i="4"/>
  <c r="I1312" i="4" a="1"/>
  <c r="I1312" i="4"/>
  <c r="I1313" i="4" a="1"/>
  <c r="I1313" i="4"/>
  <c r="I1314" i="4" a="1"/>
  <c r="I1314" i="4"/>
  <c r="I1315" i="4" a="1"/>
  <c r="I1315" i="4" s="1"/>
  <c r="I1316" i="4" a="1"/>
  <c r="I1316" i="4"/>
  <c r="I1317" i="4" a="1"/>
  <c r="I1317" i="4"/>
  <c r="I1318" i="4" a="1"/>
  <c r="I1318" i="4"/>
  <c r="I1319" i="4" a="1"/>
  <c r="I1319" i="4"/>
  <c r="I1320" i="4" a="1"/>
  <c r="I1320" i="4"/>
  <c r="I1321" i="4" a="1"/>
  <c r="I1321" i="4" s="1"/>
  <c r="I1322" i="4" a="1"/>
  <c r="I1322" i="4"/>
  <c r="I1323" i="4" a="1"/>
  <c r="I1323" i="4"/>
  <c r="I1324" i="4" a="1"/>
  <c r="I1324" i="4"/>
  <c r="I1325" i="4" a="1"/>
  <c r="I1325" i="4"/>
  <c r="I1326" i="4" a="1"/>
  <c r="I1326" i="4"/>
  <c r="I1327" i="4" a="1"/>
  <c r="I1327" i="4" s="1"/>
  <c r="I1328" i="4" a="1"/>
  <c r="I1328" i="4"/>
  <c r="I1329" i="4" a="1"/>
  <c r="I1329" i="4"/>
  <c r="I1330" i="4" a="1"/>
  <c r="I1330" i="4"/>
  <c r="I1331" i="4" a="1"/>
  <c r="I1331" i="4"/>
  <c r="I1332" i="4" a="1"/>
  <c r="I1332" i="4"/>
  <c r="I1333" i="4" a="1"/>
  <c r="I1333" i="4" s="1"/>
  <c r="I1334" i="4" a="1"/>
  <c r="I1334" i="4"/>
  <c r="I1335" i="4" a="1"/>
  <c r="I1335" i="4"/>
  <c r="I1336" i="4" a="1"/>
  <c r="I1336" i="4"/>
  <c r="I1337" i="4" a="1"/>
  <c r="I1337" i="4"/>
  <c r="I1338" i="4" a="1"/>
  <c r="I1338" i="4"/>
  <c r="I1339" i="4" a="1"/>
  <c r="I1339" i="4" s="1"/>
  <c r="I1340" i="4" a="1"/>
  <c r="I1340" i="4"/>
  <c r="I1341" i="4" a="1"/>
  <c r="I1341" i="4"/>
  <c r="I1342" i="4" a="1"/>
  <c r="I1342" i="4"/>
  <c r="I1343" i="4" a="1"/>
  <c r="I1343" i="4"/>
  <c r="I1344" i="4" a="1"/>
  <c r="I1344" i="4"/>
  <c r="I1345" i="4" a="1"/>
  <c r="I1345" i="4" s="1"/>
  <c r="I1346" i="4" a="1"/>
  <c r="I1346" i="4"/>
  <c r="I1347" i="4" a="1"/>
  <c r="I1347" i="4"/>
  <c r="I1348" i="4" a="1"/>
  <c r="I1348" i="4"/>
  <c r="I1349" i="4" a="1"/>
  <c r="I1349" i="4"/>
  <c r="I1350" i="4" a="1"/>
  <c r="I1350" i="4"/>
  <c r="I1351" i="4" a="1"/>
  <c r="I1351" i="4" s="1"/>
  <c r="I1352" i="4" a="1"/>
  <c r="I1352" i="4"/>
  <c r="I1353" i="4" a="1"/>
  <c r="I1353" i="4"/>
  <c r="I1354" i="4" a="1"/>
  <c r="I1354" i="4"/>
  <c r="I1355" i="4" a="1"/>
  <c r="I1355" i="4"/>
  <c r="I1356" i="4" a="1"/>
  <c r="I1356" i="4"/>
  <c r="I1357" i="4" a="1"/>
  <c r="I1357" i="4" s="1"/>
  <c r="I1358" i="4" a="1"/>
  <c r="I1358" i="4"/>
  <c r="I1359" i="4" a="1"/>
  <c r="I1359" i="4"/>
  <c r="I1360" i="4" a="1"/>
  <c r="I1360" i="4"/>
  <c r="I1361" i="4" a="1"/>
  <c r="I1361" i="4"/>
  <c r="I1362" i="4" a="1"/>
  <c r="I1362" i="4"/>
  <c r="I1363" i="4" a="1"/>
  <c r="I1363" i="4" s="1"/>
  <c r="I1364" i="4" a="1"/>
  <c r="I1364" i="4"/>
  <c r="I1365" i="4" a="1"/>
  <c r="I1365" i="4"/>
  <c r="I1366" i="4" a="1"/>
  <c r="I1366" i="4"/>
  <c r="I1367" i="4" a="1"/>
  <c r="I1367" i="4"/>
  <c r="I1368" i="4" a="1"/>
  <c r="I1368" i="4"/>
  <c r="I1369" i="4" a="1"/>
  <c r="I1369" i="4" s="1"/>
  <c r="I1370" i="4" a="1"/>
  <c r="I1370" i="4"/>
  <c r="I1371" i="4" a="1"/>
  <c r="I1371" i="4"/>
  <c r="I1372" i="4" a="1"/>
  <c r="I1372" i="4"/>
  <c r="I1373" i="4" a="1"/>
  <c r="I1373" i="4"/>
  <c r="I1374" i="4" a="1"/>
  <c r="I1374" i="4"/>
  <c r="I1375" i="4" a="1"/>
  <c r="I1375" i="4" s="1"/>
  <c r="I1376" i="4" a="1"/>
  <c r="I1376" i="4"/>
  <c r="I1377" i="4" a="1"/>
  <c r="I1377" i="4"/>
  <c r="I1378" i="4" a="1"/>
  <c r="I1378" i="4"/>
  <c r="I1379" i="4" a="1"/>
  <c r="I1379" i="4"/>
  <c r="I1380" i="4" a="1"/>
  <c r="I1380" i="4"/>
  <c r="I1381" i="4" a="1"/>
  <c r="I1381" i="4" s="1"/>
  <c r="I1382" i="4" a="1"/>
  <c r="I1382" i="4"/>
  <c r="I1383" i="4" a="1"/>
  <c r="I1383" i="4"/>
  <c r="I1384" i="4" a="1"/>
  <c r="I1384" i="4"/>
  <c r="I1385" i="4" a="1"/>
  <c r="I1385" i="4"/>
  <c r="I1386" i="4" a="1"/>
  <c r="I1386" i="4"/>
  <c r="I1387" i="4" a="1"/>
  <c r="I1387" i="4" s="1"/>
  <c r="I1388" i="4" a="1"/>
  <c r="I1388" i="4"/>
  <c r="I1389" i="4" a="1"/>
  <c r="I1389" i="4"/>
  <c r="I1390" i="4" a="1"/>
  <c r="I1390" i="4"/>
  <c r="I1391" i="4" a="1"/>
  <c r="I1391" i="4"/>
  <c r="I1392" i="4" a="1"/>
  <c r="I1392" i="4"/>
  <c r="I1393" i="4" a="1"/>
  <c r="I1393" i="4" s="1"/>
  <c r="I1394" i="4" a="1"/>
  <c r="I1394" i="4"/>
  <c r="I1395" i="4" a="1"/>
  <c r="I1395" i="4"/>
  <c r="I1396" i="4" a="1"/>
  <c r="I1396" i="4"/>
  <c r="I1397" i="4" a="1"/>
  <c r="I1397" i="4"/>
  <c r="I1398" i="4" a="1"/>
  <c r="I1398" i="4"/>
  <c r="I1399" i="4" a="1"/>
  <c r="I1399" i="4" s="1"/>
  <c r="I1400" i="4" a="1"/>
  <c r="I1400" i="4"/>
  <c r="I1401" i="4" a="1"/>
  <c r="I1401" i="4"/>
  <c r="I1402" i="4" a="1"/>
  <c r="I1402" i="4"/>
  <c r="I1403" i="4" a="1"/>
  <c r="I1403" i="4"/>
  <c r="I1404" i="4" a="1"/>
  <c r="I1404" i="4"/>
  <c r="I1405" i="4" a="1"/>
  <c r="I1405" i="4" s="1"/>
  <c r="I1406" i="4" a="1"/>
  <c r="I1406" i="4"/>
  <c r="I1407" i="4" a="1"/>
  <c r="I1407" i="4"/>
  <c r="I1408" i="4" a="1"/>
  <c r="I1408" i="4"/>
  <c r="I1409" i="4" a="1"/>
  <c r="I1409" i="4"/>
  <c r="I1410" i="4" a="1"/>
  <c r="I1410" i="4"/>
  <c r="I1411" i="4" a="1"/>
  <c r="I1411" i="4" s="1"/>
  <c r="I1412" i="4" a="1"/>
  <c r="I1412" i="4"/>
  <c r="I1413" i="4" a="1"/>
  <c r="I1413" i="4"/>
  <c r="I1414" i="4" a="1"/>
  <c r="I1414" i="4"/>
  <c r="I1415" i="4" a="1"/>
  <c r="I1415" i="4"/>
  <c r="I1416" i="4" a="1"/>
  <c r="I1416" i="4"/>
  <c r="I1417" i="4" a="1"/>
  <c r="I1417" i="4" s="1"/>
  <c r="I1418" i="4" a="1"/>
  <c r="I1418" i="4"/>
  <c r="I1419" i="4" a="1"/>
  <c r="I1419" i="4"/>
  <c r="I1420" i="4" a="1"/>
  <c r="I1420" i="4"/>
  <c r="I1421" i="4" a="1"/>
  <c r="I1421" i="4"/>
  <c r="I1422" i="4" a="1"/>
  <c r="I1422" i="4"/>
  <c r="I1423" i="4" a="1"/>
  <c r="I1423" i="4" s="1"/>
  <c r="I1424" i="4" a="1"/>
  <c r="I1424" i="4"/>
  <c r="I1425" i="4" a="1"/>
  <c r="I1425" i="4"/>
  <c r="I1426" i="4" a="1"/>
  <c r="I1426" i="4"/>
  <c r="I1427" i="4" a="1"/>
  <c r="I1427" i="4"/>
  <c r="I1428" i="4" a="1"/>
  <c r="I1428" i="4"/>
  <c r="I1429" i="4" a="1"/>
  <c r="I1429" i="4" s="1"/>
  <c r="I1430" i="4" a="1"/>
  <c r="I1430" i="4"/>
  <c r="I1431" i="4" a="1"/>
  <c r="I1431" i="4"/>
  <c r="I1432" i="4" a="1"/>
  <c r="I1432" i="4"/>
  <c r="I1433" i="4" a="1"/>
  <c r="I1433" i="4"/>
  <c r="I1434" i="4" a="1"/>
  <c r="I1434" i="4"/>
  <c r="I1435" i="4" a="1"/>
  <c r="I1435" i="4" s="1"/>
  <c r="I1436" i="4" a="1"/>
  <c r="I1436" i="4"/>
  <c r="I1437" i="4" a="1"/>
  <c r="I1437" i="4"/>
  <c r="I1438" i="4" a="1"/>
  <c r="I1438" i="4"/>
  <c r="I1439" i="4" a="1"/>
  <c r="I1439" i="4"/>
  <c r="I1440" i="4" a="1"/>
  <c r="I1440" i="4"/>
  <c r="I1441" i="4" a="1"/>
  <c r="I1441" i="4" s="1"/>
  <c r="I1442" i="4" a="1"/>
  <c r="I1442" i="4"/>
  <c r="I1443" i="4" a="1"/>
  <c r="I1443" i="4"/>
  <c r="I1444" i="4" a="1"/>
  <c r="I1444" i="4"/>
  <c r="I1445" i="4" a="1"/>
  <c r="I1445" i="4"/>
  <c r="I1446" i="4" a="1"/>
  <c r="I1446" i="4"/>
  <c r="I1447" i="4" a="1"/>
  <c r="I1447" i="4" s="1"/>
  <c r="I1448" i="4" a="1"/>
  <c r="I1448" i="4"/>
  <c r="I1449" i="4" a="1"/>
  <c r="I1449" i="4"/>
  <c r="I1450" i="4" a="1"/>
  <c r="I1450" i="4"/>
  <c r="I1451" i="4" a="1"/>
  <c r="I1451" i="4"/>
  <c r="I1452" i="4" a="1"/>
  <c r="I1452" i="4"/>
  <c r="I1453" i="4" a="1"/>
  <c r="I1453" i="4" s="1"/>
  <c r="I1454" i="4" a="1"/>
  <c r="I1454" i="4"/>
  <c r="I1455" i="4" a="1"/>
  <c r="I1455" i="4"/>
  <c r="I1456" i="4" a="1"/>
  <c r="I1456" i="4"/>
  <c r="I1457" i="4" a="1"/>
  <c r="I1457" i="4"/>
  <c r="I1458" i="4" a="1"/>
  <c r="I1458" i="4"/>
  <c r="I1459" i="4" a="1"/>
  <c r="I1459" i="4" s="1"/>
  <c r="I1460" i="4" a="1"/>
  <c r="I1460" i="4"/>
  <c r="I1461" i="4" a="1"/>
  <c r="I1461" i="4"/>
  <c r="I1462" i="4" a="1"/>
  <c r="I1462" i="4"/>
  <c r="I1463" i="4" a="1"/>
  <c r="I1463" i="4"/>
  <c r="I1464" i="4" a="1"/>
  <c r="I1464" i="4"/>
  <c r="I1465" i="4" a="1"/>
  <c r="I1465" i="4" s="1"/>
  <c r="I1466" i="4" a="1"/>
  <c r="I1466" i="4"/>
  <c r="I1467" i="4" a="1"/>
  <c r="I1467" i="4"/>
  <c r="I1468" i="4" a="1"/>
  <c r="I1468" i="4"/>
  <c r="I1469" i="4" a="1"/>
  <c r="I1469" i="4"/>
  <c r="I1470" i="4" a="1"/>
  <c r="I1470" i="4"/>
  <c r="I1471" i="4" a="1"/>
  <c r="I1471" i="4" s="1"/>
  <c r="I1472" i="4" a="1"/>
  <c r="I1472" i="4"/>
  <c r="I1473" i="4" a="1"/>
  <c r="I1473" i="4"/>
  <c r="I1474" i="4" a="1"/>
  <c r="I1474" i="4"/>
  <c r="I1475" i="4" a="1"/>
  <c r="I1475" i="4"/>
  <c r="I1476" i="4" a="1"/>
  <c r="I1476" i="4"/>
  <c r="I1477" i="4" a="1"/>
  <c r="I1477" i="4" s="1"/>
  <c r="I1478" i="4" a="1"/>
  <c r="I1478" i="4"/>
  <c r="I1479" i="4" a="1"/>
  <c r="I1479" i="4"/>
  <c r="I1480" i="4" a="1"/>
  <c r="I1480" i="4"/>
  <c r="I1481" i="4" a="1"/>
  <c r="I1481" i="4"/>
  <c r="I1482" i="4" a="1"/>
  <c r="I1482" i="4"/>
  <c r="I1483" i="4" a="1"/>
  <c r="I1483" i="4" s="1"/>
  <c r="I1484" i="4" a="1"/>
  <c r="I1484" i="4"/>
  <c r="I1485" i="4" a="1"/>
  <c r="I1485" i="4"/>
  <c r="I1486" i="4" a="1"/>
  <c r="I1486" i="4"/>
  <c r="I1487" i="4" a="1"/>
  <c r="I1487" i="4"/>
  <c r="I1488" i="4" a="1"/>
  <c r="I1488" i="4"/>
  <c r="I1489" i="4" a="1"/>
  <c r="I1489" i="4" s="1"/>
  <c r="I1490" i="4" a="1"/>
  <c r="I1490" i="4"/>
  <c r="I1491" i="4" a="1"/>
  <c r="I1491" i="4"/>
  <c r="I1492" i="4" a="1"/>
  <c r="I1492" i="4"/>
  <c r="I1493" i="4" a="1"/>
  <c r="I1493" i="4"/>
  <c r="I1494" i="4" a="1"/>
  <c r="I1494" i="4"/>
  <c r="I1495" i="4" a="1"/>
  <c r="I1495" i="4" s="1"/>
  <c r="I1496" i="4" a="1"/>
  <c r="I1496" i="4"/>
  <c r="I1497" i="4" a="1"/>
  <c r="I1497" i="4"/>
  <c r="I1498" i="4" a="1"/>
  <c r="I1498" i="4"/>
  <c r="I1499" i="4" a="1"/>
  <c r="I1499" i="4"/>
  <c r="I1500" i="4" a="1"/>
  <c r="I1500" i="4"/>
  <c r="I1501" i="4" a="1"/>
  <c r="I1501" i="4" s="1"/>
  <c r="I1502" i="4" a="1"/>
  <c r="I1502" i="4"/>
  <c r="I1503" i="4" a="1"/>
  <c r="I1503" i="4"/>
  <c r="I1504" i="4" a="1"/>
  <c r="I1504" i="4"/>
  <c r="I1505" i="4" a="1"/>
  <c r="I1505" i="4"/>
  <c r="I1506" i="4" a="1"/>
  <c r="I1506" i="4"/>
  <c r="I1507" i="4" a="1"/>
  <c r="I1507" i="4" s="1"/>
  <c r="I1508" i="4" a="1"/>
  <c r="I1508" i="4"/>
  <c r="I1509" i="4" a="1"/>
  <c r="I1509" i="4"/>
  <c r="I1510" i="4" a="1"/>
  <c r="I1510" i="4"/>
  <c r="I1511" i="4" a="1"/>
  <c r="I1511" i="4"/>
  <c r="I1512" i="4" a="1"/>
  <c r="I1512" i="4"/>
  <c r="I1513" i="4" a="1"/>
  <c r="I1513" i="4" s="1"/>
  <c r="I1514" i="4" a="1"/>
  <c r="I1514" i="4"/>
  <c r="I1515" i="4" a="1"/>
  <c r="I1515" i="4"/>
  <c r="I1516" i="4" a="1"/>
  <c r="I1516" i="4"/>
  <c r="I1517" i="4" a="1"/>
  <c r="I1517" i="4"/>
  <c r="I1518" i="4" a="1"/>
  <c r="I1518" i="4"/>
  <c r="I1519" i="4" a="1"/>
  <c r="I1519" i="4" s="1"/>
  <c r="I1520" i="4" a="1"/>
  <c r="I1520" i="4"/>
  <c r="I1521" i="4" a="1"/>
  <c r="I1521" i="4"/>
  <c r="I1522" i="4" a="1"/>
  <c r="I1522" i="4"/>
  <c r="I1523" i="4" a="1"/>
  <c r="I1523" i="4"/>
  <c r="I1524" i="4" a="1"/>
  <c r="I1524" i="4"/>
  <c r="I1525" i="4" a="1"/>
  <c r="I1525" i="4" s="1"/>
  <c r="I1526" i="4" a="1"/>
  <c r="I1526" i="4"/>
  <c r="I1527" i="4" a="1"/>
  <c r="I1527" i="4"/>
  <c r="I1528" i="4" a="1"/>
  <c r="I1528" i="4"/>
  <c r="I1529" i="4" a="1"/>
  <c r="I1529" i="4"/>
  <c r="I1530" i="4" a="1"/>
  <c r="I1530" i="4"/>
  <c r="I1531" i="4" a="1"/>
  <c r="I1531" i="4" s="1"/>
  <c r="I1532" i="4" a="1"/>
  <c r="I1532" i="4"/>
  <c r="I1533" i="4" a="1"/>
  <c r="I1533" i="4"/>
  <c r="I1534" i="4" a="1"/>
  <c r="I1534" i="4"/>
  <c r="I1535" i="4" a="1"/>
  <c r="I1535" i="4"/>
  <c r="I1536" i="4" a="1"/>
  <c r="I1536" i="4"/>
  <c r="I1537" i="4" a="1"/>
  <c r="I1537" i="4" s="1"/>
  <c r="I1538" i="4" a="1"/>
  <c r="I1538" i="4"/>
  <c r="I1539" i="4" a="1"/>
  <c r="I1539" i="4"/>
  <c r="I1540" i="4" a="1"/>
  <c r="I1540" i="4"/>
  <c r="I1541" i="4" a="1"/>
  <c r="I1541" i="4"/>
  <c r="I1542" i="4" a="1"/>
  <c r="I1542" i="4"/>
  <c r="I1543" i="4" a="1"/>
  <c r="I1543" i="4" s="1"/>
  <c r="I1544" i="4" a="1"/>
  <c r="I1544" i="4"/>
  <c r="I1545" i="4" a="1"/>
  <c r="I1545" i="4"/>
  <c r="I1546" i="4" a="1"/>
  <c r="I1546" i="4"/>
  <c r="I1547" i="4" a="1"/>
  <c r="I1547" i="4"/>
  <c r="I1548" i="4" a="1"/>
  <c r="I1548" i="4"/>
  <c r="I1549" i="4" a="1"/>
  <c r="I1549" i="4" s="1"/>
  <c r="I1550" i="4" a="1"/>
  <c r="I1550" i="4"/>
  <c r="I1551" i="4" a="1"/>
  <c r="I1551" i="4"/>
  <c r="I1552" i="4" a="1"/>
  <c r="I1552" i="4"/>
  <c r="I1553" i="4" a="1"/>
  <c r="I1553" i="4"/>
  <c r="I1554" i="4" a="1"/>
  <c r="I1554" i="4"/>
  <c r="I1555" i="4" a="1"/>
  <c r="I1555" i="4" s="1"/>
  <c r="I1556" i="4" a="1"/>
  <c r="I1556" i="4"/>
  <c r="I1557" i="4" a="1"/>
  <c r="I1557" i="4"/>
  <c r="I1558" i="4" a="1"/>
  <c r="I1558" i="4"/>
  <c r="I1559" i="4" a="1"/>
  <c r="I1559" i="4"/>
  <c r="I1560" i="4" a="1"/>
  <c r="I1560" i="4"/>
  <c r="I1561" i="4" a="1"/>
  <c r="I1561" i="4" s="1"/>
  <c r="I1562" i="4" a="1"/>
  <c r="I1562" i="4"/>
  <c r="I1563" i="4" a="1"/>
  <c r="I1563" i="4"/>
  <c r="I1564" i="4" a="1"/>
  <c r="I1564" i="4"/>
  <c r="I1565" i="4" a="1"/>
  <c r="I1565" i="4"/>
  <c r="I1566" i="4" a="1"/>
  <c r="I1566" i="4"/>
  <c r="I1567" i="4" a="1"/>
  <c r="I1567" i="4" s="1"/>
  <c r="I1568" i="4" a="1"/>
  <c r="I1568" i="4"/>
  <c r="I1569" i="4" a="1"/>
  <c r="I1569" i="4"/>
  <c r="I1570" i="4" a="1"/>
  <c r="I1570" i="4"/>
  <c r="I1571" i="4" a="1"/>
  <c r="I1571" i="4"/>
  <c r="I1572" i="4" a="1"/>
  <c r="I1572" i="4"/>
  <c r="I1573" i="4" a="1"/>
  <c r="I1573" i="4" s="1"/>
  <c r="I1574" i="4" a="1"/>
  <c r="I1574" i="4"/>
  <c r="I1575" i="4" a="1"/>
  <c r="I1575" i="4"/>
  <c r="I1576" i="4" a="1"/>
  <c r="I1576" i="4"/>
  <c r="I1577" i="4" a="1"/>
  <c r="I1577" i="4"/>
  <c r="I1578" i="4" a="1"/>
  <c r="I1578" i="4"/>
  <c r="I1579" i="4" a="1"/>
  <c r="I1579" i="4" s="1"/>
  <c r="I1580" i="4" a="1"/>
  <c r="I1580" i="4"/>
  <c r="I1581" i="4" a="1"/>
  <c r="I1581" i="4"/>
  <c r="I1582" i="4" a="1"/>
  <c r="I1582" i="4"/>
  <c r="I1583" i="4" a="1"/>
  <c r="I1583" i="4"/>
  <c r="I1584" i="4" a="1"/>
  <c r="I1584" i="4"/>
  <c r="I1585" i="4" a="1"/>
  <c r="I1585" i="4" s="1"/>
  <c r="I1586" i="4" a="1"/>
  <c r="I1586" i="4"/>
  <c r="I1587" i="4" a="1"/>
  <c r="I1587" i="4"/>
  <c r="I1588" i="4" a="1"/>
  <c r="I1588" i="4"/>
  <c r="I1589" i="4" a="1"/>
  <c r="I1589" i="4"/>
  <c r="I1590" i="4" a="1"/>
  <c r="I1590" i="4"/>
  <c r="I1591" i="4" a="1"/>
  <c r="I1591" i="4" s="1"/>
  <c r="I1592" i="4" a="1"/>
  <c r="I1592" i="4"/>
  <c r="I1593" i="4" a="1"/>
  <c r="I1593" i="4"/>
  <c r="I1594" i="4" a="1"/>
  <c r="I1594" i="4"/>
  <c r="I1595" i="4" a="1"/>
  <c r="I1595" i="4"/>
  <c r="I1596" i="4" a="1"/>
  <c r="I1596" i="4"/>
  <c r="I1597" i="4" a="1"/>
  <c r="I1597" i="4" s="1"/>
  <c r="I1598" i="4" a="1"/>
  <c r="I1598" i="4"/>
  <c r="I1599" i="4" a="1"/>
  <c r="I1599" i="4"/>
  <c r="I1600" i="4" a="1"/>
  <c r="I1600" i="4"/>
  <c r="I1601" i="4" a="1"/>
  <c r="I1601" i="4"/>
  <c r="I1602" i="4" a="1"/>
  <c r="I1602" i="4"/>
  <c r="I1603" i="4" a="1"/>
  <c r="I1603" i="4" s="1"/>
  <c r="I1604" i="4" a="1"/>
  <c r="I1604" i="4"/>
  <c r="I1605" i="4" a="1"/>
  <c r="I1605" i="4"/>
  <c r="I1606" i="4" a="1"/>
  <c r="I1606" i="4"/>
  <c r="I1607" i="4" a="1"/>
  <c r="I1607" i="4"/>
  <c r="I1608" i="4" a="1"/>
  <c r="I1608" i="4"/>
  <c r="I1609" i="4" a="1"/>
  <c r="I1609" i="4" s="1"/>
  <c r="I1610" i="4" a="1"/>
  <c r="I1610" i="4"/>
  <c r="I1611" i="4" a="1"/>
  <c r="I1611" i="4"/>
  <c r="I1612" i="4" a="1"/>
  <c r="I1612" i="4"/>
  <c r="I1613" i="4" a="1"/>
  <c r="I1613" i="4"/>
  <c r="I1614" i="4" a="1"/>
  <c r="I1614" i="4"/>
  <c r="I1615" i="4" a="1"/>
  <c r="I1615" i="4" s="1"/>
  <c r="I1616" i="4" a="1"/>
  <c r="I1616" i="4"/>
  <c r="I1617" i="4" a="1"/>
  <c r="I1617" i="4"/>
  <c r="I1618" i="4" a="1"/>
  <c r="I1618" i="4"/>
  <c r="I1619" i="4" a="1"/>
  <c r="I1619" i="4"/>
  <c r="I1620" i="4" a="1"/>
  <c r="I1620" i="4"/>
  <c r="I1621" i="4" a="1"/>
  <c r="I1621" i="4" s="1"/>
  <c r="I1622" i="4" a="1"/>
  <c r="I1622" i="4"/>
  <c r="I1623" i="4" a="1"/>
  <c r="I1623" i="4"/>
  <c r="I1624" i="4" a="1"/>
  <c r="I1624" i="4"/>
  <c r="I1625" i="4" a="1"/>
  <c r="I1625" i="4"/>
  <c r="I1626" i="4" a="1"/>
  <c r="I1626" i="4"/>
  <c r="I1627" i="4" a="1"/>
  <c r="I1627" i="4" s="1"/>
  <c r="I1628" i="4" a="1"/>
  <c r="I1628" i="4"/>
  <c r="I1629" i="4" a="1"/>
  <c r="I1629" i="4"/>
  <c r="I1630" i="4" a="1"/>
  <c r="I1630" i="4"/>
  <c r="I1631" i="4" a="1"/>
  <c r="I1631" i="4"/>
  <c r="I1632" i="4" a="1"/>
  <c r="I1632" i="4"/>
  <c r="I1633" i="4" a="1"/>
  <c r="I1633" i="4" s="1"/>
  <c r="I1634" i="4" a="1"/>
  <c r="I1634" i="4"/>
  <c r="I1635" i="4" a="1"/>
  <c r="I1635" i="4"/>
  <c r="I1636" i="4" a="1"/>
  <c r="I1636" i="4"/>
  <c r="I1637" i="4" a="1"/>
  <c r="I1637" i="4"/>
  <c r="I1638" i="4" a="1"/>
  <c r="I1638" i="4"/>
  <c r="I1639" i="4" a="1"/>
  <c r="I1639" i="4" s="1"/>
  <c r="I1640" i="4" a="1"/>
  <c r="I1640" i="4"/>
  <c r="I1641" i="4" a="1"/>
  <c r="I1641" i="4"/>
  <c r="I1642" i="4" a="1"/>
  <c r="I1642" i="4"/>
  <c r="I1643" i="4" a="1"/>
  <c r="I1643" i="4"/>
  <c r="I1644" i="4" a="1"/>
  <c r="I1644" i="4"/>
  <c r="I1645" i="4" a="1"/>
  <c r="I1645" i="4" s="1"/>
  <c r="I1646" i="4" a="1"/>
  <c r="I1646" i="4"/>
  <c r="I1647" i="4" a="1"/>
  <c r="I1647" i="4"/>
  <c r="I1648" i="4" a="1"/>
  <c r="I1648" i="4"/>
  <c r="I1649" i="4" a="1"/>
  <c r="I1649" i="4"/>
  <c r="I1650" i="4" a="1"/>
  <c r="I1650" i="4"/>
  <c r="I1651" i="4" a="1"/>
  <c r="I1651" i="4" s="1"/>
  <c r="I1652" i="4" a="1"/>
  <c r="I1652" i="4"/>
  <c r="I1653" i="4" a="1"/>
  <c r="I1653" i="4"/>
  <c r="I1654" i="4" a="1"/>
  <c r="I1654" i="4"/>
  <c r="I1655" i="4" a="1"/>
  <c r="I1655" i="4"/>
  <c r="I1656" i="4" a="1"/>
  <c r="I1656" i="4"/>
  <c r="I1657" i="4" a="1"/>
  <c r="I1657" i="4" s="1"/>
  <c r="I1658" i="4" a="1"/>
  <c r="I1658" i="4"/>
  <c r="I1659" i="4" a="1"/>
  <c r="I1659" i="4"/>
  <c r="I1660" i="4" a="1"/>
  <c r="I1660" i="4"/>
  <c r="I1661" i="4" a="1"/>
  <c r="I1661" i="4"/>
  <c r="I1662" i="4" a="1"/>
  <c r="I1662" i="4"/>
  <c r="I1663" i="4" a="1"/>
  <c r="I1663" i="4" s="1"/>
  <c r="I1664" i="4" a="1"/>
  <c r="I1664" i="4"/>
  <c r="I1665" i="4" a="1"/>
  <c r="I1665" i="4"/>
  <c r="I1666" i="4" a="1"/>
  <c r="I1666" i="4"/>
  <c r="I1667" i="4" a="1"/>
  <c r="I1667" i="4"/>
  <c r="I1668" i="4" a="1"/>
  <c r="I1668" i="4"/>
  <c r="I1669" i="4" a="1"/>
  <c r="I1669" i="4" s="1"/>
  <c r="I1670" i="4" a="1"/>
  <c r="I1670" i="4"/>
  <c r="I1671" i="4" a="1"/>
  <c r="I1671" i="4"/>
  <c r="I1672" i="4" a="1"/>
  <c r="I1672" i="4"/>
  <c r="I1673" i="4" a="1"/>
  <c r="I1673" i="4"/>
  <c r="I1674" i="4" a="1"/>
  <c r="I1674" i="4"/>
  <c r="I1675" i="4" a="1"/>
  <c r="I1675" i="4" s="1"/>
  <c r="I1676" i="4" a="1"/>
  <c r="I1676" i="4"/>
  <c r="I1677" i="4" a="1"/>
  <c r="I1677" i="4"/>
  <c r="I1678" i="4" a="1"/>
  <c r="I1678" i="4"/>
  <c r="I1679" i="4" a="1"/>
  <c r="I1679" i="4"/>
  <c r="I1680" i="4" a="1"/>
  <c r="I1680" i="4"/>
  <c r="I1681" i="4" a="1"/>
  <c r="I1681" i="4" s="1"/>
  <c r="I1682" i="4" a="1"/>
  <c r="I1682" i="4"/>
  <c r="I1683" i="4" a="1"/>
  <c r="I1683" i="4"/>
  <c r="I1684" i="4" a="1"/>
  <c r="I1684" i="4"/>
  <c r="I1685" i="4" a="1"/>
  <c r="I1685" i="4"/>
  <c r="I1686" i="4" a="1"/>
  <c r="I1686" i="4"/>
  <c r="I1687" i="4" a="1"/>
  <c r="I1687" i="4" s="1"/>
  <c r="I1688" i="4" a="1"/>
  <c r="I1688" i="4"/>
  <c r="I1689" i="4" a="1"/>
  <c r="I1689" i="4"/>
  <c r="I1690" i="4" a="1"/>
  <c r="I1690" i="4"/>
  <c r="I1691" i="4" a="1"/>
  <c r="I1691" i="4"/>
  <c r="I1692" i="4" a="1"/>
  <c r="I1692" i="4"/>
  <c r="I1693" i="4" a="1"/>
  <c r="I1693" i="4" s="1"/>
  <c r="I1694" i="4" a="1"/>
  <c r="I1694" i="4"/>
  <c r="I1695" i="4" a="1"/>
  <c r="I1695" i="4"/>
  <c r="I1696" i="4" a="1"/>
  <c r="I1696" i="4"/>
  <c r="I1697" i="4" a="1"/>
  <c r="I1697" i="4"/>
  <c r="I1698" i="4" a="1"/>
  <c r="I1698" i="4"/>
  <c r="I1699" i="4" a="1"/>
  <c r="I1699" i="4" s="1"/>
  <c r="I1700" i="4" a="1"/>
  <c r="I1700" i="4"/>
  <c r="I1701" i="4" a="1"/>
  <c r="I1701" i="4"/>
  <c r="I1702" i="4" a="1"/>
  <c r="I1702" i="4"/>
  <c r="I1703" i="4" a="1"/>
  <c r="I1703" i="4"/>
  <c r="I1704" i="4" a="1"/>
  <c r="I1704" i="4"/>
  <c r="I1705" i="4" a="1"/>
  <c r="I1705" i="4" s="1"/>
  <c r="I1706" i="4" a="1"/>
  <c r="I1706" i="4"/>
  <c r="I1707" i="4" a="1"/>
  <c r="I1707" i="4"/>
  <c r="I1708" i="4" a="1"/>
  <c r="I1708" i="4"/>
  <c r="I1709" i="4" a="1"/>
  <c r="I1709" i="4"/>
  <c r="I1710" i="4" a="1"/>
  <c r="I1710" i="4"/>
  <c r="I1711" i="4" a="1"/>
  <c r="I1711" i="4" s="1"/>
  <c r="I1712" i="4" a="1"/>
  <c r="I1712" i="4"/>
  <c r="I1713" i="4" a="1"/>
  <c r="I1713" i="4"/>
  <c r="I1714" i="4" a="1"/>
  <c r="I1714" i="4"/>
  <c r="I1715" i="4" a="1"/>
  <c r="I1715" i="4"/>
  <c r="I1716" i="4" a="1"/>
  <c r="I1716" i="4"/>
  <c r="I1717" i="4" a="1"/>
  <c r="I1717" i="4" s="1"/>
  <c r="I1718" i="4" a="1"/>
  <c r="I1718" i="4"/>
  <c r="I1719" i="4" a="1"/>
  <c r="I1719" i="4"/>
  <c r="I1720" i="4" a="1"/>
  <c r="I1720" i="4"/>
  <c r="I1721" i="4" a="1"/>
  <c r="I1721" i="4"/>
  <c r="I1722" i="4" a="1"/>
  <c r="I1722" i="4"/>
  <c r="I1723" i="4" a="1"/>
  <c r="I1723" i="4" s="1"/>
  <c r="I1724" i="4" a="1"/>
  <c r="I1724" i="4"/>
  <c r="I1725" i="4" a="1"/>
  <c r="I1725" i="4"/>
  <c r="I1726" i="4" a="1"/>
  <c r="I1726" i="4"/>
  <c r="I1727" i="4" a="1"/>
  <c r="I1727" i="4"/>
  <c r="I1728" i="4" a="1"/>
  <c r="I1728" i="4"/>
  <c r="I1729" i="4" a="1"/>
  <c r="I1729" i="4" s="1"/>
  <c r="I1730" i="4" a="1"/>
  <c r="I1730" i="4"/>
  <c r="I1731" i="4" a="1"/>
  <c r="I1731" i="4"/>
  <c r="I1732" i="4" a="1"/>
  <c r="I1732" i="4"/>
  <c r="I1733" i="4" a="1"/>
  <c r="I1733" i="4"/>
  <c r="I1734" i="4" a="1"/>
  <c r="I1734" i="4"/>
  <c r="I1735" i="4" a="1"/>
  <c r="I1735" i="4" s="1"/>
  <c r="I1736" i="4" a="1"/>
  <c r="I1736" i="4"/>
  <c r="I1737" i="4" a="1"/>
  <c r="I1737" i="4"/>
  <c r="I1738" i="4" a="1"/>
  <c r="I1738" i="4"/>
  <c r="I1739" i="4" a="1"/>
  <c r="I1739" i="4"/>
  <c r="I1740" i="4" a="1"/>
  <c r="I1740" i="4"/>
  <c r="I1741" i="4" a="1"/>
  <c r="I1741" i="4" s="1"/>
  <c r="I1742" i="4" a="1"/>
  <c r="I1742" i="4"/>
  <c r="I1743" i="4" a="1"/>
  <c r="I1743" i="4"/>
  <c r="I1744" i="4" a="1"/>
  <c r="I1744" i="4"/>
  <c r="I1745" i="4" a="1"/>
  <c r="I1745" i="4"/>
  <c r="I1746" i="4" a="1"/>
  <c r="I1746" i="4"/>
  <c r="I1747" i="4" a="1"/>
  <c r="I1747" i="4" s="1"/>
  <c r="I1748" i="4" a="1"/>
  <c r="I1748" i="4"/>
  <c r="I1749" i="4" a="1"/>
  <c r="I1749" i="4"/>
  <c r="I1750" i="4" a="1"/>
  <c r="I1750" i="4"/>
  <c r="I1751" i="4" a="1"/>
  <c r="I1751" i="4"/>
  <c r="I1752" i="4" a="1"/>
  <c r="I1752" i="4"/>
  <c r="I1753" i="4" a="1"/>
  <c r="I1753" i="4" s="1"/>
  <c r="I1754" i="4" a="1"/>
  <c r="I1754" i="4"/>
  <c r="I1755" i="4" a="1"/>
  <c r="I1755" i="4"/>
  <c r="I1756" i="4" a="1"/>
  <c r="I1756" i="4"/>
  <c r="I1757" i="4" a="1"/>
  <c r="I1757" i="4"/>
  <c r="I1758" i="4" a="1"/>
  <c r="I1758" i="4"/>
  <c r="I1759" i="4" a="1"/>
  <c r="I1759" i="4" s="1"/>
  <c r="I1760" i="4" a="1"/>
  <c r="I1760" i="4"/>
  <c r="I1761" i="4" a="1"/>
  <c r="I1761" i="4"/>
  <c r="I1762" i="4" a="1"/>
  <c r="I1762" i="4"/>
  <c r="I1763" i="4" a="1"/>
  <c r="I1763" i="4"/>
  <c r="I1764" i="4" a="1"/>
  <c r="I1764" i="4"/>
  <c r="I1765" i="4" a="1"/>
  <c r="I1765" i="4" s="1"/>
  <c r="I1766" i="4" a="1"/>
  <c r="I1766" i="4"/>
  <c r="I1767" i="4" a="1"/>
  <c r="I1767" i="4"/>
  <c r="I1768" i="4" a="1"/>
  <c r="I1768" i="4"/>
  <c r="I1769" i="4" a="1"/>
  <c r="I1769" i="4"/>
  <c r="I1770" i="4" a="1"/>
  <c r="I1770" i="4"/>
  <c r="I1771" i="4" a="1"/>
  <c r="I1771" i="4" s="1"/>
  <c r="I1772" i="4" a="1"/>
  <c r="I1772" i="4"/>
  <c r="I1773" i="4" a="1"/>
  <c r="I1773" i="4"/>
  <c r="I1774" i="4" a="1"/>
  <c r="I1774" i="4"/>
  <c r="I1775" i="4" a="1"/>
  <c r="I1775" i="4"/>
  <c r="I1776" i="4" a="1"/>
  <c r="I1776" i="4"/>
  <c r="I1777" i="4" a="1"/>
  <c r="I1777" i="4" s="1"/>
  <c r="I1778" i="4" a="1"/>
  <c r="I1778" i="4"/>
  <c r="I1779" i="4" a="1"/>
  <c r="I1779" i="4"/>
  <c r="I1780" i="4" a="1"/>
  <c r="I1780" i="4"/>
  <c r="I1781" i="4" a="1"/>
  <c r="I1781" i="4"/>
  <c r="I1782" i="4" a="1"/>
  <c r="I1782" i="4"/>
  <c r="I1783" i="4" a="1"/>
  <c r="I1783" i="4" s="1"/>
  <c r="I1784" i="4" a="1"/>
  <c r="I1784" i="4"/>
  <c r="I1785" i="4" a="1"/>
  <c r="I1785" i="4"/>
  <c r="I1786" i="4" a="1"/>
  <c r="I1786" i="4"/>
  <c r="I1787" i="4" a="1"/>
  <c r="I1787" i="4"/>
  <c r="I1788" i="4" a="1"/>
  <c r="I1788" i="4"/>
  <c r="I1789" i="4" a="1"/>
  <c r="I1789" i="4" s="1"/>
  <c r="I1790" i="4" a="1"/>
  <c r="I1790" i="4"/>
  <c r="I1791" i="4" a="1"/>
  <c r="I1791" i="4"/>
  <c r="I1792" i="4" a="1"/>
  <c r="I1792" i="4"/>
  <c r="I1793" i="4" a="1"/>
  <c r="I1793" i="4"/>
  <c r="I1794" i="4" a="1"/>
  <c r="I1794" i="4"/>
  <c r="I1795" i="4" a="1"/>
  <c r="I1795" i="4" s="1"/>
  <c r="I1796" i="4" a="1"/>
  <c r="I1796" i="4"/>
  <c r="I1797" i="4" a="1"/>
  <c r="I1797" i="4"/>
  <c r="I1798" i="4" a="1"/>
  <c r="I1798" i="4"/>
  <c r="I1799" i="4" a="1"/>
  <c r="I1799" i="4"/>
  <c r="I1800" i="4" a="1"/>
  <c r="I1800" i="4"/>
  <c r="I1801" i="4" a="1"/>
  <c r="I1801" i="4" s="1"/>
  <c r="I1802" i="4" a="1"/>
  <c r="I1802" i="4"/>
  <c r="I1803" i="4" a="1"/>
  <c r="I1803" i="4"/>
  <c r="I1804" i="4" a="1"/>
  <c r="I1804" i="4"/>
  <c r="I1805" i="4" a="1"/>
  <c r="I1805" i="4"/>
  <c r="I1806" i="4" a="1"/>
  <c r="I1806" i="4"/>
  <c r="I1807" i="4" a="1"/>
  <c r="I1807" i="4" s="1"/>
  <c r="I1808" i="4" a="1"/>
  <c r="I1808" i="4"/>
  <c r="I1809" i="4" a="1"/>
  <c r="I1809" i="4"/>
  <c r="I1810" i="4" a="1"/>
  <c r="I1810" i="4"/>
  <c r="I1811" i="4" a="1"/>
  <c r="I1811" i="4"/>
  <c r="I1812" i="4" a="1"/>
  <c r="I1812" i="4"/>
  <c r="I1813" i="4" a="1"/>
  <c r="I1813" i="4" s="1"/>
  <c r="I1814" i="4" a="1"/>
  <c r="I1814" i="4"/>
  <c r="I1815" i="4" a="1"/>
  <c r="I1815" i="4"/>
  <c r="I1816" i="4" a="1"/>
  <c r="I1816" i="4"/>
  <c r="I1817" i="4" a="1"/>
  <c r="I1817" i="4"/>
  <c r="I1818" i="4" a="1"/>
  <c r="I1818" i="4"/>
  <c r="I1819" i="4" a="1"/>
  <c r="I1819" i="4" s="1"/>
  <c r="I1820" i="4" a="1"/>
  <c r="I1820" i="4"/>
  <c r="I1821" i="4" a="1"/>
  <c r="I1821" i="4"/>
  <c r="I1822" i="4" a="1"/>
  <c r="I1822" i="4"/>
  <c r="I1823" i="4" a="1"/>
  <c r="I1823" i="4"/>
  <c r="I1824" i="4" a="1"/>
  <c r="I1824" i="4"/>
  <c r="I1825" i="4" a="1"/>
  <c r="I1825" i="4" s="1"/>
  <c r="I1826" i="4" a="1"/>
  <c r="I1826" i="4"/>
  <c r="I1827" i="4" a="1"/>
  <c r="I1827" i="4"/>
  <c r="I1828" i="4" a="1"/>
  <c r="I1828" i="4"/>
  <c r="I1829" i="4" a="1"/>
  <c r="I1829" i="4"/>
  <c r="I1830" i="4" a="1"/>
  <c r="I1830" i="4"/>
  <c r="I1831" i="4" a="1"/>
  <c r="I1831" i="4" s="1"/>
  <c r="I1832" i="4" a="1"/>
  <c r="I1832" i="4"/>
  <c r="I1833" i="4" a="1"/>
  <c r="I1833" i="4"/>
  <c r="I1834" i="4" a="1"/>
  <c r="I1834" i="4"/>
  <c r="I1835" i="4" a="1"/>
  <c r="I1835" i="4"/>
  <c r="I1836" i="4" a="1"/>
  <c r="I1836" i="4"/>
  <c r="I1837" i="4" a="1"/>
  <c r="I1837" i="4" s="1"/>
  <c r="I1838" i="4" a="1"/>
  <c r="I1838" i="4"/>
  <c r="I1839" i="4" a="1"/>
  <c r="I1839" i="4"/>
  <c r="I1840" i="4" a="1"/>
  <c r="I1840" i="4"/>
  <c r="I1841" i="4" a="1"/>
  <c r="I1841" i="4"/>
  <c r="I1842" i="4" a="1"/>
  <c r="I1842" i="4"/>
  <c r="I1843" i="4" a="1"/>
  <c r="I1843" i="4" s="1"/>
  <c r="I1844" i="4" a="1"/>
  <c r="I1844" i="4"/>
  <c r="I1845" i="4" a="1"/>
  <c r="I1845" i="4"/>
  <c r="I1846" i="4" a="1"/>
  <c r="I1846" i="4"/>
  <c r="I1847" i="4" a="1"/>
  <c r="I1847" i="4"/>
  <c r="I1848" i="4" a="1"/>
  <c r="I1848" i="4"/>
  <c r="I1849" i="4" a="1"/>
  <c r="I1849" i="4" s="1"/>
  <c r="I1850" i="4" a="1"/>
  <c r="I1850" i="4"/>
  <c r="I1851" i="4" a="1"/>
  <c r="I1851" i="4"/>
  <c r="I1852" i="4" a="1"/>
  <c r="I1852" i="4"/>
  <c r="I1853" i="4" a="1"/>
  <c r="I1853" i="4"/>
  <c r="I1854" i="4" a="1"/>
  <c r="I1854" i="4"/>
  <c r="I1855" i="4" a="1"/>
  <c r="I1855" i="4" s="1"/>
  <c r="I1856" i="4" a="1"/>
  <c r="I1856" i="4"/>
  <c r="I1857" i="4" a="1"/>
  <c r="I1857" i="4"/>
  <c r="I1858" i="4" a="1"/>
  <c r="I1858" i="4"/>
  <c r="I1859" i="4" a="1"/>
  <c r="I1859" i="4"/>
  <c r="I1860" i="4" a="1"/>
  <c r="I1860" i="4"/>
  <c r="I1861" i="4" a="1"/>
  <c r="I1861" i="4" s="1"/>
  <c r="I1862" i="4" a="1"/>
  <c r="I1862" i="4"/>
  <c r="I1863" i="4" a="1"/>
  <c r="I1863" i="4"/>
  <c r="I1864" i="4" a="1"/>
  <c r="I1864" i="4"/>
  <c r="I1865" i="4" a="1"/>
  <c r="I1865" i="4"/>
  <c r="I1866" i="4" a="1"/>
  <c r="I1866" i="4"/>
  <c r="I1867" i="4" a="1"/>
  <c r="I1867" i="4" s="1"/>
  <c r="I1868" i="4" a="1"/>
  <c r="I1868" i="4"/>
  <c r="I1869" i="4" a="1"/>
  <c r="I1869" i="4"/>
  <c r="I1870" i="4" a="1"/>
  <c r="I1870" i="4"/>
  <c r="I1871" i="4" a="1"/>
  <c r="I1871" i="4"/>
  <c r="I1872" i="4" a="1"/>
  <c r="I1872" i="4"/>
  <c r="I1873" i="4" a="1"/>
  <c r="I1873" i="4" s="1"/>
  <c r="I1874" i="4" a="1"/>
  <c r="I1874" i="4"/>
  <c r="I1875" i="4" a="1"/>
  <c r="I1875" i="4"/>
  <c r="I1876" i="4" a="1"/>
  <c r="I1876" i="4"/>
  <c r="I1877" i="4" a="1"/>
  <c r="I1877" i="4"/>
  <c r="I1878" i="4" a="1"/>
  <c r="I1878" i="4"/>
  <c r="I1879" i="4" a="1"/>
  <c r="I1879" i="4" s="1"/>
  <c r="I1880" i="4" a="1"/>
  <c r="I1880" i="4"/>
  <c r="I1881" i="4" a="1"/>
  <c r="I1881" i="4"/>
  <c r="I1882" i="4" a="1"/>
  <c r="I1882" i="4"/>
  <c r="I1883" i="4" a="1"/>
  <c r="I1883" i="4"/>
  <c r="I1884" i="4" a="1"/>
  <c r="I1884" i="4"/>
  <c r="I1885" i="4" a="1"/>
  <c r="I1885" i="4" s="1"/>
  <c r="I1886" i="4" a="1"/>
  <c r="I1886" i="4"/>
  <c r="I1887" i="4" a="1"/>
  <c r="I1887" i="4"/>
  <c r="I1888" i="4" a="1"/>
  <c r="I1888" i="4"/>
  <c r="I1889" i="4" a="1"/>
  <c r="I1889" i="4"/>
  <c r="I1890" i="4" a="1"/>
  <c r="I1890" i="4"/>
  <c r="I1891" i="4" a="1"/>
  <c r="I1891" i="4" s="1"/>
  <c r="I1892" i="4" a="1"/>
  <c r="I1892" i="4"/>
  <c r="I1893" i="4" a="1"/>
  <c r="I1893" i="4"/>
  <c r="I1894" i="4" a="1"/>
  <c r="I1894" i="4"/>
  <c r="I1895" i="4" a="1"/>
  <c r="I1895" i="4"/>
  <c r="I1896" i="4" a="1"/>
  <c r="I1896" i="4"/>
  <c r="I1897" i="4" a="1"/>
  <c r="I1897" i="4" s="1"/>
  <c r="I1898" i="4" a="1"/>
  <c r="I1898" i="4"/>
  <c r="I1899" i="4" a="1"/>
  <c r="I1899" i="4"/>
  <c r="I1900" i="4" a="1"/>
  <c r="I1900" i="4"/>
  <c r="I1901" i="4" a="1"/>
  <c r="I1901" i="4"/>
  <c r="I1902" i="4" a="1"/>
  <c r="I1902" i="4"/>
  <c r="I1903" i="4" a="1"/>
  <c r="I1903" i="4" s="1"/>
  <c r="I1904" i="4" a="1"/>
  <c r="I1904" i="4"/>
  <c r="I1905" i="4" a="1"/>
  <c r="I1905" i="4"/>
  <c r="I1906" i="4" a="1"/>
  <c r="I1906" i="4"/>
  <c r="I1907" i="4" a="1"/>
  <c r="I1907" i="4"/>
  <c r="I1908" i="4" a="1"/>
  <c r="I1908" i="4"/>
  <c r="I1909" i="4" a="1"/>
  <c r="I1909" i="4" s="1"/>
  <c r="I1910" i="4" a="1"/>
  <c r="I1910" i="4"/>
  <c r="I1911" i="4" a="1"/>
  <c r="I1911" i="4"/>
  <c r="I1912" i="4" a="1"/>
  <c r="I1912" i="4"/>
  <c r="I1913" i="4" a="1"/>
  <c r="I1913" i="4"/>
  <c r="I1914" i="4" a="1"/>
  <c r="I1914" i="4"/>
  <c r="I1915" i="4" a="1"/>
  <c r="I1915" i="4" s="1"/>
  <c r="I1916" i="4" a="1"/>
  <c r="I1916" i="4"/>
  <c r="I1917" i="4" a="1"/>
  <c r="I1917" i="4"/>
  <c r="I1918" i="4" a="1"/>
  <c r="I1918" i="4"/>
  <c r="I1919" i="4" a="1"/>
  <c r="I1919" i="4"/>
  <c r="I1920" i="4" a="1"/>
  <c r="I1920" i="4"/>
  <c r="I1921" i="4" a="1"/>
  <c r="I1921" i="4" s="1"/>
  <c r="I1922" i="4" a="1"/>
  <c r="I1922" i="4"/>
  <c r="I1923" i="4" a="1"/>
  <c r="I1923" i="4"/>
  <c r="I1924" i="4" a="1"/>
  <c r="I1924" i="4"/>
  <c r="I1925" i="4" a="1"/>
  <c r="I1925" i="4"/>
  <c r="I1926" i="4" a="1"/>
  <c r="I1926" i="4"/>
  <c r="I1927" i="4" a="1"/>
  <c r="I1927" i="4" s="1"/>
  <c r="I1928" i="4" a="1"/>
  <c r="I1928" i="4"/>
  <c r="I1929" i="4" a="1"/>
  <c r="I1929" i="4"/>
  <c r="I1930" i="4" a="1"/>
  <c r="I1930" i="4"/>
  <c r="I1931" i="4" a="1"/>
  <c r="I1931" i="4"/>
  <c r="I1932" i="4" a="1"/>
  <c r="I1932" i="4"/>
  <c r="I1933" i="4" a="1"/>
  <c r="I1933" i="4" s="1"/>
  <c r="I1934" i="4" a="1"/>
  <c r="I1934" i="4"/>
  <c r="I1935" i="4" a="1"/>
  <c r="I1935" i="4"/>
  <c r="I1936" i="4" a="1"/>
  <c r="I1936" i="4"/>
  <c r="I1937" i="4" a="1"/>
  <c r="I1937" i="4"/>
  <c r="I1938" i="4" a="1"/>
  <c r="I1938" i="4"/>
  <c r="I1939" i="4" a="1"/>
  <c r="I1939" i="4" s="1"/>
  <c r="I1940" i="4" a="1"/>
  <c r="I1940" i="4"/>
  <c r="I1941" i="4" a="1"/>
  <c r="I1941" i="4"/>
  <c r="I1942" i="4" a="1"/>
  <c r="I1942" i="4"/>
  <c r="I1943" i="4" a="1"/>
  <c r="I1943" i="4"/>
  <c r="I1944" i="4" a="1"/>
  <c r="I1944" i="4"/>
  <c r="I1945" i="4" a="1"/>
  <c r="I1945" i="4" s="1"/>
  <c r="I1946" i="4" a="1"/>
  <c r="I1946" i="4"/>
  <c r="I1947" i="4" a="1"/>
  <c r="I1947" i="4"/>
  <c r="I1948" i="4" a="1"/>
  <c r="I1948" i="4"/>
  <c r="I1949" i="4" a="1"/>
  <c r="I1949" i="4"/>
  <c r="I1950" i="4" a="1"/>
  <c r="I1950" i="4"/>
  <c r="I1951" i="4" a="1"/>
  <c r="I1951" i="4" s="1"/>
  <c r="I1952" i="4" a="1"/>
  <c r="I1952" i="4"/>
  <c r="I1953" i="4" a="1"/>
  <c r="I1953" i="4"/>
  <c r="I1954" i="4" a="1"/>
  <c r="I1954" i="4"/>
  <c r="I1955" i="4" a="1"/>
  <c r="I1955" i="4"/>
  <c r="I1956" i="4" a="1"/>
  <c r="I1956" i="4"/>
  <c r="I1957" i="4" a="1"/>
  <c r="I1957" i="4" s="1"/>
  <c r="I1958" i="4" a="1"/>
  <c r="I1958" i="4"/>
  <c r="I1959" i="4" a="1"/>
  <c r="I1959" i="4"/>
  <c r="I1960" i="4" a="1"/>
  <c r="I1960" i="4"/>
  <c r="I1961" i="4" a="1"/>
  <c r="I1961" i="4"/>
  <c r="I1962" i="4" a="1"/>
  <c r="I1962" i="4"/>
  <c r="I1963" i="4" a="1"/>
  <c r="I1963" i="4" s="1"/>
  <c r="I1964" i="4" a="1"/>
  <c r="I1964" i="4"/>
  <c r="I1965" i="4" a="1"/>
  <c r="I1965" i="4"/>
  <c r="I1966" i="4" a="1"/>
  <c r="I1966" i="4"/>
  <c r="I1967" i="4" a="1"/>
  <c r="I1967" i="4"/>
  <c r="I1968" i="4" a="1"/>
  <c r="I1968" i="4"/>
  <c r="I1969" i="4" a="1"/>
  <c r="I1969" i="4" s="1"/>
  <c r="I1970" i="4" a="1"/>
  <c r="I1970" i="4"/>
  <c r="I1971" i="4" a="1"/>
  <c r="I1971" i="4"/>
  <c r="I1972" i="4" a="1"/>
  <c r="I1972" i="4"/>
  <c r="I1973" i="4" a="1"/>
  <c r="I1973" i="4"/>
  <c r="I1974" i="4" a="1"/>
  <c r="I1974" i="4"/>
  <c r="I1975" i="4" a="1"/>
  <c r="I1975" i="4" s="1"/>
  <c r="I1976" i="4" a="1"/>
  <c r="I1976" i="4"/>
  <c r="I1977" i="4" a="1"/>
  <c r="I1977" i="4"/>
  <c r="I1978" i="4" a="1"/>
  <c r="I1978" i="4"/>
  <c r="I1979" i="4" a="1"/>
  <c r="I1979" i="4"/>
  <c r="I1980" i="4" a="1"/>
  <c r="I1980" i="4"/>
  <c r="I1981" i="4" a="1"/>
  <c r="I1981" i="4" s="1"/>
  <c r="I1982" i="4" a="1"/>
  <c r="I1982" i="4"/>
  <c r="I1983" i="4" a="1"/>
  <c r="I1983" i="4"/>
  <c r="I1984" i="4" a="1"/>
  <c r="I1984" i="4"/>
  <c r="I1985" i="4" a="1"/>
  <c r="I1985" i="4"/>
  <c r="I1986" i="4" a="1"/>
  <c r="I1986" i="4"/>
  <c r="I1987" i="4" a="1"/>
  <c r="I1987" i="4" s="1"/>
  <c r="I1988" i="4" a="1"/>
  <c r="I1988" i="4"/>
  <c r="I1989" i="4" a="1"/>
  <c r="I1989" i="4"/>
  <c r="I1990" i="4" a="1"/>
  <c r="I1990" i="4"/>
  <c r="I1991" i="4" a="1"/>
  <c r="I1991" i="4"/>
  <c r="I1992" i="4" a="1"/>
  <c r="I1992" i="4"/>
  <c r="I1993" i="4" a="1"/>
  <c r="I1993" i="4" s="1"/>
  <c r="I1994" i="4" a="1"/>
  <c r="I1994" i="4"/>
  <c r="I1995" i="4" a="1"/>
  <c r="I1995" i="4"/>
  <c r="I1996" i="4" a="1"/>
  <c r="I1996" i="4"/>
  <c r="I1997" i="4" a="1"/>
  <c r="I1997" i="4"/>
  <c r="I1998" i="4" a="1"/>
  <c r="I1998" i="4"/>
  <c r="I1999" i="4" a="1"/>
  <c r="I1999" i="4" s="1"/>
  <c r="I2000" i="4" a="1"/>
  <c r="I2000" i="4"/>
  <c r="I2001" i="4" a="1"/>
  <c r="I2001" i="4"/>
  <c r="I2002" i="4" a="1"/>
  <c r="I2002" i="4"/>
  <c r="I2003" i="4" a="1"/>
  <c r="I2003" i="4"/>
  <c r="I2004" i="4" a="1"/>
  <c r="I2004" i="4"/>
  <c r="I2005" i="4" a="1"/>
  <c r="I2005" i="4" s="1"/>
  <c r="I2006" i="4" a="1"/>
  <c r="I2006" i="4"/>
  <c r="I2007" i="4" a="1"/>
  <c r="I2007" i="4"/>
  <c r="I2008" i="4" a="1"/>
  <c r="I2008" i="4"/>
  <c r="I2009" i="4" a="1"/>
  <c r="I2009" i="4"/>
  <c r="I2010" i="4" a="1"/>
  <c r="I2010" i="4"/>
  <c r="I2011" i="4" a="1"/>
  <c r="I2011" i="4" s="1"/>
  <c r="I2012" i="4" a="1"/>
  <c r="I2012" i="4"/>
  <c r="I2013" i="4" a="1"/>
  <c r="I2013" i="4"/>
  <c r="I2014" i="4" a="1"/>
  <c r="I2014" i="4"/>
  <c r="I2015" i="4" a="1"/>
  <c r="I2015" i="4"/>
  <c r="I2016" i="4" a="1"/>
  <c r="I2016" i="4"/>
  <c r="I2017" i="4" a="1"/>
  <c r="I2017" i="4" s="1"/>
  <c r="I2018" i="4" a="1"/>
  <c r="I2018" i="4"/>
  <c r="I2019" i="4" a="1"/>
  <c r="I2019" i="4"/>
  <c r="I2020" i="4" a="1"/>
  <c r="I2020" i="4"/>
  <c r="I2021" i="4" a="1"/>
  <c r="I2021" i="4"/>
  <c r="I2022" i="4" a="1"/>
  <c r="I2022" i="4"/>
  <c r="I2023" i="4" a="1"/>
  <c r="I2023" i="4" s="1"/>
  <c r="I2024" i="4" a="1"/>
  <c r="I2024" i="4"/>
  <c r="I2025" i="4" a="1"/>
  <c r="I2025" i="4"/>
  <c r="I2026" i="4" a="1"/>
  <c r="I2026" i="4"/>
  <c r="I2027" i="4" a="1"/>
  <c r="I2027" i="4"/>
  <c r="I2028" i="4" a="1"/>
  <c r="I2028" i="4"/>
  <c r="I2029" i="4" a="1"/>
  <c r="I2029" i="4" s="1"/>
  <c r="I2030" i="4" a="1"/>
  <c r="I2030" i="4"/>
  <c r="I2031" i="4" a="1"/>
  <c r="I2031" i="4"/>
  <c r="I2032" i="4" a="1"/>
  <c r="I2032" i="4"/>
  <c r="I2033" i="4" a="1"/>
  <c r="I2033" i="4"/>
  <c r="I2034" i="4" a="1"/>
  <c r="I2034" i="4"/>
  <c r="I2035" i="4" a="1"/>
  <c r="I2035" i="4" s="1"/>
  <c r="I2036" i="4" a="1"/>
  <c r="I2036" i="4"/>
  <c r="I2037" i="4" a="1"/>
  <c r="I2037" i="4"/>
  <c r="I2038" i="4" a="1"/>
  <c r="I2038" i="4"/>
  <c r="I2039" i="4" a="1"/>
  <c r="I2039" i="4"/>
  <c r="I2040" i="4" a="1"/>
  <c r="I2040" i="4"/>
  <c r="I2041" i="4" a="1"/>
  <c r="I2041" i="4" s="1"/>
  <c r="I2042" i="4" a="1"/>
  <c r="I2042" i="4"/>
  <c r="I2043" i="4" a="1"/>
  <c r="I2043" i="4"/>
  <c r="I2044" i="4" a="1"/>
  <c r="I2044" i="4"/>
  <c r="I2045" i="4" a="1"/>
  <c r="I2045" i="4"/>
  <c r="I2046" i="4" a="1"/>
  <c r="I2046" i="4"/>
  <c r="I2047" i="4" a="1"/>
  <c r="I2047" i="4" s="1"/>
  <c r="I2048" i="4" a="1"/>
  <c r="I2048" i="4"/>
  <c r="I2049" i="4" a="1"/>
  <c r="I2049" i="4"/>
  <c r="I2050" i="4" a="1"/>
  <c r="I2050" i="4"/>
  <c r="I2051" i="4" a="1"/>
  <c r="I2051" i="4"/>
  <c r="I2052" i="4" a="1"/>
  <c r="I2052" i="4"/>
  <c r="I2053" i="4" a="1"/>
  <c r="I2053" i="4" s="1"/>
  <c r="I2054" i="4" a="1"/>
  <c r="I2054" i="4"/>
  <c r="I2055" i="4" a="1"/>
  <c r="I2055" i="4"/>
  <c r="I2056" i="4" a="1"/>
  <c r="I2056" i="4"/>
  <c r="I2057" i="4" a="1"/>
  <c r="I2057" i="4"/>
  <c r="I2058" i="4" a="1"/>
  <c r="I2058" i="4"/>
  <c r="I2059" i="4" a="1"/>
  <c r="I2059" i="4" s="1"/>
  <c r="I2060" i="4" a="1"/>
  <c r="I2060" i="4"/>
  <c r="I2061" i="4" a="1"/>
  <c r="I2061" i="4"/>
  <c r="I2062" i="4" a="1"/>
  <c r="I2062" i="4"/>
  <c r="I2063" i="4" a="1"/>
  <c r="I2063" i="4"/>
  <c r="I2064" i="4" a="1"/>
  <c r="I2064" i="4"/>
  <c r="I2065" i="4" a="1"/>
  <c r="I2065" i="4" s="1"/>
  <c r="I2066" i="4" a="1"/>
  <c r="I2066" i="4"/>
  <c r="I2067" i="4" a="1"/>
  <c r="I2067" i="4"/>
  <c r="I2068" i="4" a="1"/>
  <c r="I2068" i="4"/>
  <c r="I2069" i="4" a="1"/>
  <c r="I2069" i="4"/>
  <c r="I2070" i="4" a="1"/>
  <c r="I2070" i="4"/>
  <c r="I2071" i="4" a="1"/>
  <c r="I2071" i="4" s="1"/>
  <c r="I2072" i="4" a="1"/>
  <c r="I2072" i="4"/>
  <c r="I2073" i="4" a="1"/>
  <c r="I2073" i="4"/>
  <c r="I2074" i="4" a="1"/>
  <c r="I2074" i="4"/>
  <c r="I2075" i="4" a="1"/>
  <c r="I2075" i="4"/>
  <c r="I2076" i="4" a="1"/>
  <c r="I2076" i="4"/>
  <c r="I2077" i="4" a="1"/>
  <c r="I2077" i="4" s="1"/>
  <c r="I2078" i="4" a="1"/>
  <c r="I2078" i="4"/>
  <c r="I2079" i="4" a="1"/>
  <c r="I2079" i="4"/>
  <c r="I2080" i="4" a="1"/>
  <c r="I2080" i="4"/>
  <c r="I2" i="4" a="1"/>
  <c r="I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" i="4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7" i="3"/>
  <c r="K298" i="3"/>
  <c r="K299" i="3"/>
  <c r="K300" i="3"/>
  <c r="K301" i="3"/>
  <c r="K302" i="3"/>
  <c r="K303" i="3"/>
  <c r="K304" i="3"/>
  <c r="K305" i="3"/>
  <c r="K306" i="3"/>
  <c r="K307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40" i="3"/>
  <c r="K441" i="3"/>
  <c r="K442" i="3"/>
  <c r="K443" i="3"/>
  <c r="K444" i="3"/>
  <c r="K445" i="3"/>
  <c r="K446" i="3"/>
  <c r="K447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8" i="3"/>
  <c r="K639" i="3"/>
  <c r="K640" i="3"/>
  <c r="K641" i="3"/>
  <c r="K642" i="3"/>
  <c r="K643" i="3"/>
  <c r="K644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60" i="3"/>
  <c r="K661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9" i="3"/>
  <c r="K776" i="3"/>
  <c r="K777" i="3"/>
  <c r="K779" i="3"/>
  <c r="K781" i="3"/>
  <c r="K784" i="3"/>
  <c r="K785" i="3"/>
  <c r="K787" i="3"/>
  <c r="K788" i="3"/>
  <c r="K792" i="3"/>
  <c r="K793" i="3"/>
  <c r="K794" i="3"/>
  <c r="K795" i="3"/>
  <c r="K796" i="3"/>
  <c r="K797" i="3"/>
  <c r="K799" i="3"/>
  <c r="K801" i="3"/>
  <c r="K802" i="3"/>
  <c r="K803" i="3"/>
  <c r="K804" i="3"/>
  <c r="K805" i="3"/>
  <c r="K808" i="3"/>
  <c r="K811" i="3"/>
  <c r="K813" i="3"/>
  <c r="K814" i="3"/>
  <c r="K815" i="3"/>
  <c r="K818" i="3"/>
  <c r="K821" i="3"/>
  <c r="K822" i="3"/>
  <c r="K823" i="3"/>
  <c r="K824" i="3"/>
  <c r="K825" i="3"/>
  <c r="K826" i="3"/>
  <c r="K827" i="3"/>
  <c r="K828" i="3"/>
  <c r="K829" i="3"/>
  <c r="K830" i="3"/>
  <c r="K832" i="3"/>
  <c r="K833" i="3"/>
  <c r="K834" i="3"/>
  <c r="K835" i="3"/>
  <c r="K836" i="3"/>
  <c r="K837" i="3"/>
  <c r="K838" i="3"/>
  <c r="K839" i="3"/>
  <c r="K841" i="3"/>
  <c r="K844" i="3"/>
  <c r="K845" i="3"/>
  <c r="K846" i="3"/>
  <c r="K847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3" i="3"/>
  <c r="K874" i="3"/>
  <c r="K875" i="3"/>
  <c r="K876" i="3"/>
  <c r="K878" i="3"/>
  <c r="K879" i="3"/>
  <c r="K880" i="3"/>
  <c r="K881" i="3"/>
  <c r="K882" i="3"/>
  <c r="K883" i="3"/>
  <c r="K885" i="3"/>
  <c r="K886" i="3"/>
  <c r="K887" i="3"/>
  <c r="K888" i="3"/>
  <c r="K889" i="3"/>
  <c r="K890" i="3"/>
  <c r="K891" i="3"/>
  <c r="K892" i="3"/>
  <c r="K894" i="3"/>
  <c r="K895" i="3"/>
  <c r="K896" i="3"/>
  <c r="K897" i="3"/>
  <c r="K898" i="3"/>
  <c r="K899" i="3"/>
  <c r="K901" i="3"/>
  <c r="K902" i="3"/>
  <c r="K903" i="3"/>
  <c r="K904" i="3"/>
  <c r="K905" i="3"/>
  <c r="K906" i="3"/>
  <c r="K907" i="3"/>
  <c r="K908" i="3"/>
  <c r="K909" i="3"/>
  <c r="K910" i="3"/>
  <c r="K911" i="3"/>
  <c r="K913" i="3"/>
  <c r="K916" i="3"/>
  <c r="K917" i="3"/>
  <c r="K918" i="3"/>
  <c r="K919" i="3"/>
  <c r="K920" i="3"/>
  <c r="K921" i="3"/>
  <c r="K922" i="3"/>
  <c r="K923" i="3"/>
  <c r="K924" i="3"/>
  <c r="K926" i="3"/>
  <c r="K927" i="3"/>
  <c r="K929" i="3"/>
  <c r="K930" i="3"/>
  <c r="K931" i="3"/>
  <c r="K932" i="3"/>
  <c r="K935" i="3"/>
  <c r="K938" i="3"/>
  <c r="K940" i="3"/>
  <c r="K941" i="3"/>
  <c r="K943" i="3"/>
  <c r="K947" i="3"/>
  <c r="K948" i="3"/>
  <c r="K949" i="3"/>
  <c r="K950" i="3"/>
  <c r="K952" i="3"/>
  <c r="K953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1" i="3"/>
  <c r="K983" i="3"/>
  <c r="K984" i="3"/>
  <c r="K985" i="3"/>
  <c r="K986" i="3"/>
  <c r="K987" i="3"/>
  <c r="K989" i="3"/>
  <c r="K991" i="3"/>
  <c r="K993" i="3"/>
  <c r="K995" i="3"/>
  <c r="K996" i="3"/>
  <c r="K997" i="3"/>
  <c r="K998" i="3"/>
  <c r="K999" i="3"/>
  <c r="K1002" i="3"/>
  <c r="K1003" i="3"/>
  <c r="K1004" i="3"/>
  <c r="K1007" i="3"/>
  <c r="K1008" i="3"/>
  <c r="K1009" i="3"/>
  <c r="K1010" i="3"/>
  <c r="K1011" i="3"/>
  <c r="K1012" i="3"/>
  <c r="K1013" i="3"/>
  <c r="K1014" i="3"/>
  <c r="K1015" i="3"/>
  <c r="K1016" i="3"/>
  <c r="K1017" i="3"/>
  <c r="K1019" i="3"/>
  <c r="K1020" i="3"/>
  <c r="K1021" i="3"/>
  <c r="K1022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2" i="3"/>
  <c r="K1053" i="3"/>
  <c r="K1054" i="3"/>
  <c r="K1055" i="3"/>
  <c r="K1056" i="3"/>
  <c r="K1057" i="3"/>
  <c r="K1059" i="3"/>
  <c r="K1061" i="3"/>
  <c r="K1062" i="3"/>
  <c r="K1063" i="3"/>
  <c r="K1064" i="3"/>
  <c r="K1065" i="3"/>
  <c r="K1066" i="3"/>
  <c r="K1067" i="3"/>
  <c r="K1068" i="3"/>
  <c r="K1069" i="3"/>
  <c r="K1070" i="3"/>
  <c r="K1072" i="3"/>
  <c r="K1073" i="3"/>
  <c r="K1075" i="3"/>
  <c r="K1076" i="3"/>
  <c r="K1077" i="3"/>
  <c r="K1078" i="3"/>
  <c r="K1079" i="3"/>
  <c r="K1080" i="3"/>
  <c r="K1084" i="3"/>
  <c r="K1085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8" i="3"/>
  <c r="K1119" i="3"/>
  <c r="K1120" i="3"/>
  <c r="K1121" i="3"/>
  <c r="K1122" i="3"/>
  <c r="K1124" i="3"/>
  <c r="K1125" i="3"/>
  <c r="K1127" i="3"/>
  <c r="K1130" i="3"/>
  <c r="K1131" i="3"/>
  <c r="K1132" i="3"/>
  <c r="K1133" i="3"/>
  <c r="K1140" i="3"/>
  <c r="K1141" i="3"/>
  <c r="K1143" i="3"/>
  <c r="K1147" i="3"/>
  <c r="K1148" i="3"/>
  <c r="K1149" i="3"/>
  <c r="K1150" i="3"/>
  <c r="K1152" i="3"/>
  <c r="K1156" i="3"/>
  <c r="K1157" i="3"/>
  <c r="K1158" i="3"/>
  <c r="K1159" i="3"/>
  <c r="K1161" i="3"/>
  <c r="K1162" i="3"/>
  <c r="K1163" i="3"/>
  <c r="K1164" i="3"/>
  <c r="K1165" i="3"/>
  <c r="K1167" i="3"/>
  <c r="K1168" i="3"/>
  <c r="K1169" i="3"/>
  <c r="K1170" i="3"/>
  <c r="K1171" i="3"/>
  <c r="K1172" i="3"/>
  <c r="K1178" i="3"/>
  <c r="K1181" i="3"/>
  <c r="K1192" i="3"/>
  <c r="K1197" i="3"/>
  <c r="K1198" i="3"/>
  <c r="K1199" i="3"/>
  <c r="K1200" i="3"/>
  <c r="K1206" i="3"/>
  <c r="K1208" i="3"/>
  <c r="K1209" i="3"/>
  <c r="K1212" i="3"/>
  <c r="K1213" i="3"/>
  <c r="K1214" i="3"/>
  <c r="K1215" i="3"/>
  <c r="K1216" i="3"/>
  <c r="K1217" i="3"/>
  <c r="K1218" i="3"/>
  <c r="K1223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7" i="3"/>
  <c r="K1259" i="3"/>
  <c r="K1260" i="3"/>
  <c r="K1261" i="3"/>
  <c r="K1262" i="3"/>
  <c r="K1263" i="3"/>
  <c r="K1264" i="3"/>
  <c r="K1265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82" i="3"/>
  <c r="K1284" i="3"/>
  <c r="K1285" i="3"/>
  <c r="K1289" i="3"/>
  <c r="K1290" i="3"/>
  <c r="K1291" i="3"/>
  <c r="K1292" i="3"/>
  <c r="K1293" i="3"/>
  <c r="K1294" i="3"/>
  <c r="K1295" i="3"/>
  <c r="K1297" i="3"/>
  <c r="K1298" i="3"/>
  <c r="K1299" i="3"/>
  <c r="K1300" i="3"/>
  <c r="K1301" i="3"/>
  <c r="K1302" i="3"/>
  <c r="K1303" i="3"/>
  <c r="K1310" i="3"/>
  <c r="K1329" i="3"/>
  <c r="K1342" i="3"/>
  <c r="K1348" i="3"/>
  <c r="K1354" i="3"/>
  <c r="K1355" i="3"/>
  <c r="K1366" i="3"/>
  <c r="K1420" i="3"/>
  <c r="K1421" i="3"/>
  <c r="K1426" i="3"/>
  <c r="K1555" i="3"/>
  <c r="K1556" i="3"/>
  <c r="K1568" i="3"/>
  <c r="K1571" i="3"/>
  <c r="K1615" i="3"/>
  <c r="K1616" i="3"/>
  <c r="K1617" i="3"/>
  <c r="K195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" i="3"/>
  <c r="I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D7" i="6" l="1"/>
  <c r="C7" i="6"/>
  <c r="B3" i="6"/>
  <c r="B2" i="6"/>
  <c r="D5" i="6"/>
  <c r="D4" i="6"/>
  <c r="B5" i="6"/>
  <c r="C4" i="6"/>
  <c r="D9" i="6"/>
  <c r="C9" i="6"/>
  <c r="B4" i="6"/>
  <c r="C5" i="6"/>
  <c r="B9" i="6"/>
  <c r="D8" i="6"/>
  <c r="C8" i="6"/>
  <c r="B8" i="6"/>
  <c r="D3" i="6"/>
  <c r="D6" i="6"/>
  <c r="E7" i="6" s="1"/>
  <c r="D2" i="6"/>
  <c r="C3" i="6"/>
  <c r="B7" i="6"/>
  <c r="C2" i="6"/>
  <c r="C6" i="6"/>
  <c r="B6" i="6"/>
  <c r="F2" i="8"/>
  <c r="E3" i="7"/>
  <c r="F3" i="7" s="1"/>
  <c r="E4" i="7"/>
  <c r="F4" i="7" s="1"/>
  <c r="E5" i="6" l="1"/>
  <c r="E6" i="6"/>
  <c r="E9" i="6"/>
  <c r="E3" i="6"/>
  <c r="E8" i="6"/>
  <c r="E4" i="6"/>
  <c r="K2012" i="3"/>
  <c r="K942" i="3"/>
  <c r="K1177" i="3"/>
  <c r="K1413" i="3"/>
  <c r="K1371" i="3"/>
  <c r="K1824" i="3"/>
  <c r="K1552" i="3"/>
  <c r="K1675" i="3"/>
  <c r="K1189" i="3"/>
  <c r="K1624" i="3"/>
  <c r="K1974" i="3"/>
  <c r="K1255" i="3"/>
  <c r="K1373" i="3"/>
  <c r="K1916" i="3"/>
  <c r="K819" i="3"/>
  <c r="K1633" i="3"/>
  <c r="K2060" i="3"/>
  <c r="K1364" i="3"/>
  <c r="K1747" i="3"/>
  <c r="K1678" i="3"/>
  <c r="K1287" i="3"/>
  <c r="K1817" i="3"/>
  <c r="K1328" i="3"/>
  <c r="K1875" i="3"/>
  <c r="K1210" i="3"/>
  <c r="K1789" i="3"/>
  <c r="K2026" i="3"/>
  <c r="K1558" i="3"/>
  <c r="K810" i="3"/>
  <c r="K1392" i="3"/>
  <c r="K1478" i="3"/>
  <c r="K1572" i="3"/>
  <c r="K2074" i="3"/>
  <c r="K1638" i="3"/>
  <c r="K1460" i="3"/>
  <c r="K1337" i="3"/>
  <c r="K1514" i="3"/>
  <c r="K1335" i="3"/>
  <c r="K1939" i="3"/>
  <c r="K1779" i="3"/>
  <c r="K1998" i="3"/>
  <c r="K1280" i="3"/>
  <c r="K1798" i="3"/>
  <c r="K1332" i="3"/>
  <c r="K1467" i="3"/>
  <c r="K1279" i="3"/>
  <c r="K1051" i="3"/>
  <c r="K1723" i="3"/>
  <c r="K1778" i="3"/>
  <c r="K1671" i="3"/>
  <c r="K1322" i="3"/>
  <c r="K1961" i="3"/>
  <c r="K1474" i="3"/>
  <c r="K1818" i="3"/>
  <c r="K1808" i="3"/>
  <c r="K1577" i="3"/>
  <c r="K1573" i="3"/>
  <c r="K915" i="3"/>
  <c r="K848" i="3"/>
  <c r="K1702" i="3"/>
  <c r="K1183" i="3"/>
  <c r="K595" i="3"/>
  <c r="K2032" i="3"/>
  <c r="K1151" i="3"/>
  <c r="K2000" i="3"/>
  <c r="K1920" i="3"/>
  <c r="K2077" i="3"/>
  <c r="K1791" i="3"/>
  <c r="K1790" i="3"/>
  <c r="K1923" i="3"/>
  <c r="K1736" i="3"/>
  <c r="K2003" i="3"/>
  <c r="K1412" i="3"/>
  <c r="K1509" i="3"/>
  <c r="K1800" i="3"/>
  <c r="K772" i="3"/>
  <c r="K1978" i="3"/>
  <c r="K1765" i="3"/>
  <c r="K1408" i="3"/>
  <c r="K1341" i="3"/>
  <c r="K1720" i="3"/>
  <c r="K1845" i="3"/>
  <c r="K1645" i="3"/>
  <c r="K1379" i="3"/>
  <c r="K1856" i="3"/>
  <c r="K1205" i="3"/>
  <c r="K1323" i="3"/>
  <c r="K1995" i="3"/>
  <c r="K1725" i="3"/>
  <c r="K1728" i="3"/>
  <c r="K2043" i="3"/>
  <c r="K1501" i="3"/>
  <c r="K1690" i="3"/>
  <c r="K1327" i="3"/>
  <c r="K1473" i="3"/>
  <c r="K1546" i="3"/>
  <c r="K1627" i="3"/>
  <c r="K1196" i="3"/>
  <c r="K1632" i="3"/>
  <c r="K1138" i="3"/>
  <c r="K1872" i="3"/>
  <c r="K1924" i="3"/>
  <c r="K1330" i="3"/>
  <c r="K1639" i="3"/>
  <c r="K1760" i="3"/>
  <c r="K1879" i="3"/>
  <c r="K1621" i="3"/>
  <c r="K1513" i="3"/>
  <c r="K1374" i="3"/>
  <c r="K1651" i="3"/>
  <c r="K1935" i="3"/>
  <c r="K1445" i="3"/>
  <c r="K1400" i="3"/>
  <c r="K1965" i="3"/>
  <c r="K1362" i="3"/>
  <c r="K1117" i="3"/>
  <c r="K1882" i="3"/>
  <c r="K1793" i="3"/>
  <c r="K1650" i="3"/>
  <c r="K1466" i="3"/>
  <c r="K817" i="3"/>
  <c r="K1338" i="3"/>
  <c r="K1685" i="3"/>
  <c r="K1336" i="3"/>
  <c r="K645" i="3"/>
  <c r="K1500" i="3"/>
  <c r="K279" i="3"/>
  <c r="K439" i="3"/>
  <c r="K1195" i="3"/>
  <c r="K1903" i="3"/>
  <c r="K1680" i="3"/>
  <c r="K1613" i="3"/>
  <c r="K1082" i="3"/>
  <c r="K1283" i="3"/>
  <c r="K1601" i="3"/>
  <c r="K1727" i="3"/>
  <c r="K1086" i="3"/>
  <c r="K1351" i="3"/>
  <c r="K1554" i="3"/>
  <c r="K1136" i="3"/>
  <c r="K2001" i="3"/>
  <c r="K1404" i="3"/>
  <c r="K1026" i="3"/>
  <c r="K1776" i="3"/>
  <c r="K713" i="3"/>
  <c r="K1952" i="3"/>
  <c r="K1409" i="3"/>
  <c r="K1597" i="3"/>
  <c r="K1202" i="3"/>
  <c r="K1772" i="3"/>
  <c r="K1640" i="3"/>
  <c r="K1454" i="3"/>
  <c r="K1369" i="3"/>
  <c r="K2070" i="3"/>
  <c r="K2080" i="3"/>
  <c r="K1819" i="3"/>
  <c r="K1868" i="3"/>
  <c r="K1347" i="3"/>
  <c r="K1716" i="3"/>
  <c r="K982" i="3"/>
  <c r="K1641" i="3"/>
  <c r="K1394" i="3"/>
  <c r="K1345" i="3"/>
  <c r="K2015" i="3"/>
  <c r="K1498" i="3"/>
  <c r="K2066" i="3"/>
  <c r="K1204" i="3"/>
  <c r="K1972" i="3"/>
  <c r="K1913" i="3"/>
  <c r="K1988" i="3"/>
  <c r="K1586" i="3"/>
  <c r="K1397" i="3"/>
  <c r="K1185" i="3"/>
  <c r="K1123" i="3"/>
  <c r="K1590" i="3"/>
  <c r="K2063" i="3"/>
  <c r="K1897" i="3"/>
  <c r="K1618" i="3"/>
  <c r="K1838" i="3"/>
  <c r="K1744" i="3"/>
  <c r="K1984" i="3"/>
  <c r="K1991" i="3"/>
  <c r="K1367" i="3"/>
  <c r="K1511" i="3"/>
  <c r="K2040" i="3"/>
  <c r="K1153" i="3"/>
  <c r="K1928" i="3"/>
  <c r="K1025" i="3"/>
  <c r="K1962" i="3"/>
  <c r="K2018" i="3"/>
  <c r="K1439" i="3"/>
  <c r="K1762" i="3"/>
  <c r="K812" i="3"/>
  <c r="K1657" i="3"/>
  <c r="K1579" i="3"/>
  <c r="K1006" i="3"/>
  <c r="K1154" i="3"/>
  <c r="K1757" i="3"/>
  <c r="K768" i="3"/>
  <c r="K798" i="3"/>
  <c r="K1407" i="3"/>
  <c r="K1591" i="3"/>
  <c r="K1542" i="3"/>
  <c r="K1517" i="3"/>
  <c r="K884" i="3"/>
  <c r="K1859" i="3"/>
  <c r="K1911" i="3"/>
  <c r="K1738" i="3"/>
  <c r="K1888" i="3"/>
  <c r="K1732" i="3"/>
  <c r="K2007" i="3"/>
  <c r="K1969" i="3"/>
  <c r="K1582" i="3"/>
  <c r="K791" i="3"/>
  <c r="K1134" i="3"/>
  <c r="K1697" i="3"/>
  <c r="K773" i="3"/>
  <c r="K1386" i="3"/>
  <c r="K1703" i="3"/>
  <c r="K1906" i="3"/>
  <c r="K1781" i="3"/>
  <c r="K1865" i="3"/>
  <c r="K1569" i="3"/>
  <c r="K1850" i="3"/>
  <c r="K1314" i="3"/>
  <c r="K1754" i="3"/>
  <c r="K877" i="3"/>
  <c r="K1174" i="3"/>
  <c r="K1146" i="3"/>
  <c r="K980" i="3"/>
  <c r="K1480" i="3"/>
  <c r="K1346" i="3"/>
  <c r="K1520" i="3"/>
  <c r="K1837" i="3"/>
  <c r="K1587" i="3"/>
  <c r="K1899" i="3"/>
  <c r="K1530" i="3"/>
  <c r="K1451" i="3"/>
  <c r="K2069" i="3"/>
  <c r="K1306" i="3"/>
  <c r="K1561" i="3"/>
  <c r="K1663" i="3"/>
  <c r="K2049" i="3"/>
  <c r="K1090" i="3"/>
  <c r="K1861" i="3"/>
  <c r="K1623" i="3"/>
  <c r="K1804" i="3"/>
  <c r="K1241" i="3"/>
  <c r="K1541" i="3"/>
  <c r="K2044" i="3"/>
  <c r="K1425" i="3"/>
  <c r="K1307" i="3"/>
  <c r="K2019" i="3"/>
  <c r="K1876" i="3"/>
  <c r="K1758" i="3"/>
  <c r="K1966" i="3"/>
  <c r="K1977" i="3"/>
  <c r="K1713" i="3"/>
  <c r="K1580" i="3"/>
  <c r="K1635" i="3"/>
  <c r="K1701" i="3"/>
  <c r="K1395" i="3"/>
  <c r="K1667" i="3"/>
  <c r="K1175" i="3"/>
  <c r="K1547" i="3"/>
  <c r="K1625" i="3"/>
  <c r="K1958" i="3"/>
  <c r="K1333" i="3"/>
  <c r="K1528" i="3"/>
  <c r="K1990" i="3"/>
  <c r="K1631" i="3"/>
  <c r="K1884" i="3"/>
  <c r="K1453" i="3"/>
  <c r="K1677" i="3"/>
  <c r="K2041" i="3"/>
  <c r="K990" i="3"/>
  <c r="K1628" i="3"/>
  <c r="K925" i="3"/>
  <c r="K2042" i="3"/>
  <c r="K1144" i="3"/>
  <c r="K1855" i="3"/>
  <c r="K1416" i="3"/>
  <c r="K1822" i="3"/>
  <c r="K1176" i="3"/>
  <c r="K1980" i="3"/>
  <c r="K1820" i="3"/>
  <c r="K1712" i="3"/>
  <c r="K1083" i="3"/>
  <c r="K2023" i="3"/>
  <c r="K786" i="3"/>
  <c r="K1224" i="3"/>
  <c r="K486" i="3"/>
  <c r="K334" i="3"/>
  <c r="K1325" i="3"/>
  <c r="K1609" i="3"/>
  <c r="K1862" i="3"/>
  <c r="K1842" i="3"/>
  <c r="K1950" i="3"/>
  <c r="K1919" i="3"/>
  <c r="K790" i="3"/>
  <c r="K1985" i="3"/>
  <c r="K1753" i="3"/>
  <c r="K1729" i="3"/>
  <c r="K1834" i="3"/>
  <c r="K1182" i="3"/>
  <c r="K2016" i="3"/>
  <c r="K728" i="3"/>
  <c r="K1540" i="3"/>
  <c r="K1187" i="3"/>
  <c r="K1670" i="3"/>
  <c r="K1905" i="3"/>
  <c r="K1024" i="3"/>
  <c r="K2046" i="3"/>
  <c r="K1848" i="3"/>
  <c r="K775" i="3"/>
  <c r="K1350" i="3"/>
  <c r="K1847" i="3"/>
  <c r="K1203" i="3"/>
  <c r="K1835" i="3"/>
  <c r="K1608" i="3"/>
  <c r="K1619" i="3"/>
  <c r="K1190" i="3"/>
  <c r="K1589" i="3"/>
  <c r="K1681" i="3"/>
  <c r="K1405" i="3"/>
  <c r="K1179" i="3"/>
  <c r="K1767" i="3"/>
  <c r="K2031" i="3"/>
  <c r="K1883" i="3"/>
  <c r="K1368" i="3"/>
  <c r="K1339" i="3"/>
  <c r="K296" i="3"/>
  <c r="K1193" i="3"/>
  <c r="K1927" i="3"/>
  <c r="K1324" i="3"/>
  <c r="K1058" i="3"/>
  <c r="K1925" i="3"/>
  <c r="K2027" i="3"/>
  <c r="K1492" i="3"/>
  <c r="K1691" i="3"/>
  <c r="K1967" i="3"/>
  <c r="K1313" i="3"/>
  <c r="K1945" i="3"/>
  <c r="K1304" i="3"/>
  <c r="K1462" i="3"/>
  <c r="K1870" i="3"/>
  <c r="K1912" i="3"/>
  <c r="K1921" i="3"/>
  <c r="K1598" i="3"/>
  <c r="K1900" i="3"/>
  <c r="K1414" i="3"/>
  <c r="K988" i="3"/>
  <c r="K1359" i="3"/>
  <c r="K1567" i="3"/>
  <c r="K1433" i="3"/>
  <c r="K1510" i="3"/>
  <c r="K1646" i="3"/>
  <c r="K778" i="3"/>
  <c r="K1344" i="3"/>
  <c r="K1575" i="3"/>
  <c r="K936" i="3"/>
  <c r="K1907" i="3"/>
  <c r="K1898" i="3"/>
  <c r="K2017" i="3"/>
  <c r="K1505" i="3"/>
  <c r="K1885" i="3"/>
  <c r="K1503" i="3"/>
  <c r="K1527" i="3"/>
  <c r="K2002" i="3"/>
  <c r="K1662" i="3"/>
  <c r="K1211" i="3"/>
  <c r="K1470" i="3"/>
  <c r="K1770" i="3"/>
  <c r="K2011" i="3"/>
  <c r="K1715" i="3"/>
  <c r="K789" i="3"/>
  <c r="K893" i="3"/>
  <c r="K2053" i="3"/>
  <c r="K1441" i="3"/>
  <c r="K1087" i="3"/>
  <c r="K1954" i="3"/>
  <c r="K1813" i="3"/>
  <c r="K1975" i="3"/>
  <c r="K1436" i="3"/>
  <c r="K1184" i="3"/>
  <c r="K1574" i="3"/>
  <c r="K1493" i="3"/>
  <c r="K1929" i="3"/>
  <c r="K1669" i="3"/>
  <c r="K1376" i="3"/>
  <c r="K1496" i="3"/>
  <c r="K1583" i="3"/>
  <c r="K1529" i="3"/>
  <c r="K1372" i="3"/>
  <c r="K1704" i="3"/>
  <c r="K1759" i="3"/>
  <c r="K1932" i="3"/>
  <c r="K1948" i="3"/>
  <c r="K1795" i="3"/>
  <c r="K1636" i="3"/>
  <c r="K1356" i="3"/>
  <c r="K1937" i="3"/>
  <c r="K1968" i="3"/>
  <c r="K1611" i="3"/>
  <c r="K1999" i="3"/>
  <c r="K1700" i="3"/>
  <c r="K1887" i="3"/>
  <c r="K1830" i="3"/>
  <c r="K1398" i="3"/>
  <c r="K1494" i="3"/>
  <c r="K1626" i="3"/>
  <c r="K1391" i="3"/>
  <c r="K1866" i="3"/>
  <c r="K1607" i="3"/>
  <c r="K912" i="3"/>
  <c r="K2051" i="3"/>
  <c r="K1893" i="3"/>
  <c r="K1060" i="3"/>
  <c r="K1960" i="3"/>
  <c r="K842" i="3"/>
  <c r="K1536" i="3"/>
  <c r="K1654" i="3"/>
  <c r="K1538" i="3"/>
  <c r="K1566" i="3"/>
  <c r="K1964" i="3"/>
  <c r="K1637" i="3"/>
  <c r="K928" i="3"/>
  <c r="K1422" i="3"/>
  <c r="K1600" i="3"/>
  <c r="K1381" i="3"/>
  <c r="K1417" i="3"/>
  <c r="K1642" i="3"/>
  <c r="K1705" i="3"/>
  <c r="K1799" i="3"/>
  <c r="K1481" i="3"/>
  <c r="K1443" i="3"/>
  <c r="K1429" i="3"/>
  <c r="K1543" i="3"/>
  <c r="K1464" i="3"/>
  <c r="K1942" i="3"/>
  <c r="K914" i="3"/>
  <c r="K1458" i="3"/>
  <c r="K1142" i="3"/>
  <c r="K2061" i="3"/>
  <c r="K1315" i="3"/>
  <c r="K1459" i="3"/>
  <c r="K1620" i="3"/>
  <c r="K1604" i="3"/>
  <c r="K1537" i="3"/>
  <c r="K2058" i="3"/>
  <c r="K1860" i="3"/>
  <c r="K1457" i="3"/>
  <c r="K1707" i="3"/>
  <c r="K2039" i="3"/>
  <c r="K1388" i="3"/>
  <c r="K1363" i="3"/>
  <c r="K1340" i="3"/>
  <c r="K1787" i="3"/>
  <c r="K1831" i="3"/>
  <c r="K1973" i="3"/>
  <c r="K1286" i="3"/>
  <c r="K994" i="3"/>
  <c r="K1504" i="3"/>
  <c r="K1938" i="3"/>
  <c r="K1570" i="3"/>
  <c r="K1430" i="3"/>
  <c r="K1418" i="3"/>
  <c r="K448" i="3"/>
  <c r="K1695" i="3"/>
  <c r="K1909" i="3"/>
  <c r="K1465" i="3"/>
  <c r="K1853" i="3"/>
  <c r="K1393" i="3"/>
  <c r="K1128" i="3"/>
  <c r="K771" i="3"/>
  <c r="K1666" i="3"/>
  <c r="K1419" i="3"/>
  <c r="K1794" i="3"/>
  <c r="K1576" i="3"/>
  <c r="K2006" i="3"/>
  <c r="K1901" i="3"/>
  <c r="K1764" i="3"/>
  <c r="K1525" i="3"/>
  <c r="K1074" i="3"/>
  <c r="K1446" i="3"/>
  <c r="K2050" i="3"/>
  <c r="K1515" i="3"/>
  <c r="K1652" i="3"/>
  <c r="K1775" i="3"/>
  <c r="K1331" i="3"/>
  <c r="K1655" i="3"/>
  <c r="K1752" i="3"/>
  <c r="K1316" i="3"/>
  <c r="K1447" i="3"/>
  <c r="K1469" i="3"/>
  <c r="K1584" i="3"/>
  <c r="K1495" i="3"/>
  <c r="K2078" i="3"/>
  <c r="K1378" i="3"/>
  <c r="K809" i="3"/>
  <c r="K1806" i="3"/>
  <c r="K1784" i="3"/>
  <c r="K1518" i="3"/>
  <c r="K1955" i="3"/>
  <c r="K1139" i="3"/>
  <c r="K1438" i="3"/>
  <c r="K1256" i="3"/>
  <c r="K840" i="3"/>
  <c r="K1947" i="3"/>
  <c r="K1809" i="3"/>
  <c r="K2033" i="3"/>
  <c r="K1490" i="3"/>
  <c r="K1532" i="3"/>
  <c r="K1997" i="3"/>
  <c r="K2004" i="3"/>
  <c r="K1851" i="3"/>
  <c r="K937" i="3"/>
  <c r="K1915" i="3"/>
  <c r="K1308" i="3"/>
  <c r="K548" i="3"/>
  <c r="K1676" i="3"/>
  <c r="K1507" i="3"/>
  <c r="K1644" i="3"/>
  <c r="K1687" i="3"/>
  <c r="K2054" i="3"/>
  <c r="K1829" i="3"/>
  <c r="K1979" i="3"/>
  <c r="K1917" i="3"/>
  <c r="K1844" i="3"/>
  <c r="K1081" i="3"/>
  <c r="K767" i="3"/>
  <c r="K1983" i="3"/>
  <c r="K1088" i="3"/>
  <c r="K1629" i="3"/>
  <c r="K1743" i="3"/>
  <c r="K2010" i="3"/>
  <c r="K1427" i="3"/>
  <c r="K816" i="3"/>
  <c r="K727" i="3"/>
  <c r="K1821" i="3"/>
  <c r="K1320" i="3"/>
  <c r="K1811" i="3"/>
  <c r="K1730" i="3"/>
  <c r="K1484" i="3"/>
  <c r="K1858" i="3"/>
  <c r="K2005" i="3"/>
  <c r="K1871" i="3"/>
  <c r="K1258" i="3"/>
  <c r="K934" i="3"/>
  <c r="K2034" i="3"/>
  <c r="K1761" i="3"/>
  <c r="K1309" i="3"/>
  <c r="K2065" i="3"/>
  <c r="K1891" i="3"/>
  <c r="K1194" i="3"/>
  <c r="K1126" i="3"/>
  <c r="K2030" i="3"/>
  <c r="K1129" i="3"/>
  <c r="K1777" i="3"/>
  <c r="K2020" i="3"/>
  <c r="K1622" i="3"/>
  <c r="K1312" i="3"/>
  <c r="K1957" i="3"/>
  <c r="K2072" i="3"/>
  <c r="K1709" i="3"/>
  <c r="K1807" i="3"/>
  <c r="K2022" i="3"/>
  <c r="K1383" i="3"/>
  <c r="K2057" i="3"/>
  <c r="K1531" i="3"/>
  <c r="K662" i="3"/>
  <c r="K1832" i="3"/>
  <c r="K1661" i="3"/>
  <c r="K939" i="3"/>
  <c r="K1191" i="3"/>
  <c r="K2075" i="3"/>
  <c r="K1711" i="3"/>
  <c r="K1840" i="3"/>
  <c r="K1423" i="3"/>
  <c r="K1722" i="3"/>
  <c r="K1926" i="3"/>
  <c r="K1741" i="3"/>
  <c r="K1005" i="3"/>
  <c r="K1488" i="3"/>
  <c r="K1545" i="3"/>
  <c r="K2076" i="3"/>
  <c r="K1588" i="3"/>
  <c r="K1895" i="3"/>
  <c r="K1686" i="3"/>
  <c r="K1649" i="3"/>
  <c r="K900" i="3"/>
  <c r="K1402" i="3"/>
  <c r="K1000" i="3"/>
  <c r="K1343" i="3"/>
  <c r="K1358" i="3"/>
  <c r="K1477" i="3"/>
  <c r="K1735" i="3"/>
  <c r="K1843" i="3"/>
  <c r="K1902" i="3"/>
  <c r="K1410" i="3"/>
  <c r="K1665" i="3"/>
  <c r="K1475" i="3"/>
  <c r="K1910" i="3"/>
  <c r="K1981" i="3"/>
  <c r="K800" i="3"/>
  <c r="K1389" i="3"/>
  <c r="K1643" i="3"/>
  <c r="K1560" i="3"/>
  <c r="K1444" i="3"/>
  <c r="K1424" i="3"/>
  <c r="K1696" i="3"/>
  <c r="K1749" i="3"/>
  <c r="K1508" i="3"/>
  <c r="K1673" i="3"/>
  <c r="K1512" i="3"/>
  <c r="K1266" i="3"/>
  <c r="K1971" i="3"/>
  <c r="K1593" i="3"/>
  <c r="K806" i="3"/>
  <c r="K807" i="3"/>
  <c r="K1428" i="3"/>
  <c r="K1553" i="3"/>
  <c r="K1748" i="3"/>
  <c r="K1785" i="3"/>
  <c r="K1886" i="3"/>
  <c r="K1456" i="3"/>
  <c r="K1396" i="3"/>
  <c r="K2025" i="3"/>
  <c r="K1390" i="3"/>
  <c r="K2024" i="3"/>
  <c r="K1534" i="3"/>
  <c r="K1486" i="3"/>
  <c r="K1411" i="3"/>
  <c r="K1585" i="3"/>
  <c r="K1497" i="3"/>
  <c r="K1089" i="3"/>
  <c r="K1318" i="3"/>
  <c r="K1854" i="3"/>
  <c r="K1714" i="3"/>
  <c r="K1361" i="3"/>
  <c r="K1166" i="3"/>
  <c r="K1399" i="3"/>
  <c r="K1718" i="3"/>
  <c r="K1672" i="3"/>
  <c r="K1434" i="3"/>
  <c r="K1881" i="3"/>
  <c r="K1904" i="3"/>
  <c r="K780" i="3"/>
  <c r="K1489" i="3"/>
  <c r="K1563" i="3"/>
  <c r="K1782" i="3"/>
  <c r="K1461" i="3"/>
  <c r="K1953" i="3"/>
  <c r="K1188" i="3"/>
  <c r="K1551" i="3"/>
  <c r="K2047" i="3"/>
  <c r="K1740" i="3"/>
  <c r="K933" i="3"/>
  <c r="K1599" i="3"/>
  <c r="K1849" i="3"/>
  <c r="K2064" i="3"/>
  <c r="K1482" i="3"/>
  <c r="K1745" i="3"/>
  <c r="K2071" i="3"/>
  <c r="K1326" i="3"/>
  <c r="K1544" i="3"/>
  <c r="K1746" i="3"/>
  <c r="K1877" i="3"/>
  <c r="K1472" i="3"/>
  <c r="K2008" i="3"/>
  <c r="K1719" i="3"/>
  <c r="K1614" i="3"/>
  <c r="K610" i="3"/>
  <c r="K1731" i="3"/>
  <c r="K1219" i="3"/>
  <c r="K1186" i="3"/>
  <c r="K1384" i="3"/>
  <c r="K1864" i="3"/>
  <c r="K1071" i="3"/>
  <c r="K1890" i="3"/>
  <c r="K1810" i="3"/>
  <c r="K1914" i="3"/>
  <c r="K2068" i="3"/>
  <c r="K1349" i="3"/>
  <c r="K1595" i="3"/>
  <c r="K1137" i="3"/>
  <c r="K1317" i="3"/>
  <c r="K1788" i="3"/>
  <c r="K1792" i="3"/>
  <c r="K1442" i="3"/>
  <c r="K1559" i="3"/>
  <c r="K1471" i="3"/>
  <c r="K2035" i="3"/>
  <c r="K1684" i="3"/>
  <c r="K1726" i="3"/>
  <c r="K1630" i="3"/>
  <c r="K1836" i="3"/>
  <c r="K1221" i="3"/>
  <c r="K946" i="3"/>
  <c r="K1894" i="3"/>
  <c r="K1986" i="3"/>
  <c r="K1756" i="3"/>
  <c r="K1768" i="3"/>
  <c r="K1956" i="3"/>
  <c r="K843" i="3"/>
  <c r="K1648" i="3"/>
  <c r="K1721" i="3"/>
  <c r="K1385" i="3"/>
  <c r="K1805" i="3"/>
  <c r="K1550" i="3"/>
  <c r="K1867" i="3"/>
  <c r="K1970" i="3"/>
  <c r="K1653" i="3"/>
  <c r="K1724" i="3"/>
  <c r="K659" i="3"/>
  <c r="K1994" i="3"/>
  <c r="K2029" i="3"/>
  <c r="K1803" i="3"/>
  <c r="K1499" i="3"/>
  <c r="K774" i="3"/>
  <c r="K1415" i="3"/>
  <c r="K1944" i="3"/>
  <c r="K726" i="3"/>
  <c r="K2037" i="3"/>
  <c r="K1377" i="3"/>
  <c r="K1892" i="3"/>
  <c r="K1908" i="3"/>
  <c r="K1370" i="3"/>
  <c r="K1437" i="3"/>
  <c r="K1548" i="3"/>
  <c r="K1659" i="3"/>
  <c r="K1987" i="3"/>
  <c r="K1603" i="3"/>
  <c r="K1334" i="3"/>
  <c r="K1375" i="3"/>
  <c r="K1802" i="3"/>
  <c r="K1771" i="3"/>
  <c r="K1786" i="3"/>
  <c r="K1763" i="3"/>
  <c r="K1023" i="3"/>
  <c r="K1689" i="3"/>
  <c r="K1679" i="3"/>
  <c r="K1755" i="3"/>
  <c r="K2056" i="3"/>
  <c r="K1387" i="3"/>
  <c r="K1797" i="3"/>
  <c r="K770" i="3"/>
  <c r="K1982" i="3"/>
  <c r="K1523" i="3"/>
  <c r="K1698" i="3"/>
  <c r="K1516" i="3"/>
  <c r="K1564" i="3"/>
  <c r="K1742" i="3"/>
  <c r="K683" i="3"/>
  <c r="K1311" i="3"/>
  <c r="K1668" i="3"/>
  <c r="K1949" i="3"/>
  <c r="K1634" i="3"/>
  <c r="K1827" i="3"/>
  <c r="K1448" i="3"/>
  <c r="K783" i="3"/>
  <c r="K1145" i="3"/>
  <c r="K1612" i="3"/>
  <c r="K1683" i="3"/>
  <c r="K1018" i="3"/>
  <c r="K1783" i="3"/>
  <c r="K1449" i="3"/>
  <c r="K1562" i="3"/>
  <c r="K1706" i="3"/>
  <c r="K1220" i="3"/>
  <c r="K1801" i="3"/>
  <c r="K1594" i="3"/>
  <c r="K1610" i="3"/>
  <c r="K1717" i="3"/>
  <c r="K1930" i="3"/>
  <c r="K1155" i="3"/>
  <c r="K1936" i="3"/>
  <c r="K1863" i="3"/>
  <c r="K1946" i="3"/>
  <c r="K2013" i="3"/>
  <c r="K1710" i="3"/>
  <c r="K1694" i="3"/>
  <c r="K954" i="3"/>
  <c r="K1524" i="3"/>
  <c r="K1878" i="3"/>
  <c r="K1406" i="3"/>
  <c r="K1533" i="3"/>
  <c r="K1823" i="3"/>
  <c r="K1708" i="3"/>
  <c r="K1431" i="3"/>
  <c r="K1435" i="3"/>
  <c r="K2014" i="3"/>
  <c r="K1353" i="3"/>
  <c r="K1993" i="3"/>
  <c r="K308" i="3"/>
  <c r="K1852" i="3"/>
  <c r="K1688" i="3"/>
  <c r="K1931" i="3"/>
  <c r="K1455" i="3"/>
  <c r="K263" i="3"/>
  <c r="K820" i="3"/>
  <c r="K1380" i="3"/>
  <c r="K1959" i="3"/>
  <c r="K1833" i="3"/>
  <c r="K1502" i="3"/>
  <c r="K1889" i="3"/>
  <c r="K1774" i="3"/>
  <c r="K1734" i="3"/>
  <c r="K1450" i="3"/>
  <c r="K1476" i="3"/>
  <c r="K1733" i="3"/>
  <c r="K1207" i="3"/>
  <c r="K2048" i="3"/>
  <c r="K1432" i="3"/>
  <c r="K1816" i="3"/>
  <c r="K1699" i="3"/>
  <c r="K1773" i="3"/>
  <c r="K1519" i="3"/>
  <c r="K1846" i="3"/>
  <c r="K1521" i="3"/>
  <c r="K1321" i="3"/>
  <c r="K1281" i="3"/>
  <c r="K1463" i="3"/>
  <c r="K1173" i="3"/>
  <c r="K1288" i="3"/>
  <c r="K1403" i="3"/>
  <c r="K1874" i="3"/>
  <c r="K2073" i="3"/>
  <c r="K782" i="3"/>
  <c r="K1660" i="3"/>
  <c r="K2028" i="3"/>
  <c r="K1934" i="3"/>
  <c r="K1857" i="3"/>
  <c r="K1682" i="3"/>
  <c r="K1766" i="3"/>
  <c r="K2038" i="3"/>
  <c r="K1996" i="3"/>
  <c r="K1922" i="3"/>
  <c r="K1352" i="3"/>
  <c r="K1506" i="3"/>
  <c r="K1664" i="3"/>
  <c r="K831" i="3"/>
  <c r="K1135" i="3"/>
  <c r="K1539" i="3"/>
  <c r="K2062" i="3"/>
  <c r="K1693" i="3"/>
  <c r="K1602" i="3"/>
  <c r="K1814" i="3"/>
  <c r="K1319" i="3"/>
  <c r="K1485" i="3"/>
  <c r="K1296" i="3"/>
  <c r="K1839" i="3"/>
  <c r="K1869" i="3"/>
  <c r="K1647" i="3"/>
  <c r="K992" i="3"/>
  <c r="K1828" i="3"/>
  <c r="K2052" i="3"/>
  <c r="K637" i="3"/>
  <c r="K1826" i="3"/>
  <c r="K2067" i="3"/>
  <c r="K1468" i="3"/>
  <c r="K1440" i="3"/>
  <c r="K1592" i="3"/>
  <c r="K1825" i="3"/>
  <c r="K1001" i="3"/>
  <c r="K1737" i="3"/>
  <c r="K1880" i="3"/>
  <c r="K1976" i="3"/>
  <c r="K1769" i="3"/>
  <c r="K1796" i="3"/>
  <c r="K2059" i="3"/>
  <c r="K1692" i="3"/>
  <c r="K1305" i="3"/>
  <c r="K872" i="3"/>
  <c r="K1365" i="3"/>
  <c r="K1606" i="3"/>
  <c r="K1751" i="3"/>
  <c r="K1896" i="3"/>
  <c r="K1941" i="3"/>
  <c r="K1943" i="3"/>
  <c r="K1382" i="3"/>
  <c r="K1222" i="3"/>
  <c r="K1605" i="3"/>
  <c r="K1992" i="3"/>
  <c r="K1596" i="3"/>
  <c r="K1549" i="3"/>
  <c r="K951" i="3"/>
  <c r="K1750" i="3"/>
  <c r="K1357" i="3"/>
  <c r="K1452" i="3"/>
  <c r="K1918" i="3"/>
  <c r="K1479" i="3"/>
  <c r="K1780" i="3"/>
  <c r="K2079" i="3"/>
  <c r="K1739" i="3"/>
  <c r="K1812" i="3"/>
  <c r="K2036" i="3"/>
  <c r="K1401" i="3"/>
  <c r="K2009" i="3"/>
  <c r="K1565" i="3"/>
  <c r="K1658" i="3"/>
  <c r="K1815" i="3"/>
  <c r="K1160" i="3"/>
  <c r="K2021" i="3"/>
  <c r="K1933" i="3"/>
  <c r="K1487" i="3"/>
  <c r="K1522" i="3"/>
  <c r="K1940" i="3"/>
  <c r="K1491" i="3"/>
  <c r="K1873" i="3"/>
  <c r="K945" i="3"/>
  <c r="K1557" i="3"/>
  <c r="K1581" i="3"/>
  <c r="K1656" i="3"/>
  <c r="K1535" i="3"/>
  <c r="K1841" i="3"/>
  <c r="K2045" i="3"/>
  <c r="K1201" i="3"/>
  <c r="K1526" i="3"/>
  <c r="K1483" i="3"/>
  <c r="K1360" i="3"/>
  <c r="K1578" i="3"/>
  <c r="K2055" i="3"/>
  <c r="K1963" i="3"/>
  <c r="K1180" i="3"/>
  <c r="K1674" i="3"/>
  <c r="K944" i="3"/>
  <c r="K198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<sst xmlns="http://schemas.openxmlformats.org/spreadsheetml/2006/main" count="37519" uniqueCount="3070">
  <si>
    <t>PORT CODE</t>
  </si>
  <si>
    <t>DATE</t>
  </si>
  <si>
    <t>IEC</t>
  </si>
  <si>
    <t>HS CODE</t>
  </si>
  <si>
    <t>GOODS DESCRIPTION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</si>
  <si>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</si>
  <si>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</si>
  <si>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</si>
  <si>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</si>
  <si>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</si>
  <si>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</si>
  <si>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</si>
  <si>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</si>
  <si>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2025-10-28</t>
  </si>
  <si>
    <t>0301049751</t>
  </si>
  <si>
    <t>73239990</t>
  </si>
  <si>
    <t>TH5170 STEEL CUTLERY HOLDER (QTY:600 PCS/USD 2.03 PER PCS) TH5170 STEEL CUTLERY HOLDER (QTY:600 PCS/USD 2.03 PER PCS)</t>
  </si>
  <si>
    <t>KGS</t>
  </si>
  <si>
    <t>73231000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</si>
  <si>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</si>
  <si>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</si>
  <si>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</si>
  <si>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</si>
  <si>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</si>
  <si>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</si>
  <si>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</si>
  <si>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</si>
  <si>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</si>
  <si>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</si>
  <si>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</si>
  <si>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</si>
  <si>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</si>
  <si>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</si>
  <si>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</si>
  <si>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</si>
  <si>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</si>
  <si>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</si>
  <si>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</si>
  <si>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</si>
  <si>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</si>
  <si>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</si>
  <si>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</si>
  <si>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</si>
  <si>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</si>
  <si>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</si>
  <si>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</si>
  <si>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</si>
  <si>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</si>
  <si>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</si>
  <si>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</si>
  <si>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</si>
  <si>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</si>
  <si>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</si>
  <si>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</si>
  <si>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</si>
  <si>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</si>
  <si>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</si>
  <si>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</si>
  <si>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</si>
  <si>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</si>
  <si>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</si>
  <si>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</si>
  <si>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</si>
  <si>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</si>
  <si>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</si>
  <si>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</si>
  <si>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</si>
  <si>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</si>
  <si>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</si>
  <si>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</si>
  <si>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</si>
  <si>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</si>
  <si>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</si>
  <si>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</si>
  <si>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</si>
  <si>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</si>
  <si>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</si>
  <si>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</si>
  <si>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</si>
  <si>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</si>
  <si>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</si>
  <si>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</si>
  <si>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</si>
  <si>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</si>
  <si>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</si>
  <si>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</si>
  <si>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</si>
  <si>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</si>
  <si>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</si>
  <si>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73239390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</si>
  <si>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</si>
  <si>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</si>
  <si>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</si>
  <si>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</si>
  <si>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</si>
  <si>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</si>
  <si>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</si>
  <si>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</si>
  <si>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</si>
  <si>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</si>
  <si>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</si>
  <si>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</si>
  <si>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</si>
  <si>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</si>
  <si>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</si>
  <si>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</si>
  <si>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</si>
  <si>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</si>
  <si>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</si>
  <si>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</si>
  <si>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</si>
  <si>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</si>
  <si>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</si>
  <si>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</si>
  <si>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</si>
  <si>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</si>
  <si>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</si>
  <si>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</si>
  <si>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</si>
  <si>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</si>
  <si>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</si>
  <si>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</si>
  <si>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</si>
  <si>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</si>
  <si>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</si>
  <si>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</si>
  <si>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</si>
  <si>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</si>
  <si>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</si>
  <si>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</si>
  <si>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</si>
  <si>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</si>
  <si>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</si>
  <si>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</si>
  <si>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</si>
  <si>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</si>
  <si>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</si>
  <si>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</si>
  <si>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</si>
  <si>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</si>
  <si>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</si>
  <si>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</si>
  <si>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</si>
  <si>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</si>
  <si>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</si>
  <si>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</si>
  <si>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</si>
  <si>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</si>
  <si>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</si>
  <si>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</si>
  <si>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</si>
  <si>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</si>
  <si>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</si>
  <si>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</si>
  <si>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</si>
  <si>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</si>
  <si>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</si>
  <si>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</si>
  <si>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</si>
  <si>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</si>
  <si>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</si>
  <si>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</si>
  <si>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</si>
  <si>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</si>
  <si>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</si>
  <si>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</si>
  <si>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</si>
  <si>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</si>
  <si>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</si>
  <si>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</si>
  <si>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</si>
  <si>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</si>
  <si>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</si>
  <si>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</si>
  <si>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</si>
  <si>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</si>
  <si>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</si>
  <si>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</si>
  <si>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</si>
  <si>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</si>
  <si>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</si>
  <si>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</si>
  <si>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</si>
  <si>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</si>
  <si>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</si>
  <si>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</si>
  <si>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</si>
  <si>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</si>
  <si>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</si>
  <si>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</si>
  <si>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</si>
  <si>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</si>
  <si>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</si>
  <si>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</si>
  <si>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</si>
  <si>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</si>
  <si>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</si>
  <si>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</si>
  <si>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</si>
  <si>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</si>
  <si>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</si>
  <si>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</si>
  <si>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</si>
  <si>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</si>
  <si>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</si>
  <si>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</si>
  <si>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</si>
  <si>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</si>
  <si>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</si>
  <si>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</si>
  <si>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</si>
  <si>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</si>
  <si>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</si>
  <si>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</si>
  <si>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</si>
  <si>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</si>
  <si>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</si>
  <si>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</si>
  <si>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</si>
  <si>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</si>
  <si>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</si>
  <si>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</si>
  <si>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</si>
  <si>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</si>
  <si>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</si>
  <si>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</si>
  <si>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</si>
  <si>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</si>
  <si>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</si>
  <si>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</si>
  <si>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</si>
  <si>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</si>
  <si>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</si>
  <si>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</si>
  <si>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</si>
  <si>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</si>
  <si>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</si>
  <si>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</si>
  <si>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</si>
  <si>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</si>
  <si>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</si>
  <si>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</si>
  <si>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</si>
  <si>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</si>
  <si>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</si>
  <si>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</si>
  <si>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</si>
  <si>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</si>
  <si>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</si>
  <si>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</si>
  <si>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</si>
  <si>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</si>
  <si>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</si>
  <si>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</si>
  <si>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</si>
  <si>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</si>
  <si>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</si>
  <si>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</si>
  <si>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</si>
  <si>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</si>
  <si>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</si>
  <si>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</si>
  <si>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</si>
  <si>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</si>
  <si>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</si>
  <si>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</si>
  <si>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</si>
  <si>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</si>
  <si>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</si>
  <si>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</si>
  <si>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</si>
  <si>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</si>
  <si>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</si>
  <si>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</si>
  <si>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</si>
  <si>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</si>
  <si>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</si>
  <si>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</si>
  <si>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</si>
  <si>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</si>
  <si>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</si>
  <si>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</si>
  <si>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</si>
  <si>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</si>
  <si>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</si>
  <si>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</si>
  <si>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</si>
  <si>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</si>
  <si>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</si>
  <si>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</si>
  <si>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</si>
  <si>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</si>
  <si>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</si>
  <si>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</si>
  <si>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</si>
  <si>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</si>
  <si>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</si>
  <si>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</si>
  <si>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</si>
  <si>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</si>
  <si>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</si>
  <si>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</si>
  <si>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</si>
  <si>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</si>
  <si>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</si>
  <si>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</si>
  <si>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</si>
  <si>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</si>
  <si>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</si>
  <si>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</si>
  <si>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</si>
  <si>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</si>
  <si>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</si>
  <si>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</si>
  <si>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</si>
  <si>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</si>
  <si>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</si>
  <si>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</si>
  <si>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</si>
  <si>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</si>
  <si>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</si>
  <si>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</si>
  <si>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</si>
  <si>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</si>
  <si>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</si>
  <si>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</si>
  <si>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</si>
  <si>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</si>
  <si>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</si>
  <si>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</si>
  <si>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</si>
  <si>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</si>
  <si>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</si>
  <si>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</si>
  <si>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</si>
  <si>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</si>
  <si>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</si>
  <si>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</si>
  <si>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</si>
  <si>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</si>
  <si>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</si>
  <si>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</si>
  <si>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</si>
  <si>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</si>
  <si>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</si>
  <si>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</si>
  <si>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</si>
  <si>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</si>
  <si>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</si>
  <si>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</si>
  <si>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</si>
  <si>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</si>
  <si>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</si>
  <si>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</si>
  <si>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</si>
  <si>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</si>
  <si>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</si>
  <si>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</si>
  <si>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</si>
  <si>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</si>
  <si>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</si>
  <si>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</si>
  <si>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</si>
  <si>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</si>
  <si>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</si>
  <si>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</si>
  <si>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</si>
  <si>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</si>
  <si>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</si>
  <si>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</si>
  <si>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</si>
  <si>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</si>
  <si>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</si>
  <si>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</si>
  <si>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</si>
  <si>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</si>
  <si>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</si>
  <si>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</si>
  <si>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</si>
  <si>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</si>
  <si>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</si>
  <si>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</si>
  <si>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</si>
  <si>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</si>
  <si>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</si>
  <si>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</si>
  <si>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</si>
  <si>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</si>
  <si>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</si>
  <si>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</si>
  <si>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</si>
  <si>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</si>
  <si>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</si>
  <si>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</si>
  <si>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</si>
  <si>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</si>
  <si>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</si>
  <si>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</si>
  <si>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</si>
  <si>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</si>
  <si>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</si>
  <si>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</si>
  <si>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</si>
  <si>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</si>
  <si>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</si>
  <si>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</si>
  <si>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</si>
  <si>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</si>
  <si>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</si>
  <si>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</si>
  <si>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</si>
  <si>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</si>
  <si>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</si>
  <si>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</si>
  <si>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</si>
  <si>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</si>
  <si>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</si>
  <si>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</si>
  <si>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</si>
  <si>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</si>
  <si>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</si>
  <si>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</si>
  <si>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</si>
  <si>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</si>
  <si>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</si>
  <si>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</si>
  <si>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</si>
  <si>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</si>
  <si>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</si>
  <si>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</si>
  <si>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</si>
  <si>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</si>
  <si>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</si>
  <si>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</si>
  <si>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</si>
  <si>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</si>
  <si>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</si>
  <si>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</si>
  <si>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</si>
  <si>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</si>
  <si>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</si>
  <si>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</si>
  <si>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</si>
  <si>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</si>
  <si>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</si>
  <si>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</si>
  <si>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</si>
  <si>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</si>
  <si>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</si>
  <si>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</si>
  <si>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</si>
  <si>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</si>
  <si>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</si>
  <si>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</si>
  <si>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</si>
  <si>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</si>
  <si>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</si>
  <si>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</si>
  <si>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</si>
  <si>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</si>
  <si>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</si>
  <si>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</si>
  <si>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</si>
  <si>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</si>
  <si>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</si>
  <si>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</si>
  <si>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</si>
  <si>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</si>
  <si>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</si>
  <si>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</si>
  <si>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</si>
  <si>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</si>
  <si>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</si>
  <si>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</si>
  <si>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</si>
  <si>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</si>
  <si>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</si>
  <si>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</si>
  <si>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</si>
  <si>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</si>
  <si>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</si>
  <si>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</si>
  <si>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</si>
  <si>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</si>
  <si>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</si>
  <si>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</si>
  <si>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</si>
  <si>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</si>
  <si>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</si>
  <si>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</si>
  <si>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</si>
  <si>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</si>
  <si>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</si>
  <si>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</si>
  <si>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</si>
  <si>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</si>
  <si>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</si>
  <si>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</si>
  <si>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</si>
  <si>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</si>
  <si>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</si>
  <si>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</si>
  <si>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</si>
  <si>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</si>
  <si>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</si>
  <si>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</si>
  <si>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</si>
  <si>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</si>
  <si>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</si>
  <si>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</si>
  <si>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</si>
  <si>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</si>
  <si>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</si>
  <si>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</si>
  <si>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</si>
  <si>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</si>
  <si>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</si>
  <si>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</si>
  <si>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</si>
  <si>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</si>
  <si>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</si>
  <si>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</si>
  <si>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</si>
  <si>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</si>
  <si>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</si>
  <si>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</si>
  <si>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</si>
  <si>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</si>
  <si>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</si>
  <si>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</si>
  <si>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</si>
  <si>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</si>
  <si>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</si>
  <si>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</si>
  <si>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</si>
  <si>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</si>
  <si>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</si>
  <si>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</si>
  <si>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</si>
  <si>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</si>
  <si>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</si>
  <si>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</si>
  <si>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</si>
  <si>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</si>
  <si>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</si>
  <si>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</si>
  <si>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</si>
  <si>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</si>
  <si>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</si>
  <si>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</si>
  <si>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</si>
  <si>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</si>
  <si>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</si>
  <si>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</si>
  <si>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</si>
  <si>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</si>
  <si>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</si>
  <si>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</si>
  <si>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</si>
  <si>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</si>
  <si>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</si>
  <si>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</si>
  <si>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</si>
  <si>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</si>
  <si>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</si>
  <si>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</si>
  <si>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</si>
  <si>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</si>
  <si>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</si>
  <si>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</si>
  <si>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</si>
  <si>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</si>
  <si>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</si>
  <si>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</si>
  <si>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</si>
  <si>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</si>
  <si>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</si>
  <si>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</si>
  <si>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</si>
  <si>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</si>
  <si>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</si>
  <si>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</si>
  <si>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</si>
  <si>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</si>
  <si>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</si>
  <si>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</si>
  <si>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</si>
  <si>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</si>
  <si>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</si>
  <si>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</si>
  <si>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</si>
  <si>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</si>
  <si>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</si>
  <si>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</si>
  <si>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</si>
  <si>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</si>
  <si>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</si>
  <si>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</si>
  <si>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</si>
  <si>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</si>
  <si>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</si>
  <si>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</si>
  <si>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</si>
  <si>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</si>
  <si>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</si>
  <si>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</si>
  <si>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</si>
  <si>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</si>
  <si>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</si>
  <si>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</si>
  <si>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</si>
  <si>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</si>
  <si>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</si>
  <si>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</si>
  <si>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</si>
  <si>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</si>
  <si>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</si>
  <si>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</si>
  <si>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</si>
  <si>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</si>
  <si>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</si>
  <si>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</si>
  <si>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</si>
  <si>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</si>
  <si>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</si>
  <si>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</si>
  <si>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</si>
  <si>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</si>
  <si>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</si>
  <si>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</si>
  <si>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</si>
  <si>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</si>
  <si>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</si>
  <si>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</si>
  <si>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</si>
  <si>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</si>
  <si>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</si>
  <si>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</si>
  <si>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</si>
  <si>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</si>
  <si>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</si>
  <si>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</si>
  <si>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</si>
  <si>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</si>
  <si>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</si>
  <si>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</si>
  <si>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</si>
  <si>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</si>
  <si>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</si>
  <si>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</si>
  <si>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</si>
  <si>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</si>
  <si>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</si>
  <si>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</si>
  <si>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</si>
  <si>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</si>
  <si>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</si>
  <si>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</si>
  <si>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</si>
  <si>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</si>
  <si>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</si>
  <si>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</si>
  <si>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</si>
  <si>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</si>
  <si>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</si>
  <si>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</si>
  <si>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</si>
  <si>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</si>
  <si>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</si>
  <si>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</si>
  <si>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</si>
  <si>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</si>
  <si>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</si>
  <si>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</si>
  <si>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</si>
  <si>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</si>
  <si>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</si>
  <si>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</si>
  <si>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</si>
  <si>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</si>
  <si>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</si>
  <si>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</si>
  <si>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</si>
  <si>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</si>
  <si>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</si>
  <si>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</si>
  <si>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</si>
  <si>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</si>
  <si>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</si>
  <si>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</si>
  <si>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</si>
  <si>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</si>
  <si>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</si>
  <si>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</si>
  <si>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</si>
  <si>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</si>
  <si>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</si>
  <si>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</si>
  <si>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</si>
  <si>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</si>
  <si>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</si>
  <si>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</si>
  <si>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</si>
  <si>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</si>
  <si>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</si>
  <si>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</si>
  <si>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</si>
  <si>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</si>
  <si>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</si>
  <si>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</si>
  <si>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</si>
  <si>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</si>
  <si>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</si>
  <si>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</si>
  <si>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</si>
  <si>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</si>
  <si>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</si>
  <si>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</si>
  <si>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</si>
  <si>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</si>
  <si>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</si>
  <si>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</si>
  <si>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</si>
  <si>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</si>
  <si>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</si>
  <si>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</si>
  <si>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</si>
  <si>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</si>
  <si>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</si>
  <si>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</si>
  <si>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</si>
  <si>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</si>
  <si>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</si>
  <si>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</si>
  <si>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</si>
  <si>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</si>
  <si>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</si>
  <si>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</si>
  <si>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</si>
  <si>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</si>
  <si>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</si>
  <si>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</si>
  <si>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</si>
  <si>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</si>
  <si>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</si>
  <si>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</si>
  <si>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</si>
  <si>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</si>
  <si>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</si>
  <si>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</si>
  <si>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</si>
  <si>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</si>
  <si>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</si>
  <si>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</si>
  <si>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</si>
  <si>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</si>
  <si>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</si>
  <si>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</si>
  <si>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</si>
  <si>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</si>
  <si>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</si>
  <si>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</si>
  <si>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</si>
  <si>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</si>
  <si>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</si>
  <si>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</si>
  <si>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</si>
  <si>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</si>
  <si>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</si>
  <si>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</si>
  <si>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</si>
  <si>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</si>
  <si>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</si>
  <si>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</si>
  <si>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</si>
  <si>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</si>
  <si>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</si>
  <si>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</si>
  <si>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</si>
  <si>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</si>
  <si>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</si>
  <si>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</si>
  <si>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</si>
  <si>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</si>
  <si>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</si>
  <si>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</si>
  <si>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</si>
  <si>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</si>
  <si>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</si>
  <si>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</si>
  <si>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</si>
  <si>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</si>
  <si>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</si>
  <si>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</si>
  <si>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</si>
  <si>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</si>
  <si>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</si>
  <si>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</si>
  <si>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</si>
  <si>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</si>
  <si>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</si>
  <si>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</si>
  <si>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</si>
  <si>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</si>
  <si>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</si>
  <si>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</si>
  <si>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</si>
  <si>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</si>
  <si>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</si>
  <si>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</si>
  <si>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</si>
  <si>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</si>
  <si>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</si>
  <si>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</si>
  <si>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</si>
  <si>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</si>
  <si>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</si>
  <si>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</si>
  <si>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</si>
  <si>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</si>
  <si>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</si>
  <si>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</si>
  <si>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</si>
  <si>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</si>
  <si>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</si>
  <si>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</si>
  <si>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</si>
  <si>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</si>
  <si>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</si>
  <si>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</si>
  <si>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</si>
  <si>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</si>
  <si>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</si>
  <si>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</si>
  <si>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</si>
  <si>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</si>
  <si>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</si>
  <si>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</si>
  <si>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</si>
  <si>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</si>
  <si>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</si>
  <si>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</si>
  <si>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</si>
  <si>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</si>
  <si>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</si>
  <si>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</si>
  <si>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</si>
  <si>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</si>
  <si>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</si>
  <si>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</si>
  <si>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</si>
  <si>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</si>
  <si>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</si>
  <si>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</si>
  <si>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</si>
  <si>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</si>
  <si>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</si>
  <si>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</si>
  <si>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</si>
  <si>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</si>
  <si>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</si>
  <si>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</si>
  <si>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</si>
  <si>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</si>
  <si>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</si>
  <si>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</si>
  <si>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</si>
  <si>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</si>
  <si>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</si>
  <si>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</si>
  <si>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</si>
  <si>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</si>
  <si>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</si>
  <si>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</si>
  <si>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</si>
  <si>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</si>
  <si>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</si>
  <si>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</si>
  <si>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</si>
  <si>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</si>
  <si>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</si>
  <si>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</si>
  <si>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</si>
  <si>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</si>
  <si>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</si>
  <si>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</si>
  <si>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</si>
  <si>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</si>
  <si>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</si>
  <si>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</si>
  <si>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</si>
  <si>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</si>
  <si>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</si>
  <si>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</si>
  <si>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</si>
  <si>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</si>
  <si>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</si>
  <si>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</si>
  <si>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</si>
  <si>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</si>
  <si>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</si>
  <si>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</si>
  <si>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</si>
  <si>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</si>
  <si>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</si>
  <si>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</si>
  <si>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</si>
  <si>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</si>
  <si>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</si>
  <si>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</si>
  <si>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</si>
  <si>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</si>
  <si>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</si>
  <si>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</si>
  <si>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</si>
  <si>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</si>
  <si>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</si>
  <si>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</si>
  <si>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</si>
  <si>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</si>
  <si>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</si>
  <si>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</si>
  <si>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</si>
  <si>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</si>
  <si>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</si>
  <si>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</si>
  <si>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</si>
  <si>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</si>
  <si>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</si>
  <si>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</si>
  <si>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</si>
  <si>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</si>
  <si>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</si>
  <si>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</si>
  <si>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</si>
  <si>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</si>
  <si>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</si>
  <si>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</si>
  <si>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</si>
  <si>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</si>
  <si>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</si>
  <si>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</si>
  <si>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</si>
  <si>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</si>
  <si>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</si>
  <si>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</si>
  <si>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</si>
  <si>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</si>
  <si>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</si>
  <si>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</si>
  <si>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</si>
  <si>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</si>
  <si>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</si>
  <si>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</si>
  <si>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</si>
  <si>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</si>
  <si>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</si>
  <si>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</si>
  <si>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</si>
  <si>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</si>
  <si>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</si>
  <si>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</si>
  <si>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</si>
  <si>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</si>
  <si>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</si>
  <si>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</si>
  <si>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</si>
  <si>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</si>
  <si>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</si>
  <si>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</si>
  <si>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</si>
  <si>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</si>
  <si>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</si>
  <si>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</si>
  <si>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</si>
  <si>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</si>
  <si>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</si>
  <si>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</si>
  <si>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</si>
  <si>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</si>
  <si>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</si>
  <si>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</si>
  <si>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</si>
  <si>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</si>
  <si>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</si>
  <si>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</si>
  <si>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</si>
  <si>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</si>
  <si>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</si>
  <si>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</si>
  <si>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</si>
  <si>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</si>
  <si>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</si>
  <si>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</si>
  <si>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</si>
  <si>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</si>
  <si>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</si>
  <si>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</si>
  <si>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</si>
  <si>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</si>
  <si>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</si>
  <si>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</si>
  <si>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</si>
  <si>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</si>
  <si>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</si>
  <si>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</si>
  <si>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</si>
  <si>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</si>
  <si>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</si>
  <si>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</si>
  <si>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</si>
  <si>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</si>
  <si>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</si>
  <si>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</si>
  <si>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</si>
  <si>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</si>
  <si>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</si>
  <si>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</si>
  <si>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</si>
  <si>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</si>
  <si>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</si>
  <si>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</si>
  <si>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</si>
  <si>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</si>
  <si>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</si>
  <si>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</si>
  <si>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</si>
  <si>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</si>
  <si>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</si>
  <si>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</si>
  <si>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</si>
  <si>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</si>
  <si>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</si>
  <si>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</si>
  <si>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</si>
  <si>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</si>
  <si>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</si>
  <si>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</si>
  <si>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</si>
  <si>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</si>
  <si>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</si>
  <si>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</si>
  <si>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</si>
  <si>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</si>
  <si>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</si>
  <si>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</si>
  <si>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</si>
  <si>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</si>
  <si>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</si>
  <si>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</si>
  <si>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</si>
  <si>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</si>
  <si>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</si>
  <si>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</si>
  <si>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</si>
  <si>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</si>
  <si>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</si>
  <si>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</si>
  <si>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</si>
  <si>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</si>
  <si>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</si>
  <si>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</si>
  <si>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</si>
  <si>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</si>
  <si>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</si>
  <si>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</si>
  <si>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</si>
  <si>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</si>
  <si>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</si>
  <si>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</si>
  <si>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</si>
  <si>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</si>
  <si>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</si>
  <si>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</si>
  <si>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</si>
  <si>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</si>
  <si>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</si>
  <si>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</si>
  <si>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</si>
  <si>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</si>
  <si>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</si>
  <si>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</si>
  <si>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</si>
  <si>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</si>
  <si>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</si>
  <si>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</si>
  <si>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</si>
  <si>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</si>
  <si>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</si>
  <si>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</si>
  <si>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</si>
  <si>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</si>
  <si>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</si>
  <si>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</si>
  <si>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</si>
  <si>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</si>
  <si>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</si>
  <si>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</si>
  <si>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</si>
  <si>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</si>
  <si>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</si>
  <si>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</si>
  <si>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</si>
  <si>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</si>
  <si>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</si>
  <si>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</si>
  <si>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</si>
  <si>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</si>
  <si>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</si>
  <si>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</si>
  <si>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</si>
  <si>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</si>
  <si>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</si>
  <si>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</si>
  <si>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</si>
  <si>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</si>
  <si>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</si>
  <si>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</si>
  <si>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</si>
  <si>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</si>
  <si>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</si>
  <si>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</si>
  <si>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</si>
  <si>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</si>
  <si>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</si>
  <si>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</si>
  <si>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</si>
  <si>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</si>
  <si>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</si>
  <si>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</si>
  <si>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</si>
  <si>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</si>
  <si>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</si>
  <si>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</si>
  <si>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</si>
  <si>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</si>
  <si>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</si>
  <si>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</si>
  <si>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</si>
  <si>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</si>
  <si>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</si>
  <si>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</si>
  <si>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</si>
  <si>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</si>
  <si>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</si>
  <si>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</si>
  <si>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</si>
  <si>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</si>
  <si>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</si>
  <si>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</si>
  <si>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</si>
  <si>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</si>
  <si>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</si>
  <si>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</si>
  <si>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</si>
  <si>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</si>
  <si>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</si>
  <si>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</si>
  <si>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</si>
  <si>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</si>
  <si>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</si>
  <si>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</si>
  <si>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</si>
  <si>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</si>
  <si>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</si>
  <si>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</si>
  <si>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</si>
  <si>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</si>
  <si>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</si>
  <si>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</si>
  <si>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</si>
  <si>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</si>
  <si>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</si>
  <si>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</si>
  <si>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</si>
  <si>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</si>
  <si>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</si>
  <si>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</si>
  <si>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</si>
  <si>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</si>
  <si>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</si>
  <si>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</si>
  <si>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</si>
  <si>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</si>
  <si>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</si>
  <si>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</si>
  <si>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</si>
  <si>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</si>
  <si>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</si>
  <si>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</si>
  <si>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</si>
  <si>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</si>
  <si>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</si>
  <si>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</si>
  <si>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</si>
  <si>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</si>
  <si>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</si>
  <si>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</si>
  <si>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</si>
  <si>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</si>
  <si>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</si>
  <si>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</si>
  <si>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</si>
  <si>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</si>
  <si>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</si>
  <si>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</si>
  <si>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</si>
  <si>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</si>
  <si>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</si>
  <si>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</si>
  <si>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</si>
  <si>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</si>
  <si>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</si>
  <si>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</si>
  <si>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</si>
  <si>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</si>
  <si>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</si>
  <si>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</si>
  <si>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</si>
  <si>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</si>
  <si>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</si>
  <si>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</si>
  <si>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</si>
  <si>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</si>
  <si>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</si>
  <si>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</si>
  <si>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</si>
  <si>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</si>
  <si>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</si>
  <si>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</si>
  <si>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</si>
  <si>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</si>
  <si>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</si>
  <si>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</si>
  <si>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</si>
  <si>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</si>
  <si>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</si>
  <si>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</si>
  <si>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</si>
  <si>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</si>
  <si>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</si>
  <si>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</si>
  <si>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</si>
  <si>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</si>
  <si>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</si>
  <si>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</si>
  <si>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</si>
  <si>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</si>
  <si>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</si>
  <si>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</si>
  <si>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</si>
  <si>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</si>
  <si>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</si>
  <si>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</si>
  <si>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</si>
  <si>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</si>
  <si>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</si>
  <si>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</si>
  <si>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</si>
  <si>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</si>
  <si>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</si>
  <si>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</si>
  <si>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</si>
  <si>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</si>
  <si>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</si>
  <si>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</si>
  <si>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</si>
  <si>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</si>
  <si>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</si>
  <si>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</si>
  <si>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</si>
  <si>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</si>
  <si>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</si>
  <si>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</si>
  <si>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</si>
  <si>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</si>
  <si>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</si>
  <si>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</si>
  <si>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</si>
  <si>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</si>
  <si>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</si>
  <si>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</si>
  <si>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</si>
  <si>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</si>
  <si>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</si>
  <si>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</si>
  <si>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</si>
  <si>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</si>
  <si>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</si>
  <si>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</si>
  <si>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</si>
  <si>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</si>
  <si>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</si>
  <si>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</si>
  <si>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</si>
  <si>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</si>
  <si>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</si>
  <si>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</si>
  <si>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</si>
  <si>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</si>
  <si>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</si>
  <si>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</si>
  <si>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</si>
  <si>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</si>
  <si>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</si>
  <si>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</si>
  <si>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</si>
  <si>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</si>
  <si>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</si>
  <si>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</si>
  <si>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</si>
  <si>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</si>
  <si>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</si>
  <si>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</si>
  <si>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</si>
  <si>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</si>
  <si>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</si>
  <si>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</si>
  <si>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</si>
  <si>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</si>
  <si>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</si>
  <si>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</si>
  <si>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</si>
  <si>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</si>
  <si>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</si>
  <si>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</si>
  <si>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</si>
  <si>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</si>
  <si>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</si>
  <si>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</si>
  <si>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</si>
  <si>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</si>
  <si>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</si>
  <si>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</si>
  <si>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</si>
  <si>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</si>
  <si>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</si>
  <si>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</si>
  <si>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</si>
  <si>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</si>
  <si>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</si>
  <si>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</si>
  <si>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</si>
  <si>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</si>
  <si>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</si>
  <si>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</si>
  <si>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</si>
  <si>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</si>
  <si>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</si>
  <si>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</si>
  <si>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</si>
  <si>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</si>
  <si>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</si>
  <si>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</si>
  <si>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</si>
  <si>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</si>
  <si>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</si>
  <si>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</si>
  <si>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</si>
  <si>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</si>
  <si>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</si>
  <si>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</si>
  <si>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</si>
  <si>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</si>
  <si>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</si>
  <si>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</si>
  <si>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</si>
  <si>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</si>
  <si>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</si>
  <si>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</si>
  <si>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</si>
  <si>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</si>
  <si>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</si>
  <si>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</si>
  <si>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</si>
  <si>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</si>
  <si>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</si>
  <si>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</si>
  <si>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</si>
  <si>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</si>
  <si>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</si>
  <si>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</si>
  <si>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</si>
  <si>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</si>
  <si>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</si>
  <si>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</si>
  <si>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</si>
  <si>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</si>
  <si>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</si>
  <si>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</si>
  <si>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</si>
  <si>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</si>
  <si>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</si>
  <si>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</si>
  <si>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</si>
  <si>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</si>
  <si>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</si>
  <si>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</si>
  <si>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</si>
  <si>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</si>
  <si>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</si>
  <si>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</si>
  <si>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</si>
  <si>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</si>
  <si>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</si>
  <si>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</si>
  <si>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</si>
  <si>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</si>
  <si>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</si>
  <si>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</si>
  <si>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</si>
  <si>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</si>
  <si>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</si>
  <si>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</si>
  <si>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</si>
  <si>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</si>
  <si>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</si>
  <si>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</si>
  <si>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</si>
  <si>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</si>
  <si>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</si>
  <si>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</si>
  <si>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</si>
  <si>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</si>
  <si>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</si>
  <si>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</si>
  <si>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</si>
  <si>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</si>
  <si>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</si>
  <si>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</si>
  <si>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</si>
  <si>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</si>
  <si>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</si>
  <si>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</si>
  <si>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</si>
  <si>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</si>
  <si>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</si>
  <si>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</si>
  <si>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</si>
  <si>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</si>
  <si>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</si>
  <si>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</si>
  <si>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</si>
  <si>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</si>
  <si>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</si>
  <si>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</si>
  <si>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</si>
  <si>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</si>
  <si>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</si>
  <si>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</si>
  <si>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</si>
  <si>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</si>
  <si>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</si>
  <si>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</si>
  <si>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</si>
  <si>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</si>
  <si>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</si>
  <si>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</si>
  <si>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</si>
  <si>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</si>
  <si>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</si>
  <si>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</si>
  <si>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</si>
  <si>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</si>
  <si>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</si>
  <si>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</si>
  <si>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</si>
  <si>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</si>
  <si>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</si>
  <si>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</si>
  <si>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</si>
  <si>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</si>
  <si>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</si>
  <si>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</si>
  <si>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</si>
  <si>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</si>
  <si>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</si>
  <si>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</si>
  <si>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</si>
  <si>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</si>
  <si>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</si>
  <si>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</si>
  <si>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</si>
  <si>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</si>
  <si>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</si>
  <si>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</si>
  <si>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</si>
  <si>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</si>
  <si>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</si>
  <si>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</si>
  <si>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</si>
  <si>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</si>
  <si>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</si>
  <si>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</si>
  <si>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</si>
  <si>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</si>
  <si>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</si>
  <si>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</si>
  <si>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</si>
  <si>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</si>
  <si>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</si>
  <si>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</si>
  <si>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</si>
  <si>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</si>
  <si>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</si>
  <si>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</si>
  <si>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</si>
  <si>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</si>
  <si>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</si>
  <si>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</si>
  <si>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</si>
  <si>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</si>
  <si>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</si>
  <si>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</si>
  <si>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</si>
  <si>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</si>
  <si>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</si>
  <si>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</si>
  <si>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</si>
  <si>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</si>
  <si>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</si>
  <si>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</si>
  <si>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</si>
  <si>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</si>
  <si>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</si>
  <si>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</si>
  <si>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</si>
  <si>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</si>
  <si>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</si>
  <si>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</si>
  <si>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</si>
  <si>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</si>
  <si>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</si>
  <si>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</si>
  <si>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</si>
  <si>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</si>
  <si>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</si>
  <si>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</si>
  <si>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</si>
  <si>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</si>
  <si>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</si>
  <si>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</si>
  <si>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</si>
  <si>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</si>
  <si>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</si>
  <si>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</si>
  <si>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</si>
  <si>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</si>
  <si>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</si>
  <si>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</si>
  <si>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</si>
  <si>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</si>
  <si>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</si>
  <si>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</si>
  <si>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</si>
  <si>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</si>
  <si>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</si>
  <si>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</si>
  <si>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</si>
  <si>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</si>
  <si>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</si>
  <si>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</si>
  <si>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</si>
  <si>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</si>
  <si>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</si>
  <si>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</si>
  <si>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</si>
  <si>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</si>
  <si>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</si>
  <si>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</si>
  <si>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</si>
  <si>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</si>
  <si>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</si>
  <si>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</si>
  <si>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</si>
  <si>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</si>
  <si>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</si>
  <si>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</si>
  <si>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</si>
  <si>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</si>
  <si>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</si>
  <si>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</si>
  <si>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</si>
  <si>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</si>
  <si>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</si>
  <si>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</si>
  <si>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</si>
  <si>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</si>
  <si>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</si>
  <si>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</si>
  <si>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</si>
  <si>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</si>
  <si>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</si>
  <si>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</si>
  <si>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</si>
  <si>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</si>
  <si>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</si>
  <si>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</si>
  <si>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</si>
  <si>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</si>
  <si>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</si>
  <si>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</si>
  <si>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</si>
  <si>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</si>
  <si>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</si>
  <si>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</si>
  <si>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</si>
  <si>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</si>
  <si>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</si>
  <si>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</si>
  <si>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</si>
  <si>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</si>
  <si>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</si>
  <si>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</si>
  <si>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</si>
  <si>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</si>
  <si>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</si>
  <si>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</si>
  <si>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</si>
  <si>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</si>
  <si>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</si>
  <si>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</si>
  <si>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</si>
  <si>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</si>
  <si>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</si>
  <si>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</si>
  <si>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</si>
  <si>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</si>
  <si>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</si>
  <si>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</si>
  <si>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</si>
  <si>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</si>
  <si>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</si>
  <si>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</si>
  <si>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</si>
  <si>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</si>
  <si>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</si>
  <si>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</si>
  <si>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</si>
  <si>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</si>
  <si>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</si>
  <si>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</si>
  <si>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</si>
  <si>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</si>
  <si>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</si>
  <si>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</si>
  <si>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</si>
  <si>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</si>
  <si>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</si>
  <si>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</si>
  <si>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</si>
  <si>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</si>
  <si>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</si>
  <si>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</si>
  <si>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</si>
  <si>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</si>
  <si>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</si>
  <si>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</si>
  <si>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</si>
  <si>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</si>
  <si>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</si>
  <si>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</si>
  <si>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</si>
  <si>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</si>
  <si>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</si>
  <si>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</si>
  <si>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</si>
  <si>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</si>
  <si>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</si>
  <si>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</si>
  <si>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</si>
  <si>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</si>
  <si>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</si>
  <si>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</si>
  <si>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</si>
  <si>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</si>
  <si>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</si>
  <si>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</si>
  <si>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</si>
  <si>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</si>
  <si>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</si>
  <si>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</si>
  <si>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</si>
  <si>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</si>
  <si>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</si>
  <si>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</si>
  <si>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</si>
  <si>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</si>
  <si>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</si>
  <si>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</si>
  <si>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</si>
  <si>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</si>
  <si>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</si>
  <si>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</si>
  <si>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</si>
  <si>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</si>
  <si>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</si>
  <si>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</si>
  <si>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</si>
  <si>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</si>
  <si>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</si>
  <si>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</si>
  <si>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</si>
  <si>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</si>
  <si>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</si>
  <si>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</si>
  <si>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</si>
  <si>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</si>
  <si>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</si>
  <si>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</si>
  <si>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</si>
  <si>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</si>
  <si>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</si>
  <si>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</si>
  <si>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</si>
  <si>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</si>
  <si>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</si>
  <si>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</si>
  <si>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</si>
  <si>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</si>
  <si>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</si>
  <si>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</si>
  <si>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</si>
  <si>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</si>
  <si>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</si>
  <si>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</si>
  <si>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</si>
  <si>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</si>
  <si>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</si>
  <si>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</si>
  <si>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</si>
  <si>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</si>
  <si>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</si>
  <si>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</si>
  <si>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</si>
  <si>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</si>
  <si>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</si>
  <si>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</si>
  <si>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</si>
  <si>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</si>
  <si>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</si>
  <si>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</si>
  <si>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</si>
  <si>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</si>
  <si>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</si>
  <si>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</si>
  <si>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</si>
  <si>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</si>
  <si>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</si>
  <si>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</si>
  <si>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</si>
  <si>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</si>
  <si>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</si>
  <si>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</si>
  <si>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</si>
  <si>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</si>
  <si>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</si>
  <si>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</si>
  <si>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</si>
  <si>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</si>
  <si>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</si>
  <si>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</si>
  <si>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</si>
  <si>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</si>
  <si>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</si>
  <si>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</si>
  <si>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</si>
  <si>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</si>
  <si>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</si>
  <si>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</si>
  <si>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</si>
  <si>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</si>
  <si>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</si>
  <si>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</si>
  <si>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</si>
  <si>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</si>
  <si>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</si>
  <si>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</si>
  <si>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</si>
  <si>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</si>
  <si>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</si>
  <si>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</si>
  <si>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</si>
  <si>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</si>
  <si>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</si>
  <si>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</si>
  <si>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</si>
  <si>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</si>
  <si>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</si>
  <si>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</si>
  <si>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</si>
  <si>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</si>
  <si>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</si>
  <si>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</si>
  <si>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</si>
  <si>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</si>
  <si>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</si>
  <si>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</si>
  <si>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</si>
  <si>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</si>
  <si>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</si>
  <si>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</si>
  <si>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</si>
  <si>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</si>
  <si>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</si>
  <si>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</si>
  <si>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</si>
  <si>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</si>
  <si>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</si>
  <si>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</si>
  <si>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</si>
  <si>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</si>
  <si>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</si>
  <si>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</si>
  <si>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</si>
  <si>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</si>
  <si>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</si>
  <si>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</si>
  <si>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</si>
  <si>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</si>
  <si>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</si>
  <si>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</si>
  <si>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</si>
  <si>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</si>
  <si>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</si>
  <si>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</si>
  <si>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</si>
  <si>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</si>
  <si>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</si>
  <si>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</si>
  <si>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</si>
  <si>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</si>
  <si>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</si>
  <si>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</si>
  <si>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</si>
  <si>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</si>
  <si>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</si>
  <si>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</si>
  <si>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</si>
  <si>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</si>
  <si>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</si>
  <si>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</si>
  <si>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</si>
  <si>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</si>
  <si>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</si>
  <si>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</si>
  <si>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</si>
  <si>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</si>
  <si>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</si>
  <si>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</si>
  <si>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</si>
  <si>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</si>
  <si>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</si>
  <si>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</si>
  <si>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</si>
  <si>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</si>
  <si>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</si>
  <si>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</si>
  <si>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</si>
  <si>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</si>
  <si>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</si>
  <si>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</si>
  <si>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</si>
  <si>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</si>
  <si>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</si>
  <si>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</si>
  <si>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</si>
  <si>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</si>
  <si>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</si>
  <si>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</si>
  <si>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</si>
  <si>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</si>
  <si>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</si>
  <si>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</si>
  <si>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</si>
  <si>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</si>
  <si>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</si>
  <si>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</si>
  <si>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</si>
  <si>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</si>
  <si>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</si>
  <si>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</si>
  <si>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</si>
  <si>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</si>
  <si>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</si>
  <si>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</si>
  <si>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</si>
  <si>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</si>
  <si>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</si>
  <si>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</si>
  <si>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</si>
  <si>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</si>
  <si>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</si>
  <si>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</si>
  <si>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</si>
  <si>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</si>
  <si>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</si>
  <si>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</si>
  <si>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</si>
  <si>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</si>
  <si>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</si>
  <si>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</si>
  <si>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</si>
  <si>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</si>
  <si>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</si>
  <si>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</si>
  <si>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</si>
  <si>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</si>
  <si>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</si>
  <si>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</si>
  <si>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</si>
  <si>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</si>
  <si>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</si>
  <si>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</si>
  <si>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</si>
  <si>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</si>
  <si>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</si>
  <si>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</si>
  <si>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</si>
  <si>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</si>
  <si>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</si>
  <si>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</si>
  <si>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</si>
  <si>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</si>
  <si>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</si>
  <si>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</si>
  <si>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</si>
  <si>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</si>
  <si>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</si>
  <si>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</si>
  <si>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</si>
  <si>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</si>
  <si>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</si>
  <si>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</si>
  <si>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</si>
  <si>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</si>
  <si>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</si>
  <si>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</si>
  <si>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</si>
  <si>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</si>
  <si>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</si>
  <si>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</si>
  <si>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</si>
  <si>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</si>
  <si>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</si>
  <si>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</si>
  <si>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</si>
  <si>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</si>
  <si>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</si>
  <si>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</si>
  <si>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</si>
  <si>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</si>
  <si>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</si>
  <si>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</si>
  <si>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</si>
  <si>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</si>
  <si>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</si>
  <si>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</si>
  <si>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</si>
  <si>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</si>
  <si>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</si>
  <si>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</si>
  <si>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</si>
  <si>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</si>
  <si>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</si>
  <si>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</si>
  <si>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</si>
  <si>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</si>
  <si>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</si>
  <si>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</si>
  <si>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</si>
  <si>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</si>
  <si>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</si>
  <si>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</si>
  <si>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</si>
  <si>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</si>
  <si>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</si>
  <si>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</si>
  <si>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</si>
  <si>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</si>
  <si>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</si>
  <si>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</si>
  <si>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</si>
  <si>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</si>
  <si>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</si>
  <si>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</si>
  <si>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</si>
  <si>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</si>
  <si>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</si>
  <si>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</si>
  <si>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</si>
  <si>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</si>
  <si>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</si>
  <si>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</si>
  <si>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</si>
  <si>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</si>
  <si>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</si>
  <si>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</si>
  <si>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</si>
  <si>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</si>
  <si>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</si>
  <si>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</si>
  <si>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</si>
  <si>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</si>
  <si>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</si>
  <si>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</si>
  <si>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</si>
  <si>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</si>
  <si>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</si>
  <si>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</si>
  <si>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</si>
  <si>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</si>
  <si>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</si>
  <si>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</si>
  <si>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</si>
  <si>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</si>
  <si>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</si>
  <si>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</si>
  <si>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</si>
  <si>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</si>
  <si>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</si>
  <si>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</si>
  <si>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</si>
  <si>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</si>
  <si>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</si>
  <si>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</si>
  <si>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</si>
  <si>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</si>
  <si>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</si>
  <si>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</si>
  <si>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</si>
  <si>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</si>
  <si>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</si>
  <si>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</si>
  <si>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</si>
  <si>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</si>
  <si>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</si>
  <si>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</si>
  <si>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</si>
  <si>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</si>
  <si>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</si>
  <si>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</si>
  <si>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</si>
  <si>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</si>
  <si>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</si>
  <si>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</si>
  <si>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</si>
  <si>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</si>
  <si>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</si>
  <si>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</si>
  <si>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</si>
  <si>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</si>
  <si>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</si>
  <si>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</si>
  <si>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</si>
  <si>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</si>
  <si>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</si>
  <si>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</si>
  <si>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</si>
  <si>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</si>
  <si>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</si>
  <si>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</si>
  <si>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</si>
  <si>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</si>
  <si>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</si>
  <si>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</si>
  <si>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</si>
  <si>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</si>
  <si>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</si>
  <si>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</si>
  <si>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</si>
  <si>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</si>
  <si>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</si>
  <si>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</si>
  <si>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</si>
  <si>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</si>
  <si>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</si>
  <si>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</si>
  <si>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</si>
  <si>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</si>
  <si>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</si>
  <si>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</si>
  <si>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</si>
  <si>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</si>
  <si>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</si>
  <si>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</si>
  <si>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</si>
  <si>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</si>
  <si>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</si>
  <si>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</si>
  <si>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</si>
  <si>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</si>
  <si>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</si>
  <si>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</si>
  <si>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</si>
  <si>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</si>
  <si>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</si>
  <si>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</si>
  <si>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</si>
  <si>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</si>
  <si>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</si>
  <si>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</si>
  <si>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</si>
  <si>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</si>
  <si>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</si>
  <si>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</si>
  <si>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</si>
  <si>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</si>
  <si>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</si>
  <si>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</si>
  <si>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</si>
  <si>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</si>
  <si>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</si>
  <si>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</si>
  <si>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</si>
  <si>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</si>
  <si>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</si>
  <si>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</si>
  <si>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</si>
  <si>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</si>
  <si>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</si>
  <si>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</si>
  <si>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</si>
  <si>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</si>
  <si>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</si>
  <si>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</si>
  <si>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</si>
  <si>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</si>
  <si>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</si>
  <si>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</si>
  <si>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</si>
  <si>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</si>
  <si>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</si>
  <si>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</si>
  <si>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</si>
  <si>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</si>
  <si>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</si>
  <si>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</si>
  <si>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</si>
  <si>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</si>
  <si>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</si>
  <si>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</si>
  <si>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</si>
  <si>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</si>
  <si>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</si>
  <si>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</si>
  <si>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</si>
  <si>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</si>
  <si>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</si>
  <si>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</si>
  <si>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</si>
  <si>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</si>
  <si>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</si>
  <si>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</si>
  <si>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</si>
  <si>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</si>
  <si>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</si>
  <si>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</si>
  <si>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</si>
  <si>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</si>
  <si>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</si>
  <si>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</si>
  <si>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</si>
  <si>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</si>
  <si>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</si>
  <si>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</si>
  <si>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</si>
  <si>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</si>
  <si>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</si>
  <si>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</si>
  <si>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</si>
  <si>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</si>
  <si>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</si>
  <si>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</si>
  <si>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</si>
  <si>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</si>
  <si>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</si>
  <si>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</si>
  <si>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</si>
  <si>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</si>
  <si>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</si>
  <si>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</si>
  <si>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</si>
  <si>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</si>
  <si>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</si>
  <si>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</si>
  <si>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</si>
  <si>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</si>
  <si>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</si>
  <si>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</si>
  <si>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</si>
  <si>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</si>
  <si>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</si>
  <si>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</si>
  <si>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</si>
  <si>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</si>
  <si>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</si>
  <si>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</si>
  <si>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</si>
  <si>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</si>
  <si>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</si>
  <si>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</si>
  <si>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</si>
  <si>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</si>
  <si>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</si>
  <si>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</si>
  <si>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</si>
  <si>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</si>
  <si>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</si>
  <si>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</si>
  <si>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</si>
  <si>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</si>
  <si>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</si>
  <si>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</si>
  <si>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</si>
  <si>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</si>
  <si>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</si>
  <si>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</si>
  <si>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</si>
  <si>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</si>
  <si>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</si>
  <si>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</si>
  <si>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</si>
  <si>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</si>
  <si>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</si>
  <si>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</si>
  <si>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</si>
  <si>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</si>
  <si>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</si>
  <si>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</si>
  <si>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</si>
  <si>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</si>
  <si>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</si>
  <si>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</si>
  <si>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</si>
  <si>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</si>
  <si>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</si>
  <si>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</si>
  <si>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</si>
  <si>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</si>
  <si>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</si>
  <si>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</si>
  <si>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</si>
  <si>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</si>
  <si>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</si>
  <si>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</si>
  <si>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</si>
  <si>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</si>
  <si>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</si>
  <si>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</si>
  <si>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</si>
  <si>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</si>
  <si>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</si>
  <si>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</si>
  <si>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</si>
  <si>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</si>
  <si>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</si>
  <si>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</si>
  <si>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</si>
  <si>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</si>
  <si>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</si>
  <si>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</si>
  <si>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</si>
  <si>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</si>
  <si>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</si>
  <si>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</si>
  <si>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</si>
  <si>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</si>
  <si>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</si>
  <si>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</si>
  <si>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</si>
  <si>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</si>
  <si>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</si>
  <si>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</si>
  <si>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</si>
  <si>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</si>
  <si>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</si>
  <si>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</si>
  <si>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</si>
  <si>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</si>
  <si>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</si>
  <si>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</si>
  <si>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</si>
  <si>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</si>
  <si>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</si>
  <si>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</si>
  <si>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</si>
  <si>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</si>
  <si>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</si>
  <si>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</si>
  <si>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</si>
  <si>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</si>
  <si>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</si>
  <si>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</si>
  <si>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</si>
  <si>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</si>
  <si>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</si>
  <si>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</si>
  <si>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</si>
  <si>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</si>
  <si>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</si>
  <si>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</si>
  <si>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</si>
  <si>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</si>
  <si>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</si>
  <si>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</si>
  <si>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</si>
  <si>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</si>
  <si>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</si>
  <si>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</si>
  <si>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</si>
  <si>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</si>
  <si>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</si>
  <si>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</si>
  <si>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</si>
  <si>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</si>
  <si>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</si>
  <si>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</si>
  <si>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</si>
  <si>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</si>
  <si>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</si>
  <si>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</si>
  <si>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</si>
  <si>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</si>
  <si>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</si>
  <si>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</si>
  <si>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</si>
  <si>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</si>
  <si>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</si>
  <si>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</si>
  <si>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</si>
  <si>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</si>
  <si>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</si>
  <si>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</si>
  <si>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</si>
  <si>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</si>
  <si>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</si>
  <si>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</si>
  <si>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</si>
  <si>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</si>
  <si>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</si>
  <si>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</si>
  <si>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</si>
  <si>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</si>
  <si>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</si>
  <si>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</si>
  <si>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</si>
  <si>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</si>
  <si>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</si>
  <si>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</si>
  <si>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</si>
  <si>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</si>
  <si>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</si>
  <si>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</si>
  <si>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</si>
  <si>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</si>
  <si>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</si>
  <si>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</si>
  <si>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</si>
  <si>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</si>
  <si>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</si>
  <si>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</si>
  <si>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</si>
  <si>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</si>
  <si>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</si>
  <si>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</si>
  <si>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</si>
  <si>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</si>
  <si>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</si>
  <si>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</si>
  <si>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</si>
  <si>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</si>
  <si>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</si>
  <si>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</si>
  <si>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</si>
  <si>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</si>
  <si>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</si>
  <si>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</si>
  <si>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</si>
  <si>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</si>
  <si>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</si>
  <si>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</si>
  <si>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</si>
  <si>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</si>
  <si>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</si>
  <si>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</si>
  <si>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</si>
  <si>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</si>
  <si>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</si>
  <si>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</si>
  <si>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</si>
  <si>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</si>
  <si>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</si>
  <si>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</si>
  <si>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</si>
  <si>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</si>
  <si>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</si>
  <si>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</si>
  <si>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</si>
  <si>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</si>
  <si>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</si>
  <si>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</si>
  <si>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</si>
  <si>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</si>
  <si>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</si>
  <si>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</si>
  <si>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</si>
  <si>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</si>
  <si>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</si>
  <si>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</si>
  <si>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</si>
  <si>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</si>
  <si>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</si>
  <si>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</si>
  <si>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</si>
  <si>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</si>
  <si>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</si>
  <si>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</si>
  <si>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</si>
  <si>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</si>
  <si>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</si>
  <si>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</si>
  <si>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</si>
  <si>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</si>
  <si>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</si>
  <si>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</si>
  <si>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</si>
  <si>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</si>
  <si>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</si>
  <si>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</si>
  <si>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</si>
  <si>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</si>
  <si>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</si>
  <si>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</si>
  <si>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</si>
  <si>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</si>
  <si>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</si>
  <si>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</si>
  <si>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</si>
  <si>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</si>
  <si>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</si>
  <si>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</si>
  <si>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</si>
  <si>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</si>
  <si>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</si>
  <si>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</si>
  <si>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</si>
  <si>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</si>
  <si>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</si>
  <si>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</si>
  <si>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</si>
  <si>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</si>
  <si>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</si>
  <si>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</si>
  <si>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</si>
  <si>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</si>
  <si>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</si>
  <si>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</si>
  <si>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</si>
  <si>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</si>
  <si>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</si>
  <si>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</si>
  <si>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</si>
  <si>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</si>
  <si>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</si>
  <si>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</si>
  <si>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</si>
  <si>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</si>
  <si>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</si>
  <si>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</si>
  <si>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</si>
  <si>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</si>
  <si>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</si>
  <si>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</si>
  <si>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</si>
  <si>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</si>
  <si>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</si>
  <si>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</si>
  <si>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</si>
  <si>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</si>
  <si>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</si>
  <si>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</si>
  <si>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</si>
  <si>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</si>
  <si>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</si>
  <si>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</si>
  <si>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</si>
  <si>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</si>
  <si>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</si>
  <si>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</si>
  <si>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</si>
  <si>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</si>
  <si>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</si>
  <si>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</si>
  <si>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</si>
  <si>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</si>
  <si>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</si>
  <si>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</si>
  <si>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</si>
  <si>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</si>
  <si>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</si>
  <si>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</si>
  <si>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</si>
  <si>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</si>
  <si>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</si>
  <si>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</si>
  <si>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</si>
  <si>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</si>
  <si>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</si>
  <si>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</si>
  <si>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</si>
  <si>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</si>
  <si>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</si>
  <si>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</si>
  <si>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</si>
  <si>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</si>
  <si>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</si>
  <si>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</si>
  <si>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</si>
  <si>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</si>
  <si>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</si>
  <si>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</si>
  <si>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</si>
  <si>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</si>
  <si>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</si>
  <si>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</si>
  <si>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</si>
  <si>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</si>
  <si>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</si>
  <si>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</si>
  <si>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</si>
  <si>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</si>
  <si>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</si>
  <si>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</si>
  <si>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</si>
  <si>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</si>
  <si>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</si>
  <si>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</si>
  <si>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</si>
  <si>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</si>
  <si>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</si>
  <si>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</si>
  <si>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</si>
  <si>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</si>
  <si>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</si>
  <si>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</si>
  <si>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</si>
  <si>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</si>
  <si>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</si>
  <si>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</si>
  <si>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</si>
  <si>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</si>
  <si>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</si>
  <si>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</si>
  <si>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</si>
  <si>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</si>
  <si>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</si>
  <si>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</si>
  <si>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</si>
  <si>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</si>
  <si>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</si>
  <si>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</si>
  <si>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</si>
  <si>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</si>
  <si>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</si>
  <si>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</si>
  <si>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</si>
  <si>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</si>
  <si>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</si>
  <si>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</si>
  <si>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</si>
  <si>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</si>
  <si>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</si>
  <si>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</si>
  <si>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</si>
  <si>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</si>
  <si>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</si>
  <si>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</si>
  <si>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</si>
  <si>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</si>
  <si>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</si>
  <si>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</si>
  <si>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</si>
  <si>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</si>
  <si>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</si>
  <si>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</si>
  <si>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</si>
  <si>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</si>
  <si>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</si>
  <si>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</si>
  <si>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</si>
  <si>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</si>
  <si>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</si>
  <si>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</si>
  <si>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</si>
  <si>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</si>
  <si>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</si>
  <si>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</si>
  <si>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</si>
  <si>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</si>
  <si>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</si>
  <si>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</si>
  <si>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</si>
  <si>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</si>
  <si>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</si>
  <si>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</si>
  <si>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</si>
  <si>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</si>
  <si>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</si>
  <si>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</si>
  <si>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</si>
  <si>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</si>
  <si>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</si>
  <si>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</si>
  <si>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</si>
  <si>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</si>
  <si>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</si>
  <si>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</si>
  <si>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</si>
  <si>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</si>
  <si>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</si>
  <si>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</si>
  <si>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</si>
  <si>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</si>
  <si>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</si>
  <si>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</si>
  <si>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</si>
  <si>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</si>
  <si>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</si>
  <si>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</si>
  <si>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</si>
  <si>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</si>
  <si>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</si>
  <si>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</si>
  <si>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</si>
  <si>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</si>
  <si>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</si>
  <si>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</si>
  <si>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</si>
  <si>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</si>
  <si>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</si>
  <si>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</si>
  <si>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</si>
  <si>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</si>
  <si>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</si>
  <si>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</si>
  <si>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</si>
  <si>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</si>
  <si>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</si>
  <si>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</si>
  <si>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</si>
  <si>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</si>
  <si>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</si>
  <si>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</si>
  <si>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</si>
  <si>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</si>
  <si>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</si>
  <si>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</si>
  <si>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</si>
  <si>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</si>
  <si>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</si>
  <si>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</si>
  <si>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</si>
  <si>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</si>
  <si>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</si>
  <si>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</si>
  <si>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</si>
  <si>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</si>
  <si>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</si>
  <si>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</si>
  <si>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</si>
  <si>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</si>
  <si>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</si>
  <si>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</si>
  <si>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</si>
  <si>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</si>
  <si>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</si>
  <si>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</si>
  <si>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</si>
  <si>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</si>
  <si>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</si>
  <si>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</si>
  <si>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</si>
  <si>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</si>
  <si>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</si>
  <si>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</si>
  <si>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</si>
  <si>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</si>
  <si>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</si>
  <si>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</si>
  <si>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</si>
  <si>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</si>
  <si>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</si>
  <si>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</si>
  <si>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</si>
  <si>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</si>
  <si>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</si>
  <si>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</si>
  <si>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</si>
  <si>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</si>
  <si>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</si>
  <si>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</si>
  <si>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</si>
  <si>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</si>
  <si>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</si>
  <si>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</si>
  <si>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</si>
  <si>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</si>
  <si>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</si>
  <si>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</si>
  <si>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</si>
  <si>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</si>
  <si>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</si>
  <si>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</si>
  <si>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</si>
  <si>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</si>
  <si>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</si>
  <si>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</si>
  <si>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</si>
  <si>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</si>
  <si>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</si>
  <si>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</si>
  <si>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</si>
  <si>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</si>
  <si>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</si>
  <si>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</si>
  <si>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</si>
  <si>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</si>
  <si>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</si>
  <si>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</si>
  <si>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</si>
  <si>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</si>
  <si>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</si>
  <si>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</si>
  <si>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</si>
  <si>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</si>
  <si>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</si>
  <si>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</si>
  <si>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</si>
  <si>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</si>
  <si>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</si>
  <si>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</si>
  <si>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</si>
  <si>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</si>
  <si>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</si>
  <si>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</si>
  <si>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</si>
  <si>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</si>
  <si>
    <t>Master category</t>
  </si>
  <si>
    <t>Model Name</t>
  </si>
  <si>
    <t>Model Number</t>
  </si>
  <si>
    <t>Qty</t>
  </si>
  <si>
    <t>Unit of measure</t>
  </si>
  <si>
    <t>Price</t>
  </si>
  <si>
    <t>Capacity</t>
  </si>
  <si>
    <t>Unit of measure2</t>
  </si>
  <si>
    <t>Year</t>
  </si>
  <si>
    <t>Total Value_INR</t>
  </si>
  <si>
    <t>Total Duty_INR</t>
  </si>
  <si>
    <t>Grand Total_INR</t>
  </si>
  <si>
    <t>YoY Growth %</t>
  </si>
  <si>
    <t>N/A</t>
  </si>
  <si>
    <t>YEAR</t>
  </si>
  <si>
    <t>HS MAIN CATEGORY</t>
  </si>
  <si>
    <t>MODEL NAME</t>
  </si>
  <si>
    <t>MODEL NUMBER</t>
  </si>
  <si>
    <t>CATEGORY (Steel / Other)</t>
  </si>
  <si>
    <t>DUTY %</t>
  </si>
  <si>
    <t>DUTY PER UNIT</t>
  </si>
  <si>
    <t>DUTY PAID</t>
  </si>
  <si>
    <t>INR TOTAL VALUE</t>
  </si>
  <si>
    <t>INR UNIT PRICE</t>
  </si>
  <si>
    <t>USD TOTAL VALUE</t>
  </si>
  <si>
    <t>USD UNIT PRICE</t>
  </si>
  <si>
    <t>FINAL UNIT</t>
  </si>
  <si>
    <t>FINAL QUANTITY</t>
  </si>
  <si>
    <t>RAW UNIT (PCS / SET / etc)</t>
  </si>
  <si>
    <t>RAW QTY (from description)</t>
  </si>
  <si>
    <t>QTY:600</t>
  </si>
  <si>
    <t>QTY:</t>
  </si>
  <si>
    <t>RYX-02-020)</t>
  </si>
  <si>
    <t>QTY</t>
  </si>
  <si>
    <t>SL-89)</t>
  </si>
  <si>
    <t>AM-969)</t>
  </si>
  <si>
    <t>QTY:28752</t>
  </si>
  <si>
    <t>2628)</t>
  </si>
  <si>
    <t>QTY:50400</t>
  </si>
  <si>
    <t>3888)</t>
  </si>
  <si>
    <t>QTY:1026</t>
  </si>
  <si>
    <t>QTY:24960</t>
  </si>
  <si>
    <t>SY-845-4)</t>
  </si>
  <si>
    <t>RYX-02-026-3S)</t>
  </si>
  <si>
    <t>QTY:4842</t>
  </si>
  <si>
    <t>QTY:21648</t>
  </si>
  <si>
    <t>QTY: 3</t>
  </si>
  <si>
    <t>OKS-4156)</t>
  </si>
  <si>
    <t>8001-12)</t>
  </si>
  <si>
    <t>GT001)</t>
  </si>
  <si>
    <t>AM-430)</t>
  </si>
  <si>
    <t>SY-845-6)</t>
  </si>
  <si>
    <t>8001-2)</t>
  </si>
  <si>
    <t>SB-12)</t>
  </si>
  <si>
    <t>QTY:1,</t>
  </si>
  <si>
    <t>H2740)</t>
  </si>
  <si>
    <t>SR-13)</t>
  </si>
  <si>
    <t>QTY: 6</t>
  </si>
  <si>
    <t>SR-10)</t>
  </si>
  <si>
    <t>SR-20)</t>
  </si>
  <si>
    <t>QTY:44226</t>
  </si>
  <si>
    <t>QTY: 4</t>
  </si>
  <si>
    <t>AM-321)</t>
  </si>
  <si>
    <t>QTY:50</t>
  </si>
  <si>
    <t>QTY: 2</t>
  </si>
  <si>
    <t>SS410)</t>
  </si>
  <si>
    <t>QTY:28</t>
  </si>
  <si>
    <t>SY-845-3)</t>
  </si>
  <si>
    <t>SD1078-B)</t>
  </si>
  <si>
    <t>SY845-4)</t>
  </si>
  <si>
    <t>6856)</t>
  </si>
  <si>
    <t>6587)</t>
  </si>
  <si>
    <t>6561)</t>
  </si>
  <si>
    <t>6857)</t>
  </si>
  <si>
    <t>8505)</t>
  </si>
  <si>
    <t>6578)</t>
  </si>
  <si>
    <t>6527)</t>
  </si>
  <si>
    <t>6862)</t>
  </si>
  <si>
    <t>SM1168)</t>
  </si>
  <si>
    <t>QTY:16560</t>
  </si>
  <si>
    <t>8504)</t>
  </si>
  <si>
    <t>6901)</t>
  </si>
  <si>
    <t>QTY:61</t>
  </si>
  <si>
    <t>6581)</t>
  </si>
  <si>
    <t xml:space="preserve">QTY : </t>
  </si>
  <si>
    <t>AM-322)</t>
  </si>
  <si>
    <t>QTY: 7</t>
  </si>
  <si>
    <t/>
  </si>
  <si>
    <t>QTY:44280</t>
  </si>
  <si>
    <t>QTY:6120</t>
  </si>
  <si>
    <t>2758)</t>
  </si>
  <si>
    <t>AM-793)</t>
  </si>
  <si>
    <t>SY772-42)</t>
  </si>
  <si>
    <t>GS-47)</t>
  </si>
  <si>
    <t>GS-48)</t>
  </si>
  <si>
    <t>SY604A-4)</t>
  </si>
  <si>
    <t>QTY: 5</t>
  </si>
  <si>
    <t>QTY: 1</t>
  </si>
  <si>
    <t>AN-02)</t>
  </si>
  <si>
    <t>SY-XL8168)</t>
  </si>
  <si>
    <t>AN-01)</t>
  </si>
  <si>
    <t>QTY:13</t>
  </si>
  <si>
    <t>B51539-DL)</t>
  </si>
  <si>
    <t>B60157)</t>
  </si>
  <si>
    <t>QTY:53424</t>
  </si>
  <si>
    <t>QTY:57840</t>
  </si>
  <si>
    <t>QTY-</t>
  </si>
  <si>
    <t>QTY:30888</t>
  </si>
  <si>
    <t>SY-SH158)</t>
  </si>
  <si>
    <t>QTY:55272</t>
  </si>
  <si>
    <t>QTY:10140</t>
  </si>
  <si>
    <t>QTY:18630</t>
  </si>
  <si>
    <t>AM-398)</t>
  </si>
  <si>
    <t>AM-324)</t>
  </si>
  <si>
    <t>NP-20)</t>
  </si>
  <si>
    <t>NP-21)</t>
  </si>
  <si>
    <t>SB-01)</t>
  </si>
  <si>
    <t>KWP-600B)</t>
  </si>
  <si>
    <t>QTY:208512</t>
  </si>
  <si>
    <t>AM-457)</t>
  </si>
  <si>
    <t>QTY:150000</t>
  </si>
  <si>
    <t>AM-459)</t>
  </si>
  <si>
    <t>KWB-600F)</t>
  </si>
  <si>
    <t>QTY:20640PCS/USD</t>
  </si>
  <si>
    <t>KWP-1000B)</t>
  </si>
  <si>
    <t>AM-393)</t>
  </si>
  <si>
    <t>BLCR-3)</t>
  </si>
  <si>
    <t>AM-314)</t>
  </si>
  <si>
    <t>QTY:36954</t>
  </si>
  <si>
    <t>QTY:5304</t>
  </si>
  <si>
    <t>QTY:10098</t>
  </si>
  <si>
    <t>QTY:816</t>
  </si>
  <si>
    <t>QTY:16584</t>
  </si>
  <si>
    <t>QTY:14568PCS/USD</t>
  </si>
  <si>
    <t>QTY:456</t>
  </si>
  <si>
    <t>QTY:3324</t>
  </si>
  <si>
    <t>QTY:9264</t>
  </si>
  <si>
    <t>QTY:24000</t>
  </si>
  <si>
    <t>WB-750)</t>
  </si>
  <si>
    <t>AM-394)</t>
  </si>
  <si>
    <t>QTY:3648</t>
  </si>
  <si>
    <t>QTY:4584</t>
  </si>
  <si>
    <t>QTY:13440</t>
  </si>
  <si>
    <t>AM-460)</t>
  </si>
  <si>
    <t>AM-458)</t>
  </si>
  <si>
    <t>WB-750)(QTY:16728NOS/USD:</t>
  </si>
  <si>
    <t>QTY:15480</t>
  </si>
  <si>
    <t>QTY:100800</t>
  </si>
  <si>
    <t>QTY:45720</t>
  </si>
  <si>
    <t>QTY:12</t>
  </si>
  <si>
    <t>QTY:38400</t>
  </si>
  <si>
    <t>QTY:2844NUM/USD</t>
  </si>
  <si>
    <t>ITEM</t>
  </si>
  <si>
    <t>QTY:19656</t>
  </si>
  <si>
    <t>QTY:60</t>
  </si>
  <si>
    <t>QTY:92</t>
  </si>
  <si>
    <t>BCLR-3)</t>
  </si>
  <si>
    <t>AM-392)</t>
  </si>
  <si>
    <t>AM-315)</t>
  </si>
  <si>
    <t>168360</t>
  </si>
  <si>
    <t>AM-286)</t>
  </si>
  <si>
    <t>QTY:10</t>
  </si>
  <si>
    <t>QTY:36</t>
  </si>
  <si>
    <t>QTY: 8</t>
  </si>
  <si>
    <t>QTY:42</t>
  </si>
  <si>
    <t>QTY:30672</t>
  </si>
  <si>
    <t>QTY.50400</t>
  </si>
  <si>
    <t>QTY:3780NUM</t>
  </si>
  <si>
    <t>QTY:151200</t>
  </si>
  <si>
    <t>QTY:2700PCS/USD</t>
  </si>
  <si>
    <t>QTY:19944</t>
  </si>
  <si>
    <t>QTY:13680</t>
  </si>
  <si>
    <t>QTY:24120</t>
  </si>
  <si>
    <t>QTY:16488</t>
  </si>
  <si>
    <t>QTY:5616PCS/USD</t>
  </si>
  <si>
    <t>QTY:47340</t>
  </si>
  <si>
    <t>QTY:32436PCS/USD</t>
  </si>
  <si>
    <t>QTY:3600PCS/USD</t>
  </si>
  <si>
    <t>QTY:540</t>
  </si>
  <si>
    <t>QTY:540PCS/USD</t>
  </si>
  <si>
    <t>QTY:35496</t>
  </si>
  <si>
    <t>QTY:25920</t>
  </si>
  <si>
    <t>QTY:44352</t>
  </si>
  <si>
    <t>QTY:26172</t>
  </si>
  <si>
    <t>QTY:18288</t>
  </si>
  <si>
    <t>QTY:19584</t>
  </si>
  <si>
    <t>QTY:25128</t>
  </si>
  <si>
    <t>QTY:19836</t>
  </si>
  <si>
    <t>QTY:46224</t>
  </si>
  <si>
    <t>QTY99600</t>
  </si>
  <si>
    <t>QTY:21600</t>
  </si>
  <si>
    <t>QTY:5940</t>
  </si>
  <si>
    <t>QTY:10224PCS/USD</t>
  </si>
  <si>
    <t>2628)(QTY:165600</t>
  </si>
  <si>
    <t>QTY:39000</t>
  </si>
  <si>
    <t>QTY:2376PCS/</t>
  </si>
  <si>
    <t>QTY:40680</t>
  </si>
  <si>
    <t>QTY:120120</t>
  </si>
  <si>
    <t>QTY:68928</t>
  </si>
  <si>
    <t>QTY:33948PCS/USD</t>
  </si>
  <si>
    <t>QTY:43164</t>
  </si>
  <si>
    <t>QTY:29916PCS/USD</t>
  </si>
  <si>
    <t>QTY:56112</t>
  </si>
  <si>
    <t>QTY:1872PCS/USD</t>
  </si>
  <si>
    <t>QTY:50448PCS/</t>
  </si>
  <si>
    <t>QTY:576PCS</t>
  </si>
  <si>
    <t>QTY:18036</t>
  </si>
  <si>
    <t>QTY:21492</t>
  </si>
  <si>
    <t>QTY:23904</t>
  </si>
  <si>
    <t>QTY:20880</t>
  </si>
  <si>
    <t>QTY:102000</t>
  </si>
  <si>
    <t>QTY:22248PCSUSD</t>
  </si>
  <si>
    <t>QTY:6192PCS/USD</t>
  </si>
  <si>
    <t>QTY:18864</t>
  </si>
  <si>
    <t>QTY:28152</t>
  </si>
  <si>
    <t>QTY:31200</t>
  </si>
  <si>
    <t>QTY:122400</t>
  </si>
  <si>
    <t>QTY:12624</t>
  </si>
  <si>
    <t>QTY:14976PCSUSD</t>
  </si>
  <si>
    <t>QTY:32904</t>
  </si>
  <si>
    <t>QTY:8532</t>
  </si>
  <si>
    <t>QTY:19368PCSUSD</t>
  </si>
  <si>
    <t>QTY:25968</t>
  </si>
  <si>
    <t>QTY:28224</t>
  </si>
  <si>
    <t>QTY:33600</t>
  </si>
  <si>
    <t>QTY:16128</t>
  </si>
  <si>
    <t>QTY:43800</t>
  </si>
  <si>
    <t>QTY:52440</t>
  </si>
  <si>
    <t>QTY:936PCS</t>
  </si>
  <si>
    <t>QTY:101880</t>
  </si>
  <si>
    <t>QTY:198480</t>
  </si>
  <si>
    <t>QTY:38800</t>
  </si>
  <si>
    <t>QTY:20304</t>
  </si>
  <si>
    <t>QTY:4860</t>
  </si>
  <si>
    <t>QTY:23580</t>
  </si>
  <si>
    <t>QTY:5328</t>
  </si>
  <si>
    <t>QTY:98000</t>
  </si>
  <si>
    <t>QTY:167400</t>
  </si>
  <si>
    <t>QTY:4068</t>
  </si>
  <si>
    <t>QTY:42192NUM/USD</t>
  </si>
  <si>
    <t>QTY:77544</t>
  </si>
  <si>
    <t>QTY:164400</t>
  </si>
  <si>
    <t>QTY:10848</t>
  </si>
  <si>
    <t>QTY:123600</t>
  </si>
  <si>
    <t>QTY:165360</t>
  </si>
  <si>
    <t>QTY:39792</t>
  </si>
  <si>
    <t>QTY:3120</t>
  </si>
  <si>
    <t>QTY:192480</t>
  </si>
  <si>
    <t>QTY:166464</t>
  </si>
  <si>
    <t>QTY:75600</t>
  </si>
  <si>
    <t>QTY:27000</t>
  </si>
  <si>
    <t>QTY:252000</t>
  </si>
  <si>
    <t>QTY:29712</t>
  </si>
  <si>
    <t>QTY:17136</t>
  </si>
  <si>
    <t>QTY:63600</t>
  </si>
  <si>
    <t>QTY:9072</t>
  </si>
  <si>
    <t>QTY:156000</t>
  </si>
  <si>
    <t>QTY:31680</t>
  </si>
  <si>
    <t>QTY:60000</t>
  </si>
  <si>
    <t>QTY:48528</t>
  </si>
  <si>
    <t>QTY:45936</t>
  </si>
  <si>
    <t>QTY:40224</t>
  </si>
  <si>
    <t>QTY:17964</t>
  </si>
  <si>
    <t>QTY:21096</t>
  </si>
  <si>
    <t>QTY:7524</t>
  </si>
  <si>
    <t>QTY:11340</t>
  </si>
  <si>
    <t>QTY:24228</t>
  </si>
  <si>
    <t>QTY:20160</t>
  </si>
  <si>
    <t>QTY:23088</t>
  </si>
  <si>
    <t>QTY:30240</t>
  </si>
  <si>
    <t>QTY:16944</t>
  </si>
  <si>
    <t>QTY:10080</t>
  </si>
  <si>
    <t>TOTAL:86760</t>
  </si>
  <si>
    <t>QTY:60120</t>
  </si>
  <si>
    <t>QTY:18000</t>
  </si>
  <si>
    <t>QTY-54612</t>
  </si>
  <si>
    <t>QTY-19296</t>
  </si>
  <si>
    <t>QTY-10800</t>
  </si>
  <si>
    <t>QTY-27000</t>
  </si>
  <si>
    <t>QTY-60120</t>
  </si>
  <si>
    <t>QTY-84000</t>
  </si>
  <si>
    <t>QTY-19800</t>
  </si>
  <si>
    <t>QTY-14400</t>
  </si>
  <si>
    <t>QTY-23364</t>
  </si>
  <si>
    <t>TOTA</t>
  </si>
  <si>
    <t>QTY-17640</t>
  </si>
  <si>
    <t>QTY-166800</t>
  </si>
  <si>
    <t>QTY-30000</t>
  </si>
  <si>
    <t>QTY-61200</t>
  </si>
  <si>
    <t>QTY-38160</t>
  </si>
  <si>
    <t>QTY-72000</t>
  </si>
  <si>
    <t>QTY-50400</t>
  </si>
  <si>
    <t>QTY-48000</t>
  </si>
  <si>
    <t>TOTAL</t>
  </si>
  <si>
    <t>NOT V</t>
  </si>
  <si>
    <t xml:space="preserve">QTY </t>
  </si>
  <si>
    <t>MILD</t>
  </si>
  <si>
    <t>OTHE</t>
  </si>
  <si>
    <t>QTY:38760</t>
  </si>
  <si>
    <t>50400</t>
  </si>
  <si>
    <t xml:space="preserve">MILD </t>
  </si>
  <si>
    <t>HOUS</t>
  </si>
  <si>
    <t>MILDS</t>
  </si>
  <si>
    <t>MADE</t>
  </si>
  <si>
    <t>N - O</t>
  </si>
  <si>
    <t>QTY-64800</t>
  </si>
  <si>
    <t>TO</t>
  </si>
  <si>
    <t>TOTAL NE</t>
  </si>
  <si>
    <t>Total Quantity</t>
  </si>
  <si>
    <t>Avg Unit Price_USD</t>
  </si>
  <si>
    <t>% of Total</t>
  </si>
  <si>
    <t>Sub Category</t>
  </si>
  <si>
    <t>M417-680ML</t>
  </si>
  <si>
    <t>% Contribution</t>
  </si>
  <si>
    <t>Rank</t>
  </si>
  <si>
    <t>HSN Description</t>
  </si>
  <si>
    <t>Main Category</t>
  </si>
  <si>
    <t>Table, kitchen or other household articles of iron or steel</t>
  </si>
  <si>
    <t>Steel</t>
  </si>
  <si>
    <t>Household Items</t>
  </si>
  <si>
    <t>Table, kitchen or other household articles, of iron or steel, other than of cast iron</t>
  </si>
  <si>
    <t>Other table, kitchen or other household articles, and parts thereof, of iron or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</si>
</sst>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theme="1"/>
      <name val="Calibri"/>
      <family val="2"/>
    </font>
    <font>
      <sz val="8"/>
      <color rgb="FF8583F6"/>
      <name val="SF Mono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SF Mono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0070C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70C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3" borderId="8" xfId="0" applyFill="1" applyBorder="1"/>
    <xf numFmtId="0" fontId="0" fillId="0" borderId="9" xfId="0" applyBorder="1"/>
    <xf numFmtId="0" fontId="0" fillId="0" borderId="0" xfId="0" applyAlignment="1">
      <alignment vertical="center" wrapText="1"/>
    </xf>
    <xf numFmtId="0" fontId="5" fillId="0" borderId="0" xfId="0" applyFont="1" applyFill="1" applyAlignment="1">
      <alignment horizontal="left" vertical="center" indent="1"/>
    </xf>
    <xf numFmtId="0" fontId="0" fillId="0" borderId="0" xfId="0" applyFont="1" applyFill="1"/>
    <xf numFmtId="0" fontId="6" fillId="0" borderId="0" xfId="0" applyFont="1" applyFill="1" applyAlignment="1">
      <alignment horizontal="left" vertical="center" indent="1"/>
    </xf>
    <xf numFmtId="0" fontId="3" fillId="0" borderId="0" xfId="0" applyFont="1"/>
    <xf numFmtId="0" fontId="4" fillId="5" borderId="0" xfId="0" applyFont="1" applyFill="1" applyAlignment="1">
      <alignment horizontal="left" vertical="center" indent="1"/>
    </xf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</cellXfs>
  <cellStyles count="1">
    <cellStyle name="Normal" xfId="0" builtinId="0"/>
  </cellStyles>
  <dxfs count="2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FF00"/>
          <bgColor rgb="FF00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7B0D4-28F2-4BE0-9816-F6A0B98C5F7B}" name="tblRaw" displayName="tblRaw" ref="A1:T2080" totalsRowShown="0" headerRowDxfId="8" headerRowBorderDxfId="22" tableBorderDxfId="23" totalsRowBorderDxfId="21">
  <autoFilter ref="A1:T2080" xr:uid="{41836EA5-A5DD-4841-94D6-ADC3AF0C2F7A}"/>
  <tableColumns count="20">
    <tableColumn id="1" xr3:uid="{573A5FF6-9C90-43BB-93E0-A3B91DB15008}" name="PORT CODE" dataDxfId="20"/>
    <tableColumn id="2" xr3:uid="{AEE57929-9BDE-48EE-AB72-66980F4D77D9}" name="DATE" dataDxfId="19"/>
    <tableColumn id="3" xr3:uid="{97D03EA9-C2E4-49F8-A593-3C24498BA65C}" name="IEC" dataDxfId="18"/>
    <tableColumn id="4" xr3:uid="{C8CDB09B-EC31-4E30-9BB9-3F06C2202683}" name="HS CODE" dataDxfId="17"/>
    <tableColumn id="5" xr3:uid="{5EB2A3CE-43CC-4EF6-951F-939A47A496E7}" name="GOODS DESCRIPTION" dataDxfId="16"/>
    <tableColumn id="6" xr3:uid="{7712825E-74FB-43E4-92AF-C77511D42D22}" name="Master category" dataDxfId="6">
      <calculatedColumnFormula>IFERROR(TRIM(LEFT(E2, FIND(" ", E2)-1)), "")</calculatedColumnFormula>
    </tableColumn>
    <tableColumn id="7" xr3:uid="{122D6C16-24FF-4B06-A19D-C3FA2DF5FD5A}" name="Model Name" dataDxfId="5">
      <calculatedColumnFormula>IFERROR(TRIM(MID(E2, FIND(" ", E2)+1, FIND("(",E2)-FIND(" ",E2)-1)), "")</calculatedColumnFormula>
    </tableColumn>
    <tableColumn id="8" xr3:uid="{9848C9A9-B5F4-43FE-82FB-F3A514E2F02A}" name="Model Number" dataDxfId="4">
      <calculatedColumnFormula>IFERROR(MID(E2, FIND("(",E2)+1, FIND(")",E2)-FIND("(",E2)-1), "")</calculatedColumnFormula>
    </tableColumn>
    <tableColumn id="9" xr3:uid="{829B0DE3-7FC5-4C5E-ABFE-D8A8086A1937}" name="Capacity" dataDxfId="3">
      <calculatedColumnFormula>IFERROR(MID(E2, FIND("(",E2, FIND("P",E2)) + 1, FIND(" ",E2, FIND("(",E2)) - FIND("(",E2) - 1), "")</calculatedColumnFormula>
    </tableColumn>
    <tableColumn id="10" xr3:uid="{6EE6EC3A-4BE3-43C2-A198-C8CB2BB491DE}" name="Qty" dataDxfId="7">
      <calculatedColumnFormula>IFERROR(--SUBSTITUTE(MID(E2, FIND("QTY", E2)+4, FIND(" ",E2, FIND("QTY",E2)+5)-FIND("QTY",E2)-4), ",",""),"")</calculatedColumnFormula>
    </tableColumn>
    <tableColumn id="11" xr3:uid="{3155DEBE-98AD-4C9F-84EA-FAD39E094F05}" name="Unit of measure" dataDxfId="2">
      <calculatedColumnFormula>IFERROR(
TRIM(_xlfn.TEXTAFTER(_xlfn.TEXTBEFORE(_xlfn.TEXTAFTER(tblRaw[[#This Row],[GOODS DESCRIPTION]],"QTY"),"/")," ")),
tblRaw[[#This Row],[Unit of measure]]
)</calculatedColumnFormula>
    </tableColumn>
    <tableColumn id="12" xr3:uid="{4D06111B-88E7-4664-AC64-0D31A052DA63}" name="Price" dataDxfId="1">
      <calculatedColumnFormula>IFERROR(--MID(E2, FIND("USD",E2)+4, FIND(" ",E2,FIND("USD",E2)+5)-FIND("USD",E2)-4), IFERROR(--MID(E2,FIND("CNY",E2)+4,FIND(" ",E2,FIND("CNY",E2)+5)-FIND("CNY",E2)-4),""))</calculatedColumnFormula>
    </tableColumn>
    <tableColumn id="13" xr3:uid="{161AE24D-991C-473B-9B68-1E4250C63715}" name="Unit of measure2" dataDxfId="0">
      <calculatedColumnFormula>IFERROR(IF(ISNUMBER(SEARCH("USD",E2)),"USD",IF(ISNUMBER(SEARCH("CNY",E2)),"CNY","")), "")</calculatedColumnFormula>
    </tableColumn>
    <tableColumn id="14" xr3:uid="{EA0100EE-A0D2-4568-96C8-81379E4CB96C}" name="QUANTITY" dataDxfId="15"/>
    <tableColumn id="15" xr3:uid="{25F6E48E-4309-4B53-9FB1-858AEC78148B}" name="UNIT" dataDxfId="14"/>
    <tableColumn id="16" xr3:uid="{F4D3C056-FF90-4FD8-876E-DB5E864CD13D}" name="UNIT PRICE_INR" dataDxfId="13"/>
    <tableColumn id="17" xr3:uid="{14245719-0ACA-483C-97EF-82F5FF97D3C6}" name="TOTAL VALUE_INR" dataDxfId="12"/>
    <tableColumn id="18" xr3:uid="{D3EF6165-79C2-401F-8C73-B32E18271F01}" name="UNIT PRICE_USD" dataDxfId="11"/>
    <tableColumn id="19" xr3:uid="{BA918E55-88F0-453D-8F83-7B20B4517560}" name="TOTAL VALUE_USD" dataDxfId="10"/>
    <tableColumn id="20" xr3:uid="{4742F02F-BB15-40D7-8B78-651A7D1CCD16}" name="DUTY PAID_IN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6EA5-A5DD-4841-94D6-ADC3AF0C2F7A}">
  <dimension ref="A1:T2080"/>
  <sheetViews>
    <sheetView showGridLines="0" workbookViewId="0">
      <selection activeCell="E1" sqref="E1"/>
    </sheetView>
  </sheetViews>
  <sheetFormatPr defaultRowHeight="14.4"/>
  <cols>
    <col min="1" max="1" width="16.6640625" bestFit="1" customWidth="1"/>
    <col min="2" max="2" width="10.6640625" bestFit="1" customWidth="1"/>
    <col min="3" max="3" width="11" bestFit="1" customWidth="1"/>
    <col min="4" max="4" width="14" bestFit="1" customWidth="1"/>
    <col min="5" max="5" width="147.88671875" bestFit="1" customWidth="1"/>
    <col min="6" max="6" width="17.5546875" customWidth="1"/>
    <col min="7" max="7" width="29.88671875" customWidth="1"/>
    <col min="8" max="9" width="30.109375" customWidth="1"/>
    <col min="10" max="11" width="38.44140625" customWidth="1"/>
    <col min="12" max="12" width="13.109375" customWidth="1"/>
    <col min="13" max="13" width="21.33203125" bestFit="1" customWidth="1"/>
    <col min="14" max="14" width="15.5546875" bestFit="1" customWidth="1"/>
    <col min="15" max="15" width="10.33203125" bestFit="1" customWidth="1"/>
    <col min="16" max="16" width="21" bestFit="1" customWidth="1"/>
    <col min="17" max="17" width="23.5546875" bestFit="1" customWidth="1"/>
    <col min="18" max="18" width="21.5546875" bestFit="1" customWidth="1"/>
    <col min="19" max="19" width="24.109375" bestFit="1" customWidth="1"/>
    <col min="20" max="20" width="20.6640625" bestFit="1" customWidth="1"/>
  </cols>
  <sheetData>
    <row r="1" spans="1:2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2748</v>
      </c>
      <c r="G1" s="4" t="s">
        <v>2749</v>
      </c>
      <c r="H1" s="4" t="s">
        <v>2750</v>
      </c>
      <c r="I1" s="4" t="s">
        <v>2754</v>
      </c>
      <c r="J1" s="4" t="s">
        <v>2751</v>
      </c>
      <c r="K1" s="4" t="s">
        <v>2752</v>
      </c>
      <c r="L1" s="4" t="s">
        <v>2753</v>
      </c>
      <c r="M1" s="4" t="s">
        <v>2752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/>
      <c r="G2" s="2"/>
      <c r="H2" s="2"/>
      <c r="I2" s="2"/>
      <c r="J2" s="2"/>
      <c r="K2" s="2"/>
      <c r="L2" s="2"/>
      <c r="M2" s="2"/>
      <c r="N2" s="2">
        <v>290</v>
      </c>
      <c r="O2" s="2" t="s">
        <v>17</v>
      </c>
      <c r="P2" s="2">
        <v>401.72531029999999</v>
      </c>
      <c r="Q2" s="2">
        <v>116500.34</v>
      </c>
      <c r="R2" s="2">
        <v>4.5290339380000004</v>
      </c>
      <c r="S2" s="2">
        <v>1313.419842</v>
      </c>
      <c r="T2" s="2">
        <v>32736.6</v>
      </c>
    </row>
    <row r="3" spans="1:20">
      <c r="A3" s="2" t="s">
        <v>12</v>
      </c>
      <c r="B3" s="2" t="s">
        <v>13</v>
      </c>
      <c r="C3" s="2" t="s">
        <v>14</v>
      </c>
      <c r="D3" s="3" t="s">
        <v>18</v>
      </c>
      <c r="E3" s="2" t="s">
        <v>19</v>
      </c>
      <c r="F3" s="2"/>
      <c r="G3" s="2"/>
      <c r="H3" s="2"/>
      <c r="I3" s="2"/>
      <c r="J3" s="2"/>
      <c r="K3" s="2"/>
      <c r="L3" s="2"/>
      <c r="M3" s="2"/>
      <c r="N3" s="2">
        <v>9800</v>
      </c>
      <c r="O3" s="2" t="s">
        <v>17</v>
      </c>
      <c r="P3" s="2">
        <v>440.60221840000003</v>
      </c>
      <c r="Q3" s="2">
        <v>4317901.74</v>
      </c>
      <c r="R3" s="2">
        <v>4.9673305340000002</v>
      </c>
      <c r="S3" s="2">
        <v>48679.839229999998</v>
      </c>
      <c r="T3" s="2">
        <v>1898149.5</v>
      </c>
    </row>
    <row r="4" spans="1:20">
      <c r="A4" s="2" t="s">
        <v>12</v>
      </c>
      <c r="B4" s="2" t="s">
        <v>20</v>
      </c>
      <c r="C4" s="2" t="s">
        <v>14</v>
      </c>
      <c r="D4" s="3" t="s">
        <v>15</v>
      </c>
      <c r="E4" s="2" t="s">
        <v>21</v>
      </c>
      <c r="F4" s="2"/>
      <c r="G4" s="2"/>
      <c r="H4" s="2"/>
      <c r="I4" s="2"/>
      <c r="J4" s="2"/>
      <c r="K4" s="2"/>
      <c r="L4" s="2"/>
      <c r="M4" s="2"/>
      <c r="N4" s="2">
        <v>4004</v>
      </c>
      <c r="O4" s="2" t="s">
        <v>17</v>
      </c>
      <c r="P4" s="2">
        <v>408.89366383616402</v>
      </c>
      <c r="Q4" s="2">
        <v>1637210.23</v>
      </c>
      <c r="R4" s="2">
        <v>4.609849648660246</v>
      </c>
      <c r="S4" s="2">
        <v>18457.837993235629</v>
      </c>
      <c r="T4" s="2">
        <v>460056</v>
      </c>
    </row>
    <row r="5" spans="1:20">
      <c r="A5" s="2" t="s">
        <v>12</v>
      </c>
      <c r="B5" s="2" t="s">
        <v>22</v>
      </c>
      <c r="C5" s="2" t="s">
        <v>14</v>
      </c>
      <c r="D5" s="3" t="s">
        <v>15</v>
      </c>
      <c r="E5" s="2" t="s">
        <v>23</v>
      </c>
      <c r="F5" s="2"/>
      <c r="G5" s="2"/>
      <c r="H5" s="2"/>
      <c r="I5" s="2"/>
      <c r="J5" s="2"/>
      <c r="K5" s="2"/>
      <c r="L5" s="2"/>
      <c r="M5" s="2"/>
      <c r="N5" s="2">
        <v>1548.8</v>
      </c>
      <c r="O5" s="2" t="s">
        <v>17</v>
      </c>
      <c r="P5" s="2">
        <v>378.45784478305779</v>
      </c>
      <c r="Q5" s="2">
        <v>586155.51</v>
      </c>
      <c r="R5" s="2">
        <v>4.219151000925951</v>
      </c>
      <c r="S5" s="2">
        <v>6534.6210702341123</v>
      </c>
      <c r="T5" s="2">
        <v>164709.70000000001</v>
      </c>
    </row>
    <row r="6" spans="1:20">
      <c r="A6" s="2" t="s">
        <v>12</v>
      </c>
      <c r="B6" s="2" t="s">
        <v>22</v>
      </c>
      <c r="C6" s="2" t="s">
        <v>14</v>
      </c>
      <c r="D6" s="3" t="s">
        <v>15</v>
      </c>
      <c r="E6" s="2" t="s">
        <v>24</v>
      </c>
      <c r="F6" s="2"/>
      <c r="G6" s="2"/>
      <c r="H6" s="2"/>
      <c r="I6" s="2"/>
      <c r="J6" s="2"/>
      <c r="K6" s="2"/>
      <c r="L6" s="2"/>
      <c r="M6" s="2"/>
      <c r="N6" s="2">
        <v>10042.200000000001</v>
      </c>
      <c r="O6" s="2" t="s">
        <v>17</v>
      </c>
      <c r="P6" s="2">
        <v>399.73967457330082</v>
      </c>
      <c r="Q6" s="2">
        <v>4014265.76</v>
      </c>
      <c r="R6" s="2">
        <v>4.4564066284648893</v>
      </c>
      <c r="S6" s="2">
        <v>44752.126644370117</v>
      </c>
      <c r="T6" s="2">
        <v>1128008.7</v>
      </c>
    </row>
    <row r="7" spans="1:20">
      <c r="A7" s="2" t="s">
        <v>12</v>
      </c>
      <c r="B7" s="2" t="s">
        <v>25</v>
      </c>
      <c r="C7" s="2" t="s">
        <v>14</v>
      </c>
      <c r="D7" s="3" t="s">
        <v>15</v>
      </c>
      <c r="E7" s="2" t="s">
        <v>26</v>
      </c>
      <c r="F7" s="2"/>
      <c r="G7" s="2"/>
      <c r="H7" s="2"/>
      <c r="I7" s="2"/>
      <c r="J7" s="2"/>
      <c r="K7" s="2"/>
      <c r="L7" s="2"/>
      <c r="M7" s="2"/>
      <c r="N7" s="2">
        <v>15568</v>
      </c>
      <c r="O7" s="2" t="s">
        <v>17</v>
      </c>
      <c r="P7" s="2">
        <v>432.15817638746148</v>
      </c>
      <c r="Q7" s="2">
        <v>6727838.4900000002</v>
      </c>
      <c r="R7" s="2">
        <v>4.8178169050999049</v>
      </c>
      <c r="S7" s="2">
        <v>75003.773578595312</v>
      </c>
      <c r="T7" s="2">
        <v>1890522.7</v>
      </c>
    </row>
    <row r="8" spans="1:20">
      <c r="A8" s="2" t="s">
        <v>12</v>
      </c>
      <c r="B8" s="2" t="s">
        <v>27</v>
      </c>
      <c r="C8" s="2" t="s">
        <v>14</v>
      </c>
      <c r="D8" s="3" t="s">
        <v>15</v>
      </c>
      <c r="E8" s="2" t="s">
        <v>28</v>
      </c>
      <c r="F8" s="2"/>
      <c r="G8" s="2"/>
      <c r="H8" s="2"/>
      <c r="I8" s="2"/>
      <c r="J8" s="2"/>
      <c r="K8" s="2"/>
      <c r="L8" s="2"/>
      <c r="M8" s="2"/>
      <c r="N8" s="2">
        <v>380</v>
      </c>
      <c r="O8" s="2" t="s">
        <v>17</v>
      </c>
      <c r="P8" s="2">
        <v>100.4420789473684</v>
      </c>
      <c r="Q8" s="2">
        <v>38167.99</v>
      </c>
      <c r="R8" s="2">
        <v>1.119755618142346</v>
      </c>
      <c r="S8" s="2">
        <v>425.50713489409128</v>
      </c>
      <c r="T8" s="2">
        <v>10725.3</v>
      </c>
    </row>
    <row r="9" spans="1:20">
      <c r="A9" s="2" t="s">
        <v>12</v>
      </c>
      <c r="B9" s="2" t="s">
        <v>29</v>
      </c>
      <c r="C9" s="2" t="s">
        <v>14</v>
      </c>
      <c r="D9" s="3" t="s">
        <v>15</v>
      </c>
      <c r="E9" s="2" t="s">
        <v>30</v>
      </c>
      <c r="F9" s="2"/>
      <c r="G9" s="2"/>
      <c r="H9" s="2"/>
      <c r="I9" s="2"/>
      <c r="J9" s="2"/>
      <c r="K9" s="2"/>
      <c r="L9" s="2"/>
      <c r="M9" s="2"/>
      <c r="N9" s="2">
        <v>460</v>
      </c>
      <c r="O9" s="2" t="s">
        <v>17</v>
      </c>
      <c r="P9" s="2">
        <v>85.377826086956532</v>
      </c>
      <c r="Q9" s="2">
        <v>39273.800000000003</v>
      </c>
      <c r="R9" s="2">
        <v>0.96092094639230763</v>
      </c>
      <c r="S9" s="2">
        <v>442.02363534046151</v>
      </c>
      <c r="T9" s="2">
        <v>11036</v>
      </c>
    </row>
    <row r="10" spans="1:20">
      <c r="A10" s="2" t="s">
        <v>12</v>
      </c>
      <c r="B10" s="2" t="s">
        <v>29</v>
      </c>
      <c r="C10" s="2" t="s">
        <v>14</v>
      </c>
      <c r="D10" s="3" t="s">
        <v>15</v>
      </c>
      <c r="E10" s="2" t="s">
        <v>31</v>
      </c>
      <c r="F10" s="2"/>
      <c r="G10" s="2"/>
      <c r="H10" s="2"/>
      <c r="I10" s="2"/>
      <c r="J10" s="2"/>
      <c r="K10" s="2"/>
      <c r="L10" s="2"/>
      <c r="M10" s="2"/>
      <c r="N10" s="2">
        <v>310</v>
      </c>
      <c r="O10" s="2" t="s">
        <v>17</v>
      </c>
      <c r="P10" s="2">
        <v>124.9693225806452</v>
      </c>
      <c r="Q10" s="2">
        <v>38740.49</v>
      </c>
      <c r="R10" s="2">
        <v>1.4065202316335981</v>
      </c>
      <c r="S10" s="2">
        <v>436.02127180641531</v>
      </c>
      <c r="T10" s="2">
        <v>10886.1</v>
      </c>
    </row>
    <row r="11" spans="1:20">
      <c r="A11" s="2" t="s">
        <v>12</v>
      </c>
      <c r="B11" s="2" t="s">
        <v>29</v>
      </c>
      <c r="C11" s="2" t="s">
        <v>14</v>
      </c>
      <c r="D11" s="3" t="s">
        <v>15</v>
      </c>
      <c r="E11" s="2" t="s">
        <v>32</v>
      </c>
      <c r="F11" s="2"/>
      <c r="G11" s="2"/>
      <c r="H11" s="2"/>
      <c r="I11" s="2"/>
      <c r="J11" s="2"/>
      <c r="K11" s="2"/>
      <c r="L11" s="2"/>
      <c r="M11" s="2"/>
      <c r="N11" s="2">
        <v>168</v>
      </c>
      <c r="O11" s="2" t="s">
        <v>17</v>
      </c>
      <c r="P11" s="2">
        <v>199.71571428571431</v>
      </c>
      <c r="Q11" s="2">
        <v>33552.239999999998</v>
      </c>
      <c r="R11" s="2">
        <v>2.2477851917356699</v>
      </c>
      <c r="S11" s="2">
        <v>377.62791221159262</v>
      </c>
      <c r="T11" s="2">
        <v>9428.1</v>
      </c>
    </row>
    <row r="12" spans="1:20">
      <c r="A12" s="2" t="s">
        <v>12</v>
      </c>
      <c r="B12" s="2" t="s">
        <v>29</v>
      </c>
      <c r="C12" s="2" t="s">
        <v>14</v>
      </c>
      <c r="D12" s="3" t="s">
        <v>18</v>
      </c>
      <c r="E12" s="2" t="s">
        <v>33</v>
      </c>
      <c r="F12" s="2"/>
      <c r="G12" s="2"/>
      <c r="H12" s="2"/>
      <c r="I12" s="2"/>
      <c r="J12" s="2"/>
      <c r="K12" s="2"/>
      <c r="L12" s="2"/>
      <c r="M12" s="2"/>
      <c r="N12" s="2">
        <v>9800</v>
      </c>
      <c r="O12" s="2" t="s">
        <v>17</v>
      </c>
      <c r="P12" s="2">
        <v>456.12538979591841</v>
      </c>
      <c r="Q12" s="2">
        <v>4470028.82</v>
      </c>
      <c r="R12" s="2">
        <v>5.1336566099709451</v>
      </c>
      <c r="S12" s="2">
        <v>50309.834777715267</v>
      </c>
      <c r="T12" s="2">
        <v>1965024.7</v>
      </c>
    </row>
    <row r="13" spans="1:20">
      <c r="A13" s="2" t="s">
        <v>12</v>
      </c>
      <c r="B13" s="2" t="s">
        <v>34</v>
      </c>
      <c r="C13" s="2" t="s">
        <v>14</v>
      </c>
      <c r="D13" s="3" t="s">
        <v>18</v>
      </c>
      <c r="E13" s="2" t="s">
        <v>35</v>
      </c>
      <c r="F13" s="2"/>
      <c r="G13" s="2"/>
      <c r="H13" s="2"/>
      <c r="I13" s="2"/>
      <c r="J13" s="2"/>
      <c r="K13" s="2"/>
      <c r="L13" s="2"/>
      <c r="M13" s="2"/>
      <c r="N13" s="2">
        <v>7496.03</v>
      </c>
      <c r="O13" s="2" t="s">
        <v>17</v>
      </c>
      <c r="P13" s="2">
        <v>263.57137844965928</v>
      </c>
      <c r="Q13" s="2">
        <v>1975738.96</v>
      </c>
      <c r="R13" s="2">
        <v>2.9664758407389908</v>
      </c>
      <c r="S13" s="2">
        <v>22236.791896454699</v>
      </c>
      <c r="T13" s="2">
        <v>868534.9</v>
      </c>
    </row>
    <row r="14" spans="1:20">
      <c r="A14" s="2" t="s">
        <v>12</v>
      </c>
      <c r="B14" s="2" t="s">
        <v>34</v>
      </c>
      <c r="C14" s="2" t="s">
        <v>14</v>
      </c>
      <c r="D14" s="3" t="s">
        <v>18</v>
      </c>
      <c r="E14" s="2" t="s">
        <v>36</v>
      </c>
      <c r="F14" s="2"/>
      <c r="G14" s="2"/>
      <c r="H14" s="2"/>
      <c r="I14" s="2"/>
      <c r="J14" s="2"/>
      <c r="K14" s="2"/>
      <c r="L14" s="2"/>
      <c r="M14" s="2"/>
      <c r="N14" s="2">
        <v>4900</v>
      </c>
      <c r="O14" s="2" t="s">
        <v>17</v>
      </c>
      <c r="P14" s="2">
        <v>442.07293673469388</v>
      </c>
      <c r="Q14" s="2">
        <v>2166157.39</v>
      </c>
      <c r="R14" s="2">
        <v>4.9754973183420814</v>
      </c>
      <c r="S14" s="2">
        <v>24379.936859876201</v>
      </c>
      <c r="T14" s="2">
        <v>952242.8</v>
      </c>
    </row>
    <row r="15" spans="1:20">
      <c r="A15" s="2" t="s">
        <v>12</v>
      </c>
      <c r="B15" s="2" t="s">
        <v>37</v>
      </c>
      <c r="C15" s="2" t="s">
        <v>14</v>
      </c>
      <c r="D15" s="3" t="s">
        <v>15</v>
      </c>
      <c r="E15" s="2" t="s">
        <v>38</v>
      </c>
      <c r="F15" s="2"/>
      <c r="G15" s="2"/>
      <c r="H15" s="2"/>
      <c r="I15" s="2"/>
      <c r="J15" s="2"/>
      <c r="K15" s="2"/>
      <c r="L15" s="2"/>
      <c r="M15" s="2"/>
      <c r="N15" s="2">
        <v>3953.4</v>
      </c>
      <c r="O15" s="2" t="s">
        <v>17</v>
      </c>
      <c r="P15" s="2">
        <v>492.73196994991662</v>
      </c>
      <c r="Q15" s="2">
        <v>1947966.57</v>
      </c>
      <c r="R15" s="2">
        <v>5.5456608885753127</v>
      </c>
      <c r="S15" s="2">
        <v>21924.215756893642</v>
      </c>
      <c r="T15" s="2">
        <v>547378.6</v>
      </c>
    </row>
    <row r="16" spans="1:20">
      <c r="A16" s="2" t="s">
        <v>12</v>
      </c>
      <c r="B16" s="2" t="s">
        <v>37</v>
      </c>
      <c r="C16" s="2" t="s">
        <v>14</v>
      </c>
      <c r="D16" s="3" t="s">
        <v>15</v>
      </c>
      <c r="E16" s="2" t="s">
        <v>39</v>
      </c>
      <c r="F16" s="2"/>
      <c r="G16" s="2"/>
      <c r="H16" s="2"/>
      <c r="I16" s="2"/>
      <c r="J16" s="2"/>
      <c r="K16" s="2"/>
      <c r="L16" s="2"/>
      <c r="M16" s="2"/>
      <c r="N16" s="2">
        <v>5646.16</v>
      </c>
      <c r="O16" s="2" t="s">
        <v>17</v>
      </c>
      <c r="P16" s="2">
        <v>971.50580040239731</v>
      </c>
      <c r="Q16" s="2">
        <v>5485277.1900000004</v>
      </c>
      <c r="R16" s="2">
        <v>10.93422397751714</v>
      </c>
      <c r="S16" s="2">
        <v>61736.378052898152</v>
      </c>
      <c r="T16" s="2">
        <v>1541362.8</v>
      </c>
    </row>
    <row r="17" spans="1:20">
      <c r="A17" s="2" t="s">
        <v>12</v>
      </c>
      <c r="B17" s="2" t="s">
        <v>37</v>
      </c>
      <c r="C17" s="2" t="s">
        <v>14</v>
      </c>
      <c r="D17" s="3" t="s">
        <v>15</v>
      </c>
      <c r="E17" s="2" t="s">
        <v>40</v>
      </c>
      <c r="F17" s="2"/>
      <c r="G17" s="2"/>
      <c r="H17" s="2"/>
      <c r="I17" s="2"/>
      <c r="J17" s="2"/>
      <c r="K17" s="2"/>
      <c r="L17" s="2"/>
      <c r="M17" s="2"/>
      <c r="N17" s="2">
        <v>2310</v>
      </c>
      <c r="O17" s="2" t="s">
        <v>17</v>
      </c>
      <c r="P17" s="2">
        <v>568.21425541125529</v>
      </c>
      <c r="Q17" s="2">
        <v>1312574.93</v>
      </c>
      <c r="R17" s="2">
        <v>6.3952082769978116</v>
      </c>
      <c r="S17" s="2">
        <v>14772.931119864939</v>
      </c>
      <c r="T17" s="2">
        <v>368833.6</v>
      </c>
    </row>
    <row r="18" spans="1:20">
      <c r="A18" s="2" t="s">
        <v>12</v>
      </c>
      <c r="B18" s="2" t="s">
        <v>37</v>
      </c>
      <c r="C18" s="2" t="s">
        <v>14</v>
      </c>
      <c r="D18" s="3" t="s">
        <v>15</v>
      </c>
      <c r="E18" s="2" t="s">
        <v>41</v>
      </c>
      <c r="F18" s="2"/>
      <c r="G18" s="2"/>
      <c r="H18" s="2"/>
      <c r="I18" s="2"/>
      <c r="J18" s="2"/>
      <c r="K18" s="2"/>
      <c r="L18" s="2"/>
      <c r="M18" s="2"/>
      <c r="N18" s="2">
        <v>1843.2</v>
      </c>
      <c r="O18" s="2" t="s">
        <v>17</v>
      </c>
      <c r="P18" s="2">
        <v>689.90430230034724</v>
      </c>
      <c r="Q18" s="2">
        <v>1271631.6100000001</v>
      </c>
      <c r="R18" s="2">
        <v>7.764820509851968</v>
      </c>
      <c r="S18" s="2">
        <v>14312.117163759151</v>
      </c>
      <c r="T18" s="2">
        <v>357328.4</v>
      </c>
    </row>
    <row r="19" spans="1:20">
      <c r="A19" s="2" t="s">
        <v>12</v>
      </c>
      <c r="B19" s="2" t="s">
        <v>37</v>
      </c>
      <c r="C19" s="2" t="s">
        <v>14</v>
      </c>
      <c r="D19" s="3" t="s">
        <v>15</v>
      </c>
      <c r="E19" s="2" t="s">
        <v>42</v>
      </c>
      <c r="F19" s="2"/>
      <c r="G19" s="2"/>
      <c r="H19" s="2"/>
      <c r="I19" s="2"/>
      <c r="J19" s="2"/>
      <c r="K19" s="2"/>
      <c r="L19" s="2"/>
      <c r="M19" s="2"/>
      <c r="N19" s="2">
        <v>250.8</v>
      </c>
      <c r="O19" s="2" t="s">
        <v>17</v>
      </c>
      <c r="P19" s="2">
        <v>384.09425837320572</v>
      </c>
      <c r="Q19" s="2">
        <v>96330.84</v>
      </c>
      <c r="R19" s="2">
        <v>4.3229516980664684</v>
      </c>
      <c r="S19" s="2">
        <v>1084.1962858750701</v>
      </c>
      <c r="T19" s="2">
        <v>27069</v>
      </c>
    </row>
    <row r="20" spans="1:20">
      <c r="A20" s="2" t="s">
        <v>12</v>
      </c>
      <c r="B20" s="2" t="s">
        <v>37</v>
      </c>
      <c r="C20" s="2" t="s">
        <v>14</v>
      </c>
      <c r="D20" s="3" t="s">
        <v>15</v>
      </c>
      <c r="E20" s="2" t="s">
        <v>43</v>
      </c>
      <c r="F20" s="2"/>
      <c r="G20" s="2"/>
      <c r="H20" s="2"/>
      <c r="I20" s="2"/>
      <c r="J20" s="2"/>
      <c r="K20" s="2"/>
      <c r="L20" s="2"/>
      <c r="M20" s="2"/>
      <c r="N20" s="2">
        <v>14.64</v>
      </c>
      <c r="O20" s="2" t="s">
        <v>17</v>
      </c>
      <c r="P20" s="2">
        <v>987.67759562841525</v>
      </c>
      <c r="Q20" s="2">
        <v>14459.6</v>
      </c>
      <c r="R20" s="2">
        <v>11.11623630420276</v>
      </c>
      <c r="S20" s="2">
        <v>162.74169949352839</v>
      </c>
      <c r="T20" s="2">
        <v>4063.1</v>
      </c>
    </row>
    <row r="21" spans="1:20">
      <c r="A21" s="2" t="s">
        <v>12</v>
      </c>
      <c r="B21" s="2" t="s">
        <v>44</v>
      </c>
      <c r="C21" s="2" t="s">
        <v>14</v>
      </c>
      <c r="D21" s="3" t="s">
        <v>15</v>
      </c>
      <c r="E21" s="2" t="s">
        <v>45</v>
      </c>
      <c r="F21" s="2"/>
      <c r="G21" s="2"/>
      <c r="H21" s="2"/>
      <c r="I21" s="2"/>
      <c r="J21" s="2"/>
      <c r="K21" s="2"/>
      <c r="L21" s="2"/>
      <c r="M21" s="2"/>
      <c r="N21" s="2">
        <v>4004</v>
      </c>
      <c r="O21" s="2" t="s">
        <v>17</v>
      </c>
      <c r="P21" s="2">
        <v>434.33413336663341</v>
      </c>
      <c r="Q21" s="2">
        <v>1739073.87</v>
      </c>
      <c r="R21" s="2">
        <v>4.8883976743571571</v>
      </c>
      <c r="S21" s="2">
        <v>19573.144288126059</v>
      </c>
      <c r="T21" s="2">
        <v>488679.8</v>
      </c>
    </row>
    <row r="22" spans="1:20">
      <c r="A22" s="2" t="s">
        <v>12</v>
      </c>
      <c r="B22" s="2" t="s">
        <v>44</v>
      </c>
      <c r="C22" s="2" t="s">
        <v>14</v>
      </c>
      <c r="D22" s="3" t="s">
        <v>15</v>
      </c>
      <c r="E22" s="2" t="s">
        <v>46</v>
      </c>
      <c r="F22" s="2"/>
      <c r="G22" s="2"/>
      <c r="H22" s="2"/>
      <c r="I22" s="2"/>
      <c r="J22" s="2"/>
      <c r="K22" s="2"/>
      <c r="L22" s="2"/>
      <c r="M22" s="2"/>
      <c r="N22" s="2">
        <v>9776</v>
      </c>
      <c r="O22" s="2" t="s">
        <v>17</v>
      </c>
      <c r="P22" s="2">
        <v>347.60346665302779</v>
      </c>
      <c r="Q22" s="2">
        <v>3398171.49</v>
      </c>
      <c r="R22" s="2">
        <v>3.9122506094882148</v>
      </c>
      <c r="S22" s="2">
        <v>38246.161958356788</v>
      </c>
      <c r="T22" s="2">
        <v>954886.2</v>
      </c>
    </row>
    <row r="23" spans="1:20">
      <c r="A23" s="2" t="s">
        <v>12</v>
      </c>
      <c r="B23" s="2" t="s">
        <v>44</v>
      </c>
      <c r="C23" s="2" t="s">
        <v>14</v>
      </c>
      <c r="D23" s="3" t="s">
        <v>15</v>
      </c>
      <c r="E23" s="2" t="s">
        <v>47</v>
      </c>
      <c r="F23" s="2"/>
      <c r="G23" s="2"/>
      <c r="H23" s="2"/>
      <c r="I23" s="2"/>
      <c r="J23" s="2"/>
      <c r="K23" s="2"/>
      <c r="L23" s="2"/>
      <c r="M23" s="2"/>
      <c r="N23" s="2">
        <v>9776</v>
      </c>
      <c r="O23" s="2" t="s">
        <v>17</v>
      </c>
      <c r="P23" s="2">
        <v>347.60341857610467</v>
      </c>
      <c r="Q23" s="2">
        <v>3398171.02</v>
      </c>
      <c r="R23" s="2">
        <v>3.912250068386097</v>
      </c>
      <c r="S23" s="2">
        <v>38246.156668542477</v>
      </c>
      <c r="T23" s="2">
        <v>954886</v>
      </c>
    </row>
    <row r="24" spans="1:20">
      <c r="A24" s="2" t="s">
        <v>12</v>
      </c>
      <c r="B24" s="2" t="s">
        <v>48</v>
      </c>
      <c r="C24" s="2" t="s">
        <v>14</v>
      </c>
      <c r="D24" s="3" t="s">
        <v>15</v>
      </c>
      <c r="E24" s="2" t="s">
        <v>49</v>
      </c>
      <c r="F24" s="2"/>
      <c r="G24" s="2"/>
      <c r="H24" s="2"/>
      <c r="I24" s="2"/>
      <c r="J24" s="2"/>
      <c r="K24" s="2"/>
      <c r="L24" s="2"/>
      <c r="M24" s="2"/>
      <c r="N24" s="2">
        <v>5120</v>
      </c>
      <c r="O24" s="2" t="s">
        <v>17</v>
      </c>
      <c r="P24" s="2">
        <v>660.84275390624998</v>
      </c>
      <c r="Q24" s="2">
        <v>3383514.9</v>
      </c>
      <c r="R24" s="2">
        <v>7.4377349905036576</v>
      </c>
      <c r="S24" s="2">
        <v>38081.20315137873</v>
      </c>
      <c r="T24" s="2">
        <v>1239719.8999999999</v>
      </c>
    </row>
    <row r="25" spans="1:20">
      <c r="A25" s="2" t="s">
        <v>12</v>
      </c>
      <c r="B25" s="2" t="s">
        <v>50</v>
      </c>
      <c r="C25" s="2" t="s">
        <v>14</v>
      </c>
      <c r="D25" s="3" t="s">
        <v>15</v>
      </c>
      <c r="E25" s="2" t="s">
        <v>51</v>
      </c>
      <c r="F25" s="2"/>
      <c r="G25" s="2"/>
      <c r="H25" s="2"/>
      <c r="I25" s="2"/>
      <c r="J25" s="2"/>
      <c r="K25" s="2"/>
      <c r="L25" s="2"/>
      <c r="M25" s="2"/>
      <c r="N25" s="2">
        <v>4004</v>
      </c>
      <c r="O25" s="2" t="s">
        <v>17</v>
      </c>
      <c r="P25" s="2">
        <v>427.8509965034965</v>
      </c>
      <c r="Q25" s="2">
        <v>1713115.39</v>
      </c>
      <c r="R25" s="2">
        <v>4.8073145674550162</v>
      </c>
      <c r="S25" s="2">
        <v>19248.487528089881</v>
      </c>
      <c r="T25" s="2">
        <v>627685.5</v>
      </c>
    </row>
    <row r="26" spans="1:20">
      <c r="A26" s="2" t="s">
        <v>12</v>
      </c>
      <c r="B26" s="2" t="s">
        <v>52</v>
      </c>
      <c r="C26" s="2" t="s">
        <v>14</v>
      </c>
      <c r="D26" s="3" t="s">
        <v>15</v>
      </c>
      <c r="E26" s="2" t="s">
        <v>53</v>
      </c>
      <c r="F26" s="2"/>
      <c r="G26" s="2"/>
      <c r="H26" s="2"/>
      <c r="I26" s="2"/>
      <c r="J26" s="2"/>
      <c r="K26" s="2"/>
      <c r="L26" s="2"/>
      <c r="M26" s="2"/>
      <c r="N26" s="2">
        <v>150</v>
      </c>
      <c r="O26" s="2" t="s">
        <v>17</v>
      </c>
      <c r="P26" s="2">
        <v>499.2998</v>
      </c>
      <c r="Q26" s="2">
        <v>74894.97</v>
      </c>
      <c r="R26" s="2">
        <v>5.6101101123595516</v>
      </c>
      <c r="S26" s="2">
        <v>841.51651685393267</v>
      </c>
      <c r="T26" s="2">
        <v>27441.5</v>
      </c>
    </row>
    <row r="27" spans="1:20">
      <c r="A27" s="2" t="s">
        <v>12</v>
      </c>
      <c r="B27" s="2" t="s">
        <v>54</v>
      </c>
      <c r="C27" s="2" t="s">
        <v>14</v>
      </c>
      <c r="D27" s="3" t="s">
        <v>15</v>
      </c>
      <c r="E27" s="2" t="s">
        <v>55</v>
      </c>
      <c r="F27" s="2"/>
      <c r="G27" s="2"/>
      <c r="H27" s="2"/>
      <c r="I27" s="2"/>
      <c r="J27" s="2"/>
      <c r="K27" s="2"/>
      <c r="L27" s="2"/>
      <c r="M27" s="2"/>
      <c r="N27" s="2">
        <v>6614.4</v>
      </c>
      <c r="O27" s="2" t="s">
        <v>17</v>
      </c>
      <c r="P27" s="2">
        <v>308.04406295355591</v>
      </c>
      <c r="Q27" s="2">
        <v>2037526.65</v>
      </c>
      <c r="R27" s="2">
        <v>3.4611692466691681</v>
      </c>
      <c r="S27" s="2">
        <v>22893.557865168539</v>
      </c>
      <c r="T27" s="2">
        <v>746549.7</v>
      </c>
    </row>
    <row r="28" spans="1:20">
      <c r="A28" s="2" t="s">
        <v>12</v>
      </c>
      <c r="B28" s="2" t="s">
        <v>56</v>
      </c>
      <c r="C28" s="2" t="s">
        <v>14</v>
      </c>
      <c r="D28" s="3" t="s">
        <v>15</v>
      </c>
      <c r="E28" s="2" t="s">
        <v>57</v>
      </c>
      <c r="F28" s="2"/>
      <c r="G28" s="2"/>
      <c r="H28" s="2"/>
      <c r="I28" s="2"/>
      <c r="J28" s="2"/>
      <c r="K28" s="2"/>
      <c r="L28" s="2"/>
      <c r="M28" s="2"/>
      <c r="N28" s="2">
        <v>1183.5999999999999</v>
      </c>
      <c r="O28" s="2" t="s">
        <v>17</v>
      </c>
      <c r="P28" s="2">
        <v>381.68436971949978</v>
      </c>
      <c r="Q28" s="2">
        <v>451761.62</v>
      </c>
      <c r="R28" s="2">
        <v>4.342256765864617</v>
      </c>
      <c r="S28" s="2">
        <v>5139.4951080773599</v>
      </c>
      <c r="T28" s="2">
        <v>165525.4</v>
      </c>
    </row>
    <row r="29" spans="1:20">
      <c r="A29" s="2" t="s">
        <v>12</v>
      </c>
      <c r="B29" s="2" t="s">
        <v>56</v>
      </c>
      <c r="C29" s="2" t="s">
        <v>14</v>
      </c>
      <c r="D29" s="3" t="s">
        <v>15</v>
      </c>
      <c r="E29" s="2" t="s">
        <v>58</v>
      </c>
      <c r="F29" s="2"/>
      <c r="G29" s="2"/>
      <c r="H29" s="2"/>
      <c r="I29" s="2"/>
      <c r="J29" s="2"/>
      <c r="K29" s="2"/>
      <c r="L29" s="2"/>
      <c r="M29" s="2"/>
      <c r="N29" s="2">
        <v>6975</v>
      </c>
      <c r="O29" s="2" t="s">
        <v>17</v>
      </c>
      <c r="P29" s="2">
        <v>506.19001720430123</v>
      </c>
      <c r="Q29" s="2">
        <v>3530675.37</v>
      </c>
      <c r="R29" s="2">
        <v>5.758703267398193</v>
      </c>
      <c r="S29" s="2">
        <v>40166.955290102393</v>
      </c>
      <c r="T29" s="2">
        <v>1293639.5</v>
      </c>
    </row>
    <row r="30" spans="1:20">
      <c r="A30" s="2" t="s">
        <v>12</v>
      </c>
      <c r="B30" s="2" t="s">
        <v>56</v>
      </c>
      <c r="C30" s="2" t="s">
        <v>14</v>
      </c>
      <c r="D30" s="3" t="s">
        <v>15</v>
      </c>
      <c r="E30" s="2" t="s">
        <v>59</v>
      </c>
      <c r="F30" s="2"/>
      <c r="G30" s="2"/>
      <c r="H30" s="2"/>
      <c r="I30" s="2"/>
      <c r="J30" s="2"/>
      <c r="K30" s="2"/>
      <c r="L30" s="2"/>
      <c r="M30" s="2"/>
      <c r="N30" s="2">
        <v>2310</v>
      </c>
      <c r="O30" s="2" t="s">
        <v>17</v>
      </c>
      <c r="P30" s="2">
        <v>562.56491341991341</v>
      </c>
      <c r="Q30" s="2">
        <v>1299524.95</v>
      </c>
      <c r="R30" s="2">
        <v>6.4000558978374684</v>
      </c>
      <c r="S30" s="2">
        <v>14784.12912400455</v>
      </c>
      <c r="T30" s="2">
        <v>476146</v>
      </c>
    </row>
    <row r="31" spans="1:20">
      <c r="A31" s="2" t="s">
        <v>12</v>
      </c>
      <c r="B31" s="2" t="s">
        <v>56</v>
      </c>
      <c r="C31" s="2" t="s">
        <v>14</v>
      </c>
      <c r="D31" s="3" t="s">
        <v>15</v>
      </c>
      <c r="E31" s="2" t="s">
        <v>60</v>
      </c>
      <c r="F31" s="2"/>
      <c r="G31" s="2"/>
      <c r="H31" s="2"/>
      <c r="I31" s="2"/>
      <c r="J31" s="2"/>
      <c r="K31" s="2"/>
      <c r="L31" s="2"/>
      <c r="M31" s="2"/>
      <c r="N31" s="2">
        <v>2976.6</v>
      </c>
      <c r="O31" s="2" t="s">
        <v>17</v>
      </c>
      <c r="P31" s="2">
        <v>487.55640663844662</v>
      </c>
      <c r="Q31" s="2">
        <v>1451260.4</v>
      </c>
      <c r="R31" s="2">
        <v>5.5467167990722013</v>
      </c>
      <c r="S31" s="2">
        <v>16510.35722411831</v>
      </c>
      <c r="T31" s="2">
        <v>531741.80000000005</v>
      </c>
    </row>
    <row r="32" spans="1:20">
      <c r="A32" s="2" t="s">
        <v>12</v>
      </c>
      <c r="B32" s="2" t="s">
        <v>61</v>
      </c>
      <c r="C32" s="2" t="s">
        <v>14</v>
      </c>
      <c r="D32" s="3" t="s">
        <v>15</v>
      </c>
      <c r="E32" s="2" t="s">
        <v>62</v>
      </c>
      <c r="F32" s="2"/>
      <c r="G32" s="2"/>
      <c r="H32" s="2"/>
      <c r="I32" s="2"/>
      <c r="J32" s="2"/>
      <c r="K32" s="2"/>
      <c r="L32" s="2"/>
      <c r="M32" s="2"/>
      <c r="N32" s="2">
        <v>5628</v>
      </c>
      <c r="O32" s="2" t="s">
        <v>17</v>
      </c>
      <c r="P32" s="2">
        <v>271.19431058990762</v>
      </c>
      <c r="Q32" s="2">
        <v>1526281.58</v>
      </c>
      <c r="R32" s="2">
        <v>3.0852595061422941</v>
      </c>
      <c r="S32" s="2">
        <v>17363.840500568829</v>
      </c>
      <c r="T32" s="2">
        <v>559229.5</v>
      </c>
    </row>
    <row r="33" spans="1:20">
      <c r="A33" s="2" t="s">
        <v>12</v>
      </c>
      <c r="B33" s="2" t="s">
        <v>63</v>
      </c>
      <c r="C33" s="2" t="s">
        <v>14</v>
      </c>
      <c r="D33" s="3" t="s">
        <v>18</v>
      </c>
      <c r="E33" s="2" t="s">
        <v>64</v>
      </c>
      <c r="F33" s="2"/>
      <c r="G33" s="2"/>
      <c r="H33" s="2"/>
      <c r="I33" s="2"/>
      <c r="J33" s="2"/>
      <c r="K33" s="2"/>
      <c r="L33" s="2"/>
      <c r="M33" s="2"/>
      <c r="N33" s="2">
        <v>8856</v>
      </c>
      <c r="O33" s="2" t="s">
        <v>17</v>
      </c>
      <c r="P33" s="2">
        <v>242.0626456639566</v>
      </c>
      <c r="Q33" s="2">
        <v>2143706.79</v>
      </c>
      <c r="R33" s="2">
        <v>2.753841247599051</v>
      </c>
      <c r="S33" s="2">
        <v>24388.018088737201</v>
      </c>
      <c r="T33" s="2">
        <v>942373.5</v>
      </c>
    </row>
    <row r="34" spans="1:20">
      <c r="A34" s="2" t="s">
        <v>12</v>
      </c>
      <c r="B34" s="2" t="s">
        <v>65</v>
      </c>
      <c r="C34" s="2" t="s">
        <v>14</v>
      </c>
      <c r="D34" s="3" t="s">
        <v>18</v>
      </c>
      <c r="E34" s="2" t="s">
        <v>66</v>
      </c>
      <c r="F34" s="2"/>
      <c r="G34" s="2"/>
      <c r="H34" s="2"/>
      <c r="I34" s="2"/>
      <c r="J34" s="2"/>
      <c r="K34" s="2"/>
      <c r="L34" s="2"/>
      <c r="M34" s="2"/>
      <c r="N34" s="2">
        <v>4758</v>
      </c>
      <c r="O34" s="2" t="s">
        <v>17</v>
      </c>
      <c r="P34" s="2">
        <v>399.76610970996222</v>
      </c>
      <c r="Q34" s="2">
        <v>1902087.15</v>
      </c>
      <c r="R34" s="2">
        <v>4.5479648431167483</v>
      </c>
      <c r="S34" s="2">
        <v>21639.216723549489</v>
      </c>
      <c r="T34" s="2">
        <v>836157.4</v>
      </c>
    </row>
    <row r="35" spans="1:20">
      <c r="A35" s="2" t="s">
        <v>12</v>
      </c>
      <c r="B35" s="2" t="s">
        <v>65</v>
      </c>
      <c r="C35" s="2" t="s">
        <v>14</v>
      </c>
      <c r="D35" s="3" t="s">
        <v>18</v>
      </c>
      <c r="E35" s="2" t="s">
        <v>67</v>
      </c>
      <c r="F35" s="2"/>
      <c r="G35" s="2"/>
      <c r="H35" s="2"/>
      <c r="I35" s="2"/>
      <c r="J35" s="2"/>
      <c r="K35" s="2"/>
      <c r="L35" s="2"/>
      <c r="M35" s="2"/>
      <c r="N35" s="2">
        <v>180</v>
      </c>
      <c r="O35" s="2" t="s">
        <v>17</v>
      </c>
      <c r="P35" s="2">
        <v>154.16905555555559</v>
      </c>
      <c r="Q35" s="2">
        <v>27750.43</v>
      </c>
      <c r="R35" s="2">
        <v>1.7539141701428389</v>
      </c>
      <c r="S35" s="2">
        <v>315.70455062571102</v>
      </c>
      <c r="T35" s="2">
        <v>12199.1</v>
      </c>
    </row>
    <row r="36" spans="1:20">
      <c r="A36" s="2" t="s">
        <v>12</v>
      </c>
      <c r="B36" s="2" t="s">
        <v>68</v>
      </c>
      <c r="C36" s="2" t="s">
        <v>14</v>
      </c>
      <c r="D36" s="3" t="s">
        <v>15</v>
      </c>
      <c r="E36" s="2" t="s">
        <v>69</v>
      </c>
      <c r="F36" s="2"/>
      <c r="G36" s="2"/>
      <c r="H36" s="2"/>
      <c r="I36" s="2"/>
      <c r="J36" s="2"/>
      <c r="K36" s="2"/>
      <c r="L36" s="2"/>
      <c r="M36" s="2"/>
      <c r="N36" s="2">
        <v>5012</v>
      </c>
      <c r="O36" s="2" t="s">
        <v>17</v>
      </c>
      <c r="P36" s="2">
        <v>326.07507382282517</v>
      </c>
      <c r="Q36" s="2">
        <v>1634288.27</v>
      </c>
      <c r="R36" s="2">
        <v>3.680305573621053</v>
      </c>
      <c r="S36" s="2">
        <v>18445.69153498872</v>
      </c>
      <c r="T36" s="2">
        <v>598803.30000000005</v>
      </c>
    </row>
    <row r="37" spans="1:20">
      <c r="A37" s="2" t="s">
        <v>12</v>
      </c>
      <c r="B37" s="2" t="s">
        <v>68</v>
      </c>
      <c r="C37" s="2" t="s">
        <v>14</v>
      </c>
      <c r="D37" s="3" t="s">
        <v>15</v>
      </c>
      <c r="E37" s="2" t="s">
        <v>70</v>
      </c>
      <c r="F37" s="2"/>
      <c r="G37" s="2"/>
      <c r="H37" s="2"/>
      <c r="I37" s="2"/>
      <c r="J37" s="2"/>
      <c r="K37" s="2"/>
      <c r="L37" s="2"/>
      <c r="M37" s="2"/>
      <c r="N37" s="2">
        <v>5600</v>
      </c>
      <c r="O37" s="2" t="s">
        <v>17</v>
      </c>
      <c r="P37" s="2">
        <v>268.97564285714287</v>
      </c>
      <c r="Q37" s="2">
        <v>1506263.6</v>
      </c>
      <c r="R37" s="2">
        <v>3.035842470170913</v>
      </c>
      <c r="S37" s="2">
        <v>17000.717832957111</v>
      </c>
      <c r="T37" s="2">
        <v>551895</v>
      </c>
    </row>
    <row r="38" spans="1:20">
      <c r="A38" s="2" t="s">
        <v>12</v>
      </c>
      <c r="B38" s="2" t="s">
        <v>71</v>
      </c>
      <c r="C38" s="2" t="s">
        <v>14</v>
      </c>
      <c r="D38" s="3" t="s">
        <v>18</v>
      </c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>
        <v>8856</v>
      </c>
      <c r="O38" s="2" t="s">
        <v>17</v>
      </c>
      <c r="P38" s="2">
        <v>235.98643631436309</v>
      </c>
      <c r="Q38" s="2">
        <v>2089895.88</v>
      </c>
      <c r="R38" s="2">
        <v>2.663503795873174</v>
      </c>
      <c r="S38" s="2">
        <v>23587.98961625282</v>
      </c>
      <c r="T38" s="2">
        <v>918718.2</v>
      </c>
    </row>
    <row r="39" spans="1:20">
      <c r="A39" s="2" t="s">
        <v>12</v>
      </c>
      <c r="B39" s="2" t="s">
        <v>72</v>
      </c>
      <c r="C39" s="2" t="s">
        <v>14</v>
      </c>
      <c r="D39" s="3" t="s">
        <v>15</v>
      </c>
      <c r="E39" s="2" t="s">
        <v>73</v>
      </c>
      <c r="F39" s="2"/>
      <c r="G39" s="2"/>
      <c r="H39" s="2"/>
      <c r="I39" s="2"/>
      <c r="J39" s="2"/>
      <c r="K39" s="2"/>
      <c r="L39" s="2"/>
      <c r="M39" s="2"/>
      <c r="N39" s="2">
        <v>660</v>
      </c>
      <c r="O39" s="2" t="s">
        <v>17</v>
      </c>
      <c r="P39" s="2">
        <v>436.13304549999998</v>
      </c>
      <c r="Q39" s="2">
        <v>287847.81</v>
      </c>
      <c r="R39" s="2">
        <v>5.0245742560000002</v>
      </c>
      <c r="S39" s="2">
        <v>3316.2190089999999</v>
      </c>
      <c r="T39" s="2">
        <v>105467.5</v>
      </c>
    </row>
    <row r="40" spans="1:20">
      <c r="A40" s="2" t="s">
        <v>12</v>
      </c>
      <c r="B40" s="2" t="s">
        <v>74</v>
      </c>
      <c r="C40" s="2" t="s">
        <v>14</v>
      </c>
      <c r="D40" s="3" t="s">
        <v>18</v>
      </c>
      <c r="E40" s="2" t="s">
        <v>75</v>
      </c>
      <c r="F40" s="2"/>
      <c r="G40" s="2"/>
      <c r="H40" s="2"/>
      <c r="I40" s="2"/>
      <c r="J40" s="2"/>
      <c r="K40" s="2"/>
      <c r="L40" s="2"/>
      <c r="M40" s="2"/>
      <c r="N40" s="2">
        <v>9800</v>
      </c>
      <c r="O40" s="2" t="s">
        <v>17</v>
      </c>
      <c r="P40" s="2">
        <v>438.0730643</v>
      </c>
      <c r="Q40" s="2">
        <v>4293116.03</v>
      </c>
      <c r="R40" s="2">
        <v>5.0469247040000003</v>
      </c>
      <c r="S40" s="2">
        <v>49459.862099999998</v>
      </c>
      <c r="T40" s="2">
        <v>1887253.8</v>
      </c>
    </row>
    <row r="41" spans="1:20">
      <c r="A41" s="2" t="s">
        <v>12</v>
      </c>
      <c r="B41" s="2" t="s">
        <v>76</v>
      </c>
      <c r="C41" s="2" t="s">
        <v>14</v>
      </c>
      <c r="D41" s="3" t="s">
        <v>15</v>
      </c>
      <c r="E41" s="2" t="s">
        <v>77</v>
      </c>
      <c r="F41" s="2"/>
      <c r="G41" s="2"/>
      <c r="H41" s="2"/>
      <c r="I41" s="2"/>
      <c r="J41" s="2"/>
      <c r="K41" s="2"/>
      <c r="L41" s="2"/>
      <c r="M41" s="2"/>
      <c r="N41" s="2">
        <v>325.60000000000002</v>
      </c>
      <c r="O41" s="2" t="s">
        <v>17</v>
      </c>
      <c r="P41" s="2">
        <v>371.794041769042</v>
      </c>
      <c r="Q41" s="2">
        <v>121056.14</v>
      </c>
      <c r="R41" s="2">
        <v>4.2833414950350397</v>
      </c>
      <c r="S41" s="2">
        <v>1394.6559907834101</v>
      </c>
      <c r="T41" s="2">
        <v>44354.9</v>
      </c>
    </row>
    <row r="42" spans="1:20">
      <c r="A42" s="2" t="s">
        <v>12</v>
      </c>
      <c r="B42" s="2" t="s">
        <v>76</v>
      </c>
      <c r="C42" s="2" t="s">
        <v>14</v>
      </c>
      <c r="D42" s="3" t="s">
        <v>15</v>
      </c>
      <c r="E42" s="2" t="s">
        <v>78</v>
      </c>
      <c r="F42" s="2"/>
      <c r="G42" s="2"/>
      <c r="H42" s="2"/>
      <c r="I42" s="2"/>
      <c r="J42" s="2"/>
      <c r="K42" s="2"/>
      <c r="L42" s="2"/>
      <c r="M42" s="2"/>
      <c r="N42" s="2">
        <v>4620</v>
      </c>
      <c r="O42" s="2" t="s">
        <v>17</v>
      </c>
      <c r="P42" s="2">
        <v>548.200285714286</v>
      </c>
      <c r="Q42" s="2">
        <v>2532685.3199999998</v>
      </c>
      <c r="R42" s="2">
        <v>6.3156714944042101</v>
      </c>
      <c r="S42" s="2">
        <v>29178.402304147501</v>
      </c>
      <c r="T42" s="2">
        <v>927975.9</v>
      </c>
    </row>
    <row r="43" spans="1:20">
      <c r="A43" s="2" t="s">
        <v>12</v>
      </c>
      <c r="B43" s="2" t="s">
        <v>79</v>
      </c>
      <c r="C43" s="2" t="s">
        <v>14</v>
      </c>
      <c r="D43" s="3" t="s">
        <v>15</v>
      </c>
      <c r="E43" s="2" t="s">
        <v>80</v>
      </c>
      <c r="F43" s="2"/>
      <c r="G43" s="2"/>
      <c r="H43" s="2"/>
      <c r="I43" s="2"/>
      <c r="J43" s="2"/>
      <c r="K43" s="2"/>
      <c r="L43" s="2"/>
      <c r="M43" s="2"/>
      <c r="N43" s="2">
        <v>12006</v>
      </c>
      <c r="O43" s="2" t="s">
        <v>17</v>
      </c>
      <c r="P43" s="2">
        <v>448.12217891054502</v>
      </c>
      <c r="Q43" s="2">
        <v>5380154.8799999999</v>
      </c>
      <c r="R43" s="2">
        <v>5.1626979137159497</v>
      </c>
      <c r="S43" s="2">
        <v>61983.351152073701</v>
      </c>
      <c r="T43" s="2">
        <v>1971288.8</v>
      </c>
    </row>
    <row r="44" spans="1:20">
      <c r="A44" s="2" t="s">
        <v>12</v>
      </c>
      <c r="B44" s="2" t="s">
        <v>81</v>
      </c>
      <c r="C44" s="2" t="s">
        <v>14</v>
      </c>
      <c r="D44" s="3" t="s">
        <v>15</v>
      </c>
      <c r="E44" s="2" t="s">
        <v>82</v>
      </c>
      <c r="F44" s="2"/>
      <c r="G44" s="2"/>
      <c r="H44" s="2"/>
      <c r="I44" s="2"/>
      <c r="J44" s="2"/>
      <c r="K44" s="2"/>
      <c r="L44" s="2"/>
      <c r="M44" s="2"/>
      <c r="N44" s="2">
        <v>9776</v>
      </c>
      <c r="O44" s="2" t="s">
        <v>17</v>
      </c>
      <c r="P44" s="2">
        <v>361.08518003273298</v>
      </c>
      <c r="Q44" s="2">
        <v>3529968.72</v>
      </c>
      <c r="R44" s="2">
        <v>4.1599675118978503</v>
      </c>
      <c r="S44" s="2">
        <v>40667.842396313397</v>
      </c>
      <c r="T44" s="2">
        <v>1293380.5</v>
      </c>
    </row>
    <row r="45" spans="1:20">
      <c r="A45" s="2" t="s">
        <v>12</v>
      </c>
      <c r="B45" s="2" t="s">
        <v>83</v>
      </c>
      <c r="C45" s="2" t="s">
        <v>14</v>
      </c>
      <c r="D45" s="3" t="s">
        <v>18</v>
      </c>
      <c r="E45" s="2" t="s">
        <v>84</v>
      </c>
      <c r="F45" s="2"/>
      <c r="G45" s="2"/>
      <c r="H45" s="2"/>
      <c r="I45" s="2"/>
      <c r="J45" s="2"/>
      <c r="K45" s="2"/>
      <c r="L45" s="2"/>
      <c r="M45" s="2"/>
      <c r="N45" s="2">
        <v>4900</v>
      </c>
      <c r="O45" s="2" t="s">
        <v>17</v>
      </c>
      <c r="P45" s="2">
        <v>448.69948775510198</v>
      </c>
      <c r="Q45" s="2">
        <v>2198627.4900000002</v>
      </c>
      <c r="R45" s="2">
        <v>5.1693489372707599</v>
      </c>
      <c r="S45" s="2">
        <v>25329.8097926267</v>
      </c>
      <c r="T45" s="2">
        <v>966516.6</v>
      </c>
    </row>
    <row r="46" spans="1:20">
      <c r="A46" s="2" t="s">
        <v>12</v>
      </c>
      <c r="B46" s="2" t="s">
        <v>85</v>
      </c>
      <c r="C46" s="2" t="s">
        <v>14</v>
      </c>
      <c r="D46" s="3" t="s">
        <v>15</v>
      </c>
      <c r="E46" s="2" t="s">
        <v>86</v>
      </c>
      <c r="F46" s="2"/>
      <c r="G46" s="2"/>
      <c r="H46" s="2"/>
      <c r="I46" s="2"/>
      <c r="J46" s="2"/>
      <c r="K46" s="2"/>
      <c r="L46" s="2"/>
      <c r="M46" s="2"/>
      <c r="N46" s="2">
        <v>528</v>
      </c>
      <c r="O46" s="2" t="s">
        <v>17</v>
      </c>
      <c r="P46" s="2">
        <v>297.14039772727301</v>
      </c>
      <c r="Q46" s="2">
        <v>156890.13</v>
      </c>
      <c r="R46" s="2">
        <v>3.4471043819869198</v>
      </c>
      <c r="S46" s="2">
        <v>1820.0711136891</v>
      </c>
      <c r="T46" s="2">
        <v>57484.5</v>
      </c>
    </row>
    <row r="47" spans="1:20">
      <c r="A47" s="2" t="s">
        <v>12</v>
      </c>
      <c r="B47" s="2" t="s">
        <v>85</v>
      </c>
      <c r="C47" s="2" t="s">
        <v>14</v>
      </c>
      <c r="D47" s="3" t="s">
        <v>15</v>
      </c>
      <c r="E47" s="2" t="s">
        <v>87</v>
      </c>
      <c r="F47" s="2"/>
      <c r="G47" s="2"/>
      <c r="H47" s="2"/>
      <c r="I47" s="2"/>
      <c r="J47" s="2"/>
      <c r="K47" s="2"/>
      <c r="L47" s="2"/>
      <c r="M47" s="2"/>
      <c r="N47" s="2">
        <v>33</v>
      </c>
      <c r="O47" s="2" t="s">
        <v>17</v>
      </c>
      <c r="P47" s="2">
        <v>518.84090909090901</v>
      </c>
      <c r="Q47" s="2">
        <v>17121.75</v>
      </c>
      <c r="R47" s="2">
        <v>6.0190360683400099</v>
      </c>
      <c r="S47" s="2">
        <v>198.62819025522001</v>
      </c>
      <c r="T47" s="2">
        <v>6273.4</v>
      </c>
    </row>
    <row r="48" spans="1:20">
      <c r="A48" s="2" t="s">
        <v>12</v>
      </c>
      <c r="B48" s="2" t="s">
        <v>85</v>
      </c>
      <c r="C48" s="2" t="s">
        <v>14</v>
      </c>
      <c r="D48" s="3" t="s">
        <v>15</v>
      </c>
      <c r="E48" s="2" t="s">
        <v>88</v>
      </c>
      <c r="F48" s="2"/>
      <c r="G48" s="2"/>
      <c r="H48" s="2"/>
      <c r="I48" s="2"/>
      <c r="J48" s="2"/>
      <c r="K48" s="2"/>
      <c r="L48" s="2"/>
      <c r="M48" s="2"/>
      <c r="N48" s="2">
        <v>1030.4000000000001</v>
      </c>
      <c r="O48" s="2" t="s">
        <v>17</v>
      </c>
      <c r="P48" s="2">
        <v>269.75735636645999</v>
      </c>
      <c r="Q48" s="2">
        <v>277957.98</v>
      </c>
      <c r="R48" s="2">
        <v>3.1294356887060299</v>
      </c>
      <c r="S48" s="2">
        <v>3224.57053364269</v>
      </c>
      <c r="T48" s="2">
        <v>101843.9</v>
      </c>
    </row>
    <row r="49" spans="1:20">
      <c r="A49" s="2" t="s">
        <v>12</v>
      </c>
      <c r="B49" s="2" t="s">
        <v>85</v>
      </c>
      <c r="C49" s="2" t="s">
        <v>14</v>
      </c>
      <c r="D49" s="3" t="s">
        <v>89</v>
      </c>
      <c r="E49" s="2" t="s">
        <v>90</v>
      </c>
      <c r="F49" s="2"/>
      <c r="G49" s="2"/>
      <c r="H49" s="2"/>
      <c r="I49" s="2"/>
      <c r="J49" s="2"/>
      <c r="K49" s="2"/>
      <c r="L49" s="2"/>
      <c r="M49" s="2"/>
      <c r="N49" s="2">
        <v>12</v>
      </c>
      <c r="O49" s="2" t="s">
        <v>17</v>
      </c>
      <c r="P49" s="2">
        <v>1087.74416666667</v>
      </c>
      <c r="Q49" s="2">
        <v>13052.93</v>
      </c>
      <c r="R49" s="2">
        <v>12.6188418406806</v>
      </c>
      <c r="S49" s="2">
        <v>151.426102088167</v>
      </c>
      <c r="T49" s="2">
        <v>4782.7</v>
      </c>
    </row>
    <row r="50" spans="1:20">
      <c r="A50" s="2" t="s">
        <v>12</v>
      </c>
      <c r="B50" s="2" t="s">
        <v>91</v>
      </c>
      <c r="C50" s="2" t="s">
        <v>14</v>
      </c>
      <c r="D50" s="3" t="s">
        <v>15</v>
      </c>
      <c r="E50" s="2" t="s">
        <v>92</v>
      </c>
      <c r="F50" s="2"/>
      <c r="G50" s="2"/>
      <c r="H50" s="2"/>
      <c r="I50" s="2"/>
      <c r="J50" s="2"/>
      <c r="K50" s="2"/>
      <c r="L50" s="2"/>
      <c r="M50" s="2"/>
      <c r="N50" s="2">
        <v>15568</v>
      </c>
      <c r="O50" s="2" t="s">
        <v>17</v>
      </c>
      <c r="P50" s="2">
        <v>416.91548561151097</v>
      </c>
      <c r="Q50" s="2">
        <v>6490540.2800000003</v>
      </c>
      <c r="R50" s="2">
        <v>4.8366065616184599</v>
      </c>
      <c r="S50" s="2">
        <v>75296.290951276096</v>
      </c>
      <c r="T50" s="2">
        <v>2378134</v>
      </c>
    </row>
    <row r="51" spans="1:20">
      <c r="A51" s="2" t="s">
        <v>12</v>
      </c>
      <c r="B51" s="2" t="s">
        <v>93</v>
      </c>
      <c r="C51" s="2" t="s">
        <v>14</v>
      </c>
      <c r="D51" s="3" t="s">
        <v>89</v>
      </c>
      <c r="E51" s="2" t="s">
        <v>94</v>
      </c>
      <c r="F51" s="2"/>
      <c r="G51" s="2"/>
      <c r="H51" s="2"/>
      <c r="I51" s="2"/>
      <c r="J51" s="2"/>
      <c r="K51" s="2"/>
      <c r="L51" s="2"/>
      <c r="M51" s="2"/>
      <c r="N51" s="2">
        <v>15</v>
      </c>
      <c r="O51" s="2" t="s">
        <v>17</v>
      </c>
      <c r="P51" s="2">
        <v>1678.8246666666701</v>
      </c>
      <c r="Q51" s="2">
        <v>25182.37</v>
      </c>
      <c r="R51" s="2">
        <v>19.475924207269902</v>
      </c>
      <c r="S51" s="2">
        <v>292.138863109049</v>
      </c>
      <c r="T51" s="2">
        <v>9226.7999999999993</v>
      </c>
    </row>
    <row r="52" spans="1:20">
      <c r="A52" s="2" t="s">
        <v>12</v>
      </c>
      <c r="B52" s="2" t="s">
        <v>93</v>
      </c>
      <c r="C52" s="2" t="s">
        <v>14</v>
      </c>
      <c r="D52" s="3" t="s">
        <v>15</v>
      </c>
      <c r="E52" s="2" t="s">
        <v>95</v>
      </c>
      <c r="F52" s="2"/>
      <c r="G52" s="2"/>
      <c r="H52" s="2"/>
      <c r="I52" s="2"/>
      <c r="J52" s="2"/>
      <c r="K52" s="2"/>
      <c r="L52" s="2"/>
      <c r="M52" s="2"/>
      <c r="N52" s="2">
        <v>4004</v>
      </c>
      <c r="O52" s="2" t="s">
        <v>17</v>
      </c>
      <c r="P52" s="2">
        <v>424.51678071928097</v>
      </c>
      <c r="Q52" s="2">
        <v>1699765.19</v>
      </c>
      <c r="R52" s="2">
        <v>4.9247886394348104</v>
      </c>
      <c r="S52" s="2">
        <v>19718.853712297001</v>
      </c>
      <c r="T52" s="2">
        <v>622793.9</v>
      </c>
    </row>
    <row r="53" spans="1:20">
      <c r="A53" s="2" t="s">
        <v>12</v>
      </c>
      <c r="B53" s="2" t="s">
        <v>96</v>
      </c>
      <c r="C53" s="2" t="s">
        <v>14</v>
      </c>
      <c r="D53" s="3" t="s">
        <v>15</v>
      </c>
      <c r="E53" s="2" t="s">
        <v>97</v>
      </c>
      <c r="F53" s="2"/>
      <c r="G53" s="2"/>
      <c r="H53" s="2"/>
      <c r="I53" s="2"/>
      <c r="J53" s="2"/>
      <c r="K53" s="2"/>
      <c r="L53" s="2"/>
      <c r="M53" s="2"/>
      <c r="N53" s="2">
        <v>10810.8</v>
      </c>
      <c r="O53" s="2" t="s">
        <v>17</v>
      </c>
      <c r="P53" s="2">
        <v>394.95271210271198</v>
      </c>
      <c r="Q53" s="2">
        <v>4269754.78</v>
      </c>
      <c r="R53" s="2">
        <v>4.5818180058319298</v>
      </c>
      <c r="S53" s="2">
        <v>49533.118097447797</v>
      </c>
      <c r="T53" s="2">
        <v>1564438.2</v>
      </c>
    </row>
    <row r="54" spans="1:20">
      <c r="A54" s="2" t="s">
        <v>12</v>
      </c>
      <c r="B54" s="2" t="s">
        <v>98</v>
      </c>
      <c r="C54" s="2" t="s">
        <v>14</v>
      </c>
      <c r="D54" s="3" t="s">
        <v>18</v>
      </c>
      <c r="E54" s="2" t="s">
        <v>99</v>
      </c>
      <c r="F54" s="2"/>
      <c r="G54" s="2"/>
      <c r="H54" s="2"/>
      <c r="I54" s="2"/>
      <c r="J54" s="2"/>
      <c r="K54" s="2"/>
      <c r="L54" s="2"/>
      <c r="M54" s="2"/>
      <c r="N54" s="2">
        <v>9151</v>
      </c>
      <c r="O54" s="2" t="s">
        <v>17</v>
      </c>
      <c r="P54" s="2">
        <v>237.42367828652601</v>
      </c>
      <c r="Q54" s="2">
        <v>2172664.08</v>
      </c>
      <c r="R54" s="2">
        <v>2.7087698606563202</v>
      </c>
      <c r="S54" s="2">
        <v>24787.9529948659</v>
      </c>
      <c r="T54" s="2">
        <v>955103.1</v>
      </c>
    </row>
    <row r="55" spans="1:20">
      <c r="A55" s="2" t="s">
        <v>12</v>
      </c>
      <c r="B55" s="2" t="s">
        <v>100</v>
      </c>
      <c r="C55" s="2" t="s">
        <v>14</v>
      </c>
      <c r="D55" s="3" t="s">
        <v>18</v>
      </c>
      <c r="E55" s="2" t="s">
        <v>101</v>
      </c>
      <c r="F55" s="2"/>
      <c r="G55" s="2"/>
      <c r="H55" s="2"/>
      <c r="I55" s="2"/>
      <c r="J55" s="2"/>
      <c r="K55" s="2"/>
      <c r="L55" s="2"/>
      <c r="M55" s="2"/>
      <c r="N55" s="2">
        <v>4900</v>
      </c>
      <c r="O55" s="2" t="s">
        <v>17</v>
      </c>
      <c r="P55" s="2">
        <v>468.81910199999999</v>
      </c>
      <c r="Q55" s="2">
        <v>2297213.6</v>
      </c>
      <c r="R55" s="2">
        <v>5.3487632859999996</v>
      </c>
      <c r="S55" s="2">
        <v>26208.9401</v>
      </c>
      <c r="T55" s="2">
        <v>1009855.1</v>
      </c>
    </row>
    <row r="56" spans="1:20">
      <c r="A56" s="2" t="s">
        <v>12</v>
      </c>
      <c r="B56" s="2" t="s">
        <v>102</v>
      </c>
      <c r="C56" s="2" t="s">
        <v>14</v>
      </c>
      <c r="D56" s="3" t="s">
        <v>15</v>
      </c>
      <c r="E56" s="2" t="s">
        <v>45</v>
      </c>
      <c r="F56" s="2"/>
      <c r="G56" s="2"/>
      <c r="H56" s="2"/>
      <c r="I56" s="2"/>
      <c r="J56" s="2"/>
      <c r="K56" s="2"/>
      <c r="L56" s="2"/>
      <c r="M56" s="2"/>
      <c r="N56" s="2">
        <v>4004</v>
      </c>
      <c r="O56" s="2" t="s">
        <v>17</v>
      </c>
      <c r="P56" s="2">
        <v>431.54728519999998</v>
      </c>
      <c r="Q56" s="2">
        <v>1727915.33</v>
      </c>
      <c r="R56" s="2">
        <v>4.9235286389999997</v>
      </c>
      <c r="S56" s="2">
        <v>19713.808669999999</v>
      </c>
      <c r="T56" s="2">
        <v>633108.19999999995</v>
      </c>
    </row>
    <row r="57" spans="1:20">
      <c r="A57" s="2" t="s">
        <v>12</v>
      </c>
      <c r="B57" s="2" t="s">
        <v>103</v>
      </c>
      <c r="C57" s="2" t="s">
        <v>14</v>
      </c>
      <c r="D57" s="3" t="s">
        <v>15</v>
      </c>
      <c r="E57" s="2" t="s">
        <v>104</v>
      </c>
      <c r="F57" s="2"/>
      <c r="G57" s="2"/>
      <c r="H57" s="2"/>
      <c r="I57" s="2"/>
      <c r="J57" s="2"/>
      <c r="K57" s="2"/>
      <c r="L57" s="2"/>
      <c r="M57" s="2"/>
      <c r="N57" s="2">
        <v>96.8</v>
      </c>
      <c r="O57" s="2" t="s">
        <v>17</v>
      </c>
      <c r="P57" s="2">
        <v>317.7392562</v>
      </c>
      <c r="Q57" s="2">
        <v>30757.16</v>
      </c>
      <c r="R57" s="2">
        <v>3.6250913429999998</v>
      </c>
      <c r="S57" s="2">
        <v>350.90884199999999</v>
      </c>
      <c r="T57" s="2">
        <v>11269.4</v>
      </c>
    </row>
    <row r="58" spans="1:20">
      <c r="A58" s="2" t="s">
        <v>12</v>
      </c>
      <c r="B58" s="2" t="s">
        <v>103</v>
      </c>
      <c r="C58" s="2" t="s">
        <v>14</v>
      </c>
      <c r="D58" s="3" t="s">
        <v>15</v>
      </c>
      <c r="E58" s="2" t="s">
        <v>105</v>
      </c>
      <c r="F58" s="2"/>
      <c r="G58" s="2"/>
      <c r="H58" s="2"/>
      <c r="I58" s="2"/>
      <c r="J58" s="2"/>
      <c r="K58" s="2"/>
      <c r="L58" s="2"/>
      <c r="M58" s="2"/>
      <c r="N58" s="2">
        <v>9776</v>
      </c>
      <c r="O58" s="2" t="s">
        <v>17</v>
      </c>
      <c r="P58" s="2">
        <v>367.98287440000001</v>
      </c>
      <c r="Q58" s="2">
        <v>3597400.58</v>
      </c>
      <c r="R58" s="2">
        <v>4.1983214420000001</v>
      </c>
      <c r="S58" s="2">
        <v>41042.790419999998</v>
      </c>
      <c r="T58" s="2">
        <v>1318087.6000000001</v>
      </c>
    </row>
    <row r="59" spans="1:20">
      <c r="A59" s="2" t="s">
        <v>12</v>
      </c>
      <c r="B59" s="2" t="s">
        <v>106</v>
      </c>
      <c r="C59" s="2" t="s">
        <v>14</v>
      </c>
      <c r="D59" s="3" t="s">
        <v>15</v>
      </c>
      <c r="E59" s="2" t="s">
        <v>107</v>
      </c>
      <c r="F59" s="2"/>
      <c r="G59" s="2"/>
      <c r="H59" s="2"/>
      <c r="I59" s="2"/>
      <c r="J59" s="2"/>
      <c r="K59" s="2"/>
      <c r="L59" s="2"/>
      <c r="M59" s="2"/>
      <c r="N59" s="2">
        <v>14110.8</v>
      </c>
      <c r="O59" s="2" t="s">
        <v>17</v>
      </c>
      <c r="P59" s="2">
        <v>297.68057800000003</v>
      </c>
      <c r="Q59" s="2">
        <v>4200511.0999999996</v>
      </c>
      <c r="R59" s="2">
        <v>3.3962416200000001</v>
      </c>
      <c r="S59" s="2">
        <v>47923.686249999999</v>
      </c>
      <c r="T59" s="2">
        <v>1539067.2</v>
      </c>
    </row>
    <row r="60" spans="1:20">
      <c r="A60" s="2" t="s">
        <v>12</v>
      </c>
      <c r="B60" s="2" t="s">
        <v>106</v>
      </c>
      <c r="C60" s="2" t="s">
        <v>14</v>
      </c>
      <c r="D60" s="3" t="s">
        <v>15</v>
      </c>
      <c r="E60" s="2" t="s">
        <v>108</v>
      </c>
      <c r="F60" s="2"/>
      <c r="G60" s="2"/>
      <c r="H60" s="2"/>
      <c r="I60" s="2"/>
      <c r="J60" s="2"/>
      <c r="K60" s="2"/>
      <c r="L60" s="2"/>
      <c r="M60" s="2"/>
      <c r="N60" s="2">
        <v>6860</v>
      </c>
      <c r="O60" s="2" t="s">
        <v>17</v>
      </c>
      <c r="P60" s="2">
        <v>270.10870260000002</v>
      </c>
      <c r="Q60" s="2">
        <v>1852945.7</v>
      </c>
      <c r="R60" s="2">
        <v>3.0816737320000001</v>
      </c>
      <c r="S60" s="2">
        <v>21140.281800000001</v>
      </c>
      <c r="T60" s="2">
        <v>678919.3</v>
      </c>
    </row>
    <row r="61" spans="1:20">
      <c r="A61" s="2" t="s">
        <v>12</v>
      </c>
      <c r="B61" s="2" t="s">
        <v>109</v>
      </c>
      <c r="C61" s="2" t="s">
        <v>14</v>
      </c>
      <c r="D61" s="3" t="s">
        <v>18</v>
      </c>
      <c r="E61" s="2" t="s">
        <v>101</v>
      </c>
      <c r="F61" s="2"/>
      <c r="G61" s="2"/>
      <c r="H61" s="2"/>
      <c r="I61" s="2"/>
      <c r="J61" s="2"/>
      <c r="K61" s="2"/>
      <c r="L61" s="2"/>
      <c r="M61" s="2"/>
      <c r="N61" s="2">
        <v>4900</v>
      </c>
      <c r="O61" s="2" t="s">
        <v>17</v>
      </c>
      <c r="P61" s="2">
        <v>459.57666734693902</v>
      </c>
      <c r="Q61" s="2">
        <v>2251925.67</v>
      </c>
      <c r="R61" s="2">
        <v>5.2977137446332998</v>
      </c>
      <c r="S61" s="2">
        <v>25958.7973487032</v>
      </c>
      <c r="T61" s="2">
        <v>989946.5</v>
      </c>
    </row>
    <row r="62" spans="1:20">
      <c r="A62" s="2" t="s">
        <v>12</v>
      </c>
      <c r="B62" s="2" t="s">
        <v>110</v>
      </c>
      <c r="C62" s="2" t="s">
        <v>14</v>
      </c>
      <c r="D62" s="3" t="s">
        <v>15</v>
      </c>
      <c r="E62" s="2" t="s">
        <v>111</v>
      </c>
      <c r="F62" s="2"/>
      <c r="G62" s="2"/>
      <c r="H62" s="2"/>
      <c r="I62" s="2"/>
      <c r="J62" s="2"/>
      <c r="K62" s="2"/>
      <c r="L62" s="2"/>
      <c r="M62" s="2"/>
      <c r="N62" s="2">
        <v>3080</v>
      </c>
      <c r="O62" s="2" t="s">
        <v>17</v>
      </c>
      <c r="P62" s="2">
        <v>372.736003246753</v>
      </c>
      <c r="Q62" s="2">
        <v>1148026.8899999999</v>
      </c>
      <c r="R62" s="2">
        <v>4.3140741116522401</v>
      </c>
      <c r="S62" s="2">
        <v>13287.3482638889</v>
      </c>
      <c r="T62" s="2">
        <v>420637</v>
      </c>
    </row>
    <row r="63" spans="1:20">
      <c r="A63" s="2" t="s">
        <v>12</v>
      </c>
      <c r="B63" s="2" t="s">
        <v>110</v>
      </c>
      <c r="C63" s="2" t="s">
        <v>14</v>
      </c>
      <c r="D63" s="3" t="s">
        <v>15</v>
      </c>
      <c r="E63" s="2" t="s">
        <v>112</v>
      </c>
      <c r="F63" s="2"/>
      <c r="G63" s="2"/>
      <c r="H63" s="2"/>
      <c r="I63" s="2"/>
      <c r="J63" s="2"/>
      <c r="K63" s="2"/>
      <c r="L63" s="2"/>
      <c r="M63" s="2"/>
      <c r="N63" s="2">
        <v>6357</v>
      </c>
      <c r="O63" s="2" t="s">
        <v>17</v>
      </c>
      <c r="P63" s="2">
        <v>526.34999056158597</v>
      </c>
      <c r="Q63" s="2">
        <v>3346006.89</v>
      </c>
      <c r="R63" s="2">
        <v>6.0920137796479796</v>
      </c>
      <c r="S63" s="2">
        <v>38726.931597222203</v>
      </c>
      <c r="T63" s="2">
        <v>1225976.8999999999</v>
      </c>
    </row>
    <row r="64" spans="1:20">
      <c r="A64" s="2" t="s">
        <v>12</v>
      </c>
      <c r="B64" s="2" t="s">
        <v>110</v>
      </c>
      <c r="C64" s="2" t="s">
        <v>14</v>
      </c>
      <c r="D64" s="3" t="s">
        <v>15</v>
      </c>
      <c r="E64" s="2" t="s">
        <v>113</v>
      </c>
      <c r="F64" s="2"/>
      <c r="G64" s="2"/>
      <c r="H64" s="2"/>
      <c r="I64" s="2"/>
      <c r="J64" s="2"/>
      <c r="K64" s="2"/>
      <c r="L64" s="2"/>
      <c r="M64" s="2"/>
      <c r="N64" s="2">
        <v>45.14</v>
      </c>
      <c r="O64" s="2" t="s">
        <v>17</v>
      </c>
      <c r="P64" s="2">
        <v>985.65950376606099</v>
      </c>
      <c r="Q64" s="2">
        <v>44492.67</v>
      </c>
      <c r="R64" s="2">
        <v>11.4080961084035</v>
      </c>
      <c r="S64" s="2">
        <v>514.96145833333298</v>
      </c>
      <c r="T64" s="2">
        <v>16302.1</v>
      </c>
    </row>
    <row r="65" spans="1:20">
      <c r="A65" s="2" t="s">
        <v>12</v>
      </c>
      <c r="B65" s="2" t="s">
        <v>110</v>
      </c>
      <c r="C65" s="2" t="s">
        <v>14</v>
      </c>
      <c r="D65" s="3" t="s">
        <v>15</v>
      </c>
      <c r="E65" s="2" t="s">
        <v>114</v>
      </c>
      <c r="F65" s="2"/>
      <c r="G65" s="2"/>
      <c r="H65" s="2"/>
      <c r="I65" s="2"/>
      <c r="J65" s="2"/>
      <c r="K65" s="2"/>
      <c r="L65" s="2"/>
      <c r="M65" s="2"/>
      <c r="N65" s="2">
        <v>2310</v>
      </c>
      <c r="O65" s="2" t="s">
        <v>17</v>
      </c>
      <c r="P65" s="2">
        <v>558.47397402597403</v>
      </c>
      <c r="Q65" s="2">
        <v>1290074.8799999999</v>
      </c>
      <c r="R65" s="2">
        <v>6.4638191438191397</v>
      </c>
      <c r="S65" s="2">
        <v>14931.4222222222</v>
      </c>
      <c r="T65" s="2">
        <v>472683.5</v>
      </c>
    </row>
    <row r="66" spans="1:20">
      <c r="A66" s="2" t="s">
        <v>12</v>
      </c>
      <c r="B66" s="2" t="s">
        <v>115</v>
      </c>
      <c r="C66" s="2" t="s">
        <v>14</v>
      </c>
      <c r="D66" s="3" t="s">
        <v>18</v>
      </c>
      <c r="E66" s="2" t="s">
        <v>116</v>
      </c>
      <c r="F66" s="2"/>
      <c r="G66" s="2"/>
      <c r="H66" s="2"/>
      <c r="I66" s="2"/>
      <c r="J66" s="2"/>
      <c r="K66" s="2"/>
      <c r="L66" s="2"/>
      <c r="M66" s="2"/>
      <c r="N66" s="2">
        <v>8856</v>
      </c>
      <c r="O66" s="2" t="s">
        <v>17</v>
      </c>
      <c r="P66" s="2">
        <v>238.02062782294499</v>
      </c>
      <c r="Q66" s="2">
        <v>2107910.6800000002</v>
      </c>
      <c r="R66" s="2">
        <v>2.7548683775803799</v>
      </c>
      <c r="S66" s="2">
        <v>24397.114351851898</v>
      </c>
      <c r="T66" s="2">
        <v>926637.5</v>
      </c>
    </row>
    <row r="67" spans="1:20">
      <c r="A67" s="2" t="s">
        <v>12</v>
      </c>
      <c r="B67" s="2" t="s">
        <v>117</v>
      </c>
      <c r="C67" s="2" t="s">
        <v>14</v>
      </c>
      <c r="D67" s="3" t="s">
        <v>15</v>
      </c>
      <c r="E67" s="2" t="s">
        <v>118</v>
      </c>
      <c r="F67" s="2"/>
      <c r="G67" s="2"/>
      <c r="H67" s="2"/>
      <c r="I67" s="2"/>
      <c r="J67" s="2"/>
      <c r="K67" s="2"/>
      <c r="L67" s="2"/>
      <c r="M67" s="2"/>
      <c r="N67" s="2">
        <v>8008</v>
      </c>
      <c r="O67" s="2" t="s">
        <v>17</v>
      </c>
      <c r="P67" s="2">
        <v>401.97127499999999</v>
      </c>
      <c r="Q67" s="2">
        <v>3218985.97</v>
      </c>
      <c r="R67" s="2">
        <v>4.6524453120000002</v>
      </c>
      <c r="S67" s="2">
        <v>37256.782059999998</v>
      </c>
      <c r="T67" s="2">
        <v>1179436.5</v>
      </c>
    </row>
    <row r="68" spans="1:20">
      <c r="A68" s="2" t="s">
        <v>12</v>
      </c>
      <c r="B68" s="2" t="s">
        <v>119</v>
      </c>
      <c r="C68" s="2" t="s">
        <v>14</v>
      </c>
      <c r="D68" s="3" t="s">
        <v>15</v>
      </c>
      <c r="E68" s="2" t="s">
        <v>120</v>
      </c>
      <c r="F68" s="2"/>
      <c r="G68" s="2"/>
      <c r="H68" s="2"/>
      <c r="I68" s="2"/>
      <c r="J68" s="2"/>
      <c r="K68" s="2"/>
      <c r="L68" s="2"/>
      <c r="M68" s="2"/>
      <c r="N68" s="2">
        <v>3307.2</v>
      </c>
      <c r="O68" s="2" t="s">
        <v>17</v>
      </c>
      <c r="P68" s="2">
        <v>284.2399552</v>
      </c>
      <c r="Q68" s="2">
        <v>940038.38</v>
      </c>
      <c r="R68" s="2">
        <v>3.2898142969999999</v>
      </c>
      <c r="S68" s="2">
        <v>10880.073839999999</v>
      </c>
      <c r="T68" s="2">
        <v>344430.1</v>
      </c>
    </row>
    <row r="69" spans="1:20">
      <c r="A69" s="2" t="s">
        <v>12</v>
      </c>
      <c r="B69" s="2" t="s">
        <v>121</v>
      </c>
      <c r="C69" s="2" t="s">
        <v>14</v>
      </c>
      <c r="D69" s="3" t="s">
        <v>15</v>
      </c>
      <c r="E69" s="2" t="s">
        <v>122</v>
      </c>
      <c r="F69" s="2"/>
      <c r="G69" s="2"/>
      <c r="H69" s="2"/>
      <c r="I69" s="2"/>
      <c r="J69" s="2"/>
      <c r="K69" s="2"/>
      <c r="L69" s="2"/>
      <c r="M69" s="2"/>
      <c r="N69" s="2">
        <v>3349.5</v>
      </c>
      <c r="O69" s="2" t="s">
        <v>17</v>
      </c>
      <c r="P69" s="2">
        <v>265.27494250000001</v>
      </c>
      <c r="Q69" s="2">
        <v>888538.42</v>
      </c>
      <c r="R69" s="2">
        <v>3.070311835</v>
      </c>
      <c r="S69" s="2">
        <v>10284.00949</v>
      </c>
      <c r="T69" s="2">
        <v>325560.5</v>
      </c>
    </row>
    <row r="70" spans="1:20">
      <c r="A70" s="2" t="s">
        <v>12</v>
      </c>
      <c r="B70" s="2" t="s">
        <v>121</v>
      </c>
      <c r="C70" s="2" t="s">
        <v>14</v>
      </c>
      <c r="D70" s="3" t="s">
        <v>15</v>
      </c>
      <c r="E70" s="2" t="s">
        <v>123</v>
      </c>
      <c r="F70" s="2"/>
      <c r="G70" s="2"/>
      <c r="H70" s="2"/>
      <c r="I70" s="2"/>
      <c r="J70" s="2"/>
      <c r="K70" s="2"/>
      <c r="L70" s="2"/>
      <c r="M70" s="2"/>
      <c r="N70" s="2">
        <v>3080</v>
      </c>
      <c r="O70" s="2" t="s">
        <v>17</v>
      </c>
      <c r="P70" s="2">
        <v>362.21344479999999</v>
      </c>
      <c r="Q70" s="2">
        <v>1115617.4099999999</v>
      </c>
      <c r="R70" s="2">
        <v>4.1922852410000004</v>
      </c>
      <c r="S70" s="2">
        <v>12912.23854</v>
      </c>
      <c r="T70" s="2">
        <v>408762.2</v>
      </c>
    </row>
    <row r="71" spans="1:20">
      <c r="A71" s="2" t="s">
        <v>12</v>
      </c>
      <c r="B71" s="2" t="s">
        <v>121</v>
      </c>
      <c r="C71" s="2" t="s">
        <v>14</v>
      </c>
      <c r="D71" s="3" t="s">
        <v>15</v>
      </c>
      <c r="E71" s="2" t="s">
        <v>124</v>
      </c>
      <c r="F71" s="2"/>
      <c r="G71" s="2"/>
      <c r="H71" s="2"/>
      <c r="I71" s="2"/>
      <c r="J71" s="2"/>
      <c r="K71" s="2"/>
      <c r="L71" s="2"/>
      <c r="M71" s="2"/>
      <c r="N71" s="2">
        <v>6243</v>
      </c>
      <c r="O71" s="2" t="s">
        <v>17</v>
      </c>
      <c r="P71" s="2">
        <v>511.73119969999999</v>
      </c>
      <c r="Q71" s="2">
        <v>3194737.88</v>
      </c>
      <c r="R71" s="2">
        <v>5.9228148120000004</v>
      </c>
      <c r="S71" s="2">
        <v>36976.132870000001</v>
      </c>
      <c r="T71" s="2">
        <v>1170552</v>
      </c>
    </row>
    <row r="72" spans="1:20">
      <c r="A72" s="2" t="s">
        <v>12</v>
      </c>
      <c r="B72" s="2" t="s">
        <v>121</v>
      </c>
      <c r="C72" s="2" t="s">
        <v>14</v>
      </c>
      <c r="D72" s="3" t="s">
        <v>15</v>
      </c>
      <c r="E72" s="2" t="s">
        <v>125</v>
      </c>
      <c r="F72" s="2"/>
      <c r="G72" s="2"/>
      <c r="H72" s="2"/>
      <c r="I72" s="2"/>
      <c r="J72" s="2"/>
      <c r="K72" s="2"/>
      <c r="L72" s="2"/>
      <c r="M72" s="2"/>
      <c r="N72" s="2">
        <v>2310</v>
      </c>
      <c r="O72" s="2" t="s">
        <v>17</v>
      </c>
      <c r="P72" s="2">
        <v>542.08813420000001</v>
      </c>
      <c r="Q72" s="2">
        <v>1252223.5900000001</v>
      </c>
      <c r="R72" s="2">
        <v>6.27416822</v>
      </c>
      <c r="S72" s="2">
        <v>14493.328589999999</v>
      </c>
      <c r="T72" s="2">
        <v>458814.7</v>
      </c>
    </row>
    <row r="73" spans="1:20">
      <c r="A73" s="2" t="s">
        <v>12</v>
      </c>
      <c r="B73" s="2" t="s">
        <v>126</v>
      </c>
      <c r="C73" s="2" t="s">
        <v>14</v>
      </c>
      <c r="D73" s="3" t="s">
        <v>18</v>
      </c>
      <c r="E73" s="2" t="s">
        <v>127</v>
      </c>
      <c r="F73" s="2"/>
      <c r="G73" s="2"/>
      <c r="H73" s="2"/>
      <c r="I73" s="2"/>
      <c r="J73" s="2"/>
      <c r="K73" s="2"/>
      <c r="L73" s="2"/>
      <c r="M73" s="2"/>
      <c r="N73" s="2">
        <v>4795</v>
      </c>
      <c r="O73" s="2" t="s">
        <v>17</v>
      </c>
      <c r="P73" s="2">
        <v>412.83817729999998</v>
      </c>
      <c r="Q73" s="2">
        <v>1979559.06</v>
      </c>
      <c r="R73" s="2">
        <v>4.778219644</v>
      </c>
      <c r="S73" s="2">
        <v>22911.563190000001</v>
      </c>
      <c r="T73" s="2">
        <v>870214.2</v>
      </c>
    </row>
    <row r="74" spans="1:20">
      <c r="A74" s="2" t="s">
        <v>12</v>
      </c>
      <c r="B74" s="2" t="s">
        <v>126</v>
      </c>
      <c r="C74" s="2" t="s">
        <v>14</v>
      </c>
      <c r="D74" s="3" t="s">
        <v>18</v>
      </c>
      <c r="E74" s="2" t="s">
        <v>101</v>
      </c>
      <c r="F74" s="2"/>
      <c r="G74" s="2"/>
      <c r="H74" s="2"/>
      <c r="I74" s="2"/>
      <c r="J74" s="2"/>
      <c r="K74" s="2"/>
      <c r="L74" s="2"/>
      <c r="M74" s="2"/>
      <c r="N74" s="2">
        <v>4900</v>
      </c>
      <c r="O74" s="2" t="s">
        <v>17</v>
      </c>
      <c r="P74" s="2">
        <v>435.24338569999998</v>
      </c>
      <c r="Q74" s="2">
        <v>2132692.59</v>
      </c>
      <c r="R74" s="2">
        <v>5.0375391870000001</v>
      </c>
      <c r="S74" s="2">
        <v>24683.942009999999</v>
      </c>
      <c r="T74" s="2">
        <v>937531.7</v>
      </c>
    </row>
    <row r="75" spans="1:20">
      <c r="A75" s="2" t="s">
        <v>12</v>
      </c>
      <c r="B75" s="2" t="s">
        <v>128</v>
      </c>
      <c r="C75" s="2" t="s">
        <v>14</v>
      </c>
      <c r="D75" s="3" t="s">
        <v>15</v>
      </c>
      <c r="E75" s="2" t="s">
        <v>129</v>
      </c>
      <c r="F75" s="2"/>
      <c r="G75" s="2"/>
      <c r="H75" s="2"/>
      <c r="I75" s="2"/>
      <c r="J75" s="2"/>
      <c r="K75" s="2"/>
      <c r="L75" s="2"/>
      <c r="M75" s="2"/>
      <c r="N75" s="2">
        <v>3960</v>
      </c>
      <c r="O75" s="2" t="s">
        <v>17</v>
      </c>
      <c r="P75" s="2">
        <v>285.98875509999999</v>
      </c>
      <c r="Q75" s="2">
        <v>1132515.47</v>
      </c>
      <c r="R75" s="2">
        <v>3.3429427829999998</v>
      </c>
      <c r="S75" s="2">
        <v>13238.05342</v>
      </c>
      <c r="T75" s="2">
        <v>414953.7</v>
      </c>
    </row>
    <row r="76" spans="1:20">
      <c r="A76" s="2" t="s">
        <v>12</v>
      </c>
      <c r="B76" s="2" t="s">
        <v>128</v>
      </c>
      <c r="C76" s="2" t="s">
        <v>14</v>
      </c>
      <c r="D76" s="3" t="s">
        <v>18</v>
      </c>
      <c r="E76" s="2" t="s">
        <v>130</v>
      </c>
      <c r="F76" s="2"/>
      <c r="G76" s="2"/>
      <c r="H76" s="2"/>
      <c r="I76" s="2"/>
      <c r="J76" s="2"/>
      <c r="K76" s="2"/>
      <c r="L76" s="2"/>
      <c r="M76" s="2"/>
      <c r="N76" s="2">
        <v>7708.8</v>
      </c>
      <c r="O76" s="2" t="s">
        <v>17</v>
      </c>
      <c r="P76" s="2">
        <v>251.86330430000001</v>
      </c>
      <c r="Q76" s="2">
        <v>1941563.84</v>
      </c>
      <c r="R76" s="2">
        <v>2.9440479750000002</v>
      </c>
      <c r="S76" s="2">
        <v>22695.07703</v>
      </c>
      <c r="T76" s="2">
        <v>853511.5</v>
      </c>
    </row>
    <row r="77" spans="1:20">
      <c r="A77" s="2" t="s">
        <v>12</v>
      </c>
      <c r="B77" s="2" t="s">
        <v>131</v>
      </c>
      <c r="C77" s="2" t="s">
        <v>14</v>
      </c>
      <c r="D77" s="3" t="s">
        <v>18</v>
      </c>
      <c r="E77" s="2" t="s">
        <v>132</v>
      </c>
      <c r="F77" s="2"/>
      <c r="G77" s="2"/>
      <c r="H77" s="2"/>
      <c r="I77" s="2"/>
      <c r="J77" s="2"/>
      <c r="K77" s="2"/>
      <c r="L77" s="2"/>
      <c r="M77" s="2"/>
      <c r="N77" s="2">
        <v>7545</v>
      </c>
      <c r="O77" s="2" t="s">
        <v>17</v>
      </c>
      <c r="P77" s="2">
        <v>235.76000132538101</v>
      </c>
      <c r="Q77" s="2">
        <v>1778809.21</v>
      </c>
      <c r="R77" s="2">
        <v>2.7558153281751099</v>
      </c>
      <c r="S77" s="2">
        <v>20792.626651081198</v>
      </c>
      <c r="T77" s="2">
        <v>781964.5</v>
      </c>
    </row>
    <row r="78" spans="1:20">
      <c r="A78" s="2" t="s">
        <v>12</v>
      </c>
      <c r="B78" s="2" t="s">
        <v>133</v>
      </c>
      <c r="C78" s="2" t="s">
        <v>14</v>
      </c>
      <c r="D78" s="3" t="s">
        <v>15</v>
      </c>
      <c r="E78" s="2" t="s">
        <v>134</v>
      </c>
      <c r="F78" s="2"/>
      <c r="G78" s="2"/>
      <c r="H78" s="2"/>
      <c r="I78" s="2"/>
      <c r="J78" s="2"/>
      <c r="K78" s="2"/>
      <c r="L78" s="2"/>
      <c r="M78" s="2"/>
      <c r="N78" s="2">
        <v>3200</v>
      </c>
      <c r="O78" s="2" t="s">
        <v>17</v>
      </c>
      <c r="P78" s="2">
        <v>311.87053437499998</v>
      </c>
      <c r="Q78" s="2">
        <v>997985.71</v>
      </c>
      <c r="R78" s="2">
        <v>3.6454767314435998</v>
      </c>
      <c r="S78" s="2">
        <v>11665.525540619499</v>
      </c>
      <c r="T78" s="2">
        <v>365661.9</v>
      </c>
    </row>
    <row r="79" spans="1:20">
      <c r="A79" s="2" t="s">
        <v>12</v>
      </c>
      <c r="B79" s="2" t="s">
        <v>133</v>
      </c>
      <c r="C79" s="2" t="s">
        <v>14</v>
      </c>
      <c r="D79" s="3" t="s">
        <v>18</v>
      </c>
      <c r="E79" s="2" t="s">
        <v>101</v>
      </c>
      <c r="F79" s="2"/>
      <c r="G79" s="2"/>
      <c r="H79" s="2"/>
      <c r="I79" s="2"/>
      <c r="J79" s="2"/>
      <c r="K79" s="2"/>
      <c r="L79" s="2"/>
      <c r="M79" s="2"/>
      <c r="N79" s="2">
        <v>4900</v>
      </c>
      <c r="O79" s="2" t="s">
        <v>17</v>
      </c>
      <c r="P79" s="2">
        <v>432.70831632653102</v>
      </c>
      <c r="Q79" s="2">
        <v>2120270.75</v>
      </c>
      <c r="R79" s="2">
        <v>5.0579581101873803</v>
      </c>
      <c r="S79" s="2">
        <v>24783.994739918198</v>
      </c>
      <c r="T79" s="2">
        <v>932071.1</v>
      </c>
    </row>
    <row r="80" spans="1:20">
      <c r="A80" s="2" t="s">
        <v>12</v>
      </c>
      <c r="B80" s="2" t="s">
        <v>133</v>
      </c>
      <c r="C80" s="2" t="s">
        <v>14</v>
      </c>
      <c r="D80" s="3" t="s">
        <v>15</v>
      </c>
      <c r="E80" s="2" t="s">
        <v>135</v>
      </c>
      <c r="F80" s="2"/>
      <c r="G80" s="2"/>
      <c r="H80" s="2"/>
      <c r="I80" s="2"/>
      <c r="J80" s="2"/>
      <c r="K80" s="2"/>
      <c r="L80" s="2"/>
      <c r="M80" s="2"/>
      <c r="N80" s="2">
        <v>4379.2</v>
      </c>
      <c r="O80" s="2" t="s">
        <v>17</v>
      </c>
      <c r="P80" s="2">
        <v>257.08125000000001</v>
      </c>
      <c r="Q80" s="2">
        <v>1125810.21</v>
      </c>
      <c r="R80" s="2">
        <v>3.0050409117475199</v>
      </c>
      <c r="S80" s="2">
        <v>13159.675160724701</v>
      </c>
      <c r="T80" s="2">
        <v>412496.8</v>
      </c>
    </row>
    <row r="81" spans="1:20">
      <c r="A81" s="2" t="s">
        <v>12</v>
      </c>
      <c r="B81" s="2" t="s">
        <v>136</v>
      </c>
      <c r="C81" s="2" t="s">
        <v>14</v>
      </c>
      <c r="D81" s="3" t="s">
        <v>15</v>
      </c>
      <c r="E81" s="2" t="s">
        <v>137</v>
      </c>
      <c r="F81" s="2"/>
      <c r="G81" s="2"/>
      <c r="H81" s="2"/>
      <c r="I81" s="2"/>
      <c r="J81" s="2"/>
      <c r="K81" s="2"/>
      <c r="L81" s="2"/>
      <c r="M81" s="2"/>
      <c r="N81" s="2">
        <v>5691.3</v>
      </c>
      <c r="O81" s="2" t="s">
        <v>17</v>
      </c>
      <c r="P81" s="2">
        <v>947.90805791295497</v>
      </c>
      <c r="Q81" s="2">
        <v>5394829.1299999999</v>
      </c>
      <c r="R81" s="2">
        <v>11.0801643239387</v>
      </c>
      <c r="S81" s="2">
        <v>63060.539216832301</v>
      </c>
      <c r="T81" s="2">
        <v>1976665.4</v>
      </c>
    </row>
    <row r="82" spans="1:20">
      <c r="A82" s="2" t="s">
        <v>12</v>
      </c>
      <c r="B82" s="2" t="s">
        <v>138</v>
      </c>
      <c r="C82" s="2" t="s">
        <v>14</v>
      </c>
      <c r="D82" s="3" t="s">
        <v>15</v>
      </c>
      <c r="E82" s="2" t="s">
        <v>139</v>
      </c>
      <c r="F82" s="2"/>
      <c r="G82" s="2"/>
      <c r="H82" s="2"/>
      <c r="I82" s="2"/>
      <c r="J82" s="2"/>
      <c r="K82" s="2"/>
      <c r="L82" s="2"/>
      <c r="M82" s="2"/>
      <c r="N82" s="2">
        <v>981</v>
      </c>
      <c r="O82" s="2" t="s">
        <v>17</v>
      </c>
      <c r="P82" s="2">
        <v>485.03127420998999</v>
      </c>
      <c r="Q82" s="2">
        <v>475815.67999999999</v>
      </c>
      <c r="R82" s="2">
        <v>5.6695648651080104</v>
      </c>
      <c r="S82" s="2">
        <v>5561.8431326709497</v>
      </c>
      <c r="T82" s="2">
        <v>174338.8</v>
      </c>
    </row>
    <row r="83" spans="1:20">
      <c r="A83" s="2" t="s">
        <v>12</v>
      </c>
      <c r="B83" s="2" t="s">
        <v>140</v>
      </c>
      <c r="C83" s="2" t="s">
        <v>14</v>
      </c>
      <c r="D83" s="3" t="s">
        <v>15</v>
      </c>
      <c r="E83" s="2" t="s">
        <v>141</v>
      </c>
      <c r="F83" s="2"/>
      <c r="G83" s="2"/>
      <c r="H83" s="2"/>
      <c r="I83" s="2"/>
      <c r="J83" s="2"/>
      <c r="K83" s="2"/>
      <c r="L83" s="2"/>
      <c r="M83" s="2"/>
      <c r="N83" s="2">
        <v>5880</v>
      </c>
      <c r="O83" s="2" t="s">
        <v>17</v>
      </c>
      <c r="P83" s="2">
        <v>426.13333163265298</v>
      </c>
      <c r="Q83" s="2">
        <v>2505663.9900000002</v>
      </c>
      <c r="R83" s="2">
        <v>4.9320987457483003</v>
      </c>
      <c r="S83" s="2">
        <v>29000.740624999999</v>
      </c>
      <c r="T83" s="2">
        <v>918075.3</v>
      </c>
    </row>
    <row r="84" spans="1:20">
      <c r="A84" s="2" t="s">
        <v>12</v>
      </c>
      <c r="B84" s="2" t="s">
        <v>140</v>
      </c>
      <c r="C84" s="2" t="s">
        <v>14</v>
      </c>
      <c r="D84" s="3" t="s">
        <v>15</v>
      </c>
      <c r="E84" s="2" t="s">
        <v>142</v>
      </c>
      <c r="F84" s="2"/>
      <c r="G84" s="2"/>
      <c r="H84" s="2"/>
      <c r="I84" s="2"/>
      <c r="J84" s="2"/>
      <c r="K84" s="2"/>
      <c r="L84" s="2"/>
      <c r="M84" s="2"/>
      <c r="N84" s="2">
        <v>2769</v>
      </c>
      <c r="O84" s="2" t="s">
        <v>17</v>
      </c>
      <c r="P84" s="2">
        <v>496.38407367280598</v>
      </c>
      <c r="Q84" s="2">
        <v>1374487.5</v>
      </c>
      <c r="R84" s="2">
        <v>5.7451860378796997</v>
      </c>
      <c r="S84" s="2">
        <v>15908.4201388889</v>
      </c>
      <c r="T84" s="2">
        <v>503612.2</v>
      </c>
    </row>
    <row r="85" spans="1:20">
      <c r="A85" s="2" t="s">
        <v>12</v>
      </c>
      <c r="B85" s="2" t="s">
        <v>143</v>
      </c>
      <c r="C85" s="2" t="s">
        <v>14</v>
      </c>
      <c r="D85" s="3" t="s">
        <v>15</v>
      </c>
      <c r="E85" s="2" t="s">
        <v>144</v>
      </c>
      <c r="F85" s="2"/>
      <c r="G85" s="2"/>
      <c r="H85" s="2"/>
      <c r="I85" s="2"/>
      <c r="J85" s="2"/>
      <c r="K85" s="2"/>
      <c r="L85" s="2"/>
      <c r="M85" s="2"/>
      <c r="N85" s="2">
        <v>3307.2</v>
      </c>
      <c r="O85" s="2" t="s">
        <v>17</v>
      </c>
      <c r="P85" s="2">
        <v>272.327679003387</v>
      </c>
      <c r="Q85" s="2">
        <v>900642.1</v>
      </c>
      <c r="R85" s="2">
        <v>3.1519407292058599</v>
      </c>
      <c r="S85" s="2">
        <v>10424.0983796296</v>
      </c>
      <c r="T85" s="2">
        <v>329995.2</v>
      </c>
    </row>
    <row r="86" spans="1:20">
      <c r="A86" s="2" t="s">
        <v>12</v>
      </c>
      <c r="B86" s="2" t="s">
        <v>145</v>
      </c>
      <c r="C86" s="2" t="s">
        <v>14</v>
      </c>
      <c r="D86" s="3" t="s">
        <v>15</v>
      </c>
      <c r="E86" s="2" t="s">
        <v>146</v>
      </c>
      <c r="F86" s="2"/>
      <c r="G86" s="2"/>
      <c r="H86" s="2"/>
      <c r="I86" s="2"/>
      <c r="J86" s="2"/>
      <c r="K86" s="2"/>
      <c r="L86" s="2"/>
      <c r="M86" s="2"/>
      <c r="N86" s="2">
        <v>8008</v>
      </c>
      <c r="O86" s="2" t="s">
        <v>17</v>
      </c>
      <c r="P86" s="2">
        <v>401.15030094905097</v>
      </c>
      <c r="Q86" s="2">
        <v>3212411.61</v>
      </c>
      <c r="R86" s="2">
        <v>4.6429432980214198</v>
      </c>
      <c r="S86" s="2">
        <v>37180.689930555498</v>
      </c>
      <c r="T86" s="2">
        <v>1177027.6000000001</v>
      </c>
    </row>
    <row r="87" spans="1:20">
      <c r="A87" s="2" t="s">
        <v>12</v>
      </c>
      <c r="B87" s="2" t="s">
        <v>145</v>
      </c>
      <c r="C87" s="2" t="s">
        <v>14</v>
      </c>
      <c r="D87" s="3" t="s">
        <v>15</v>
      </c>
      <c r="E87" s="2" t="s">
        <v>147</v>
      </c>
      <c r="F87" s="2"/>
      <c r="G87" s="2"/>
      <c r="H87" s="2"/>
      <c r="I87" s="2"/>
      <c r="J87" s="2"/>
      <c r="K87" s="2"/>
      <c r="L87" s="2"/>
      <c r="M87" s="2"/>
      <c r="N87" s="2">
        <v>214.5</v>
      </c>
      <c r="O87" s="2" t="s">
        <v>17</v>
      </c>
      <c r="P87" s="2">
        <v>694.29668997669</v>
      </c>
      <c r="Q87" s="2">
        <v>148926.64000000001</v>
      </c>
      <c r="R87" s="2">
        <v>8.0358413191746507</v>
      </c>
      <c r="S87" s="2">
        <v>1723.68796296296</v>
      </c>
      <c r="T87" s="2">
        <v>54566.7</v>
      </c>
    </row>
    <row r="88" spans="1:20">
      <c r="A88" s="2" t="s">
        <v>12</v>
      </c>
      <c r="B88" s="2" t="s">
        <v>148</v>
      </c>
      <c r="C88" s="2" t="s">
        <v>14</v>
      </c>
      <c r="D88" s="3" t="s">
        <v>18</v>
      </c>
      <c r="E88" s="2" t="s">
        <v>149</v>
      </c>
      <c r="F88" s="2"/>
      <c r="G88" s="2"/>
      <c r="H88" s="2"/>
      <c r="I88" s="2"/>
      <c r="J88" s="2"/>
      <c r="K88" s="2"/>
      <c r="L88" s="2"/>
      <c r="M88" s="2"/>
      <c r="N88" s="2">
        <v>4900</v>
      </c>
      <c r="O88" s="2" t="s">
        <v>17</v>
      </c>
      <c r="P88" s="2">
        <v>437.00727755102002</v>
      </c>
      <c r="Q88" s="2">
        <v>2141335.66</v>
      </c>
      <c r="R88" s="2">
        <v>5.0579546012849601</v>
      </c>
      <c r="S88" s="2">
        <v>24783.977546296301</v>
      </c>
      <c r="T88" s="2">
        <v>941331.1</v>
      </c>
    </row>
    <row r="89" spans="1:20">
      <c r="A89" s="2" t="s">
        <v>12</v>
      </c>
      <c r="B89" s="2" t="s">
        <v>150</v>
      </c>
      <c r="C89" s="2" t="s">
        <v>14</v>
      </c>
      <c r="D89" s="3" t="s">
        <v>15</v>
      </c>
      <c r="E89" s="2" t="s">
        <v>151</v>
      </c>
      <c r="F89" s="2"/>
      <c r="G89" s="2"/>
      <c r="H89" s="2"/>
      <c r="I89" s="2"/>
      <c r="J89" s="2"/>
      <c r="K89" s="2"/>
      <c r="L89" s="2"/>
      <c r="M89" s="2"/>
      <c r="N89" s="2">
        <v>1239</v>
      </c>
      <c r="O89" s="2" t="s">
        <v>17</v>
      </c>
      <c r="P89" s="2">
        <v>551.81941081517402</v>
      </c>
      <c r="Q89" s="2">
        <v>683704.25</v>
      </c>
      <c r="R89" s="2">
        <v>6.38679873628673</v>
      </c>
      <c r="S89" s="2">
        <v>7913.24363425926</v>
      </c>
      <c r="T89" s="2">
        <v>250509.2</v>
      </c>
    </row>
    <row r="90" spans="1:20">
      <c r="A90" s="2" t="s">
        <v>12</v>
      </c>
      <c r="B90" s="2" t="s">
        <v>150</v>
      </c>
      <c r="C90" s="2" t="s">
        <v>14</v>
      </c>
      <c r="D90" s="3" t="s">
        <v>15</v>
      </c>
      <c r="E90" s="2" t="s">
        <v>152</v>
      </c>
      <c r="F90" s="2"/>
      <c r="G90" s="2"/>
      <c r="H90" s="2"/>
      <c r="I90" s="2"/>
      <c r="J90" s="2"/>
      <c r="K90" s="2"/>
      <c r="L90" s="2"/>
      <c r="M90" s="2"/>
      <c r="N90" s="2">
        <v>3910</v>
      </c>
      <c r="O90" s="2" t="s">
        <v>17</v>
      </c>
      <c r="P90" s="2">
        <v>402.74996163682903</v>
      </c>
      <c r="Q90" s="2">
        <v>1574752.35</v>
      </c>
      <c r="R90" s="2">
        <v>4.6614578893151499</v>
      </c>
      <c r="S90" s="2">
        <v>18226.300347222201</v>
      </c>
      <c r="T90" s="2">
        <v>576989.19999999995</v>
      </c>
    </row>
    <row r="91" spans="1:20">
      <c r="A91" s="2" t="s">
        <v>12</v>
      </c>
      <c r="B91" s="2" t="s">
        <v>153</v>
      </c>
      <c r="C91" s="2" t="s">
        <v>14</v>
      </c>
      <c r="D91" s="3" t="s">
        <v>15</v>
      </c>
      <c r="E91" s="2" t="s">
        <v>154</v>
      </c>
      <c r="F91" s="2"/>
      <c r="G91" s="2"/>
      <c r="H91" s="2"/>
      <c r="I91" s="2"/>
      <c r="J91" s="2"/>
      <c r="K91" s="2"/>
      <c r="L91" s="2"/>
      <c r="M91" s="2"/>
      <c r="N91" s="2">
        <v>3750</v>
      </c>
      <c r="O91" s="2" t="s">
        <v>17</v>
      </c>
      <c r="P91" s="2">
        <v>510.65971733333299</v>
      </c>
      <c r="Q91" s="2">
        <v>1914973.94</v>
      </c>
      <c r="R91" s="2">
        <v>5.8967634795996897</v>
      </c>
      <c r="S91" s="2">
        <v>22112.863048498799</v>
      </c>
      <c r="T91" s="2">
        <v>701646.5</v>
      </c>
    </row>
    <row r="92" spans="1:20">
      <c r="A92" s="2" t="s">
        <v>12</v>
      </c>
      <c r="B92" s="2" t="s">
        <v>153</v>
      </c>
      <c r="C92" s="2" t="s">
        <v>14</v>
      </c>
      <c r="D92" s="3" t="s">
        <v>15</v>
      </c>
      <c r="E92" s="2" t="s">
        <v>155</v>
      </c>
      <c r="F92" s="2"/>
      <c r="G92" s="2"/>
      <c r="H92" s="2"/>
      <c r="I92" s="2"/>
      <c r="J92" s="2"/>
      <c r="K92" s="2"/>
      <c r="L92" s="2"/>
      <c r="M92" s="2"/>
      <c r="N92" s="2">
        <v>1761</v>
      </c>
      <c r="O92" s="2" t="s">
        <v>17</v>
      </c>
      <c r="P92" s="2">
        <v>557.60985235661599</v>
      </c>
      <c r="Q92" s="2">
        <v>981950.95</v>
      </c>
      <c r="R92" s="2">
        <v>6.4389128447646096</v>
      </c>
      <c r="S92" s="2">
        <v>11338.9255196305</v>
      </c>
      <c r="T92" s="2">
        <v>359786.8</v>
      </c>
    </row>
    <row r="93" spans="1:20">
      <c r="A93" s="2" t="s">
        <v>12</v>
      </c>
      <c r="B93" s="2" t="s">
        <v>153</v>
      </c>
      <c r="C93" s="2" t="s">
        <v>14</v>
      </c>
      <c r="D93" s="3" t="s">
        <v>15</v>
      </c>
      <c r="E93" s="2" t="s">
        <v>156</v>
      </c>
      <c r="F93" s="2"/>
      <c r="G93" s="2"/>
      <c r="H93" s="2"/>
      <c r="I93" s="2"/>
      <c r="J93" s="2"/>
      <c r="K93" s="2"/>
      <c r="L93" s="2"/>
      <c r="M93" s="2"/>
      <c r="N93" s="2">
        <v>3200</v>
      </c>
      <c r="O93" s="2" t="s">
        <v>17</v>
      </c>
      <c r="P93" s="2">
        <v>428.02719999999999</v>
      </c>
      <c r="Q93" s="2">
        <v>1369687.04</v>
      </c>
      <c r="R93" s="2">
        <v>4.9425773672055398</v>
      </c>
      <c r="S93" s="2">
        <v>15816.2475750577</v>
      </c>
      <c r="T93" s="2">
        <v>501853.3</v>
      </c>
    </row>
    <row r="94" spans="1:20">
      <c r="A94" s="2" t="s">
        <v>12</v>
      </c>
      <c r="B94" s="2" t="s">
        <v>157</v>
      </c>
      <c r="C94" s="2" t="s">
        <v>14</v>
      </c>
      <c r="D94" s="3" t="s">
        <v>15</v>
      </c>
      <c r="E94" s="2" t="s">
        <v>158</v>
      </c>
      <c r="F94" s="2"/>
      <c r="G94" s="2"/>
      <c r="H94" s="2"/>
      <c r="I94" s="2"/>
      <c r="J94" s="2"/>
      <c r="K94" s="2"/>
      <c r="L94" s="2"/>
      <c r="M94" s="2"/>
      <c r="N94" s="2">
        <v>15568</v>
      </c>
      <c r="O94" s="2" t="s">
        <v>17</v>
      </c>
      <c r="P94" s="2">
        <v>407.21682040082197</v>
      </c>
      <c r="Q94" s="2">
        <v>6339551.46</v>
      </c>
      <c r="R94" s="2">
        <v>4.70227275289633</v>
      </c>
      <c r="S94" s="2">
        <v>73204.982217090102</v>
      </c>
      <c r="T94" s="2">
        <v>2322811.6</v>
      </c>
    </row>
    <row r="95" spans="1:20">
      <c r="A95" s="2" t="s">
        <v>12</v>
      </c>
      <c r="B95" s="2" t="s">
        <v>159</v>
      </c>
      <c r="C95" s="2" t="s">
        <v>14</v>
      </c>
      <c r="D95" s="3" t="s">
        <v>18</v>
      </c>
      <c r="E95" s="2" t="s">
        <v>160</v>
      </c>
      <c r="F95" s="2"/>
      <c r="G95" s="2"/>
      <c r="H95" s="2"/>
      <c r="I95" s="2"/>
      <c r="J95" s="2"/>
      <c r="K95" s="2"/>
      <c r="L95" s="2"/>
      <c r="M95" s="2"/>
      <c r="N95" s="2">
        <v>9151</v>
      </c>
      <c r="O95" s="2" t="s">
        <v>17</v>
      </c>
      <c r="P95" s="2">
        <v>229.46128510545299</v>
      </c>
      <c r="Q95" s="2">
        <v>2099800.2200000002</v>
      </c>
      <c r="R95" s="2">
        <v>2.6496684192315598</v>
      </c>
      <c r="S95" s="2">
        <v>24247.115704388001</v>
      </c>
      <c r="T95" s="2">
        <v>923072.1</v>
      </c>
    </row>
    <row r="96" spans="1:20">
      <c r="A96" s="2" t="s">
        <v>12</v>
      </c>
      <c r="B96" s="2" t="s">
        <v>161</v>
      </c>
      <c r="C96" s="2" t="s">
        <v>14</v>
      </c>
      <c r="D96" s="3" t="s">
        <v>15</v>
      </c>
      <c r="E96" s="2" t="s">
        <v>162</v>
      </c>
      <c r="F96" s="2"/>
      <c r="G96" s="2"/>
      <c r="H96" s="2"/>
      <c r="I96" s="2"/>
      <c r="J96" s="2"/>
      <c r="K96" s="2"/>
      <c r="L96" s="2"/>
      <c r="M96" s="2"/>
      <c r="N96" s="2">
        <v>6614.4</v>
      </c>
      <c r="O96" s="2" t="s">
        <v>17</v>
      </c>
      <c r="P96" s="2">
        <v>265.47043873971938</v>
      </c>
      <c r="Q96" s="2">
        <v>1755927.67</v>
      </c>
      <c r="R96" s="2">
        <v>3.0408984964458119</v>
      </c>
      <c r="S96" s="2">
        <v>20113.71901489118</v>
      </c>
      <c r="T96" s="2">
        <v>643371.9</v>
      </c>
    </row>
    <row r="97" spans="1:20">
      <c r="A97" s="2" t="s">
        <v>12</v>
      </c>
      <c r="B97" s="2" t="s">
        <v>163</v>
      </c>
      <c r="C97" s="2" t="s">
        <v>14</v>
      </c>
      <c r="D97" s="3" t="s">
        <v>15</v>
      </c>
      <c r="E97" s="2" t="s">
        <v>164</v>
      </c>
      <c r="F97" s="2"/>
      <c r="G97" s="2"/>
      <c r="H97" s="2"/>
      <c r="I97" s="2"/>
      <c r="J97" s="2"/>
      <c r="K97" s="2"/>
      <c r="L97" s="2"/>
      <c r="M97" s="2"/>
      <c r="N97" s="2">
        <v>4400</v>
      </c>
      <c r="O97" s="2" t="s">
        <v>17</v>
      </c>
      <c r="P97" s="2">
        <v>289.60729090909092</v>
      </c>
      <c r="Q97" s="2">
        <v>1274272.08</v>
      </c>
      <c r="R97" s="2">
        <v>3.317380193689472</v>
      </c>
      <c r="S97" s="2">
        <v>14596.472852233681</v>
      </c>
      <c r="T97" s="2">
        <v>466893.2</v>
      </c>
    </row>
    <row r="98" spans="1:20">
      <c r="A98" s="2" t="s">
        <v>12</v>
      </c>
      <c r="B98" s="2" t="s">
        <v>163</v>
      </c>
      <c r="C98" s="2" t="s">
        <v>14</v>
      </c>
      <c r="D98" s="3" t="s">
        <v>15</v>
      </c>
      <c r="E98" s="2" t="s">
        <v>165</v>
      </c>
      <c r="F98" s="2"/>
      <c r="G98" s="2"/>
      <c r="H98" s="2"/>
      <c r="I98" s="2"/>
      <c r="J98" s="2"/>
      <c r="K98" s="2"/>
      <c r="L98" s="2"/>
      <c r="M98" s="2"/>
      <c r="N98" s="2">
        <v>4180</v>
      </c>
      <c r="O98" s="2" t="s">
        <v>17</v>
      </c>
      <c r="P98" s="2">
        <v>337.4974593301435</v>
      </c>
      <c r="Q98" s="2">
        <v>1410739.38</v>
      </c>
      <c r="R98" s="2">
        <v>3.8659502786958022</v>
      </c>
      <c r="S98" s="2">
        <v>16159.67216494845</v>
      </c>
      <c r="T98" s="2">
        <v>516894.9</v>
      </c>
    </row>
    <row r="99" spans="1:20">
      <c r="A99" s="2" t="s">
        <v>12</v>
      </c>
      <c r="B99" s="2" t="s">
        <v>166</v>
      </c>
      <c r="C99" s="2" t="s">
        <v>14</v>
      </c>
      <c r="D99" s="3" t="s">
        <v>15</v>
      </c>
      <c r="E99" s="2" t="s">
        <v>167</v>
      </c>
      <c r="F99" s="2"/>
      <c r="G99" s="2"/>
      <c r="H99" s="2"/>
      <c r="I99" s="2"/>
      <c r="J99" s="2"/>
      <c r="K99" s="2"/>
      <c r="L99" s="2"/>
      <c r="M99" s="2"/>
      <c r="N99" s="2">
        <v>16016</v>
      </c>
      <c r="O99" s="2" t="s">
        <v>17</v>
      </c>
      <c r="P99" s="2">
        <v>387.15956043956049</v>
      </c>
      <c r="Q99" s="2">
        <v>6200747.5199999996</v>
      </c>
      <c r="R99" s="2">
        <v>4.4348174162607163</v>
      </c>
      <c r="S99" s="2">
        <v>71028.035738831619</v>
      </c>
      <c r="T99" s="2">
        <v>2271953.9</v>
      </c>
    </row>
    <row r="100" spans="1:20">
      <c r="A100" s="2" t="s">
        <v>12</v>
      </c>
      <c r="B100" s="2" t="s">
        <v>166</v>
      </c>
      <c r="C100" s="2" t="s">
        <v>14</v>
      </c>
      <c r="D100" s="3" t="s">
        <v>18</v>
      </c>
      <c r="E100" s="2" t="s">
        <v>168</v>
      </c>
      <c r="F100" s="2"/>
      <c r="G100" s="2"/>
      <c r="H100" s="2"/>
      <c r="I100" s="2"/>
      <c r="J100" s="2"/>
      <c r="K100" s="2"/>
      <c r="L100" s="2"/>
      <c r="M100" s="2"/>
      <c r="N100" s="2">
        <v>4900</v>
      </c>
      <c r="O100" s="2" t="s">
        <v>17</v>
      </c>
      <c r="P100" s="2">
        <v>440.22269591836732</v>
      </c>
      <c r="Q100" s="2">
        <v>2157091.21</v>
      </c>
      <c r="R100" s="2">
        <v>5.0426425649297517</v>
      </c>
      <c r="S100" s="2">
        <v>24708.948568155789</v>
      </c>
      <c r="T100" s="2">
        <v>948257.2</v>
      </c>
    </row>
    <row r="101" spans="1:20">
      <c r="A101" s="2" t="s">
        <v>12</v>
      </c>
      <c r="B101" s="2" t="s">
        <v>166</v>
      </c>
      <c r="C101" s="2" t="s">
        <v>14</v>
      </c>
      <c r="D101" s="3" t="s">
        <v>15</v>
      </c>
      <c r="E101" s="2" t="s">
        <v>169</v>
      </c>
      <c r="F101" s="2"/>
      <c r="G101" s="2"/>
      <c r="H101" s="2"/>
      <c r="I101" s="2"/>
      <c r="J101" s="2"/>
      <c r="K101" s="2"/>
      <c r="L101" s="2"/>
      <c r="M101" s="2"/>
      <c r="N101" s="2">
        <v>3919.8</v>
      </c>
      <c r="O101" s="2" t="s">
        <v>17</v>
      </c>
      <c r="P101" s="2">
        <v>395.54280575539559</v>
      </c>
      <c r="Q101" s="2">
        <v>1550448.69</v>
      </c>
      <c r="R101" s="2">
        <v>4.530845426751382</v>
      </c>
      <c r="S101" s="2">
        <v>17760.007903780072</v>
      </c>
      <c r="T101" s="2">
        <v>568084.4</v>
      </c>
    </row>
    <row r="102" spans="1:20">
      <c r="A102" s="2" t="s">
        <v>12</v>
      </c>
      <c r="B102" s="2" t="s">
        <v>170</v>
      </c>
      <c r="C102" s="2" t="s">
        <v>14</v>
      </c>
      <c r="D102" s="3" t="s">
        <v>18</v>
      </c>
      <c r="E102" s="2" t="s">
        <v>171</v>
      </c>
      <c r="F102" s="2"/>
      <c r="G102" s="2"/>
      <c r="H102" s="2"/>
      <c r="I102" s="2"/>
      <c r="J102" s="2"/>
      <c r="K102" s="2"/>
      <c r="L102" s="2"/>
      <c r="M102" s="2"/>
      <c r="N102" s="2">
        <v>4900</v>
      </c>
      <c r="O102" s="2" t="s">
        <v>17</v>
      </c>
      <c r="P102" s="2">
        <v>443.20407959183677</v>
      </c>
      <c r="Q102" s="2">
        <v>2171699.9900000002</v>
      </c>
      <c r="R102" s="2">
        <v>5.0478824554878896</v>
      </c>
      <c r="S102" s="2">
        <v>24734.62403189066</v>
      </c>
      <c r="T102" s="2">
        <v>954679.3</v>
      </c>
    </row>
    <row r="103" spans="1:20">
      <c r="A103" s="2" t="s">
        <v>12</v>
      </c>
      <c r="B103" s="2" t="s">
        <v>172</v>
      </c>
      <c r="C103" s="2" t="s">
        <v>14</v>
      </c>
      <c r="D103" s="3" t="s">
        <v>15</v>
      </c>
      <c r="E103" s="2" t="s">
        <v>173</v>
      </c>
      <c r="F103" s="2"/>
      <c r="G103" s="2"/>
      <c r="H103" s="2"/>
      <c r="I103" s="2"/>
      <c r="J103" s="2"/>
      <c r="K103" s="2"/>
      <c r="L103" s="2"/>
      <c r="M103" s="2"/>
      <c r="N103" s="2">
        <v>4314</v>
      </c>
      <c r="O103" s="2" t="s">
        <v>17</v>
      </c>
      <c r="P103" s="2">
        <v>592.61176402410752</v>
      </c>
      <c r="Q103" s="2">
        <v>2556527.15</v>
      </c>
      <c r="R103" s="2">
        <v>6.7495645105251434</v>
      </c>
      <c r="S103" s="2">
        <v>29117.621298405469</v>
      </c>
      <c r="T103" s="2">
        <v>936711.5</v>
      </c>
    </row>
    <row r="104" spans="1:20">
      <c r="A104" s="2" t="s">
        <v>12</v>
      </c>
      <c r="B104" s="2" t="s">
        <v>174</v>
      </c>
      <c r="C104" s="2" t="s">
        <v>14</v>
      </c>
      <c r="D104" s="3" t="s">
        <v>18</v>
      </c>
      <c r="E104" s="2" t="s">
        <v>175</v>
      </c>
      <c r="F104" s="2"/>
      <c r="G104" s="2"/>
      <c r="H104" s="2"/>
      <c r="I104" s="2"/>
      <c r="J104" s="2"/>
      <c r="K104" s="2"/>
      <c r="L104" s="2"/>
      <c r="M104" s="2"/>
      <c r="N104" s="2">
        <v>7515</v>
      </c>
      <c r="O104" s="2" t="s">
        <v>17</v>
      </c>
      <c r="P104" s="2">
        <v>242.3211656686627</v>
      </c>
      <c r="Q104" s="2">
        <v>1821043.56</v>
      </c>
      <c r="R104" s="2">
        <v>2.7599221602353379</v>
      </c>
      <c r="S104" s="2">
        <v>20740.815034168569</v>
      </c>
      <c r="T104" s="2">
        <v>800530.8</v>
      </c>
    </row>
    <row r="105" spans="1:20">
      <c r="A105" s="2" t="s">
        <v>12</v>
      </c>
      <c r="B105" s="2" t="s">
        <v>176</v>
      </c>
      <c r="C105" s="2" t="s">
        <v>14</v>
      </c>
      <c r="D105" s="3" t="s">
        <v>15</v>
      </c>
      <c r="E105" s="2" t="s">
        <v>177</v>
      </c>
      <c r="F105" s="2"/>
      <c r="G105" s="2"/>
      <c r="H105" s="2"/>
      <c r="I105" s="2"/>
      <c r="J105" s="2"/>
      <c r="K105" s="2"/>
      <c r="L105" s="2"/>
      <c r="M105" s="2"/>
      <c r="N105" s="2">
        <v>8839.0499999999993</v>
      </c>
      <c r="O105" s="2" t="s">
        <v>17</v>
      </c>
      <c r="P105" s="2">
        <v>614.64977005447429</v>
      </c>
      <c r="Q105" s="2">
        <v>5432920.0499999998</v>
      </c>
      <c r="R105" s="2">
        <v>6.953051697448803</v>
      </c>
      <c r="S105" s="2">
        <v>61458.371606334833</v>
      </c>
      <c r="T105" s="2">
        <v>1990621.9</v>
      </c>
    </row>
    <row r="106" spans="1:20">
      <c r="A106" s="2" t="s">
        <v>12</v>
      </c>
      <c r="B106" s="2" t="s">
        <v>176</v>
      </c>
      <c r="C106" s="2" t="s">
        <v>14</v>
      </c>
      <c r="D106" s="3" t="s">
        <v>15</v>
      </c>
      <c r="E106" s="2" t="s">
        <v>178</v>
      </c>
      <c r="F106" s="2"/>
      <c r="G106" s="2"/>
      <c r="H106" s="2"/>
      <c r="I106" s="2"/>
      <c r="J106" s="2"/>
      <c r="K106" s="2"/>
      <c r="L106" s="2"/>
      <c r="M106" s="2"/>
      <c r="N106" s="2">
        <v>5235</v>
      </c>
      <c r="O106" s="2" t="s">
        <v>17</v>
      </c>
      <c r="P106" s="2">
        <v>600.85380133715375</v>
      </c>
      <c r="Q106" s="2">
        <v>3145469.65</v>
      </c>
      <c r="R106" s="2">
        <v>6.7969887029089788</v>
      </c>
      <c r="S106" s="2">
        <v>35582.235859728513</v>
      </c>
      <c r="T106" s="2">
        <v>1152500.1000000001</v>
      </c>
    </row>
    <row r="107" spans="1:20">
      <c r="A107" s="2" t="s">
        <v>12</v>
      </c>
      <c r="B107" s="2" t="s">
        <v>176</v>
      </c>
      <c r="C107" s="2" t="s">
        <v>14</v>
      </c>
      <c r="D107" s="3" t="s">
        <v>15</v>
      </c>
      <c r="E107" s="2" t="s">
        <v>179</v>
      </c>
      <c r="F107" s="2"/>
      <c r="G107" s="2"/>
      <c r="H107" s="2"/>
      <c r="I107" s="2"/>
      <c r="J107" s="2"/>
      <c r="K107" s="2"/>
      <c r="L107" s="2"/>
      <c r="M107" s="2"/>
      <c r="N107" s="2">
        <v>16285.5</v>
      </c>
      <c r="O107" s="2" t="s">
        <v>17</v>
      </c>
      <c r="P107" s="2">
        <v>499.74294372294372</v>
      </c>
      <c r="Q107" s="2">
        <v>8138563.71</v>
      </c>
      <c r="R107" s="2">
        <v>5.6532007208477806</v>
      </c>
      <c r="S107" s="2">
        <v>92065.200339366507</v>
      </c>
      <c r="T107" s="2">
        <v>2981969.7</v>
      </c>
    </row>
    <row r="108" spans="1:20">
      <c r="A108" s="2" t="s">
        <v>12</v>
      </c>
      <c r="B108" s="2" t="s">
        <v>176</v>
      </c>
      <c r="C108" s="2" t="s">
        <v>14</v>
      </c>
      <c r="D108" s="3" t="s">
        <v>15</v>
      </c>
      <c r="E108" s="2" t="s">
        <v>180</v>
      </c>
      <c r="F108" s="2"/>
      <c r="G108" s="2"/>
      <c r="H108" s="2"/>
      <c r="I108" s="2"/>
      <c r="J108" s="2"/>
      <c r="K108" s="2"/>
      <c r="L108" s="2"/>
      <c r="M108" s="2"/>
      <c r="N108" s="2">
        <v>17503.2</v>
      </c>
      <c r="O108" s="2" t="s">
        <v>17</v>
      </c>
      <c r="P108" s="2">
        <v>492.67863247863249</v>
      </c>
      <c r="Q108" s="2">
        <v>8623452.6400000006</v>
      </c>
      <c r="R108" s="2">
        <v>5.5732876977220869</v>
      </c>
      <c r="S108" s="2">
        <v>97550.36923076924</v>
      </c>
      <c r="T108" s="2">
        <v>3159633.1</v>
      </c>
    </row>
    <row r="109" spans="1:20">
      <c r="A109" s="2" t="s">
        <v>12</v>
      </c>
      <c r="B109" s="2" t="s">
        <v>176</v>
      </c>
      <c r="C109" s="2" t="s">
        <v>14</v>
      </c>
      <c r="D109" s="3" t="s">
        <v>15</v>
      </c>
      <c r="E109" s="2" t="s">
        <v>181</v>
      </c>
      <c r="F109" s="2"/>
      <c r="G109" s="2"/>
      <c r="H109" s="2"/>
      <c r="I109" s="2"/>
      <c r="J109" s="2"/>
      <c r="K109" s="2"/>
      <c r="L109" s="2"/>
      <c r="M109" s="2"/>
      <c r="N109" s="2">
        <v>21645</v>
      </c>
      <c r="O109" s="2" t="s">
        <v>17</v>
      </c>
      <c r="P109" s="2">
        <v>429.98154123354129</v>
      </c>
      <c r="Q109" s="2">
        <v>9306950.4600000009</v>
      </c>
      <c r="R109" s="2">
        <v>4.8640445840898332</v>
      </c>
      <c r="S109" s="2">
        <v>105282.2450226244</v>
      </c>
      <c r="T109" s="2">
        <v>3410066.7</v>
      </c>
    </row>
    <row r="110" spans="1:20">
      <c r="A110" s="2" t="s">
        <v>12</v>
      </c>
      <c r="B110" s="2" t="s">
        <v>176</v>
      </c>
      <c r="C110" s="2" t="s">
        <v>14</v>
      </c>
      <c r="D110" s="3" t="s">
        <v>15</v>
      </c>
      <c r="E110" s="2" t="s">
        <v>182</v>
      </c>
      <c r="F110" s="2"/>
      <c r="G110" s="2"/>
      <c r="H110" s="2"/>
      <c r="I110" s="2"/>
      <c r="J110" s="2"/>
      <c r="K110" s="2"/>
      <c r="L110" s="2"/>
      <c r="M110" s="2"/>
      <c r="N110" s="2">
        <v>3802.05</v>
      </c>
      <c r="O110" s="2" t="s">
        <v>17</v>
      </c>
      <c r="P110" s="2">
        <v>470.83541247484908</v>
      </c>
      <c r="Q110" s="2">
        <v>1790139.78</v>
      </c>
      <c r="R110" s="2">
        <v>5.3261924488105086</v>
      </c>
      <c r="S110" s="2">
        <v>20250.45</v>
      </c>
      <c r="T110" s="2">
        <v>655907.30000000005</v>
      </c>
    </row>
    <row r="111" spans="1:20">
      <c r="A111" s="2" t="s">
        <v>12</v>
      </c>
      <c r="B111" s="2" t="s">
        <v>176</v>
      </c>
      <c r="C111" s="2" t="s">
        <v>14</v>
      </c>
      <c r="D111" s="3" t="s">
        <v>15</v>
      </c>
      <c r="E111" s="2" t="s">
        <v>183</v>
      </c>
      <c r="F111" s="2"/>
      <c r="G111" s="2"/>
      <c r="H111" s="2"/>
      <c r="I111" s="2"/>
      <c r="J111" s="2"/>
      <c r="K111" s="2"/>
      <c r="L111" s="2"/>
      <c r="M111" s="2"/>
      <c r="N111" s="2">
        <v>7072</v>
      </c>
      <c r="O111" s="2" t="s">
        <v>17</v>
      </c>
      <c r="P111" s="2">
        <v>694.15848840497722</v>
      </c>
      <c r="Q111" s="2">
        <v>4909088.83</v>
      </c>
      <c r="R111" s="2">
        <v>7.8524715882915972</v>
      </c>
      <c r="S111" s="2">
        <v>55532.679072398183</v>
      </c>
      <c r="T111" s="2">
        <v>1798690.2</v>
      </c>
    </row>
    <row r="112" spans="1:20">
      <c r="A112" s="2" t="s">
        <v>12</v>
      </c>
      <c r="B112" s="2" t="s">
        <v>176</v>
      </c>
      <c r="C112" s="2" t="s">
        <v>14</v>
      </c>
      <c r="D112" s="3" t="s">
        <v>15</v>
      </c>
      <c r="E112" s="2" t="s">
        <v>184</v>
      </c>
      <c r="F112" s="2"/>
      <c r="G112" s="2"/>
      <c r="H112" s="2"/>
      <c r="I112" s="2"/>
      <c r="J112" s="2"/>
      <c r="K112" s="2"/>
      <c r="L112" s="2"/>
      <c r="M112" s="2"/>
      <c r="N112" s="2">
        <v>8723.66</v>
      </c>
      <c r="O112" s="2" t="s">
        <v>17</v>
      </c>
      <c r="P112" s="2">
        <v>452.14312341379639</v>
      </c>
      <c r="Q112" s="2">
        <v>3944342.88</v>
      </c>
      <c r="R112" s="2">
        <v>5.1147412150881966</v>
      </c>
      <c r="S112" s="2">
        <v>44619.263348416287</v>
      </c>
      <c r="T112" s="2">
        <v>1445207.3</v>
      </c>
    </row>
    <row r="113" spans="1:20">
      <c r="A113" s="2" t="s">
        <v>12</v>
      </c>
      <c r="B113" s="2" t="s">
        <v>176</v>
      </c>
      <c r="C113" s="2" t="s">
        <v>14</v>
      </c>
      <c r="D113" s="3" t="s">
        <v>15</v>
      </c>
      <c r="E113" s="2" t="s">
        <v>185</v>
      </c>
      <c r="F113" s="2"/>
      <c r="G113" s="2"/>
      <c r="H113" s="2"/>
      <c r="I113" s="2"/>
      <c r="J113" s="2"/>
      <c r="K113" s="2"/>
      <c r="L113" s="2"/>
      <c r="M113" s="2"/>
      <c r="N113" s="2">
        <v>10911</v>
      </c>
      <c r="O113" s="2" t="s">
        <v>17</v>
      </c>
      <c r="P113" s="2">
        <v>469.75842727522689</v>
      </c>
      <c r="Q113" s="2">
        <v>5125534.2</v>
      </c>
      <c r="R113" s="2">
        <v>5.3140093583170449</v>
      </c>
      <c r="S113" s="2">
        <v>57981.156108597293</v>
      </c>
      <c r="T113" s="2">
        <v>1877995.7</v>
      </c>
    </row>
    <row r="114" spans="1:20">
      <c r="A114" s="2" t="s">
        <v>12</v>
      </c>
      <c r="B114" s="2" t="s">
        <v>186</v>
      </c>
      <c r="C114" s="2" t="s">
        <v>14</v>
      </c>
      <c r="D114" s="3" t="s">
        <v>18</v>
      </c>
      <c r="E114" s="2" t="s">
        <v>160</v>
      </c>
      <c r="F114" s="2"/>
      <c r="G114" s="2"/>
      <c r="H114" s="2"/>
      <c r="I114" s="2"/>
      <c r="J114" s="2"/>
      <c r="K114" s="2"/>
      <c r="L114" s="2"/>
      <c r="M114" s="2"/>
      <c r="N114" s="2">
        <v>9151</v>
      </c>
      <c r="O114" s="2" t="s">
        <v>17</v>
      </c>
      <c r="P114" s="2">
        <v>240.26836739154189</v>
      </c>
      <c r="Q114" s="2">
        <v>2198695.83</v>
      </c>
      <c r="R114" s="2">
        <v>2.7179679569178949</v>
      </c>
      <c r="S114" s="2">
        <v>24872.124773755659</v>
      </c>
      <c r="T114" s="2">
        <v>966546.7</v>
      </c>
    </row>
    <row r="115" spans="1:20">
      <c r="A115" s="2" t="s">
        <v>12</v>
      </c>
      <c r="B115" s="2" t="s">
        <v>187</v>
      </c>
      <c r="C115" s="2" t="s">
        <v>14</v>
      </c>
      <c r="D115" s="3" t="s">
        <v>15</v>
      </c>
      <c r="E115" s="2" t="s">
        <v>188</v>
      </c>
      <c r="F115" s="2"/>
      <c r="G115" s="2"/>
      <c r="H115" s="2"/>
      <c r="I115" s="2"/>
      <c r="J115" s="2"/>
      <c r="K115" s="2"/>
      <c r="L115" s="2"/>
      <c r="M115" s="2"/>
      <c r="N115" s="2">
        <v>5585.16</v>
      </c>
      <c r="O115" s="2" t="s">
        <v>17</v>
      </c>
      <c r="P115" s="2">
        <v>974.13156471793127</v>
      </c>
      <c r="Q115" s="2">
        <v>5440680.6500000004</v>
      </c>
      <c r="R115" s="2">
        <v>11.18405929641712</v>
      </c>
      <c r="S115" s="2">
        <v>62464.760619977053</v>
      </c>
      <c r="T115" s="2">
        <v>1993465.4</v>
      </c>
    </row>
    <row r="116" spans="1:20">
      <c r="A116" s="2" t="s">
        <v>12</v>
      </c>
      <c r="B116" s="2" t="s">
        <v>189</v>
      </c>
      <c r="C116" s="2" t="s">
        <v>14</v>
      </c>
      <c r="D116" s="3" t="s">
        <v>15</v>
      </c>
      <c r="E116" s="2" t="s">
        <v>190</v>
      </c>
      <c r="F116" s="2"/>
      <c r="G116" s="2"/>
      <c r="H116" s="2"/>
      <c r="I116" s="2"/>
      <c r="J116" s="2"/>
      <c r="K116" s="2"/>
      <c r="L116" s="2"/>
      <c r="M116" s="2"/>
      <c r="N116" s="2">
        <v>5140</v>
      </c>
      <c r="O116" s="2" t="s">
        <v>17</v>
      </c>
      <c r="P116" s="2">
        <v>441.00950389105071</v>
      </c>
      <c r="Q116" s="2">
        <v>2266788.85</v>
      </c>
      <c r="R116" s="2">
        <v>5.0632549241222824</v>
      </c>
      <c r="S116" s="2">
        <v>26025.13030998853</v>
      </c>
      <c r="T116" s="2">
        <v>830551.5</v>
      </c>
    </row>
    <row r="117" spans="1:20">
      <c r="A117" s="2" t="s">
        <v>12</v>
      </c>
      <c r="B117" s="2" t="s">
        <v>189</v>
      </c>
      <c r="C117" s="2" t="s">
        <v>14</v>
      </c>
      <c r="D117" s="3" t="s">
        <v>15</v>
      </c>
      <c r="E117" s="2" t="s">
        <v>191</v>
      </c>
      <c r="F117" s="2"/>
      <c r="G117" s="2"/>
      <c r="H117" s="2"/>
      <c r="I117" s="2"/>
      <c r="J117" s="2"/>
      <c r="K117" s="2"/>
      <c r="L117" s="2"/>
      <c r="M117" s="2"/>
      <c r="N117" s="2">
        <v>10836</v>
      </c>
      <c r="O117" s="2" t="s">
        <v>17</v>
      </c>
      <c r="P117" s="2">
        <v>587.26129291251391</v>
      </c>
      <c r="Q117" s="2">
        <v>6363563.3700000001</v>
      </c>
      <c r="R117" s="2">
        <v>6.7423799415902863</v>
      </c>
      <c r="S117" s="2">
        <v>73060.429047072335</v>
      </c>
      <c r="T117" s="2">
        <v>2331609.7000000002</v>
      </c>
    </row>
    <row r="118" spans="1:20">
      <c r="A118" s="2" t="s">
        <v>12</v>
      </c>
      <c r="B118" s="2" t="s">
        <v>189</v>
      </c>
      <c r="C118" s="2" t="s">
        <v>14</v>
      </c>
      <c r="D118" s="3" t="s">
        <v>15</v>
      </c>
      <c r="E118" s="2" t="s">
        <v>192</v>
      </c>
      <c r="F118" s="2"/>
      <c r="G118" s="2"/>
      <c r="H118" s="2"/>
      <c r="I118" s="2"/>
      <c r="J118" s="2"/>
      <c r="K118" s="2"/>
      <c r="L118" s="2"/>
      <c r="M118" s="2"/>
      <c r="N118" s="2">
        <v>2277</v>
      </c>
      <c r="O118" s="2" t="s">
        <v>17</v>
      </c>
      <c r="P118" s="2">
        <v>514.70243302591132</v>
      </c>
      <c r="Q118" s="2">
        <v>1171977.44</v>
      </c>
      <c r="R118" s="2">
        <v>5.9093275892756756</v>
      </c>
      <c r="S118" s="2">
        <v>13455.538920780709</v>
      </c>
      <c r="T118" s="2">
        <v>429412.5</v>
      </c>
    </row>
    <row r="119" spans="1:20">
      <c r="A119" s="2" t="s">
        <v>12</v>
      </c>
      <c r="B119" s="2" t="s">
        <v>193</v>
      </c>
      <c r="C119" s="2" t="s">
        <v>14</v>
      </c>
      <c r="D119" s="3" t="s">
        <v>15</v>
      </c>
      <c r="E119" s="2" t="s">
        <v>144</v>
      </c>
      <c r="F119" s="2"/>
      <c r="G119" s="2"/>
      <c r="H119" s="2"/>
      <c r="I119" s="2"/>
      <c r="J119" s="2"/>
      <c r="K119" s="2"/>
      <c r="L119" s="2"/>
      <c r="M119" s="2"/>
      <c r="N119" s="2">
        <v>3307.2</v>
      </c>
      <c r="O119" s="2" t="s">
        <v>17</v>
      </c>
      <c r="P119" s="2">
        <v>300.7694515</v>
      </c>
      <c r="Q119" s="2">
        <v>994704.73</v>
      </c>
      <c r="R119" s="2">
        <v>3.4531509929999999</v>
      </c>
      <c r="S119" s="2">
        <v>11420.26096</v>
      </c>
      <c r="T119" s="2">
        <v>364459.8</v>
      </c>
    </row>
    <row r="120" spans="1:20">
      <c r="A120" s="2" t="s">
        <v>12</v>
      </c>
      <c r="B120" s="2" t="s">
        <v>194</v>
      </c>
      <c r="C120" s="2" t="s">
        <v>14</v>
      </c>
      <c r="D120" s="3" t="s">
        <v>18</v>
      </c>
      <c r="E120" s="2" t="s">
        <v>101</v>
      </c>
      <c r="F120" s="2"/>
      <c r="G120" s="2"/>
      <c r="H120" s="2"/>
      <c r="I120" s="2"/>
      <c r="J120" s="2"/>
      <c r="K120" s="2"/>
      <c r="L120" s="2"/>
      <c r="M120" s="2"/>
      <c r="N120" s="2">
        <v>4900</v>
      </c>
      <c r="O120" s="2" t="s">
        <v>17</v>
      </c>
      <c r="P120" s="2">
        <v>463.21174079999997</v>
      </c>
      <c r="Q120" s="2">
        <v>2269737.5299999998</v>
      </c>
      <c r="R120" s="2">
        <v>5.3181600549999999</v>
      </c>
      <c r="S120" s="2">
        <v>26058.984270000001</v>
      </c>
      <c r="T120" s="2">
        <v>997776.7</v>
      </c>
    </row>
    <row r="121" spans="1:20">
      <c r="A121" s="2" t="s">
        <v>12</v>
      </c>
      <c r="B121" s="2" t="s">
        <v>195</v>
      </c>
      <c r="C121" s="2" t="s">
        <v>14</v>
      </c>
      <c r="D121" s="3" t="s">
        <v>15</v>
      </c>
      <c r="E121" s="2" t="s">
        <v>196</v>
      </c>
      <c r="F121" s="2"/>
      <c r="G121" s="2"/>
      <c r="H121" s="2"/>
      <c r="I121" s="2"/>
      <c r="J121" s="2"/>
      <c r="K121" s="2"/>
      <c r="L121" s="2"/>
      <c r="M121" s="2"/>
      <c r="N121" s="2">
        <v>10360.700000000001</v>
      </c>
      <c r="O121" s="2" t="s">
        <v>17</v>
      </c>
      <c r="P121" s="2">
        <v>401.28087970000001</v>
      </c>
      <c r="Q121" s="2">
        <v>4157550.81</v>
      </c>
      <c r="R121" s="2">
        <v>4.6071283540000003</v>
      </c>
      <c r="S121" s="2">
        <v>47733.074739999996</v>
      </c>
      <c r="T121" s="2">
        <v>1523326.6</v>
      </c>
    </row>
    <row r="122" spans="1:20">
      <c r="A122" s="2" t="s">
        <v>12</v>
      </c>
      <c r="B122" s="2" t="s">
        <v>195</v>
      </c>
      <c r="C122" s="2" t="s">
        <v>14</v>
      </c>
      <c r="D122" s="3" t="s">
        <v>15</v>
      </c>
      <c r="E122" s="2" t="s">
        <v>197</v>
      </c>
      <c r="F122" s="2"/>
      <c r="G122" s="2"/>
      <c r="H122" s="2"/>
      <c r="I122" s="2"/>
      <c r="J122" s="2"/>
      <c r="K122" s="2"/>
      <c r="L122" s="2"/>
      <c r="M122" s="2"/>
      <c r="N122" s="2">
        <v>8530.5</v>
      </c>
      <c r="O122" s="2" t="s">
        <v>17</v>
      </c>
      <c r="P122" s="2">
        <v>497.00996780000003</v>
      </c>
      <c r="Q122" s="2">
        <v>4239743.53</v>
      </c>
      <c r="R122" s="2">
        <v>5.7061994</v>
      </c>
      <c r="S122" s="2">
        <v>48676.733979999997</v>
      </c>
      <c r="T122" s="2">
        <v>1553442.1</v>
      </c>
    </row>
    <row r="123" spans="1:20">
      <c r="A123" s="2" t="s">
        <v>12</v>
      </c>
      <c r="B123" s="2" t="s">
        <v>195</v>
      </c>
      <c r="C123" s="2" t="s">
        <v>14</v>
      </c>
      <c r="D123" s="3" t="s">
        <v>15</v>
      </c>
      <c r="E123" s="2" t="s">
        <v>198</v>
      </c>
      <c r="F123" s="2"/>
      <c r="G123" s="2"/>
      <c r="H123" s="2"/>
      <c r="I123" s="2"/>
      <c r="J123" s="2"/>
      <c r="K123" s="2"/>
      <c r="L123" s="2"/>
      <c r="M123" s="2"/>
      <c r="N123" s="2">
        <v>11088.99</v>
      </c>
      <c r="O123" s="2" t="s">
        <v>17</v>
      </c>
      <c r="P123" s="2">
        <v>611.28828410000006</v>
      </c>
      <c r="Q123" s="2">
        <v>6778569.6699999999</v>
      </c>
      <c r="R123" s="2">
        <v>7.0182351799999996</v>
      </c>
      <c r="S123" s="2">
        <v>77825.139720000006</v>
      </c>
      <c r="T123" s="2">
        <v>2483667.9</v>
      </c>
    </row>
    <row r="124" spans="1:20">
      <c r="A124" s="2" t="s">
        <v>12</v>
      </c>
      <c r="B124" s="2" t="s">
        <v>199</v>
      </c>
      <c r="C124" s="2" t="s">
        <v>14</v>
      </c>
      <c r="D124" s="3" t="s">
        <v>18</v>
      </c>
      <c r="E124" s="2" t="s">
        <v>200</v>
      </c>
      <c r="F124" s="2"/>
      <c r="G124" s="2"/>
      <c r="H124" s="2"/>
      <c r="I124" s="2"/>
      <c r="J124" s="2"/>
      <c r="K124" s="2"/>
      <c r="L124" s="2"/>
      <c r="M124" s="2"/>
      <c r="N124" s="2">
        <v>4838</v>
      </c>
      <c r="O124" s="2" t="s">
        <v>17</v>
      </c>
      <c r="P124" s="2">
        <v>418.1975486</v>
      </c>
      <c r="Q124" s="2">
        <v>2023239.74</v>
      </c>
      <c r="R124" s="2">
        <v>4.8013495820000003</v>
      </c>
      <c r="S124" s="2">
        <v>23228.92928</v>
      </c>
      <c r="T124" s="2">
        <v>889416.2</v>
      </c>
    </row>
    <row r="125" spans="1:20">
      <c r="A125" s="2" t="s">
        <v>12</v>
      </c>
      <c r="B125" s="2" t="s">
        <v>201</v>
      </c>
      <c r="C125" s="2" t="s">
        <v>14</v>
      </c>
      <c r="D125" s="3" t="s">
        <v>15</v>
      </c>
      <c r="E125" s="2" t="s">
        <v>202</v>
      </c>
      <c r="F125" s="2"/>
      <c r="G125" s="2"/>
      <c r="H125" s="2"/>
      <c r="I125" s="2"/>
      <c r="J125" s="2"/>
      <c r="K125" s="2"/>
      <c r="L125" s="2"/>
      <c r="M125" s="2"/>
      <c r="N125" s="2">
        <v>10762.5</v>
      </c>
      <c r="O125" s="2" t="s">
        <v>17</v>
      </c>
      <c r="P125" s="2">
        <v>403.33209849999997</v>
      </c>
      <c r="Q125" s="2">
        <v>4340861.71</v>
      </c>
      <c r="R125" s="2">
        <v>4.6306785130000003</v>
      </c>
      <c r="S125" s="2">
        <v>49837.677499999998</v>
      </c>
      <c r="T125" s="2">
        <v>1590491.7</v>
      </c>
    </row>
    <row r="126" spans="1:20">
      <c r="A126" s="2" t="s">
        <v>12</v>
      </c>
      <c r="B126" s="2" t="s">
        <v>201</v>
      </c>
      <c r="C126" s="2" t="s">
        <v>14</v>
      </c>
      <c r="D126" s="3" t="s">
        <v>15</v>
      </c>
      <c r="E126" s="2" t="s">
        <v>203</v>
      </c>
      <c r="F126" s="2"/>
      <c r="G126" s="2"/>
      <c r="H126" s="2"/>
      <c r="I126" s="2"/>
      <c r="J126" s="2"/>
      <c r="K126" s="2"/>
      <c r="L126" s="2"/>
      <c r="M126" s="2"/>
      <c r="N126" s="2">
        <v>10638</v>
      </c>
      <c r="O126" s="2" t="s">
        <v>17</v>
      </c>
      <c r="P126" s="2">
        <v>469.57757290000001</v>
      </c>
      <c r="Q126" s="2">
        <v>4995366.22</v>
      </c>
      <c r="R126" s="2">
        <v>5.3912465310000002</v>
      </c>
      <c r="S126" s="2">
        <v>57352.080600000001</v>
      </c>
      <c r="T126" s="2">
        <v>1830302.1</v>
      </c>
    </row>
    <row r="127" spans="1:20">
      <c r="A127" s="2" t="s">
        <v>12</v>
      </c>
      <c r="B127" s="2" t="s">
        <v>201</v>
      </c>
      <c r="C127" s="2" t="s">
        <v>14</v>
      </c>
      <c r="D127" s="3" t="s">
        <v>15</v>
      </c>
      <c r="E127" s="2" t="s">
        <v>204</v>
      </c>
      <c r="F127" s="2"/>
      <c r="G127" s="2"/>
      <c r="H127" s="2"/>
      <c r="I127" s="2"/>
      <c r="J127" s="2"/>
      <c r="K127" s="2"/>
      <c r="L127" s="2"/>
      <c r="M127" s="2"/>
      <c r="N127" s="2">
        <v>9166.74</v>
      </c>
      <c r="O127" s="2" t="s">
        <v>17</v>
      </c>
      <c r="P127" s="2">
        <v>451.96905120000002</v>
      </c>
      <c r="Q127" s="2">
        <v>4143082.78</v>
      </c>
      <c r="R127" s="2">
        <v>5.1890821029999996</v>
      </c>
      <c r="S127" s="2">
        <v>47566.966480000003</v>
      </c>
      <c r="T127" s="2">
        <v>1518025.6</v>
      </c>
    </row>
    <row r="128" spans="1:20">
      <c r="A128" s="2" t="s">
        <v>12</v>
      </c>
      <c r="B128" s="2" t="s">
        <v>201</v>
      </c>
      <c r="C128" s="2" t="s">
        <v>14</v>
      </c>
      <c r="D128" s="3" t="s">
        <v>15</v>
      </c>
      <c r="E128" s="2" t="s">
        <v>205</v>
      </c>
      <c r="F128" s="2"/>
      <c r="G128" s="2"/>
      <c r="H128" s="2"/>
      <c r="I128" s="2"/>
      <c r="J128" s="2"/>
      <c r="K128" s="2"/>
      <c r="L128" s="2"/>
      <c r="M128" s="2"/>
      <c r="N128" s="2">
        <v>8309.6</v>
      </c>
      <c r="O128" s="2" t="s">
        <v>17</v>
      </c>
      <c r="P128" s="2">
        <v>499.55054519999999</v>
      </c>
      <c r="Q128" s="2">
        <v>4151065.21</v>
      </c>
      <c r="R128" s="2">
        <v>5.7353679120000001</v>
      </c>
      <c r="S128" s="2">
        <v>47658.6132</v>
      </c>
      <c r="T128" s="2">
        <v>1520950.3</v>
      </c>
    </row>
    <row r="129" spans="1:20">
      <c r="A129" s="2" t="s">
        <v>12</v>
      </c>
      <c r="B129" s="2" t="s">
        <v>201</v>
      </c>
      <c r="C129" s="2" t="s">
        <v>14</v>
      </c>
      <c r="D129" s="3" t="s">
        <v>15</v>
      </c>
      <c r="E129" s="2" t="s">
        <v>206</v>
      </c>
      <c r="F129" s="2"/>
      <c r="G129" s="2"/>
      <c r="H129" s="2"/>
      <c r="I129" s="2"/>
      <c r="J129" s="2"/>
      <c r="K129" s="2"/>
      <c r="L129" s="2"/>
      <c r="M129" s="2"/>
      <c r="N129" s="2">
        <v>8970</v>
      </c>
      <c r="O129" s="2" t="s">
        <v>17</v>
      </c>
      <c r="P129" s="2">
        <v>481.61796099999998</v>
      </c>
      <c r="Q129" s="2">
        <v>4320113.1100000003</v>
      </c>
      <c r="R129" s="2">
        <v>5.529482904</v>
      </c>
      <c r="S129" s="2">
        <v>49599.461649999997</v>
      </c>
      <c r="T129" s="2">
        <v>1582889.5</v>
      </c>
    </row>
    <row r="130" spans="1:20">
      <c r="A130" s="2" t="s">
        <v>12</v>
      </c>
      <c r="B130" s="2" t="s">
        <v>201</v>
      </c>
      <c r="C130" s="2" t="s">
        <v>14</v>
      </c>
      <c r="D130" s="3" t="s">
        <v>15</v>
      </c>
      <c r="E130" s="2" t="s">
        <v>207</v>
      </c>
      <c r="F130" s="2"/>
      <c r="G130" s="2"/>
      <c r="H130" s="2"/>
      <c r="I130" s="2"/>
      <c r="J130" s="2"/>
      <c r="K130" s="2"/>
      <c r="L130" s="2"/>
      <c r="M130" s="2"/>
      <c r="N130" s="2">
        <v>10472.5</v>
      </c>
      <c r="O130" s="2" t="s">
        <v>17</v>
      </c>
      <c r="P130" s="2">
        <v>470.65414370000002</v>
      </c>
      <c r="Q130" s="2">
        <v>4928925.5199999996</v>
      </c>
      <c r="R130" s="2">
        <v>5.4036067020000003</v>
      </c>
      <c r="S130" s="2">
        <v>56589.271180000003</v>
      </c>
      <c r="T130" s="2">
        <v>1805958.3</v>
      </c>
    </row>
    <row r="131" spans="1:20">
      <c r="A131" s="2" t="s">
        <v>12</v>
      </c>
      <c r="B131" s="2" t="s">
        <v>208</v>
      </c>
      <c r="C131" s="2" t="s">
        <v>14</v>
      </c>
      <c r="D131" s="3" t="s">
        <v>15</v>
      </c>
      <c r="E131" s="2" t="s">
        <v>209</v>
      </c>
      <c r="F131" s="2"/>
      <c r="G131" s="2"/>
      <c r="H131" s="2"/>
      <c r="I131" s="2"/>
      <c r="J131" s="2"/>
      <c r="K131" s="2"/>
      <c r="L131" s="2"/>
      <c r="M131" s="2"/>
      <c r="N131" s="2">
        <v>5969.7</v>
      </c>
      <c r="O131" s="2" t="s">
        <v>17</v>
      </c>
      <c r="P131" s="2">
        <v>492.7873846</v>
      </c>
      <c r="Q131" s="2">
        <v>2941792.85</v>
      </c>
      <c r="R131" s="2">
        <v>5.6577196860000001</v>
      </c>
      <c r="S131" s="2">
        <v>33774.889210000001</v>
      </c>
      <c r="T131" s="2">
        <v>1077873</v>
      </c>
    </row>
    <row r="132" spans="1:20">
      <c r="A132" s="2" t="s">
        <v>12</v>
      </c>
      <c r="B132" s="2" t="s">
        <v>208</v>
      </c>
      <c r="C132" s="2" t="s">
        <v>14</v>
      </c>
      <c r="D132" s="3" t="s">
        <v>15</v>
      </c>
      <c r="E132" s="2" t="s">
        <v>210</v>
      </c>
      <c r="F132" s="2"/>
      <c r="G132" s="2"/>
      <c r="H132" s="2"/>
      <c r="I132" s="2"/>
      <c r="J132" s="2"/>
      <c r="K132" s="2"/>
      <c r="L132" s="2"/>
      <c r="M132" s="2"/>
      <c r="N132" s="2">
        <v>12320</v>
      </c>
      <c r="O132" s="2" t="s">
        <v>17</v>
      </c>
      <c r="P132" s="2">
        <v>383.787668</v>
      </c>
      <c r="Q132" s="2">
        <v>4728264.07</v>
      </c>
      <c r="R132" s="2">
        <v>4.406287807</v>
      </c>
      <c r="S132" s="2">
        <v>54285.465790000002</v>
      </c>
      <c r="T132" s="2">
        <v>1732436</v>
      </c>
    </row>
    <row r="133" spans="1:20">
      <c r="A133" s="2" t="s">
        <v>12</v>
      </c>
      <c r="B133" s="2" t="s">
        <v>211</v>
      </c>
      <c r="C133" s="2" t="s">
        <v>14</v>
      </c>
      <c r="D133" s="3" t="s">
        <v>15</v>
      </c>
      <c r="E133" s="2" t="s">
        <v>144</v>
      </c>
      <c r="F133" s="2"/>
      <c r="G133" s="2"/>
      <c r="H133" s="2"/>
      <c r="I133" s="2"/>
      <c r="J133" s="2"/>
      <c r="K133" s="2"/>
      <c r="L133" s="2"/>
      <c r="M133" s="2"/>
      <c r="N133" s="2">
        <v>3307.2</v>
      </c>
      <c r="O133" s="2" t="s">
        <v>17</v>
      </c>
      <c r="P133" s="2">
        <v>301.47114479999999</v>
      </c>
      <c r="Q133" s="2">
        <v>997025.37</v>
      </c>
      <c r="R133" s="2">
        <v>3.4811910479999999</v>
      </c>
      <c r="S133" s="2">
        <v>11512.99503</v>
      </c>
      <c r="T133" s="2">
        <v>365310.1</v>
      </c>
    </row>
    <row r="134" spans="1:20">
      <c r="A134" s="2" t="s">
        <v>12</v>
      </c>
      <c r="B134" s="2" t="s">
        <v>212</v>
      </c>
      <c r="C134" s="2" t="s">
        <v>14</v>
      </c>
      <c r="D134" s="3" t="s">
        <v>15</v>
      </c>
      <c r="E134" s="2" t="s">
        <v>213</v>
      </c>
      <c r="F134" s="2"/>
      <c r="G134" s="2"/>
      <c r="H134" s="2"/>
      <c r="I134" s="2"/>
      <c r="J134" s="2"/>
      <c r="K134" s="2"/>
      <c r="L134" s="2"/>
      <c r="M134" s="2"/>
      <c r="N134" s="2">
        <v>95.2</v>
      </c>
      <c r="O134" s="2" t="s">
        <v>17</v>
      </c>
      <c r="P134" s="2">
        <v>269.46008399999999</v>
      </c>
      <c r="Q134" s="2">
        <v>25652.6</v>
      </c>
      <c r="R134" s="2">
        <v>3.1115483140000002</v>
      </c>
      <c r="S134" s="2">
        <v>296.21939950000001</v>
      </c>
      <c r="T134" s="2">
        <v>9399.1</v>
      </c>
    </row>
    <row r="135" spans="1:20">
      <c r="A135" s="2" t="s">
        <v>12</v>
      </c>
      <c r="B135" s="2" t="s">
        <v>212</v>
      </c>
      <c r="C135" s="2" t="s">
        <v>14</v>
      </c>
      <c r="D135" s="3" t="s">
        <v>15</v>
      </c>
      <c r="E135" s="2" t="s">
        <v>214</v>
      </c>
      <c r="F135" s="2"/>
      <c r="G135" s="2"/>
      <c r="H135" s="2"/>
      <c r="I135" s="2"/>
      <c r="J135" s="2"/>
      <c r="K135" s="2"/>
      <c r="L135" s="2"/>
      <c r="M135" s="2"/>
      <c r="N135" s="2">
        <v>8021.8</v>
      </c>
      <c r="O135" s="2" t="s">
        <v>17</v>
      </c>
      <c r="P135" s="2">
        <v>336.71621210000001</v>
      </c>
      <c r="Q135" s="2">
        <v>2701070.11</v>
      </c>
      <c r="R135" s="2">
        <v>3.888177969</v>
      </c>
      <c r="S135" s="2">
        <v>31190.186030000001</v>
      </c>
      <c r="T135" s="2">
        <v>989672.1</v>
      </c>
    </row>
    <row r="136" spans="1:20">
      <c r="A136" s="2" t="s">
        <v>12</v>
      </c>
      <c r="B136" s="2" t="s">
        <v>212</v>
      </c>
      <c r="C136" s="2" t="s">
        <v>14</v>
      </c>
      <c r="D136" s="3" t="s">
        <v>15</v>
      </c>
      <c r="E136" s="2" t="s">
        <v>215</v>
      </c>
      <c r="F136" s="2"/>
      <c r="G136" s="2"/>
      <c r="H136" s="2"/>
      <c r="I136" s="2"/>
      <c r="J136" s="2"/>
      <c r="K136" s="2"/>
      <c r="L136" s="2"/>
      <c r="M136" s="2"/>
      <c r="N136" s="2">
        <v>6160</v>
      </c>
      <c r="O136" s="2" t="s">
        <v>17</v>
      </c>
      <c r="P136" s="2">
        <v>391.6578864</v>
      </c>
      <c r="Q136" s="2">
        <v>2412612.58</v>
      </c>
      <c r="R136" s="2">
        <v>4.5226083880000001</v>
      </c>
      <c r="S136" s="2">
        <v>27859.267670000001</v>
      </c>
      <c r="T136" s="2">
        <v>883981.3</v>
      </c>
    </row>
    <row r="137" spans="1:20">
      <c r="A137" s="2" t="s">
        <v>12</v>
      </c>
      <c r="B137" s="2" t="s">
        <v>212</v>
      </c>
      <c r="C137" s="2" t="s">
        <v>14</v>
      </c>
      <c r="D137" s="3" t="s">
        <v>15</v>
      </c>
      <c r="E137" s="2" t="s">
        <v>216</v>
      </c>
      <c r="F137" s="2"/>
      <c r="G137" s="2"/>
      <c r="H137" s="2"/>
      <c r="I137" s="2"/>
      <c r="J137" s="2"/>
      <c r="K137" s="2"/>
      <c r="L137" s="2"/>
      <c r="M137" s="2"/>
      <c r="N137" s="2">
        <v>2857.8</v>
      </c>
      <c r="O137" s="2" t="s">
        <v>17</v>
      </c>
      <c r="P137" s="2">
        <v>502.4778326</v>
      </c>
      <c r="Q137" s="2">
        <v>1435981.15</v>
      </c>
      <c r="R137" s="2">
        <v>5.8022844410000003</v>
      </c>
      <c r="S137" s="2">
        <v>16581.768479999999</v>
      </c>
      <c r="T137" s="2">
        <v>526143.4</v>
      </c>
    </row>
    <row r="138" spans="1:20">
      <c r="A138" s="2" t="s">
        <v>12</v>
      </c>
      <c r="B138" s="2" t="s">
        <v>217</v>
      </c>
      <c r="C138" s="2" t="s">
        <v>14</v>
      </c>
      <c r="D138" s="3" t="s">
        <v>15</v>
      </c>
      <c r="E138" s="2" t="s">
        <v>218</v>
      </c>
      <c r="F138" s="2"/>
      <c r="G138" s="2"/>
      <c r="H138" s="2"/>
      <c r="I138" s="2"/>
      <c r="J138" s="2"/>
      <c r="K138" s="2"/>
      <c r="L138" s="2"/>
      <c r="M138" s="2"/>
      <c r="N138" s="2">
        <v>15568</v>
      </c>
      <c r="O138" s="2" t="s">
        <v>17</v>
      </c>
      <c r="P138" s="2">
        <v>411.7987693</v>
      </c>
      <c r="Q138" s="2">
        <v>6410883.2400000002</v>
      </c>
      <c r="R138" s="2">
        <v>4.7551820930000002</v>
      </c>
      <c r="S138" s="2">
        <v>74028.674830000004</v>
      </c>
      <c r="T138" s="2">
        <v>2348947.6</v>
      </c>
    </row>
    <row r="139" spans="1:20">
      <c r="A139" s="2" t="s">
        <v>12</v>
      </c>
      <c r="B139" s="2" t="s">
        <v>219</v>
      </c>
      <c r="C139" s="2" t="s">
        <v>14</v>
      </c>
      <c r="D139" s="3" t="s">
        <v>15</v>
      </c>
      <c r="E139" s="2" t="s">
        <v>220</v>
      </c>
      <c r="F139" s="2"/>
      <c r="G139" s="2"/>
      <c r="H139" s="2"/>
      <c r="I139" s="2"/>
      <c r="J139" s="2"/>
      <c r="K139" s="2"/>
      <c r="L139" s="2"/>
      <c r="M139" s="2"/>
      <c r="N139" s="2">
        <v>453.6</v>
      </c>
      <c r="O139" s="2" t="s">
        <v>17</v>
      </c>
      <c r="P139" s="2">
        <v>265.99021164021161</v>
      </c>
      <c r="Q139" s="2">
        <v>120653.16</v>
      </c>
      <c r="R139" s="2">
        <v>3.0714805039285409</v>
      </c>
      <c r="S139" s="2">
        <v>1393.223556581986</v>
      </c>
      <c r="T139" s="2">
        <v>44207.3</v>
      </c>
    </row>
    <row r="140" spans="1:20">
      <c r="A140" s="2" t="s">
        <v>12</v>
      </c>
      <c r="B140" s="2" t="s">
        <v>221</v>
      </c>
      <c r="C140" s="2" t="s">
        <v>14</v>
      </c>
      <c r="D140" s="3" t="s">
        <v>18</v>
      </c>
      <c r="E140" s="2" t="s">
        <v>101</v>
      </c>
      <c r="F140" s="2"/>
      <c r="G140" s="2"/>
      <c r="H140" s="2"/>
      <c r="I140" s="2"/>
      <c r="J140" s="2"/>
      <c r="K140" s="2"/>
      <c r="L140" s="2"/>
      <c r="M140" s="2"/>
      <c r="N140" s="2">
        <v>4900</v>
      </c>
      <c r="O140" s="2" t="s">
        <v>17</v>
      </c>
      <c r="P140" s="2">
        <v>460.55252244897957</v>
      </c>
      <c r="Q140" s="2">
        <v>2256707.36</v>
      </c>
      <c r="R140" s="2">
        <v>5.3181584578404113</v>
      </c>
      <c r="S140" s="2">
        <v>26058.976443418011</v>
      </c>
      <c r="T140" s="2">
        <v>992048.5</v>
      </c>
    </row>
    <row r="141" spans="1:20">
      <c r="A141" s="2" t="s">
        <v>12</v>
      </c>
      <c r="B141" s="2" t="s">
        <v>222</v>
      </c>
      <c r="C141" s="2" t="s">
        <v>14</v>
      </c>
      <c r="D141" s="3" t="s">
        <v>18</v>
      </c>
      <c r="E141" s="2" t="s">
        <v>223</v>
      </c>
      <c r="F141" s="2"/>
      <c r="G141" s="2"/>
      <c r="H141" s="2"/>
      <c r="I141" s="2"/>
      <c r="J141" s="2"/>
      <c r="K141" s="2"/>
      <c r="L141" s="2"/>
      <c r="M141" s="2"/>
      <c r="N141" s="2">
        <v>9151</v>
      </c>
      <c r="O141" s="2" t="s">
        <v>17</v>
      </c>
      <c r="P141" s="2">
        <v>241.527206862638</v>
      </c>
      <c r="Q141" s="2">
        <v>2210215.4700000002</v>
      </c>
      <c r="R141" s="2">
        <v>2.788997769776421</v>
      </c>
      <c r="S141" s="2">
        <v>25522.118591224022</v>
      </c>
      <c r="T141" s="2">
        <v>971610.7</v>
      </c>
    </row>
    <row r="142" spans="1:20">
      <c r="A142" s="2" t="s">
        <v>12</v>
      </c>
      <c r="B142" s="2" t="s">
        <v>224</v>
      </c>
      <c r="C142" s="2" t="s">
        <v>14</v>
      </c>
      <c r="D142" s="3" t="s">
        <v>15</v>
      </c>
      <c r="E142" s="2" t="s">
        <v>225</v>
      </c>
      <c r="F142" s="2"/>
      <c r="G142" s="2"/>
      <c r="H142" s="2"/>
      <c r="I142" s="2"/>
      <c r="J142" s="2"/>
      <c r="K142" s="2"/>
      <c r="L142" s="2"/>
      <c r="M142" s="2"/>
      <c r="N142" s="2">
        <v>10200</v>
      </c>
      <c r="O142" s="2" t="s">
        <v>17</v>
      </c>
      <c r="P142" s="2">
        <v>591.45826372549027</v>
      </c>
      <c r="Q142" s="2">
        <v>6032874.29</v>
      </c>
      <c r="R142" s="2">
        <v>6.8297720984467682</v>
      </c>
      <c r="S142" s="2">
        <v>69663.675404157053</v>
      </c>
      <c r="T142" s="2">
        <v>2210445.2000000002</v>
      </c>
    </row>
    <row r="143" spans="1:20">
      <c r="A143" s="2" t="s">
        <v>12</v>
      </c>
      <c r="B143" s="2" t="s">
        <v>224</v>
      </c>
      <c r="C143" s="2" t="s">
        <v>14</v>
      </c>
      <c r="D143" s="3" t="s">
        <v>15</v>
      </c>
      <c r="E143" s="2" t="s">
        <v>226</v>
      </c>
      <c r="F143" s="2"/>
      <c r="G143" s="2"/>
      <c r="H143" s="2"/>
      <c r="I143" s="2"/>
      <c r="J143" s="2"/>
      <c r="K143" s="2"/>
      <c r="L143" s="2"/>
      <c r="M143" s="2"/>
      <c r="N143" s="2">
        <v>10671</v>
      </c>
      <c r="O143" s="2" t="s">
        <v>17</v>
      </c>
      <c r="P143" s="2">
        <v>462.412824477556</v>
      </c>
      <c r="Q143" s="2">
        <v>4934407.25</v>
      </c>
      <c r="R143" s="2">
        <v>5.3396400055145037</v>
      </c>
      <c r="S143" s="2">
        <v>56979.298498845274</v>
      </c>
      <c r="T143" s="2">
        <v>1807966.7</v>
      </c>
    </row>
    <row r="144" spans="1:20">
      <c r="A144" s="2" t="s">
        <v>12</v>
      </c>
      <c r="B144" s="2" t="s">
        <v>224</v>
      </c>
      <c r="C144" s="2" t="s">
        <v>14</v>
      </c>
      <c r="D144" s="3" t="s">
        <v>15</v>
      </c>
      <c r="E144" s="2" t="s">
        <v>227</v>
      </c>
      <c r="F144" s="2"/>
      <c r="G144" s="2"/>
      <c r="H144" s="2"/>
      <c r="I144" s="2"/>
      <c r="J144" s="2"/>
      <c r="K144" s="2"/>
      <c r="L144" s="2"/>
      <c r="M144" s="2"/>
      <c r="N144" s="2">
        <v>10608.2</v>
      </c>
      <c r="O144" s="2" t="s">
        <v>17</v>
      </c>
      <c r="P144" s="2">
        <v>615.56162119869521</v>
      </c>
      <c r="Q144" s="2">
        <v>6530000.79</v>
      </c>
      <c r="R144" s="2">
        <v>7.1081018614168068</v>
      </c>
      <c r="S144" s="2">
        <v>75404.166166281764</v>
      </c>
      <c r="T144" s="2">
        <v>2392592.2999999998</v>
      </c>
    </row>
    <row r="145" spans="1:20">
      <c r="A145" s="2" t="s">
        <v>12</v>
      </c>
      <c r="B145" s="2" t="s">
        <v>224</v>
      </c>
      <c r="C145" s="2" t="s">
        <v>14</v>
      </c>
      <c r="D145" s="3" t="s">
        <v>15</v>
      </c>
      <c r="E145" s="2" t="s">
        <v>228</v>
      </c>
      <c r="F145" s="2"/>
      <c r="G145" s="2"/>
      <c r="H145" s="2"/>
      <c r="I145" s="2"/>
      <c r="J145" s="2"/>
      <c r="K145" s="2"/>
      <c r="L145" s="2"/>
      <c r="M145" s="2"/>
      <c r="N145" s="2">
        <v>7799.35</v>
      </c>
      <c r="O145" s="2" t="s">
        <v>17</v>
      </c>
      <c r="P145" s="2">
        <v>463.47305737016541</v>
      </c>
      <c r="Q145" s="2">
        <v>3614788.59</v>
      </c>
      <c r="R145" s="2">
        <v>5.351882879563111</v>
      </c>
      <c r="S145" s="2">
        <v>41741.207736720557</v>
      </c>
      <c r="T145" s="2">
        <v>1324458.6000000001</v>
      </c>
    </row>
    <row r="146" spans="1:20">
      <c r="A146" s="2" t="s">
        <v>12</v>
      </c>
      <c r="B146" s="2" t="s">
        <v>224</v>
      </c>
      <c r="C146" s="2" t="s">
        <v>14</v>
      </c>
      <c r="D146" s="3" t="s">
        <v>15</v>
      </c>
      <c r="E146" s="2" t="s">
        <v>229</v>
      </c>
      <c r="F146" s="2"/>
      <c r="G146" s="2"/>
      <c r="H146" s="2"/>
      <c r="I146" s="2"/>
      <c r="J146" s="2"/>
      <c r="K146" s="2"/>
      <c r="L146" s="2"/>
      <c r="M146" s="2"/>
      <c r="N146" s="2">
        <v>8522.1</v>
      </c>
      <c r="O146" s="2" t="s">
        <v>17</v>
      </c>
      <c r="P146" s="2">
        <v>484.97471632578822</v>
      </c>
      <c r="Q146" s="2">
        <v>4133003.03</v>
      </c>
      <c r="R146" s="2">
        <v>5.6001699344779254</v>
      </c>
      <c r="S146" s="2">
        <v>47725.208198614317</v>
      </c>
      <c r="T146" s="2">
        <v>1514332.3</v>
      </c>
    </row>
    <row r="147" spans="1:20">
      <c r="A147" s="2" t="s">
        <v>12</v>
      </c>
      <c r="B147" s="2" t="s">
        <v>224</v>
      </c>
      <c r="C147" s="2" t="s">
        <v>14</v>
      </c>
      <c r="D147" s="3" t="s">
        <v>15</v>
      </c>
      <c r="E147" s="2" t="s">
        <v>230</v>
      </c>
      <c r="F147" s="2"/>
      <c r="G147" s="2"/>
      <c r="H147" s="2"/>
      <c r="I147" s="2"/>
      <c r="J147" s="2"/>
      <c r="K147" s="2"/>
      <c r="L147" s="2"/>
      <c r="M147" s="2"/>
      <c r="N147" s="2">
        <v>10561.6</v>
      </c>
      <c r="O147" s="2" t="s">
        <v>17</v>
      </c>
      <c r="P147" s="2">
        <v>397.17820405999089</v>
      </c>
      <c r="Q147" s="2">
        <v>4194837.32</v>
      </c>
      <c r="R147" s="2">
        <v>4.5863533956119058</v>
      </c>
      <c r="S147" s="2">
        <v>48439.230023094693</v>
      </c>
      <c r="T147" s="2">
        <v>1536988.4</v>
      </c>
    </row>
    <row r="148" spans="1:20">
      <c r="A148" s="2" t="s">
        <v>12</v>
      </c>
      <c r="B148" s="2" t="s">
        <v>224</v>
      </c>
      <c r="C148" s="2" t="s">
        <v>14</v>
      </c>
      <c r="D148" s="3" t="s">
        <v>15</v>
      </c>
      <c r="E148" s="2" t="s">
        <v>231</v>
      </c>
      <c r="F148" s="2"/>
      <c r="G148" s="2"/>
      <c r="H148" s="2"/>
      <c r="I148" s="2"/>
      <c r="J148" s="2"/>
      <c r="K148" s="2"/>
      <c r="L148" s="2"/>
      <c r="M148" s="2"/>
      <c r="N148" s="2">
        <v>11118.21</v>
      </c>
      <c r="O148" s="2" t="s">
        <v>17</v>
      </c>
      <c r="P148" s="2">
        <v>605.03850350011373</v>
      </c>
      <c r="Q148" s="2">
        <v>6726945.1399999997</v>
      </c>
      <c r="R148" s="2">
        <v>6.9865878002322628</v>
      </c>
      <c r="S148" s="2">
        <v>77678.350346420324</v>
      </c>
      <c r="T148" s="2">
        <v>2464752.7000000002</v>
      </c>
    </row>
    <row r="149" spans="1:20">
      <c r="A149" s="2" t="s">
        <v>12</v>
      </c>
      <c r="B149" s="2" t="s">
        <v>232</v>
      </c>
      <c r="C149" s="2" t="s">
        <v>14</v>
      </c>
      <c r="D149" s="3" t="s">
        <v>15</v>
      </c>
      <c r="E149" s="2" t="s">
        <v>233</v>
      </c>
      <c r="F149" s="2"/>
      <c r="G149" s="2"/>
      <c r="H149" s="2"/>
      <c r="I149" s="2"/>
      <c r="J149" s="2"/>
      <c r="K149" s="2"/>
      <c r="L149" s="2"/>
      <c r="M149" s="2"/>
      <c r="N149" s="2">
        <v>17561.599999999999</v>
      </c>
      <c r="O149" s="2" t="s">
        <v>17</v>
      </c>
      <c r="P149" s="2">
        <v>257.97936976129739</v>
      </c>
      <c r="Q149" s="2">
        <v>4530530.5</v>
      </c>
      <c r="R149" s="2">
        <v>3.0015051746515118</v>
      </c>
      <c r="S149" s="2">
        <v>52711.233275159982</v>
      </c>
      <c r="T149" s="2">
        <v>1659986.4</v>
      </c>
    </row>
    <row r="150" spans="1:20">
      <c r="A150" s="2" t="s">
        <v>12</v>
      </c>
      <c r="B150" s="2" t="s">
        <v>232</v>
      </c>
      <c r="C150" s="2" t="s">
        <v>14</v>
      </c>
      <c r="D150" s="3" t="s">
        <v>15</v>
      </c>
      <c r="E150" s="2" t="s">
        <v>234</v>
      </c>
      <c r="F150" s="2"/>
      <c r="G150" s="2"/>
      <c r="H150" s="2"/>
      <c r="I150" s="2"/>
      <c r="J150" s="2"/>
      <c r="K150" s="2"/>
      <c r="L150" s="2"/>
      <c r="M150" s="2"/>
      <c r="N150" s="2">
        <v>506</v>
      </c>
      <c r="O150" s="2" t="s">
        <v>17</v>
      </c>
      <c r="P150" s="2">
        <v>372.56545454545449</v>
      </c>
      <c r="Q150" s="2">
        <v>188518.12</v>
      </c>
      <c r="R150" s="2">
        <v>4.3346766090221589</v>
      </c>
      <c r="S150" s="2">
        <v>2193.346364165212</v>
      </c>
      <c r="T150" s="2">
        <v>69073.100000000006</v>
      </c>
    </row>
    <row r="151" spans="1:20">
      <c r="A151" s="2" t="s">
        <v>12</v>
      </c>
      <c r="B151" s="2" t="s">
        <v>232</v>
      </c>
      <c r="C151" s="2" t="s">
        <v>14</v>
      </c>
      <c r="D151" s="3" t="s">
        <v>15</v>
      </c>
      <c r="E151" s="2" t="s">
        <v>235</v>
      </c>
      <c r="F151" s="2"/>
      <c r="G151" s="2"/>
      <c r="H151" s="2"/>
      <c r="I151" s="2"/>
      <c r="J151" s="2"/>
      <c r="K151" s="2"/>
      <c r="L151" s="2"/>
      <c r="M151" s="2"/>
      <c r="N151" s="2">
        <v>8400</v>
      </c>
      <c r="O151" s="2" t="s">
        <v>17</v>
      </c>
      <c r="P151" s="2">
        <v>602.5016511904762</v>
      </c>
      <c r="Q151" s="2">
        <v>5061013.87</v>
      </c>
      <c r="R151" s="2">
        <v>7.0099086816809324</v>
      </c>
      <c r="S151" s="2">
        <v>58883.232926119832</v>
      </c>
      <c r="T151" s="2">
        <v>1854355.5</v>
      </c>
    </row>
    <row r="152" spans="1:20">
      <c r="A152" s="2" t="s">
        <v>12</v>
      </c>
      <c r="B152" s="2" t="s">
        <v>232</v>
      </c>
      <c r="C152" s="2" t="s">
        <v>14</v>
      </c>
      <c r="D152" s="3" t="s">
        <v>15</v>
      </c>
      <c r="E152" s="2" t="s">
        <v>236</v>
      </c>
      <c r="F152" s="2"/>
      <c r="G152" s="2"/>
      <c r="H152" s="2"/>
      <c r="I152" s="2"/>
      <c r="J152" s="2"/>
      <c r="K152" s="2"/>
      <c r="L152" s="2"/>
      <c r="M152" s="2"/>
      <c r="N152" s="2">
        <v>4125</v>
      </c>
      <c r="O152" s="2" t="s">
        <v>17</v>
      </c>
      <c r="P152" s="2">
        <v>395.13764363636358</v>
      </c>
      <c r="Q152" s="2">
        <v>1629942.78</v>
      </c>
      <c r="R152" s="2">
        <v>4.5972966100798569</v>
      </c>
      <c r="S152" s="2">
        <v>18963.848516579401</v>
      </c>
      <c r="T152" s="2">
        <v>597211.1</v>
      </c>
    </row>
    <row r="153" spans="1:20">
      <c r="A153" s="2" t="s">
        <v>12</v>
      </c>
      <c r="B153" s="2" t="s">
        <v>232</v>
      </c>
      <c r="C153" s="2" t="s">
        <v>14</v>
      </c>
      <c r="D153" s="3" t="s">
        <v>15</v>
      </c>
      <c r="E153" s="2" t="s">
        <v>237</v>
      </c>
      <c r="F153" s="2"/>
      <c r="G153" s="2"/>
      <c r="H153" s="2"/>
      <c r="I153" s="2"/>
      <c r="J153" s="2"/>
      <c r="K153" s="2"/>
      <c r="L153" s="2"/>
      <c r="M153" s="2"/>
      <c r="N153" s="2">
        <v>2755.5</v>
      </c>
      <c r="O153" s="2" t="s">
        <v>17</v>
      </c>
      <c r="P153" s="2">
        <v>477.09710760297583</v>
      </c>
      <c r="Q153" s="2">
        <v>1314641.08</v>
      </c>
      <c r="R153" s="2">
        <v>5.5508680349386372</v>
      </c>
      <c r="S153" s="2">
        <v>15295.41687027342</v>
      </c>
      <c r="T153" s="2">
        <v>481684.5</v>
      </c>
    </row>
    <row r="154" spans="1:20">
      <c r="A154" s="2" t="s">
        <v>12</v>
      </c>
      <c r="B154" s="2" t="s">
        <v>238</v>
      </c>
      <c r="C154" s="2" t="s">
        <v>14</v>
      </c>
      <c r="D154" s="3" t="s">
        <v>15</v>
      </c>
      <c r="E154" s="2" t="s">
        <v>239</v>
      </c>
      <c r="F154" s="2"/>
      <c r="G154" s="2"/>
      <c r="H154" s="2"/>
      <c r="I154" s="2"/>
      <c r="J154" s="2"/>
      <c r="K154" s="2"/>
      <c r="L154" s="2"/>
      <c r="M154" s="2"/>
      <c r="N154" s="2">
        <v>4480</v>
      </c>
      <c r="O154" s="2" t="s">
        <v>17</v>
      </c>
      <c r="P154" s="2">
        <v>268.15863616071431</v>
      </c>
      <c r="Q154" s="2">
        <v>1201350.69</v>
      </c>
      <c r="R154" s="2">
        <v>3.1199375934928941</v>
      </c>
      <c r="S154" s="2">
        <v>13977.32041884817</v>
      </c>
      <c r="T154" s="2">
        <v>440174.8</v>
      </c>
    </row>
    <row r="155" spans="1:20">
      <c r="A155" s="2" t="s">
        <v>12</v>
      </c>
      <c r="B155" s="2" t="s">
        <v>238</v>
      </c>
      <c r="C155" s="2" t="s">
        <v>14</v>
      </c>
      <c r="D155" s="3" t="s">
        <v>15</v>
      </c>
      <c r="E155" s="2" t="s">
        <v>240</v>
      </c>
      <c r="F155" s="2"/>
      <c r="G155" s="2"/>
      <c r="H155" s="2"/>
      <c r="I155" s="2"/>
      <c r="J155" s="2"/>
      <c r="K155" s="2"/>
      <c r="L155" s="2"/>
      <c r="M155" s="2"/>
      <c r="N155" s="2">
        <v>1120</v>
      </c>
      <c r="O155" s="2" t="s">
        <v>17</v>
      </c>
      <c r="P155" s="2">
        <v>262.0184375</v>
      </c>
      <c r="Q155" s="2">
        <v>293460.65000000002</v>
      </c>
      <c r="R155" s="2">
        <v>3.048498400232694</v>
      </c>
      <c r="S155" s="2">
        <v>3414.3182082606172</v>
      </c>
      <c r="T155" s="2">
        <v>107523.9</v>
      </c>
    </row>
    <row r="156" spans="1:20">
      <c r="A156" s="2" t="s">
        <v>12</v>
      </c>
      <c r="B156" s="2" t="s">
        <v>241</v>
      </c>
      <c r="C156" s="2" t="s">
        <v>14</v>
      </c>
      <c r="D156" s="3" t="s">
        <v>15</v>
      </c>
      <c r="E156" s="2" t="s">
        <v>242</v>
      </c>
      <c r="F156" s="2"/>
      <c r="G156" s="2"/>
      <c r="H156" s="2"/>
      <c r="I156" s="2"/>
      <c r="J156" s="2"/>
      <c r="K156" s="2"/>
      <c r="L156" s="2"/>
      <c r="M156" s="2"/>
      <c r="N156" s="2">
        <v>4004</v>
      </c>
      <c r="O156" s="2" t="s">
        <v>17</v>
      </c>
      <c r="P156" s="2">
        <v>412.00533466533471</v>
      </c>
      <c r="Q156" s="2">
        <v>1649669.36</v>
      </c>
      <c r="R156" s="2">
        <v>4.8272446943800196</v>
      </c>
      <c r="S156" s="2">
        <v>19328.287756297599</v>
      </c>
      <c r="T156" s="2">
        <v>604438.9</v>
      </c>
    </row>
    <row r="157" spans="1:20">
      <c r="A157" s="2" t="s">
        <v>12</v>
      </c>
      <c r="B157" s="2" t="s">
        <v>243</v>
      </c>
      <c r="C157" s="2" t="s">
        <v>14</v>
      </c>
      <c r="D157" s="3" t="s">
        <v>15</v>
      </c>
      <c r="E157" s="2" t="s">
        <v>242</v>
      </c>
      <c r="F157" s="2"/>
      <c r="G157" s="2"/>
      <c r="H157" s="2"/>
      <c r="I157" s="2"/>
      <c r="J157" s="2"/>
      <c r="K157" s="2"/>
      <c r="L157" s="2"/>
      <c r="M157" s="2"/>
      <c r="N157" s="2">
        <v>4004</v>
      </c>
      <c r="O157" s="2" t="s">
        <v>17</v>
      </c>
      <c r="P157" s="2">
        <v>412.00533469999999</v>
      </c>
      <c r="Q157" s="2">
        <v>1649669.36</v>
      </c>
      <c r="R157" s="2">
        <v>4.827244694</v>
      </c>
      <c r="S157" s="2">
        <v>19328.287759999999</v>
      </c>
      <c r="T157" s="2">
        <v>604438.9</v>
      </c>
    </row>
    <row r="158" spans="1:20">
      <c r="A158" s="2" t="s">
        <v>12</v>
      </c>
      <c r="B158" s="2" t="s">
        <v>244</v>
      </c>
      <c r="C158" s="2" t="s">
        <v>14</v>
      </c>
      <c r="D158" s="3" t="s">
        <v>15</v>
      </c>
      <c r="E158" s="2" t="s">
        <v>245</v>
      </c>
      <c r="F158" s="2"/>
      <c r="G158" s="2"/>
      <c r="H158" s="2"/>
      <c r="I158" s="2"/>
      <c r="J158" s="2"/>
      <c r="K158" s="2"/>
      <c r="L158" s="2"/>
      <c r="M158" s="2"/>
      <c r="N158" s="2">
        <v>3075</v>
      </c>
      <c r="O158" s="2" t="s">
        <v>17</v>
      </c>
      <c r="P158" s="2">
        <v>292.79337559999999</v>
      </c>
      <c r="Q158" s="2">
        <v>900339.63</v>
      </c>
      <c r="R158" s="2">
        <v>3.4305023499999998</v>
      </c>
      <c r="S158" s="2">
        <v>10548.79473</v>
      </c>
      <c r="T158" s="2">
        <v>329884.40000000002</v>
      </c>
    </row>
    <row r="159" spans="1:20">
      <c r="A159" s="2" t="s">
        <v>12</v>
      </c>
      <c r="B159" s="2" t="s">
        <v>244</v>
      </c>
      <c r="C159" s="2" t="s">
        <v>14</v>
      </c>
      <c r="D159" s="3" t="s">
        <v>15</v>
      </c>
      <c r="E159" s="2" t="s">
        <v>246</v>
      </c>
      <c r="F159" s="2"/>
      <c r="G159" s="2"/>
      <c r="H159" s="2"/>
      <c r="I159" s="2"/>
      <c r="J159" s="2"/>
      <c r="K159" s="2"/>
      <c r="L159" s="2"/>
      <c r="M159" s="2"/>
      <c r="N159" s="2">
        <v>425</v>
      </c>
      <c r="O159" s="2" t="s">
        <v>17</v>
      </c>
      <c r="P159" s="2">
        <v>282.37454120000001</v>
      </c>
      <c r="Q159" s="2">
        <v>120009.18</v>
      </c>
      <c r="R159" s="2">
        <v>3.3084304769999999</v>
      </c>
      <c r="S159" s="2">
        <v>1406.0829530000001</v>
      </c>
      <c r="T159" s="2">
        <v>43971.3</v>
      </c>
    </row>
    <row r="160" spans="1:20">
      <c r="A160" s="2" t="s">
        <v>12</v>
      </c>
      <c r="B160" s="2" t="s">
        <v>247</v>
      </c>
      <c r="C160" s="2" t="s">
        <v>14</v>
      </c>
      <c r="D160" s="3" t="s">
        <v>18</v>
      </c>
      <c r="E160" s="2" t="s">
        <v>248</v>
      </c>
      <c r="F160" s="2"/>
      <c r="G160" s="2"/>
      <c r="H160" s="2"/>
      <c r="I160" s="2"/>
      <c r="J160" s="2"/>
      <c r="K160" s="2"/>
      <c r="L160" s="2"/>
      <c r="M160" s="2"/>
      <c r="N160" s="2">
        <v>7447.5</v>
      </c>
      <c r="O160" s="2" t="s">
        <v>17</v>
      </c>
      <c r="P160" s="2">
        <v>247.02898690835849</v>
      </c>
      <c r="Q160" s="2">
        <v>1839748.38</v>
      </c>
      <c r="R160" s="2">
        <v>2.8960021911882592</v>
      </c>
      <c r="S160" s="2">
        <v>21567.97631887456</v>
      </c>
      <c r="T160" s="2">
        <v>808753.4</v>
      </c>
    </row>
    <row r="161" spans="1:20">
      <c r="A161" s="2" t="s">
        <v>12</v>
      </c>
      <c r="B161" s="2" t="s">
        <v>249</v>
      </c>
      <c r="C161" s="2" t="s">
        <v>14</v>
      </c>
      <c r="D161" s="3" t="s">
        <v>18</v>
      </c>
      <c r="E161" s="2" t="s">
        <v>250</v>
      </c>
      <c r="F161" s="2"/>
      <c r="G161" s="2"/>
      <c r="H161" s="2"/>
      <c r="I161" s="2"/>
      <c r="J161" s="2"/>
      <c r="K161" s="2"/>
      <c r="L161" s="2"/>
      <c r="M161" s="2"/>
      <c r="N161" s="2">
        <v>4838</v>
      </c>
      <c r="O161" s="2" t="s">
        <v>17</v>
      </c>
      <c r="P161" s="2">
        <v>446.58114510128172</v>
      </c>
      <c r="Q161" s="2">
        <v>2160559.58</v>
      </c>
      <c r="R161" s="2">
        <v>5.2415627359305343</v>
      </c>
      <c r="S161" s="2">
        <v>25358.68051643193</v>
      </c>
      <c r="T161" s="2">
        <v>949782</v>
      </c>
    </row>
    <row r="162" spans="1:20">
      <c r="A162" s="2" t="s">
        <v>12</v>
      </c>
      <c r="B162" s="2" t="s">
        <v>249</v>
      </c>
      <c r="C162" s="2" t="s">
        <v>14</v>
      </c>
      <c r="D162" s="3" t="s">
        <v>18</v>
      </c>
      <c r="E162" s="2" t="s">
        <v>251</v>
      </c>
      <c r="F162" s="2"/>
      <c r="G162" s="2"/>
      <c r="H162" s="2"/>
      <c r="I162" s="2"/>
      <c r="J162" s="2"/>
      <c r="K162" s="2"/>
      <c r="L162" s="2"/>
      <c r="M162" s="2"/>
      <c r="N162" s="2">
        <v>4900</v>
      </c>
      <c r="O162" s="2" t="s">
        <v>17</v>
      </c>
      <c r="P162" s="2">
        <v>466.28923469387757</v>
      </c>
      <c r="Q162" s="2">
        <v>2284817.25</v>
      </c>
      <c r="R162" s="2">
        <v>5.4728783414774371</v>
      </c>
      <c r="S162" s="2">
        <v>26817.103873239441</v>
      </c>
      <c r="T162" s="2">
        <v>1004405.6</v>
      </c>
    </row>
    <row r="163" spans="1:20">
      <c r="A163" s="2" t="s">
        <v>12</v>
      </c>
      <c r="B163" s="2" t="s">
        <v>252</v>
      </c>
      <c r="C163" s="2" t="s">
        <v>14</v>
      </c>
      <c r="D163" s="3" t="s">
        <v>15</v>
      </c>
      <c r="E163" s="2" t="s">
        <v>253</v>
      </c>
      <c r="F163" s="2"/>
      <c r="G163" s="2"/>
      <c r="H163" s="2"/>
      <c r="I163" s="2"/>
      <c r="J163" s="2"/>
      <c r="K163" s="2"/>
      <c r="L163" s="2"/>
      <c r="M163" s="2"/>
      <c r="N163" s="2">
        <v>6062.4</v>
      </c>
      <c r="O163" s="2" t="s">
        <v>17</v>
      </c>
      <c r="P163" s="2">
        <v>680.64344154130379</v>
      </c>
      <c r="Q163" s="2">
        <v>4126332.8</v>
      </c>
      <c r="R163" s="2">
        <v>8.0122830081377714</v>
      </c>
      <c r="S163" s="2">
        <v>48573.664508534443</v>
      </c>
      <c r="T163" s="2">
        <v>1511888.4</v>
      </c>
    </row>
    <row r="164" spans="1:20">
      <c r="A164" s="2" t="s">
        <v>12</v>
      </c>
      <c r="B164" s="2" t="s">
        <v>252</v>
      </c>
      <c r="C164" s="2" t="s">
        <v>14</v>
      </c>
      <c r="D164" s="3" t="s">
        <v>18</v>
      </c>
      <c r="E164" s="2" t="s">
        <v>254</v>
      </c>
      <c r="F164" s="2"/>
      <c r="G164" s="2"/>
      <c r="H164" s="2"/>
      <c r="I164" s="2"/>
      <c r="J164" s="2"/>
      <c r="K164" s="2"/>
      <c r="L164" s="2"/>
      <c r="M164" s="2"/>
      <c r="N164" s="2">
        <v>9151</v>
      </c>
      <c r="O164" s="2" t="s">
        <v>17</v>
      </c>
      <c r="P164" s="2">
        <v>229.73097257130371</v>
      </c>
      <c r="Q164" s="2">
        <v>2102268.13</v>
      </c>
      <c r="R164" s="2">
        <v>2.7043080938352411</v>
      </c>
      <c r="S164" s="2">
        <v>24747.123366686279</v>
      </c>
      <c r="T164" s="2">
        <v>924157.1</v>
      </c>
    </row>
    <row r="165" spans="1:20">
      <c r="A165" s="2" t="s">
        <v>12</v>
      </c>
      <c r="B165" s="2" t="s">
        <v>255</v>
      </c>
      <c r="C165" s="2" t="s">
        <v>14</v>
      </c>
      <c r="D165" s="3" t="s">
        <v>15</v>
      </c>
      <c r="E165" s="2" t="s">
        <v>256</v>
      </c>
      <c r="F165" s="2"/>
      <c r="G165" s="2"/>
      <c r="H165" s="2"/>
      <c r="I165" s="2"/>
      <c r="J165" s="2"/>
      <c r="K165" s="2"/>
      <c r="L165" s="2"/>
      <c r="M165" s="2"/>
      <c r="N165" s="2">
        <v>4004</v>
      </c>
      <c r="O165" s="2" t="s">
        <v>17</v>
      </c>
      <c r="P165" s="2">
        <v>413.8107067932068</v>
      </c>
      <c r="Q165" s="2">
        <v>1656898.07</v>
      </c>
      <c r="R165" s="2">
        <v>4.8712266838517566</v>
      </c>
      <c r="S165" s="2">
        <v>19504.39164214244</v>
      </c>
      <c r="T165" s="2">
        <v>607087.5</v>
      </c>
    </row>
    <row r="166" spans="1:20">
      <c r="A166" s="2" t="s">
        <v>12</v>
      </c>
      <c r="B166" s="2" t="s">
        <v>257</v>
      </c>
      <c r="C166" s="2" t="s">
        <v>14</v>
      </c>
      <c r="D166" s="3" t="s">
        <v>15</v>
      </c>
      <c r="E166" s="2" t="s">
        <v>258</v>
      </c>
      <c r="F166" s="2"/>
      <c r="G166" s="2"/>
      <c r="H166" s="2"/>
      <c r="I166" s="2"/>
      <c r="J166" s="2"/>
      <c r="K166" s="2"/>
      <c r="L166" s="2"/>
      <c r="M166" s="2"/>
      <c r="N166" s="2">
        <v>14256</v>
      </c>
      <c r="O166" s="2" t="s">
        <v>17</v>
      </c>
      <c r="P166" s="2">
        <v>214.70521604938281</v>
      </c>
      <c r="Q166" s="2">
        <v>3060837.56</v>
      </c>
      <c r="R166" s="2">
        <v>2.527430442017454</v>
      </c>
      <c r="S166" s="2">
        <v>36031.048381400833</v>
      </c>
      <c r="T166" s="2">
        <v>1121490.8999999999</v>
      </c>
    </row>
    <row r="167" spans="1:20">
      <c r="A167" s="2" t="s">
        <v>12</v>
      </c>
      <c r="B167" s="2" t="s">
        <v>259</v>
      </c>
      <c r="C167" s="2" t="s">
        <v>14</v>
      </c>
      <c r="D167" s="3" t="s">
        <v>15</v>
      </c>
      <c r="E167" s="2" t="s">
        <v>260</v>
      </c>
      <c r="F167" s="2"/>
      <c r="G167" s="2"/>
      <c r="H167" s="2"/>
      <c r="I167" s="2"/>
      <c r="J167" s="2"/>
      <c r="K167" s="2"/>
      <c r="L167" s="2"/>
      <c r="M167" s="2"/>
      <c r="N167" s="2">
        <v>1009.6</v>
      </c>
      <c r="O167" s="2" t="s">
        <v>17</v>
      </c>
      <c r="P167" s="2">
        <v>672.82163232963546</v>
      </c>
      <c r="Q167" s="2">
        <v>679280.72</v>
      </c>
      <c r="R167" s="2">
        <v>7.9202075612670448</v>
      </c>
      <c r="S167" s="2">
        <v>7996.2415538552086</v>
      </c>
      <c r="T167" s="2">
        <v>248888.4</v>
      </c>
    </row>
    <row r="168" spans="1:20">
      <c r="A168" s="2" t="s">
        <v>12</v>
      </c>
      <c r="B168" s="2" t="s">
        <v>261</v>
      </c>
      <c r="C168" s="2" t="s">
        <v>14</v>
      </c>
      <c r="D168" s="3" t="s">
        <v>18</v>
      </c>
      <c r="E168" s="2" t="s">
        <v>262</v>
      </c>
      <c r="F168" s="2"/>
      <c r="G168" s="2"/>
      <c r="H168" s="2"/>
      <c r="I168" s="2"/>
      <c r="J168" s="2"/>
      <c r="K168" s="2"/>
      <c r="L168" s="2"/>
      <c r="M168" s="2"/>
      <c r="N168" s="2">
        <v>4914</v>
      </c>
      <c r="O168" s="2" t="s">
        <v>17</v>
      </c>
      <c r="P168" s="2">
        <v>439.30859584859581</v>
      </c>
      <c r="Q168" s="2">
        <v>2158762.44</v>
      </c>
      <c r="R168" s="2">
        <v>5.1744239793709754</v>
      </c>
      <c r="S168" s="2">
        <v>25427.11943462897</v>
      </c>
      <c r="T168" s="2">
        <v>948991.9</v>
      </c>
    </row>
    <row r="169" spans="1:20">
      <c r="A169" s="2" t="s">
        <v>12</v>
      </c>
      <c r="B169" s="2" t="s">
        <v>263</v>
      </c>
      <c r="C169" s="2" t="s">
        <v>14</v>
      </c>
      <c r="D169" s="3" t="s">
        <v>18</v>
      </c>
      <c r="E169" s="2" t="s">
        <v>264</v>
      </c>
      <c r="F169" s="2"/>
      <c r="G169" s="2"/>
      <c r="H169" s="2"/>
      <c r="I169" s="2"/>
      <c r="J169" s="2"/>
      <c r="K169" s="2"/>
      <c r="L169" s="2"/>
      <c r="M169" s="2"/>
      <c r="N169" s="2">
        <v>9151</v>
      </c>
      <c r="O169" s="2" t="s">
        <v>17</v>
      </c>
      <c r="P169" s="2">
        <v>222.50637853786469</v>
      </c>
      <c r="Q169" s="2">
        <v>2036155.87</v>
      </c>
      <c r="R169" s="2">
        <v>2.620805400917134</v>
      </c>
      <c r="S169" s="2">
        <v>23982.990223792691</v>
      </c>
      <c r="T169" s="2">
        <v>895094.1</v>
      </c>
    </row>
    <row r="170" spans="1:20">
      <c r="A170" s="2" t="s">
        <v>12</v>
      </c>
      <c r="B170" s="2" t="s">
        <v>265</v>
      </c>
      <c r="C170" s="2" t="s">
        <v>14</v>
      </c>
      <c r="D170" s="3" t="s">
        <v>15</v>
      </c>
      <c r="E170" s="2" t="s">
        <v>266</v>
      </c>
      <c r="F170" s="2"/>
      <c r="G170" s="2"/>
      <c r="H170" s="2"/>
      <c r="I170" s="2"/>
      <c r="J170" s="2"/>
      <c r="K170" s="2"/>
      <c r="L170" s="2"/>
      <c r="M170" s="2"/>
      <c r="N170" s="2">
        <v>4004</v>
      </c>
      <c r="O170" s="2" t="s">
        <v>17</v>
      </c>
      <c r="P170" s="2">
        <v>399.88232267732269</v>
      </c>
      <c r="Q170" s="2">
        <v>1601128.82</v>
      </c>
      <c r="R170" s="2">
        <v>4.7100391363642249</v>
      </c>
      <c r="S170" s="2">
        <v>18858.996702002351</v>
      </c>
      <c r="T170" s="2">
        <v>586653.69999999995</v>
      </c>
    </row>
    <row r="171" spans="1:20">
      <c r="A171" s="2" t="s">
        <v>12</v>
      </c>
      <c r="B171" s="2" t="s">
        <v>267</v>
      </c>
      <c r="C171" s="2" t="s">
        <v>14</v>
      </c>
      <c r="D171" s="3" t="s">
        <v>15</v>
      </c>
      <c r="E171" s="2" t="s">
        <v>268</v>
      </c>
      <c r="F171" s="2"/>
      <c r="G171" s="2"/>
      <c r="H171" s="2"/>
      <c r="I171" s="2"/>
      <c r="J171" s="2"/>
      <c r="K171" s="2"/>
      <c r="L171" s="2"/>
      <c r="M171" s="2"/>
      <c r="N171" s="2">
        <v>64</v>
      </c>
      <c r="O171" s="2" t="s">
        <v>17</v>
      </c>
      <c r="P171" s="2">
        <v>854.61203124999997</v>
      </c>
      <c r="Q171" s="2">
        <v>54695.17</v>
      </c>
      <c r="R171" s="2">
        <v>10.066101663722019</v>
      </c>
      <c r="S171" s="2">
        <v>644.23050647820958</v>
      </c>
      <c r="T171" s="2">
        <v>20040.3</v>
      </c>
    </row>
    <row r="172" spans="1:20">
      <c r="A172" s="2" t="s">
        <v>12</v>
      </c>
      <c r="B172" s="2" t="s">
        <v>269</v>
      </c>
      <c r="C172" s="2" t="s">
        <v>14</v>
      </c>
      <c r="D172" s="3" t="s">
        <v>15</v>
      </c>
      <c r="E172" s="2" t="s">
        <v>242</v>
      </c>
      <c r="F172" s="2"/>
      <c r="G172" s="2"/>
      <c r="H172" s="2"/>
      <c r="I172" s="2"/>
      <c r="J172" s="2"/>
      <c r="K172" s="2"/>
      <c r="L172" s="2"/>
      <c r="M172" s="2"/>
      <c r="N172" s="2">
        <v>4004</v>
      </c>
      <c r="O172" s="2" t="s">
        <v>17</v>
      </c>
      <c r="P172" s="2">
        <v>393.96982767232771</v>
      </c>
      <c r="Q172" s="2">
        <v>1577455.19</v>
      </c>
      <c r="R172" s="2">
        <v>4.6403984413701727</v>
      </c>
      <c r="S172" s="2">
        <v>18580.155359246171</v>
      </c>
      <c r="T172" s="2">
        <v>577979.5</v>
      </c>
    </row>
    <row r="173" spans="1:20">
      <c r="A173" s="2" t="s">
        <v>12</v>
      </c>
      <c r="B173" s="2" t="s">
        <v>270</v>
      </c>
      <c r="C173" s="2" t="s">
        <v>14</v>
      </c>
      <c r="D173" s="3" t="s">
        <v>18</v>
      </c>
      <c r="E173" s="2" t="s">
        <v>271</v>
      </c>
      <c r="F173" s="2"/>
      <c r="G173" s="2"/>
      <c r="H173" s="2"/>
      <c r="I173" s="2"/>
      <c r="J173" s="2"/>
      <c r="K173" s="2"/>
      <c r="L173" s="2"/>
      <c r="M173" s="2"/>
      <c r="N173" s="2">
        <v>7250</v>
      </c>
      <c r="O173" s="2" t="s">
        <v>17</v>
      </c>
      <c r="P173" s="2">
        <v>257.40367448275862</v>
      </c>
      <c r="Q173" s="2">
        <v>1866176.64</v>
      </c>
      <c r="R173" s="2">
        <v>3.04259662509171</v>
      </c>
      <c r="S173" s="2">
        <v>22058.825531914899</v>
      </c>
      <c r="T173" s="2">
        <v>820371.2</v>
      </c>
    </row>
    <row r="174" spans="1:20">
      <c r="A174" s="2" t="s">
        <v>12</v>
      </c>
      <c r="B174" s="2" t="s">
        <v>272</v>
      </c>
      <c r="C174" s="2" t="s">
        <v>14</v>
      </c>
      <c r="D174" s="3" t="s">
        <v>15</v>
      </c>
      <c r="E174" s="2" t="s">
        <v>273</v>
      </c>
      <c r="F174" s="2"/>
      <c r="G174" s="2"/>
      <c r="H174" s="2"/>
      <c r="I174" s="2"/>
      <c r="J174" s="2"/>
      <c r="K174" s="2"/>
      <c r="L174" s="2"/>
      <c r="M174" s="2"/>
      <c r="N174" s="2">
        <v>3307.2</v>
      </c>
      <c r="O174" s="2" t="s">
        <v>17</v>
      </c>
      <c r="P174" s="2">
        <v>283.34516811804548</v>
      </c>
      <c r="Q174" s="2">
        <v>937079.14</v>
      </c>
      <c r="R174" s="2">
        <v>3.3492336656979371</v>
      </c>
      <c r="S174" s="2">
        <v>11076.58557919622</v>
      </c>
      <c r="T174" s="2">
        <v>343345.8</v>
      </c>
    </row>
    <row r="175" spans="1:20">
      <c r="A175" s="2" t="s">
        <v>12</v>
      </c>
      <c r="B175" s="2" t="s">
        <v>272</v>
      </c>
      <c r="C175" s="2" t="s">
        <v>14</v>
      </c>
      <c r="D175" s="3" t="s">
        <v>15</v>
      </c>
      <c r="E175" s="2" t="s">
        <v>274</v>
      </c>
      <c r="F175" s="2"/>
      <c r="G175" s="2"/>
      <c r="H175" s="2"/>
      <c r="I175" s="2"/>
      <c r="J175" s="2"/>
      <c r="K175" s="2"/>
      <c r="L175" s="2"/>
      <c r="M175" s="2"/>
      <c r="N175" s="2">
        <v>14256</v>
      </c>
      <c r="O175" s="2" t="s">
        <v>17</v>
      </c>
      <c r="P175" s="2">
        <v>222.98373035914699</v>
      </c>
      <c r="Q175" s="2">
        <v>3178856.06</v>
      </c>
      <c r="R175" s="2">
        <v>2.6357414936069392</v>
      </c>
      <c r="S175" s="2">
        <v>37575.130732860533</v>
      </c>
      <c r="T175" s="2">
        <v>1164732.8</v>
      </c>
    </row>
    <row r="176" spans="1:20">
      <c r="A176" s="2" t="s">
        <v>12</v>
      </c>
      <c r="B176" s="2" t="s">
        <v>275</v>
      </c>
      <c r="C176" s="2" t="s">
        <v>14</v>
      </c>
      <c r="D176" s="3" t="s">
        <v>15</v>
      </c>
      <c r="E176" s="2" t="s">
        <v>242</v>
      </c>
      <c r="F176" s="2"/>
      <c r="G176" s="2"/>
      <c r="H176" s="2"/>
      <c r="I176" s="2"/>
      <c r="J176" s="2"/>
      <c r="K176" s="2"/>
      <c r="L176" s="2"/>
      <c r="M176" s="2"/>
      <c r="N176" s="2">
        <v>4004</v>
      </c>
      <c r="O176" s="2" t="s">
        <v>17</v>
      </c>
      <c r="P176" s="2">
        <v>399.26519230769242</v>
      </c>
      <c r="Q176" s="2">
        <v>1598657.83</v>
      </c>
      <c r="R176" s="2">
        <v>4.7194467175850168</v>
      </c>
      <c r="S176" s="2">
        <v>18896.6646572104</v>
      </c>
      <c r="T176" s="2">
        <v>585748.30000000005</v>
      </c>
    </row>
    <row r="177" spans="1:20">
      <c r="A177" s="2" t="s">
        <v>12</v>
      </c>
      <c r="B177" s="2" t="s">
        <v>276</v>
      </c>
      <c r="C177" s="2" t="s">
        <v>14</v>
      </c>
      <c r="D177" s="3" t="s">
        <v>18</v>
      </c>
      <c r="E177" s="2" t="s">
        <v>277</v>
      </c>
      <c r="F177" s="2"/>
      <c r="G177" s="2"/>
      <c r="H177" s="2"/>
      <c r="I177" s="2"/>
      <c r="J177" s="2"/>
      <c r="K177" s="2"/>
      <c r="L177" s="2"/>
      <c r="M177" s="2"/>
      <c r="N177" s="2">
        <v>50</v>
      </c>
      <c r="O177" s="2" t="s">
        <v>17</v>
      </c>
      <c r="P177" s="2">
        <v>420.5412</v>
      </c>
      <c r="Q177" s="2">
        <v>21027.06</v>
      </c>
      <c r="R177" s="2">
        <v>4.953371025</v>
      </c>
      <c r="S177" s="2">
        <v>247.6685512</v>
      </c>
      <c r="T177" s="2">
        <v>9243.4</v>
      </c>
    </row>
    <row r="178" spans="1:20">
      <c r="A178" s="2" t="s">
        <v>12</v>
      </c>
      <c r="B178" s="2" t="s">
        <v>278</v>
      </c>
      <c r="C178" s="2" t="s">
        <v>14</v>
      </c>
      <c r="D178" s="3" t="s">
        <v>15</v>
      </c>
      <c r="E178" s="2" t="s">
        <v>279</v>
      </c>
      <c r="F178" s="2"/>
      <c r="G178" s="2"/>
      <c r="H178" s="2"/>
      <c r="I178" s="2"/>
      <c r="J178" s="2"/>
      <c r="K178" s="2"/>
      <c r="L178" s="2"/>
      <c r="M178" s="2"/>
      <c r="N178" s="2">
        <v>8008</v>
      </c>
      <c r="O178" s="2" t="s">
        <v>17</v>
      </c>
      <c r="P178" s="2">
        <v>406.77410214785209</v>
      </c>
      <c r="Q178" s="2">
        <v>3257447.01</v>
      </c>
      <c r="R178" s="2">
        <v>4.7912143951454924</v>
      </c>
      <c r="S178" s="2">
        <v>38368.044876325082</v>
      </c>
      <c r="T178" s="2">
        <v>1193528.5</v>
      </c>
    </row>
    <row r="179" spans="1:20">
      <c r="A179" s="2" t="s">
        <v>12</v>
      </c>
      <c r="B179" s="2" t="s">
        <v>280</v>
      </c>
      <c r="C179" s="2" t="s">
        <v>14</v>
      </c>
      <c r="D179" s="3" t="s">
        <v>18</v>
      </c>
      <c r="E179" s="2" t="s">
        <v>281</v>
      </c>
      <c r="F179" s="2"/>
      <c r="G179" s="2"/>
      <c r="H179" s="2"/>
      <c r="I179" s="2"/>
      <c r="J179" s="2"/>
      <c r="K179" s="2"/>
      <c r="L179" s="2"/>
      <c r="M179" s="2"/>
      <c r="N179" s="2">
        <v>7417.5</v>
      </c>
      <c r="O179" s="2" t="s">
        <v>17</v>
      </c>
      <c r="P179" s="2">
        <v>234.11583282777221</v>
      </c>
      <c r="Q179" s="2">
        <v>1736554.19</v>
      </c>
      <c r="R179" s="2">
        <v>2.759173044522949</v>
      </c>
      <c r="S179" s="2">
        <v>20466.166057748971</v>
      </c>
      <c r="T179" s="2">
        <v>763389.2</v>
      </c>
    </row>
    <row r="180" spans="1:20">
      <c r="A180" s="2" t="s">
        <v>12</v>
      </c>
      <c r="B180" s="2" t="s">
        <v>282</v>
      </c>
      <c r="C180" s="2" t="s">
        <v>14</v>
      </c>
      <c r="D180" s="3" t="s">
        <v>18</v>
      </c>
      <c r="E180" s="2" t="s">
        <v>283</v>
      </c>
      <c r="F180" s="2"/>
      <c r="G180" s="2"/>
      <c r="H180" s="2"/>
      <c r="I180" s="2"/>
      <c r="J180" s="2"/>
      <c r="K180" s="2"/>
      <c r="L180" s="2"/>
      <c r="M180" s="2"/>
      <c r="N180" s="2">
        <v>9151</v>
      </c>
      <c r="O180" s="2" t="s">
        <v>17</v>
      </c>
      <c r="P180" s="2">
        <v>230.38772593159209</v>
      </c>
      <c r="Q180" s="2">
        <v>2108278.08</v>
      </c>
      <c r="R180" s="2">
        <v>2.715235426418293</v>
      </c>
      <c r="S180" s="2">
        <v>24847.119387153802</v>
      </c>
      <c r="T180" s="2">
        <v>926799.1</v>
      </c>
    </row>
    <row r="181" spans="1:20">
      <c r="A181" s="2" t="s">
        <v>12</v>
      </c>
      <c r="B181" s="2" t="s">
        <v>284</v>
      </c>
      <c r="C181" s="2" t="s">
        <v>14</v>
      </c>
      <c r="D181" s="3" t="s">
        <v>15</v>
      </c>
      <c r="E181" s="2" t="s">
        <v>285</v>
      </c>
      <c r="F181" s="2"/>
      <c r="G181" s="2"/>
      <c r="H181" s="2"/>
      <c r="I181" s="2"/>
      <c r="J181" s="2"/>
      <c r="K181" s="2"/>
      <c r="L181" s="2"/>
      <c r="M181" s="2"/>
      <c r="N181" s="2">
        <v>1750</v>
      </c>
      <c r="O181" s="2" t="s">
        <v>17</v>
      </c>
      <c r="P181" s="2">
        <v>307.56428</v>
      </c>
      <c r="Q181" s="2">
        <v>538237.49</v>
      </c>
      <c r="R181" s="2">
        <v>3.6248</v>
      </c>
      <c r="S181" s="2">
        <v>6343.4000000000005</v>
      </c>
      <c r="T181" s="2">
        <v>197210.2</v>
      </c>
    </row>
    <row r="182" spans="1:20">
      <c r="A182" s="2" t="s">
        <v>12</v>
      </c>
      <c r="B182" s="2" t="s">
        <v>286</v>
      </c>
      <c r="C182" s="2" t="s">
        <v>14</v>
      </c>
      <c r="D182" s="3" t="s">
        <v>15</v>
      </c>
      <c r="E182" s="2" t="s">
        <v>242</v>
      </c>
      <c r="F182" s="2"/>
      <c r="G182" s="2"/>
      <c r="H182" s="2"/>
      <c r="I182" s="2"/>
      <c r="J182" s="2"/>
      <c r="K182" s="2"/>
      <c r="L182" s="2"/>
      <c r="M182" s="2"/>
      <c r="N182" s="2">
        <v>4004</v>
      </c>
      <c r="O182" s="2" t="s">
        <v>17</v>
      </c>
      <c r="P182" s="2">
        <v>419.54066183816178</v>
      </c>
      <c r="Q182" s="2">
        <v>1679840.81</v>
      </c>
      <c r="R182" s="2">
        <v>4.944498077055532</v>
      </c>
      <c r="S182" s="2">
        <v>19797.770300530348</v>
      </c>
      <c r="T182" s="2">
        <v>615493.69999999995</v>
      </c>
    </row>
    <row r="183" spans="1:20">
      <c r="A183" s="2" t="s">
        <v>12</v>
      </c>
      <c r="B183" s="2" t="s">
        <v>286</v>
      </c>
      <c r="C183" s="2" t="s">
        <v>14</v>
      </c>
      <c r="D183" s="3" t="s">
        <v>15</v>
      </c>
      <c r="E183" s="2" t="s">
        <v>274</v>
      </c>
      <c r="F183" s="2"/>
      <c r="G183" s="2"/>
      <c r="H183" s="2"/>
      <c r="I183" s="2"/>
      <c r="J183" s="2"/>
      <c r="K183" s="2"/>
      <c r="L183" s="2"/>
      <c r="M183" s="2"/>
      <c r="N183" s="2">
        <v>14256</v>
      </c>
      <c r="O183" s="2" t="s">
        <v>17</v>
      </c>
      <c r="P183" s="2">
        <v>241.0090551346801</v>
      </c>
      <c r="Q183" s="2">
        <v>3435825.09</v>
      </c>
      <c r="R183" s="2">
        <v>2.840413142424044</v>
      </c>
      <c r="S183" s="2">
        <v>40492.929758397171</v>
      </c>
      <c r="T183" s="2">
        <v>1258886.3</v>
      </c>
    </row>
    <row r="184" spans="1:20">
      <c r="A184" s="2" t="s">
        <v>12</v>
      </c>
      <c r="B184" s="2" t="s">
        <v>287</v>
      </c>
      <c r="C184" s="2" t="s">
        <v>14</v>
      </c>
      <c r="D184" s="3" t="s">
        <v>15</v>
      </c>
      <c r="E184" s="2" t="s">
        <v>288</v>
      </c>
      <c r="F184" s="2"/>
      <c r="G184" s="2"/>
      <c r="H184" s="2"/>
      <c r="I184" s="2"/>
      <c r="J184" s="2"/>
      <c r="K184" s="2"/>
      <c r="L184" s="2"/>
      <c r="M184" s="2"/>
      <c r="N184" s="2">
        <v>5660.8</v>
      </c>
      <c r="O184" s="2" t="s">
        <v>17</v>
      </c>
      <c r="P184" s="2">
        <v>969.75853766252123</v>
      </c>
      <c r="Q184" s="2">
        <v>5489609.1299999999</v>
      </c>
      <c r="R184" s="2">
        <v>11.42909296007686</v>
      </c>
      <c r="S184" s="2">
        <v>64697.809428403067</v>
      </c>
      <c r="T184" s="2">
        <v>2011392.8</v>
      </c>
    </row>
    <row r="185" spans="1:20">
      <c r="A185" s="2" t="s">
        <v>12</v>
      </c>
      <c r="B185" s="2" t="s">
        <v>289</v>
      </c>
      <c r="C185" s="2" t="s">
        <v>14</v>
      </c>
      <c r="D185" s="3" t="s">
        <v>18</v>
      </c>
      <c r="E185" s="2" t="s">
        <v>290</v>
      </c>
      <c r="F185" s="2"/>
      <c r="G185" s="2"/>
      <c r="H185" s="2"/>
      <c r="I185" s="2"/>
      <c r="J185" s="2"/>
      <c r="K185" s="2"/>
      <c r="L185" s="2"/>
      <c r="M185" s="2"/>
      <c r="N185" s="2">
        <v>4914</v>
      </c>
      <c r="O185" s="2" t="s">
        <v>17</v>
      </c>
      <c r="P185" s="2">
        <v>461.75560846560847</v>
      </c>
      <c r="Q185" s="2">
        <v>2269067.06</v>
      </c>
      <c r="R185" s="2">
        <v>5.4420224922287384</v>
      </c>
      <c r="S185" s="2">
        <v>26742.098526812031</v>
      </c>
      <c r="T185" s="2">
        <v>997481.8</v>
      </c>
    </row>
    <row r="186" spans="1:20">
      <c r="A186" s="2" t="s">
        <v>12</v>
      </c>
      <c r="B186" s="2" t="s">
        <v>291</v>
      </c>
      <c r="C186" s="2" t="s">
        <v>14</v>
      </c>
      <c r="D186" s="3" t="s">
        <v>15</v>
      </c>
      <c r="E186" s="2" t="s">
        <v>292</v>
      </c>
      <c r="F186" s="2"/>
      <c r="G186" s="2"/>
      <c r="H186" s="2"/>
      <c r="I186" s="2"/>
      <c r="J186" s="2"/>
      <c r="K186" s="2"/>
      <c r="L186" s="2"/>
      <c r="M186" s="2"/>
      <c r="N186" s="2">
        <v>7057.6</v>
      </c>
      <c r="O186" s="2" t="s">
        <v>17</v>
      </c>
      <c r="P186" s="2">
        <v>293.6619516549535</v>
      </c>
      <c r="Q186" s="2">
        <v>2072548.59</v>
      </c>
      <c r="R186" s="2">
        <v>3.4609540560395229</v>
      </c>
      <c r="S186" s="2">
        <v>24426.029345904539</v>
      </c>
      <c r="T186" s="2">
        <v>759381.8</v>
      </c>
    </row>
    <row r="187" spans="1:20">
      <c r="A187" s="2" t="s">
        <v>12</v>
      </c>
      <c r="B187" s="2" t="s">
        <v>291</v>
      </c>
      <c r="C187" s="2" t="s">
        <v>14</v>
      </c>
      <c r="D187" s="3" t="s">
        <v>15</v>
      </c>
      <c r="E187" s="2" t="s">
        <v>242</v>
      </c>
      <c r="F187" s="2"/>
      <c r="G187" s="2"/>
      <c r="H187" s="2"/>
      <c r="I187" s="2"/>
      <c r="J187" s="2"/>
      <c r="K187" s="2"/>
      <c r="L187" s="2"/>
      <c r="M187" s="2"/>
      <c r="N187" s="2">
        <v>4004</v>
      </c>
      <c r="O187" s="2" t="s">
        <v>17</v>
      </c>
      <c r="P187" s="2">
        <v>419.5306893106893</v>
      </c>
      <c r="Q187" s="2">
        <v>1679800.88</v>
      </c>
      <c r="R187" s="2">
        <v>4.9443805457948073</v>
      </c>
      <c r="S187" s="2">
        <v>19797.299705362409</v>
      </c>
      <c r="T187" s="2">
        <v>615479.1</v>
      </c>
    </row>
    <row r="188" spans="1:20">
      <c r="A188" s="2" t="s">
        <v>12</v>
      </c>
      <c r="B188" s="2" t="s">
        <v>293</v>
      </c>
      <c r="C188" s="2" t="s">
        <v>14</v>
      </c>
      <c r="D188" s="3" t="s">
        <v>15</v>
      </c>
      <c r="E188" s="2" t="s">
        <v>274</v>
      </c>
      <c r="F188" s="2"/>
      <c r="G188" s="2"/>
      <c r="H188" s="2"/>
      <c r="I188" s="2"/>
      <c r="J188" s="2"/>
      <c r="K188" s="2"/>
      <c r="L188" s="2"/>
      <c r="M188" s="2"/>
      <c r="N188" s="2">
        <v>14256</v>
      </c>
      <c r="O188" s="2" t="s">
        <v>17</v>
      </c>
      <c r="P188" s="2">
        <v>238.36828773849609</v>
      </c>
      <c r="Q188" s="2">
        <v>3398178.31</v>
      </c>
      <c r="R188" s="2">
        <v>2.8175920536465262</v>
      </c>
      <c r="S188" s="2">
        <v>40167.592316784881</v>
      </c>
      <c r="T188" s="2">
        <v>1245092.6000000001</v>
      </c>
    </row>
    <row r="189" spans="1:20">
      <c r="A189" s="2" t="s">
        <v>12</v>
      </c>
      <c r="B189" s="2" t="s">
        <v>294</v>
      </c>
      <c r="C189" s="2" t="s">
        <v>14</v>
      </c>
      <c r="D189" s="3" t="s">
        <v>18</v>
      </c>
      <c r="E189" s="2" t="s">
        <v>295</v>
      </c>
      <c r="F189" s="2"/>
      <c r="G189" s="2"/>
      <c r="H189" s="2"/>
      <c r="I189" s="2"/>
      <c r="J189" s="2"/>
      <c r="K189" s="2"/>
      <c r="L189" s="2"/>
      <c r="M189" s="2"/>
      <c r="N189" s="2">
        <v>8856</v>
      </c>
      <c r="O189" s="2" t="s">
        <v>17</v>
      </c>
      <c r="P189" s="2">
        <v>247.62404019873529</v>
      </c>
      <c r="Q189" s="2">
        <v>2192958.5</v>
      </c>
      <c r="R189" s="2">
        <v>2.9269981110961618</v>
      </c>
      <c r="S189" s="2">
        <v>25921.49527186761</v>
      </c>
      <c r="T189" s="2">
        <v>964024.6</v>
      </c>
    </row>
    <row r="190" spans="1:20">
      <c r="A190" s="2" t="s">
        <v>12</v>
      </c>
      <c r="B190" s="2" t="s">
        <v>296</v>
      </c>
      <c r="C190" s="2" t="s">
        <v>14</v>
      </c>
      <c r="D190" s="3" t="s">
        <v>15</v>
      </c>
      <c r="E190" s="2" t="s">
        <v>297</v>
      </c>
      <c r="F190" s="2"/>
      <c r="G190" s="2"/>
      <c r="H190" s="2"/>
      <c r="I190" s="2"/>
      <c r="J190" s="2"/>
      <c r="K190" s="2"/>
      <c r="L190" s="2"/>
      <c r="M190" s="2"/>
      <c r="N190" s="2">
        <v>146.5</v>
      </c>
      <c r="O190" s="2" t="s">
        <v>17</v>
      </c>
      <c r="P190" s="2">
        <v>533.29720136518768</v>
      </c>
      <c r="Q190" s="2">
        <v>78128.039999999994</v>
      </c>
      <c r="R190" s="2">
        <v>6.3037494251204231</v>
      </c>
      <c r="S190" s="2">
        <v>923.49929078014179</v>
      </c>
      <c r="T190" s="2">
        <v>28626.2</v>
      </c>
    </row>
    <row r="191" spans="1:20">
      <c r="A191" s="2" t="s">
        <v>12</v>
      </c>
      <c r="B191" s="2" t="s">
        <v>298</v>
      </c>
      <c r="C191" s="2" t="s">
        <v>14</v>
      </c>
      <c r="D191" s="3" t="s">
        <v>15</v>
      </c>
      <c r="E191" s="2" t="s">
        <v>299</v>
      </c>
      <c r="F191" s="2"/>
      <c r="G191" s="2"/>
      <c r="H191" s="2"/>
      <c r="I191" s="2"/>
      <c r="J191" s="2"/>
      <c r="K191" s="2"/>
      <c r="L191" s="2"/>
      <c r="M191" s="2"/>
      <c r="N191" s="2">
        <v>460</v>
      </c>
      <c r="O191" s="2" t="s">
        <v>17</v>
      </c>
      <c r="P191" s="2">
        <v>390.55113043478258</v>
      </c>
      <c r="Q191" s="2">
        <v>179653.52</v>
      </c>
      <c r="R191" s="2">
        <v>4.6164436221605509</v>
      </c>
      <c r="S191" s="2">
        <v>2123.5640661938528</v>
      </c>
      <c r="T191" s="2">
        <v>65825.100000000006</v>
      </c>
    </row>
    <row r="192" spans="1:20">
      <c r="A192" s="2" t="s">
        <v>12</v>
      </c>
      <c r="B192" s="2" t="s">
        <v>300</v>
      </c>
      <c r="C192" s="2" t="s">
        <v>14</v>
      </c>
      <c r="D192" s="3" t="s">
        <v>15</v>
      </c>
      <c r="E192" s="2" t="s">
        <v>301</v>
      </c>
      <c r="F192" s="2"/>
      <c r="G192" s="2"/>
      <c r="H192" s="2"/>
      <c r="I192" s="2"/>
      <c r="J192" s="2"/>
      <c r="K192" s="2"/>
      <c r="L192" s="2"/>
      <c r="M192" s="2"/>
      <c r="N192" s="2">
        <v>11440</v>
      </c>
      <c r="O192" s="2" t="s">
        <v>17</v>
      </c>
      <c r="P192" s="2">
        <v>290.51598951048948</v>
      </c>
      <c r="Q192" s="2">
        <v>3323502.92</v>
      </c>
      <c r="R192" s="2">
        <v>3.433995147878127</v>
      </c>
      <c r="S192" s="2">
        <v>39284.904491725763</v>
      </c>
      <c r="T192" s="2">
        <v>1217731.5</v>
      </c>
    </row>
    <row r="193" spans="1:20">
      <c r="A193" s="2" t="s">
        <v>12</v>
      </c>
      <c r="B193" s="2" t="s">
        <v>300</v>
      </c>
      <c r="C193" s="2" t="s">
        <v>14</v>
      </c>
      <c r="D193" s="3" t="s">
        <v>18</v>
      </c>
      <c r="E193" s="2" t="s">
        <v>302</v>
      </c>
      <c r="F193" s="2"/>
      <c r="G193" s="2"/>
      <c r="H193" s="2"/>
      <c r="I193" s="2"/>
      <c r="J193" s="2"/>
      <c r="K193" s="2"/>
      <c r="L193" s="2"/>
      <c r="M193" s="2"/>
      <c r="N193" s="2">
        <v>4914</v>
      </c>
      <c r="O193" s="2" t="s">
        <v>17</v>
      </c>
      <c r="P193" s="2">
        <v>472.38436507936512</v>
      </c>
      <c r="Q193" s="2">
        <v>2321296.77</v>
      </c>
      <c r="R193" s="2">
        <v>5.5837395399452134</v>
      </c>
      <c r="S193" s="2">
        <v>27438.496099290791</v>
      </c>
      <c r="T193" s="2">
        <v>1020442.1</v>
      </c>
    </row>
    <row r="194" spans="1:20">
      <c r="A194" s="2" t="s">
        <v>12</v>
      </c>
      <c r="B194" s="2" t="s">
        <v>300</v>
      </c>
      <c r="C194" s="2" t="s">
        <v>14</v>
      </c>
      <c r="D194" s="3" t="s">
        <v>15</v>
      </c>
      <c r="E194" s="2" t="s">
        <v>303</v>
      </c>
      <c r="F194" s="2"/>
      <c r="G194" s="2"/>
      <c r="H194" s="2"/>
      <c r="I194" s="2"/>
      <c r="J194" s="2"/>
      <c r="K194" s="2"/>
      <c r="L194" s="2"/>
      <c r="M194" s="2"/>
      <c r="N194" s="2">
        <v>10836</v>
      </c>
      <c r="O194" s="2" t="s">
        <v>17</v>
      </c>
      <c r="P194" s="2">
        <v>574.5712532299741</v>
      </c>
      <c r="Q194" s="2">
        <v>6226054.0999999996</v>
      </c>
      <c r="R194" s="2">
        <v>6.7916223786048953</v>
      </c>
      <c r="S194" s="2">
        <v>73594.020094562642</v>
      </c>
      <c r="T194" s="2">
        <v>2281226.2000000002</v>
      </c>
    </row>
    <row r="195" spans="1:20">
      <c r="A195" s="2" t="s">
        <v>12</v>
      </c>
      <c r="B195" s="2" t="s">
        <v>304</v>
      </c>
      <c r="C195" s="2" t="s">
        <v>14</v>
      </c>
      <c r="D195" s="3" t="s">
        <v>15</v>
      </c>
      <c r="E195" s="2" t="s">
        <v>242</v>
      </c>
      <c r="F195" s="2"/>
      <c r="G195" s="2"/>
      <c r="H195" s="2"/>
      <c r="I195" s="2"/>
      <c r="J195" s="2"/>
      <c r="K195" s="2"/>
      <c r="L195" s="2"/>
      <c r="M195" s="2"/>
      <c r="N195" s="2">
        <v>4004</v>
      </c>
      <c r="O195" s="2" t="s">
        <v>17</v>
      </c>
      <c r="P195" s="2">
        <v>411.60567682317679</v>
      </c>
      <c r="Q195" s="2">
        <v>1648069.13</v>
      </c>
      <c r="R195" s="2">
        <v>4.8826296183057751</v>
      </c>
      <c r="S195" s="2">
        <v>19550.04899169632</v>
      </c>
      <c r="T195" s="2">
        <v>603852.5</v>
      </c>
    </row>
    <row r="196" spans="1:20">
      <c r="A196" s="2" t="s">
        <v>12</v>
      </c>
      <c r="B196" s="2" t="s">
        <v>304</v>
      </c>
      <c r="C196" s="2" t="s">
        <v>14</v>
      </c>
      <c r="D196" s="3" t="s">
        <v>15</v>
      </c>
      <c r="E196" s="2" t="s">
        <v>305</v>
      </c>
      <c r="F196" s="2"/>
      <c r="G196" s="2"/>
      <c r="H196" s="2"/>
      <c r="I196" s="2"/>
      <c r="J196" s="2"/>
      <c r="K196" s="2"/>
      <c r="L196" s="2"/>
      <c r="M196" s="2"/>
      <c r="N196" s="2">
        <v>2940</v>
      </c>
      <c r="O196" s="2" t="s">
        <v>17</v>
      </c>
      <c r="P196" s="2">
        <v>414.11704081632661</v>
      </c>
      <c r="Q196" s="2">
        <v>1217504.1000000001</v>
      </c>
      <c r="R196" s="2">
        <v>4.9124204130050586</v>
      </c>
      <c r="S196" s="2">
        <v>14442.51601423488</v>
      </c>
      <c r="T196" s="2">
        <v>446093.5</v>
      </c>
    </row>
    <row r="197" spans="1:20">
      <c r="A197" s="2" t="s">
        <v>12</v>
      </c>
      <c r="B197" s="2" t="s">
        <v>306</v>
      </c>
      <c r="C197" s="2" t="s">
        <v>14</v>
      </c>
      <c r="D197" s="3" t="s">
        <v>15</v>
      </c>
      <c r="E197" s="2" t="s">
        <v>256</v>
      </c>
      <c r="F197" s="2"/>
      <c r="G197" s="2"/>
      <c r="H197" s="2"/>
      <c r="I197" s="2"/>
      <c r="J197" s="2"/>
      <c r="K197" s="2"/>
      <c r="L197" s="2"/>
      <c r="M197" s="2"/>
      <c r="N197" s="2">
        <v>4004</v>
      </c>
      <c r="O197" s="2" t="s">
        <v>17</v>
      </c>
      <c r="P197" s="2">
        <v>444.94836163836158</v>
      </c>
      <c r="Q197" s="2">
        <v>1781573.24</v>
      </c>
      <c r="R197" s="2">
        <v>5.2781537560896989</v>
      </c>
      <c r="S197" s="2">
        <v>21133.72763938316</v>
      </c>
      <c r="T197" s="2">
        <v>652768.4</v>
      </c>
    </row>
    <row r="198" spans="1:20">
      <c r="A198" s="2" t="s">
        <v>12</v>
      </c>
      <c r="B198" s="2" t="s">
        <v>306</v>
      </c>
      <c r="C198" s="2" t="s">
        <v>14</v>
      </c>
      <c r="D198" s="3" t="s">
        <v>15</v>
      </c>
      <c r="E198" s="2" t="s">
        <v>307</v>
      </c>
      <c r="F198" s="2"/>
      <c r="G198" s="2"/>
      <c r="H198" s="2"/>
      <c r="I198" s="2"/>
      <c r="J198" s="2"/>
      <c r="K198" s="2"/>
      <c r="L198" s="2"/>
      <c r="M198" s="2"/>
      <c r="N198" s="2">
        <v>5660.8</v>
      </c>
      <c r="O198" s="2" t="s">
        <v>17</v>
      </c>
      <c r="P198" s="2">
        <v>982.02635493216519</v>
      </c>
      <c r="Q198" s="2">
        <v>5559054.79</v>
      </c>
      <c r="R198" s="2">
        <v>11.64918570500789</v>
      </c>
      <c r="S198" s="2">
        <v>65943.71043890866</v>
      </c>
      <c r="T198" s="2">
        <v>2036837.7</v>
      </c>
    </row>
    <row r="199" spans="1:20">
      <c r="A199" s="2" t="s">
        <v>12</v>
      </c>
      <c r="B199" s="2" t="s">
        <v>308</v>
      </c>
      <c r="C199" s="2" t="s">
        <v>14</v>
      </c>
      <c r="D199" s="3" t="s">
        <v>18</v>
      </c>
      <c r="E199" s="2" t="s">
        <v>264</v>
      </c>
      <c r="F199" s="2"/>
      <c r="G199" s="2"/>
      <c r="H199" s="2"/>
      <c r="I199" s="2"/>
      <c r="J199" s="2"/>
      <c r="K199" s="2"/>
      <c r="L199" s="2"/>
      <c r="M199" s="2"/>
      <c r="N199" s="2">
        <v>8856</v>
      </c>
      <c r="O199" s="2" t="s">
        <v>17</v>
      </c>
      <c r="P199" s="2">
        <v>255.776303071364</v>
      </c>
      <c r="Q199" s="2">
        <v>2265154.94</v>
      </c>
      <c r="R199" s="2">
        <v>3.0341198466354</v>
      </c>
      <c r="S199" s="2">
        <v>26870.165361803101</v>
      </c>
      <c r="T199" s="2">
        <v>995762.1</v>
      </c>
    </row>
    <row r="200" spans="1:20">
      <c r="A200" s="2" t="s">
        <v>12</v>
      </c>
      <c r="B200" s="2" t="s">
        <v>309</v>
      </c>
      <c r="C200" s="2" t="s">
        <v>14</v>
      </c>
      <c r="D200" s="3" t="s">
        <v>18</v>
      </c>
      <c r="E200" s="2" t="s">
        <v>310</v>
      </c>
      <c r="F200" s="2"/>
      <c r="G200" s="2"/>
      <c r="H200" s="2"/>
      <c r="I200" s="2"/>
      <c r="J200" s="2"/>
      <c r="K200" s="2"/>
      <c r="L200" s="2"/>
      <c r="M200" s="2"/>
      <c r="N200" s="2">
        <v>4851</v>
      </c>
      <c r="O200" s="2" t="s">
        <v>17</v>
      </c>
      <c r="P200" s="2">
        <v>509.08170892599497</v>
      </c>
      <c r="Q200" s="2">
        <v>2469555.37</v>
      </c>
      <c r="R200" s="2">
        <v>6.0389289315064598</v>
      </c>
      <c r="S200" s="2">
        <v>29294.844246737801</v>
      </c>
      <c r="T200" s="2">
        <v>1085616.6000000001</v>
      </c>
    </row>
    <row r="201" spans="1:20">
      <c r="A201" s="2" t="s">
        <v>12</v>
      </c>
      <c r="B201" s="2" t="s">
        <v>309</v>
      </c>
      <c r="C201" s="2" t="s">
        <v>14</v>
      </c>
      <c r="D201" s="3" t="s">
        <v>18</v>
      </c>
      <c r="E201" s="2" t="s">
        <v>311</v>
      </c>
      <c r="F201" s="2"/>
      <c r="G201" s="2"/>
      <c r="H201" s="2"/>
      <c r="I201" s="2"/>
      <c r="J201" s="2"/>
      <c r="K201" s="2"/>
      <c r="L201" s="2"/>
      <c r="M201" s="2"/>
      <c r="N201" s="2">
        <v>4869</v>
      </c>
      <c r="O201" s="2" t="s">
        <v>17</v>
      </c>
      <c r="P201" s="2">
        <v>508.77128568494601</v>
      </c>
      <c r="Q201" s="2">
        <v>2477207.39</v>
      </c>
      <c r="R201" s="2">
        <v>6.0352465680301997</v>
      </c>
      <c r="S201" s="2">
        <v>29385.615539738999</v>
      </c>
      <c r="T201" s="2">
        <v>1088980.3</v>
      </c>
    </row>
    <row r="202" spans="1:20">
      <c r="A202" s="2" t="s">
        <v>12</v>
      </c>
      <c r="B202" s="2" t="s">
        <v>312</v>
      </c>
      <c r="C202" s="2" t="s">
        <v>14</v>
      </c>
      <c r="D202" s="3" t="s">
        <v>15</v>
      </c>
      <c r="E202" s="2" t="s">
        <v>313</v>
      </c>
      <c r="F202" s="2"/>
      <c r="G202" s="2"/>
      <c r="H202" s="2"/>
      <c r="I202" s="2"/>
      <c r="J202" s="2"/>
      <c r="K202" s="2"/>
      <c r="L202" s="2"/>
      <c r="M202" s="2"/>
      <c r="N202" s="2">
        <v>15568</v>
      </c>
      <c r="O202" s="2" t="s">
        <v>17</v>
      </c>
      <c r="P202" s="2">
        <v>409.11271839671099</v>
      </c>
      <c r="Q202" s="2">
        <v>6369066.7999999998</v>
      </c>
      <c r="R202" s="2">
        <v>4.8530571577308601</v>
      </c>
      <c r="S202" s="2">
        <v>75552.393831554</v>
      </c>
      <c r="T202" s="2">
        <v>2333626.1</v>
      </c>
    </row>
    <row r="203" spans="1:20">
      <c r="A203" s="2" t="s">
        <v>12</v>
      </c>
      <c r="B203" s="2" t="s">
        <v>314</v>
      </c>
      <c r="C203" s="2" t="s">
        <v>14</v>
      </c>
      <c r="D203" s="3" t="s">
        <v>15</v>
      </c>
      <c r="E203" s="2" t="s">
        <v>258</v>
      </c>
      <c r="F203" s="2"/>
      <c r="G203" s="2"/>
      <c r="H203" s="2"/>
      <c r="I203" s="2"/>
      <c r="J203" s="2"/>
      <c r="K203" s="2"/>
      <c r="L203" s="2"/>
      <c r="M203" s="2"/>
      <c r="N203" s="2">
        <v>14256</v>
      </c>
      <c r="O203" s="2" t="s">
        <v>17</v>
      </c>
      <c r="P203" s="2">
        <v>280.68241160000002</v>
      </c>
      <c r="Q203" s="2">
        <v>4001408.46</v>
      </c>
      <c r="R203" s="2">
        <v>3.3295659739999999</v>
      </c>
      <c r="S203" s="2">
        <v>47466.292529999999</v>
      </c>
      <c r="T203" s="2">
        <v>1466116.1</v>
      </c>
    </row>
    <row r="204" spans="1:20">
      <c r="A204" s="2" t="s">
        <v>12</v>
      </c>
      <c r="B204" s="2" t="s">
        <v>315</v>
      </c>
      <c r="C204" s="2" t="s">
        <v>14</v>
      </c>
      <c r="D204" s="3" t="s">
        <v>15</v>
      </c>
      <c r="E204" s="2" t="s">
        <v>316</v>
      </c>
      <c r="F204" s="2"/>
      <c r="G204" s="2"/>
      <c r="H204" s="2"/>
      <c r="I204" s="2"/>
      <c r="J204" s="2"/>
      <c r="K204" s="2"/>
      <c r="L204" s="2"/>
      <c r="M204" s="2"/>
      <c r="N204" s="2">
        <v>5264</v>
      </c>
      <c r="O204" s="2" t="s">
        <v>17</v>
      </c>
      <c r="P204" s="2">
        <v>224.32924009999999</v>
      </c>
      <c r="Q204" s="2">
        <v>1180869.1200000001</v>
      </c>
      <c r="R204" s="2">
        <v>2.6610823259999998</v>
      </c>
      <c r="S204" s="2">
        <v>14007.93737</v>
      </c>
      <c r="T204" s="2">
        <v>432670.4</v>
      </c>
    </row>
    <row r="205" spans="1:20">
      <c r="A205" s="2" t="s">
        <v>12</v>
      </c>
      <c r="B205" s="2" t="s">
        <v>317</v>
      </c>
      <c r="C205" s="2" t="s">
        <v>14</v>
      </c>
      <c r="D205" s="3" t="s">
        <v>15</v>
      </c>
      <c r="E205" s="2" t="s">
        <v>318</v>
      </c>
      <c r="F205" s="2"/>
      <c r="G205" s="2"/>
      <c r="H205" s="2"/>
      <c r="I205" s="2"/>
      <c r="J205" s="2"/>
      <c r="K205" s="2"/>
      <c r="L205" s="2"/>
      <c r="M205" s="2"/>
      <c r="N205" s="2">
        <v>4004</v>
      </c>
      <c r="O205" s="2" t="s">
        <v>17</v>
      </c>
      <c r="P205" s="2">
        <v>463.65652847152847</v>
      </c>
      <c r="Q205" s="2">
        <v>1856480.74</v>
      </c>
      <c r="R205" s="2">
        <v>5.5000774433158766</v>
      </c>
      <c r="S205" s="2">
        <v>22022.310083036769</v>
      </c>
      <c r="T205" s="2">
        <v>680214.5</v>
      </c>
    </row>
    <row r="206" spans="1:20">
      <c r="A206" s="2" t="s">
        <v>12</v>
      </c>
      <c r="B206" s="2" t="s">
        <v>319</v>
      </c>
      <c r="C206" s="2" t="s">
        <v>14</v>
      </c>
      <c r="D206" s="3" t="s">
        <v>15</v>
      </c>
      <c r="E206" s="2" t="s">
        <v>242</v>
      </c>
      <c r="F206" s="2"/>
      <c r="G206" s="2"/>
      <c r="H206" s="2"/>
      <c r="I206" s="2"/>
      <c r="J206" s="2"/>
      <c r="K206" s="2"/>
      <c r="L206" s="2"/>
      <c r="M206" s="2"/>
      <c r="N206" s="2">
        <v>4004</v>
      </c>
      <c r="O206" s="2" t="s">
        <v>17</v>
      </c>
      <c r="P206" s="2">
        <v>395.23124625374618</v>
      </c>
      <c r="Q206" s="2">
        <v>1582505.91</v>
      </c>
      <c r="R206" s="2">
        <v>4.6883896352757564</v>
      </c>
      <c r="S206" s="2">
        <v>18772.312099644128</v>
      </c>
      <c r="T206" s="2">
        <v>579830.19999999995</v>
      </c>
    </row>
    <row r="207" spans="1:20">
      <c r="A207" s="2" t="s">
        <v>12</v>
      </c>
      <c r="B207" s="2" t="s">
        <v>319</v>
      </c>
      <c r="C207" s="2" t="s">
        <v>14</v>
      </c>
      <c r="D207" s="3" t="s">
        <v>18</v>
      </c>
      <c r="E207" s="2" t="s">
        <v>320</v>
      </c>
      <c r="F207" s="2"/>
      <c r="G207" s="2"/>
      <c r="H207" s="2"/>
      <c r="I207" s="2"/>
      <c r="J207" s="2"/>
      <c r="K207" s="2"/>
      <c r="L207" s="2"/>
      <c r="M207" s="2"/>
      <c r="N207" s="2">
        <v>4896</v>
      </c>
      <c r="O207" s="2" t="s">
        <v>17</v>
      </c>
      <c r="P207" s="2">
        <v>507.56353758169939</v>
      </c>
      <c r="Q207" s="2">
        <v>2485031.08</v>
      </c>
      <c r="R207" s="2">
        <v>6.0209197815148201</v>
      </c>
      <c r="S207" s="2">
        <v>29478.423250296561</v>
      </c>
      <c r="T207" s="2">
        <v>1092419.6000000001</v>
      </c>
    </row>
    <row r="208" spans="1:20">
      <c r="A208" s="2" t="s">
        <v>12</v>
      </c>
      <c r="B208" s="2" t="s">
        <v>321</v>
      </c>
      <c r="C208" s="2" t="s">
        <v>14</v>
      </c>
      <c r="D208" s="3" t="s">
        <v>15</v>
      </c>
      <c r="E208" s="2" t="s">
        <v>322</v>
      </c>
      <c r="F208" s="2"/>
      <c r="G208" s="2"/>
      <c r="H208" s="2"/>
      <c r="I208" s="2"/>
      <c r="J208" s="2"/>
      <c r="K208" s="2"/>
      <c r="L208" s="2"/>
      <c r="M208" s="2"/>
      <c r="N208" s="2">
        <v>2632</v>
      </c>
      <c r="O208" s="2" t="s">
        <v>17</v>
      </c>
      <c r="P208" s="2">
        <v>230.53587386018239</v>
      </c>
      <c r="Q208" s="2">
        <v>606770.42000000004</v>
      </c>
      <c r="R208" s="2">
        <v>2.734707874972508</v>
      </c>
      <c r="S208" s="2">
        <v>7197.7511269276401</v>
      </c>
      <c r="T208" s="2">
        <v>222320.7</v>
      </c>
    </row>
    <row r="209" spans="1:20">
      <c r="A209" s="2" t="s">
        <v>12</v>
      </c>
      <c r="B209" s="2" t="s">
        <v>323</v>
      </c>
      <c r="C209" s="2" t="s">
        <v>14</v>
      </c>
      <c r="D209" s="3" t="s">
        <v>15</v>
      </c>
      <c r="E209" s="2" t="s">
        <v>324</v>
      </c>
      <c r="F209" s="2"/>
      <c r="G209" s="2"/>
      <c r="H209" s="2"/>
      <c r="I209" s="2"/>
      <c r="J209" s="2"/>
      <c r="K209" s="2"/>
      <c r="L209" s="2"/>
      <c r="M209" s="2"/>
      <c r="N209" s="2">
        <v>60.9</v>
      </c>
      <c r="O209" s="2" t="s">
        <v>17</v>
      </c>
      <c r="P209" s="2">
        <v>366.3</v>
      </c>
      <c r="Q209" s="2">
        <v>22307.67</v>
      </c>
      <c r="R209" s="2">
        <v>4.345195729537366</v>
      </c>
      <c r="S209" s="2">
        <v>264.62241992882559</v>
      </c>
      <c r="T209" s="2">
        <v>8173.5</v>
      </c>
    </row>
    <row r="210" spans="1:20">
      <c r="A210" s="2" t="s">
        <v>12</v>
      </c>
      <c r="B210" s="2" t="s">
        <v>323</v>
      </c>
      <c r="C210" s="2" t="s">
        <v>14</v>
      </c>
      <c r="D210" s="3" t="s">
        <v>15</v>
      </c>
      <c r="E210" s="2" t="s">
        <v>325</v>
      </c>
      <c r="F210" s="2"/>
      <c r="G210" s="2"/>
      <c r="H210" s="2"/>
      <c r="I210" s="2"/>
      <c r="J210" s="2"/>
      <c r="K210" s="2"/>
      <c r="L210" s="2"/>
      <c r="M210" s="2"/>
      <c r="N210" s="2">
        <v>108</v>
      </c>
      <c r="O210" s="2" t="s">
        <v>17</v>
      </c>
      <c r="P210" s="2">
        <v>343.80490740740743</v>
      </c>
      <c r="Q210" s="2">
        <v>37130.93</v>
      </c>
      <c r="R210" s="2">
        <v>4.0783500285576224</v>
      </c>
      <c r="S210" s="2">
        <v>440.46180308422311</v>
      </c>
      <c r="T210" s="2">
        <v>13604.8</v>
      </c>
    </row>
    <row r="211" spans="1:20">
      <c r="A211" s="2" t="s">
        <v>12</v>
      </c>
      <c r="B211" s="2" t="s">
        <v>326</v>
      </c>
      <c r="C211" s="2" t="s">
        <v>14</v>
      </c>
      <c r="D211" s="3" t="s">
        <v>15</v>
      </c>
      <c r="E211" s="2" t="s">
        <v>327</v>
      </c>
      <c r="F211" s="2"/>
      <c r="G211" s="2"/>
      <c r="H211" s="2"/>
      <c r="I211" s="2"/>
      <c r="J211" s="2"/>
      <c r="K211" s="2"/>
      <c r="L211" s="2"/>
      <c r="M211" s="2"/>
      <c r="N211" s="2">
        <v>128.80000000000001</v>
      </c>
      <c r="O211" s="2" t="s">
        <v>17</v>
      </c>
      <c r="P211" s="2">
        <v>724.98121118012421</v>
      </c>
      <c r="Q211" s="2">
        <v>93377.58</v>
      </c>
      <c r="R211" s="2">
        <v>8.6000143674985079</v>
      </c>
      <c r="S211" s="2">
        <v>1107.6818505338081</v>
      </c>
      <c r="T211" s="2">
        <v>34213.599999999999</v>
      </c>
    </row>
    <row r="212" spans="1:20">
      <c r="A212" s="2" t="s">
        <v>12</v>
      </c>
      <c r="B212" s="2" t="s">
        <v>326</v>
      </c>
      <c r="C212" s="2" t="s">
        <v>14</v>
      </c>
      <c r="D212" s="3" t="s">
        <v>15</v>
      </c>
      <c r="E212" s="2" t="s">
        <v>328</v>
      </c>
      <c r="F212" s="2"/>
      <c r="G212" s="2"/>
      <c r="H212" s="2"/>
      <c r="I212" s="2"/>
      <c r="J212" s="2"/>
      <c r="K212" s="2"/>
      <c r="L212" s="2"/>
      <c r="M212" s="2"/>
      <c r="N212" s="2">
        <v>1338</v>
      </c>
      <c r="O212" s="2" t="s">
        <v>17</v>
      </c>
      <c r="P212" s="2">
        <v>639.94296711509708</v>
      </c>
      <c r="Q212" s="2">
        <v>856243.69</v>
      </c>
      <c r="R212" s="2">
        <v>7.5912570239038804</v>
      </c>
      <c r="S212" s="2">
        <v>10157.10189798339</v>
      </c>
      <c r="T212" s="2">
        <v>313727.7</v>
      </c>
    </row>
    <row r="213" spans="1:20">
      <c r="A213" s="2" t="s">
        <v>12</v>
      </c>
      <c r="B213" s="2" t="s">
        <v>326</v>
      </c>
      <c r="C213" s="2" t="s">
        <v>14</v>
      </c>
      <c r="D213" s="3" t="s">
        <v>15</v>
      </c>
      <c r="E213" s="2" t="s">
        <v>329</v>
      </c>
      <c r="F213" s="2"/>
      <c r="G213" s="2"/>
      <c r="H213" s="2"/>
      <c r="I213" s="2"/>
      <c r="J213" s="2"/>
      <c r="K213" s="2"/>
      <c r="L213" s="2"/>
      <c r="M213" s="2"/>
      <c r="N213" s="2">
        <v>3567.96</v>
      </c>
      <c r="O213" s="2" t="s">
        <v>17</v>
      </c>
      <c r="P213" s="2">
        <v>528.72012298344146</v>
      </c>
      <c r="Q213" s="2">
        <v>1886452.25</v>
      </c>
      <c r="R213" s="2">
        <v>6.2718875798747504</v>
      </c>
      <c r="S213" s="2">
        <v>22377.84400948992</v>
      </c>
      <c r="T213" s="2">
        <v>691196.1</v>
      </c>
    </row>
    <row r="214" spans="1:20">
      <c r="A214" s="2" t="s">
        <v>12</v>
      </c>
      <c r="B214" s="2" t="s">
        <v>330</v>
      </c>
      <c r="C214" s="2" t="s">
        <v>14</v>
      </c>
      <c r="D214" s="3" t="s">
        <v>18</v>
      </c>
      <c r="E214" s="2" t="s">
        <v>331</v>
      </c>
      <c r="F214" s="2"/>
      <c r="G214" s="2"/>
      <c r="H214" s="2"/>
      <c r="I214" s="2"/>
      <c r="J214" s="2"/>
      <c r="K214" s="2"/>
      <c r="L214" s="2"/>
      <c r="M214" s="2"/>
      <c r="N214" s="2">
        <v>7522.5</v>
      </c>
      <c r="O214" s="2" t="s">
        <v>17</v>
      </c>
      <c r="P214" s="2">
        <v>258.41884346959131</v>
      </c>
      <c r="Q214" s="2">
        <v>1943955.75</v>
      </c>
      <c r="R214" s="2">
        <v>3.0654667078243332</v>
      </c>
      <c r="S214" s="2">
        <v>23059.97330960854</v>
      </c>
      <c r="T214" s="2">
        <v>854563</v>
      </c>
    </row>
    <row r="215" spans="1:20">
      <c r="A215" s="2" t="s">
        <v>12</v>
      </c>
      <c r="B215" s="2" t="s">
        <v>330</v>
      </c>
      <c r="C215" s="2" t="s">
        <v>14</v>
      </c>
      <c r="D215" s="3" t="s">
        <v>15</v>
      </c>
      <c r="E215" s="2" t="s">
        <v>256</v>
      </c>
      <c r="F215" s="2"/>
      <c r="G215" s="2"/>
      <c r="H215" s="2"/>
      <c r="I215" s="2"/>
      <c r="J215" s="2"/>
      <c r="K215" s="2"/>
      <c r="L215" s="2"/>
      <c r="M215" s="2"/>
      <c r="N215" s="2">
        <v>4004</v>
      </c>
      <c r="O215" s="2" t="s">
        <v>17</v>
      </c>
      <c r="P215" s="2">
        <v>443.65532217782197</v>
      </c>
      <c r="Q215" s="2">
        <v>1776395.91</v>
      </c>
      <c r="R215" s="2">
        <v>5.2628152097013317</v>
      </c>
      <c r="S215" s="2">
        <v>21072.312099644128</v>
      </c>
      <c r="T215" s="2">
        <v>650871.5</v>
      </c>
    </row>
    <row r="216" spans="1:20">
      <c r="A216" s="2" t="s">
        <v>12</v>
      </c>
      <c r="B216" s="2" t="s">
        <v>332</v>
      </c>
      <c r="C216" s="2" t="s">
        <v>14</v>
      </c>
      <c r="D216" s="3" t="s">
        <v>18</v>
      </c>
      <c r="E216" s="2" t="s">
        <v>333</v>
      </c>
      <c r="F216" s="2"/>
      <c r="G216" s="2"/>
      <c r="H216" s="2"/>
      <c r="I216" s="2"/>
      <c r="J216" s="2"/>
      <c r="K216" s="2"/>
      <c r="L216" s="2"/>
      <c r="M216" s="2"/>
      <c r="N216" s="2">
        <v>8782</v>
      </c>
      <c r="O216" s="2" t="s">
        <v>17</v>
      </c>
      <c r="P216" s="2">
        <v>246.89927806877711</v>
      </c>
      <c r="Q216" s="2">
        <v>2168269.46</v>
      </c>
      <c r="R216" s="2">
        <v>2.9288170589416018</v>
      </c>
      <c r="S216" s="2">
        <v>25720.87141162515</v>
      </c>
      <c r="T216" s="2">
        <v>953171.3</v>
      </c>
    </row>
    <row r="217" spans="1:20">
      <c r="A217" s="2" t="s">
        <v>12</v>
      </c>
      <c r="B217" s="2" t="s">
        <v>334</v>
      </c>
      <c r="C217" s="2" t="s">
        <v>14</v>
      </c>
      <c r="D217" s="3" t="s">
        <v>18</v>
      </c>
      <c r="E217" s="2" t="s">
        <v>335</v>
      </c>
      <c r="F217" s="2"/>
      <c r="G217" s="2"/>
      <c r="H217" s="2"/>
      <c r="I217" s="2"/>
      <c r="J217" s="2"/>
      <c r="K217" s="2"/>
      <c r="L217" s="2"/>
      <c r="M217" s="2"/>
      <c r="N217" s="2">
        <v>4900</v>
      </c>
      <c r="O217" s="2" t="s">
        <v>17</v>
      </c>
      <c r="P217" s="2">
        <v>474.34239387755099</v>
      </c>
      <c r="Q217" s="2">
        <v>2324277.73</v>
      </c>
      <c r="R217" s="2">
        <v>5.6268374125450888</v>
      </c>
      <c r="S217" s="2">
        <v>27571.50332147094</v>
      </c>
      <c r="T217" s="2">
        <v>1021752.5</v>
      </c>
    </row>
    <row r="218" spans="1:20">
      <c r="A218" s="2" t="s">
        <v>12</v>
      </c>
      <c r="B218" s="2" t="s">
        <v>336</v>
      </c>
      <c r="C218" s="2" t="s">
        <v>14</v>
      </c>
      <c r="D218" s="3" t="s">
        <v>15</v>
      </c>
      <c r="E218" s="2" t="s">
        <v>337</v>
      </c>
      <c r="F218" s="2"/>
      <c r="G218" s="2"/>
      <c r="H218" s="2"/>
      <c r="I218" s="2"/>
      <c r="J218" s="2"/>
      <c r="K218" s="2"/>
      <c r="L218" s="2"/>
      <c r="M218" s="2"/>
      <c r="N218" s="2">
        <v>1164.5</v>
      </c>
      <c r="O218" s="2" t="s">
        <v>17</v>
      </c>
      <c r="P218" s="2">
        <v>419.7833319021039</v>
      </c>
      <c r="Q218" s="2">
        <v>488837.69</v>
      </c>
      <c r="R218" s="2">
        <v>4.9796362028719336</v>
      </c>
      <c r="S218" s="2">
        <v>5798.7863582443651</v>
      </c>
      <c r="T218" s="2">
        <v>179110.1</v>
      </c>
    </row>
    <row r="219" spans="1:20">
      <c r="A219" s="2" t="s">
        <v>12</v>
      </c>
      <c r="B219" s="2" t="s">
        <v>338</v>
      </c>
      <c r="C219" s="2" t="s">
        <v>14</v>
      </c>
      <c r="D219" s="3" t="s">
        <v>15</v>
      </c>
      <c r="E219" s="2" t="s">
        <v>339</v>
      </c>
      <c r="F219" s="2"/>
      <c r="G219" s="2"/>
      <c r="H219" s="2"/>
      <c r="I219" s="2"/>
      <c r="J219" s="2"/>
      <c r="K219" s="2"/>
      <c r="L219" s="2"/>
      <c r="M219" s="2"/>
      <c r="N219" s="2">
        <v>5522</v>
      </c>
      <c r="O219" s="2" t="s">
        <v>17</v>
      </c>
      <c r="P219" s="2">
        <v>283.30594168779419</v>
      </c>
      <c r="Q219" s="2">
        <v>1564415.41</v>
      </c>
      <c r="R219" s="2">
        <v>3.3586952185867731</v>
      </c>
      <c r="S219" s="2">
        <v>18546.714997036161</v>
      </c>
      <c r="T219" s="2">
        <v>573201.80000000005</v>
      </c>
    </row>
    <row r="220" spans="1:20">
      <c r="A220" s="2" t="s">
        <v>12</v>
      </c>
      <c r="B220" s="2" t="s">
        <v>340</v>
      </c>
      <c r="C220" s="2" t="s">
        <v>14</v>
      </c>
      <c r="D220" s="3" t="s">
        <v>15</v>
      </c>
      <c r="E220" s="2" t="s">
        <v>341</v>
      </c>
      <c r="F220" s="2"/>
      <c r="G220" s="2"/>
      <c r="H220" s="2"/>
      <c r="I220" s="2"/>
      <c r="J220" s="2"/>
      <c r="K220" s="2"/>
      <c r="L220" s="2"/>
      <c r="M220" s="2"/>
      <c r="N220" s="2">
        <v>3944.34</v>
      </c>
      <c r="O220" s="2" t="s">
        <v>17</v>
      </c>
      <c r="P220" s="2">
        <v>504.62477372640291</v>
      </c>
      <c r="Q220" s="2">
        <v>1990411.68</v>
      </c>
      <c r="R220" s="2">
        <v>5.9825106547291389</v>
      </c>
      <c r="S220" s="2">
        <v>23597.05607587433</v>
      </c>
      <c r="T220" s="2">
        <v>729286.8</v>
      </c>
    </row>
    <row r="221" spans="1:20">
      <c r="A221" s="2" t="s">
        <v>12</v>
      </c>
      <c r="B221" s="2" t="s">
        <v>340</v>
      </c>
      <c r="C221" s="2" t="s">
        <v>14</v>
      </c>
      <c r="D221" s="3" t="s">
        <v>15</v>
      </c>
      <c r="E221" s="2" t="s">
        <v>342</v>
      </c>
      <c r="F221" s="2"/>
      <c r="G221" s="2"/>
      <c r="H221" s="2"/>
      <c r="I221" s="2"/>
      <c r="J221" s="2"/>
      <c r="K221" s="2"/>
      <c r="L221" s="2"/>
      <c r="M221" s="2"/>
      <c r="N221" s="2">
        <v>9636.7000000000007</v>
      </c>
      <c r="O221" s="2" t="s">
        <v>17</v>
      </c>
      <c r="P221" s="2">
        <v>648.89667936119201</v>
      </c>
      <c r="Q221" s="2">
        <v>6253222.6299999999</v>
      </c>
      <c r="R221" s="2">
        <v>7.6929066907076704</v>
      </c>
      <c r="S221" s="2">
        <v>74134.233906342633</v>
      </c>
      <c r="T221" s="2">
        <v>2291180.7999999998</v>
      </c>
    </row>
    <row r="222" spans="1:20">
      <c r="A222" s="2" t="s">
        <v>12</v>
      </c>
      <c r="B222" s="2" t="s">
        <v>343</v>
      </c>
      <c r="C222" s="2" t="s">
        <v>14</v>
      </c>
      <c r="D222" s="3" t="s">
        <v>15</v>
      </c>
      <c r="E222" s="2" t="s">
        <v>344</v>
      </c>
      <c r="F222" s="2"/>
      <c r="G222" s="2"/>
      <c r="H222" s="2"/>
      <c r="I222" s="2"/>
      <c r="J222" s="2"/>
      <c r="K222" s="2"/>
      <c r="L222" s="2"/>
      <c r="M222" s="2"/>
      <c r="N222" s="2">
        <v>9676</v>
      </c>
      <c r="O222" s="2" t="s">
        <v>17</v>
      </c>
      <c r="P222" s="2">
        <v>333.09225919801571</v>
      </c>
      <c r="Q222" s="2">
        <v>3223000.7</v>
      </c>
      <c r="R222" s="2">
        <v>3.9489301623949702</v>
      </c>
      <c r="S222" s="2">
        <v>38209.848251333737</v>
      </c>
      <c r="T222" s="2">
        <v>1180907.3999999999</v>
      </c>
    </row>
    <row r="223" spans="1:20">
      <c r="A223" s="2" t="s">
        <v>12</v>
      </c>
      <c r="B223" s="2" t="s">
        <v>345</v>
      </c>
      <c r="C223" s="2" t="s">
        <v>14</v>
      </c>
      <c r="D223" s="3" t="s">
        <v>18</v>
      </c>
      <c r="E223" s="2" t="s">
        <v>346</v>
      </c>
      <c r="F223" s="2"/>
      <c r="G223" s="2"/>
      <c r="H223" s="2"/>
      <c r="I223" s="2"/>
      <c r="J223" s="2"/>
      <c r="K223" s="2"/>
      <c r="L223" s="2"/>
      <c r="M223" s="2"/>
      <c r="N223" s="2">
        <v>7410</v>
      </c>
      <c r="O223" s="2" t="s">
        <v>17</v>
      </c>
      <c r="P223" s="2">
        <v>237.02498515519571</v>
      </c>
      <c r="Q223" s="2">
        <v>1756355.14</v>
      </c>
      <c r="R223" s="2">
        <v>2.8100176070562619</v>
      </c>
      <c r="S223" s="2">
        <v>20822.2304682869</v>
      </c>
      <c r="T223" s="2">
        <v>772093.7</v>
      </c>
    </row>
    <row r="224" spans="1:20">
      <c r="A224" s="2" t="s">
        <v>12</v>
      </c>
      <c r="B224" s="2" t="s">
        <v>347</v>
      </c>
      <c r="C224" s="2" t="s">
        <v>14</v>
      </c>
      <c r="D224" s="3" t="s">
        <v>15</v>
      </c>
      <c r="E224" s="2" t="s">
        <v>348</v>
      </c>
      <c r="F224" s="2"/>
      <c r="G224" s="2"/>
      <c r="H224" s="2"/>
      <c r="I224" s="2"/>
      <c r="J224" s="2"/>
      <c r="K224" s="2"/>
      <c r="L224" s="2"/>
      <c r="M224" s="2"/>
      <c r="N224" s="2">
        <v>23760</v>
      </c>
      <c r="O224" s="2" t="s">
        <v>17</v>
      </c>
      <c r="P224" s="2">
        <v>228.04570664983169</v>
      </c>
      <c r="Q224" s="2">
        <v>5418365.9900000002</v>
      </c>
      <c r="R224" s="2">
        <v>2.7035649869571028</v>
      </c>
      <c r="S224" s="2">
        <v>64236.704090100771</v>
      </c>
      <c r="T224" s="2">
        <v>1985289.3</v>
      </c>
    </row>
    <row r="225" spans="1:20">
      <c r="A225" s="2" t="s">
        <v>12</v>
      </c>
      <c r="B225" s="2" t="s">
        <v>347</v>
      </c>
      <c r="C225" s="2" t="s">
        <v>14</v>
      </c>
      <c r="D225" s="3" t="s">
        <v>15</v>
      </c>
      <c r="E225" s="2" t="s">
        <v>349</v>
      </c>
      <c r="F225" s="2"/>
      <c r="G225" s="2"/>
      <c r="H225" s="2"/>
      <c r="I225" s="2"/>
      <c r="J225" s="2"/>
      <c r="K225" s="2"/>
      <c r="L225" s="2"/>
      <c r="M225" s="2"/>
      <c r="N225" s="2">
        <v>4004</v>
      </c>
      <c r="O225" s="2" t="s">
        <v>17</v>
      </c>
      <c r="P225" s="2">
        <v>418.34526973026971</v>
      </c>
      <c r="Q225" s="2">
        <v>1675054.46</v>
      </c>
      <c r="R225" s="2">
        <v>4.9596356814495506</v>
      </c>
      <c r="S225" s="2">
        <v>19858.381268524008</v>
      </c>
      <c r="T225" s="2">
        <v>613740</v>
      </c>
    </row>
    <row r="226" spans="1:20">
      <c r="A226" s="2" t="s">
        <v>12</v>
      </c>
      <c r="B226" s="2" t="s">
        <v>350</v>
      </c>
      <c r="C226" s="2" t="s">
        <v>14</v>
      </c>
      <c r="D226" s="3" t="s">
        <v>15</v>
      </c>
      <c r="E226" s="2" t="s">
        <v>351</v>
      </c>
      <c r="F226" s="2"/>
      <c r="G226" s="2"/>
      <c r="H226" s="2"/>
      <c r="I226" s="2"/>
      <c r="J226" s="2"/>
      <c r="K226" s="2"/>
      <c r="L226" s="2"/>
      <c r="M226" s="2"/>
      <c r="N226" s="2">
        <v>6966.4</v>
      </c>
      <c r="O226" s="2" t="s">
        <v>17</v>
      </c>
      <c r="P226" s="2">
        <v>692.17814796738628</v>
      </c>
      <c r="Q226" s="2">
        <v>4821989.8499999996</v>
      </c>
      <c r="R226" s="2">
        <v>8.2060242793999567</v>
      </c>
      <c r="S226" s="2">
        <v>57166.447540011854</v>
      </c>
      <c r="T226" s="2">
        <v>1766777.1</v>
      </c>
    </row>
    <row r="227" spans="1:20">
      <c r="A227" s="2" t="s">
        <v>12</v>
      </c>
      <c r="B227" s="2" t="s">
        <v>352</v>
      </c>
      <c r="C227" s="2" t="s">
        <v>14</v>
      </c>
      <c r="D227" s="3" t="s">
        <v>15</v>
      </c>
      <c r="E227" s="2" t="s">
        <v>353</v>
      </c>
      <c r="F227" s="2"/>
      <c r="G227" s="2"/>
      <c r="H227" s="2"/>
      <c r="I227" s="2"/>
      <c r="J227" s="2"/>
      <c r="K227" s="2"/>
      <c r="L227" s="2"/>
      <c r="M227" s="2"/>
      <c r="N227" s="2">
        <v>560</v>
      </c>
      <c r="O227" s="2" t="s">
        <v>17</v>
      </c>
      <c r="P227" s="2">
        <v>887.0260714285713</v>
      </c>
      <c r="Q227" s="2">
        <v>496734.6</v>
      </c>
      <c r="R227" s="2">
        <v>10.516017444322131</v>
      </c>
      <c r="S227" s="2">
        <v>5888.9697688203914</v>
      </c>
      <c r="T227" s="2">
        <v>182003.6</v>
      </c>
    </row>
    <row r="228" spans="1:20">
      <c r="A228" s="2" t="s">
        <v>12</v>
      </c>
      <c r="B228" s="2" t="s">
        <v>352</v>
      </c>
      <c r="C228" s="2" t="s">
        <v>14</v>
      </c>
      <c r="D228" s="3" t="s">
        <v>15</v>
      </c>
      <c r="E228" s="2" t="s">
        <v>354</v>
      </c>
      <c r="F228" s="2"/>
      <c r="G228" s="2"/>
      <c r="H228" s="2"/>
      <c r="I228" s="2"/>
      <c r="J228" s="2"/>
      <c r="K228" s="2"/>
      <c r="L228" s="2"/>
      <c r="M228" s="2"/>
      <c r="N228" s="2">
        <v>1500</v>
      </c>
      <c r="O228" s="2" t="s">
        <v>17</v>
      </c>
      <c r="P228" s="2">
        <v>579.05492666666669</v>
      </c>
      <c r="Q228" s="2">
        <v>868582.39</v>
      </c>
      <c r="R228" s="2">
        <v>6.8649072515313181</v>
      </c>
      <c r="S228" s="2">
        <v>10297.36087729698</v>
      </c>
      <c r="T228" s="2">
        <v>318248.59999999998</v>
      </c>
    </row>
    <row r="229" spans="1:20">
      <c r="A229" s="2" t="s">
        <v>12</v>
      </c>
      <c r="B229" s="2" t="s">
        <v>352</v>
      </c>
      <c r="C229" s="2" t="s">
        <v>14</v>
      </c>
      <c r="D229" s="3" t="s">
        <v>15</v>
      </c>
      <c r="E229" s="2" t="s">
        <v>355</v>
      </c>
      <c r="F229" s="2"/>
      <c r="G229" s="2"/>
      <c r="H229" s="2"/>
      <c r="I229" s="2"/>
      <c r="J229" s="2"/>
      <c r="K229" s="2"/>
      <c r="L229" s="2"/>
      <c r="M229" s="2"/>
      <c r="N229" s="2">
        <v>195</v>
      </c>
      <c r="O229" s="2" t="s">
        <v>17</v>
      </c>
      <c r="P229" s="2">
        <v>209.2781538461538</v>
      </c>
      <c r="Q229" s="2">
        <v>40809.24</v>
      </c>
      <c r="R229" s="2">
        <v>2.48106880671196</v>
      </c>
      <c r="S229" s="2">
        <v>483.80841730883219</v>
      </c>
      <c r="T229" s="2">
        <v>14952.5</v>
      </c>
    </row>
    <row r="230" spans="1:20">
      <c r="A230" s="2" t="s">
        <v>12</v>
      </c>
      <c r="B230" s="2" t="s">
        <v>352</v>
      </c>
      <c r="C230" s="2" t="s">
        <v>14</v>
      </c>
      <c r="D230" s="3" t="s">
        <v>18</v>
      </c>
      <c r="E230" s="2" t="s">
        <v>356</v>
      </c>
      <c r="F230" s="2"/>
      <c r="G230" s="2"/>
      <c r="H230" s="2"/>
      <c r="I230" s="2"/>
      <c r="J230" s="2"/>
      <c r="K230" s="2"/>
      <c r="L230" s="2"/>
      <c r="M230" s="2"/>
      <c r="N230" s="2">
        <v>4900</v>
      </c>
      <c r="O230" s="2" t="s">
        <v>17</v>
      </c>
      <c r="P230" s="2">
        <v>463.86491020408158</v>
      </c>
      <c r="Q230" s="2">
        <v>2272938.06</v>
      </c>
      <c r="R230" s="2">
        <v>5.4992876135635056</v>
      </c>
      <c r="S230" s="2">
        <v>26946.509306461179</v>
      </c>
      <c r="T230" s="2">
        <v>999183.6</v>
      </c>
    </row>
    <row r="231" spans="1:20">
      <c r="A231" s="2" t="s">
        <v>12</v>
      </c>
      <c r="B231" s="2" t="s">
        <v>352</v>
      </c>
      <c r="C231" s="2" t="s">
        <v>14</v>
      </c>
      <c r="D231" s="3" t="s">
        <v>15</v>
      </c>
      <c r="E231" s="2" t="s">
        <v>357</v>
      </c>
      <c r="F231" s="2"/>
      <c r="G231" s="2"/>
      <c r="H231" s="2"/>
      <c r="I231" s="2"/>
      <c r="J231" s="2"/>
      <c r="K231" s="2"/>
      <c r="L231" s="2"/>
      <c r="M231" s="2"/>
      <c r="N231" s="2">
        <v>2310</v>
      </c>
      <c r="O231" s="2" t="s">
        <v>17</v>
      </c>
      <c r="P231" s="2">
        <v>540.20787445887447</v>
      </c>
      <c r="Q231" s="2">
        <v>1247880.19</v>
      </c>
      <c r="R231" s="2">
        <v>6.4043612858194958</v>
      </c>
      <c r="S231" s="2">
        <v>14794.074570243039</v>
      </c>
      <c r="T231" s="2">
        <v>457223.3</v>
      </c>
    </row>
    <row r="232" spans="1:20">
      <c r="A232" s="2" t="s">
        <v>12</v>
      </c>
      <c r="B232" s="2" t="s">
        <v>352</v>
      </c>
      <c r="C232" s="2" t="s">
        <v>14</v>
      </c>
      <c r="D232" s="3" t="s">
        <v>15</v>
      </c>
      <c r="E232" s="2" t="s">
        <v>358</v>
      </c>
      <c r="F232" s="2"/>
      <c r="G232" s="2"/>
      <c r="H232" s="2"/>
      <c r="I232" s="2"/>
      <c r="J232" s="2"/>
      <c r="K232" s="2"/>
      <c r="L232" s="2"/>
      <c r="M232" s="2"/>
      <c r="N232" s="2">
        <v>125</v>
      </c>
      <c r="O232" s="2" t="s">
        <v>17</v>
      </c>
      <c r="P232" s="2">
        <v>310.49712</v>
      </c>
      <c r="Q232" s="2">
        <v>38812.14</v>
      </c>
      <c r="R232" s="2">
        <v>3.6810565500889161</v>
      </c>
      <c r="S232" s="2">
        <v>460.13206876111451</v>
      </c>
      <c r="T232" s="2">
        <v>14220.7</v>
      </c>
    </row>
    <row r="233" spans="1:20">
      <c r="A233" s="2" t="s">
        <v>12</v>
      </c>
      <c r="B233" s="2" t="s">
        <v>352</v>
      </c>
      <c r="C233" s="2" t="s">
        <v>14</v>
      </c>
      <c r="D233" s="3" t="s">
        <v>15</v>
      </c>
      <c r="E233" s="2" t="s">
        <v>359</v>
      </c>
      <c r="F233" s="2"/>
      <c r="G233" s="2"/>
      <c r="H233" s="2"/>
      <c r="I233" s="2"/>
      <c r="J233" s="2"/>
      <c r="K233" s="2"/>
      <c r="L233" s="2"/>
      <c r="M233" s="2"/>
      <c r="N233" s="2">
        <v>120</v>
      </c>
      <c r="O233" s="2" t="s">
        <v>17</v>
      </c>
      <c r="P233" s="2">
        <v>280.91008333333332</v>
      </c>
      <c r="Q233" s="2">
        <v>33709.21</v>
      </c>
      <c r="R233" s="2">
        <v>3.3302914443785809</v>
      </c>
      <c r="S233" s="2">
        <v>399.63497332542983</v>
      </c>
      <c r="T233" s="2">
        <v>12351</v>
      </c>
    </row>
    <row r="234" spans="1:20">
      <c r="A234" s="2" t="s">
        <v>12</v>
      </c>
      <c r="B234" s="2" t="s">
        <v>360</v>
      </c>
      <c r="C234" s="2" t="s">
        <v>14</v>
      </c>
      <c r="D234" s="3" t="s">
        <v>15</v>
      </c>
      <c r="E234" s="2" t="s">
        <v>361</v>
      </c>
      <c r="F234" s="2"/>
      <c r="G234" s="2"/>
      <c r="H234" s="2"/>
      <c r="I234" s="2"/>
      <c r="J234" s="2"/>
      <c r="K234" s="2"/>
      <c r="L234" s="2"/>
      <c r="M234" s="2"/>
      <c r="N234" s="2">
        <v>3730</v>
      </c>
      <c r="O234" s="2" t="s">
        <v>17</v>
      </c>
      <c r="P234" s="2">
        <v>195.9894235924933</v>
      </c>
      <c r="Q234" s="2">
        <v>731040.55</v>
      </c>
      <c r="R234" s="2">
        <v>2.323526065115511</v>
      </c>
      <c r="S234" s="2">
        <v>8666.7522228808539</v>
      </c>
      <c r="T234" s="2">
        <v>267853.2</v>
      </c>
    </row>
    <row r="235" spans="1:20">
      <c r="A235" s="2" t="s">
        <v>12</v>
      </c>
      <c r="B235" s="2" t="s">
        <v>360</v>
      </c>
      <c r="C235" s="2" t="s">
        <v>14</v>
      </c>
      <c r="D235" s="3" t="s">
        <v>15</v>
      </c>
      <c r="E235" s="2" t="s">
        <v>362</v>
      </c>
      <c r="F235" s="2"/>
      <c r="G235" s="2"/>
      <c r="H235" s="2"/>
      <c r="I235" s="2"/>
      <c r="J235" s="2"/>
      <c r="K235" s="2"/>
      <c r="L235" s="2"/>
      <c r="M235" s="2"/>
      <c r="N235" s="2">
        <v>1330</v>
      </c>
      <c r="O235" s="2" t="s">
        <v>17</v>
      </c>
      <c r="P235" s="2">
        <v>504.10112781954888</v>
      </c>
      <c r="Q235" s="2">
        <v>670454.5</v>
      </c>
      <c r="R235" s="2">
        <v>5.9763026416069831</v>
      </c>
      <c r="S235" s="2">
        <v>7948.482513337286</v>
      </c>
      <c r="T235" s="2">
        <v>245654.5</v>
      </c>
    </row>
    <row r="236" spans="1:20">
      <c r="A236" s="2" t="s">
        <v>12</v>
      </c>
      <c r="B236" s="2" t="s">
        <v>360</v>
      </c>
      <c r="C236" s="2" t="s">
        <v>14</v>
      </c>
      <c r="D236" s="3" t="s">
        <v>15</v>
      </c>
      <c r="E236" s="2" t="s">
        <v>363</v>
      </c>
      <c r="F236" s="2"/>
      <c r="G236" s="2"/>
      <c r="H236" s="2"/>
      <c r="I236" s="2"/>
      <c r="J236" s="2"/>
      <c r="K236" s="2"/>
      <c r="L236" s="2"/>
      <c r="M236" s="2"/>
      <c r="N236" s="2">
        <v>2520</v>
      </c>
      <c r="O236" s="2" t="s">
        <v>17</v>
      </c>
      <c r="P236" s="2">
        <v>341.89514682539681</v>
      </c>
      <c r="Q236" s="2">
        <v>861575.77</v>
      </c>
      <c r="R236" s="2">
        <v>4.0532916043319123</v>
      </c>
      <c r="S236" s="2">
        <v>10214.294842916421</v>
      </c>
      <c r="T236" s="2">
        <v>315681.40000000002</v>
      </c>
    </row>
    <row r="237" spans="1:20">
      <c r="A237" s="2" t="s">
        <v>12</v>
      </c>
      <c r="B237" s="2" t="s">
        <v>360</v>
      </c>
      <c r="C237" s="2" t="s">
        <v>14</v>
      </c>
      <c r="D237" s="3" t="s">
        <v>89</v>
      </c>
      <c r="E237" s="2" t="s">
        <v>364</v>
      </c>
      <c r="F237" s="2"/>
      <c r="G237" s="2"/>
      <c r="H237" s="2"/>
      <c r="I237" s="2"/>
      <c r="J237" s="2"/>
      <c r="K237" s="2"/>
      <c r="L237" s="2"/>
      <c r="M237" s="2"/>
      <c r="N237" s="2">
        <v>4673.8999999999996</v>
      </c>
      <c r="O237" s="2" t="s">
        <v>17</v>
      </c>
      <c r="P237" s="2">
        <v>199.2951304050151</v>
      </c>
      <c r="Q237" s="2">
        <v>931485.51</v>
      </c>
      <c r="R237" s="2">
        <v>2.3627164244815071</v>
      </c>
      <c r="S237" s="2">
        <v>11043.10029638412</v>
      </c>
      <c r="T237" s="2">
        <v>341296.3</v>
      </c>
    </row>
    <row r="238" spans="1:20">
      <c r="A238" s="2" t="s">
        <v>12</v>
      </c>
      <c r="B238" s="2" t="s">
        <v>360</v>
      </c>
      <c r="C238" s="2" t="s">
        <v>14</v>
      </c>
      <c r="D238" s="3" t="s">
        <v>15</v>
      </c>
      <c r="E238" s="2" t="s">
        <v>365</v>
      </c>
      <c r="F238" s="2"/>
      <c r="G238" s="2"/>
      <c r="H238" s="2"/>
      <c r="I238" s="2"/>
      <c r="J238" s="2"/>
      <c r="K238" s="2"/>
      <c r="L238" s="2"/>
      <c r="M238" s="2"/>
      <c r="N238" s="2">
        <v>147</v>
      </c>
      <c r="O238" s="2" t="s">
        <v>17</v>
      </c>
      <c r="P238" s="2">
        <v>502.90918367346922</v>
      </c>
      <c r="Q238" s="2">
        <v>73927.649999999994</v>
      </c>
      <c r="R238" s="2">
        <v>5.9621717092290369</v>
      </c>
      <c r="S238" s="2">
        <v>876.43924125666865</v>
      </c>
      <c r="T238" s="2">
        <v>27087.1</v>
      </c>
    </row>
    <row r="239" spans="1:20">
      <c r="A239" s="2" t="s">
        <v>12</v>
      </c>
      <c r="B239" s="2" t="s">
        <v>360</v>
      </c>
      <c r="C239" s="2" t="s">
        <v>14</v>
      </c>
      <c r="D239" s="3" t="s">
        <v>15</v>
      </c>
      <c r="E239" s="2" t="s">
        <v>366</v>
      </c>
      <c r="F239" s="2"/>
      <c r="G239" s="2"/>
      <c r="H239" s="2"/>
      <c r="I239" s="2"/>
      <c r="J239" s="2"/>
      <c r="K239" s="2"/>
      <c r="L239" s="2"/>
      <c r="M239" s="2"/>
      <c r="N239" s="2">
        <v>1500</v>
      </c>
      <c r="O239" s="2" t="s">
        <v>17</v>
      </c>
      <c r="P239" s="2">
        <v>589.23581333333323</v>
      </c>
      <c r="Q239" s="2">
        <v>883853.72</v>
      </c>
      <c r="R239" s="2">
        <v>6.9856053744319322</v>
      </c>
      <c r="S239" s="2">
        <v>10478.4080616479</v>
      </c>
      <c r="T239" s="2">
        <v>323844</v>
      </c>
    </row>
    <row r="240" spans="1:20">
      <c r="A240" s="2" t="s">
        <v>12</v>
      </c>
      <c r="B240" s="2" t="s">
        <v>360</v>
      </c>
      <c r="C240" s="2" t="s">
        <v>14</v>
      </c>
      <c r="D240" s="3" t="s">
        <v>15</v>
      </c>
      <c r="E240" s="2" t="s">
        <v>367</v>
      </c>
      <c r="F240" s="2"/>
      <c r="G240" s="2"/>
      <c r="H240" s="2"/>
      <c r="I240" s="2"/>
      <c r="J240" s="2"/>
      <c r="K240" s="2"/>
      <c r="L240" s="2"/>
      <c r="M240" s="2"/>
      <c r="N240" s="2">
        <v>357</v>
      </c>
      <c r="O240" s="2" t="s">
        <v>17</v>
      </c>
      <c r="P240" s="2">
        <v>1225.7814565826329</v>
      </c>
      <c r="Q240" s="2">
        <v>437603.98</v>
      </c>
      <c r="R240" s="2">
        <v>14.53208602943252</v>
      </c>
      <c r="S240" s="2">
        <v>5187.9547125074096</v>
      </c>
      <c r="T240" s="2">
        <v>160338.1</v>
      </c>
    </row>
    <row r="241" spans="1:20">
      <c r="A241" s="2" t="s">
        <v>12</v>
      </c>
      <c r="B241" s="2" t="s">
        <v>360</v>
      </c>
      <c r="C241" s="2" t="s">
        <v>14</v>
      </c>
      <c r="D241" s="3" t="s">
        <v>15</v>
      </c>
      <c r="E241" s="2" t="s">
        <v>368</v>
      </c>
      <c r="F241" s="2"/>
      <c r="G241" s="2"/>
      <c r="H241" s="2"/>
      <c r="I241" s="2"/>
      <c r="J241" s="2"/>
      <c r="K241" s="2"/>
      <c r="L241" s="2"/>
      <c r="M241" s="2"/>
      <c r="N241" s="2">
        <v>3864</v>
      </c>
      <c r="O241" s="2" t="s">
        <v>17</v>
      </c>
      <c r="P241" s="2">
        <v>412.12952380952379</v>
      </c>
      <c r="Q241" s="2">
        <v>1592468.48</v>
      </c>
      <c r="R241" s="2">
        <v>4.8859457475936434</v>
      </c>
      <c r="S241" s="2">
        <v>18879.294368701841</v>
      </c>
      <c r="T241" s="2">
        <v>583480.5</v>
      </c>
    </row>
    <row r="242" spans="1:20">
      <c r="A242" s="2" t="s">
        <v>12</v>
      </c>
      <c r="B242" s="2" t="s">
        <v>360</v>
      </c>
      <c r="C242" s="2" t="s">
        <v>14</v>
      </c>
      <c r="D242" s="3" t="s">
        <v>15</v>
      </c>
      <c r="E242" s="2" t="s">
        <v>369</v>
      </c>
      <c r="F242" s="2"/>
      <c r="G242" s="2"/>
      <c r="H242" s="2"/>
      <c r="I242" s="2"/>
      <c r="J242" s="2"/>
      <c r="K242" s="2"/>
      <c r="L242" s="2"/>
      <c r="M242" s="2"/>
      <c r="N242" s="2">
        <v>1750</v>
      </c>
      <c r="O242" s="2" t="s">
        <v>17</v>
      </c>
      <c r="P242" s="2">
        <v>558.8415771428572</v>
      </c>
      <c r="Q242" s="2">
        <v>977972.76</v>
      </c>
      <c r="R242" s="2">
        <v>6.6252706241002643</v>
      </c>
      <c r="S242" s="2">
        <v>11594.22359217546</v>
      </c>
      <c r="T242" s="2">
        <v>358329.3</v>
      </c>
    </row>
    <row r="243" spans="1:20">
      <c r="A243" s="2" t="s">
        <v>12</v>
      </c>
      <c r="B243" s="2" t="s">
        <v>360</v>
      </c>
      <c r="C243" s="2" t="s">
        <v>14</v>
      </c>
      <c r="D243" s="3" t="s">
        <v>89</v>
      </c>
      <c r="E243" s="2" t="s">
        <v>370</v>
      </c>
      <c r="F243" s="2"/>
      <c r="G243" s="2"/>
      <c r="H243" s="2"/>
      <c r="I243" s="2"/>
      <c r="J243" s="2"/>
      <c r="K243" s="2"/>
      <c r="L243" s="2"/>
      <c r="M243" s="2"/>
      <c r="N243" s="2">
        <v>3196</v>
      </c>
      <c r="O243" s="2" t="s">
        <v>17</v>
      </c>
      <c r="P243" s="2">
        <v>200.7746214017522</v>
      </c>
      <c r="Q243" s="2">
        <v>641675.68999999994</v>
      </c>
      <c r="R243" s="2">
        <v>2.380256329599908</v>
      </c>
      <c r="S243" s="2">
        <v>7607.2992294013038</v>
      </c>
      <c r="T243" s="2">
        <v>235109.9</v>
      </c>
    </row>
    <row r="244" spans="1:20">
      <c r="A244" s="2" t="s">
        <v>12</v>
      </c>
      <c r="B244" s="2" t="s">
        <v>371</v>
      </c>
      <c r="C244" s="2" t="s">
        <v>14</v>
      </c>
      <c r="D244" s="3" t="s">
        <v>15</v>
      </c>
      <c r="E244" s="2" t="s">
        <v>372</v>
      </c>
      <c r="F244" s="2"/>
      <c r="G244" s="2"/>
      <c r="H244" s="2"/>
      <c r="I244" s="2"/>
      <c r="J244" s="2"/>
      <c r="K244" s="2"/>
      <c r="L244" s="2"/>
      <c r="M244" s="2"/>
      <c r="N244" s="2">
        <v>3729.6</v>
      </c>
      <c r="O244" s="2" t="s">
        <v>17</v>
      </c>
      <c r="P244" s="2">
        <v>262.8018715143715</v>
      </c>
      <c r="Q244" s="2">
        <v>980145.86</v>
      </c>
      <c r="R244" s="2">
        <v>3.1156119918716239</v>
      </c>
      <c r="S244" s="2">
        <v>11619.98648488441</v>
      </c>
      <c r="T244" s="2">
        <v>359125.5</v>
      </c>
    </row>
    <row r="245" spans="1:20">
      <c r="A245" s="2" t="s">
        <v>12</v>
      </c>
      <c r="B245" s="2" t="s">
        <v>371</v>
      </c>
      <c r="C245" s="2" t="s">
        <v>14</v>
      </c>
      <c r="D245" s="3" t="s">
        <v>15</v>
      </c>
      <c r="E245" s="2" t="s">
        <v>373</v>
      </c>
      <c r="F245" s="2"/>
      <c r="G245" s="2"/>
      <c r="H245" s="2"/>
      <c r="I245" s="2"/>
      <c r="J245" s="2"/>
      <c r="K245" s="2"/>
      <c r="L245" s="2"/>
      <c r="M245" s="2"/>
      <c r="N245" s="2">
        <v>13125.2</v>
      </c>
      <c r="O245" s="2" t="s">
        <v>17</v>
      </c>
      <c r="P245" s="2">
        <v>287.8240118245817</v>
      </c>
      <c r="Q245" s="2">
        <v>3777747.72</v>
      </c>
      <c r="R245" s="2">
        <v>3.4122585871319711</v>
      </c>
      <c r="S245" s="2">
        <v>44786.576407824548</v>
      </c>
      <c r="T245" s="2">
        <v>1384166.8</v>
      </c>
    </row>
    <row r="246" spans="1:20">
      <c r="A246" s="2" t="s">
        <v>12</v>
      </c>
      <c r="B246" s="2" t="s">
        <v>374</v>
      </c>
      <c r="C246" s="2" t="s">
        <v>14</v>
      </c>
      <c r="D246" s="3" t="s">
        <v>15</v>
      </c>
      <c r="E246" s="2" t="s">
        <v>375</v>
      </c>
      <c r="F246" s="2"/>
      <c r="G246" s="2"/>
      <c r="H246" s="2"/>
      <c r="I246" s="2"/>
      <c r="J246" s="2"/>
      <c r="K246" s="2"/>
      <c r="L246" s="2"/>
      <c r="M246" s="2"/>
      <c r="N246" s="2">
        <v>3500</v>
      </c>
      <c r="O246" s="2" t="s">
        <v>17</v>
      </c>
      <c r="P246" s="2">
        <v>413.43933428571432</v>
      </c>
      <c r="Q246" s="2">
        <v>1447037.67</v>
      </c>
      <c r="R246" s="2">
        <v>4.9014740282835128</v>
      </c>
      <c r="S246" s="2">
        <v>17155.159098992299</v>
      </c>
      <c r="T246" s="2">
        <v>530194.6</v>
      </c>
    </row>
    <row r="247" spans="1:20">
      <c r="A247" s="2" t="s">
        <v>12</v>
      </c>
      <c r="B247" s="2" t="s">
        <v>374</v>
      </c>
      <c r="C247" s="2" t="s">
        <v>14</v>
      </c>
      <c r="D247" s="3" t="s">
        <v>15</v>
      </c>
      <c r="E247" s="2" t="s">
        <v>376</v>
      </c>
      <c r="F247" s="2"/>
      <c r="G247" s="2"/>
      <c r="H247" s="2"/>
      <c r="I247" s="2"/>
      <c r="J247" s="2"/>
      <c r="K247" s="2"/>
      <c r="L247" s="2"/>
      <c r="M247" s="2"/>
      <c r="N247" s="2">
        <v>2635</v>
      </c>
      <c r="O247" s="2" t="s">
        <v>17</v>
      </c>
      <c r="P247" s="2">
        <v>399.37013662239087</v>
      </c>
      <c r="Q247" s="2">
        <v>1052340.31</v>
      </c>
      <c r="R247" s="2">
        <v>4.7346785610241966</v>
      </c>
      <c r="S247" s="2">
        <v>12475.878008298751</v>
      </c>
      <c r="T247" s="2">
        <v>385577.5</v>
      </c>
    </row>
    <row r="248" spans="1:20">
      <c r="A248" s="2" t="s">
        <v>12</v>
      </c>
      <c r="B248" s="2" t="s">
        <v>374</v>
      </c>
      <c r="C248" s="2" t="s">
        <v>14</v>
      </c>
      <c r="D248" s="3" t="s">
        <v>15</v>
      </c>
      <c r="E248" s="2" t="s">
        <v>377</v>
      </c>
      <c r="F248" s="2"/>
      <c r="G248" s="2"/>
      <c r="H248" s="2"/>
      <c r="I248" s="2"/>
      <c r="J248" s="2"/>
      <c r="K248" s="2"/>
      <c r="L248" s="2"/>
      <c r="M248" s="2"/>
      <c r="N248" s="2">
        <v>2800</v>
      </c>
      <c r="O248" s="2" t="s">
        <v>17</v>
      </c>
      <c r="P248" s="2">
        <v>539.22074285714291</v>
      </c>
      <c r="Q248" s="2">
        <v>1509818.08</v>
      </c>
      <c r="R248" s="2">
        <v>6.3926584808197164</v>
      </c>
      <c r="S248" s="2">
        <v>17899.443746295201</v>
      </c>
      <c r="T248" s="2">
        <v>553197.4</v>
      </c>
    </row>
    <row r="249" spans="1:20">
      <c r="A249" s="2" t="s">
        <v>12</v>
      </c>
      <c r="B249" s="2" t="s">
        <v>374</v>
      </c>
      <c r="C249" s="2" t="s">
        <v>14</v>
      </c>
      <c r="D249" s="3" t="s">
        <v>89</v>
      </c>
      <c r="E249" s="2" t="s">
        <v>378</v>
      </c>
      <c r="F249" s="2"/>
      <c r="G249" s="2"/>
      <c r="H249" s="2"/>
      <c r="I249" s="2"/>
      <c r="J249" s="2"/>
      <c r="K249" s="2"/>
      <c r="L249" s="2"/>
      <c r="M249" s="2"/>
      <c r="N249" s="2">
        <v>5984</v>
      </c>
      <c r="O249" s="2" t="s">
        <v>17</v>
      </c>
      <c r="P249" s="2">
        <v>211.80110628342251</v>
      </c>
      <c r="Q249" s="2">
        <v>1267417.82</v>
      </c>
      <c r="R249" s="2">
        <v>2.5109793276042982</v>
      </c>
      <c r="S249" s="2">
        <v>15025.700296384121</v>
      </c>
      <c r="T249" s="2">
        <v>464382</v>
      </c>
    </row>
    <row r="250" spans="1:20">
      <c r="A250" s="2" t="s">
        <v>12</v>
      </c>
      <c r="B250" s="2" t="s">
        <v>374</v>
      </c>
      <c r="C250" s="2" t="s">
        <v>14</v>
      </c>
      <c r="D250" s="3" t="s">
        <v>89</v>
      </c>
      <c r="E250" s="2" t="s">
        <v>379</v>
      </c>
      <c r="F250" s="2"/>
      <c r="G250" s="2"/>
      <c r="H250" s="2"/>
      <c r="I250" s="2"/>
      <c r="J250" s="2"/>
      <c r="K250" s="2"/>
      <c r="L250" s="2"/>
      <c r="M250" s="2"/>
      <c r="N250" s="2">
        <v>10726.1</v>
      </c>
      <c r="O250" s="2" t="s">
        <v>17</v>
      </c>
      <c r="P250" s="2">
        <v>210.23068123549101</v>
      </c>
      <c r="Q250" s="2">
        <v>2254955.31</v>
      </c>
      <c r="R250" s="2">
        <v>2.492361366158756</v>
      </c>
      <c r="S250" s="2">
        <v>26733.317249555421</v>
      </c>
      <c r="T250" s="2">
        <v>826215.7</v>
      </c>
    </row>
    <row r="251" spans="1:20">
      <c r="A251" s="2" t="s">
        <v>12</v>
      </c>
      <c r="B251" s="2" t="s">
        <v>374</v>
      </c>
      <c r="C251" s="2" t="s">
        <v>14</v>
      </c>
      <c r="D251" s="3" t="s">
        <v>15</v>
      </c>
      <c r="E251" s="2" t="s">
        <v>380</v>
      </c>
      <c r="F251" s="2"/>
      <c r="G251" s="2"/>
      <c r="H251" s="2"/>
      <c r="I251" s="2"/>
      <c r="J251" s="2"/>
      <c r="K251" s="2"/>
      <c r="L251" s="2"/>
      <c r="M251" s="2"/>
      <c r="N251" s="2">
        <v>2250</v>
      </c>
      <c r="O251" s="2" t="s">
        <v>17</v>
      </c>
      <c r="P251" s="2">
        <v>444.58475555555572</v>
      </c>
      <c r="Q251" s="2">
        <v>1000315.7</v>
      </c>
      <c r="R251" s="2">
        <v>5.2707143515774222</v>
      </c>
      <c r="S251" s="2">
        <v>11859.1072910492</v>
      </c>
      <c r="T251" s="2">
        <v>366515.6</v>
      </c>
    </row>
    <row r="252" spans="1:20">
      <c r="A252" s="2" t="s">
        <v>12</v>
      </c>
      <c r="B252" s="2" t="s">
        <v>374</v>
      </c>
      <c r="C252" s="2" t="s">
        <v>14</v>
      </c>
      <c r="D252" s="3" t="s">
        <v>15</v>
      </c>
      <c r="E252" s="2" t="s">
        <v>381</v>
      </c>
      <c r="F252" s="2"/>
      <c r="G252" s="2"/>
      <c r="H252" s="2"/>
      <c r="I252" s="2"/>
      <c r="J252" s="2"/>
      <c r="K252" s="2"/>
      <c r="L252" s="2"/>
      <c r="M252" s="2"/>
      <c r="N252" s="2">
        <v>612.5</v>
      </c>
      <c r="O252" s="2" t="s">
        <v>17</v>
      </c>
      <c r="P252" s="2">
        <v>385.48620408163282</v>
      </c>
      <c r="Q252" s="2">
        <v>236110.3</v>
      </c>
      <c r="R252" s="2">
        <v>4.5700794793317447</v>
      </c>
      <c r="S252" s="2">
        <v>2799.1736810906932</v>
      </c>
      <c r="T252" s="2">
        <v>86510.9</v>
      </c>
    </row>
    <row r="253" spans="1:20">
      <c r="A253" s="2" t="s">
        <v>12</v>
      </c>
      <c r="B253" s="2" t="s">
        <v>382</v>
      </c>
      <c r="C253" s="2" t="s">
        <v>14</v>
      </c>
      <c r="D253" s="3" t="s">
        <v>18</v>
      </c>
      <c r="E253" s="2" t="s">
        <v>383</v>
      </c>
      <c r="F253" s="2"/>
      <c r="G253" s="2"/>
      <c r="H253" s="2"/>
      <c r="I253" s="2"/>
      <c r="J253" s="2"/>
      <c r="K253" s="2"/>
      <c r="L253" s="2"/>
      <c r="M253" s="2"/>
      <c r="N253" s="2">
        <v>4928</v>
      </c>
      <c r="O253" s="2" t="s">
        <v>17</v>
      </c>
      <c r="P253" s="2">
        <v>463.72189326298712</v>
      </c>
      <c r="Q253" s="2">
        <v>2285221.4900000002</v>
      </c>
      <c r="R253" s="2">
        <v>5.4975920955896518</v>
      </c>
      <c r="S253" s="2">
        <v>27092.133847065801</v>
      </c>
      <c r="T253" s="2">
        <v>1004583.3</v>
      </c>
    </row>
    <row r="254" spans="1:20">
      <c r="A254" s="2" t="s">
        <v>12</v>
      </c>
      <c r="B254" s="2" t="s">
        <v>384</v>
      </c>
      <c r="C254" s="2" t="s">
        <v>14</v>
      </c>
      <c r="D254" s="3" t="s">
        <v>15</v>
      </c>
      <c r="E254" s="2" t="s">
        <v>385</v>
      </c>
      <c r="F254" s="2"/>
      <c r="G254" s="2"/>
      <c r="H254" s="2"/>
      <c r="I254" s="2"/>
      <c r="J254" s="2"/>
      <c r="K254" s="2"/>
      <c r="L254" s="2"/>
      <c r="M254" s="2"/>
      <c r="N254" s="2">
        <v>2701.55</v>
      </c>
      <c r="O254" s="2" t="s">
        <v>17</v>
      </c>
      <c r="P254" s="2">
        <v>469.05634909999998</v>
      </c>
      <c r="Q254" s="2">
        <v>1267179.18</v>
      </c>
      <c r="R254" s="2">
        <v>5.5608340150000002</v>
      </c>
      <c r="S254" s="2">
        <v>15022.87113</v>
      </c>
      <c r="T254" s="2">
        <v>464294.40000000002</v>
      </c>
    </row>
    <row r="255" spans="1:20">
      <c r="A255" s="2" t="s">
        <v>12</v>
      </c>
      <c r="B255" s="2" t="s">
        <v>384</v>
      </c>
      <c r="C255" s="2" t="s">
        <v>14</v>
      </c>
      <c r="D255" s="3" t="s">
        <v>15</v>
      </c>
      <c r="E255" s="2" t="s">
        <v>386</v>
      </c>
      <c r="F255" s="2"/>
      <c r="G255" s="2"/>
      <c r="H255" s="2"/>
      <c r="I255" s="2"/>
      <c r="J255" s="2"/>
      <c r="K255" s="2"/>
      <c r="L255" s="2"/>
      <c r="M255" s="2"/>
      <c r="N255" s="2">
        <v>5902.74</v>
      </c>
      <c r="O255" s="2" t="s">
        <v>17</v>
      </c>
      <c r="P255" s="2">
        <v>489.00080980000001</v>
      </c>
      <c r="Q255" s="2">
        <v>2886444.64</v>
      </c>
      <c r="R255" s="2">
        <v>5.7972828669999998</v>
      </c>
      <c r="S255" s="2">
        <v>34219.853470000002</v>
      </c>
      <c r="T255" s="2">
        <v>1057593.3</v>
      </c>
    </row>
    <row r="256" spans="1:20">
      <c r="A256" s="2" t="s">
        <v>12</v>
      </c>
      <c r="B256" s="2" t="s">
        <v>384</v>
      </c>
      <c r="C256" s="2" t="s">
        <v>14</v>
      </c>
      <c r="D256" s="3" t="s">
        <v>15</v>
      </c>
      <c r="E256" s="2" t="s">
        <v>387</v>
      </c>
      <c r="F256" s="2"/>
      <c r="G256" s="2"/>
      <c r="H256" s="2"/>
      <c r="I256" s="2"/>
      <c r="J256" s="2"/>
      <c r="K256" s="2"/>
      <c r="L256" s="2"/>
      <c r="M256" s="2"/>
      <c r="N256" s="2">
        <v>10348.75</v>
      </c>
      <c r="O256" s="2" t="s">
        <v>17</v>
      </c>
      <c r="P256" s="2">
        <v>629.06408020000003</v>
      </c>
      <c r="Q256" s="2">
        <v>6510026.9000000004</v>
      </c>
      <c r="R256" s="2">
        <v>7.457783998</v>
      </c>
      <c r="S256" s="2">
        <v>77178.742150000005</v>
      </c>
      <c r="T256" s="2">
        <v>2385273.7999999998</v>
      </c>
    </row>
    <row r="257" spans="1:20">
      <c r="A257" s="2" t="s">
        <v>12</v>
      </c>
      <c r="B257" s="2" t="s">
        <v>384</v>
      </c>
      <c r="C257" s="2" t="s">
        <v>14</v>
      </c>
      <c r="D257" s="3" t="s">
        <v>15</v>
      </c>
      <c r="E257" s="2" t="s">
        <v>388</v>
      </c>
      <c r="F257" s="2"/>
      <c r="G257" s="2"/>
      <c r="H257" s="2"/>
      <c r="I257" s="2"/>
      <c r="J257" s="2"/>
      <c r="K257" s="2"/>
      <c r="L257" s="2"/>
      <c r="M257" s="2"/>
      <c r="N257" s="2">
        <v>10800</v>
      </c>
      <c r="O257" s="2" t="s">
        <v>17</v>
      </c>
      <c r="P257" s="2">
        <v>479.32972410000002</v>
      </c>
      <c r="Q257" s="2">
        <v>5176761.0199999996</v>
      </c>
      <c r="R257" s="2">
        <v>5.68262862</v>
      </c>
      <c r="S257" s="2">
        <v>61372.389089999997</v>
      </c>
      <c r="T257" s="2">
        <v>1896765.2</v>
      </c>
    </row>
    <row r="258" spans="1:20">
      <c r="A258" s="2" t="s">
        <v>12</v>
      </c>
      <c r="B258" s="2" t="s">
        <v>384</v>
      </c>
      <c r="C258" s="2" t="s">
        <v>14</v>
      </c>
      <c r="D258" s="3" t="s">
        <v>15</v>
      </c>
      <c r="E258" s="2" t="s">
        <v>389</v>
      </c>
      <c r="F258" s="2"/>
      <c r="G258" s="2"/>
      <c r="H258" s="2"/>
      <c r="I258" s="2"/>
      <c r="J258" s="2"/>
      <c r="K258" s="2"/>
      <c r="L258" s="2"/>
      <c r="M258" s="2"/>
      <c r="N258" s="2">
        <v>971.5</v>
      </c>
      <c r="O258" s="2" t="s">
        <v>17</v>
      </c>
      <c r="P258" s="2">
        <v>628.80583630000001</v>
      </c>
      <c r="Q258" s="2">
        <v>610884.87</v>
      </c>
      <c r="R258" s="2">
        <v>7.4547224219999997</v>
      </c>
      <c r="S258" s="2">
        <v>7242.2628329999998</v>
      </c>
      <c r="T258" s="2">
        <v>223828.2</v>
      </c>
    </row>
    <row r="259" spans="1:20">
      <c r="A259" s="2" t="s">
        <v>12</v>
      </c>
      <c r="B259" s="2" t="s">
        <v>390</v>
      </c>
      <c r="C259" s="2" t="s">
        <v>14</v>
      </c>
      <c r="D259" s="3" t="s">
        <v>15</v>
      </c>
      <c r="E259" s="2" t="s">
        <v>391</v>
      </c>
      <c r="F259" s="2"/>
      <c r="G259" s="2"/>
      <c r="H259" s="2"/>
      <c r="I259" s="2"/>
      <c r="J259" s="2"/>
      <c r="K259" s="2"/>
      <c r="L259" s="2"/>
      <c r="M259" s="2"/>
      <c r="N259" s="2">
        <v>7193.6</v>
      </c>
      <c r="O259" s="2" t="s">
        <v>17</v>
      </c>
      <c r="P259" s="2">
        <v>687.96345640000004</v>
      </c>
      <c r="Q259" s="2">
        <v>4948933.92</v>
      </c>
      <c r="R259" s="2">
        <v>8.1560575740000001</v>
      </c>
      <c r="S259" s="2">
        <v>58671.41577</v>
      </c>
      <c r="T259" s="2">
        <v>1813289.4</v>
      </c>
    </row>
    <row r="260" spans="1:20">
      <c r="A260" s="2" t="s">
        <v>12</v>
      </c>
      <c r="B260" s="2" t="s">
        <v>392</v>
      </c>
      <c r="C260" s="2" t="s">
        <v>14</v>
      </c>
      <c r="D260" s="3" t="s">
        <v>15</v>
      </c>
      <c r="E260" s="2" t="s">
        <v>393</v>
      </c>
      <c r="F260" s="2"/>
      <c r="G260" s="2"/>
      <c r="H260" s="2"/>
      <c r="I260" s="2"/>
      <c r="J260" s="2"/>
      <c r="K260" s="2"/>
      <c r="L260" s="2"/>
      <c r="M260" s="2"/>
      <c r="N260" s="2">
        <v>5957.6</v>
      </c>
      <c r="O260" s="2" t="s">
        <v>17</v>
      </c>
      <c r="P260" s="2">
        <v>379.32966299999998</v>
      </c>
      <c r="Q260" s="2">
        <v>2259894.4</v>
      </c>
      <c r="R260" s="2">
        <v>4.4970914400000002</v>
      </c>
      <c r="S260" s="2">
        <v>26791.87196</v>
      </c>
      <c r="T260" s="2">
        <v>828025.3</v>
      </c>
    </row>
    <row r="261" spans="1:20">
      <c r="A261" s="2" t="s">
        <v>12</v>
      </c>
      <c r="B261" s="2" t="s">
        <v>392</v>
      </c>
      <c r="C261" s="2" t="s">
        <v>14</v>
      </c>
      <c r="D261" s="3" t="s">
        <v>15</v>
      </c>
      <c r="E261" s="2" t="s">
        <v>394</v>
      </c>
      <c r="F261" s="2"/>
      <c r="G261" s="2"/>
      <c r="H261" s="2"/>
      <c r="I261" s="2"/>
      <c r="J261" s="2"/>
      <c r="K261" s="2"/>
      <c r="L261" s="2"/>
      <c r="M261" s="2"/>
      <c r="N261" s="2">
        <v>3465</v>
      </c>
      <c r="O261" s="2" t="s">
        <v>17</v>
      </c>
      <c r="P261" s="2">
        <v>474.2771429</v>
      </c>
      <c r="Q261" s="2">
        <v>1643370.3</v>
      </c>
      <c r="R261" s="2">
        <v>5.6227284270000002</v>
      </c>
      <c r="S261" s="2">
        <v>19482.754000000001</v>
      </c>
      <c r="T261" s="2">
        <v>602130.9</v>
      </c>
    </row>
    <row r="262" spans="1:20">
      <c r="A262" s="2" t="s">
        <v>12</v>
      </c>
      <c r="B262" s="2" t="s">
        <v>392</v>
      </c>
      <c r="C262" s="2" t="s">
        <v>14</v>
      </c>
      <c r="D262" s="3" t="s">
        <v>15</v>
      </c>
      <c r="E262" s="2" t="s">
        <v>395</v>
      </c>
      <c r="F262" s="2"/>
      <c r="G262" s="2"/>
      <c r="H262" s="2"/>
      <c r="I262" s="2"/>
      <c r="J262" s="2"/>
      <c r="K262" s="2"/>
      <c r="L262" s="2"/>
      <c r="M262" s="2"/>
      <c r="N262" s="2">
        <v>1500</v>
      </c>
      <c r="O262" s="2" t="s">
        <v>17</v>
      </c>
      <c r="P262" s="2">
        <v>584.91949999999997</v>
      </c>
      <c r="Q262" s="2">
        <v>877379.25</v>
      </c>
      <c r="R262" s="2">
        <v>6.9344339059999998</v>
      </c>
      <c r="S262" s="2">
        <v>10401.65086</v>
      </c>
      <c r="T262" s="2">
        <v>321471.8</v>
      </c>
    </row>
    <row r="263" spans="1:20">
      <c r="A263" s="2" t="s">
        <v>12</v>
      </c>
      <c r="B263" s="2" t="s">
        <v>396</v>
      </c>
      <c r="C263" s="2" t="s">
        <v>14</v>
      </c>
      <c r="D263" s="3" t="s">
        <v>15</v>
      </c>
      <c r="E263" s="2" t="s">
        <v>397</v>
      </c>
      <c r="F263" s="2"/>
      <c r="G263" s="2"/>
      <c r="H263" s="2"/>
      <c r="I263" s="2"/>
      <c r="J263" s="2"/>
      <c r="K263" s="2"/>
      <c r="L263" s="2"/>
      <c r="M263" s="2"/>
      <c r="N263" s="2">
        <v>4004</v>
      </c>
      <c r="O263" s="2" t="s">
        <v>17</v>
      </c>
      <c r="P263" s="2">
        <v>387.94605644355647</v>
      </c>
      <c r="Q263" s="2">
        <v>1553336.01</v>
      </c>
      <c r="R263" s="2">
        <v>4.5965172564402419</v>
      </c>
      <c r="S263" s="2">
        <v>18404.455094786728</v>
      </c>
      <c r="T263" s="2">
        <v>569142.30000000005</v>
      </c>
    </row>
    <row r="264" spans="1:20">
      <c r="A264" s="2" t="s">
        <v>12</v>
      </c>
      <c r="B264" s="2" t="s">
        <v>396</v>
      </c>
      <c r="C264" s="2" t="s">
        <v>14</v>
      </c>
      <c r="D264" s="3" t="s">
        <v>15</v>
      </c>
      <c r="E264" s="2" t="s">
        <v>398</v>
      </c>
      <c r="F264" s="2"/>
      <c r="G264" s="2"/>
      <c r="H264" s="2"/>
      <c r="I264" s="2"/>
      <c r="J264" s="2"/>
      <c r="K264" s="2"/>
      <c r="L264" s="2"/>
      <c r="M264" s="2"/>
      <c r="N264" s="2">
        <v>5712</v>
      </c>
      <c r="O264" s="2" t="s">
        <v>17</v>
      </c>
      <c r="P264" s="2">
        <v>265.39416316526609</v>
      </c>
      <c r="Q264" s="2">
        <v>1515931.46</v>
      </c>
      <c r="R264" s="2">
        <v>3.144480606223532</v>
      </c>
      <c r="S264" s="2">
        <v>17961.273222748809</v>
      </c>
      <c r="T264" s="2">
        <v>555437.30000000005</v>
      </c>
    </row>
    <row r="265" spans="1:20">
      <c r="A265" s="2" t="s">
        <v>12</v>
      </c>
      <c r="B265" s="2" t="s">
        <v>399</v>
      </c>
      <c r="C265" s="2" t="s">
        <v>14</v>
      </c>
      <c r="D265" s="3" t="s">
        <v>15</v>
      </c>
      <c r="E265" s="2" t="s">
        <v>400</v>
      </c>
      <c r="F265" s="2"/>
      <c r="G265" s="2"/>
      <c r="H265" s="2"/>
      <c r="I265" s="2"/>
      <c r="J265" s="2"/>
      <c r="K265" s="2"/>
      <c r="L265" s="2"/>
      <c r="M265" s="2"/>
      <c r="N265" s="2">
        <v>23760</v>
      </c>
      <c r="O265" s="2" t="s">
        <v>17</v>
      </c>
      <c r="P265" s="2">
        <v>217.97827988215491</v>
      </c>
      <c r="Q265" s="2">
        <v>5179163.93</v>
      </c>
      <c r="R265" s="2">
        <v>2.582681041257759</v>
      </c>
      <c r="S265" s="2">
        <v>61364.501540284349</v>
      </c>
      <c r="T265" s="2">
        <v>1897645.7</v>
      </c>
    </row>
    <row r="266" spans="1:20">
      <c r="A266" s="2" t="s">
        <v>12</v>
      </c>
      <c r="B266" s="2" t="s">
        <v>401</v>
      </c>
      <c r="C266" s="2" t="s">
        <v>14</v>
      </c>
      <c r="D266" s="3" t="s">
        <v>18</v>
      </c>
      <c r="E266" s="2" t="s">
        <v>402</v>
      </c>
      <c r="F266" s="2"/>
      <c r="G266" s="2"/>
      <c r="H266" s="2"/>
      <c r="I266" s="2"/>
      <c r="J266" s="2"/>
      <c r="K266" s="2"/>
      <c r="L266" s="2"/>
      <c r="M266" s="2"/>
      <c r="N266" s="2">
        <v>4900</v>
      </c>
      <c r="O266" s="2" t="s">
        <v>17</v>
      </c>
      <c r="P266" s="2">
        <v>451.83556326530612</v>
      </c>
      <c r="Q266" s="2">
        <v>2213994.2599999998</v>
      </c>
      <c r="R266" s="2">
        <v>5.3535019344230577</v>
      </c>
      <c r="S266" s="2">
        <v>26232.15947867298</v>
      </c>
      <c r="T266" s="2">
        <v>973271.9</v>
      </c>
    </row>
    <row r="267" spans="1:20">
      <c r="A267" s="2" t="s">
        <v>12</v>
      </c>
      <c r="B267" s="2" t="s">
        <v>403</v>
      </c>
      <c r="C267" s="2" t="s">
        <v>14</v>
      </c>
      <c r="D267" s="3" t="s">
        <v>18</v>
      </c>
      <c r="E267" s="2" t="s">
        <v>404</v>
      </c>
      <c r="F267" s="2"/>
      <c r="G267" s="2"/>
      <c r="H267" s="2"/>
      <c r="I267" s="2"/>
      <c r="J267" s="2"/>
      <c r="K267" s="2"/>
      <c r="L267" s="2"/>
      <c r="M267" s="2"/>
      <c r="N267" s="2">
        <v>8782</v>
      </c>
      <c r="O267" s="2" t="s">
        <v>17</v>
      </c>
      <c r="P267" s="2">
        <v>234.18087679344109</v>
      </c>
      <c r="Q267" s="2">
        <v>2056576.46</v>
      </c>
      <c r="R267" s="2">
        <v>2.7762996656009622</v>
      </c>
      <c r="S267" s="2">
        <v>24381.463663307652</v>
      </c>
      <c r="T267" s="2">
        <v>904071</v>
      </c>
    </row>
    <row r="268" spans="1:20">
      <c r="A268" s="2" t="s">
        <v>12</v>
      </c>
      <c r="B268" s="2" t="s">
        <v>403</v>
      </c>
      <c r="C268" s="2" t="s">
        <v>14</v>
      </c>
      <c r="D268" s="3" t="s">
        <v>15</v>
      </c>
      <c r="E268" s="2" t="s">
        <v>405</v>
      </c>
      <c r="F268" s="2"/>
      <c r="G268" s="2"/>
      <c r="H268" s="2"/>
      <c r="I268" s="2"/>
      <c r="J268" s="2"/>
      <c r="K268" s="2"/>
      <c r="L268" s="2"/>
      <c r="M268" s="2"/>
      <c r="N268" s="2">
        <v>2934.8</v>
      </c>
      <c r="O268" s="2" t="s">
        <v>17</v>
      </c>
      <c r="P268" s="2">
        <v>376.05165939757393</v>
      </c>
      <c r="Q268" s="2">
        <v>1103636.4099999999</v>
      </c>
      <c r="R268" s="2">
        <v>4.4582295127157554</v>
      </c>
      <c r="S268" s="2">
        <v>13084.011973918199</v>
      </c>
      <c r="T268" s="2">
        <v>404372.4</v>
      </c>
    </row>
    <row r="269" spans="1:20">
      <c r="A269" s="2" t="s">
        <v>12</v>
      </c>
      <c r="B269" s="2" t="s">
        <v>403</v>
      </c>
      <c r="C269" s="2" t="s">
        <v>14</v>
      </c>
      <c r="D269" s="3" t="s">
        <v>15</v>
      </c>
      <c r="E269" s="2" t="s">
        <v>406</v>
      </c>
      <c r="F269" s="2"/>
      <c r="G269" s="2"/>
      <c r="H269" s="2"/>
      <c r="I269" s="2"/>
      <c r="J269" s="2"/>
      <c r="K269" s="2"/>
      <c r="L269" s="2"/>
      <c r="M269" s="2"/>
      <c r="N269" s="2">
        <v>6930</v>
      </c>
      <c r="O269" s="2" t="s">
        <v>17</v>
      </c>
      <c r="P269" s="2">
        <v>470.17864646464648</v>
      </c>
      <c r="Q269" s="2">
        <v>3258338.02</v>
      </c>
      <c r="R269" s="2">
        <v>5.5741392586205869</v>
      </c>
      <c r="S269" s="2">
        <v>38628.78506224067</v>
      </c>
      <c r="T269" s="2">
        <v>1193855.1000000001</v>
      </c>
    </row>
    <row r="270" spans="1:20">
      <c r="A270" s="2" t="s">
        <v>12</v>
      </c>
      <c r="B270" s="2" t="s">
        <v>403</v>
      </c>
      <c r="C270" s="2" t="s">
        <v>14</v>
      </c>
      <c r="D270" s="3" t="s">
        <v>15</v>
      </c>
      <c r="E270" s="2" t="s">
        <v>407</v>
      </c>
      <c r="F270" s="2"/>
      <c r="G270" s="2"/>
      <c r="H270" s="2"/>
      <c r="I270" s="2"/>
      <c r="J270" s="2"/>
      <c r="K270" s="2"/>
      <c r="L270" s="2"/>
      <c r="M270" s="2"/>
      <c r="N270" s="2">
        <v>2310</v>
      </c>
      <c r="O270" s="2" t="s">
        <v>17</v>
      </c>
      <c r="P270" s="2">
        <v>540.99296969696968</v>
      </c>
      <c r="Q270" s="2">
        <v>1249693.76</v>
      </c>
      <c r="R270" s="2">
        <v>6.4136688760755156</v>
      </c>
      <c r="S270" s="2">
        <v>14815.57510373444</v>
      </c>
      <c r="T270" s="2">
        <v>457887.9</v>
      </c>
    </row>
    <row r="271" spans="1:20">
      <c r="A271" s="2" t="s">
        <v>12</v>
      </c>
      <c r="B271" s="2" t="s">
        <v>408</v>
      </c>
      <c r="C271" s="2" t="s">
        <v>14</v>
      </c>
      <c r="D271" s="3" t="s">
        <v>15</v>
      </c>
      <c r="E271" s="2" t="s">
        <v>409</v>
      </c>
      <c r="F271" s="2"/>
      <c r="G271" s="2"/>
      <c r="H271" s="2"/>
      <c r="I271" s="2"/>
      <c r="J271" s="2"/>
      <c r="K271" s="2"/>
      <c r="L271" s="2"/>
      <c r="M271" s="2"/>
      <c r="N271" s="2">
        <v>2167.1999999999998</v>
      </c>
      <c r="O271" s="2" t="s">
        <v>17</v>
      </c>
      <c r="P271" s="2">
        <v>263.6085225175342</v>
      </c>
      <c r="Q271" s="2">
        <v>571292.39</v>
      </c>
      <c r="R271" s="2">
        <v>3.1251751335807261</v>
      </c>
      <c r="S271" s="2">
        <v>6772.8795494961478</v>
      </c>
      <c r="T271" s="2">
        <v>209321.5</v>
      </c>
    </row>
    <row r="272" spans="1:20">
      <c r="A272" s="2" t="s">
        <v>12</v>
      </c>
      <c r="B272" s="2" t="s">
        <v>410</v>
      </c>
      <c r="C272" s="2" t="s">
        <v>14</v>
      </c>
      <c r="D272" s="3" t="s">
        <v>15</v>
      </c>
      <c r="E272" s="2" t="s">
        <v>411</v>
      </c>
      <c r="F272" s="2"/>
      <c r="G272" s="2"/>
      <c r="H272" s="2"/>
      <c r="I272" s="2"/>
      <c r="J272" s="2"/>
      <c r="K272" s="2"/>
      <c r="L272" s="2"/>
      <c r="M272" s="2"/>
      <c r="N272" s="2">
        <v>7646.9</v>
      </c>
      <c r="O272" s="2" t="s">
        <v>17</v>
      </c>
      <c r="P272" s="2">
        <v>524.34236618760542</v>
      </c>
      <c r="Q272" s="2">
        <v>4009593.64</v>
      </c>
      <c r="R272" s="2">
        <v>6.2162699014535328</v>
      </c>
      <c r="S272" s="2">
        <v>47535.194309425016</v>
      </c>
      <c r="T272" s="2">
        <v>1469115.1</v>
      </c>
    </row>
    <row r="273" spans="1:20">
      <c r="A273" s="2" t="s">
        <v>12</v>
      </c>
      <c r="B273" s="2" t="s">
        <v>410</v>
      </c>
      <c r="C273" s="2" t="s">
        <v>14</v>
      </c>
      <c r="D273" s="3" t="s">
        <v>15</v>
      </c>
      <c r="E273" s="2" t="s">
        <v>412</v>
      </c>
      <c r="F273" s="2"/>
      <c r="G273" s="2"/>
      <c r="H273" s="2"/>
      <c r="I273" s="2"/>
      <c r="J273" s="2"/>
      <c r="K273" s="2"/>
      <c r="L273" s="2"/>
      <c r="M273" s="2"/>
      <c r="N273" s="2">
        <v>78.2</v>
      </c>
      <c r="O273" s="2" t="s">
        <v>17</v>
      </c>
      <c r="P273" s="2">
        <v>674.80575447570322</v>
      </c>
      <c r="Q273" s="2">
        <v>52769.81</v>
      </c>
      <c r="R273" s="2">
        <v>8.00006822140727</v>
      </c>
      <c r="S273" s="2">
        <v>625.60533491404863</v>
      </c>
      <c r="T273" s="2">
        <v>19334.900000000001</v>
      </c>
    </row>
    <row r="274" spans="1:20">
      <c r="A274" s="2" t="s">
        <v>12</v>
      </c>
      <c r="B274" s="2" t="s">
        <v>410</v>
      </c>
      <c r="C274" s="2" t="s">
        <v>14</v>
      </c>
      <c r="D274" s="3" t="s">
        <v>15</v>
      </c>
      <c r="E274" s="2" t="s">
        <v>413</v>
      </c>
      <c r="F274" s="2"/>
      <c r="G274" s="2"/>
      <c r="H274" s="2"/>
      <c r="I274" s="2"/>
      <c r="J274" s="2"/>
      <c r="K274" s="2"/>
      <c r="L274" s="2"/>
      <c r="M274" s="2"/>
      <c r="N274" s="2">
        <v>786.24</v>
      </c>
      <c r="O274" s="2" t="s">
        <v>17</v>
      </c>
      <c r="P274" s="2">
        <v>486.52924043549041</v>
      </c>
      <c r="Q274" s="2">
        <v>382528.75</v>
      </c>
      <c r="R274" s="2">
        <v>5.7679815107941961</v>
      </c>
      <c r="S274" s="2">
        <v>4535.0177830468292</v>
      </c>
      <c r="T274" s="2">
        <v>140158.6</v>
      </c>
    </row>
    <row r="275" spans="1:20">
      <c r="A275" s="2" t="s">
        <v>12</v>
      </c>
      <c r="B275" s="2" t="s">
        <v>414</v>
      </c>
      <c r="C275" s="2" t="s">
        <v>14</v>
      </c>
      <c r="D275" s="3" t="s">
        <v>15</v>
      </c>
      <c r="E275" s="2" t="s">
        <v>415</v>
      </c>
      <c r="F275" s="2"/>
      <c r="G275" s="2"/>
      <c r="H275" s="2"/>
      <c r="I275" s="2"/>
      <c r="J275" s="2"/>
      <c r="K275" s="2"/>
      <c r="L275" s="2"/>
      <c r="M275" s="2"/>
      <c r="N275" s="2">
        <v>11005</v>
      </c>
      <c r="O275" s="2" t="s">
        <v>17</v>
      </c>
      <c r="P275" s="2">
        <v>464.80860517946388</v>
      </c>
      <c r="Q275" s="2">
        <v>5115218.7</v>
      </c>
      <c r="R275" s="2">
        <v>5.5104754615229874</v>
      </c>
      <c r="S275" s="2">
        <v>60642.782454060471</v>
      </c>
      <c r="T275" s="2">
        <v>1874216.1</v>
      </c>
    </row>
    <row r="276" spans="1:20">
      <c r="A276" s="2" t="s">
        <v>12</v>
      </c>
      <c r="B276" s="2" t="s">
        <v>414</v>
      </c>
      <c r="C276" s="2" t="s">
        <v>14</v>
      </c>
      <c r="D276" s="3" t="s">
        <v>15</v>
      </c>
      <c r="E276" s="2" t="s">
        <v>416</v>
      </c>
      <c r="F276" s="2"/>
      <c r="G276" s="2"/>
      <c r="H276" s="2"/>
      <c r="I276" s="2"/>
      <c r="J276" s="2"/>
      <c r="K276" s="2"/>
      <c r="L276" s="2"/>
      <c r="M276" s="2"/>
      <c r="N276" s="2">
        <v>9568</v>
      </c>
      <c r="O276" s="2" t="s">
        <v>17</v>
      </c>
      <c r="P276" s="2">
        <v>664.44589255852839</v>
      </c>
      <c r="Q276" s="2">
        <v>6357418.2999999998</v>
      </c>
      <c r="R276" s="2">
        <v>7.8772482816660157</v>
      </c>
      <c r="S276" s="2">
        <v>75369.511558980448</v>
      </c>
      <c r="T276" s="2">
        <v>2329358.1</v>
      </c>
    </row>
    <row r="277" spans="1:20">
      <c r="A277" s="2" t="s">
        <v>12</v>
      </c>
      <c r="B277" s="2" t="s">
        <v>414</v>
      </c>
      <c r="C277" s="2" t="s">
        <v>14</v>
      </c>
      <c r="D277" s="3" t="s">
        <v>15</v>
      </c>
      <c r="E277" s="2" t="s">
        <v>417</v>
      </c>
      <c r="F277" s="2"/>
      <c r="G277" s="2"/>
      <c r="H277" s="2"/>
      <c r="I277" s="2"/>
      <c r="J277" s="2"/>
      <c r="K277" s="2"/>
      <c r="L277" s="2"/>
      <c r="M277" s="2"/>
      <c r="N277" s="2">
        <v>10849.28</v>
      </c>
      <c r="O277" s="2" t="s">
        <v>17</v>
      </c>
      <c r="P277" s="2">
        <v>479.05982516812168</v>
      </c>
      <c r="Q277" s="2">
        <v>5197454.18</v>
      </c>
      <c r="R277" s="2">
        <v>5.6794288698058297</v>
      </c>
      <c r="S277" s="2">
        <v>61617.714048606998</v>
      </c>
      <c r="T277" s="2">
        <v>1904347.2</v>
      </c>
    </row>
    <row r="278" spans="1:20">
      <c r="A278" s="2" t="s">
        <v>12</v>
      </c>
      <c r="B278" s="2" t="s">
        <v>414</v>
      </c>
      <c r="C278" s="2" t="s">
        <v>14</v>
      </c>
      <c r="D278" s="3" t="s">
        <v>15</v>
      </c>
      <c r="E278" s="2" t="s">
        <v>418</v>
      </c>
      <c r="F278" s="2"/>
      <c r="G278" s="2"/>
      <c r="H278" s="2"/>
      <c r="I278" s="2"/>
      <c r="J278" s="2"/>
      <c r="K278" s="2"/>
      <c r="L278" s="2"/>
      <c r="M278" s="2"/>
      <c r="N278" s="2">
        <v>7759.7</v>
      </c>
      <c r="O278" s="2" t="s">
        <v>17</v>
      </c>
      <c r="P278" s="2">
        <v>516.29242496488268</v>
      </c>
      <c r="Q278" s="2">
        <v>4006274.33</v>
      </c>
      <c r="R278" s="2">
        <v>6.1208349136322786</v>
      </c>
      <c r="S278" s="2">
        <v>47495.842679312387</v>
      </c>
      <c r="T278" s="2">
        <v>1467899</v>
      </c>
    </row>
    <row r="279" spans="1:20">
      <c r="A279" s="2" t="s">
        <v>12</v>
      </c>
      <c r="B279" s="2" t="s">
        <v>414</v>
      </c>
      <c r="C279" s="2" t="s">
        <v>14</v>
      </c>
      <c r="D279" s="3" t="s">
        <v>15</v>
      </c>
      <c r="E279" s="2" t="s">
        <v>419</v>
      </c>
      <c r="F279" s="2"/>
      <c r="G279" s="2"/>
      <c r="H279" s="2"/>
      <c r="I279" s="2"/>
      <c r="J279" s="2"/>
      <c r="K279" s="2"/>
      <c r="L279" s="2"/>
      <c r="M279" s="2"/>
      <c r="N279" s="2">
        <v>1615</v>
      </c>
      <c r="O279" s="2" t="s">
        <v>17</v>
      </c>
      <c r="P279" s="2">
        <v>581.197399380805</v>
      </c>
      <c r="Q279" s="2">
        <v>938633.8</v>
      </c>
      <c r="R279" s="2">
        <v>6.8903070466011256</v>
      </c>
      <c r="S279" s="2">
        <v>11127.84588026082</v>
      </c>
      <c r="T279" s="2">
        <v>343915.5</v>
      </c>
    </row>
    <row r="280" spans="1:20">
      <c r="A280" s="2" t="s">
        <v>12</v>
      </c>
      <c r="B280" s="2" t="s">
        <v>420</v>
      </c>
      <c r="C280" s="2" t="s">
        <v>14</v>
      </c>
      <c r="D280" s="3" t="s">
        <v>15</v>
      </c>
      <c r="E280" s="2" t="s">
        <v>421</v>
      </c>
      <c r="F280" s="2"/>
      <c r="G280" s="2"/>
      <c r="H280" s="2"/>
      <c r="I280" s="2"/>
      <c r="J280" s="2"/>
      <c r="K280" s="2"/>
      <c r="L280" s="2"/>
      <c r="M280" s="2"/>
      <c r="N280" s="2">
        <v>338</v>
      </c>
      <c r="O280" s="2" t="s">
        <v>17</v>
      </c>
      <c r="P280" s="2">
        <v>296.9714793</v>
      </c>
      <c r="Q280" s="2">
        <v>100376.36</v>
      </c>
      <c r="R280" s="2">
        <v>3.5353747530000001</v>
      </c>
      <c r="S280" s="2">
        <v>1194.9566669999999</v>
      </c>
      <c r="T280" s="2">
        <v>36777.9</v>
      </c>
    </row>
    <row r="281" spans="1:20">
      <c r="A281" s="2" t="s">
        <v>12</v>
      </c>
      <c r="B281" s="2" t="s">
        <v>420</v>
      </c>
      <c r="C281" s="2" t="s">
        <v>14</v>
      </c>
      <c r="D281" s="3" t="s">
        <v>15</v>
      </c>
      <c r="E281" s="2" t="s">
        <v>422</v>
      </c>
      <c r="F281" s="2"/>
      <c r="G281" s="2"/>
      <c r="H281" s="2"/>
      <c r="I281" s="2"/>
      <c r="J281" s="2"/>
      <c r="K281" s="2"/>
      <c r="L281" s="2"/>
      <c r="M281" s="2"/>
      <c r="N281" s="2">
        <v>279.2</v>
      </c>
      <c r="O281" s="2" t="s">
        <v>17</v>
      </c>
      <c r="P281" s="2">
        <v>375.69896130000001</v>
      </c>
      <c r="Q281" s="2">
        <v>104895.15</v>
      </c>
      <c r="R281" s="2">
        <v>4.4726066820000003</v>
      </c>
      <c r="S281" s="2">
        <v>1248.751786</v>
      </c>
      <c r="T281" s="2">
        <v>38433.599999999999</v>
      </c>
    </row>
    <row r="282" spans="1:20">
      <c r="A282" s="2" t="s">
        <v>12</v>
      </c>
      <c r="B282" s="2" t="s">
        <v>420</v>
      </c>
      <c r="C282" s="2" t="s">
        <v>14</v>
      </c>
      <c r="D282" s="3" t="s">
        <v>15</v>
      </c>
      <c r="E282" s="2" t="s">
        <v>423</v>
      </c>
      <c r="F282" s="2"/>
      <c r="G282" s="2"/>
      <c r="H282" s="2"/>
      <c r="I282" s="2"/>
      <c r="J282" s="2"/>
      <c r="K282" s="2"/>
      <c r="L282" s="2"/>
      <c r="M282" s="2"/>
      <c r="N282" s="2">
        <v>435.6</v>
      </c>
      <c r="O282" s="2" t="s">
        <v>17</v>
      </c>
      <c r="P282" s="2">
        <v>272.43741970000002</v>
      </c>
      <c r="Q282" s="2">
        <v>118673.74</v>
      </c>
      <c r="R282" s="2">
        <v>3.2433026150000002</v>
      </c>
      <c r="S282" s="2">
        <v>1412.7826190000001</v>
      </c>
      <c r="T282" s="2">
        <v>43482</v>
      </c>
    </row>
    <row r="283" spans="1:20">
      <c r="A283" s="2" t="s">
        <v>12</v>
      </c>
      <c r="B283" s="2" t="s">
        <v>420</v>
      </c>
      <c r="C283" s="2" t="s">
        <v>14</v>
      </c>
      <c r="D283" s="3" t="s">
        <v>15</v>
      </c>
      <c r="E283" s="2" t="s">
        <v>424</v>
      </c>
      <c r="F283" s="2"/>
      <c r="G283" s="2"/>
      <c r="H283" s="2"/>
      <c r="I283" s="2"/>
      <c r="J283" s="2"/>
      <c r="K283" s="2"/>
      <c r="L283" s="2"/>
      <c r="M283" s="2"/>
      <c r="N283" s="2">
        <v>99.6</v>
      </c>
      <c r="O283" s="2" t="s">
        <v>17</v>
      </c>
      <c r="P283" s="2">
        <v>383.78022090000002</v>
      </c>
      <c r="Q283" s="2">
        <v>38224.51</v>
      </c>
      <c r="R283" s="2">
        <v>4.5688121529999997</v>
      </c>
      <c r="S283" s="2">
        <v>455.05369050000002</v>
      </c>
      <c r="T283" s="2">
        <v>14005.5</v>
      </c>
    </row>
    <row r="284" spans="1:20">
      <c r="A284" s="2" t="s">
        <v>12</v>
      </c>
      <c r="B284" s="2" t="s">
        <v>420</v>
      </c>
      <c r="C284" s="2" t="s">
        <v>14</v>
      </c>
      <c r="D284" s="3" t="s">
        <v>15</v>
      </c>
      <c r="E284" s="2" t="s">
        <v>425</v>
      </c>
      <c r="F284" s="2"/>
      <c r="G284" s="2"/>
      <c r="H284" s="2"/>
      <c r="I284" s="2"/>
      <c r="J284" s="2"/>
      <c r="K284" s="2"/>
      <c r="L284" s="2"/>
      <c r="M284" s="2"/>
      <c r="N284" s="2">
        <v>255.6</v>
      </c>
      <c r="O284" s="2" t="s">
        <v>17</v>
      </c>
      <c r="P284" s="2">
        <v>292.14053209999997</v>
      </c>
      <c r="Q284" s="2">
        <v>74671.12</v>
      </c>
      <c r="R284" s="2">
        <v>3.4778634770000001</v>
      </c>
      <c r="S284" s="2">
        <v>888.94190479999997</v>
      </c>
      <c r="T284" s="2">
        <v>27359.5</v>
      </c>
    </row>
    <row r="285" spans="1:20">
      <c r="A285" s="2" t="s">
        <v>12</v>
      </c>
      <c r="B285" s="2" t="s">
        <v>420</v>
      </c>
      <c r="C285" s="2" t="s">
        <v>14</v>
      </c>
      <c r="D285" s="3" t="s">
        <v>15</v>
      </c>
      <c r="E285" s="2" t="s">
        <v>426</v>
      </c>
      <c r="F285" s="2"/>
      <c r="G285" s="2"/>
      <c r="H285" s="2"/>
      <c r="I285" s="2"/>
      <c r="J285" s="2"/>
      <c r="K285" s="2"/>
      <c r="L285" s="2"/>
      <c r="M285" s="2"/>
      <c r="N285" s="2">
        <v>198</v>
      </c>
      <c r="O285" s="2" t="s">
        <v>17</v>
      </c>
      <c r="P285" s="2">
        <v>406.87055559999999</v>
      </c>
      <c r="Q285" s="2">
        <v>80560.37</v>
      </c>
      <c r="R285" s="2">
        <v>4.84369709</v>
      </c>
      <c r="S285" s="2">
        <v>959.05202380000003</v>
      </c>
      <c r="T285" s="2">
        <v>29517.3</v>
      </c>
    </row>
    <row r="286" spans="1:20">
      <c r="A286" s="2" t="s">
        <v>12</v>
      </c>
      <c r="B286" s="2" t="s">
        <v>420</v>
      </c>
      <c r="C286" s="2" t="s">
        <v>14</v>
      </c>
      <c r="D286" s="3" t="s">
        <v>15</v>
      </c>
      <c r="E286" s="2" t="s">
        <v>427</v>
      </c>
      <c r="F286" s="2"/>
      <c r="G286" s="2"/>
      <c r="H286" s="2"/>
      <c r="I286" s="2"/>
      <c r="J286" s="2"/>
      <c r="K286" s="2"/>
      <c r="L286" s="2"/>
      <c r="M286" s="2"/>
      <c r="N286" s="2">
        <v>179.95</v>
      </c>
      <c r="O286" s="2" t="s">
        <v>17</v>
      </c>
      <c r="P286" s="2">
        <v>364.32053350000001</v>
      </c>
      <c r="Q286" s="2">
        <v>65559.48</v>
      </c>
      <c r="R286" s="2">
        <v>4.3371492079999996</v>
      </c>
      <c r="S286" s="2">
        <v>780.47</v>
      </c>
      <c r="T286" s="2">
        <v>24021</v>
      </c>
    </row>
    <row r="287" spans="1:20">
      <c r="A287" s="2" t="s">
        <v>12</v>
      </c>
      <c r="B287" s="2" t="s">
        <v>420</v>
      </c>
      <c r="C287" s="2" t="s">
        <v>14</v>
      </c>
      <c r="D287" s="3" t="s">
        <v>15</v>
      </c>
      <c r="E287" s="2" t="s">
        <v>428</v>
      </c>
      <c r="F287" s="2"/>
      <c r="G287" s="2"/>
      <c r="H287" s="2"/>
      <c r="I287" s="2"/>
      <c r="J287" s="2"/>
      <c r="K287" s="2"/>
      <c r="L287" s="2"/>
      <c r="M287" s="2"/>
      <c r="N287" s="2">
        <v>360</v>
      </c>
      <c r="O287" s="2" t="s">
        <v>17</v>
      </c>
      <c r="P287" s="2">
        <v>333.3532778</v>
      </c>
      <c r="Q287" s="2">
        <v>120007.18</v>
      </c>
      <c r="R287" s="2">
        <v>3.9684914020000002</v>
      </c>
      <c r="S287" s="2">
        <v>1428.6569050000001</v>
      </c>
      <c r="T287" s="2">
        <v>43970.6</v>
      </c>
    </row>
    <row r="288" spans="1:20">
      <c r="A288" s="2" t="s">
        <v>12</v>
      </c>
      <c r="B288" s="2" t="s">
        <v>420</v>
      </c>
      <c r="C288" s="2" t="s">
        <v>14</v>
      </c>
      <c r="D288" s="3" t="s">
        <v>15</v>
      </c>
      <c r="E288" s="2" t="s">
        <v>429</v>
      </c>
      <c r="F288" s="2"/>
      <c r="G288" s="2"/>
      <c r="H288" s="2"/>
      <c r="I288" s="2"/>
      <c r="J288" s="2"/>
      <c r="K288" s="2"/>
      <c r="L288" s="2"/>
      <c r="M288" s="2"/>
      <c r="N288" s="2">
        <v>198.36</v>
      </c>
      <c r="O288" s="2" t="s">
        <v>17</v>
      </c>
      <c r="P288" s="2">
        <v>396.38490619999999</v>
      </c>
      <c r="Q288" s="2">
        <v>78626.91</v>
      </c>
      <c r="R288" s="2">
        <v>4.7188679310000001</v>
      </c>
      <c r="S288" s="2">
        <v>936.03464289999999</v>
      </c>
      <c r="T288" s="2">
        <v>28808.9</v>
      </c>
    </row>
    <row r="289" spans="1:20">
      <c r="A289" s="2" t="s">
        <v>12</v>
      </c>
      <c r="B289" s="2" t="s">
        <v>420</v>
      </c>
      <c r="C289" s="2" t="s">
        <v>14</v>
      </c>
      <c r="D289" s="3" t="s">
        <v>15</v>
      </c>
      <c r="E289" s="2" t="s">
        <v>430</v>
      </c>
      <c r="F289" s="2"/>
      <c r="G289" s="2"/>
      <c r="H289" s="2"/>
      <c r="I289" s="2"/>
      <c r="J289" s="2"/>
      <c r="K289" s="2"/>
      <c r="L289" s="2"/>
      <c r="M289" s="2"/>
      <c r="N289" s="2">
        <v>4004</v>
      </c>
      <c r="O289" s="2" t="s">
        <v>17</v>
      </c>
      <c r="P289" s="2">
        <v>384.77048200000002</v>
      </c>
      <c r="Q289" s="2">
        <v>1540621.01</v>
      </c>
      <c r="R289" s="2">
        <v>4.5806009760000004</v>
      </c>
      <c r="S289" s="2">
        <v>18340.726309999998</v>
      </c>
      <c r="T289" s="2">
        <v>564483.5</v>
      </c>
    </row>
    <row r="290" spans="1:20">
      <c r="A290" s="2" t="s">
        <v>12</v>
      </c>
      <c r="B290" s="2" t="s">
        <v>420</v>
      </c>
      <c r="C290" s="2" t="s">
        <v>14</v>
      </c>
      <c r="D290" s="3" t="s">
        <v>15</v>
      </c>
      <c r="E290" s="2" t="s">
        <v>431</v>
      </c>
      <c r="F290" s="2"/>
      <c r="G290" s="2"/>
      <c r="H290" s="2"/>
      <c r="I290" s="2"/>
      <c r="J290" s="2"/>
      <c r="K290" s="2"/>
      <c r="L290" s="2"/>
      <c r="M290" s="2"/>
      <c r="N290" s="2">
        <v>258</v>
      </c>
      <c r="O290" s="2" t="s">
        <v>17</v>
      </c>
      <c r="P290" s="2">
        <v>343.68972869999999</v>
      </c>
      <c r="Q290" s="2">
        <v>88671.95</v>
      </c>
      <c r="R290" s="2">
        <v>4.0915443890000001</v>
      </c>
      <c r="S290" s="2">
        <v>1055.6184519999999</v>
      </c>
      <c r="T290" s="2">
        <v>32489.4</v>
      </c>
    </row>
    <row r="291" spans="1:20">
      <c r="A291" s="2" t="s">
        <v>12</v>
      </c>
      <c r="B291" s="2" t="s">
        <v>420</v>
      </c>
      <c r="C291" s="2" t="s">
        <v>14</v>
      </c>
      <c r="D291" s="3" t="s">
        <v>15</v>
      </c>
      <c r="E291" s="2" t="s">
        <v>432</v>
      </c>
      <c r="F291" s="2"/>
      <c r="G291" s="2"/>
      <c r="H291" s="2"/>
      <c r="I291" s="2"/>
      <c r="J291" s="2"/>
      <c r="K291" s="2"/>
      <c r="L291" s="2"/>
      <c r="M291" s="2"/>
      <c r="N291" s="2">
        <v>273.60000000000002</v>
      </c>
      <c r="O291" s="2" t="s">
        <v>17</v>
      </c>
      <c r="P291" s="2">
        <v>372.82923979999998</v>
      </c>
      <c r="Q291" s="2">
        <v>102006.08</v>
      </c>
      <c r="R291" s="2">
        <v>4.4384433310000002</v>
      </c>
      <c r="S291" s="2">
        <v>1214.358095</v>
      </c>
      <c r="T291" s="2">
        <v>37375</v>
      </c>
    </row>
    <row r="292" spans="1:20">
      <c r="A292" s="2" t="s">
        <v>12</v>
      </c>
      <c r="B292" s="2" t="s">
        <v>433</v>
      </c>
      <c r="C292" s="2" t="s">
        <v>14</v>
      </c>
      <c r="D292" s="3" t="s">
        <v>15</v>
      </c>
      <c r="E292" s="2" t="s">
        <v>434</v>
      </c>
      <c r="F292" s="2"/>
      <c r="G292" s="2"/>
      <c r="H292" s="2"/>
      <c r="I292" s="2"/>
      <c r="J292" s="2"/>
      <c r="K292" s="2"/>
      <c r="L292" s="2"/>
      <c r="M292" s="2"/>
      <c r="N292" s="2">
        <v>23760</v>
      </c>
      <c r="O292" s="2" t="s">
        <v>17</v>
      </c>
      <c r="P292" s="2">
        <v>216.56405430000001</v>
      </c>
      <c r="Q292" s="2">
        <v>5145561.93</v>
      </c>
      <c r="R292" s="2">
        <v>2.5781435030000002</v>
      </c>
      <c r="S292" s="2">
        <v>61256.689639999997</v>
      </c>
      <c r="T292" s="2">
        <v>1885333.9</v>
      </c>
    </row>
    <row r="293" spans="1:20">
      <c r="A293" s="2" t="s">
        <v>12</v>
      </c>
      <c r="B293" s="2" t="s">
        <v>435</v>
      </c>
      <c r="C293" s="2" t="s">
        <v>14</v>
      </c>
      <c r="D293" s="3" t="s">
        <v>15</v>
      </c>
      <c r="E293" s="2" t="s">
        <v>436</v>
      </c>
      <c r="F293" s="2"/>
      <c r="G293" s="2"/>
      <c r="H293" s="2"/>
      <c r="I293" s="2"/>
      <c r="J293" s="2"/>
      <c r="K293" s="2"/>
      <c r="L293" s="2"/>
      <c r="M293" s="2"/>
      <c r="N293" s="2">
        <v>3307.2</v>
      </c>
      <c r="O293" s="2" t="s">
        <v>17</v>
      </c>
      <c r="P293" s="2">
        <v>273.90608369617797</v>
      </c>
      <c r="Q293" s="2">
        <v>905862.2</v>
      </c>
      <c r="R293" s="2">
        <v>3.2705204023424241</v>
      </c>
      <c r="S293" s="2">
        <v>10816.265074626859</v>
      </c>
      <c r="T293" s="2">
        <v>331907.8</v>
      </c>
    </row>
    <row r="294" spans="1:20">
      <c r="A294" s="2" t="s">
        <v>12</v>
      </c>
      <c r="B294" s="2" t="s">
        <v>437</v>
      </c>
      <c r="C294" s="2" t="s">
        <v>14</v>
      </c>
      <c r="D294" s="3" t="s">
        <v>15</v>
      </c>
      <c r="E294" s="2" t="s">
        <v>438</v>
      </c>
      <c r="F294" s="2"/>
      <c r="G294" s="2"/>
      <c r="H294" s="2"/>
      <c r="I294" s="2"/>
      <c r="J294" s="2"/>
      <c r="K294" s="2"/>
      <c r="L294" s="2"/>
      <c r="M294" s="2"/>
      <c r="N294" s="2">
        <v>74.8</v>
      </c>
      <c r="O294" s="2" t="s">
        <v>17</v>
      </c>
      <c r="P294" s="2">
        <v>276.88235294117652</v>
      </c>
      <c r="Q294" s="2">
        <v>20710.8</v>
      </c>
      <c r="R294" s="2">
        <v>3.3060579455662862</v>
      </c>
      <c r="S294" s="2">
        <v>247.29313432835821</v>
      </c>
      <c r="T294" s="2">
        <v>7588.5</v>
      </c>
    </row>
    <row r="295" spans="1:20">
      <c r="A295" s="2" t="s">
        <v>12</v>
      </c>
      <c r="B295" s="2" t="s">
        <v>437</v>
      </c>
      <c r="C295" s="2" t="s">
        <v>14</v>
      </c>
      <c r="D295" s="3" t="s">
        <v>15</v>
      </c>
      <c r="E295" s="2" t="s">
        <v>439</v>
      </c>
      <c r="F295" s="2"/>
      <c r="G295" s="2"/>
      <c r="H295" s="2"/>
      <c r="I295" s="2"/>
      <c r="J295" s="2"/>
      <c r="K295" s="2"/>
      <c r="L295" s="2"/>
      <c r="M295" s="2"/>
      <c r="N295" s="2">
        <v>23760</v>
      </c>
      <c r="O295" s="2" t="s">
        <v>17</v>
      </c>
      <c r="P295" s="2">
        <v>214.05114267676771</v>
      </c>
      <c r="Q295" s="2">
        <v>5085855.1500000004</v>
      </c>
      <c r="R295" s="2">
        <v>2.555834539424092</v>
      </c>
      <c r="S295" s="2">
        <v>60726.628656716428</v>
      </c>
      <c r="T295" s="2">
        <v>1863457.3</v>
      </c>
    </row>
    <row r="296" spans="1:20">
      <c r="A296" s="2" t="s">
        <v>12</v>
      </c>
      <c r="B296" s="2" t="s">
        <v>437</v>
      </c>
      <c r="C296" s="2" t="s">
        <v>14</v>
      </c>
      <c r="D296" s="3" t="s">
        <v>15</v>
      </c>
      <c r="E296" s="2" t="s">
        <v>440</v>
      </c>
      <c r="F296" s="2"/>
      <c r="G296" s="2"/>
      <c r="H296" s="2"/>
      <c r="I296" s="2"/>
      <c r="J296" s="2"/>
      <c r="K296" s="2"/>
      <c r="L296" s="2"/>
      <c r="M296" s="2"/>
      <c r="N296" s="2">
        <v>4004</v>
      </c>
      <c r="O296" s="2" t="s">
        <v>17</v>
      </c>
      <c r="P296" s="2">
        <v>392.672524975025</v>
      </c>
      <c r="Q296" s="2">
        <v>1572260.79</v>
      </c>
      <c r="R296" s="2">
        <v>4.6886271638808967</v>
      </c>
      <c r="S296" s="2">
        <v>18773.263164179101</v>
      </c>
      <c r="T296" s="2">
        <v>576076.4</v>
      </c>
    </row>
    <row r="297" spans="1:20">
      <c r="A297" s="2" t="s">
        <v>12</v>
      </c>
      <c r="B297" s="2" t="s">
        <v>437</v>
      </c>
      <c r="C297" s="2" t="s">
        <v>14</v>
      </c>
      <c r="D297" s="3" t="s">
        <v>15</v>
      </c>
      <c r="E297" s="2" t="s">
        <v>441</v>
      </c>
      <c r="F297" s="2"/>
      <c r="G297" s="2"/>
      <c r="H297" s="2"/>
      <c r="I297" s="2"/>
      <c r="J297" s="2"/>
      <c r="K297" s="2"/>
      <c r="L297" s="2"/>
      <c r="M297" s="2"/>
      <c r="N297" s="2">
        <v>739.2</v>
      </c>
      <c r="O297" s="2" t="s">
        <v>17</v>
      </c>
      <c r="P297" s="2">
        <v>252.8240665584415</v>
      </c>
      <c r="Q297" s="2">
        <v>186887.55</v>
      </c>
      <c r="R297" s="2">
        <v>3.0187948245784062</v>
      </c>
      <c r="S297" s="2">
        <v>2231.4931343283579</v>
      </c>
      <c r="T297" s="2">
        <v>68475.600000000006</v>
      </c>
    </row>
    <row r="298" spans="1:20">
      <c r="A298" s="2" t="s">
        <v>12</v>
      </c>
      <c r="B298" s="2" t="s">
        <v>442</v>
      </c>
      <c r="C298" s="2" t="s">
        <v>14</v>
      </c>
      <c r="D298" s="3" t="s">
        <v>15</v>
      </c>
      <c r="E298" s="2" t="s">
        <v>443</v>
      </c>
      <c r="F298" s="2"/>
      <c r="G298" s="2"/>
      <c r="H298" s="2"/>
      <c r="I298" s="2"/>
      <c r="J298" s="2"/>
      <c r="K298" s="2"/>
      <c r="L298" s="2"/>
      <c r="M298" s="2"/>
      <c r="N298" s="2">
        <v>9702</v>
      </c>
      <c r="O298" s="2" t="s">
        <v>17</v>
      </c>
      <c r="P298" s="2">
        <v>585.78821480107206</v>
      </c>
      <c r="Q298" s="2">
        <v>5683317.2599999998</v>
      </c>
      <c r="R298" s="2">
        <v>6.9944861468784714</v>
      </c>
      <c r="S298" s="2">
        <v>67860.504597014922</v>
      </c>
      <c r="T298" s="2">
        <v>2082367.5</v>
      </c>
    </row>
    <row r="299" spans="1:20">
      <c r="A299" s="2" t="s">
        <v>12</v>
      </c>
      <c r="B299" s="2" t="s">
        <v>442</v>
      </c>
      <c r="C299" s="2" t="s">
        <v>14</v>
      </c>
      <c r="D299" s="3" t="s">
        <v>15</v>
      </c>
      <c r="E299" s="2" t="s">
        <v>444</v>
      </c>
      <c r="F299" s="2"/>
      <c r="G299" s="2"/>
      <c r="H299" s="2"/>
      <c r="I299" s="2"/>
      <c r="J299" s="2"/>
      <c r="K299" s="2"/>
      <c r="L299" s="2"/>
      <c r="M299" s="2"/>
      <c r="N299" s="2">
        <v>10861.76</v>
      </c>
      <c r="O299" s="2" t="s">
        <v>17</v>
      </c>
      <c r="P299" s="2">
        <v>478.47174491058541</v>
      </c>
      <c r="Q299" s="2">
        <v>5197045.26</v>
      </c>
      <c r="R299" s="2">
        <v>5.7130954616189298</v>
      </c>
      <c r="S299" s="2">
        <v>62054.271761194017</v>
      </c>
      <c r="T299" s="2">
        <v>1904197.4</v>
      </c>
    </row>
    <row r="300" spans="1:20">
      <c r="A300" s="2" t="s">
        <v>12</v>
      </c>
      <c r="B300" s="2" t="s">
        <v>442</v>
      </c>
      <c r="C300" s="2" t="s">
        <v>14</v>
      </c>
      <c r="D300" s="3" t="s">
        <v>15</v>
      </c>
      <c r="E300" s="2" t="s">
        <v>445</v>
      </c>
      <c r="F300" s="2"/>
      <c r="G300" s="2"/>
      <c r="H300" s="2"/>
      <c r="I300" s="2"/>
      <c r="J300" s="2"/>
      <c r="K300" s="2"/>
      <c r="L300" s="2"/>
      <c r="M300" s="2"/>
      <c r="N300" s="2">
        <v>8303.4500000000007</v>
      </c>
      <c r="O300" s="2" t="s">
        <v>17</v>
      </c>
      <c r="P300" s="2">
        <v>464.23802034094251</v>
      </c>
      <c r="Q300" s="2">
        <v>3854777.19</v>
      </c>
      <c r="R300" s="2">
        <v>5.5431405413843882</v>
      </c>
      <c r="S300" s="2">
        <v>46027.190328358207</v>
      </c>
      <c r="T300" s="2">
        <v>1412390.3</v>
      </c>
    </row>
    <row r="301" spans="1:20">
      <c r="A301" s="2" t="s">
        <v>12</v>
      </c>
      <c r="B301" s="2" t="s">
        <v>442</v>
      </c>
      <c r="C301" s="2" t="s">
        <v>14</v>
      </c>
      <c r="D301" s="3" t="s">
        <v>15</v>
      </c>
      <c r="E301" s="2" t="s">
        <v>273</v>
      </c>
      <c r="F301" s="2"/>
      <c r="G301" s="2"/>
      <c r="H301" s="2"/>
      <c r="I301" s="2"/>
      <c r="J301" s="2"/>
      <c r="K301" s="2"/>
      <c r="L301" s="2"/>
      <c r="M301" s="2"/>
      <c r="N301" s="2">
        <v>3307.2</v>
      </c>
      <c r="O301" s="2" t="s">
        <v>17</v>
      </c>
      <c r="P301" s="2">
        <v>267.42325834542822</v>
      </c>
      <c r="Q301" s="2">
        <v>884422.2</v>
      </c>
      <c r="R301" s="2">
        <v>3.193113532482724</v>
      </c>
      <c r="S301" s="2">
        <v>10560.265074626859</v>
      </c>
      <c r="T301" s="2">
        <v>324052.2</v>
      </c>
    </row>
    <row r="302" spans="1:20">
      <c r="A302" s="2" t="s">
        <v>12</v>
      </c>
      <c r="B302" s="2" t="s">
        <v>442</v>
      </c>
      <c r="C302" s="2" t="s">
        <v>14</v>
      </c>
      <c r="D302" s="3" t="s">
        <v>15</v>
      </c>
      <c r="E302" s="2" t="s">
        <v>446</v>
      </c>
      <c r="F302" s="2"/>
      <c r="G302" s="2"/>
      <c r="H302" s="2"/>
      <c r="I302" s="2"/>
      <c r="J302" s="2"/>
      <c r="K302" s="2"/>
      <c r="L302" s="2"/>
      <c r="M302" s="2"/>
      <c r="N302" s="2">
        <v>1668.5</v>
      </c>
      <c r="O302" s="2" t="s">
        <v>17</v>
      </c>
      <c r="P302" s="2">
        <v>515.65863949655363</v>
      </c>
      <c r="Q302" s="2">
        <v>860376.44</v>
      </c>
      <c r="R302" s="2">
        <v>6.15711808354094</v>
      </c>
      <c r="S302" s="2">
        <v>10273.15152238806</v>
      </c>
      <c r="T302" s="2">
        <v>315241.90000000002</v>
      </c>
    </row>
    <row r="303" spans="1:20">
      <c r="A303" s="2" t="s">
        <v>12</v>
      </c>
      <c r="B303" s="2" t="s">
        <v>447</v>
      </c>
      <c r="C303" s="2" t="s">
        <v>14</v>
      </c>
      <c r="D303" s="3" t="s">
        <v>15</v>
      </c>
      <c r="E303" s="2" t="s">
        <v>448</v>
      </c>
      <c r="F303" s="2"/>
      <c r="G303" s="2"/>
      <c r="H303" s="2"/>
      <c r="I303" s="2"/>
      <c r="J303" s="2"/>
      <c r="K303" s="2"/>
      <c r="L303" s="2"/>
      <c r="M303" s="2"/>
      <c r="N303" s="2">
        <v>8310.4</v>
      </c>
      <c r="O303" s="2" t="s">
        <v>17</v>
      </c>
      <c r="P303" s="2">
        <v>254.57875312861</v>
      </c>
      <c r="Q303" s="2">
        <v>2115651.27</v>
      </c>
      <c r="R303" s="2">
        <v>3.034311717861859</v>
      </c>
      <c r="S303" s="2">
        <v>25216.34410011919</v>
      </c>
      <c r="T303" s="2">
        <v>775174.7</v>
      </c>
    </row>
    <row r="304" spans="1:20">
      <c r="A304" s="2" t="s">
        <v>12</v>
      </c>
      <c r="B304" s="2" t="s">
        <v>447</v>
      </c>
      <c r="C304" s="2" t="s">
        <v>14</v>
      </c>
      <c r="D304" s="3" t="s">
        <v>15</v>
      </c>
      <c r="E304" s="2" t="s">
        <v>449</v>
      </c>
      <c r="F304" s="2"/>
      <c r="G304" s="2"/>
      <c r="H304" s="2"/>
      <c r="I304" s="2"/>
      <c r="J304" s="2"/>
      <c r="K304" s="2"/>
      <c r="L304" s="2"/>
      <c r="M304" s="2"/>
      <c r="N304" s="2">
        <v>10604</v>
      </c>
      <c r="O304" s="2" t="s">
        <v>17</v>
      </c>
      <c r="P304" s="2">
        <v>278.81729158808002</v>
      </c>
      <c r="Q304" s="2">
        <v>2956578.56</v>
      </c>
      <c r="R304" s="2">
        <v>3.3232096732786651</v>
      </c>
      <c r="S304" s="2">
        <v>35239.31537544696</v>
      </c>
      <c r="T304" s="2">
        <v>1083290.3999999999</v>
      </c>
    </row>
    <row r="305" spans="1:20">
      <c r="A305" s="2" t="s">
        <v>12</v>
      </c>
      <c r="B305" s="2" t="s">
        <v>447</v>
      </c>
      <c r="C305" s="2" t="s">
        <v>14</v>
      </c>
      <c r="D305" s="3" t="s">
        <v>15</v>
      </c>
      <c r="E305" s="2" t="s">
        <v>450</v>
      </c>
      <c r="F305" s="2"/>
      <c r="G305" s="2"/>
      <c r="H305" s="2"/>
      <c r="I305" s="2"/>
      <c r="J305" s="2"/>
      <c r="K305" s="2"/>
      <c r="L305" s="2"/>
      <c r="M305" s="2"/>
      <c r="N305" s="2">
        <v>10836</v>
      </c>
      <c r="O305" s="2" t="s">
        <v>17</v>
      </c>
      <c r="P305" s="2">
        <v>557.03143410852726</v>
      </c>
      <c r="Q305" s="2">
        <v>6035992.6200000001</v>
      </c>
      <c r="R305" s="2">
        <v>6.6392304422947213</v>
      </c>
      <c r="S305" s="2">
        <v>71942.701072705589</v>
      </c>
      <c r="T305" s="2">
        <v>2211587.7000000002</v>
      </c>
    </row>
    <row r="306" spans="1:20">
      <c r="A306" s="2" t="s">
        <v>12</v>
      </c>
      <c r="B306" s="2" t="s">
        <v>451</v>
      </c>
      <c r="C306" s="2" t="s">
        <v>14</v>
      </c>
      <c r="D306" s="3" t="s">
        <v>18</v>
      </c>
      <c r="E306" s="2" t="s">
        <v>452</v>
      </c>
      <c r="F306" s="2"/>
      <c r="G306" s="2"/>
      <c r="H306" s="2"/>
      <c r="I306" s="2"/>
      <c r="J306" s="2"/>
      <c r="K306" s="2"/>
      <c r="L306" s="2"/>
      <c r="M306" s="2"/>
      <c r="N306" s="2">
        <v>7500</v>
      </c>
      <c r="O306" s="2" t="s">
        <v>17</v>
      </c>
      <c r="P306" s="2">
        <v>227.41300000000001</v>
      </c>
      <c r="Q306" s="2">
        <v>1705597.5</v>
      </c>
      <c r="R306" s="2">
        <v>2.7105244338498209</v>
      </c>
      <c r="S306" s="2">
        <v>20328.93325387366</v>
      </c>
      <c r="T306" s="2">
        <v>749780.7</v>
      </c>
    </row>
    <row r="307" spans="1:20">
      <c r="A307" s="2" t="s">
        <v>12</v>
      </c>
      <c r="B307" s="2" t="s">
        <v>451</v>
      </c>
      <c r="C307" s="2" t="s">
        <v>14</v>
      </c>
      <c r="D307" s="3" t="s">
        <v>15</v>
      </c>
      <c r="E307" s="2" t="s">
        <v>439</v>
      </c>
      <c r="F307" s="2"/>
      <c r="G307" s="2"/>
      <c r="H307" s="2"/>
      <c r="I307" s="2"/>
      <c r="J307" s="2"/>
      <c r="K307" s="2"/>
      <c r="L307" s="2"/>
      <c r="M307" s="2"/>
      <c r="N307" s="2">
        <v>23760</v>
      </c>
      <c r="O307" s="2" t="s">
        <v>17</v>
      </c>
      <c r="P307" s="2">
        <v>216.1649654882155</v>
      </c>
      <c r="Q307" s="2">
        <v>5136079.58</v>
      </c>
      <c r="R307" s="2">
        <v>2.5764596601694341</v>
      </c>
      <c r="S307" s="2">
        <v>61216.68152562574</v>
      </c>
      <c r="T307" s="2">
        <v>1881859.6</v>
      </c>
    </row>
    <row r="308" spans="1:20">
      <c r="A308" s="2" t="s">
        <v>12</v>
      </c>
      <c r="B308" s="2" t="s">
        <v>451</v>
      </c>
      <c r="C308" s="2" t="s">
        <v>14</v>
      </c>
      <c r="D308" s="3" t="s">
        <v>15</v>
      </c>
      <c r="E308" s="2" t="s">
        <v>453</v>
      </c>
      <c r="F308" s="2"/>
      <c r="G308" s="2"/>
      <c r="H308" s="2"/>
      <c r="I308" s="2"/>
      <c r="J308" s="2"/>
      <c r="K308" s="2"/>
      <c r="L308" s="2"/>
      <c r="M308" s="2"/>
      <c r="N308" s="2">
        <v>4004</v>
      </c>
      <c r="O308" s="2" t="s">
        <v>17</v>
      </c>
      <c r="P308" s="2">
        <v>396.55028971028969</v>
      </c>
      <c r="Q308" s="2">
        <v>1587787.36</v>
      </c>
      <c r="R308" s="2">
        <v>4.7264635245564923</v>
      </c>
      <c r="S308" s="2">
        <v>18924.759952324199</v>
      </c>
      <c r="T308" s="2">
        <v>581765.30000000005</v>
      </c>
    </row>
    <row r="309" spans="1:20">
      <c r="A309" s="2" t="s">
        <v>12</v>
      </c>
      <c r="B309" s="2" t="s">
        <v>454</v>
      </c>
      <c r="C309" s="2" t="s">
        <v>14</v>
      </c>
      <c r="D309" s="3" t="s">
        <v>15</v>
      </c>
      <c r="E309" s="2" t="s">
        <v>455</v>
      </c>
      <c r="F309" s="2"/>
      <c r="G309" s="2"/>
      <c r="H309" s="2"/>
      <c r="I309" s="2"/>
      <c r="J309" s="2"/>
      <c r="K309" s="2"/>
      <c r="L309" s="2"/>
      <c r="M309" s="2"/>
      <c r="N309" s="2">
        <v>4004</v>
      </c>
      <c r="O309" s="2" t="s">
        <v>17</v>
      </c>
      <c r="P309" s="2">
        <v>380.83581668331658</v>
      </c>
      <c r="Q309" s="2">
        <v>1524866.61</v>
      </c>
      <c r="R309" s="2">
        <v>4.5391634884781489</v>
      </c>
      <c r="S309" s="2">
        <v>18174.810607866511</v>
      </c>
      <c r="T309" s="2">
        <v>558711.1</v>
      </c>
    </row>
    <row r="310" spans="1:20">
      <c r="A310" s="2" t="s">
        <v>12</v>
      </c>
      <c r="B310" s="2" t="s">
        <v>456</v>
      </c>
      <c r="C310" s="2" t="s">
        <v>14</v>
      </c>
      <c r="D310" s="3" t="s">
        <v>18</v>
      </c>
      <c r="E310" s="2" t="s">
        <v>457</v>
      </c>
      <c r="F310" s="2"/>
      <c r="G310" s="2"/>
      <c r="H310" s="2"/>
      <c r="I310" s="2"/>
      <c r="J310" s="2"/>
      <c r="K310" s="2"/>
      <c r="L310" s="2"/>
      <c r="M310" s="2"/>
      <c r="N310" s="2">
        <v>4229</v>
      </c>
      <c r="O310" s="2" t="s">
        <v>17</v>
      </c>
      <c r="P310" s="2">
        <v>439.94421376211892</v>
      </c>
      <c r="Q310" s="2">
        <v>1860524.08</v>
      </c>
      <c r="R310" s="2">
        <v>5.2312034930097369</v>
      </c>
      <c r="S310" s="2">
        <v>22122.759571938172</v>
      </c>
      <c r="T310" s="2">
        <v>817886.4</v>
      </c>
    </row>
    <row r="311" spans="1:20">
      <c r="A311" s="2" t="s">
        <v>12</v>
      </c>
      <c r="B311" s="2" t="s">
        <v>458</v>
      </c>
      <c r="C311" s="2" t="s">
        <v>14</v>
      </c>
      <c r="D311" s="3" t="s">
        <v>15</v>
      </c>
      <c r="E311" s="2" t="s">
        <v>459</v>
      </c>
      <c r="F311" s="2"/>
      <c r="G311" s="2"/>
      <c r="H311" s="2"/>
      <c r="I311" s="2"/>
      <c r="J311" s="2"/>
      <c r="K311" s="2"/>
      <c r="L311" s="2"/>
      <c r="M311" s="2"/>
      <c r="N311" s="2">
        <v>7769.1</v>
      </c>
      <c r="O311" s="2" t="s">
        <v>17</v>
      </c>
      <c r="P311" s="2">
        <v>516.90738438171729</v>
      </c>
      <c r="Q311" s="2">
        <v>4015905.16</v>
      </c>
      <c r="R311" s="2">
        <v>6.1463422637540708</v>
      </c>
      <c r="S311" s="2">
        <v>47751.547681331751</v>
      </c>
      <c r="T311" s="2">
        <v>1471427.6</v>
      </c>
    </row>
    <row r="312" spans="1:20">
      <c r="A312" s="2" t="s">
        <v>12</v>
      </c>
      <c r="B312" s="2" t="s">
        <v>458</v>
      </c>
      <c r="C312" s="2" t="s">
        <v>14</v>
      </c>
      <c r="D312" s="3" t="s">
        <v>15</v>
      </c>
      <c r="E312" s="2" t="s">
        <v>460</v>
      </c>
      <c r="F312" s="2"/>
      <c r="G312" s="2"/>
      <c r="H312" s="2"/>
      <c r="I312" s="2"/>
      <c r="J312" s="2"/>
      <c r="K312" s="2"/>
      <c r="L312" s="2"/>
      <c r="M312" s="2"/>
      <c r="N312" s="2">
        <v>70</v>
      </c>
      <c r="O312" s="2" t="s">
        <v>17</v>
      </c>
      <c r="P312" s="2">
        <v>702.41985714285715</v>
      </c>
      <c r="Q312" s="2">
        <v>49169.39</v>
      </c>
      <c r="R312" s="2">
        <v>8.3521980635298121</v>
      </c>
      <c r="S312" s="2">
        <v>584.65386444708668</v>
      </c>
      <c r="T312" s="2">
        <v>18015.7</v>
      </c>
    </row>
    <row r="313" spans="1:20">
      <c r="A313" s="2" t="s">
        <v>12</v>
      </c>
      <c r="B313" s="2" t="s">
        <v>458</v>
      </c>
      <c r="C313" s="2" t="s">
        <v>14</v>
      </c>
      <c r="D313" s="3" t="s">
        <v>15</v>
      </c>
      <c r="E313" s="2" t="s">
        <v>461</v>
      </c>
      <c r="F313" s="2"/>
      <c r="G313" s="2"/>
      <c r="H313" s="2"/>
      <c r="I313" s="2"/>
      <c r="J313" s="2"/>
      <c r="K313" s="2"/>
      <c r="L313" s="2"/>
      <c r="M313" s="2"/>
      <c r="N313" s="2">
        <v>7594.92</v>
      </c>
      <c r="O313" s="2" t="s">
        <v>17</v>
      </c>
      <c r="P313" s="2">
        <v>485.14962896251711</v>
      </c>
      <c r="Q313" s="2">
        <v>3684672.62</v>
      </c>
      <c r="R313" s="2">
        <v>5.7687232932522843</v>
      </c>
      <c r="S313" s="2">
        <v>43812.99191438764</v>
      </c>
      <c r="T313" s="2">
        <v>1350064.1</v>
      </c>
    </row>
    <row r="314" spans="1:20">
      <c r="A314" s="2" t="s">
        <v>12</v>
      </c>
      <c r="B314" s="2" t="s">
        <v>458</v>
      </c>
      <c r="C314" s="2" t="s">
        <v>14</v>
      </c>
      <c r="D314" s="3" t="s">
        <v>15</v>
      </c>
      <c r="E314" s="2" t="s">
        <v>462</v>
      </c>
      <c r="F314" s="2"/>
      <c r="G314" s="2"/>
      <c r="H314" s="2"/>
      <c r="I314" s="2"/>
      <c r="J314" s="2"/>
      <c r="K314" s="2"/>
      <c r="L314" s="2"/>
      <c r="M314" s="2"/>
      <c r="N314" s="2">
        <v>401.7</v>
      </c>
      <c r="O314" s="2" t="s">
        <v>17</v>
      </c>
      <c r="P314" s="2">
        <v>469.19288025889972</v>
      </c>
      <c r="Q314" s="2">
        <v>188474.78</v>
      </c>
      <c r="R314" s="2">
        <v>5.5789878746599246</v>
      </c>
      <c r="S314" s="2">
        <v>2241.0794292508922</v>
      </c>
      <c r="T314" s="2">
        <v>69057.2</v>
      </c>
    </row>
    <row r="315" spans="1:20">
      <c r="A315" s="2" t="s">
        <v>12</v>
      </c>
      <c r="B315" s="2" t="s">
        <v>458</v>
      </c>
      <c r="C315" s="2" t="s">
        <v>14</v>
      </c>
      <c r="D315" s="3" t="s">
        <v>15</v>
      </c>
      <c r="E315" s="2" t="s">
        <v>463</v>
      </c>
      <c r="F315" s="2"/>
      <c r="G315" s="2"/>
      <c r="H315" s="2"/>
      <c r="I315" s="2"/>
      <c r="J315" s="2"/>
      <c r="K315" s="2"/>
      <c r="L315" s="2"/>
      <c r="M315" s="2"/>
      <c r="N315" s="2">
        <v>10608.2</v>
      </c>
      <c r="O315" s="2" t="s">
        <v>17</v>
      </c>
      <c r="P315" s="2">
        <v>623.85371410795415</v>
      </c>
      <c r="Q315" s="2">
        <v>6617964.9699999997</v>
      </c>
      <c r="R315" s="2">
        <v>7.4179989786914886</v>
      </c>
      <c r="S315" s="2">
        <v>78691.616765755054</v>
      </c>
      <c r="T315" s="2">
        <v>2424822.4</v>
      </c>
    </row>
    <row r="316" spans="1:20">
      <c r="A316" s="2" t="s">
        <v>12</v>
      </c>
      <c r="B316" s="2" t="s">
        <v>458</v>
      </c>
      <c r="C316" s="2" t="s">
        <v>14</v>
      </c>
      <c r="D316" s="3" t="s">
        <v>15</v>
      </c>
      <c r="E316" s="2" t="s">
        <v>464</v>
      </c>
      <c r="F316" s="2"/>
      <c r="G316" s="2"/>
      <c r="H316" s="2"/>
      <c r="I316" s="2"/>
      <c r="J316" s="2"/>
      <c r="K316" s="2"/>
      <c r="L316" s="2"/>
      <c r="M316" s="2"/>
      <c r="N316" s="2">
        <v>12480</v>
      </c>
      <c r="O316" s="2" t="s">
        <v>17</v>
      </c>
      <c r="P316" s="2">
        <v>440.40509214743588</v>
      </c>
      <c r="Q316" s="2">
        <v>5496255.5499999998</v>
      </c>
      <c r="R316" s="2">
        <v>5.2366836164974542</v>
      </c>
      <c r="S316" s="2">
        <v>65353.81153388822</v>
      </c>
      <c r="T316" s="2">
        <v>2013828</v>
      </c>
    </row>
    <row r="317" spans="1:20">
      <c r="A317" s="2" t="s">
        <v>12</v>
      </c>
      <c r="B317" s="2" t="s">
        <v>458</v>
      </c>
      <c r="C317" s="2" t="s">
        <v>14</v>
      </c>
      <c r="D317" s="3" t="s">
        <v>15</v>
      </c>
      <c r="E317" s="2" t="s">
        <v>465</v>
      </c>
      <c r="F317" s="2"/>
      <c r="G317" s="2"/>
      <c r="H317" s="2"/>
      <c r="I317" s="2"/>
      <c r="J317" s="2"/>
      <c r="K317" s="2"/>
      <c r="L317" s="2"/>
      <c r="M317" s="2"/>
      <c r="N317" s="2">
        <v>198</v>
      </c>
      <c r="O317" s="2" t="s">
        <v>17</v>
      </c>
      <c r="P317" s="2">
        <v>475.55479797979802</v>
      </c>
      <c r="Q317" s="2">
        <v>94159.85</v>
      </c>
      <c r="R317" s="2">
        <v>5.654634934361451</v>
      </c>
      <c r="S317" s="2">
        <v>1119.6177170035669</v>
      </c>
      <c r="T317" s="2">
        <v>34500.199999999997</v>
      </c>
    </row>
    <row r="318" spans="1:20">
      <c r="A318" s="2" t="s">
        <v>12</v>
      </c>
      <c r="B318" s="2" t="s">
        <v>458</v>
      </c>
      <c r="C318" s="2" t="s">
        <v>14</v>
      </c>
      <c r="D318" s="3" t="s">
        <v>15</v>
      </c>
      <c r="E318" s="2" t="s">
        <v>466</v>
      </c>
      <c r="F318" s="2"/>
      <c r="G318" s="2"/>
      <c r="H318" s="2"/>
      <c r="I318" s="2"/>
      <c r="J318" s="2"/>
      <c r="K318" s="2"/>
      <c r="L318" s="2"/>
      <c r="M318" s="2"/>
      <c r="N318" s="2">
        <v>273</v>
      </c>
      <c r="O318" s="2" t="s">
        <v>17</v>
      </c>
      <c r="P318" s="2">
        <v>249.4031135531136</v>
      </c>
      <c r="Q318" s="2">
        <v>68087.05</v>
      </c>
      <c r="R318" s="2">
        <v>2.9655542634139551</v>
      </c>
      <c r="S318" s="2">
        <v>809.59631391200958</v>
      </c>
      <c r="T318" s="2">
        <v>24947</v>
      </c>
    </row>
    <row r="319" spans="1:20">
      <c r="A319" s="2" t="s">
        <v>12</v>
      </c>
      <c r="B319" s="2" t="s">
        <v>458</v>
      </c>
      <c r="C319" s="2" t="s">
        <v>14</v>
      </c>
      <c r="D319" s="3" t="s">
        <v>15</v>
      </c>
      <c r="E319" s="2" t="s">
        <v>467</v>
      </c>
      <c r="F319" s="2"/>
      <c r="G319" s="2"/>
      <c r="H319" s="2"/>
      <c r="I319" s="2"/>
      <c r="J319" s="2"/>
      <c r="K319" s="2"/>
      <c r="L319" s="2"/>
      <c r="M319" s="2"/>
      <c r="N319" s="2">
        <v>11005</v>
      </c>
      <c r="O319" s="2" t="s">
        <v>17</v>
      </c>
      <c r="P319" s="2">
        <v>465.36224170831429</v>
      </c>
      <c r="Q319" s="2">
        <v>5121311.47</v>
      </c>
      <c r="R319" s="2">
        <v>5.5334392593140844</v>
      </c>
      <c r="S319" s="2">
        <v>60895.499048751488</v>
      </c>
      <c r="T319" s="2">
        <v>1876448.5</v>
      </c>
    </row>
    <row r="320" spans="1:20">
      <c r="A320" s="2" t="s">
        <v>12</v>
      </c>
      <c r="B320" s="2" t="s">
        <v>458</v>
      </c>
      <c r="C320" s="2" t="s">
        <v>14</v>
      </c>
      <c r="D320" s="3" t="s">
        <v>15</v>
      </c>
      <c r="E320" s="2" t="s">
        <v>468</v>
      </c>
      <c r="F320" s="2"/>
      <c r="G320" s="2"/>
      <c r="H320" s="2"/>
      <c r="I320" s="2"/>
      <c r="J320" s="2"/>
      <c r="K320" s="2"/>
      <c r="L320" s="2"/>
      <c r="M320" s="2"/>
      <c r="N320" s="2">
        <v>112</v>
      </c>
      <c r="O320" s="2" t="s">
        <v>17</v>
      </c>
      <c r="P320" s="2">
        <v>443.08535714285711</v>
      </c>
      <c r="Q320" s="2">
        <v>49625.56</v>
      </c>
      <c r="R320" s="2">
        <v>5.2685535926617968</v>
      </c>
      <c r="S320" s="2">
        <v>590.07800237812125</v>
      </c>
      <c r="T320" s="2">
        <v>18182.8</v>
      </c>
    </row>
    <row r="321" spans="1:20">
      <c r="A321" s="2" t="s">
        <v>12</v>
      </c>
      <c r="B321" s="2" t="s">
        <v>458</v>
      </c>
      <c r="C321" s="2" t="s">
        <v>14</v>
      </c>
      <c r="D321" s="3" t="s">
        <v>15</v>
      </c>
      <c r="E321" s="2" t="s">
        <v>469</v>
      </c>
      <c r="F321" s="2"/>
      <c r="G321" s="2"/>
      <c r="H321" s="2"/>
      <c r="I321" s="2"/>
      <c r="J321" s="2"/>
      <c r="K321" s="2"/>
      <c r="L321" s="2"/>
      <c r="M321" s="2"/>
      <c r="N321" s="2">
        <v>83.3</v>
      </c>
      <c r="O321" s="2" t="s">
        <v>17</v>
      </c>
      <c r="P321" s="2">
        <v>401.38055222088838</v>
      </c>
      <c r="Q321" s="2">
        <v>33435</v>
      </c>
      <c r="R321" s="2">
        <v>4.7726581714731076</v>
      </c>
      <c r="S321" s="2">
        <v>397.56242568370988</v>
      </c>
      <c r="T321" s="2">
        <v>12250.6</v>
      </c>
    </row>
    <row r="322" spans="1:20">
      <c r="A322" s="2" t="s">
        <v>12</v>
      </c>
      <c r="B322" s="2" t="s">
        <v>458</v>
      </c>
      <c r="C322" s="2" t="s">
        <v>14</v>
      </c>
      <c r="D322" s="3" t="s">
        <v>15</v>
      </c>
      <c r="E322" s="2" t="s">
        <v>470</v>
      </c>
      <c r="F322" s="2"/>
      <c r="G322" s="2"/>
      <c r="H322" s="2"/>
      <c r="I322" s="2"/>
      <c r="J322" s="2"/>
      <c r="K322" s="2"/>
      <c r="L322" s="2"/>
      <c r="M322" s="2"/>
      <c r="N322" s="2">
        <v>78</v>
      </c>
      <c r="O322" s="2" t="s">
        <v>17</v>
      </c>
      <c r="P322" s="2">
        <v>511.95282051282049</v>
      </c>
      <c r="Q322" s="2">
        <v>39932.32</v>
      </c>
      <c r="R322" s="2">
        <v>6.0874294948016701</v>
      </c>
      <c r="S322" s="2">
        <v>474.81950059453033</v>
      </c>
      <c r="T322" s="2">
        <v>14631.2</v>
      </c>
    </row>
    <row r="323" spans="1:20">
      <c r="A323" s="2" t="s">
        <v>12</v>
      </c>
      <c r="B323" s="2" t="s">
        <v>458</v>
      </c>
      <c r="C323" s="2" t="s">
        <v>14</v>
      </c>
      <c r="D323" s="3" t="s">
        <v>15</v>
      </c>
      <c r="E323" s="2" t="s">
        <v>471</v>
      </c>
      <c r="F323" s="2"/>
      <c r="G323" s="2"/>
      <c r="H323" s="2"/>
      <c r="I323" s="2"/>
      <c r="J323" s="2"/>
      <c r="K323" s="2"/>
      <c r="L323" s="2"/>
      <c r="M323" s="2"/>
      <c r="N323" s="2">
        <v>95</v>
      </c>
      <c r="O323" s="2" t="s">
        <v>17</v>
      </c>
      <c r="P323" s="2">
        <v>430.00084210526319</v>
      </c>
      <c r="Q323" s="2">
        <v>40850.080000000002</v>
      </c>
      <c r="R323" s="2">
        <v>5.1129707741410613</v>
      </c>
      <c r="S323" s="2">
        <v>485.73222354340078</v>
      </c>
      <c r="T323" s="2">
        <v>14967.5</v>
      </c>
    </row>
    <row r="324" spans="1:20">
      <c r="A324" s="2" t="s">
        <v>12</v>
      </c>
      <c r="B324" s="2" t="s">
        <v>472</v>
      </c>
      <c r="C324" s="2" t="s">
        <v>14</v>
      </c>
      <c r="D324" s="3" t="s">
        <v>15</v>
      </c>
      <c r="E324" s="2" t="s">
        <v>473</v>
      </c>
      <c r="F324" s="2"/>
      <c r="G324" s="2"/>
      <c r="H324" s="2"/>
      <c r="I324" s="2"/>
      <c r="J324" s="2"/>
      <c r="K324" s="2"/>
      <c r="L324" s="2"/>
      <c r="M324" s="2"/>
      <c r="N324" s="2">
        <v>89.06</v>
      </c>
      <c r="O324" s="2" t="s">
        <v>17</v>
      </c>
      <c r="P324" s="2">
        <v>960.11812261396801</v>
      </c>
      <c r="Q324" s="2">
        <v>85508.12</v>
      </c>
      <c r="R324" s="2">
        <v>11.416386713602471</v>
      </c>
      <c r="S324" s="2">
        <v>1016.743400713436</v>
      </c>
      <c r="T324" s="2">
        <v>31330.2</v>
      </c>
    </row>
    <row r="325" spans="1:20">
      <c r="A325" s="2" t="s">
        <v>12</v>
      </c>
      <c r="B325" s="2" t="s">
        <v>474</v>
      </c>
      <c r="C325" s="2" t="s">
        <v>14</v>
      </c>
      <c r="D325" s="3" t="s">
        <v>18</v>
      </c>
      <c r="E325" s="2" t="s">
        <v>475</v>
      </c>
      <c r="F325" s="2"/>
      <c r="G325" s="2"/>
      <c r="H325" s="2"/>
      <c r="I325" s="2"/>
      <c r="J325" s="2"/>
      <c r="K325" s="2"/>
      <c r="L325" s="2"/>
      <c r="M325" s="2"/>
      <c r="N325" s="2">
        <v>8782</v>
      </c>
      <c r="O325" s="2" t="s">
        <v>17</v>
      </c>
      <c r="P325" s="2">
        <v>234.41783420633121</v>
      </c>
      <c r="Q325" s="2">
        <v>2058657.42</v>
      </c>
      <c r="R325" s="2">
        <v>2.787370204593711</v>
      </c>
      <c r="S325" s="2">
        <v>24478.685136741969</v>
      </c>
      <c r="T325" s="2">
        <v>904985.8</v>
      </c>
    </row>
    <row r="326" spans="1:20">
      <c r="A326" s="2" t="s">
        <v>12</v>
      </c>
      <c r="B326" s="2" t="s">
        <v>476</v>
      </c>
      <c r="C326" s="2" t="s">
        <v>14</v>
      </c>
      <c r="D326" s="3" t="s">
        <v>15</v>
      </c>
      <c r="E326" s="2" t="s">
        <v>477</v>
      </c>
      <c r="F326" s="2"/>
      <c r="G326" s="2"/>
      <c r="H326" s="2"/>
      <c r="I326" s="2"/>
      <c r="J326" s="2"/>
      <c r="K326" s="2"/>
      <c r="L326" s="2"/>
      <c r="M326" s="2"/>
      <c r="N326" s="2">
        <v>4620</v>
      </c>
      <c r="O326" s="2" t="s">
        <v>17</v>
      </c>
      <c r="P326" s="2">
        <v>547.63004761904767</v>
      </c>
      <c r="Q326" s="2">
        <v>2530050.8199999998</v>
      </c>
      <c r="R326" s="2">
        <v>6.5232882384639366</v>
      </c>
      <c r="S326" s="2">
        <v>30137.591661703391</v>
      </c>
      <c r="T326" s="2">
        <v>927010.6</v>
      </c>
    </row>
    <row r="327" spans="1:20">
      <c r="A327" s="2" t="s">
        <v>12</v>
      </c>
      <c r="B327" s="2" t="s">
        <v>476</v>
      </c>
      <c r="C327" s="2" t="s">
        <v>14</v>
      </c>
      <c r="D327" s="3" t="s">
        <v>15</v>
      </c>
      <c r="E327" s="2" t="s">
        <v>478</v>
      </c>
      <c r="F327" s="2"/>
      <c r="G327" s="2"/>
      <c r="H327" s="2"/>
      <c r="I327" s="2"/>
      <c r="J327" s="2"/>
      <c r="K327" s="2"/>
      <c r="L327" s="2"/>
      <c r="M327" s="2"/>
      <c r="N327" s="2">
        <v>50</v>
      </c>
      <c r="O327" s="2" t="s">
        <v>17</v>
      </c>
      <c r="P327" s="2">
        <v>966.50379999999996</v>
      </c>
      <c r="Q327" s="2">
        <v>48325.19</v>
      </c>
      <c r="R327" s="2">
        <v>11.51285050625372</v>
      </c>
      <c r="S327" s="2">
        <v>575.64252531268619</v>
      </c>
      <c r="T327" s="2">
        <v>17706.3</v>
      </c>
    </row>
    <row r="328" spans="1:20">
      <c r="A328" s="2" t="s">
        <v>12</v>
      </c>
      <c r="B328" s="2" t="s">
        <v>476</v>
      </c>
      <c r="C328" s="2" t="s">
        <v>14</v>
      </c>
      <c r="D328" s="3" t="s">
        <v>15</v>
      </c>
      <c r="E328" s="2" t="s">
        <v>479</v>
      </c>
      <c r="F328" s="2"/>
      <c r="G328" s="2"/>
      <c r="H328" s="2"/>
      <c r="I328" s="2"/>
      <c r="J328" s="2"/>
      <c r="K328" s="2"/>
      <c r="L328" s="2"/>
      <c r="M328" s="2"/>
      <c r="N328" s="2">
        <v>3427.6</v>
      </c>
      <c r="O328" s="2" t="s">
        <v>17</v>
      </c>
      <c r="P328" s="2">
        <v>380.59303010853068</v>
      </c>
      <c r="Q328" s="2">
        <v>1304520.67</v>
      </c>
      <c r="R328" s="2">
        <v>4.533567958410134</v>
      </c>
      <c r="S328" s="2">
        <v>15539.25753424657</v>
      </c>
      <c r="T328" s="2">
        <v>477976.3</v>
      </c>
    </row>
    <row r="329" spans="1:20">
      <c r="A329" s="2" t="s">
        <v>12</v>
      </c>
      <c r="B329" s="2" t="s">
        <v>476</v>
      </c>
      <c r="C329" s="2" t="s">
        <v>14</v>
      </c>
      <c r="D329" s="3" t="s">
        <v>15</v>
      </c>
      <c r="E329" s="2" t="s">
        <v>480</v>
      </c>
      <c r="F329" s="2"/>
      <c r="G329" s="2"/>
      <c r="H329" s="2"/>
      <c r="I329" s="2"/>
      <c r="J329" s="2"/>
      <c r="K329" s="2"/>
      <c r="L329" s="2"/>
      <c r="M329" s="2"/>
      <c r="N329" s="2">
        <v>2069.1</v>
      </c>
      <c r="O329" s="2" t="s">
        <v>17</v>
      </c>
      <c r="P329" s="2">
        <v>475.84469576144221</v>
      </c>
      <c r="Q329" s="2">
        <v>984570.26</v>
      </c>
      <c r="R329" s="2">
        <v>5.6681917303328433</v>
      </c>
      <c r="S329" s="2">
        <v>11728.055509231681</v>
      </c>
      <c r="T329" s="2">
        <v>360746.6</v>
      </c>
    </row>
    <row r="330" spans="1:20">
      <c r="A330" s="2" t="s">
        <v>12</v>
      </c>
      <c r="B330" s="2" t="s">
        <v>476</v>
      </c>
      <c r="C330" s="2" t="s">
        <v>14</v>
      </c>
      <c r="D330" s="3" t="s">
        <v>15</v>
      </c>
      <c r="E330" s="2" t="s">
        <v>481</v>
      </c>
      <c r="F330" s="2"/>
      <c r="G330" s="2"/>
      <c r="H330" s="2"/>
      <c r="I330" s="2"/>
      <c r="J330" s="2"/>
      <c r="K330" s="2"/>
      <c r="L330" s="2"/>
      <c r="M330" s="2"/>
      <c r="N330" s="2">
        <v>5610</v>
      </c>
      <c r="O330" s="2" t="s">
        <v>17</v>
      </c>
      <c r="P330" s="2">
        <v>413.23531550802142</v>
      </c>
      <c r="Q330" s="2">
        <v>2318250.12</v>
      </c>
      <c r="R330" s="2">
        <v>4.922398040595847</v>
      </c>
      <c r="S330" s="2">
        <v>27614.653007742709</v>
      </c>
      <c r="T330" s="2">
        <v>849406.8</v>
      </c>
    </row>
    <row r="331" spans="1:20">
      <c r="A331" s="2" t="s">
        <v>12</v>
      </c>
      <c r="B331" s="2" t="s">
        <v>482</v>
      </c>
      <c r="C331" s="2" t="s">
        <v>14</v>
      </c>
      <c r="D331" s="3" t="s">
        <v>18</v>
      </c>
      <c r="E331" s="2" t="s">
        <v>483</v>
      </c>
      <c r="F331" s="2"/>
      <c r="G331" s="2"/>
      <c r="H331" s="2"/>
      <c r="I331" s="2"/>
      <c r="J331" s="2"/>
      <c r="K331" s="2"/>
      <c r="L331" s="2"/>
      <c r="M331" s="2"/>
      <c r="N331" s="2">
        <v>4900</v>
      </c>
      <c r="O331" s="2" t="s">
        <v>17</v>
      </c>
      <c r="P331" s="2">
        <v>447.48471224489788</v>
      </c>
      <c r="Q331" s="2">
        <v>2192675.09</v>
      </c>
      <c r="R331" s="2">
        <v>5.320864592686064</v>
      </c>
      <c r="S331" s="2">
        <v>26072.236504161709</v>
      </c>
      <c r="T331" s="2">
        <v>963900</v>
      </c>
    </row>
    <row r="332" spans="1:20">
      <c r="A332" s="2" t="s">
        <v>12</v>
      </c>
      <c r="B332" s="2" t="s">
        <v>482</v>
      </c>
      <c r="C332" s="2" t="s">
        <v>14</v>
      </c>
      <c r="D332" s="3" t="s">
        <v>15</v>
      </c>
      <c r="E332" s="2" t="s">
        <v>484</v>
      </c>
      <c r="F332" s="2"/>
      <c r="G332" s="2"/>
      <c r="H332" s="2"/>
      <c r="I332" s="2"/>
      <c r="J332" s="2"/>
      <c r="K332" s="2"/>
      <c r="L332" s="2"/>
      <c r="M332" s="2"/>
      <c r="N332" s="2">
        <v>40</v>
      </c>
      <c r="O332" s="2" t="s">
        <v>17</v>
      </c>
      <c r="P332" s="2">
        <v>823.68549999999982</v>
      </c>
      <c r="Q332" s="2">
        <v>32947.42</v>
      </c>
      <c r="R332" s="2">
        <v>9.7941200951248515</v>
      </c>
      <c r="S332" s="2">
        <v>391.76480380499407</v>
      </c>
      <c r="T332" s="2">
        <v>12071.9</v>
      </c>
    </row>
    <row r="333" spans="1:20">
      <c r="A333" s="2" t="s">
        <v>12</v>
      </c>
      <c r="B333" s="2" t="s">
        <v>482</v>
      </c>
      <c r="C333" s="2" t="s">
        <v>14</v>
      </c>
      <c r="D333" s="3" t="s">
        <v>18</v>
      </c>
      <c r="E333" s="2" t="s">
        <v>485</v>
      </c>
      <c r="F333" s="2"/>
      <c r="G333" s="2"/>
      <c r="H333" s="2"/>
      <c r="I333" s="2"/>
      <c r="J333" s="2"/>
      <c r="K333" s="2"/>
      <c r="L333" s="2"/>
      <c r="M333" s="2"/>
      <c r="N333" s="2">
        <v>4900</v>
      </c>
      <c r="O333" s="2" t="s">
        <v>17</v>
      </c>
      <c r="P333" s="2">
        <v>448.4160530612246</v>
      </c>
      <c r="Q333" s="2">
        <v>2197238.66</v>
      </c>
      <c r="R333" s="2">
        <v>5.3319387997767489</v>
      </c>
      <c r="S333" s="2">
        <v>26126.500118906071</v>
      </c>
      <c r="T333" s="2">
        <v>965906.1</v>
      </c>
    </row>
    <row r="334" spans="1:20">
      <c r="A334" s="2" t="s">
        <v>12</v>
      </c>
      <c r="B334" s="2" t="s">
        <v>482</v>
      </c>
      <c r="C334" s="2" t="s">
        <v>14</v>
      </c>
      <c r="D334" s="3" t="s">
        <v>15</v>
      </c>
      <c r="E334" s="2" t="s">
        <v>486</v>
      </c>
      <c r="F334" s="2"/>
      <c r="G334" s="2"/>
      <c r="H334" s="2"/>
      <c r="I334" s="2"/>
      <c r="J334" s="2"/>
      <c r="K334" s="2"/>
      <c r="L334" s="2"/>
      <c r="M334" s="2"/>
      <c r="N334" s="2">
        <v>1615</v>
      </c>
      <c r="O334" s="2" t="s">
        <v>17</v>
      </c>
      <c r="P334" s="2">
        <v>576.64034674922618</v>
      </c>
      <c r="Q334" s="2">
        <v>931274.16</v>
      </c>
      <c r="R334" s="2">
        <v>6.8566034096221884</v>
      </c>
      <c r="S334" s="2">
        <v>11073.414506539841</v>
      </c>
      <c r="T334" s="2">
        <v>341218.8</v>
      </c>
    </row>
    <row r="335" spans="1:20">
      <c r="A335" s="2" t="s">
        <v>12</v>
      </c>
      <c r="B335" s="2" t="s">
        <v>482</v>
      </c>
      <c r="C335" s="2" t="s">
        <v>14</v>
      </c>
      <c r="D335" s="3" t="s">
        <v>15</v>
      </c>
      <c r="E335" s="2" t="s">
        <v>487</v>
      </c>
      <c r="F335" s="2"/>
      <c r="G335" s="2"/>
      <c r="H335" s="2"/>
      <c r="I335" s="2"/>
      <c r="J335" s="2"/>
      <c r="K335" s="2"/>
      <c r="L335" s="2"/>
      <c r="M335" s="2"/>
      <c r="N335" s="2">
        <v>50</v>
      </c>
      <c r="O335" s="2" t="s">
        <v>17</v>
      </c>
      <c r="P335" s="2">
        <v>359.42959999999999</v>
      </c>
      <c r="Q335" s="2">
        <v>17971.48</v>
      </c>
      <c r="R335" s="2">
        <v>4.2738359096313916</v>
      </c>
      <c r="S335" s="2">
        <v>213.69179548156961</v>
      </c>
      <c r="T335" s="2">
        <v>6584.7</v>
      </c>
    </row>
    <row r="336" spans="1:20">
      <c r="A336" s="2" t="s">
        <v>12</v>
      </c>
      <c r="B336" s="2" t="s">
        <v>482</v>
      </c>
      <c r="C336" s="2" t="s">
        <v>14</v>
      </c>
      <c r="D336" s="3" t="s">
        <v>15</v>
      </c>
      <c r="E336" s="2" t="s">
        <v>488</v>
      </c>
      <c r="F336" s="2"/>
      <c r="G336" s="2"/>
      <c r="H336" s="2"/>
      <c r="I336" s="2"/>
      <c r="J336" s="2"/>
      <c r="K336" s="2"/>
      <c r="L336" s="2"/>
      <c r="M336" s="2"/>
      <c r="N336" s="2">
        <v>4804.8</v>
      </c>
      <c r="O336" s="2" t="s">
        <v>17</v>
      </c>
      <c r="P336" s="2">
        <v>256.76074134199132</v>
      </c>
      <c r="Q336" s="2">
        <v>1233684.01</v>
      </c>
      <c r="R336" s="2">
        <v>3.0530409196431791</v>
      </c>
      <c r="S336" s="2">
        <v>14669.25101070155</v>
      </c>
      <c r="T336" s="2">
        <v>452021.8</v>
      </c>
    </row>
    <row r="337" spans="1:20">
      <c r="A337" s="2" t="s">
        <v>12</v>
      </c>
      <c r="B337" s="2" t="s">
        <v>489</v>
      </c>
      <c r="C337" s="2" t="s">
        <v>14</v>
      </c>
      <c r="D337" s="3" t="s">
        <v>15</v>
      </c>
      <c r="E337" s="2" t="s">
        <v>490</v>
      </c>
      <c r="F337" s="2"/>
      <c r="G337" s="2"/>
      <c r="H337" s="2"/>
      <c r="I337" s="2"/>
      <c r="J337" s="2"/>
      <c r="K337" s="2"/>
      <c r="L337" s="2"/>
      <c r="M337" s="2"/>
      <c r="N337" s="2">
        <v>5447.3</v>
      </c>
      <c r="O337" s="2" t="s">
        <v>17</v>
      </c>
      <c r="P337" s="2">
        <v>956.26972628641727</v>
      </c>
      <c r="Q337" s="2">
        <v>5209088.08</v>
      </c>
      <c r="R337" s="2">
        <v>11.370626947519821</v>
      </c>
      <c r="S337" s="2">
        <v>61939.21617122474</v>
      </c>
      <c r="T337" s="2">
        <v>1908609.9</v>
      </c>
    </row>
    <row r="338" spans="1:20">
      <c r="A338" s="2" t="s">
        <v>12</v>
      </c>
      <c r="B338" s="2" t="s">
        <v>491</v>
      </c>
      <c r="C338" s="2" t="s">
        <v>14</v>
      </c>
      <c r="D338" s="3" t="s">
        <v>15</v>
      </c>
      <c r="E338" s="2" t="s">
        <v>400</v>
      </c>
      <c r="F338" s="2"/>
      <c r="G338" s="2"/>
      <c r="H338" s="2"/>
      <c r="I338" s="2"/>
      <c r="J338" s="2"/>
      <c r="K338" s="2"/>
      <c r="L338" s="2"/>
      <c r="M338" s="2"/>
      <c r="N338" s="2">
        <v>23760</v>
      </c>
      <c r="O338" s="2" t="s">
        <v>17</v>
      </c>
      <c r="P338" s="2">
        <v>218.67140909090909</v>
      </c>
      <c r="Q338" s="2">
        <v>5195632.68</v>
      </c>
      <c r="R338" s="2">
        <v>2.6001356610096211</v>
      </c>
      <c r="S338" s="2">
        <v>61779.223305588581</v>
      </c>
      <c r="T338" s="2">
        <v>1903679.8</v>
      </c>
    </row>
    <row r="339" spans="1:20">
      <c r="A339" s="2" t="s">
        <v>12</v>
      </c>
      <c r="B339" s="2" t="s">
        <v>492</v>
      </c>
      <c r="C339" s="2" t="s">
        <v>14</v>
      </c>
      <c r="D339" s="3" t="s">
        <v>15</v>
      </c>
      <c r="E339" s="2" t="s">
        <v>493</v>
      </c>
      <c r="F339" s="2"/>
      <c r="G339" s="2"/>
      <c r="H339" s="2"/>
      <c r="I339" s="2"/>
      <c r="J339" s="2"/>
      <c r="K339" s="2"/>
      <c r="L339" s="2"/>
      <c r="M339" s="2"/>
      <c r="N339" s="2">
        <v>10602</v>
      </c>
      <c r="O339" s="2" t="s">
        <v>17</v>
      </c>
      <c r="P339" s="2">
        <v>474.66326542161858</v>
      </c>
      <c r="Q339" s="2">
        <v>5032379.9400000004</v>
      </c>
      <c r="R339" s="2">
        <v>5.6440340716006956</v>
      </c>
      <c r="S339" s="2">
        <v>59838.049227110583</v>
      </c>
      <c r="T339" s="2">
        <v>1843864</v>
      </c>
    </row>
    <row r="340" spans="1:20">
      <c r="A340" s="2" t="s">
        <v>12</v>
      </c>
      <c r="B340" s="2" t="s">
        <v>492</v>
      </c>
      <c r="C340" s="2" t="s">
        <v>14</v>
      </c>
      <c r="D340" s="3" t="s">
        <v>15</v>
      </c>
      <c r="E340" s="2" t="s">
        <v>494</v>
      </c>
      <c r="F340" s="2"/>
      <c r="G340" s="2"/>
      <c r="H340" s="2"/>
      <c r="I340" s="2"/>
      <c r="J340" s="2"/>
      <c r="K340" s="2"/>
      <c r="L340" s="2"/>
      <c r="M340" s="2"/>
      <c r="N340" s="2">
        <v>10949.12</v>
      </c>
      <c r="O340" s="2" t="s">
        <v>17</v>
      </c>
      <c r="P340" s="2">
        <v>478.731267900982</v>
      </c>
      <c r="Q340" s="2">
        <v>5241686.0999999996</v>
      </c>
      <c r="R340" s="2">
        <v>5.6924050880021646</v>
      </c>
      <c r="S340" s="2">
        <v>62326.826397146251</v>
      </c>
      <c r="T340" s="2">
        <v>1920553.7</v>
      </c>
    </row>
    <row r="341" spans="1:20">
      <c r="A341" s="2" t="s">
        <v>12</v>
      </c>
      <c r="B341" s="2" t="s">
        <v>492</v>
      </c>
      <c r="C341" s="2" t="s">
        <v>14</v>
      </c>
      <c r="D341" s="3" t="s">
        <v>15</v>
      </c>
      <c r="E341" s="2" t="s">
        <v>495</v>
      </c>
      <c r="F341" s="2"/>
      <c r="G341" s="2"/>
      <c r="H341" s="2"/>
      <c r="I341" s="2"/>
      <c r="J341" s="2"/>
      <c r="K341" s="2"/>
      <c r="L341" s="2"/>
      <c r="M341" s="2"/>
      <c r="N341" s="2">
        <v>8281.4</v>
      </c>
      <c r="O341" s="2" t="s">
        <v>17</v>
      </c>
      <c r="P341" s="2">
        <v>515.93833168304877</v>
      </c>
      <c r="Q341" s="2">
        <v>4272691.7</v>
      </c>
      <c r="R341" s="2">
        <v>6.1348196395130659</v>
      </c>
      <c r="S341" s="2">
        <v>50804.895362663512</v>
      </c>
      <c r="T341" s="2">
        <v>1565514.2</v>
      </c>
    </row>
    <row r="342" spans="1:20">
      <c r="A342" s="2" t="s">
        <v>12</v>
      </c>
      <c r="B342" s="2" t="s">
        <v>492</v>
      </c>
      <c r="C342" s="2" t="s">
        <v>14</v>
      </c>
      <c r="D342" s="3" t="s">
        <v>15</v>
      </c>
      <c r="E342" s="2" t="s">
        <v>496</v>
      </c>
      <c r="F342" s="2"/>
      <c r="G342" s="2"/>
      <c r="H342" s="2"/>
      <c r="I342" s="2"/>
      <c r="J342" s="2"/>
      <c r="K342" s="2"/>
      <c r="L342" s="2"/>
      <c r="M342" s="2"/>
      <c r="N342" s="2">
        <v>8568.2999999999993</v>
      </c>
      <c r="O342" s="2" t="s">
        <v>17</v>
      </c>
      <c r="P342" s="2">
        <v>468.31326867640018</v>
      </c>
      <c r="Q342" s="2">
        <v>4012648.58</v>
      </c>
      <c r="R342" s="2">
        <v>5.5685287595291353</v>
      </c>
      <c r="S342" s="2">
        <v>47712.824970273483</v>
      </c>
      <c r="T342" s="2">
        <v>1470234.5</v>
      </c>
    </row>
    <row r="343" spans="1:20">
      <c r="A343" s="2" t="s">
        <v>12</v>
      </c>
      <c r="B343" s="2" t="s">
        <v>497</v>
      </c>
      <c r="C343" s="2" t="s">
        <v>14</v>
      </c>
      <c r="D343" s="3" t="s">
        <v>15</v>
      </c>
      <c r="E343" s="2" t="s">
        <v>498</v>
      </c>
      <c r="F343" s="2"/>
      <c r="G343" s="2"/>
      <c r="H343" s="2"/>
      <c r="I343" s="2"/>
      <c r="J343" s="2"/>
      <c r="K343" s="2"/>
      <c r="L343" s="2"/>
      <c r="M343" s="2"/>
      <c r="N343" s="2">
        <v>3307.2</v>
      </c>
      <c r="O343" s="2" t="s">
        <v>17</v>
      </c>
      <c r="P343" s="2">
        <v>277.76195875665218</v>
      </c>
      <c r="Q343" s="2">
        <v>918614.35</v>
      </c>
      <c r="R343" s="2">
        <v>3.302758130281239</v>
      </c>
      <c r="S343" s="2">
        <v>10922.88168846611</v>
      </c>
      <c r="T343" s="2">
        <v>336580.3</v>
      </c>
    </row>
    <row r="344" spans="1:20">
      <c r="A344" s="2" t="s">
        <v>12</v>
      </c>
      <c r="B344" s="2" t="s">
        <v>499</v>
      </c>
      <c r="C344" s="2" t="s">
        <v>14</v>
      </c>
      <c r="D344" s="3" t="s">
        <v>15</v>
      </c>
      <c r="E344" s="2" t="s">
        <v>455</v>
      </c>
      <c r="F344" s="2"/>
      <c r="G344" s="2"/>
      <c r="H344" s="2"/>
      <c r="I344" s="2"/>
      <c r="J344" s="2"/>
      <c r="K344" s="2"/>
      <c r="L344" s="2"/>
      <c r="M344" s="2"/>
      <c r="N344" s="2">
        <v>4004</v>
      </c>
      <c r="O344" s="2" t="s">
        <v>17</v>
      </c>
      <c r="P344" s="2">
        <v>381.46253996003998</v>
      </c>
      <c r="Q344" s="2">
        <v>1527376.01</v>
      </c>
      <c r="R344" s="2">
        <v>4.5358209269921526</v>
      </c>
      <c r="S344" s="2">
        <v>18161.426991676581</v>
      </c>
      <c r="T344" s="2">
        <v>559630.6</v>
      </c>
    </row>
    <row r="345" spans="1:20">
      <c r="A345" s="2" t="s">
        <v>12</v>
      </c>
      <c r="B345" s="2" t="s">
        <v>500</v>
      </c>
      <c r="C345" s="2" t="s">
        <v>14</v>
      </c>
      <c r="D345" s="3" t="s">
        <v>15</v>
      </c>
      <c r="E345" s="2" t="s">
        <v>501</v>
      </c>
      <c r="F345" s="2"/>
      <c r="G345" s="2"/>
      <c r="H345" s="2"/>
      <c r="I345" s="2"/>
      <c r="J345" s="2"/>
      <c r="K345" s="2"/>
      <c r="L345" s="2"/>
      <c r="M345" s="2"/>
      <c r="N345" s="2">
        <v>29.4</v>
      </c>
      <c r="O345" s="2" t="s">
        <v>17</v>
      </c>
      <c r="P345" s="2">
        <v>1316.971428571429</v>
      </c>
      <c r="Q345" s="2">
        <v>38718.959999999999</v>
      </c>
      <c r="R345" s="2">
        <v>15.65958892474945</v>
      </c>
      <c r="S345" s="2">
        <v>460.39191438763379</v>
      </c>
      <c r="T345" s="2">
        <v>14186.7</v>
      </c>
    </row>
    <row r="346" spans="1:20">
      <c r="A346" s="2" t="s">
        <v>12</v>
      </c>
      <c r="B346" s="2" t="s">
        <v>500</v>
      </c>
      <c r="C346" s="2" t="s">
        <v>14</v>
      </c>
      <c r="D346" s="3" t="s">
        <v>15</v>
      </c>
      <c r="E346" s="2" t="s">
        <v>502</v>
      </c>
      <c r="F346" s="2"/>
      <c r="G346" s="2"/>
      <c r="H346" s="2"/>
      <c r="I346" s="2"/>
      <c r="J346" s="2"/>
      <c r="K346" s="2"/>
      <c r="L346" s="2"/>
      <c r="M346" s="2"/>
      <c r="N346" s="2">
        <v>21</v>
      </c>
      <c r="O346" s="2" t="s">
        <v>17</v>
      </c>
      <c r="P346" s="2">
        <v>1792.575714285714</v>
      </c>
      <c r="Q346" s="2">
        <v>37644.089999999997</v>
      </c>
      <c r="R346" s="2">
        <v>21.314812298284359</v>
      </c>
      <c r="S346" s="2">
        <v>447.61105826397147</v>
      </c>
      <c r="T346" s="2">
        <v>13792.8</v>
      </c>
    </row>
    <row r="347" spans="1:20">
      <c r="A347" s="2" t="s">
        <v>12</v>
      </c>
      <c r="B347" s="2" t="s">
        <v>500</v>
      </c>
      <c r="C347" s="2" t="s">
        <v>14</v>
      </c>
      <c r="D347" s="3" t="s">
        <v>15</v>
      </c>
      <c r="E347" s="2" t="s">
        <v>503</v>
      </c>
      <c r="F347" s="2"/>
      <c r="G347" s="2"/>
      <c r="H347" s="2"/>
      <c r="I347" s="2"/>
      <c r="J347" s="2"/>
      <c r="K347" s="2"/>
      <c r="L347" s="2"/>
      <c r="M347" s="2"/>
      <c r="N347" s="2">
        <v>2468.4</v>
      </c>
      <c r="O347" s="2" t="s">
        <v>17</v>
      </c>
      <c r="P347" s="2">
        <v>282.3942229784476</v>
      </c>
      <c r="Q347" s="2">
        <v>697061.9</v>
      </c>
      <c r="R347" s="2">
        <v>3.357838560980352</v>
      </c>
      <c r="S347" s="2">
        <v>8288.4887039239002</v>
      </c>
      <c r="T347" s="2">
        <v>255403.5</v>
      </c>
    </row>
    <row r="348" spans="1:20">
      <c r="A348" s="2" t="s">
        <v>12</v>
      </c>
      <c r="B348" s="2" t="s">
        <v>504</v>
      </c>
      <c r="C348" s="2" t="s">
        <v>14</v>
      </c>
      <c r="D348" s="3" t="s">
        <v>15</v>
      </c>
      <c r="E348" s="2" t="s">
        <v>505</v>
      </c>
      <c r="F348" s="2"/>
      <c r="G348" s="2"/>
      <c r="H348" s="2"/>
      <c r="I348" s="2"/>
      <c r="J348" s="2"/>
      <c r="K348" s="2"/>
      <c r="L348" s="2"/>
      <c r="M348" s="2"/>
      <c r="N348" s="2">
        <v>10133.200000000001</v>
      </c>
      <c r="O348" s="2" t="s">
        <v>17</v>
      </c>
      <c r="P348" s="2">
        <v>282.8993615047566</v>
      </c>
      <c r="Q348" s="2">
        <v>2866675.81</v>
      </c>
      <c r="R348" s="2">
        <v>3.3638449643847399</v>
      </c>
      <c r="S348" s="2">
        <v>34086.513793103462</v>
      </c>
      <c r="T348" s="2">
        <v>1050350</v>
      </c>
    </row>
    <row r="349" spans="1:20">
      <c r="A349" s="2" t="s">
        <v>12</v>
      </c>
      <c r="B349" s="2" t="s">
        <v>506</v>
      </c>
      <c r="C349" s="2" t="s">
        <v>14</v>
      </c>
      <c r="D349" s="3" t="s">
        <v>15</v>
      </c>
      <c r="E349" s="2" t="s">
        <v>507</v>
      </c>
      <c r="F349" s="2"/>
      <c r="G349" s="2"/>
      <c r="H349" s="2"/>
      <c r="I349" s="2"/>
      <c r="J349" s="2"/>
      <c r="K349" s="2"/>
      <c r="L349" s="2"/>
      <c r="M349" s="2"/>
      <c r="N349" s="2">
        <v>4620</v>
      </c>
      <c r="O349" s="2" t="s">
        <v>17</v>
      </c>
      <c r="P349" s="2">
        <v>554.65686147186148</v>
      </c>
      <c r="Q349" s="2">
        <v>2562514.7000000002</v>
      </c>
      <c r="R349" s="2">
        <v>6.5952064384287929</v>
      </c>
      <c r="S349" s="2">
        <v>30469.85374554103</v>
      </c>
      <c r="T349" s="2">
        <v>938905.4</v>
      </c>
    </row>
    <row r="350" spans="1:20">
      <c r="A350" s="2" t="s">
        <v>12</v>
      </c>
      <c r="B350" s="2" t="s">
        <v>506</v>
      </c>
      <c r="C350" s="2" t="s">
        <v>14</v>
      </c>
      <c r="D350" s="3" t="s">
        <v>15</v>
      </c>
      <c r="E350" s="2" t="s">
        <v>508</v>
      </c>
      <c r="F350" s="2"/>
      <c r="G350" s="2"/>
      <c r="H350" s="2"/>
      <c r="I350" s="2"/>
      <c r="J350" s="2"/>
      <c r="K350" s="2"/>
      <c r="L350" s="2"/>
      <c r="M350" s="2"/>
      <c r="N350" s="2">
        <v>1395.9</v>
      </c>
      <c r="O350" s="2" t="s">
        <v>17</v>
      </c>
      <c r="P350" s="2">
        <v>481.96030517945411</v>
      </c>
      <c r="Q350" s="2">
        <v>672768.39</v>
      </c>
      <c r="R350" s="2">
        <v>5.7308002993989788</v>
      </c>
      <c r="S350" s="2">
        <v>7999.624137931035</v>
      </c>
      <c r="T350" s="2">
        <v>246502.39999999999</v>
      </c>
    </row>
    <row r="351" spans="1:20">
      <c r="A351" s="2" t="s">
        <v>12</v>
      </c>
      <c r="B351" s="2" t="s">
        <v>506</v>
      </c>
      <c r="C351" s="2" t="s">
        <v>14</v>
      </c>
      <c r="D351" s="3" t="s">
        <v>15</v>
      </c>
      <c r="E351" s="2" t="s">
        <v>509</v>
      </c>
      <c r="F351" s="2"/>
      <c r="G351" s="2"/>
      <c r="H351" s="2"/>
      <c r="I351" s="2"/>
      <c r="J351" s="2"/>
      <c r="K351" s="2"/>
      <c r="L351" s="2"/>
      <c r="M351" s="2"/>
      <c r="N351" s="2">
        <v>1469.6</v>
      </c>
      <c r="O351" s="2" t="s">
        <v>17</v>
      </c>
      <c r="P351" s="2">
        <v>385.45292596624932</v>
      </c>
      <c r="Q351" s="2">
        <v>566461.62</v>
      </c>
      <c r="R351" s="2">
        <v>4.583269036459563</v>
      </c>
      <c r="S351" s="2">
        <v>6735.5721759809767</v>
      </c>
      <c r="T351" s="2">
        <v>207551.5</v>
      </c>
    </row>
    <row r="352" spans="1:20">
      <c r="A352" s="2" t="s">
        <v>12</v>
      </c>
      <c r="B352" s="2" t="s">
        <v>506</v>
      </c>
      <c r="C352" s="2" t="s">
        <v>14</v>
      </c>
      <c r="D352" s="3" t="s">
        <v>15</v>
      </c>
      <c r="E352" s="2" t="s">
        <v>510</v>
      </c>
      <c r="F352" s="2"/>
      <c r="G352" s="2"/>
      <c r="H352" s="2"/>
      <c r="I352" s="2"/>
      <c r="J352" s="2"/>
      <c r="K352" s="2"/>
      <c r="L352" s="2"/>
      <c r="M352" s="2"/>
      <c r="N352" s="2">
        <v>2100</v>
      </c>
      <c r="O352" s="2" t="s">
        <v>17</v>
      </c>
      <c r="P352" s="2">
        <v>594.43550476190478</v>
      </c>
      <c r="Q352" s="2">
        <v>1248314.56</v>
      </c>
      <c r="R352" s="2">
        <v>7.0681986297491646</v>
      </c>
      <c r="S352" s="2">
        <v>14843.21712247325</v>
      </c>
      <c r="T352" s="2">
        <v>457382.5</v>
      </c>
    </row>
    <row r="353" spans="1:20">
      <c r="A353" s="2" t="s">
        <v>12</v>
      </c>
      <c r="B353" s="2" t="s">
        <v>511</v>
      </c>
      <c r="C353" s="2" t="s">
        <v>14</v>
      </c>
      <c r="D353" s="3" t="s">
        <v>15</v>
      </c>
      <c r="E353" s="2" t="s">
        <v>512</v>
      </c>
      <c r="F353" s="2"/>
      <c r="G353" s="2"/>
      <c r="H353" s="2"/>
      <c r="I353" s="2"/>
      <c r="J353" s="2"/>
      <c r="K353" s="2"/>
      <c r="L353" s="2"/>
      <c r="M353" s="2"/>
      <c r="N353" s="2">
        <v>10850.4</v>
      </c>
      <c r="O353" s="2" t="s">
        <v>17</v>
      </c>
      <c r="P353" s="2">
        <v>383.89752082872531</v>
      </c>
      <c r="Q353" s="2">
        <v>4165441.66</v>
      </c>
      <c r="R353" s="2">
        <v>4.5647743261441764</v>
      </c>
      <c r="S353" s="2">
        <v>49529.627348394773</v>
      </c>
      <c r="T353" s="2">
        <v>1526217.8</v>
      </c>
    </row>
    <row r="354" spans="1:20">
      <c r="A354" s="2" t="s">
        <v>12</v>
      </c>
      <c r="B354" s="2" t="s">
        <v>513</v>
      </c>
      <c r="C354" s="2" t="s">
        <v>14</v>
      </c>
      <c r="D354" s="3" t="s">
        <v>15</v>
      </c>
      <c r="E354" s="2" t="s">
        <v>514</v>
      </c>
      <c r="F354" s="2"/>
      <c r="G354" s="2"/>
      <c r="H354" s="2"/>
      <c r="I354" s="2"/>
      <c r="J354" s="2"/>
      <c r="K354" s="2"/>
      <c r="L354" s="2"/>
      <c r="M354" s="2"/>
      <c r="N354" s="2">
        <v>176.4</v>
      </c>
      <c r="O354" s="2" t="s">
        <v>17</v>
      </c>
      <c r="P354" s="2">
        <v>464.59750566893422</v>
      </c>
      <c r="Q354" s="2">
        <v>81955</v>
      </c>
      <c r="R354" s="2">
        <v>5.5145104530437292</v>
      </c>
      <c r="S354" s="2">
        <v>972.75964391691411</v>
      </c>
      <c r="T354" s="2">
        <v>30028.3</v>
      </c>
    </row>
    <row r="355" spans="1:20">
      <c r="A355" s="2" t="s">
        <v>12</v>
      </c>
      <c r="B355" s="2" t="s">
        <v>513</v>
      </c>
      <c r="C355" s="2" t="s">
        <v>14</v>
      </c>
      <c r="D355" s="3" t="s">
        <v>15</v>
      </c>
      <c r="E355" s="2" t="s">
        <v>515</v>
      </c>
      <c r="F355" s="2"/>
      <c r="G355" s="2"/>
      <c r="H355" s="2"/>
      <c r="I355" s="2"/>
      <c r="J355" s="2"/>
      <c r="K355" s="2"/>
      <c r="L355" s="2"/>
      <c r="M355" s="2"/>
      <c r="N355" s="2">
        <v>3850</v>
      </c>
      <c r="O355" s="2" t="s">
        <v>17</v>
      </c>
      <c r="P355" s="2">
        <v>209.7998753246753</v>
      </c>
      <c r="Q355" s="2">
        <v>807729.52</v>
      </c>
      <c r="R355" s="2">
        <v>2.4902062353077188</v>
      </c>
      <c r="S355" s="2">
        <v>9587.2940059347184</v>
      </c>
      <c r="T355" s="2">
        <v>295952.09999999998</v>
      </c>
    </row>
    <row r="356" spans="1:20">
      <c r="A356" s="2" t="s">
        <v>12</v>
      </c>
      <c r="B356" s="2" t="s">
        <v>513</v>
      </c>
      <c r="C356" s="2" t="s">
        <v>14</v>
      </c>
      <c r="D356" s="3" t="s">
        <v>15</v>
      </c>
      <c r="E356" s="2" t="s">
        <v>516</v>
      </c>
      <c r="F356" s="2"/>
      <c r="G356" s="2"/>
      <c r="H356" s="2"/>
      <c r="I356" s="2"/>
      <c r="J356" s="2"/>
      <c r="K356" s="2"/>
      <c r="L356" s="2"/>
      <c r="M356" s="2"/>
      <c r="N356" s="2">
        <v>1479</v>
      </c>
      <c r="O356" s="2" t="s">
        <v>17</v>
      </c>
      <c r="P356" s="2">
        <v>267.42083164300197</v>
      </c>
      <c r="Q356" s="2">
        <v>395515.41</v>
      </c>
      <c r="R356" s="2">
        <v>3.174134500213674</v>
      </c>
      <c r="S356" s="2">
        <v>4694.5449258160234</v>
      </c>
      <c r="T356" s="2">
        <v>144916.9</v>
      </c>
    </row>
    <row r="357" spans="1:20">
      <c r="A357" s="2" t="s">
        <v>12</v>
      </c>
      <c r="B357" s="2" t="s">
        <v>517</v>
      </c>
      <c r="C357" s="2" t="s">
        <v>14</v>
      </c>
      <c r="D357" s="3" t="s">
        <v>15</v>
      </c>
      <c r="E357" s="2" t="s">
        <v>518</v>
      </c>
      <c r="F357" s="2"/>
      <c r="G357" s="2"/>
      <c r="H357" s="2"/>
      <c r="I357" s="2"/>
      <c r="J357" s="2"/>
      <c r="K357" s="2"/>
      <c r="L357" s="2"/>
      <c r="M357" s="2"/>
      <c r="N357" s="2">
        <v>32.94</v>
      </c>
      <c r="O357" s="2" t="s">
        <v>17</v>
      </c>
      <c r="P357" s="2">
        <v>963.21797207043119</v>
      </c>
      <c r="Q357" s="2">
        <v>31728.400000000001</v>
      </c>
      <c r="R357" s="2">
        <v>11.432854267898289</v>
      </c>
      <c r="S357" s="2">
        <v>376.59821958456968</v>
      </c>
      <c r="T357" s="2">
        <v>11625.3</v>
      </c>
    </row>
    <row r="358" spans="1:20">
      <c r="A358" s="2" t="s">
        <v>12</v>
      </c>
      <c r="B358" s="2" t="s">
        <v>517</v>
      </c>
      <c r="C358" s="2" t="s">
        <v>14</v>
      </c>
      <c r="D358" s="3" t="s">
        <v>15</v>
      </c>
      <c r="E358" s="2" t="s">
        <v>519</v>
      </c>
      <c r="F358" s="2"/>
      <c r="G358" s="2"/>
      <c r="H358" s="2"/>
      <c r="I358" s="2"/>
      <c r="J358" s="2"/>
      <c r="K358" s="2"/>
      <c r="L358" s="2"/>
      <c r="M358" s="2"/>
      <c r="N358" s="2">
        <v>60</v>
      </c>
      <c r="O358" s="2" t="s">
        <v>17</v>
      </c>
      <c r="P358" s="2">
        <v>812.06966666666654</v>
      </c>
      <c r="Q358" s="2">
        <v>48724.18</v>
      </c>
      <c r="R358" s="2">
        <v>9.6388090999010885</v>
      </c>
      <c r="S358" s="2">
        <v>578.32854599406528</v>
      </c>
      <c r="T358" s="2">
        <v>17852.5</v>
      </c>
    </row>
    <row r="359" spans="1:20">
      <c r="A359" s="2" t="s">
        <v>12</v>
      </c>
      <c r="B359" s="2" t="s">
        <v>517</v>
      </c>
      <c r="C359" s="2" t="s">
        <v>14</v>
      </c>
      <c r="D359" s="3" t="s">
        <v>15</v>
      </c>
      <c r="E359" s="2" t="s">
        <v>520</v>
      </c>
      <c r="F359" s="2"/>
      <c r="G359" s="2"/>
      <c r="H359" s="2"/>
      <c r="I359" s="2"/>
      <c r="J359" s="2"/>
      <c r="K359" s="2"/>
      <c r="L359" s="2"/>
      <c r="M359" s="2"/>
      <c r="N359" s="2">
        <v>46.2</v>
      </c>
      <c r="O359" s="2" t="s">
        <v>17</v>
      </c>
      <c r="P359" s="2">
        <v>411.86255411255411</v>
      </c>
      <c r="Q359" s="2">
        <v>19028.05</v>
      </c>
      <c r="R359" s="2">
        <v>4.8885763099412944</v>
      </c>
      <c r="S359" s="2">
        <v>225.8522255192878</v>
      </c>
      <c r="T359" s="2">
        <v>6971.9</v>
      </c>
    </row>
    <row r="360" spans="1:20">
      <c r="A360" s="2" t="s">
        <v>12</v>
      </c>
      <c r="B360" s="2" t="s">
        <v>517</v>
      </c>
      <c r="C360" s="2" t="s">
        <v>14</v>
      </c>
      <c r="D360" s="3" t="s">
        <v>15</v>
      </c>
      <c r="E360" s="2" t="s">
        <v>521</v>
      </c>
      <c r="F360" s="2"/>
      <c r="G360" s="2"/>
      <c r="H360" s="2"/>
      <c r="I360" s="2"/>
      <c r="J360" s="2"/>
      <c r="K360" s="2"/>
      <c r="L360" s="2"/>
      <c r="M360" s="2"/>
      <c r="N360" s="2">
        <v>23760</v>
      </c>
      <c r="O360" s="2" t="s">
        <v>17</v>
      </c>
      <c r="P360" s="2">
        <v>212.9805521885522</v>
      </c>
      <c r="Q360" s="2">
        <v>5060417.92</v>
      </c>
      <c r="R360" s="2">
        <v>2.5279590764219839</v>
      </c>
      <c r="S360" s="2">
        <v>60064.307655786353</v>
      </c>
      <c r="T360" s="2">
        <v>1854137.2</v>
      </c>
    </row>
    <row r="361" spans="1:20">
      <c r="A361" s="2" t="s">
        <v>12</v>
      </c>
      <c r="B361" s="2" t="s">
        <v>517</v>
      </c>
      <c r="C361" s="2" t="s">
        <v>14</v>
      </c>
      <c r="D361" s="3" t="s">
        <v>15</v>
      </c>
      <c r="E361" s="2" t="s">
        <v>522</v>
      </c>
      <c r="F361" s="2"/>
      <c r="G361" s="2"/>
      <c r="H361" s="2"/>
      <c r="I361" s="2"/>
      <c r="J361" s="2"/>
      <c r="K361" s="2"/>
      <c r="L361" s="2"/>
      <c r="M361" s="2"/>
      <c r="N361" s="2">
        <v>35</v>
      </c>
      <c r="O361" s="2" t="s">
        <v>17</v>
      </c>
      <c r="P361" s="2">
        <v>649.65571428571423</v>
      </c>
      <c r="Q361" s="2">
        <v>22737.95</v>
      </c>
      <c r="R361" s="2">
        <v>7.7110470538363716</v>
      </c>
      <c r="S361" s="2">
        <v>269.88664688427298</v>
      </c>
      <c r="T361" s="2">
        <v>8331.2000000000007</v>
      </c>
    </row>
    <row r="362" spans="1:20">
      <c r="A362" s="2" t="s">
        <v>12</v>
      </c>
      <c r="B362" s="2" t="s">
        <v>517</v>
      </c>
      <c r="C362" s="2" t="s">
        <v>14</v>
      </c>
      <c r="D362" s="3" t="s">
        <v>15</v>
      </c>
      <c r="E362" s="2" t="s">
        <v>523</v>
      </c>
      <c r="F362" s="2"/>
      <c r="G362" s="2"/>
      <c r="H362" s="2"/>
      <c r="I362" s="2"/>
      <c r="J362" s="2"/>
      <c r="K362" s="2"/>
      <c r="L362" s="2"/>
      <c r="M362" s="2"/>
      <c r="N362" s="2">
        <v>42</v>
      </c>
      <c r="O362" s="2" t="s">
        <v>17</v>
      </c>
      <c r="P362" s="2">
        <v>516.38928571428562</v>
      </c>
      <c r="Q362" s="2">
        <v>21688.35</v>
      </c>
      <c r="R362" s="2">
        <v>6.1292496820686733</v>
      </c>
      <c r="S362" s="2">
        <v>257.42848664688432</v>
      </c>
      <c r="T362" s="2">
        <v>7946.7</v>
      </c>
    </row>
    <row r="363" spans="1:20">
      <c r="A363" s="2" t="s">
        <v>12</v>
      </c>
      <c r="B363" s="2" t="s">
        <v>517</v>
      </c>
      <c r="C363" s="2" t="s">
        <v>14</v>
      </c>
      <c r="D363" s="3" t="s">
        <v>15</v>
      </c>
      <c r="E363" s="2" t="s">
        <v>524</v>
      </c>
      <c r="F363" s="2"/>
      <c r="G363" s="2"/>
      <c r="H363" s="2"/>
      <c r="I363" s="2"/>
      <c r="J363" s="2"/>
      <c r="K363" s="2"/>
      <c r="L363" s="2"/>
      <c r="M363" s="2"/>
      <c r="N363" s="2">
        <v>66</v>
      </c>
      <c r="O363" s="2" t="s">
        <v>17</v>
      </c>
      <c r="P363" s="2">
        <v>813.96454545454549</v>
      </c>
      <c r="Q363" s="2">
        <v>53721.66</v>
      </c>
      <c r="R363" s="2">
        <v>9.6613002427839252</v>
      </c>
      <c r="S363" s="2">
        <v>637.64581602373892</v>
      </c>
      <c r="T363" s="2">
        <v>19683.599999999999</v>
      </c>
    </row>
    <row r="364" spans="1:20">
      <c r="A364" s="2" t="s">
        <v>12</v>
      </c>
      <c r="B364" s="2" t="s">
        <v>517</v>
      </c>
      <c r="C364" s="2" t="s">
        <v>14</v>
      </c>
      <c r="D364" s="3" t="s">
        <v>15</v>
      </c>
      <c r="E364" s="2" t="s">
        <v>525</v>
      </c>
      <c r="F364" s="2"/>
      <c r="G364" s="2"/>
      <c r="H364" s="2"/>
      <c r="I364" s="2"/>
      <c r="J364" s="2"/>
      <c r="K364" s="2"/>
      <c r="L364" s="2"/>
      <c r="M364" s="2"/>
      <c r="N364" s="2">
        <v>39.200000000000003</v>
      </c>
      <c r="O364" s="2" t="s">
        <v>17</v>
      </c>
      <c r="P364" s="2">
        <v>1070.852295918367</v>
      </c>
      <c r="Q364" s="2">
        <v>41977.41</v>
      </c>
      <c r="R364" s="2">
        <v>12.710413007933139</v>
      </c>
      <c r="S364" s="2">
        <v>498.24818991097919</v>
      </c>
      <c r="T364" s="2">
        <v>15380.5</v>
      </c>
    </row>
    <row r="365" spans="1:20">
      <c r="A365" s="2" t="s">
        <v>12</v>
      </c>
      <c r="B365" s="2" t="s">
        <v>517</v>
      </c>
      <c r="C365" s="2" t="s">
        <v>14</v>
      </c>
      <c r="D365" s="3" t="s">
        <v>15</v>
      </c>
      <c r="E365" s="2" t="s">
        <v>455</v>
      </c>
      <c r="F365" s="2"/>
      <c r="G365" s="2"/>
      <c r="H365" s="2"/>
      <c r="I365" s="2"/>
      <c r="J365" s="2"/>
      <c r="K365" s="2"/>
      <c r="L365" s="2"/>
      <c r="M365" s="2"/>
      <c r="N365" s="2">
        <v>4004</v>
      </c>
      <c r="O365" s="2" t="s">
        <v>17</v>
      </c>
      <c r="P365" s="2">
        <v>381.52248001997998</v>
      </c>
      <c r="Q365" s="2">
        <v>1527616.01</v>
      </c>
      <c r="R365" s="2">
        <v>4.5284567361421963</v>
      </c>
      <c r="S365" s="2">
        <v>18131.94077151336</v>
      </c>
      <c r="T365" s="2">
        <v>559718.5</v>
      </c>
    </row>
    <row r="366" spans="1:20">
      <c r="A366" s="2" t="s">
        <v>12</v>
      </c>
      <c r="B366" s="2" t="s">
        <v>517</v>
      </c>
      <c r="C366" s="2" t="s">
        <v>14</v>
      </c>
      <c r="D366" s="3" t="s">
        <v>15</v>
      </c>
      <c r="E366" s="2" t="s">
        <v>526</v>
      </c>
      <c r="F366" s="2"/>
      <c r="G366" s="2"/>
      <c r="H366" s="2"/>
      <c r="I366" s="2"/>
      <c r="J366" s="2"/>
      <c r="K366" s="2"/>
      <c r="L366" s="2"/>
      <c r="M366" s="2"/>
      <c r="N366" s="2">
        <v>50.4</v>
      </c>
      <c r="O366" s="2" t="s">
        <v>17</v>
      </c>
      <c r="P366" s="2">
        <v>999.46805555555557</v>
      </c>
      <c r="Q366" s="2">
        <v>50373.19</v>
      </c>
      <c r="R366" s="2">
        <v>11.86312232113419</v>
      </c>
      <c r="S366" s="2">
        <v>597.90136498516324</v>
      </c>
      <c r="T366" s="2">
        <v>18456.7</v>
      </c>
    </row>
    <row r="367" spans="1:20">
      <c r="A367" s="2" t="s">
        <v>12</v>
      </c>
      <c r="B367" s="2" t="s">
        <v>517</v>
      </c>
      <c r="C367" s="2" t="s">
        <v>14</v>
      </c>
      <c r="D367" s="3" t="s">
        <v>15</v>
      </c>
      <c r="E367" s="2" t="s">
        <v>527</v>
      </c>
      <c r="F367" s="2"/>
      <c r="G367" s="2"/>
      <c r="H367" s="2"/>
      <c r="I367" s="2"/>
      <c r="J367" s="2"/>
      <c r="K367" s="2"/>
      <c r="L367" s="2"/>
      <c r="M367" s="2"/>
      <c r="N367" s="2">
        <v>42</v>
      </c>
      <c r="O367" s="2" t="s">
        <v>17</v>
      </c>
      <c r="P367" s="2">
        <v>624.64166666666677</v>
      </c>
      <c r="Q367" s="2">
        <v>26234.95</v>
      </c>
      <c r="R367" s="2">
        <v>7.4141444114737869</v>
      </c>
      <c r="S367" s="2">
        <v>311.3940652818992</v>
      </c>
      <c r="T367" s="2">
        <v>9612.5</v>
      </c>
    </row>
    <row r="368" spans="1:20">
      <c r="A368" s="2" t="s">
        <v>12</v>
      </c>
      <c r="B368" s="2" t="s">
        <v>517</v>
      </c>
      <c r="C368" s="2" t="s">
        <v>14</v>
      </c>
      <c r="D368" s="3" t="s">
        <v>15</v>
      </c>
      <c r="E368" s="2" t="s">
        <v>528</v>
      </c>
      <c r="F368" s="2"/>
      <c r="G368" s="2"/>
      <c r="H368" s="2"/>
      <c r="I368" s="2"/>
      <c r="J368" s="2"/>
      <c r="K368" s="2"/>
      <c r="L368" s="2"/>
      <c r="M368" s="2"/>
      <c r="N368" s="2">
        <v>36.4</v>
      </c>
      <c r="O368" s="2" t="s">
        <v>17</v>
      </c>
      <c r="P368" s="2">
        <v>518.94945054945049</v>
      </c>
      <c r="Q368" s="2">
        <v>18889.759999999998</v>
      </c>
      <c r="R368" s="2">
        <v>6.159637395245702</v>
      </c>
      <c r="S368" s="2">
        <v>224.2108011869436</v>
      </c>
      <c r="T368" s="2">
        <v>6921.3</v>
      </c>
    </row>
    <row r="369" spans="1:20">
      <c r="A369" s="2" t="s">
        <v>12</v>
      </c>
      <c r="B369" s="2" t="s">
        <v>517</v>
      </c>
      <c r="C369" s="2" t="s">
        <v>14</v>
      </c>
      <c r="D369" s="3" t="s">
        <v>18</v>
      </c>
      <c r="E369" s="2" t="s">
        <v>529</v>
      </c>
      <c r="F369" s="2"/>
      <c r="G369" s="2"/>
      <c r="H369" s="2"/>
      <c r="I369" s="2"/>
      <c r="J369" s="2"/>
      <c r="K369" s="2"/>
      <c r="L369" s="2"/>
      <c r="M369" s="2"/>
      <c r="N369" s="2">
        <v>8825</v>
      </c>
      <c r="O369" s="2" t="s">
        <v>17</v>
      </c>
      <c r="P369" s="2">
        <v>235.6816135977337</v>
      </c>
      <c r="Q369" s="2">
        <v>2079890.24</v>
      </c>
      <c r="R369" s="2">
        <v>2.797407876530964</v>
      </c>
      <c r="S369" s="2">
        <v>24687.124510385758</v>
      </c>
      <c r="T369" s="2">
        <v>914319.7</v>
      </c>
    </row>
    <row r="370" spans="1:20">
      <c r="A370" s="2" t="s">
        <v>12</v>
      </c>
      <c r="B370" s="2" t="s">
        <v>517</v>
      </c>
      <c r="C370" s="2" t="s">
        <v>14</v>
      </c>
      <c r="D370" s="3" t="s">
        <v>15</v>
      </c>
      <c r="E370" s="2" t="s">
        <v>530</v>
      </c>
      <c r="F370" s="2"/>
      <c r="G370" s="2"/>
      <c r="H370" s="2"/>
      <c r="I370" s="2"/>
      <c r="J370" s="2"/>
      <c r="K370" s="2"/>
      <c r="L370" s="2"/>
      <c r="M370" s="2"/>
      <c r="N370" s="2">
        <v>40.6</v>
      </c>
      <c r="O370" s="2" t="s">
        <v>17</v>
      </c>
      <c r="P370" s="2">
        <v>585.85123152709377</v>
      </c>
      <c r="Q370" s="2">
        <v>23785.56</v>
      </c>
      <c r="R370" s="2">
        <v>6.9537238163453257</v>
      </c>
      <c r="S370" s="2">
        <v>282.32118694362021</v>
      </c>
      <c r="T370" s="2">
        <v>8715</v>
      </c>
    </row>
    <row r="371" spans="1:20">
      <c r="A371" s="2" t="s">
        <v>12</v>
      </c>
      <c r="B371" s="2" t="s">
        <v>531</v>
      </c>
      <c r="C371" s="2" t="s">
        <v>14</v>
      </c>
      <c r="D371" s="3" t="s">
        <v>15</v>
      </c>
      <c r="E371" s="2" t="s">
        <v>532</v>
      </c>
      <c r="F371" s="2"/>
      <c r="G371" s="2"/>
      <c r="H371" s="2"/>
      <c r="I371" s="2"/>
      <c r="J371" s="2"/>
      <c r="K371" s="2"/>
      <c r="L371" s="2"/>
      <c r="M371" s="2"/>
      <c r="N371" s="2">
        <v>15568</v>
      </c>
      <c r="O371" s="2" t="s">
        <v>17</v>
      </c>
      <c r="P371" s="2">
        <v>402.65286613566292</v>
      </c>
      <c r="Q371" s="2">
        <v>6268499.8200000003</v>
      </c>
      <c r="R371" s="2">
        <v>4.779262506061281</v>
      </c>
      <c r="S371" s="2">
        <v>74403.558694362015</v>
      </c>
      <c r="T371" s="2">
        <v>2296778.4</v>
      </c>
    </row>
    <row r="372" spans="1:20">
      <c r="A372" s="2" t="s">
        <v>12</v>
      </c>
      <c r="B372" s="2" t="s">
        <v>533</v>
      </c>
      <c r="C372" s="2" t="s">
        <v>14</v>
      </c>
      <c r="D372" s="3" t="s">
        <v>15</v>
      </c>
      <c r="E372" s="2" t="s">
        <v>534</v>
      </c>
      <c r="F372" s="2"/>
      <c r="G372" s="2"/>
      <c r="H372" s="2"/>
      <c r="I372" s="2"/>
      <c r="J372" s="2"/>
      <c r="K372" s="2"/>
      <c r="L372" s="2"/>
      <c r="M372" s="2"/>
      <c r="N372" s="2">
        <v>5662.02</v>
      </c>
      <c r="O372" s="2" t="s">
        <v>17</v>
      </c>
      <c r="P372" s="2">
        <v>953.805754836613</v>
      </c>
      <c r="Q372" s="2">
        <v>5400467.2599999998</v>
      </c>
      <c r="R372" s="2">
        <v>11.321136555924189</v>
      </c>
      <c r="S372" s="2">
        <v>64100.501602373894</v>
      </c>
      <c r="T372" s="2">
        <v>1978731.2</v>
      </c>
    </row>
    <row r="373" spans="1:20">
      <c r="A373" s="2" t="s">
        <v>12</v>
      </c>
      <c r="B373" s="2" t="s">
        <v>535</v>
      </c>
      <c r="C373" s="2" t="s">
        <v>14</v>
      </c>
      <c r="D373" s="3" t="s">
        <v>18</v>
      </c>
      <c r="E373" s="2" t="s">
        <v>485</v>
      </c>
      <c r="F373" s="2"/>
      <c r="G373" s="2"/>
      <c r="H373" s="2"/>
      <c r="I373" s="2"/>
      <c r="J373" s="2"/>
      <c r="K373" s="2"/>
      <c r="L373" s="2"/>
      <c r="M373" s="2"/>
      <c r="N373" s="2">
        <v>4900</v>
      </c>
      <c r="O373" s="2" t="s">
        <v>17</v>
      </c>
      <c r="P373" s="2">
        <v>450.0187877551021</v>
      </c>
      <c r="Q373" s="2">
        <v>2205092.06</v>
      </c>
      <c r="R373" s="2">
        <v>5.3414692908617436</v>
      </c>
      <c r="S373" s="2">
        <v>26173.19952522255</v>
      </c>
      <c r="T373" s="2">
        <v>969358.4</v>
      </c>
    </row>
    <row r="374" spans="1:20">
      <c r="A374" s="2" t="s">
        <v>12</v>
      </c>
      <c r="B374" s="2" t="s">
        <v>536</v>
      </c>
      <c r="C374" s="2" t="s">
        <v>14</v>
      </c>
      <c r="D374" s="3" t="s">
        <v>15</v>
      </c>
      <c r="E374" s="2" t="s">
        <v>537</v>
      </c>
      <c r="F374" s="2"/>
      <c r="G374" s="2"/>
      <c r="H374" s="2"/>
      <c r="I374" s="2"/>
      <c r="J374" s="2"/>
      <c r="K374" s="2"/>
      <c r="L374" s="2"/>
      <c r="M374" s="2"/>
      <c r="N374" s="2">
        <v>5904.8</v>
      </c>
      <c r="O374" s="2" t="s">
        <v>17</v>
      </c>
      <c r="P374" s="2">
        <v>281.31053210947022</v>
      </c>
      <c r="Q374" s="2">
        <v>1661082.43</v>
      </c>
      <c r="R374" s="2">
        <v>3.356927590805133</v>
      </c>
      <c r="S374" s="2">
        <v>19821.986038186162</v>
      </c>
      <c r="T374" s="2">
        <v>608620.6</v>
      </c>
    </row>
    <row r="375" spans="1:20">
      <c r="A375" s="2" t="s">
        <v>12</v>
      </c>
      <c r="B375" s="2" t="s">
        <v>538</v>
      </c>
      <c r="C375" s="2" t="s">
        <v>14</v>
      </c>
      <c r="D375" s="3" t="s">
        <v>15</v>
      </c>
      <c r="E375" s="2" t="s">
        <v>521</v>
      </c>
      <c r="F375" s="2"/>
      <c r="G375" s="2"/>
      <c r="H375" s="2"/>
      <c r="I375" s="2"/>
      <c r="J375" s="2"/>
      <c r="K375" s="2"/>
      <c r="L375" s="2"/>
      <c r="M375" s="2"/>
      <c r="N375" s="2">
        <v>23760</v>
      </c>
      <c r="O375" s="2" t="s">
        <v>17</v>
      </c>
      <c r="P375" s="2">
        <v>212.06653703703711</v>
      </c>
      <c r="Q375" s="2">
        <v>5038700.92</v>
      </c>
      <c r="R375" s="2">
        <v>2.5306269336161931</v>
      </c>
      <c r="S375" s="2">
        <v>60127.695942720762</v>
      </c>
      <c r="T375" s="2">
        <v>1846180</v>
      </c>
    </row>
    <row r="376" spans="1:20">
      <c r="A376" s="2" t="s">
        <v>12</v>
      </c>
      <c r="B376" s="2" t="s">
        <v>539</v>
      </c>
      <c r="C376" s="2" t="s">
        <v>14</v>
      </c>
      <c r="D376" s="3" t="s">
        <v>15</v>
      </c>
      <c r="E376" s="2" t="s">
        <v>540</v>
      </c>
      <c r="F376" s="2"/>
      <c r="G376" s="2"/>
      <c r="H376" s="2"/>
      <c r="I376" s="2"/>
      <c r="J376" s="2"/>
      <c r="K376" s="2"/>
      <c r="L376" s="2"/>
      <c r="M376" s="2"/>
      <c r="N376" s="2">
        <v>3307.2</v>
      </c>
      <c r="O376" s="2" t="s">
        <v>17</v>
      </c>
      <c r="P376" s="2">
        <v>272.85885341073998</v>
      </c>
      <c r="Q376" s="2">
        <v>902398.8</v>
      </c>
      <c r="R376" s="2">
        <v>3.2560722364050099</v>
      </c>
      <c r="S376" s="2">
        <v>10768.4821002387</v>
      </c>
      <c r="T376" s="2">
        <v>330639</v>
      </c>
    </row>
    <row r="377" spans="1:20">
      <c r="A377" s="2" t="s">
        <v>12</v>
      </c>
      <c r="B377" s="2" t="s">
        <v>541</v>
      </c>
      <c r="C377" s="2" t="s">
        <v>14</v>
      </c>
      <c r="D377" s="3" t="s">
        <v>89</v>
      </c>
      <c r="E377" s="2" t="s">
        <v>542</v>
      </c>
      <c r="F377" s="2"/>
      <c r="G377" s="2"/>
      <c r="H377" s="2"/>
      <c r="I377" s="2"/>
      <c r="J377" s="2"/>
      <c r="K377" s="2"/>
      <c r="L377" s="2"/>
      <c r="M377" s="2"/>
      <c r="N377" s="2">
        <v>2298.4</v>
      </c>
      <c r="O377" s="2" t="s">
        <v>17</v>
      </c>
      <c r="P377" s="2">
        <v>185.020810128785</v>
      </c>
      <c r="Q377" s="2">
        <v>425251.83</v>
      </c>
      <c r="R377" s="2">
        <v>2.2078855623960001</v>
      </c>
      <c r="S377" s="2">
        <v>5074.6041766109802</v>
      </c>
      <c r="T377" s="2">
        <v>155812.29999999999</v>
      </c>
    </row>
    <row r="378" spans="1:20">
      <c r="A378" s="2" t="s">
        <v>12</v>
      </c>
      <c r="B378" s="2" t="s">
        <v>541</v>
      </c>
      <c r="C378" s="2" t="s">
        <v>14</v>
      </c>
      <c r="D378" s="3" t="s">
        <v>15</v>
      </c>
      <c r="E378" s="2" t="s">
        <v>543</v>
      </c>
      <c r="F378" s="2"/>
      <c r="G378" s="2"/>
      <c r="H378" s="2"/>
      <c r="I378" s="2"/>
      <c r="J378" s="2"/>
      <c r="K378" s="2"/>
      <c r="L378" s="2"/>
      <c r="M378" s="2"/>
      <c r="N378" s="2">
        <v>9512</v>
      </c>
      <c r="O378" s="2" t="s">
        <v>17</v>
      </c>
      <c r="P378" s="2">
        <v>330.35913477712398</v>
      </c>
      <c r="Q378" s="2">
        <v>3142376.09</v>
      </c>
      <c r="R378" s="2">
        <v>3.9422331118988501</v>
      </c>
      <c r="S378" s="2">
        <v>37498.521360381899</v>
      </c>
      <c r="T378" s="2">
        <v>1151366.6000000001</v>
      </c>
    </row>
    <row r="379" spans="1:20">
      <c r="A379" s="2" t="s">
        <v>12</v>
      </c>
      <c r="B379" s="2" t="s">
        <v>541</v>
      </c>
      <c r="C379" s="2" t="s">
        <v>14</v>
      </c>
      <c r="D379" s="3" t="s">
        <v>89</v>
      </c>
      <c r="E379" s="2" t="s">
        <v>544</v>
      </c>
      <c r="F379" s="2"/>
      <c r="G379" s="2"/>
      <c r="H379" s="2"/>
      <c r="I379" s="2"/>
      <c r="J379" s="2"/>
      <c r="K379" s="2"/>
      <c r="L379" s="2"/>
      <c r="M379" s="2"/>
      <c r="N379" s="2">
        <v>4781.7</v>
      </c>
      <c r="O379" s="2" t="s">
        <v>17</v>
      </c>
      <c r="P379" s="2">
        <v>185.352014973754</v>
      </c>
      <c r="Q379" s="2">
        <v>886297.73</v>
      </c>
      <c r="R379" s="2">
        <v>2.21183788751497</v>
      </c>
      <c r="S379" s="2">
        <v>10576.3452267303</v>
      </c>
      <c r="T379" s="2">
        <v>324739.5</v>
      </c>
    </row>
    <row r="380" spans="1:20">
      <c r="A380" s="2" t="s">
        <v>12</v>
      </c>
      <c r="B380" s="2" t="s">
        <v>545</v>
      </c>
      <c r="C380" s="2" t="s">
        <v>14</v>
      </c>
      <c r="D380" s="3" t="s">
        <v>15</v>
      </c>
      <c r="E380" s="2" t="s">
        <v>546</v>
      </c>
      <c r="F380" s="2"/>
      <c r="G380" s="2"/>
      <c r="H380" s="2"/>
      <c r="I380" s="2"/>
      <c r="J380" s="2"/>
      <c r="K380" s="2"/>
      <c r="L380" s="2"/>
      <c r="M380" s="2"/>
      <c r="N380" s="2">
        <v>4543.5</v>
      </c>
      <c r="O380" s="2" t="s">
        <v>17</v>
      </c>
      <c r="P380" s="2">
        <v>472.73367227908</v>
      </c>
      <c r="Q380" s="2">
        <v>2147865.44</v>
      </c>
      <c r="R380" s="2">
        <v>5.6412132730200497</v>
      </c>
      <c r="S380" s="2">
        <v>25630.852505966599</v>
      </c>
      <c r="T380" s="2">
        <v>786977.9</v>
      </c>
    </row>
    <row r="381" spans="1:20">
      <c r="A381" s="2" t="s">
        <v>12</v>
      </c>
      <c r="B381" s="2" t="s">
        <v>545</v>
      </c>
      <c r="C381" s="2" t="s">
        <v>14</v>
      </c>
      <c r="D381" s="3" t="s">
        <v>15</v>
      </c>
      <c r="E381" s="2" t="s">
        <v>547</v>
      </c>
      <c r="F381" s="2"/>
      <c r="G381" s="2"/>
      <c r="H381" s="2"/>
      <c r="I381" s="2"/>
      <c r="J381" s="2"/>
      <c r="K381" s="2"/>
      <c r="L381" s="2"/>
      <c r="M381" s="2"/>
      <c r="N381" s="2">
        <v>7215</v>
      </c>
      <c r="O381" s="2" t="s">
        <v>17</v>
      </c>
      <c r="P381" s="2">
        <v>433.33915731115701</v>
      </c>
      <c r="Q381" s="2">
        <v>3126542.02</v>
      </c>
      <c r="R381" s="2">
        <v>5.1711116624243099</v>
      </c>
      <c r="S381" s="2">
        <v>37309.570644391402</v>
      </c>
      <c r="T381" s="2">
        <v>1145565</v>
      </c>
    </row>
    <row r="382" spans="1:20">
      <c r="A382" s="2" t="s">
        <v>12</v>
      </c>
      <c r="B382" s="2" t="s">
        <v>545</v>
      </c>
      <c r="C382" s="2" t="s">
        <v>14</v>
      </c>
      <c r="D382" s="3" t="s">
        <v>15</v>
      </c>
      <c r="E382" s="2" t="s">
        <v>548</v>
      </c>
      <c r="F382" s="2"/>
      <c r="G382" s="2"/>
      <c r="H382" s="2"/>
      <c r="I382" s="2"/>
      <c r="J382" s="2"/>
      <c r="K382" s="2"/>
      <c r="L382" s="2"/>
      <c r="M382" s="2"/>
      <c r="N382" s="2">
        <v>10348.75</v>
      </c>
      <c r="O382" s="2" t="s">
        <v>17</v>
      </c>
      <c r="P382" s="2">
        <v>618.33946032129495</v>
      </c>
      <c r="Q382" s="2">
        <v>6399040.4900000002</v>
      </c>
      <c r="R382" s="2">
        <v>7.3787525098006599</v>
      </c>
      <c r="S382" s="2">
        <v>76360.865035799507</v>
      </c>
      <c r="T382" s="2">
        <v>2344608.4</v>
      </c>
    </row>
    <row r="383" spans="1:20">
      <c r="A383" s="2" t="s">
        <v>12</v>
      </c>
      <c r="B383" s="2" t="s">
        <v>549</v>
      </c>
      <c r="C383" s="2" t="s">
        <v>14</v>
      </c>
      <c r="D383" s="3" t="s">
        <v>89</v>
      </c>
      <c r="E383" s="2" t="s">
        <v>550</v>
      </c>
      <c r="F383" s="2"/>
      <c r="G383" s="2"/>
      <c r="H383" s="2"/>
      <c r="I383" s="2"/>
      <c r="J383" s="2"/>
      <c r="K383" s="2"/>
      <c r="L383" s="2"/>
      <c r="M383" s="2"/>
      <c r="N383" s="2">
        <v>2291.6</v>
      </c>
      <c r="O383" s="2" t="s">
        <v>17</v>
      </c>
      <c r="P383" s="2">
        <v>184.38649851631999</v>
      </c>
      <c r="Q383" s="2">
        <v>422540.1</v>
      </c>
      <c r="R383" s="2">
        <v>2.1872657000749798</v>
      </c>
      <c r="S383" s="2">
        <v>5012.3380782918102</v>
      </c>
      <c r="T383" s="2">
        <v>154818.70000000001</v>
      </c>
    </row>
    <row r="384" spans="1:20">
      <c r="A384" s="2" t="s">
        <v>12</v>
      </c>
      <c r="B384" s="2" t="s">
        <v>549</v>
      </c>
      <c r="C384" s="2" t="s">
        <v>14</v>
      </c>
      <c r="D384" s="3" t="s">
        <v>15</v>
      </c>
      <c r="E384" s="2" t="s">
        <v>551</v>
      </c>
      <c r="F384" s="2"/>
      <c r="G384" s="2"/>
      <c r="H384" s="2"/>
      <c r="I384" s="2"/>
      <c r="J384" s="2"/>
      <c r="K384" s="2"/>
      <c r="L384" s="2"/>
      <c r="M384" s="2"/>
      <c r="N384" s="2">
        <v>3465</v>
      </c>
      <c r="O384" s="2" t="s">
        <v>17</v>
      </c>
      <c r="P384" s="2">
        <v>475.41501875901901</v>
      </c>
      <c r="Q384" s="2">
        <v>1647313.04</v>
      </c>
      <c r="R384" s="2">
        <v>5.6395613138673601</v>
      </c>
      <c r="S384" s="2">
        <v>19541.079952550401</v>
      </c>
      <c r="T384" s="2">
        <v>603575.5</v>
      </c>
    </row>
    <row r="385" spans="1:20">
      <c r="A385" s="2" t="s">
        <v>12</v>
      </c>
      <c r="B385" s="2" t="s">
        <v>549</v>
      </c>
      <c r="C385" s="2" t="s">
        <v>14</v>
      </c>
      <c r="D385" s="3" t="s">
        <v>89</v>
      </c>
      <c r="E385" s="2" t="s">
        <v>552</v>
      </c>
      <c r="F385" s="2"/>
      <c r="G385" s="2"/>
      <c r="H385" s="2"/>
      <c r="I385" s="2"/>
      <c r="J385" s="2"/>
      <c r="K385" s="2"/>
      <c r="L385" s="2"/>
      <c r="M385" s="2"/>
      <c r="N385" s="2">
        <v>5613.3</v>
      </c>
      <c r="O385" s="2" t="s">
        <v>17</v>
      </c>
      <c r="P385" s="2">
        <v>184.70752854826901</v>
      </c>
      <c r="Q385" s="2">
        <v>1036818.77</v>
      </c>
      <c r="R385" s="2">
        <v>2.1910738855073499</v>
      </c>
      <c r="S385" s="2">
        <v>12299.155041518399</v>
      </c>
      <c r="T385" s="2">
        <v>379890.5</v>
      </c>
    </row>
    <row r="386" spans="1:20">
      <c r="A386" s="2" t="s">
        <v>12</v>
      </c>
      <c r="B386" s="2" t="s">
        <v>553</v>
      </c>
      <c r="C386" s="2" t="s">
        <v>14</v>
      </c>
      <c r="D386" s="3" t="s">
        <v>15</v>
      </c>
      <c r="E386" s="2" t="s">
        <v>554</v>
      </c>
      <c r="F386" s="2"/>
      <c r="G386" s="2"/>
      <c r="H386" s="2"/>
      <c r="I386" s="2"/>
      <c r="J386" s="2"/>
      <c r="K386" s="2"/>
      <c r="L386" s="2"/>
      <c r="M386" s="2"/>
      <c r="N386" s="2">
        <v>570.5</v>
      </c>
      <c r="O386" s="2" t="s">
        <v>17</v>
      </c>
      <c r="P386" s="2">
        <v>483.2544785</v>
      </c>
      <c r="Q386" s="2">
        <v>275696.68</v>
      </c>
      <c r="R386" s="2">
        <v>5.7325560920000003</v>
      </c>
      <c r="S386" s="2">
        <v>3270.4232499999998</v>
      </c>
      <c r="T386" s="2">
        <v>101015.2</v>
      </c>
    </row>
    <row r="387" spans="1:20">
      <c r="A387" s="2" t="s">
        <v>12</v>
      </c>
      <c r="B387" s="2" t="s">
        <v>553</v>
      </c>
      <c r="C387" s="2" t="s">
        <v>14</v>
      </c>
      <c r="D387" s="3" t="s">
        <v>15</v>
      </c>
      <c r="E387" s="2" t="s">
        <v>555</v>
      </c>
      <c r="F387" s="2"/>
      <c r="G387" s="2"/>
      <c r="H387" s="2"/>
      <c r="I387" s="2"/>
      <c r="J387" s="2"/>
      <c r="K387" s="2"/>
      <c r="L387" s="2"/>
      <c r="M387" s="2"/>
      <c r="N387" s="2">
        <v>2321.4</v>
      </c>
      <c r="O387" s="2" t="s">
        <v>17</v>
      </c>
      <c r="P387" s="2">
        <v>590.61226850000003</v>
      </c>
      <c r="Q387" s="2">
        <v>1371047.32</v>
      </c>
      <c r="R387" s="2">
        <v>7.0060767310000003</v>
      </c>
      <c r="S387" s="2">
        <v>16263.90652</v>
      </c>
      <c r="T387" s="2">
        <v>502351.7</v>
      </c>
    </row>
    <row r="388" spans="1:20">
      <c r="A388" s="2" t="s">
        <v>12</v>
      </c>
      <c r="B388" s="2" t="s">
        <v>553</v>
      </c>
      <c r="C388" s="2" t="s">
        <v>14</v>
      </c>
      <c r="D388" s="3" t="s">
        <v>15</v>
      </c>
      <c r="E388" s="2" t="s">
        <v>556</v>
      </c>
      <c r="F388" s="2"/>
      <c r="G388" s="2"/>
      <c r="H388" s="2"/>
      <c r="I388" s="2"/>
      <c r="J388" s="2"/>
      <c r="K388" s="2"/>
      <c r="L388" s="2"/>
      <c r="M388" s="2"/>
      <c r="N388" s="2">
        <v>6199.2</v>
      </c>
      <c r="O388" s="2" t="s">
        <v>17</v>
      </c>
      <c r="P388" s="2">
        <v>488.25704450000001</v>
      </c>
      <c r="Q388" s="2">
        <v>3026803.07</v>
      </c>
      <c r="R388" s="2">
        <v>5.7918985110000003</v>
      </c>
      <c r="S388" s="2">
        <v>35905.13725</v>
      </c>
      <c r="T388" s="2">
        <v>1109020.7</v>
      </c>
    </row>
    <row r="389" spans="1:20">
      <c r="A389" s="2" t="s">
        <v>12</v>
      </c>
      <c r="B389" s="2" t="s">
        <v>553</v>
      </c>
      <c r="C389" s="2" t="s">
        <v>14</v>
      </c>
      <c r="D389" s="3" t="s">
        <v>15</v>
      </c>
      <c r="E389" s="2" t="s">
        <v>557</v>
      </c>
      <c r="F389" s="2"/>
      <c r="G389" s="2"/>
      <c r="H389" s="2"/>
      <c r="I389" s="2"/>
      <c r="J389" s="2"/>
      <c r="K389" s="2"/>
      <c r="L389" s="2"/>
      <c r="M389" s="2"/>
      <c r="N389" s="2">
        <v>7720</v>
      </c>
      <c r="O389" s="2" t="s">
        <v>17</v>
      </c>
      <c r="P389" s="2">
        <v>520.02384719999998</v>
      </c>
      <c r="Q389" s="2">
        <v>4014584.1</v>
      </c>
      <c r="R389" s="2">
        <v>6.1687289099999996</v>
      </c>
      <c r="S389" s="2">
        <v>47622.587189999998</v>
      </c>
      <c r="T389" s="2">
        <v>1470943.6</v>
      </c>
    </row>
    <row r="390" spans="1:20">
      <c r="A390" s="2" t="s">
        <v>12</v>
      </c>
      <c r="B390" s="2" t="s">
        <v>553</v>
      </c>
      <c r="C390" s="2" t="s">
        <v>14</v>
      </c>
      <c r="D390" s="3" t="s">
        <v>15</v>
      </c>
      <c r="E390" s="2" t="s">
        <v>558</v>
      </c>
      <c r="F390" s="2"/>
      <c r="G390" s="2"/>
      <c r="H390" s="2"/>
      <c r="I390" s="2"/>
      <c r="J390" s="2"/>
      <c r="K390" s="2"/>
      <c r="L390" s="2"/>
      <c r="M390" s="2"/>
      <c r="N390" s="2">
        <v>4796.3999999999996</v>
      </c>
      <c r="O390" s="2" t="s">
        <v>17</v>
      </c>
      <c r="P390" s="2">
        <v>522.77533359999995</v>
      </c>
      <c r="Q390" s="2">
        <v>2507439.61</v>
      </c>
      <c r="R390" s="2">
        <v>6.2013681329999999</v>
      </c>
      <c r="S390" s="2">
        <v>29744.242109999999</v>
      </c>
      <c r="T390" s="2">
        <v>918725.9</v>
      </c>
    </row>
    <row r="391" spans="1:20">
      <c r="A391" s="2" t="s">
        <v>12</v>
      </c>
      <c r="B391" s="2" t="s">
        <v>559</v>
      </c>
      <c r="C391" s="2" t="s">
        <v>14</v>
      </c>
      <c r="D391" s="3" t="s">
        <v>15</v>
      </c>
      <c r="E391" s="2" t="s">
        <v>560</v>
      </c>
      <c r="F391" s="2"/>
      <c r="G391" s="2"/>
      <c r="H391" s="2"/>
      <c r="I391" s="2"/>
      <c r="J391" s="2"/>
      <c r="K391" s="2"/>
      <c r="L391" s="2"/>
      <c r="M391" s="2"/>
      <c r="N391" s="2">
        <v>10561.6</v>
      </c>
      <c r="O391" s="2" t="s">
        <v>17</v>
      </c>
      <c r="P391" s="2">
        <v>418.28790429999998</v>
      </c>
      <c r="Q391" s="2">
        <v>4417789.53</v>
      </c>
      <c r="R391" s="2">
        <v>4.9618968480000003</v>
      </c>
      <c r="S391" s="2">
        <v>52405.569750000002</v>
      </c>
      <c r="T391" s="2">
        <v>1618678.1</v>
      </c>
    </row>
    <row r="392" spans="1:20">
      <c r="A392" s="2" t="s">
        <v>12</v>
      </c>
      <c r="B392" s="2" t="s">
        <v>559</v>
      </c>
      <c r="C392" s="2" t="s">
        <v>14</v>
      </c>
      <c r="D392" s="3" t="s">
        <v>15</v>
      </c>
      <c r="E392" s="2" t="s">
        <v>561</v>
      </c>
      <c r="F392" s="2"/>
      <c r="G392" s="2"/>
      <c r="H392" s="2"/>
      <c r="I392" s="2"/>
      <c r="J392" s="2"/>
      <c r="K392" s="2"/>
      <c r="L392" s="2"/>
      <c r="M392" s="2"/>
      <c r="N392" s="2">
        <v>8945.2000000000007</v>
      </c>
      <c r="O392" s="2" t="s">
        <v>17</v>
      </c>
      <c r="P392" s="2">
        <v>460.50664599999999</v>
      </c>
      <c r="Q392" s="2">
        <v>4119324.05</v>
      </c>
      <c r="R392" s="2">
        <v>5.4627122899999998</v>
      </c>
      <c r="S392" s="2">
        <v>48865.053970000001</v>
      </c>
      <c r="T392" s="2">
        <v>1509320.3</v>
      </c>
    </row>
    <row r="393" spans="1:20">
      <c r="A393" s="2" t="s">
        <v>12</v>
      </c>
      <c r="B393" s="2" t="s">
        <v>562</v>
      </c>
      <c r="C393" s="2" t="s">
        <v>14</v>
      </c>
      <c r="D393" s="3" t="s">
        <v>15</v>
      </c>
      <c r="E393" s="2" t="s">
        <v>563</v>
      </c>
      <c r="F393" s="2"/>
      <c r="G393" s="2"/>
      <c r="H393" s="2"/>
      <c r="I393" s="2"/>
      <c r="J393" s="2"/>
      <c r="K393" s="2"/>
      <c r="L393" s="2"/>
      <c r="M393" s="2"/>
      <c r="N393" s="2">
        <v>1398.4</v>
      </c>
      <c r="O393" s="2" t="s">
        <v>17</v>
      </c>
      <c r="P393" s="2">
        <v>514.76123429999996</v>
      </c>
      <c r="Q393" s="2">
        <v>719842.11</v>
      </c>
      <c r="R393" s="2">
        <v>6.1063017110000004</v>
      </c>
      <c r="S393" s="2">
        <v>8539.0523130000001</v>
      </c>
      <c r="T393" s="2">
        <v>263750.09999999998</v>
      </c>
    </row>
    <row r="394" spans="1:20">
      <c r="A394" s="2" t="s">
        <v>12</v>
      </c>
      <c r="B394" s="2" t="s">
        <v>562</v>
      </c>
      <c r="C394" s="2" t="s">
        <v>14</v>
      </c>
      <c r="D394" s="3" t="s">
        <v>15</v>
      </c>
      <c r="E394" s="2" t="s">
        <v>564</v>
      </c>
      <c r="F394" s="2"/>
      <c r="G394" s="2"/>
      <c r="H394" s="2"/>
      <c r="I394" s="2"/>
      <c r="J394" s="2"/>
      <c r="K394" s="2"/>
      <c r="L394" s="2"/>
      <c r="M394" s="2"/>
      <c r="N394" s="2">
        <v>2876</v>
      </c>
      <c r="O394" s="2" t="s">
        <v>17</v>
      </c>
      <c r="P394" s="2">
        <v>548.41679420000003</v>
      </c>
      <c r="Q394" s="2">
        <v>1577246.7</v>
      </c>
      <c r="R394" s="2">
        <v>6.5055372970000001</v>
      </c>
      <c r="S394" s="2">
        <v>18709.92527</v>
      </c>
      <c r="T394" s="2">
        <v>577903.1</v>
      </c>
    </row>
    <row r="395" spans="1:20">
      <c r="A395" s="2" t="s">
        <v>12</v>
      </c>
      <c r="B395" s="2" t="s">
        <v>562</v>
      </c>
      <c r="C395" s="2" t="s">
        <v>14</v>
      </c>
      <c r="D395" s="3" t="s">
        <v>15</v>
      </c>
      <c r="E395" s="2" t="s">
        <v>565</v>
      </c>
      <c r="F395" s="2"/>
      <c r="G395" s="2"/>
      <c r="H395" s="2"/>
      <c r="I395" s="2"/>
      <c r="J395" s="2"/>
      <c r="K395" s="2"/>
      <c r="L395" s="2"/>
      <c r="M395" s="2"/>
      <c r="N395" s="2">
        <v>3144</v>
      </c>
      <c r="O395" s="2" t="s">
        <v>17</v>
      </c>
      <c r="P395" s="2">
        <v>519.55275129999995</v>
      </c>
      <c r="Q395" s="2">
        <v>1633473.85</v>
      </c>
      <c r="R395" s="2">
        <v>6.1631405839999998</v>
      </c>
      <c r="S395" s="2">
        <v>19376.914000000001</v>
      </c>
      <c r="T395" s="2">
        <v>598504.9</v>
      </c>
    </row>
    <row r="396" spans="1:20">
      <c r="A396" s="2" t="s">
        <v>12</v>
      </c>
      <c r="B396" s="2" t="s">
        <v>566</v>
      </c>
      <c r="C396" s="2" t="s">
        <v>14</v>
      </c>
      <c r="D396" s="3" t="s">
        <v>15</v>
      </c>
      <c r="E396" s="2" t="s">
        <v>567</v>
      </c>
      <c r="F396" s="2"/>
      <c r="G396" s="2"/>
      <c r="H396" s="2"/>
      <c r="I396" s="2"/>
      <c r="J396" s="2"/>
      <c r="K396" s="2"/>
      <c r="L396" s="2"/>
      <c r="M396" s="2"/>
      <c r="N396" s="2">
        <v>2356</v>
      </c>
      <c r="O396" s="2" t="s">
        <v>17</v>
      </c>
      <c r="P396" s="2">
        <v>519.52578519999997</v>
      </c>
      <c r="Q396" s="2">
        <v>1224002.75</v>
      </c>
      <c r="R396" s="2">
        <v>6.1774766379999999</v>
      </c>
      <c r="S396" s="2">
        <v>14554.134959999999</v>
      </c>
      <c r="T396" s="2">
        <v>448474.6</v>
      </c>
    </row>
    <row r="397" spans="1:20">
      <c r="A397" s="2" t="s">
        <v>12</v>
      </c>
      <c r="B397" s="2" t="s">
        <v>566</v>
      </c>
      <c r="C397" s="2" t="s">
        <v>14</v>
      </c>
      <c r="D397" s="3" t="s">
        <v>15</v>
      </c>
      <c r="E397" s="2" t="s">
        <v>568</v>
      </c>
      <c r="F397" s="2"/>
      <c r="G397" s="2"/>
      <c r="H397" s="2"/>
      <c r="I397" s="2"/>
      <c r="J397" s="2"/>
      <c r="K397" s="2"/>
      <c r="L397" s="2"/>
      <c r="M397" s="2"/>
      <c r="N397" s="2">
        <v>1468</v>
      </c>
      <c r="O397" s="2" t="s">
        <v>17</v>
      </c>
      <c r="P397" s="2">
        <v>512.17903950000004</v>
      </c>
      <c r="Q397" s="2">
        <v>751878.83</v>
      </c>
      <c r="R397" s="2">
        <v>6.0901193759999996</v>
      </c>
      <c r="S397" s="2">
        <v>8940.2952440000008</v>
      </c>
      <c r="T397" s="2">
        <v>275488.5</v>
      </c>
    </row>
    <row r="398" spans="1:20">
      <c r="A398" s="2" t="s">
        <v>12</v>
      </c>
      <c r="B398" s="2" t="s">
        <v>566</v>
      </c>
      <c r="C398" s="2" t="s">
        <v>14</v>
      </c>
      <c r="D398" s="3" t="s">
        <v>15</v>
      </c>
      <c r="E398" s="2" t="s">
        <v>569</v>
      </c>
      <c r="F398" s="2"/>
      <c r="G398" s="2"/>
      <c r="H398" s="2"/>
      <c r="I398" s="2"/>
      <c r="J398" s="2"/>
      <c r="K398" s="2"/>
      <c r="L398" s="2"/>
      <c r="M398" s="2"/>
      <c r="N398" s="2">
        <v>6850</v>
      </c>
      <c r="O398" s="2" t="s">
        <v>17</v>
      </c>
      <c r="P398" s="2">
        <v>575.56617659999995</v>
      </c>
      <c r="Q398" s="2">
        <v>3942628.31</v>
      </c>
      <c r="R398" s="2">
        <v>6.8438308760000002</v>
      </c>
      <c r="S398" s="2">
        <v>46880.241499999996</v>
      </c>
      <c r="T398" s="2">
        <v>1444579.1</v>
      </c>
    </row>
    <row r="399" spans="1:20">
      <c r="A399" s="2" t="s">
        <v>12</v>
      </c>
      <c r="B399" s="2" t="s">
        <v>566</v>
      </c>
      <c r="C399" s="2" t="s">
        <v>14</v>
      </c>
      <c r="D399" s="3" t="s">
        <v>15</v>
      </c>
      <c r="E399" s="2" t="s">
        <v>570</v>
      </c>
      <c r="F399" s="2"/>
      <c r="G399" s="2"/>
      <c r="H399" s="2"/>
      <c r="I399" s="2"/>
      <c r="J399" s="2"/>
      <c r="K399" s="2"/>
      <c r="L399" s="2"/>
      <c r="M399" s="2"/>
      <c r="N399" s="2">
        <v>6964.8</v>
      </c>
      <c r="O399" s="2" t="s">
        <v>17</v>
      </c>
      <c r="P399" s="2">
        <v>732.11720509999998</v>
      </c>
      <c r="Q399" s="2">
        <v>5099049.91</v>
      </c>
      <c r="R399" s="2">
        <v>8.7053175399999994</v>
      </c>
      <c r="S399" s="2">
        <v>60630.795599999998</v>
      </c>
      <c r="T399" s="2">
        <v>1868291.9</v>
      </c>
    </row>
    <row r="400" spans="1:20">
      <c r="A400" s="2" t="s">
        <v>12</v>
      </c>
      <c r="B400" s="2" t="s">
        <v>566</v>
      </c>
      <c r="C400" s="2" t="s">
        <v>14</v>
      </c>
      <c r="D400" s="3" t="s">
        <v>15</v>
      </c>
      <c r="E400" s="2" t="s">
        <v>571</v>
      </c>
      <c r="F400" s="2"/>
      <c r="G400" s="2"/>
      <c r="H400" s="2"/>
      <c r="I400" s="2"/>
      <c r="J400" s="2"/>
      <c r="K400" s="2"/>
      <c r="L400" s="2"/>
      <c r="M400" s="2"/>
      <c r="N400" s="2">
        <v>75.599999999999994</v>
      </c>
      <c r="O400" s="2" t="s">
        <v>17</v>
      </c>
      <c r="P400" s="2">
        <v>576.14021160000004</v>
      </c>
      <c r="Q400" s="2">
        <v>43556.2</v>
      </c>
      <c r="R400" s="2">
        <v>6.8506565000000004</v>
      </c>
      <c r="S400" s="2">
        <v>517.90963139999997</v>
      </c>
      <c r="T400" s="2">
        <v>15958.9</v>
      </c>
    </row>
    <row r="401" spans="1:20">
      <c r="A401" s="2" t="s">
        <v>12</v>
      </c>
      <c r="B401" s="2" t="s">
        <v>566</v>
      </c>
      <c r="C401" s="2" t="s">
        <v>14</v>
      </c>
      <c r="D401" s="3" t="s">
        <v>15</v>
      </c>
      <c r="E401" s="2" t="s">
        <v>572</v>
      </c>
      <c r="F401" s="2"/>
      <c r="G401" s="2"/>
      <c r="H401" s="2"/>
      <c r="I401" s="2"/>
      <c r="J401" s="2"/>
      <c r="K401" s="2"/>
      <c r="L401" s="2"/>
      <c r="M401" s="2"/>
      <c r="N401" s="2">
        <v>2879.8</v>
      </c>
      <c r="O401" s="2" t="s">
        <v>17</v>
      </c>
      <c r="P401" s="2">
        <v>496.9913952</v>
      </c>
      <c r="Q401" s="2">
        <v>1431235.82</v>
      </c>
      <c r="R401" s="2">
        <v>5.909529075</v>
      </c>
      <c r="S401" s="2">
        <v>17018.261829999999</v>
      </c>
      <c r="T401" s="2">
        <v>524404.80000000005</v>
      </c>
    </row>
    <row r="402" spans="1:20">
      <c r="A402" s="2" t="s">
        <v>12</v>
      </c>
      <c r="B402" s="2" t="s">
        <v>566</v>
      </c>
      <c r="C402" s="2" t="s">
        <v>14</v>
      </c>
      <c r="D402" s="3" t="s">
        <v>15</v>
      </c>
      <c r="E402" s="2" t="s">
        <v>573</v>
      </c>
      <c r="F402" s="2"/>
      <c r="G402" s="2"/>
      <c r="H402" s="2"/>
      <c r="I402" s="2"/>
      <c r="J402" s="2"/>
      <c r="K402" s="2"/>
      <c r="L402" s="2"/>
      <c r="M402" s="2"/>
      <c r="N402" s="2">
        <v>6875</v>
      </c>
      <c r="O402" s="2" t="s">
        <v>17</v>
      </c>
      <c r="P402" s="2">
        <v>531.03786179999997</v>
      </c>
      <c r="Q402" s="2">
        <v>3650885.3</v>
      </c>
      <c r="R402" s="2">
        <v>6.3143622089999996</v>
      </c>
      <c r="S402" s="2">
        <v>43411.240189999997</v>
      </c>
      <c r="T402" s="2">
        <v>1337684.3999999999</v>
      </c>
    </row>
    <row r="403" spans="1:20">
      <c r="A403" s="2" t="s">
        <v>12</v>
      </c>
      <c r="B403" s="2" t="s">
        <v>574</v>
      </c>
      <c r="C403" s="2" t="s">
        <v>14</v>
      </c>
      <c r="D403" s="3" t="s">
        <v>15</v>
      </c>
      <c r="E403" s="2" t="s">
        <v>575</v>
      </c>
      <c r="F403" s="2"/>
      <c r="G403" s="2"/>
      <c r="H403" s="2"/>
      <c r="I403" s="2"/>
      <c r="J403" s="2"/>
      <c r="K403" s="2"/>
      <c r="L403" s="2"/>
      <c r="M403" s="2"/>
      <c r="N403" s="2">
        <v>1662.6</v>
      </c>
      <c r="O403" s="2" t="s">
        <v>17</v>
      </c>
      <c r="P403" s="2">
        <v>495.9202995</v>
      </c>
      <c r="Q403" s="2">
        <v>824517.09</v>
      </c>
      <c r="R403" s="2">
        <v>5.8967930979999998</v>
      </c>
      <c r="S403" s="2">
        <v>9804.0082050000001</v>
      </c>
      <c r="T403" s="2">
        <v>302103</v>
      </c>
    </row>
    <row r="404" spans="1:20">
      <c r="A404" s="2" t="s">
        <v>12</v>
      </c>
      <c r="B404" s="2" t="s">
        <v>574</v>
      </c>
      <c r="C404" s="2" t="s">
        <v>14</v>
      </c>
      <c r="D404" s="3" t="s">
        <v>15</v>
      </c>
      <c r="E404" s="2" t="s">
        <v>576</v>
      </c>
      <c r="F404" s="2"/>
      <c r="G404" s="2"/>
      <c r="H404" s="2"/>
      <c r="I404" s="2"/>
      <c r="J404" s="2"/>
      <c r="K404" s="2"/>
      <c r="L404" s="2"/>
      <c r="M404" s="2"/>
      <c r="N404" s="2">
        <v>7772</v>
      </c>
      <c r="O404" s="2" t="s">
        <v>17</v>
      </c>
      <c r="P404" s="2">
        <v>546.40361040000005</v>
      </c>
      <c r="Q404" s="2">
        <v>4246648.8600000003</v>
      </c>
      <c r="R404" s="2">
        <v>6.4970702779999998</v>
      </c>
      <c r="S404" s="2">
        <v>50495.230199999998</v>
      </c>
      <c r="T404" s="2">
        <v>1555972.2</v>
      </c>
    </row>
    <row r="405" spans="1:20">
      <c r="A405" s="2" t="s">
        <v>12</v>
      </c>
      <c r="B405" s="2" t="s">
        <v>574</v>
      </c>
      <c r="C405" s="2" t="s">
        <v>14</v>
      </c>
      <c r="D405" s="3" t="s">
        <v>15</v>
      </c>
      <c r="E405" s="2" t="s">
        <v>577</v>
      </c>
      <c r="F405" s="2"/>
      <c r="G405" s="2"/>
      <c r="H405" s="2"/>
      <c r="I405" s="2"/>
      <c r="J405" s="2"/>
      <c r="K405" s="2"/>
      <c r="L405" s="2"/>
      <c r="M405" s="2"/>
      <c r="N405" s="2">
        <v>340.2</v>
      </c>
      <c r="O405" s="2" t="s">
        <v>17</v>
      </c>
      <c r="P405" s="2">
        <v>525.1708701</v>
      </c>
      <c r="Q405" s="2">
        <v>178663.13</v>
      </c>
      <c r="R405" s="2">
        <v>6.2446001200000003</v>
      </c>
      <c r="S405" s="2">
        <v>2124.412961</v>
      </c>
      <c r="T405" s="2">
        <v>65462.2</v>
      </c>
    </row>
    <row r="406" spans="1:20">
      <c r="A406" s="2" t="s">
        <v>12</v>
      </c>
      <c r="B406" s="2" t="s">
        <v>574</v>
      </c>
      <c r="C406" s="2" t="s">
        <v>14</v>
      </c>
      <c r="D406" s="3" t="s">
        <v>15</v>
      </c>
      <c r="E406" s="2" t="s">
        <v>578</v>
      </c>
      <c r="F406" s="2"/>
      <c r="G406" s="2"/>
      <c r="H406" s="2"/>
      <c r="I406" s="2"/>
      <c r="J406" s="2"/>
      <c r="K406" s="2"/>
      <c r="L406" s="2"/>
      <c r="M406" s="2"/>
      <c r="N406" s="2">
        <v>7860</v>
      </c>
      <c r="O406" s="2" t="s">
        <v>17</v>
      </c>
      <c r="P406" s="2">
        <v>546.30920360000005</v>
      </c>
      <c r="Q406" s="2">
        <v>4293990.34</v>
      </c>
      <c r="R406" s="2">
        <v>6.4959477239999996</v>
      </c>
      <c r="S406" s="2">
        <v>51058.149109999998</v>
      </c>
      <c r="T406" s="2">
        <v>1573318.1</v>
      </c>
    </row>
    <row r="407" spans="1:20">
      <c r="A407" s="2" t="s">
        <v>12</v>
      </c>
      <c r="B407" s="2" t="s">
        <v>574</v>
      </c>
      <c r="C407" s="2" t="s">
        <v>14</v>
      </c>
      <c r="D407" s="3" t="s">
        <v>15</v>
      </c>
      <c r="E407" s="2" t="s">
        <v>579</v>
      </c>
      <c r="F407" s="2"/>
      <c r="G407" s="2"/>
      <c r="H407" s="2"/>
      <c r="I407" s="2"/>
      <c r="J407" s="2"/>
      <c r="K407" s="2"/>
      <c r="L407" s="2"/>
      <c r="M407" s="2"/>
      <c r="N407" s="2">
        <v>375</v>
      </c>
      <c r="O407" s="2" t="s">
        <v>17</v>
      </c>
      <c r="P407" s="2">
        <v>558.20295999999996</v>
      </c>
      <c r="Q407" s="2">
        <v>209326.11</v>
      </c>
      <c r="R407" s="2">
        <v>6.6373717000000001</v>
      </c>
      <c r="S407" s="2">
        <v>2489.0143880000001</v>
      </c>
      <c r="T407" s="2">
        <v>76697</v>
      </c>
    </row>
    <row r="408" spans="1:20">
      <c r="A408" s="2" t="s">
        <v>12</v>
      </c>
      <c r="B408" s="2" t="s">
        <v>574</v>
      </c>
      <c r="C408" s="2" t="s">
        <v>14</v>
      </c>
      <c r="D408" s="3" t="s">
        <v>15</v>
      </c>
      <c r="E408" s="2" t="s">
        <v>580</v>
      </c>
      <c r="F408" s="2"/>
      <c r="G408" s="2"/>
      <c r="H408" s="2"/>
      <c r="I408" s="2"/>
      <c r="J408" s="2"/>
      <c r="K408" s="2"/>
      <c r="L408" s="2"/>
      <c r="M408" s="2"/>
      <c r="N408" s="2">
        <v>7244</v>
      </c>
      <c r="O408" s="2" t="s">
        <v>17</v>
      </c>
      <c r="P408" s="2">
        <v>518.70499029999996</v>
      </c>
      <c r="Q408" s="2">
        <v>3757498.95</v>
      </c>
      <c r="R408" s="2">
        <v>6.1677168890000003</v>
      </c>
      <c r="S408" s="2">
        <v>44678.941140000003</v>
      </c>
      <c r="T408" s="2">
        <v>1376747.7</v>
      </c>
    </row>
    <row r="409" spans="1:20">
      <c r="A409" s="2" t="s">
        <v>12</v>
      </c>
      <c r="B409" s="2" t="s">
        <v>574</v>
      </c>
      <c r="C409" s="2" t="s">
        <v>14</v>
      </c>
      <c r="D409" s="3" t="s">
        <v>15</v>
      </c>
      <c r="E409" s="2" t="s">
        <v>581</v>
      </c>
      <c r="F409" s="2"/>
      <c r="G409" s="2"/>
      <c r="H409" s="2"/>
      <c r="I409" s="2"/>
      <c r="J409" s="2"/>
      <c r="K409" s="2"/>
      <c r="L409" s="2"/>
      <c r="M409" s="2"/>
      <c r="N409" s="2">
        <v>6361.4</v>
      </c>
      <c r="O409" s="2" t="s">
        <v>17</v>
      </c>
      <c r="P409" s="2">
        <v>499.74741719999997</v>
      </c>
      <c r="Q409" s="2">
        <v>3179093.22</v>
      </c>
      <c r="R409" s="2">
        <v>5.9422998480000002</v>
      </c>
      <c r="S409" s="2">
        <v>37801.346250000002</v>
      </c>
      <c r="T409" s="2">
        <v>1164819.8</v>
      </c>
    </row>
    <row r="410" spans="1:20">
      <c r="A410" s="2" t="s">
        <v>12</v>
      </c>
      <c r="B410" s="2" t="s">
        <v>574</v>
      </c>
      <c r="C410" s="2" t="s">
        <v>14</v>
      </c>
      <c r="D410" s="3" t="s">
        <v>15</v>
      </c>
      <c r="E410" s="2" t="s">
        <v>582</v>
      </c>
      <c r="F410" s="2"/>
      <c r="G410" s="2"/>
      <c r="H410" s="2"/>
      <c r="I410" s="2"/>
      <c r="J410" s="2"/>
      <c r="K410" s="2"/>
      <c r="L410" s="2"/>
      <c r="M410" s="2"/>
      <c r="N410" s="2">
        <v>4508.3999999999996</v>
      </c>
      <c r="O410" s="2" t="s">
        <v>17</v>
      </c>
      <c r="P410" s="2">
        <v>632.06727000000001</v>
      </c>
      <c r="Q410" s="2">
        <v>2849612.08</v>
      </c>
      <c r="R410" s="2">
        <v>7.5156631389999999</v>
      </c>
      <c r="S410" s="2">
        <v>33883.615700000002</v>
      </c>
      <c r="T410" s="2">
        <v>1044097.8</v>
      </c>
    </row>
    <row r="411" spans="1:20">
      <c r="A411" s="2" t="s">
        <v>12</v>
      </c>
      <c r="B411" s="2" t="s">
        <v>583</v>
      </c>
      <c r="C411" s="2" t="s">
        <v>14</v>
      </c>
      <c r="D411" s="3" t="s">
        <v>15</v>
      </c>
      <c r="E411" s="2" t="s">
        <v>561</v>
      </c>
      <c r="F411" s="2"/>
      <c r="G411" s="2"/>
      <c r="H411" s="2"/>
      <c r="I411" s="2"/>
      <c r="J411" s="2"/>
      <c r="K411" s="2"/>
      <c r="L411" s="2"/>
      <c r="M411" s="2"/>
      <c r="N411" s="2">
        <v>8945.2000000000007</v>
      </c>
      <c r="O411" s="2" t="s">
        <v>17</v>
      </c>
      <c r="P411" s="2">
        <v>461.66281579999998</v>
      </c>
      <c r="Q411" s="2">
        <v>4129666.22</v>
      </c>
      <c r="R411" s="2">
        <v>5.4894508420000001</v>
      </c>
      <c r="S411" s="2">
        <v>49104.235670000002</v>
      </c>
      <c r="T411" s="2">
        <v>1513109.6</v>
      </c>
    </row>
    <row r="412" spans="1:20">
      <c r="A412" s="2" t="s">
        <v>12</v>
      </c>
      <c r="B412" s="2" t="s">
        <v>583</v>
      </c>
      <c r="C412" s="2" t="s">
        <v>14</v>
      </c>
      <c r="D412" s="3" t="s">
        <v>15</v>
      </c>
      <c r="E412" s="2" t="s">
        <v>584</v>
      </c>
      <c r="F412" s="2"/>
      <c r="G412" s="2"/>
      <c r="H412" s="2"/>
      <c r="I412" s="2"/>
      <c r="J412" s="2"/>
      <c r="K412" s="2"/>
      <c r="L412" s="2"/>
      <c r="M412" s="2"/>
      <c r="N412" s="2">
        <v>10348.75</v>
      </c>
      <c r="O412" s="2" t="s">
        <v>17</v>
      </c>
      <c r="P412" s="2">
        <v>626.33486170000003</v>
      </c>
      <c r="Q412" s="2">
        <v>6481782.9000000004</v>
      </c>
      <c r="R412" s="2">
        <v>7.4475013280000004</v>
      </c>
      <c r="S412" s="2">
        <v>77072.329370000007</v>
      </c>
      <c r="T412" s="2">
        <v>2374925.2999999998</v>
      </c>
    </row>
    <row r="413" spans="1:20">
      <c r="A413" s="2" t="s">
        <v>12</v>
      </c>
      <c r="B413" s="2" t="s">
        <v>583</v>
      </c>
      <c r="C413" s="2" t="s">
        <v>14</v>
      </c>
      <c r="D413" s="3" t="s">
        <v>15</v>
      </c>
      <c r="E413" s="2" t="s">
        <v>585</v>
      </c>
      <c r="F413" s="2"/>
      <c r="G413" s="2"/>
      <c r="H413" s="2"/>
      <c r="I413" s="2"/>
      <c r="J413" s="2"/>
      <c r="K413" s="2"/>
      <c r="L413" s="2"/>
      <c r="M413" s="2"/>
      <c r="N413" s="2">
        <v>7215</v>
      </c>
      <c r="O413" s="2" t="s">
        <v>17</v>
      </c>
      <c r="P413" s="2">
        <v>438.94242409999998</v>
      </c>
      <c r="Q413" s="2">
        <v>3166969.59</v>
      </c>
      <c r="R413" s="2">
        <v>5.2192916069999997</v>
      </c>
      <c r="S413" s="2">
        <v>37657.18894</v>
      </c>
      <c r="T413" s="2">
        <v>1160377.7</v>
      </c>
    </row>
    <row r="414" spans="1:20">
      <c r="A414" s="2" t="s">
        <v>12</v>
      </c>
      <c r="B414" s="2" t="s">
        <v>583</v>
      </c>
      <c r="C414" s="2" t="s">
        <v>14</v>
      </c>
      <c r="D414" s="3" t="s">
        <v>15</v>
      </c>
      <c r="E414" s="2" t="s">
        <v>586</v>
      </c>
      <c r="F414" s="2"/>
      <c r="G414" s="2"/>
      <c r="H414" s="2"/>
      <c r="I414" s="2"/>
      <c r="J414" s="2"/>
      <c r="K414" s="2"/>
      <c r="L414" s="2"/>
      <c r="M414" s="2"/>
      <c r="N414" s="2">
        <v>936</v>
      </c>
      <c r="O414" s="2" t="s">
        <v>17</v>
      </c>
      <c r="P414" s="2">
        <v>478.84632479999999</v>
      </c>
      <c r="Q414" s="2">
        <v>448200.16</v>
      </c>
      <c r="R414" s="2">
        <v>5.6937731840000003</v>
      </c>
      <c r="S414" s="2">
        <v>5329.3716999999997</v>
      </c>
      <c r="T414" s="2">
        <v>164220.5</v>
      </c>
    </row>
    <row r="415" spans="1:20">
      <c r="A415" s="2" t="s">
        <v>12</v>
      </c>
      <c r="B415" s="2" t="s">
        <v>583</v>
      </c>
      <c r="C415" s="2" t="s">
        <v>14</v>
      </c>
      <c r="D415" s="3" t="s">
        <v>15</v>
      </c>
      <c r="E415" s="2" t="s">
        <v>587</v>
      </c>
      <c r="F415" s="2"/>
      <c r="G415" s="2"/>
      <c r="H415" s="2"/>
      <c r="I415" s="2"/>
      <c r="J415" s="2"/>
      <c r="K415" s="2"/>
      <c r="L415" s="2"/>
      <c r="M415" s="2"/>
      <c r="N415" s="2">
        <v>2573.75</v>
      </c>
      <c r="O415" s="2" t="s">
        <v>17</v>
      </c>
      <c r="P415" s="2">
        <v>470.52834189999999</v>
      </c>
      <c r="Q415" s="2">
        <v>1211022.32</v>
      </c>
      <c r="R415" s="2">
        <v>5.594867324</v>
      </c>
      <c r="S415" s="2">
        <v>14399.789769999999</v>
      </c>
      <c r="T415" s="2">
        <v>443718.6</v>
      </c>
    </row>
    <row r="416" spans="1:20">
      <c r="A416" s="2" t="s">
        <v>12</v>
      </c>
      <c r="B416" s="2" t="s">
        <v>583</v>
      </c>
      <c r="C416" s="2" t="s">
        <v>14</v>
      </c>
      <c r="D416" s="3" t="s">
        <v>15</v>
      </c>
      <c r="E416" s="2" t="s">
        <v>588</v>
      </c>
      <c r="F416" s="2"/>
      <c r="G416" s="2"/>
      <c r="H416" s="2"/>
      <c r="I416" s="2"/>
      <c r="J416" s="2"/>
      <c r="K416" s="2"/>
      <c r="L416" s="2"/>
      <c r="M416" s="2"/>
      <c r="N416" s="2">
        <v>7680</v>
      </c>
      <c r="O416" s="2" t="s">
        <v>17</v>
      </c>
      <c r="P416" s="2">
        <v>494.31838540000001</v>
      </c>
      <c r="Q416" s="2">
        <v>3796365.2</v>
      </c>
      <c r="R416" s="2">
        <v>5.8777453680000002</v>
      </c>
      <c r="S416" s="2">
        <v>45141.084419999999</v>
      </c>
      <c r="T416" s="2">
        <v>1390988.2</v>
      </c>
    </row>
    <row r="417" spans="1:20">
      <c r="A417" s="2" t="s">
        <v>12</v>
      </c>
      <c r="B417" s="2" t="s">
        <v>583</v>
      </c>
      <c r="C417" s="2" t="s">
        <v>14</v>
      </c>
      <c r="D417" s="3" t="s">
        <v>15</v>
      </c>
      <c r="E417" s="2" t="s">
        <v>589</v>
      </c>
      <c r="F417" s="2"/>
      <c r="G417" s="2"/>
      <c r="H417" s="2"/>
      <c r="I417" s="2"/>
      <c r="J417" s="2"/>
      <c r="K417" s="2"/>
      <c r="L417" s="2"/>
      <c r="M417" s="2"/>
      <c r="N417" s="2">
        <v>7600</v>
      </c>
      <c r="O417" s="2" t="s">
        <v>17</v>
      </c>
      <c r="P417" s="2">
        <v>497.0673013</v>
      </c>
      <c r="Q417" s="2">
        <v>3777711.49</v>
      </c>
      <c r="R417" s="2">
        <v>5.9104316450000001</v>
      </c>
      <c r="S417" s="2">
        <v>44919.280500000001</v>
      </c>
      <c r="T417" s="2">
        <v>1384153.5</v>
      </c>
    </row>
    <row r="418" spans="1:20">
      <c r="A418" s="2" t="s">
        <v>12</v>
      </c>
      <c r="B418" s="2" t="s">
        <v>590</v>
      </c>
      <c r="C418" s="2" t="s">
        <v>14</v>
      </c>
      <c r="D418" s="3" t="s">
        <v>15</v>
      </c>
      <c r="E418" s="2" t="s">
        <v>591</v>
      </c>
      <c r="F418" s="2"/>
      <c r="G418" s="2"/>
      <c r="H418" s="2"/>
      <c r="I418" s="2"/>
      <c r="J418" s="2"/>
      <c r="K418" s="2"/>
      <c r="L418" s="2"/>
      <c r="M418" s="2"/>
      <c r="N418" s="2">
        <v>91.4</v>
      </c>
      <c r="O418" s="2" t="s">
        <v>17</v>
      </c>
      <c r="P418" s="2">
        <v>766.76969369999995</v>
      </c>
      <c r="Q418" s="2">
        <v>70082.75</v>
      </c>
      <c r="R418" s="2">
        <v>9.1173566430000008</v>
      </c>
      <c r="S418" s="2">
        <v>833.32639710000001</v>
      </c>
      <c r="T418" s="2">
        <v>25678.400000000001</v>
      </c>
    </row>
    <row r="419" spans="1:20">
      <c r="A419" s="2" t="s">
        <v>12</v>
      </c>
      <c r="B419" s="2" t="s">
        <v>590</v>
      </c>
      <c r="C419" s="2" t="s">
        <v>14</v>
      </c>
      <c r="D419" s="3" t="s">
        <v>15</v>
      </c>
      <c r="E419" s="2" t="s">
        <v>592</v>
      </c>
      <c r="F419" s="2"/>
      <c r="G419" s="2"/>
      <c r="H419" s="2"/>
      <c r="I419" s="2"/>
      <c r="J419" s="2"/>
      <c r="K419" s="2"/>
      <c r="L419" s="2"/>
      <c r="M419" s="2"/>
      <c r="N419" s="2">
        <v>93.1</v>
      </c>
      <c r="O419" s="2" t="s">
        <v>17</v>
      </c>
      <c r="P419" s="2">
        <v>772.56036519999998</v>
      </c>
      <c r="Q419" s="2">
        <v>71925.37</v>
      </c>
      <c r="R419" s="2">
        <v>9.1862112390000004</v>
      </c>
      <c r="S419" s="2">
        <v>855.23626630000001</v>
      </c>
      <c r="T419" s="2">
        <v>26353.5</v>
      </c>
    </row>
    <row r="420" spans="1:20">
      <c r="A420" s="2" t="s">
        <v>12</v>
      </c>
      <c r="B420" s="2" t="s">
        <v>593</v>
      </c>
      <c r="C420" s="2" t="s">
        <v>14</v>
      </c>
      <c r="D420" s="3" t="s">
        <v>15</v>
      </c>
      <c r="E420" s="2" t="s">
        <v>594</v>
      </c>
      <c r="F420" s="2"/>
      <c r="G420" s="2"/>
      <c r="H420" s="2"/>
      <c r="I420" s="2"/>
      <c r="J420" s="2"/>
      <c r="K420" s="2"/>
      <c r="L420" s="2"/>
      <c r="M420" s="2"/>
      <c r="N420" s="2">
        <v>7108</v>
      </c>
      <c r="O420" s="2" t="s">
        <v>17</v>
      </c>
      <c r="P420" s="2">
        <v>521.1854108</v>
      </c>
      <c r="Q420" s="2">
        <v>3704585.9</v>
      </c>
      <c r="R420" s="2">
        <v>6.1972105920000002</v>
      </c>
      <c r="S420" s="2">
        <v>44049.77289</v>
      </c>
      <c r="T420" s="2">
        <v>1357360.3</v>
      </c>
    </row>
    <row r="421" spans="1:20">
      <c r="A421" s="2" t="s">
        <v>12</v>
      </c>
      <c r="B421" s="2" t="s">
        <v>593</v>
      </c>
      <c r="C421" s="2" t="s">
        <v>14</v>
      </c>
      <c r="D421" s="3" t="s">
        <v>15</v>
      </c>
      <c r="E421" s="2" t="s">
        <v>595</v>
      </c>
      <c r="F421" s="2"/>
      <c r="G421" s="2"/>
      <c r="H421" s="2"/>
      <c r="I421" s="2"/>
      <c r="J421" s="2"/>
      <c r="K421" s="2"/>
      <c r="L421" s="2"/>
      <c r="M421" s="2"/>
      <c r="N421" s="2">
        <v>17890.400000000001</v>
      </c>
      <c r="O421" s="2" t="s">
        <v>17</v>
      </c>
      <c r="P421" s="2">
        <v>460.86628139999999</v>
      </c>
      <c r="Q421" s="2">
        <v>8245082.1200000001</v>
      </c>
      <c r="R421" s="2">
        <v>5.4799795639999997</v>
      </c>
      <c r="S421" s="2">
        <v>98039.026400000002</v>
      </c>
      <c r="T421" s="2">
        <v>3020998</v>
      </c>
    </row>
    <row r="422" spans="1:20">
      <c r="A422" s="2" t="s">
        <v>12</v>
      </c>
      <c r="B422" s="2" t="s">
        <v>593</v>
      </c>
      <c r="C422" s="2" t="s">
        <v>14</v>
      </c>
      <c r="D422" s="3" t="s">
        <v>15</v>
      </c>
      <c r="E422" s="2" t="s">
        <v>596</v>
      </c>
      <c r="F422" s="2"/>
      <c r="G422" s="2"/>
      <c r="H422" s="2"/>
      <c r="I422" s="2"/>
      <c r="J422" s="2"/>
      <c r="K422" s="2"/>
      <c r="L422" s="2"/>
      <c r="M422" s="2"/>
      <c r="N422" s="2">
        <v>10561.6</v>
      </c>
      <c r="O422" s="2" t="s">
        <v>17</v>
      </c>
      <c r="P422" s="2">
        <v>418.61456879999997</v>
      </c>
      <c r="Q422" s="2">
        <v>4421239.63</v>
      </c>
      <c r="R422" s="2">
        <v>4.9775810800000002</v>
      </c>
      <c r="S422" s="2">
        <v>52571.220329999996</v>
      </c>
      <c r="T422" s="2">
        <v>1619942.2</v>
      </c>
    </row>
    <row r="423" spans="1:20">
      <c r="A423" s="2" t="s">
        <v>12</v>
      </c>
      <c r="B423" s="2" t="s">
        <v>597</v>
      </c>
      <c r="C423" s="2" t="s">
        <v>14</v>
      </c>
      <c r="D423" s="3" t="s">
        <v>15</v>
      </c>
      <c r="E423" s="2" t="s">
        <v>598</v>
      </c>
      <c r="F423" s="2"/>
      <c r="G423" s="2"/>
      <c r="H423" s="2"/>
      <c r="I423" s="2"/>
      <c r="J423" s="2"/>
      <c r="K423" s="2"/>
      <c r="L423" s="2"/>
      <c r="M423" s="2"/>
      <c r="N423" s="2">
        <v>5175.3</v>
      </c>
      <c r="O423" s="2" t="s">
        <v>17</v>
      </c>
      <c r="P423" s="2">
        <v>563.55026380000004</v>
      </c>
      <c r="Q423" s="2">
        <v>2916541.68</v>
      </c>
      <c r="R423" s="2">
        <v>6.7009543850000002</v>
      </c>
      <c r="S423" s="2">
        <v>34679.449229999998</v>
      </c>
      <c r="T423" s="2">
        <v>1068620.8</v>
      </c>
    </row>
    <row r="424" spans="1:20">
      <c r="A424" s="2" t="s">
        <v>12</v>
      </c>
      <c r="B424" s="2" t="s">
        <v>597</v>
      </c>
      <c r="C424" s="2" t="s">
        <v>14</v>
      </c>
      <c r="D424" s="3" t="s">
        <v>15</v>
      </c>
      <c r="E424" s="2" t="s">
        <v>599</v>
      </c>
      <c r="F424" s="2"/>
      <c r="G424" s="2"/>
      <c r="H424" s="2"/>
      <c r="I424" s="2"/>
      <c r="J424" s="2"/>
      <c r="K424" s="2"/>
      <c r="L424" s="2"/>
      <c r="M424" s="2"/>
      <c r="N424" s="2">
        <v>6657.6</v>
      </c>
      <c r="O424" s="2" t="s">
        <v>17</v>
      </c>
      <c r="P424" s="2">
        <v>494.69057770000001</v>
      </c>
      <c r="Q424" s="2">
        <v>3293451.99</v>
      </c>
      <c r="R424" s="2">
        <v>5.8821709589999998</v>
      </c>
      <c r="S424" s="2">
        <v>39161.141380000001</v>
      </c>
      <c r="T424" s="2">
        <v>1206720.8</v>
      </c>
    </row>
    <row r="425" spans="1:20">
      <c r="A425" s="2" t="s">
        <v>12</v>
      </c>
      <c r="B425" s="2" t="s">
        <v>597</v>
      </c>
      <c r="C425" s="2" t="s">
        <v>14</v>
      </c>
      <c r="D425" s="3" t="s">
        <v>15</v>
      </c>
      <c r="E425" s="2" t="s">
        <v>600</v>
      </c>
      <c r="F425" s="2"/>
      <c r="G425" s="2"/>
      <c r="H425" s="2"/>
      <c r="I425" s="2"/>
      <c r="J425" s="2"/>
      <c r="K425" s="2"/>
      <c r="L425" s="2"/>
      <c r="M425" s="2"/>
      <c r="N425" s="2">
        <v>1036</v>
      </c>
      <c r="O425" s="2" t="s">
        <v>17</v>
      </c>
      <c r="P425" s="2">
        <v>514.06076250000001</v>
      </c>
      <c r="Q425" s="2">
        <v>532566.94999999995</v>
      </c>
      <c r="R425" s="2">
        <v>6.1124942039999999</v>
      </c>
      <c r="S425" s="2">
        <v>6332.543995</v>
      </c>
      <c r="T425" s="2">
        <v>195132.5</v>
      </c>
    </row>
    <row r="426" spans="1:20">
      <c r="A426" s="2" t="s">
        <v>12</v>
      </c>
      <c r="B426" s="2" t="s">
        <v>597</v>
      </c>
      <c r="C426" s="2" t="s">
        <v>14</v>
      </c>
      <c r="D426" s="3" t="s">
        <v>15</v>
      </c>
      <c r="E426" s="2" t="s">
        <v>601</v>
      </c>
      <c r="F426" s="2"/>
      <c r="G426" s="2"/>
      <c r="H426" s="2"/>
      <c r="I426" s="2"/>
      <c r="J426" s="2"/>
      <c r="K426" s="2"/>
      <c r="L426" s="2"/>
      <c r="M426" s="2"/>
      <c r="N426" s="2">
        <v>9452</v>
      </c>
      <c r="O426" s="2" t="s">
        <v>17</v>
      </c>
      <c r="P426" s="2">
        <v>520.54250000000002</v>
      </c>
      <c r="Q426" s="2">
        <v>4920167.71</v>
      </c>
      <c r="R426" s="2">
        <v>6.1895659930000004</v>
      </c>
      <c r="S426" s="2">
        <v>58503.777759999997</v>
      </c>
      <c r="T426" s="2">
        <v>1802749.5</v>
      </c>
    </row>
    <row r="427" spans="1:20">
      <c r="A427" s="2" t="s">
        <v>12</v>
      </c>
      <c r="B427" s="2" t="s">
        <v>597</v>
      </c>
      <c r="C427" s="2" t="s">
        <v>14</v>
      </c>
      <c r="D427" s="3" t="s">
        <v>15</v>
      </c>
      <c r="E427" s="2" t="s">
        <v>602</v>
      </c>
      <c r="F427" s="2"/>
      <c r="G427" s="2"/>
      <c r="H427" s="2"/>
      <c r="I427" s="2"/>
      <c r="J427" s="2"/>
      <c r="K427" s="2"/>
      <c r="L427" s="2"/>
      <c r="M427" s="2"/>
      <c r="N427" s="2">
        <v>4380</v>
      </c>
      <c r="O427" s="2" t="s">
        <v>17</v>
      </c>
      <c r="P427" s="2">
        <v>561.00026479999997</v>
      </c>
      <c r="Q427" s="2">
        <v>2457181.16</v>
      </c>
      <c r="R427" s="2">
        <v>6.6706333510000002</v>
      </c>
      <c r="S427" s="2">
        <v>29217.374080000001</v>
      </c>
      <c r="T427" s="2">
        <v>900311.1</v>
      </c>
    </row>
    <row r="428" spans="1:20">
      <c r="A428" s="2" t="s">
        <v>12</v>
      </c>
      <c r="B428" s="2" t="s">
        <v>597</v>
      </c>
      <c r="C428" s="2" t="s">
        <v>14</v>
      </c>
      <c r="D428" s="3" t="s">
        <v>15</v>
      </c>
      <c r="E428" s="2" t="s">
        <v>603</v>
      </c>
      <c r="F428" s="2"/>
      <c r="G428" s="2"/>
      <c r="H428" s="2"/>
      <c r="I428" s="2"/>
      <c r="J428" s="2"/>
      <c r="K428" s="2"/>
      <c r="L428" s="2"/>
      <c r="M428" s="2"/>
      <c r="N428" s="2">
        <v>1064.2</v>
      </c>
      <c r="O428" s="2" t="s">
        <v>17</v>
      </c>
      <c r="P428" s="2">
        <v>498.81706450000001</v>
      </c>
      <c r="Q428" s="2">
        <v>530841.12</v>
      </c>
      <c r="R428" s="2">
        <v>5.9312373899999997</v>
      </c>
      <c r="S428" s="2">
        <v>6312.0228299999999</v>
      </c>
      <c r="T428" s="2">
        <v>194500.1</v>
      </c>
    </row>
    <row r="429" spans="1:20">
      <c r="A429" s="2" t="s">
        <v>12</v>
      </c>
      <c r="B429" s="2" t="s">
        <v>597</v>
      </c>
      <c r="C429" s="2" t="s">
        <v>14</v>
      </c>
      <c r="D429" s="3" t="s">
        <v>15</v>
      </c>
      <c r="E429" s="2" t="s">
        <v>588</v>
      </c>
      <c r="F429" s="2"/>
      <c r="G429" s="2"/>
      <c r="H429" s="2"/>
      <c r="I429" s="2"/>
      <c r="J429" s="2"/>
      <c r="K429" s="2"/>
      <c r="L429" s="2"/>
      <c r="M429" s="2"/>
      <c r="N429" s="2">
        <v>7680</v>
      </c>
      <c r="O429" s="2" t="s">
        <v>17</v>
      </c>
      <c r="P429" s="2">
        <v>496.45373699999999</v>
      </c>
      <c r="Q429" s="2">
        <v>3812764.7</v>
      </c>
      <c r="R429" s="2">
        <v>5.9031359930000002</v>
      </c>
      <c r="S429" s="2">
        <v>45336.084419999999</v>
      </c>
      <c r="T429" s="2">
        <v>1396997</v>
      </c>
    </row>
    <row r="430" spans="1:20">
      <c r="A430" s="2" t="s">
        <v>12</v>
      </c>
      <c r="B430" s="2" t="s">
        <v>597</v>
      </c>
      <c r="C430" s="2" t="s">
        <v>14</v>
      </c>
      <c r="D430" s="3" t="s">
        <v>15</v>
      </c>
      <c r="E430" s="2" t="s">
        <v>604</v>
      </c>
      <c r="F430" s="2"/>
      <c r="G430" s="2"/>
      <c r="H430" s="2"/>
      <c r="I430" s="2"/>
      <c r="J430" s="2"/>
      <c r="K430" s="2"/>
      <c r="L430" s="2"/>
      <c r="M430" s="2"/>
      <c r="N430" s="2">
        <v>4435.2</v>
      </c>
      <c r="O430" s="2" t="s">
        <v>17</v>
      </c>
      <c r="P430" s="2">
        <v>578.26160489999995</v>
      </c>
      <c r="Q430" s="2">
        <v>2564705.87</v>
      </c>
      <c r="R430" s="2">
        <v>6.8758811519999998</v>
      </c>
      <c r="S430" s="2">
        <v>30495.908090000001</v>
      </c>
      <c r="T430" s="2">
        <v>939708.2</v>
      </c>
    </row>
    <row r="431" spans="1:20">
      <c r="A431" s="2" t="s">
        <v>12</v>
      </c>
      <c r="B431" s="2" t="s">
        <v>597</v>
      </c>
      <c r="C431" s="2" t="s">
        <v>14</v>
      </c>
      <c r="D431" s="3" t="s">
        <v>15</v>
      </c>
      <c r="E431" s="2" t="s">
        <v>605</v>
      </c>
      <c r="F431" s="2"/>
      <c r="G431" s="2"/>
      <c r="H431" s="2"/>
      <c r="I431" s="2"/>
      <c r="J431" s="2"/>
      <c r="K431" s="2"/>
      <c r="L431" s="2"/>
      <c r="M431" s="2"/>
      <c r="N431" s="2">
        <v>2632</v>
      </c>
      <c r="O431" s="2" t="s">
        <v>17</v>
      </c>
      <c r="P431" s="2">
        <v>513.63617780000004</v>
      </c>
      <c r="Q431" s="2">
        <v>1351890.42</v>
      </c>
      <c r="R431" s="2">
        <v>6.1074456340000003</v>
      </c>
      <c r="S431" s="2">
        <v>16074.796909999999</v>
      </c>
      <c r="T431" s="2">
        <v>495332.7</v>
      </c>
    </row>
    <row r="432" spans="1:20">
      <c r="A432" s="2" t="s">
        <v>12</v>
      </c>
      <c r="B432" s="2" t="s">
        <v>597</v>
      </c>
      <c r="C432" s="2" t="s">
        <v>14</v>
      </c>
      <c r="D432" s="3" t="s">
        <v>15</v>
      </c>
      <c r="E432" s="2" t="s">
        <v>606</v>
      </c>
      <c r="F432" s="2"/>
      <c r="G432" s="2"/>
      <c r="H432" s="2"/>
      <c r="I432" s="2"/>
      <c r="J432" s="2"/>
      <c r="K432" s="2"/>
      <c r="L432" s="2"/>
      <c r="M432" s="2"/>
      <c r="N432" s="2">
        <v>806.4</v>
      </c>
      <c r="O432" s="2" t="s">
        <v>17</v>
      </c>
      <c r="P432" s="2">
        <v>523.76066470000001</v>
      </c>
      <c r="Q432" s="2">
        <v>422360.6</v>
      </c>
      <c r="R432" s="2">
        <v>6.2278319230000001</v>
      </c>
      <c r="S432" s="2">
        <v>5022.123662</v>
      </c>
      <c r="T432" s="2">
        <v>154752.9</v>
      </c>
    </row>
    <row r="433" spans="1:20">
      <c r="A433" s="2" t="s">
        <v>12</v>
      </c>
      <c r="B433" s="2" t="s">
        <v>607</v>
      </c>
      <c r="C433" s="2" t="s">
        <v>14</v>
      </c>
      <c r="D433" s="3" t="s">
        <v>15</v>
      </c>
      <c r="E433" s="2" t="s">
        <v>608</v>
      </c>
      <c r="F433" s="2"/>
      <c r="G433" s="2"/>
      <c r="H433" s="2"/>
      <c r="I433" s="2"/>
      <c r="J433" s="2"/>
      <c r="K433" s="2"/>
      <c r="L433" s="2"/>
      <c r="M433" s="2"/>
      <c r="N433" s="2">
        <v>3256.8</v>
      </c>
      <c r="O433" s="2" t="s">
        <v>17</v>
      </c>
      <c r="P433" s="2">
        <v>510.72402970000002</v>
      </c>
      <c r="Q433" s="2">
        <v>1663326.02</v>
      </c>
      <c r="R433" s="2">
        <v>6.0728184269999996</v>
      </c>
      <c r="S433" s="2">
        <v>19777.95505</v>
      </c>
      <c r="T433" s="2">
        <v>609442.6</v>
      </c>
    </row>
    <row r="434" spans="1:20">
      <c r="A434" s="2" t="s">
        <v>12</v>
      </c>
      <c r="B434" s="2" t="s">
        <v>607</v>
      </c>
      <c r="C434" s="2" t="s">
        <v>14</v>
      </c>
      <c r="D434" s="3" t="s">
        <v>15</v>
      </c>
      <c r="E434" s="2" t="s">
        <v>609</v>
      </c>
      <c r="F434" s="2"/>
      <c r="G434" s="2"/>
      <c r="H434" s="2"/>
      <c r="I434" s="2"/>
      <c r="J434" s="2"/>
      <c r="K434" s="2"/>
      <c r="L434" s="2"/>
      <c r="M434" s="2"/>
      <c r="N434" s="2">
        <v>4388</v>
      </c>
      <c r="O434" s="2" t="s">
        <v>17</v>
      </c>
      <c r="P434" s="2">
        <v>544.11563349999994</v>
      </c>
      <c r="Q434" s="2">
        <v>2387579.4</v>
      </c>
      <c r="R434" s="2">
        <v>6.4698648460000001</v>
      </c>
      <c r="S434" s="2">
        <v>28389.766940000001</v>
      </c>
      <c r="T434" s="2">
        <v>874809.1</v>
      </c>
    </row>
    <row r="435" spans="1:20">
      <c r="A435" s="2" t="s">
        <v>12</v>
      </c>
      <c r="B435" s="2" t="s">
        <v>607</v>
      </c>
      <c r="C435" s="2" t="s">
        <v>14</v>
      </c>
      <c r="D435" s="3" t="s">
        <v>15</v>
      </c>
      <c r="E435" s="2" t="s">
        <v>610</v>
      </c>
      <c r="F435" s="2"/>
      <c r="G435" s="2"/>
      <c r="H435" s="2"/>
      <c r="I435" s="2"/>
      <c r="J435" s="2"/>
      <c r="K435" s="2"/>
      <c r="L435" s="2"/>
      <c r="M435" s="2"/>
      <c r="N435" s="2">
        <v>5200</v>
      </c>
      <c r="O435" s="2" t="s">
        <v>17</v>
      </c>
      <c r="P435" s="2">
        <v>657.31251350000002</v>
      </c>
      <c r="Q435" s="2">
        <v>3418025.07</v>
      </c>
      <c r="R435" s="2">
        <v>7.8158443929999999</v>
      </c>
      <c r="S435" s="2">
        <v>40642.39084</v>
      </c>
      <c r="T435" s="2">
        <v>1252364.3999999999</v>
      </c>
    </row>
    <row r="436" spans="1:20">
      <c r="A436" s="2" t="s">
        <v>12</v>
      </c>
      <c r="B436" s="2" t="s">
        <v>607</v>
      </c>
      <c r="C436" s="2" t="s">
        <v>14</v>
      </c>
      <c r="D436" s="3" t="s">
        <v>15</v>
      </c>
      <c r="E436" s="2" t="s">
        <v>611</v>
      </c>
      <c r="F436" s="2"/>
      <c r="G436" s="2"/>
      <c r="H436" s="2"/>
      <c r="I436" s="2"/>
      <c r="J436" s="2"/>
      <c r="K436" s="2"/>
      <c r="L436" s="2"/>
      <c r="M436" s="2"/>
      <c r="N436" s="2">
        <v>4949.6000000000004</v>
      </c>
      <c r="O436" s="2" t="s">
        <v>17</v>
      </c>
      <c r="P436" s="2">
        <v>448.2416781</v>
      </c>
      <c r="Q436" s="2">
        <v>2218617.0099999998</v>
      </c>
      <c r="R436" s="2">
        <v>5.3298653759999999</v>
      </c>
      <c r="S436" s="2">
        <v>26380.701659999999</v>
      </c>
      <c r="T436" s="2">
        <v>812901.2</v>
      </c>
    </row>
    <row r="437" spans="1:20">
      <c r="A437" s="2" t="s">
        <v>12</v>
      </c>
      <c r="B437" s="2" t="s">
        <v>607</v>
      </c>
      <c r="C437" s="2" t="s">
        <v>14</v>
      </c>
      <c r="D437" s="3" t="s">
        <v>15</v>
      </c>
      <c r="E437" s="2" t="s">
        <v>612</v>
      </c>
      <c r="F437" s="2"/>
      <c r="G437" s="2"/>
      <c r="H437" s="2"/>
      <c r="I437" s="2"/>
      <c r="J437" s="2"/>
      <c r="K437" s="2"/>
      <c r="L437" s="2"/>
      <c r="M437" s="2"/>
      <c r="N437" s="2">
        <v>1307.9000000000001</v>
      </c>
      <c r="O437" s="2" t="s">
        <v>17</v>
      </c>
      <c r="P437" s="2">
        <v>658.5766496</v>
      </c>
      <c r="Q437" s="2">
        <v>861352.4</v>
      </c>
      <c r="R437" s="2">
        <v>7.8308757379999996</v>
      </c>
      <c r="S437" s="2">
        <v>10242.00238</v>
      </c>
      <c r="T437" s="2">
        <v>315599.5</v>
      </c>
    </row>
    <row r="438" spans="1:20">
      <c r="A438" s="2" t="s">
        <v>12</v>
      </c>
      <c r="B438" s="2" t="s">
        <v>607</v>
      </c>
      <c r="C438" s="2" t="s">
        <v>14</v>
      </c>
      <c r="D438" s="3" t="s">
        <v>15</v>
      </c>
      <c r="E438" s="2" t="s">
        <v>613</v>
      </c>
      <c r="F438" s="2"/>
      <c r="G438" s="2"/>
      <c r="H438" s="2"/>
      <c r="I438" s="2"/>
      <c r="J438" s="2"/>
      <c r="K438" s="2"/>
      <c r="L438" s="2"/>
      <c r="M438" s="2"/>
      <c r="N438" s="2">
        <v>3477.1</v>
      </c>
      <c r="O438" s="2" t="s">
        <v>17</v>
      </c>
      <c r="P438" s="2">
        <v>574.18960919999995</v>
      </c>
      <c r="Q438" s="2">
        <v>1996514.69</v>
      </c>
      <c r="R438" s="2">
        <v>6.8274626530000004</v>
      </c>
      <c r="S438" s="2">
        <v>23739.770390000001</v>
      </c>
      <c r="T438" s="2">
        <v>731523</v>
      </c>
    </row>
    <row r="439" spans="1:20">
      <c r="A439" s="2" t="s">
        <v>12</v>
      </c>
      <c r="B439" s="2" t="s">
        <v>607</v>
      </c>
      <c r="C439" s="2" t="s">
        <v>14</v>
      </c>
      <c r="D439" s="3" t="s">
        <v>15</v>
      </c>
      <c r="E439" s="2" t="s">
        <v>614</v>
      </c>
      <c r="F439" s="2"/>
      <c r="G439" s="2"/>
      <c r="H439" s="2"/>
      <c r="I439" s="2"/>
      <c r="J439" s="2"/>
      <c r="K439" s="2"/>
      <c r="L439" s="2"/>
      <c r="M439" s="2"/>
      <c r="N439" s="2">
        <v>3440</v>
      </c>
      <c r="O439" s="2" t="s">
        <v>17</v>
      </c>
      <c r="P439" s="2">
        <v>508.1883808</v>
      </c>
      <c r="Q439" s="2">
        <v>1748168.03</v>
      </c>
      <c r="R439" s="2">
        <v>6.0426680240000001</v>
      </c>
      <c r="S439" s="2">
        <v>20786.777999999998</v>
      </c>
      <c r="T439" s="2">
        <v>640528.80000000005</v>
      </c>
    </row>
    <row r="440" spans="1:20">
      <c r="A440" s="2" t="s">
        <v>12</v>
      </c>
      <c r="B440" s="2" t="s">
        <v>607</v>
      </c>
      <c r="C440" s="2" t="s">
        <v>14</v>
      </c>
      <c r="D440" s="3" t="s">
        <v>15</v>
      </c>
      <c r="E440" s="2" t="s">
        <v>615</v>
      </c>
      <c r="F440" s="2"/>
      <c r="G440" s="2"/>
      <c r="H440" s="2"/>
      <c r="I440" s="2"/>
      <c r="J440" s="2"/>
      <c r="K440" s="2"/>
      <c r="L440" s="2"/>
      <c r="M440" s="2"/>
      <c r="N440" s="2">
        <v>3360</v>
      </c>
      <c r="O440" s="2" t="s">
        <v>17</v>
      </c>
      <c r="P440" s="2">
        <v>571.65613099999996</v>
      </c>
      <c r="Q440" s="2">
        <v>1920764.6</v>
      </c>
      <c r="R440" s="2">
        <v>6.7973380609999996</v>
      </c>
      <c r="S440" s="2">
        <v>22839.05589</v>
      </c>
      <c r="T440" s="2">
        <v>703768.1</v>
      </c>
    </row>
    <row r="441" spans="1:20">
      <c r="A441" s="2" t="s">
        <v>12</v>
      </c>
      <c r="B441" s="2" t="s">
        <v>616</v>
      </c>
      <c r="C441" s="2" t="s">
        <v>14</v>
      </c>
      <c r="D441" s="3" t="s">
        <v>15</v>
      </c>
      <c r="E441" s="2" t="s">
        <v>617</v>
      </c>
      <c r="F441" s="2"/>
      <c r="G441" s="2"/>
      <c r="H441" s="2"/>
      <c r="I441" s="2"/>
      <c r="J441" s="2"/>
      <c r="K441" s="2"/>
      <c r="L441" s="2"/>
      <c r="M441" s="2"/>
      <c r="N441" s="2">
        <v>4620</v>
      </c>
      <c r="O441" s="2" t="s">
        <v>17</v>
      </c>
      <c r="P441" s="2">
        <v>508.5421212</v>
      </c>
      <c r="Q441" s="2">
        <v>2349464.6</v>
      </c>
      <c r="R441" s="2">
        <v>6.0468742119999996</v>
      </c>
      <c r="S441" s="2">
        <v>27936.558860000001</v>
      </c>
      <c r="T441" s="2">
        <v>860843.8</v>
      </c>
    </row>
    <row r="442" spans="1:20">
      <c r="A442" s="2" t="s">
        <v>12</v>
      </c>
      <c r="B442" s="2" t="s">
        <v>616</v>
      </c>
      <c r="C442" s="2" t="s">
        <v>14</v>
      </c>
      <c r="D442" s="3" t="s">
        <v>15</v>
      </c>
      <c r="E442" s="2" t="s">
        <v>618</v>
      </c>
      <c r="F442" s="2"/>
      <c r="G442" s="2"/>
      <c r="H442" s="2"/>
      <c r="I442" s="2"/>
      <c r="J442" s="2"/>
      <c r="K442" s="2"/>
      <c r="L442" s="2"/>
      <c r="M442" s="2"/>
      <c r="N442" s="2">
        <v>2478</v>
      </c>
      <c r="O442" s="2" t="s">
        <v>17</v>
      </c>
      <c r="P442" s="2">
        <v>588.51677559999996</v>
      </c>
      <c r="Q442" s="2">
        <v>1458344.57</v>
      </c>
      <c r="R442" s="2">
        <v>6.9978213509999998</v>
      </c>
      <c r="S442" s="2">
        <v>17340.601309999998</v>
      </c>
      <c r="T442" s="2">
        <v>534337.4</v>
      </c>
    </row>
    <row r="443" spans="1:20">
      <c r="A443" s="2" t="s">
        <v>12</v>
      </c>
      <c r="B443" s="2" t="s">
        <v>616</v>
      </c>
      <c r="C443" s="2" t="s">
        <v>14</v>
      </c>
      <c r="D443" s="3" t="s">
        <v>15</v>
      </c>
      <c r="E443" s="2" t="s">
        <v>619</v>
      </c>
      <c r="F443" s="2"/>
      <c r="G443" s="2"/>
      <c r="H443" s="2"/>
      <c r="I443" s="2"/>
      <c r="J443" s="2"/>
      <c r="K443" s="2"/>
      <c r="L443" s="2"/>
      <c r="M443" s="2"/>
      <c r="N443" s="2">
        <v>1220</v>
      </c>
      <c r="O443" s="2" t="s">
        <v>17</v>
      </c>
      <c r="P443" s="2">
        <v>515.83678689999999</v>
      </c>
      <c r="Q443" s="2">
        <v>629320.88</v>
      </c>
      <c r="R443" s="2">
        <v>6.1336122099999999</v>
      </c>
      <c r="S443" s="2">
        <v>7483.0068970000002</v>
      </c>
      <c r="T443" s="2">
        <v>230583.2</v>
      </c>
    </row>
    <row r="444" spans="1:20">
      <c r="A444" s="2" t="s">
        <v>12</v>
      </c>
      <c r="B444" s="2" t="s">
        <v>616</v>
      </c>
      <c r="C444" s="2" t="s">
        <v>14</v>
      </c>
      <c r="D444" s="3" t="s">
        <v>15</v>
      </c>
      <c r="E444" s="2" t="s">
        <v>620</v>
      </c>
      <c r="F444" s="2"/>
      <c r="G444" s="2"/>
      <c r="H444" s="2"/>
      <c r="I444" s="2"/>
      <c r="J444" s="2"/>
      <c r="K444" s="2"/>
      <c r="L444" s="2"/>
      <c r="M444" s="2"/>
      <c r="N444" s="2">
        <v>2065.4</v>
      </c>
      <c r="O444" s="2" t="s">
        <v>17</v>
      </c>
      <c r="P444" s="2">
        <v>511.07944709999998</v>
      </c>
      <c r="Q444" s="2">
        <v>1055583.49</v>
      </c>
      <c r="R444" s="2">
        <v>6.0770445549999996</v>
      </c>
      <c r="S444" s="2">
        <v>12551.527819999999</v>
      </c>
      <c r="T444" s="2">
        <v>386765.8</v>
      </c>
    </row>
    <row r="445" spans="1:20">
      <c r="A445" s="2" t="s">
        <v>12</v>
      </c>
      <c r="B445" s="2" t="s">
        <v>616</v>
      </c>
      <c r="C445" s="2" t="s">
        <v>14</v>
      </c>
      <c r="D445" s="3" t="s">
        <v>15</v>
      </c>
      <c r="E445" s="2" t="s">
        <v>621</v>
      </c>
      <c r="F445" s="2"/>
      <c r="G445" s="2"/>
      <c r="H445" s="2"/>
      <c r="I445" s="2"/>
      <c r="J445" s="2"/>
      <c r="K445" s="2"/>
      <c r="L445" s="2"/>
      <c r="M445" s="2"/>
      <c r="N445" s="2">
        <v>102</v>
      </c>
      <c r="O445" s="2" t="s">
        <v>17</v>
      </c>
      <c r="P445" s="2">
        <v>636.3357843</v>
      </c>
      <c r="Q445" s="2">
        <v>64906.25</v>
      </c>
      <c r="R445" s="2">
        <v>7.5664183630000004</v>
      </c>
      <c r="S445" s="2">
        <v>771.77467300000001</v>
      </c>
      <c r="T445" s="2">
        <v>23781.7</v>
      </c>
    </row>
    <row r="446" spans="1:20">
      <c r="A446" s="2" t="s">
        <v>12</v>
      </c>
      <c r="B446" s="2" t="s">
        <v>616</v>
      </c>
      <c r="C446" s="2" t="s">
        <v>14</v>
      </c>
      <c r="D446" s="3" t="s">
        <v>15</v>
      </c>
      <c r="E446" s="2" t="s">
        <v>622</v>
      </c>
      <c r="F446" s="2"/>
      <c r="G446" s="2"/>
      <c r="H446" s="2"/>
      <c r="I446" s="2"/>
      <c r="J446" s="2"/>
      <c r="K446" s="2"/>
      <c r="L446" s="2"/>
      <c r="M446" s="2"/>
      <c r="N446" s="2">
        <v>6160</v>
      </c>
      <c r="O446" s="2" t="s">
        <v>17</v>
      </c>
      <c r="P446" s="2">
        <v>372.23962990000001</v>
      </c>
      <c r="Q446" s="2">
        <v>2292996.12</v>
      </c>
      <c r="R446" s="2">
        <v>4.4261549330000003</v>
      </c>
      <c r="S446" s="2">
        <v>27265.114389999999</v>
      </c>
      <c r="T446" s="2">
        <v>840153.7</v>
      </c>
    </row>
    <row r="447" spans="1:20">
      <c r="A447" s="2" t="s">
        <v>12</v>
      </c>
      <c r="B447" s="2" t="s">
        <v>616</v>
      </c>
      <c r="C447" s="2" t="s">
        <v>14</v>
      </c>
      <c r="D447" s="3" t="s">
        <v>15</v>
      </c>
      <c r="E447" s="2" t="s">
        <v>623</v>
      </c>
      <c r="F447" s="2"/>
      <c r="G447" s="2"/>
      <c r="H447" s="2"/>
      <c r="I447" s="2"/>
      <c r="J447" s="2"/>
      <c r="K447" s="2"/>
      <c r="L447" s="2"/>
      <c r="M447" s="2"/>
      <c r="N447" s="2">
        <v>7671.3</v>
      </c>
      <c r="O447" s="2" t="s">
        <v>17</v>
      </c>
      <c r="P447" s="2">
        <v>557.81623060000004</v>
      </c>
      <c r="Q447" s="2">
        <v>4279175.6500000004</v>
      </c>
      <c r="R447" s="2">
        <v>6.632773254</v>
      </c>
      <c r="S447" s="2">
        <v>50881.993459999998</v>
      </c>
      <c r="T447" s="2">
        <v>1567889.9</v>
      </c>
    </row>
    <row r="448" spans="1:20">
      <c r="A448" s="2" t="s">
        <v>12</v>
      </c>
      <c r="B448" s="2" t="s">
        <v>616</v>
      </c>
      <c r="C448" s="2" t="s">
        <v>14</v>
      </c>
      <c r="D448" s="3" t="s">
        <v>15</v>
      </c>
      <c r="E448" s="2" t="s">
        <v>624</v>
      </c>
      <c r="F448" s="2"/>
      <c r="G448" s="2"/>
      <c r="H448" s="2"/>
      <c r="I448" s="2"/>
      <c r="J448" s="2"/>
      <c r="K448" s="2"/>
      <c r="L448" s="2"/>
      <c r="M448" s="2"/>
      <c r="N448" s="2">
        <v>1700</v>
      </c>
      <c r="O448" s="2" t="s">
        <v>17</v>
      </c>
      <c r="P448" s="2">
        <v>538.42615290000003</v>
      </c>
      <c r="Q448" s="2">
        <v>915324.46</v>
      </c>
      <c r="R448" s="2">
        <v>6.4022134709999996</v>
      </c>
      <c r="S448" s="2">
        <v>10883.7629</v>
      </c>
      <c r="T448" s="2">
        <v>335374.90000000002</v>
      </c>
    </row>
    <row r="449" spans="1:20">
      <c r="A449" s="2" t="s">
        <v>12</v>
      </c>
      <c r="B449" s="2" t="s">
        <v>616</v>
      </c>
      <c r="C449" s="2" t="s">
        <v>14</v>
      </c>
      <c r="D449" s="3" t="s">
        <v>15</v>
      </c>
      <c r="E449" s="2" t="s">
        <v>625</v>
      </c>
      <c r="F449" s="2"/>
      <c r="G449" s="2"/>
      <c r="H449" s="2"/>
      <c r="I449" s="2"/>
      <c r="J449" s="2"/>
      <c r="K449" s="2"/>
      <c r="L449" s="2"/>
      <c r="M449" s="2"/>
      <c r="N449" s="2">
        <v>2956.3</v>
      </c>
      <c r="O449" s="2" t="s">
        <v>17</v>
      </c>
      <c r="P449" s="2">
        <v>499.632632</v>
      </c>
      <c r="Q449" s="2">
        <v>1477063.95</v>
      </c>
      <c r="R449" s="2">
        <v>5.9409349819999999</v>
      </c>
      <c r="S449" s="2">
        <v>17563.186089999999</v>
      </c>
      <c r="T449" s="2">
        <v>541196.30000000005</v>
      </c>
    </row>
    <row r="450" spans="1:20">
      <c r="A450" s="2" t="s">
        <v>12</v>
      </c>
      <c r="B450" s="2" t="s">
        <v>616</v>
      </c>
      <c r="C450" s="2" t="s">
        <v>14</v>
      </c>
      <c r="D450" s="3" t="s">
        <v>15</v>
      </c>
      <c r="E450" s="2" t="s">
        <v>626</v>
      </c>
      <c r="F450" s="2"/>
      <c r="G450" s="2"/>
      <c r="H450" s="2"/>
      <c r="I450" s="2"/>
      <c r="J450" s="2"/>
      <c r="K450" s="2"/>
      <c r="L450" s="2"/>
      <c r="M450" s="2"/>
      <c r="N450" s="2">
        <v>5030.3999999999996</v>
      </c>
      <c r="O450" s="2" t="s">
        <v>17</v>
      </c>
      <c r="P450" s="2">
        <v>520.45056850000003</v>
      </c>
      <c r="Q450" s="2">
        <v>2618074.54</v>
      </c>
      <c r="R450" s="2">
        <v>6.1884728720000002</v>
      </c>
      <c r="S450" s="2">
        <v>31130.49394</v>
      </c>
      <c r="T450" s="2">
        <v>959262.5</v>
      </c>
    </row>
    <row r="451" spans="1:20">
      <c r="A451" s="2" t="s">
        <v>12</v>
      </c>
      <c r="B451" s="2" t="s">
        <v>616</v>
      </c>
      <c r="C451" s="2" t="s">
        <v>14</v>
      </c>
      <c r="D451" s="3" t="s">
        <v>15</v>
      </c>
      <c r="E451" s="2" t="s">
        <v>627</v>
      </c>
      <c r="F451" s="2"/>
      <c r="G451" s="2"/>
      <c r="H451" s="2"/>
      <c r="I451" s="2"/>
      <c r="J451" s="2"/>
      <c r="K451" s="2"/>
      <c r="L451" s="2"/>
      <c r="M451" s="2"/>
      <c r="N451" s="2">
        <v>2917.4</v>
      </c>
      <c r="O451" s="2" t="s">
        <v>17</v>
      </c>
      <c r="P451" s="2">
        <v>657.90485020000006</v>
      </c>
      <c r="Q451" s="2">
        <v>1919371.61</v>
      </c>
      <c r="R451" s="2">
        <v>7.8228876359999999</v>
      </c>
      <c r="S451" s="2">
        <v>22822.492389999999</v>
      </c>
      <c r="T451" s="2">
        <v>703257.7</v>
      </c>
    </row>
    <row r="452" spans="1:20">
      <c r="A452" s="2" t="s">
        <v>12</v>
      </c>
      <c r="B452" s="2" t="s">
        <v>616</v>
      </c>
      <c r="C452" s="2" t="s">
        <v>14</v>
      </c>
      <c r="D452" s="3" t="s">
        <v>15</v>
      </c>
      <c r="E452" s="2" t="s">
        <v>628</v>
      </c>
      <c r="F452" s="2"/>
      <c r="G452" s="2"/>
      <c r="H452" s="2"/>
      <c r="I452" s="2"/>
      <c r="J452" s="2"/>
      <c r="K452" s="2"/>
      <c r="L452" s="2"/>
      <c r="M452" s="2"/>
      <c r="N452" s="2">
        <v>2084</v>
      </c>
      <c r="O452" s="2" t="s">
        <v>17</v>
      </c>
      <c r="P452" s="2">
        <v>514.9522121</v>
      </c>
      <c r="Q452" s="2">
        <v>1073160.4099999999</v>
      </c>
      <c r="R452" s="2">
        <v>6.1230940800000004</v>
      </c>
      <c r="S452" s="2">
        <v>12760.528060000001</v>
      </c>
      <c r="T452" s="2">
        <v>393206</v>
      </c>
    </row>
    <row r="453" spans="1:20">
      <c r="A453" s="2" t="s">
        <v>12</v>
      </c>
      <c r="B453" s="2" t="s">
        <v>616</v>
      </c>
      <c r="C453" s="2" t="s">
        <v>14</v>
      </c>
      <c r="D453" s="3" t="s">
        <v>15</v>
      </c>
      <c r="E453" s="2" t="s">
        <v>629</v>
      </c>
      <c r="F453" s="2"/>
      <c r="G453" s="2"/>
      <c r="H453" s="2"/>
      <c r="I453" s="2"/>
      <c r="J453" s="2"/>
      <c r="K453" s="2"/>
      <c r="L453" s="2"/>
      <c r="M453" s="2"/>
      <c r="N453" s="2">
        <v>3486</v>
      </c>
      <c r="O453" s="2" t="s">
        <v>17</v>
      </c>
      <c r="P453" s="2">
        <v>518.5661159</v>
      </c>
      <c r="Q453" s="2">
        <v>1807721.48</v>
      </c>
      <c r="R453" s="2">
        <v>6.1660655870000003</v>
      </c>
      <c r="S453" s="2">
        <v>21494.904640000001</v>
      </c>
      <c r="T453" s="2">
        <v>662349.1</v>
      </c>
    </row>
    <row r="454" spans="1:20">
      <c r="A454" s="2" t="s">
        <v>12</v>
      </c>
      <c r="B454" s="2" t="s">
        <v>616</v>
      </c>
      <c r="C454" s="2" t="s">
        <v>14</v>
      </c>
      <c r="D454" s="3" t="s">
        <v>15</v>
      </c>
      <c r="E454" s="2" t="s">
        <v>630</v>
      </c>
      <c r="F454" s="2"/>
      <c r="G454" s="2"/>
      <c r="H454" s="2"/>
      <c r="I454" s="2"/>
      <c r="J454" s="2"/>
      <c r="K454" s="2"/>
      <c r="L454" s="2"/>
      <c r="M454" s="2"/>
      <c r="N454" s="2">
        <v>2791.4</v>
      </c>
      <c r="O454" s="2" t="s">
        <v>17</v>
      </c>
      <c r="P454" s="2">
        <v>644.87265890000003</v>
      </c>
      <c r="Q454" s="2">
        <v>1800097.54</v>
      </c>
      <c r="R454" s="2">
        <v>7.6679269779999997</v>
      </c>
      <c r="S454" s="2">
        <v>21404.251370000002</v>
      </c>
      <c r="T454" s="2">
        <v>659555.80000000005</v>
      </c>
    </row>
    <row r="455" spans="1:20">
      <c r="A455" s="2" t="s">
        <v>12</v>
      </c>
      <c r="B455" s="2" t="s">
        <v>631</v>
      </c>
      <c r="C455" s="2" t="s">
        <v>14</v>
      </c>
      <c r="D455" s="3" t="s">
        <v>15</v>
      </c>
      <c r="E455" s="2" t="s">
        <v>632</v>
      </c>
      <c r="F455" s="2"/>
      <c r="G455" s="2"/>
      <c r="H455" s="2"/>
      <c r="I455" s="2"/>
      <c r="J455" s="2"/>
      <c r="K455" s="2"/>
      <c r="L455" s="2"/>
      <c r="M455" s="2"/>
      <c r="N455" s="2">
        <v>7315</v>
      </c>
      <c r="O455" s="2" t="s">
        <v>17</v>
      </c>
      <c r="P455" s="2">
        <v>439.67264110000002</v>
      </c>
      <c r="Q455" s="2">
        <v>3216205.37</v>
      </c>
      <c r="R455" s="2">
        <v>5.2279743300000003</v>
      </c>
      <c r="S455" s="2">
        <v>38242.63222</v>
      </c>
      <c r="T455" s="2">
        <v>1178417.7</v>
      </c>
    </row>
    <row r="456" spans="1:20">
      <c r="A456" s="2" t="s">
        <v>12</v>
      </c>
      <c r="B456" s="2" t="s">
        <v>631</v>
      </c>
      <c r="C456" s="2" t="s">
        <v>14</v>
      </c>
      <c r="D456" s="3" t="s">
        <v>15</v>
      </c>
      <c r="E456" s="2" t="s">
        <v>633</v>
      </c>
      <c r="F456" s="2"/>
      <c r="G456" s="2"/>
      <c r="H456" s="2"/>
      <c r="I456" s="2"/>
      <c r="J456" s="2"/>
      <c r="K456" s="2"/>
      <c r="L456" s="2"/>
      <c r="M456" s="2"/>
      <c r="N456" s="2">
        <v>7680</v>
      </c>
      <c r="O456" s="2" t="s">
        <v>17</v>
      </c>
      <c r="P456" s="2">
        <v>496.45373699999999</v>
      </c>
      <c r="Q456" s="2">
        <v>3812764.7</v>
      </c>
      <c r="R456" s="2">
        <v>5.9031359930000002</v>
      </c>
      <c r="S456" s="2">
        <v>45336.084419999999</v>
      </c>
      <c r="T456" s="2">
        <v>1396997</v>
      </c>
    </row>
    <row r="457" spans="1:20">
      <c r="A457" s="2" t="s">
        <v>12</v>
      </c>
      <c r="B457" s="2" t="s">
        <v>634</v>
      </c>
      <c r="C457" s="2" t="s">
        <v>14</v>
      </c>
      <c r="D457" s="3" t="s">
        <v>15</v>
      </c>
      <c r="E457" s="2" t="s">
        <v>635</v>
      </c>
      <c r="F457" s="2"/>
      <c r="G457" s="2"/>
      <c r="H457" s="2"/>
      <c r="I457" s="2"/>
      <c r="J457" s="2"/>
      <c r="K457" s="2"/>
      <c r="L457" s="2"/>
      <c r="M457" s="2"/>
      <c r="N457" s="2">
        <v>5784</v>
      </c>
      <c r="O457" s="2" t="s">
        <v>17</v>
      </c>
      <c r="P457" s="2">
        <v>548.99404389999995</v>
      </c>
      <c r="Q457" s="2">
        <v>3175381.55</v>
      </c>
      <c r="R457" s="2">
        <v>6.5278721040000001</v>
      </c>
      <c r="S457" s="2">
        <v>37757.212249999997</v>
      </c>
      <c r="T457" s="2">
        <v>1163459.8</v>
      </c>
    </row>
    <row r="458" spans="1:20">
      <c r="A458" s="2" t="s">
        <v>12</v>
      </c>
      <c r="B458" s="2" t="s">
        <v>634</v>
      </c>
      <c r="C458" s="2" t="s">
        <v>14</v>
      </c>
      <c r="D458" s="3" t="s">
        <v>15</v>
      </c>
      <c r="E458" s="2" t="s">
        <v>636</v>
      </c>
      <c r="F458" s="2"/>
      <c r="G458" s="2"/>
      <c r="H458" s="2"/>
      <c r="I458" s="2"/>
      <c r="J458" s="2"/>
      <c r="K458" s="2"/>
      <c r="L458" s="2"/>
      <c r="M458" s="2"/>
      <c r="N458" s="2">
        <v>1412</v>
      </c>
      <c r="O458" s="2" t="s">
        <v>17</v>
      </c>
      <c r="P458" s="2">
        <v>512.74458919999995</v>
      </c>
      <c r="Q458" s="2">
        <v>723995.36</v>
      </c>
      <c r="R458" s="2">
        <v>6.0968441049999997</v>
      </c>
      <c r="S458" s="2">
        <v>8608.7438760000005</v>
      </c>
      <c r="T458" s="2">
        <v>265271.90000000002</v>
      </c>
    </row>
    <row r="459" spans="1:20">
      <c r="A459" s="2" t="s">
        <v>12</v>
      </c>
      <c r="B459" s="2" t="s">
        <v>634</v>
      </c>
      <c r="C459" s="2" t="s">
        <v>14</v>
      </c>
      <c r="D459" s="3" t="s">
        <v>15</v>
      </c>
      <c r="E459" s="2" t="s">
        <v>637</v>
      </c>
      <c r="F459" s="2"/>
      <c r="G459" s="2"/>
      <c r="H459" s="2"/>
      <c r="I459" s="2"/>
      <c r="J459" s="2"/>
      <c r="K459" s="2"/>
      <c r="L459" s="2"/>
      <c r="M459" s="2"/>
      <c r="N459" s="2">
        <v>345.6</v>
      </c>
      <c r="O459" s="2" t="s">
        <v>17</v>
      </c>
      <c r="P459" s="2">
        <v>525.35315390000005</v>
      </c>
      <c r="Q459" s="2">
        <v>181562.05</v>
      </c>
      <c r="R459" s="2">
        <v>6.2467675849999997</v>
      </c>
      <c r="S459" s="2">
        <v>2158.8828779999999</v>
      </c>
      <c r="T459" s="2">
        <v>66524.3</v>
      </c>
    </row>
    <row r="460" spans="1:20">
      <c r="A460" s="2" t="s">
        <v>12</v>
      </c>
      <c r="B460" s="2" t="s">
        <v>638</v>
      </c>
      <c r="C460" s="2" t="s">
        <v>14</v>
      </c>
      <c r="D460" s="3" t="s">
        <v>15</v>
      </c>
      <c r="E460" s="2" t="s">
        <v>639</v>
      </c>
      <c r="F460" s="2"/>
      <c r="G460" s="2"/>
      <c r="H460" s="2"/>
      <c r="I460" s="2"/>
      <c r="J460" s="2"/>
      <c r="K460" s="2"/>
      <c r="L460" s="2"/>
      <c r="M460" s="2"/>
      <c r="N460" s="2">
        <v>2042.4</v>
      </c>
      <c r="O460" s="2" t="s">
        <v>17</v>
      </c>
      <c r="P460" s="2">
        <v>721.05868099999998</v>
      </c>
      <c r="Q460" s="2">
        <v>1472690.25</v>
      </c>
      <c r="R460" s="2">
        <v>8.5687306119999995</v>
      </c>
      <c r="S460" s="2">
        <v>17500.775399999999</v>
      </c>
      <c r="T460" s="2">
        <v>539593.80000000005</v>
      </c>
    </row>
    <row r="461" spans="1:20">
      <c r="A461" s="2" t="s">
        <v>12</v>
      </c>
      <c r="B461" s="2" t="s">
        <v>638</v>
      </c>
      <c r="C461" s="2" t="s">
        <v>14</v>
      </c>
      <c r="D461" s="3" t="s">
        <v>15</v>
      </c>
      <c r="E461" s="2" t="s">
        <v>640</v>
      </c>
      <c r="F461" s="2"/>
      <c r="G461" s="2"/>
      <c r="H461" s="2"/>
      <c r="I461" s="2"/>
      <c r="J461" s="2"/>
      <c r="K461" s="2"/>
      <c r="L461" s="2"/>
      <c r="M461" s="2"/>
      <c r="N461" s="2">
        <v>2322.1999999999998</v>
      </c>
      <c r="O461" s="2" t="s">
        <v>17</v>
      </c>
      <c r="P461" s="2">
        <v>650.36649299999999</v>
      </c>
      <c r="Q461" s="2">
        <v>1510281.07</v>
      </c>
      <c r="R461" s="2">
        <v>7.7286570760000002</v>
      </c>
      <c r="S461" s="2">
        <v>17947.48746</v>
      </c>
      <c r="T461" s="2">
        <v>553367</v>
      </c>
    </row>
    <row r="462" spans="1:20">
      <c r="A462" s="2" t="s">
        <v>12</v>
      </c>
      <c r="B462" s="2" t="s">
        <v>638</v>
      </c>
      <c r="C462" s="2" t="s">
        <v>14</v>
      </c>
      <c r="D462" s="3" t="s">
        <v>15</v>
      </c>
      <c r="E462" s="2" t="s">
        <v>641</v>
      </c>
      <c r="F462" s="2"/>
      <c r="G462" s="2"/>
      <c r="H462" s="2"/>
      <c r="I462" s="2"/>
      <c r="J462" s="2"/>
      <c r="K462" s="2"/>
      <c r="L462" s="2"/>
      <c r="M462" s="2"/>
      <c r="N462" s="2">
        <v>662.4</v>
      </c>
      <c r="O462" s="2" t="s">
        <v>17</v>
      </c>
      <c r="P462" s="2">
        <v>452.37515100000002</v>
      </c>
      <c r="Q462" s="2">
        <v>299653.3</v>
      </c>
      <c r="R462" s="2">
        <v>5.375818787</v>
      </c>
      <c r="S462" s="2">
        <v>3560.9423649999999</v>
      </c>
      <c r="T462" s="2">
        <v>109793</v>
      </c>
    </row>
    <row r="463" spans="1:20">
      <c r="A463" s="2" t="s">
        <v>12</v>
      </c>
      <c r="B463" s="2" t="s">
        <v>638</v>
      </c>
      <c r="C463" s="2" t="s">
        <v>14</v>
      </c>
      <c r="D463" s="3" t="s">
        <v>15</v>
      </c>
      <c r="E463" s="2" t="s">
        <v>642</v>
      </c>
      <c r="F463" s="2"/>
      <c r="G463" s="2"/>
      <c r="H463" s="2"/>
      <c r="I463" s="2"/>
      <c r="J463" s="2"/>
      <c r="K463" s="2"/>
      <c r="L463" s="2"/>
      <c r="M463" s="2"/>
      <c r="N463" s="2">
        <v>8189.6</v>
      </c>
      <c r="O463" s="2" t="s">
        <v>17</v>
      </c>
      <c r="P463" s="2">
        <v>660.76209459999995</v>
      </c>
      <c r="Q463" s="2">
        <v>5411377.25</v>
      </c>
      <c r="R463" s="2">
        <v>7.8521936380000001</v>
      </c>
      <c r="S463" s="2">
        <v>64306.32501</v>
      </c>
      <c r="T463" s="2">
        <v>1982728.5</v>
      </c>
    </row>
    <row r="464" spans="1:20">
      <c r="A464" s="2" t="s">
        <v>12</v>
      </c>
      <c r="B464" s="2" t="s">
        <v>638</v>
      </c>
      <c r="C464" s="2" t="s">
        <v>14</v>
      </c>
      <c r="D464" s="3" t="s">
        <v>15</v>
      </c>
      <c r="E464" s="2" t="s">
        <v>643</v>
      </c>
      <c r="F464" s="2"/>
      <c r="G464" s="2"/>
      <c r="H464" s="2"/>
      <c r="I464" s="2"/>
      <c r="J464" s="2"/>
      <c r="K464" s="2"/>
      <c r="L464" s="2"/>
      <c r="M464" s="2"/>
      <c r="N464" s="2">
        <v>1672</v>
      </c>
      <c r="O464" s="2" t="s">
        <v>17</v>
      </c>
      <c r="P464" s="2">
        <v>520.23146529999997</v>
      </c>
      <c r="Q464" s="2">
        <v>869827.01</v>
      </c>
      <c r="R464" s="2">
        <v>6.1821921010000001</v>
      </c>
      <c r="S464" s="2">
        <v>10336.625190000001</v>
      </c>
      <c r="T464" s="2">
        <v>318704.59999999998</v>
      </c>
    </row>
    <row r="465" spans="1:20">
      <c r="A465" s="2" t="s">
        <v>12</v>
      </c>
      <c r="B465" s="2" t="s">
        <v>644</v>
      </c>
      <c r="C465" s="2" t="s">
        <v>14</v>
      </c>
      <c r="D465" s="3" t="s">
        <v>15</v>
      </c>
      <c r="E465" s="2" t="s">
        <v>645</v>
      </c>
      <c r="F465" s="2"/>
      <c r="G465" s="2"/>
      <c r="H465" s="2"/>
      <c r="I465" s="2"/>
      <c r="J465" s="2"/>
      <c r="K465" s="2"/>
      <c r="L465" s="2"/>
      <c r="M465" s="2"/>
      <c r="N465" s="2">
        <v>7300</v>
      </c>
      <c r="O465" s="2" t="s">
        <v>17</v>
      </c>
      <c r="P465" s="2">
        <v>447.06412740000002</v>
      </c>
      <c r="Q465" s="2">
        <v>3263568.13</v>
      </c>
      <c r="R465" s="2">
        <v>5.3127050200000001</v>
      </c>
      <c r="S465" s="2">
        <v>38782.746639999998</v>
      </c>
      <c r="T465" s="2">
        <v>1195771.3999999999</v>
      </c>
    </row>
    <row r="466" spans="1:20">
      <c r="A466" s="2" t="s">
        <v>12</v>
      </c>
      <c r="B466" s="2" t="s">
        <v>646</v>
      </c>
      <c r="C466" s="2" t="s">
        <v>14</v>
      </c>
      <c r="D466" s="3" t="s">
        <v>15</v>
      </c>
      <c r="E466" s="2" t="s">
        <v>647</v>
      </c>
      <c r="F466" s="2"/>
      <c r="G466" s="2"/>
      <c r="H466" s="2"/>
      <c r="I466" s="2"/>
      <c r="J466" s="2"/>
      <c r="K466" s="2"/>
      <c r="L466" s="2"/>
      <c r="M466" s="2"/>
      <c r="N466" s="2">
        <v>10200</v>
      </c>
      <c r="O466" s="2" t="s">
        <v>17</v>
      </c>
      <c r="P466" s="2">
        <v>603.29936959999998</v>
      </c>
      <c r="Q466" s="2">
        <v>6153653.5700000003</v>
      </c>
      <c r="R466" s="2">
        <v>7.1693329720000003</v>
      </c>
      <c r="S466" s="2">
        <v>73127.196320000003</v>
      </c>
      <c r="T466" s="2">
        <v>2254698.7000000002</v>
      </c>
    </row>
    <row r="467" spans="1:20">
      <c r="A467" s="2" t="s">
        <v>12</v>
      </c>
      <c r="B467" s="2" t="s">
        <v>646</v>
      </c>
      <c r="C467" s="2" t="s">
        <v>14</v>
      </c>
      <c r="D467" s="3" t="s">
        <v>15</v>
      </c>
      <c r="E467" s="2" t="s">
        <v>648</v>
      </c>
      <c r="F467" s="2"/>
      <c r="G467" s="2"/>
      <c r="H467" s="2"/>
      <c r="I467" s="2"/>
      <c r="J467" s="2"/>
      <c r="K467" s="2"/>
      <c r="L467" s="2"/>
      <c r="M467" s="2"/>
      <c r="N467" s="2">
        <v>1497.6</v>
      </c>
      <c r="O467" s="2" t="s">
        <v>17</v>
      </c>
      <c r="P467" s="2">
        <v>475.97587470000002</v>
      </c>
      <c r="Q467" s="2">
        <v>712821.47</v>
      </c>
      <c r="R467" s="2">
        <v>5.6562789630000001</v>
      </c>
      <c r="S467" s="2">
        <v>8470.8433750000004</v>
      </c>
      <c r="T467" s="2">
        <v>261177.8</v>
      </c>
    </row>
    <row r="468" spans="1:20">
      <c r="A468" s="2" t="s">
        <v>12</v>
      </c>
      <c r="B468" s="2" t="s">
        <v>646</v>
      </c>
      <c r="C468" s="2" t="s">
        <v>14</v>
      </c>
      <c r="D468" s="3" t="s">
        <v>15</v>
      </c>
      <c r="E468" s="2" t="s">
        <v>649</v>
      </c>
      <c r="F468" s="2"/>
      <c r="G468" s="2"/>
      <c r="H468" s="2"/>
      <c r="I468" s="2"/>
      <c r="J468" s="2"/>
      <c r="K468" s="2"/>
      <c r="L468" s="2"/>
      <c r="M468" s="2"/>
      <c r="N468" s="2">
        <v>6657.6</v>
      </c>
      <c r="O468" s="2" t="s">
        <v>17</v>
      </c>
      <c r="P468" s="2">
        <v>587.08103670000003</v>
      </c>
      <c r="Q468" s="2">
        <v>3908550.71</v>
      </c>
      <c r="R468" s="2">
        <v>6.9766017429999998</v>
      </c>
      <c r="S468" s="2">
        <v>46447.423770000001</v>
      </c>
      <c r="T468" s="2">
        <v>1432092.9</v>
      </c>
    </row>
    <row r="469" spans="1:20">
      <c r="A469" s="2" t="s">
        <v>12</v>
      </c>
      <c r="B469" s="2" t="s">
        <v>646</v>
      </c>
      <c r="C469" s="2" t="s">
        <v>14</v>
      </c>
      <c r="D469" s="3" t="s">
        <v>15</v>
      </c>
      <c r="E469" s="2" t="s">
        <v>650</v>
      </c>
      <c r="F469" s="2"/>
      <c r="G469" s="2"/>
      <c r="H469" s="2"/>
      <c r="I469" s="2"/>
      <c r="J469" s="2"/>
      <c r="K469" s="2"/>
      <c r="L469" s="2"/>
      <c r="M469" s="2"/>
      <c r="N469" s="2">
        <v>8431.25</v>
      </c>
      <c r="O469" s="2" t="s">
        <v>17</v>
      </c>
      <c r="P469" s="2">
        <v>467.70775029999999</v>
      </c>
      <c r="Q469" s="2">
        <v>3943360.97</v>
      </c>
      <c r="R469" s="2">
        <v>5.5580243649999996</v>
      </c>
      <c r="S469" s="2">
        <v>46861.092929999999</v>
      </c>
      <c r="T469" s="2">
        <v>1444847.5</v>
      </c>
    </row>
    <row r="470" spans="1:20">
      <c r="A470" s="2" t="s">
        <v>12</v>
      </c>
      <c r="B470" s="2" t="s">
        <v>646</v>
      </c>
      <c r="C470" s="2" t="s">
        <v>14</v>
      </c>
      <c r="D470" s="3" t="s">
        <v>15</v>
      </c>
      <c r="E470" s="2" t="s">
        <v>651</v>
      </c>
      <c r="F470" s="2"/>
      <c r="G470" s="2"/>
      <c r="H470" s="2"/>
      <c r="I470" s="2"/>
      <c r="J470" s="2"/>
      <c r="K470" s="2"/>
      <c r="L470" s="2"/>
      <c r="M470" s="2"/>
      <c r="N470" s="2">
        <v>6159</v>
      </c>
      <c r="O470" s="2" t="s">
        <v>17</v>
      </c>
      <c r="P470" s="2">
        <v>540.52603829999998</v>
      </c>
      <c r="Q470" s="2">
        <v>3329099.87</v>
      </c>
      <c r="R470" s="2">
        <v>6.4233634979999996</v>
      </c>
      <c r="S470" s="2">
        <v>39561.495779999997</v>
      </c>
      <c r="T470" s="2">
        <v>1219782.2</v>
      </c>
    </row>
    <row r="471" spans="1:20">
      <c r="A471" s="2" t="s">
        <v>12</v>
      </c>
      <c r="B471" s="2" t="s">
        <v>646</v>
      </c>
      <c r="C471" s="2" t="s">
        <v>14</v>
      </c>
      <c r="D471" s="3" t="s">
        <v>15</v>
      </c>
      <c r="E471" s="2" t="s">
        <v>652</v>
      </c>
      <c r="F471" s="2"/>
      <c r="G471" s="2"/>
      <c r="H471" s="2"/>
      <c r="I471" s="2"/>
      <c r="J471" s="2"/>
      <c r="K471" s="2"/>
      <c r="L471" s="2"/>
      <c r="M471" s="2"/>
      <c r="N471" s="2">
        <v>1060.8</v>
      </c>
      <c r="O471" s="2" t="s">
        <v>17</v>
      </c>
      <c r="P471" s="2">
        <v>521.24014890000001</v>
      </c>
      <c r="Q471" s="2">
        <v>552931.55000000005</v>
      </c>
      <c r="R471" s="2">
        <v>6.1941788349999998</v>
      </c>
      <c r="S471" s="2">
        <v>6570.7849079999996</v>
      </c>
      <c r="T471" s="2">
        <v>202594.1</v>
      </c>
    </row>
    <row r="472" spans="1:20">
      <c r="A472" s="2" t="s">
        <v>12</v>
      </c>
      <c r="B472" s="2" t="s">
        <v>653</v>
      </c>
      <c r="C472" s="2" t="s">
        <v>14</v>
      </c>
      <c r="D472" s="3" t="s">
        <v>15</v>
      </c>
      <c r="E472" s="2" t="s">
        <v>654</v>
      </c>
      <c r="F472" s="2"/>
      <c r="G472" s="2"/>
      <c r="H472" s="2"/>
      <c r="I472" s="2"/>
      <c r="J472" s="2"/>
      <c r="K472" s="2"/>
      <c r="L472" s="2"/>
      <c r="M472" s="2"/>
      <c r="N472" s="2">
        <v>850</v>
      </c>
      <c r="O472" s="2" t="s">
        <v>17</v>
      </c>
      <c r="P472" s="2">
        <v>648.60479999999995</v>
      </c>
      <c r="Q472" s="2">
        <v>551314.07999999996</v>
      </c>
      <c r="R472" s="2">
        <v>7.7031448930000002</v>
      </c>
      <c r="S472" s="2">
        <v>6547.6731589999999</v>
      </c>
      <c r="T472" s="2">
        <v>202001.5</v>
      </c>
    </row>
    <row r="473" spans="1:20">
      <c r="A473" s="2" t="s">
        <v>12</v>
      </c>
      <c r="B473" s="2" t="s">
        <v>653</v>
      </c>
      <c r="C473" s="2" t="s">
        <v>14</v>
      </c>
      <c r="D473" s="3" t="s">
        <v>15</v>
      </c>
      <c r="E473" s="2" t="s">
        <v>655</v>
      </c>
      <c r="F473" s="2"/>
      <c r="G473" s="2"/>
      <c r="H473" s="2"/>
      <c r="I473" s="2"/>
      <c r="J473" s="2"/>
      <c r="K473" s="2"/>
      <c r="L473" s="2"/>
      <c r="M473" s="2"/>
      <c r="N473" s="2">
        <v>1800</v>
      </c>
      <c r="O473" s="2" t="s">
        <v>17</v>
      </c>
      <c r="P473" s="2">
        <v>524.06283889999997</v>
      </c>
      <c r="Q473" s="2">
        <v>943313.11</v>
      </c>
      <c r="R473" s="2">
        <v>6.224024215</v>
      </c>
      <c r="S473" s="2">
        <v>11203.24359</v>
      </c>
      <c r="T473" s="2">
        <v>345629.9</v>
      </c>
    </row>
    <row r="474" spans="1:20">
      <c r="A474" s="2" t="s">
        <v>12</v>
      </c>
      <c r="B474" s="2" t="s">
        <v>653</v>
      </c>
      <c r="C474" s="2" t="s">
        <v>14</v>
      </c>
      <c r="D474" s="3" t="s">
        <v>15</v>
      </c>
      <c r="E474" s="2" t="s">
        <v>656</v>
      </c>
      <c r="F474" s="2"/>
      <c r="G474" s="2"/>
      <c r="H474" s="2"/>
      <c r="I474" s="2"/>
      <c r="J474" s="2"/>
      <c r="K474" s="2"/>
      <c r="L474" s="2"/>
      <c r="M474" s="2"/>
      <c r="N474" s="2">
        <v>1528</v>
      </c>
      <c r="O474" s="2" t="s">
        <v>17</v>
      </c>
      <c r="P474" s="2">
        <v>528.25507849999997</v>
      </c>
      <c r="Q474" s="2">
        <v>807173.76</v>
      </c>
      <c r="R474" s="2">
        <v>6.273813284</v>
      </c>
      <c r="S474" s="2">
        <v>9586.3866980000003</v>
      </c>
      <c r="T474" s="2">
        <v>295748.5</v>
      </c>
    </row>
    <row r="475" spans="1:20">
      <c r="A475" s="2" t="s">
        <v>12</v>
      </c>
      <c r="B475" s="2" t="s">
        <v>653</v>
      </c>
      <c r="C475" s="2" t="s">
        <v>14</v>
      </c>
      <c r="D475" s="3" t="s">
        <v>15</v>
      </c>
      <c r="E475" s="2" t="s">
        <v>657</v>
      </c>
      <c r="F475" s="2"/>
      <c r="G475" s="2"/>
      <c r="H475" s="2"/>
      <c r="I475" s="2"/>
      <c r="J475" s="2"/>
      <c r="K475" s="2"/>
      <c r="L475" s="2"/>
      <c r="M475" s="2"/>
      <c r="N475" s="2">
        <v>10959</v>
      </c>
      <c r="O475" s="2" t="s">
        <v>17</v>
      </c>
      <c r="P475" s="2">
        <v>478.12203390000002</v>
      </c>
      <c r="Q475" s="2">
        <v>5239739.37</v>
      </c>
      <c r="R475" s="2">
        <v>5.678408954</v>
      </c>
      <c r="S475" s="2">
        <v>62229.683729999997</v>
      </c>
      <c r="T475" s="2">
        <v>1919840.5</v>
      </c>
    </row>
    <row r="476" spans="1:20">
      <c r="A476" s="2" t="s">
        <v>12</v>
      </c>
      <c r="B476" s="2" t="s">
        <v>653</v>
      </c>
      <c r="C476" s="2" t="s">
        <v>14</v>
      </c>
      <c r="D476" s="3" t="s">
        <v>15</v>
      </c>
      <c r="E476" s="2" t="s">
        <v>658</v>
      </c>
      <c r="F476" s="2"/>
      <c r="G476" s="2"/>
      <c r="H476" s="2"/>
      <c r="I476" s="2"/>
      <c r="J476" s="2"/>
      <c r="K476" s="2"/>
      <c r="L476" s="2"/>
      <c r="M476" s="2"/>
      <c r="N476" s="2">
        <v>121.8</v>
      </c>
      <c r="O476" s="2" t="s">
        <v>17</v>
      </c>
      <c r="P476" s="2">
        <v>642.99162560000002</v>
      </c>
      <c r="Q476" s="2">
        <v>78316.38</v>
      </c>
      <c r="R476" s="2">
        <v>7.6364801140000003</v>
      </c>
      <c r="S476" s="2">
        <v>930.12327789999995</v>
      </c>
      <c r="T476" s="2">
        <v>28695.1</v>
      </c>
    </row>
    <row r="477" spans="1:20">
      <c r="A477" s="2" t="s">
        <v>12</v>
      </c>
      <c r="B477" s="2" t="s">
        <v>653</v>
      </c>
      <c r="C477" s="2" t="s">
        <v>14</v>
      </c>
      <c r="D477" s="3" t="s">
        <v>15</v>
      </c>
      <c r="E477" s="2" t="s">
        <v>659</v>
      </c>
      <c r="F477" s="2"/>
      <c r="G477" s="2"/>
      <c r="H477" s="2"/>
      <c r="I477" s="2"/>
      <c r="J477" s="2"/>
      <c r="K477" s="2"/>
      <c r="L477" s="2"/>
      <c r="M477" s="2"/>
      <c r="N477" s="2">
        <v>7215</v>
      </c>
      <c r="O477" s="2" t="s">
        <v>17</v>
      </c>
      <c r="P477" s="2">
        <v>444.91906440000002</v>
      </c>
      <c r="Q477" s="2">
        <v>3210091.05</v>
      </c>
      <c r="R477" s="2">
        <v>5.2840743999999997</v>
      </c>
      <c r="S477" s="2">
        <v>38124.596790000003</v>
      </c>
      <c r="T477" s="2">
        <v>1176177.3</v>
      </c>
    </row>
    <row r="478" spans="1:20">
      <c r="A478" s="2" t="s">
        <v>12</v>
      </c>
      <c r="B478" s="2" t="s">
        <v>653</v>
      </c>
      <c r="C478" s="2" t="s">
        <v>14</v>
      </c>
      <c r="D478" s="3" t="s">
        <v>15</v>
      </c>
      <c r="E478" s="2" t="s">
        <v>660</v>
      </c>
      <c r="F478" s="2"/>
      <c r="G478" s="2"/>
      <c r="H478" s="2"/>
      <c r="I478" s="2"/>
      <c r="J478" s="2"/>
      <c r="K478" s="2"/>
      <c r="L478" s="2"/>
      <c r="M478" s="2"/>
      <c r="N478" s="2">
        <v>10885.5</v>
      </c>
      <c r="O478" s="2" t="s">
        <v>17</v>
      </c>
      <c r="P478" s="2">
        <v>493.79377060000002</v>
      </c>
      <c r="Q478" s="2">
        <v>5375192.0899999999</v>
      </c>
      <c r="R478" s="2">
        <v>5.8645340929999996</v>
      </c>
      <c r="S478" s="2">
        <v>63838.385869999998</v>
      </c>
      <c r="T478" s="2">
        <v>1969470.3</v>
      </c>
    </row>
    <row r="479" spans="1:20">
      <c r="A479" s="2" t="s">
        <v>12</v>
      </c>
      <c r="B479" s="2" t="s">
        <v>653</v>
      </c>
      <c r="C479" s="2" t="s">
        <v>14</v>
      </c>
      <c r="D479" s="3" t="s">
        <v>15</v>
      </c>
      <c r="E479" s="2" t="s">
        <v>661</v>
      </c>
      <c r="F479" s="2"/>
      <c r="G479" s="2"/>
      <c r="H479" s="2"/>
      <c r="I479" s="2"/>
      <c r="J479" s="2"/>
      <c r="K479" s="2"/>
      <c r="L479" s="2"/>
      <c r="M479" s="2"/>
      <c r="N479" s="2">
        <v>9504</v>
      </c>
      <c r="O479" s="2" t="s">
        <v>17</v>
      </c>
      <c r="P479" s="2">
        <v>217.09572600000001</v>
      </c>
      <c r="Q479" s="2">
        <v>2063277.78</v>
      </c>
      <c r="R479" s="2">
        <v>2.5783340379999999</v>
      </c>
      <c r="S479" s="2">
        <v>24504.486700000001</v>
      </c>
      <c r="T479" s="2">
        <v>755985.1</v>
      </c>
    </row>
    <row r="480" spans="1:20">
      <c r="A480" s="2" t="s">
        <v>12</v>
      </c>
      <c r="B480" s="2" t="s">
        <v>653</v>
      </c>
      <c r="C480" s="2" t="s">
        <v>14</v>
      </c>
      <c r="D480" s="3" t="s">
        <v>15</v>
      </c>
      <c r="E480" s="2" t="s">
        <v>662</v>
      </c>
      <c r="F480" s="2"/>
      <c r="G480" s="2"/>
      <c r="H480" s="2"/>
      <c r="I480" s="2"/>
      <c r="J480" s="2"/>
      <c r="K480" s="2"/>
      <c r="L480" s="2"/>
      <c r="M480" s="2"/>
      <c r="N480" s="2">
        <v>10561.6</v>
      </c>
      <c r="O480" s="2" t="s">
        <v>17</v>
      </c>
      <c r="P480" s="2">
        <v>433.14191030000001</v>
      </c>
      <c r="Q480" s="2">
        <v>4574671.5999999996</v>
      </c>
      <c r="R480" s="2">
        <v>5.1442032099999997</v>
      </c>
      <c r="S480" s="2">
        <v>54331.016629999998</v>
      </c>
      <c r="T480" s="2">
        <v>1676159.6</v>
      </c>
    </row>
    <row r="481" spans="1:20">
      <c r="A481" s="2" t="s">
        <v>12</v>
      </c>
      <c r="B481" s="2" t="s">
        <v>653</v>
      </c>
      <c r="C481" s="2" t="s">
        <v>14</v>
      </c>
      <c r="D481" s="3" t="s">
        <v>15</v>
      </c>
      <c r="E481" s="2" t="s">
        <v>663</v>
      </c>
      <c r="F481" s="2"/>
      <c r="G481" s="2"/>
      <c r="H481" s="2"/>
      <c r="I481" s="2"/>
      <c r="J481" s="2"/>
      <c r="K481" s="2"/>
      <c r="L481" s="2"/>
      <c r="M481" s="2"/>
      <c r="N481" s="2">
        <v>8721</v>
      </c>
      <c r="O481" s="2" t="s">
        <v>17</v>
      </c>
      <c r="P481" s="2">
        <v>497.65313149999997</v>
      </c>
      <c r="Q481" s="2">
        <v>4340032.96</v>
      </c>
      <c r="R481" s="2">
        <v>5.9103697329999996</v>
      </c>
      <c r="S481" s="2">
        <v>51544.334439999999</v>
      </c>
      <c r="T481" s="2">
        <v>1590188.1</v>
      </c>
    </row>
    <row r="482" spans="1:20">
      <c r="A482" s="2" t="s">
        <v>12</v>
      </c>
      <c r="B482" s="2" t="s">
        <v>653</v>
      </c>
      <c r="C482" s="2" t="s">
        <v>14</v>
      </c>
      <c r="D482" s="3" t="s">
        <v>15</v>
      </c>
      <c r="E482" s="2" t="s">
        <v>664</v>
      </c>
      <c r="F482" s="2"/>
      <c r="G482" s="2"/>
      <c r="H482" s="2"/>
      <c r="I482" s="2"/>
      <c r="J482" s="2"/>
      <c r="K482" s="2"/>
      <c r="L482" s="2"/>
      <c r="M482" s="2"/>
      <c r="N482" s="2">
        <v>3451</v>
      </c>
      <c r="O482" s="2" t="s">
        <v>17</v>
      </c>
      <c r="P482" s="2">
        <v>662.84917419999999</v>
      </c>
      <c r="Q482" s="2">
        <v>2287492.5</v>
      </c>
      <c r="R482" s="2">
        <v>7.8723179830000003</v>
      </c>
      <c r="S482" s="2">
        <v>27167.369360000001</v>
      </c>
      <c r="T482" s="2">
        <v>838137.3</v>
      </c>
    </row>
    <row r="483" spans="1:20">
      <c r="A483" s="2" t="s">
        <v>12</v>
      </c>
      <c r="B483" s="2" t="s">
        <v>665</v>
      </c>
      <c r="C483" s="2" t="s">
        <v>14</v>
      </c>
      <c r="D483" s="3" t="s">
        <v>15</v>
      </c>
      <c r="E483" s="2" t="s">
        <v>666</v>
      </c>
      <c r="F483" s="2"/>
      <c r="G483" s="2"/>
      <c r="H483" s="2"/>
      <c r="I483" s="2"/>
      <c r="J483" s="2"/>
      <c r="K483" s="2"/>
      <c r="L483" s="2"/>
      <c r="M483" s="2"/>
      <c r="N483" s="2">
        <v>1683</v>
      </c>
      <c r="O483" s="2" t="s">
        <v>17</v>
      </c>
      <c r="P483" s="2">
        <v>608.28382650000003</v>
      </c>
      <c r="Q483" s="2">
        <v>1023741.68</v>
      </c>
      <c r="R483" s="2">
        <v>7.2242734740000003</v>
      </c>
      <c r="S483" s="2">
        <v>12158.45226</v>
      </c>
      <c r="T483" s="2">
        <v>375098.9</v>
      </c>
    </row>
    <row r="484" spans="1:20">
      <c r="A484" s="2" t="s">
        <v>12</v>
      </c>
      <c r="B484" s="2" t="s">
        <v>665</v>
      </c>
      <c r="C484" s="2" t="s">
        <v>14</v>
      </c>
      <c r="D484" s="3" t="s">
        <v>15</v>
      </c>
      <c r="E484" s="2" t="s">
        <v>667</v>
      </c>
      <c r="F484" s="2"/>
      <c r="G484" s="2"/>
      <c r="H484" s="2"/>
      <c r="I484" s="2"/>
      <c r="J484" s="2"/>
      <c r="K484" s="2"/>
      <c r="L484" s="2"/>
      <c r="M484" s="2"/>
      <c r="N484" s="2">
        <v>163.19999999999999</v>
      </c>
      <c r="O484" s="2" t="s">
        <v>17</v>
      </c>
      <c r="P484" s="2">
        <v>534.26801469999998</v>
      </c>
      <c r="Q484" s="2">
        <v>87192.54</v>
      </c>
      <c r="R484" s="2">
        <v>6.3452258280000002</v>
      </c>
      <c r="S484" s="2">
        <v>1035.540855</v>
      </c>
      <c r="T484" s="2">
        <v>31947.4</v>
      </c>
    </row>
    <row r="485" spans="1:20">
      <c r="A485" s="2" t="s">
        <v>12</v>
      </c>
      <c r="B485" s="2" t="s">
        <v>665</v>
      </c>
      <c r="C485" s="2" t="s">
        <v>14</v>
      </c>
      <c r="D485" s="3" t="s">
        <v>15</v>
      </c>
      <c r="E485" s="2" t="s">
        <v>668</v>
      </c>
      <c r="F485" s="2"/>
      <c r="G485" s="2"/>
      <c r="H485" s="2"/>
      <c r="I485" s="2"/>
      <c r="J485" s="2"/>
      <c r="K485" s="2"/>
      <c r="L485" s="2"/>
      <c r="M485" s="2"/>
      <c r="N485" s="2">
        <v>2764</v>
      </c>
      <c r="O485" s="2" t="s">
        <v>17</v>
      </c>
      <c r="P485" s="2">
        <v>525.40687409999998</v>
      </c>
      <c r="Q485" s="2">
        <v>1452224.6</v>
      </c>
      <c r="R485" s="2">
        <v>6.2399866279999996</v>
      </c>
      <c r="S485" s="2">
        <v>17247.323039999999</v>
      </c>
      <c r="T485" s="2">
        <v>532095.1</v>
      </c>
    </row>
    <row r="486" spans="1:20">
      <c r="A486" s="2" t="s">
        <v>12</v>
      </c>
      <c r="B486" s="2" t="s">
        <v>665</v>
      </c>
      <c r="C486" s="2" t="s">
        <v>14</v>
      </c>
      <c r="D486" s="3" t="s">
        <v>15</v>
      </c>
      <c r="E486" s="2" t="s">
        <v>669</v>
      </c>
      <c r="F486" s="2"/>
      <c r="G486" s="2"/>
      <c r="H486" s="2"/>
      <c r="I486" s="2"/>
      <c r="J486" s="2"/>
      <c r="K486" s="2"/>
      <c r="L486" s="2"/>
      <c r="M486" s="2"/>
      <c r="N486" s="2">
        <v>2549.4</v>
      </c>
      <c r="O486" s="2" t="s">
        <v>17</v>
      </c>
      <c r="P486" s="2">
        <v>585.77116179999996</v>
      </c>
      <c r="Q486" s="2">
        <v>1493365</v>
      </c>
      <c r="R486" s="2">
        <v>6.9569021600000003</v>
      </c>
      <c r="S486" s="2">
        <v>17735.926370000001</v>
      </c>
      <c r="T486" s="2">
        <v>547168.9</v>
      </c>
    </row>
    <row r="487" spans="1:20">
      <c r="A487" s="2" t="s">
        <v>12</v>
      </c>
      <c r="B487" s="2" t="s">
        <v>665</v>
      </c>
      <c r="C487" s="2" t="s">
        <v>14</v>
      </c>
      <c r="D487" s="3" t="s">
        <v>15</v>
      </c>
      <c r="E487" s="2" t="s">
        <v>670</v>
      </c>
      <c r="F487" s="2"/>
      <c r="G487" s="2"/>
      <c r="H487" s="2"/>
      <c r="I487" s="2"/>
      <c r="J487" s="2"/>
      <c r="K487" s="2"/>
      <c r="L487" s="2"/>
      <c r="M487" s="2"/>
      <c r="N487" s="2">
        <v>85.5</v>
      </c>
      <c r="O487" s="2" t="s">
        <v>17</v>
      </c>
      <c r="P487" s="2">
        <v>560.61941520000005</v>
      </c>
      <c r="Q487" s="2">
        <v>47932.959999999999</v>
      </c>
      <c r="R487" s="2">
        <v>6.6581878290000001</v>
      </c>
      <c r="S487" s="2">
        <v>569.27505940000003</v>
      </c>
      <c r="T487" s="2">
        <v>17562.7</v>
      </c>
    </row>
    <row r="488" spans="1:20">
      <c r="A488" s="2" t="s">
        <v>12</v>
      </c>
      <c r="B488" s="2" t="s">
        <v>671</v>
      </c>
      <c r="C488" s="2" t="s">
        <v>14</v>
      </c>
      <c r="D488" s="3" t="s">
        <v>15</v>
      </c>
      <c r="E488" s="2" t="s">
        <v>672</v>
      </c>
      <c r="F488" s="2"/>
      <c r="G488" s="2"/>
      <c r="H488" s="2"/>
      <c r="I488" s="2"/>
      <c r="J488" s="2"/>
      <c r="K488" s="2"/>
      <c r="L488" s="2"/>
      <c r="M488" s="2"/>
      <c r="N488" s="2">
        <v>5679.1</v>
      </c>
      <c r="O488" s="2" t="s">
        <v>17</v>
      </c>
      <c r="P488" s="2">
        <v>1022.925115</v>
      </c>
      <c r="Q488" s="2">
        <v>5809294.0199999996</v>
      </c>
      <c r="R488" s="2">
        <v>12.148754329999999</v>
      </c>
      <c r="S488" s="2">
        <v>68993.990739999994</v>
      </c>
      <c r="T488" s="2">
        <v>2128525.2999999998</v>
      </c>
    </row>
    <row r="489" spans="1:20">
      <c r="A489" s="2" t="s">
        <v>12</v>
      </c>
      <c r="B489" s="2" t="s">
        <v>673</v>
      </c>
      <c r="C489" s="2" t="s">
        <v>14</v>
      </c>
      <c r="D489" s="3" t="s">
        <v>18</v>
      </c>
      <c r="E489" s="2" t="s">
        <v>674</v>
      </c>
      <c r="F489" s="2"/>
      <c r="G489" s="2"/>
      <c r="H489" s="2"/>
      <c r="I489" s="2"/>
      <c r="J489" s="2"/>
      <c r="K489" s="2"/>
      <c r="L489" s="2"/>
      <c r="M489" s="2"/>
      <c r="N489" s="2">
        <v>4900</v>
      </c>
      <c r="O489" s="2" t="s">
        <v>17</v>
      </c>
      <c r="P489" s="2">
        <v>459.53403470000001</v>
      </c>
      <c r="Q489" s="2">
        <v>2251716.77</v>
      </c>
      <c r="R489" s="2">
        <v>5.4608916780000003</v>
      </c>
      <c r="S489" s="2">
        <v>26758.36922</v>
      </c>
      <c r="T489" s="2">
        <v>989854.7</v>
      </c>
    </row>
    <row r="490" spans="1:20">
      <c r="A490" s="2" t="s">
        <v>12</v>
      </c>
      <c r="B490" s="2" t="s">
        <v>675</v>
      </c>
      <c r="C490" s="2" t="s">
        <v>14</v>
      </c>
      <c r="D490" s="3" t="s">
        <v>15</v>
      </c>
      <c r="E490" s="2" t="s">
        <v>676</v>
      </c>
      <c r="F490" s="2"/>
      <c r="G490" s="2"/>
      <c r="H490" s="2"/>
      <c r="I490" s="2"/>
      <c r="J490" s="2"/>
      <c r="K490" s="2"/>
      <c r="L490" s="2"/>
      <c r="M490" s="2"/>
      <c r="N490" s="2">
        <v>14256</v>
      </c>
      <c r="O490" s="2" t="s">
        <v>17</v>
      </c>
      <c r="P490" s="2">
        <v>208.14193460000001</v>
      </c>
      <c r="Q490" s="2">
        <v>2967271.42</v>
      </c>
      <c r="R490" s="2">
        <v>2.4734632749999999</v>
      </c>
      <c r="S490" s="2">
        <v>35261.692450000002</v>
      </c>
      <c r="T490" s="2">
        <v>1087208.2</v>
      </c>
    </row>
    <row r="491" spans="1:20">
      <c r="A491" s="2" t="s">
        <v>12</v>
      </c>
      <c r="B491" s="2" t="s">
        <v>675</v>
      </c>
      <c r="C491" s="2" t="s">
        <v>14</v>
      </c>
      <c r="D491" s="3" t="s">
        <v>15</v>
      </c>
      <c r="E491" s="2" t="s">
        <v>677</v>
      </c>
      <c r="F491" s="2"/>
      <c r="G491" s="2"/>
      <c r="H491" s="2"/>
      <c r="I491" s="2"/>
      <c r="J491" s="2"/>
      <c r="K491" s="2"/>
      <c r="L491" s="2"/>
      <c r="M491" s="2"/>
      <c r="N491" s="2">
        <v>941.8</v>
      </c>
      <c r="O491" s="2" t="s">
        <v>17</v>
      </c>
      <c r="P491" s="2">
        <v>499.75626460000001</v>
      </c>
      <c r="Q491" s="2">
        <v>470670.45</v>
      </c>
      <c r="R491" s="2">
        <v>5.9388742079999997</v>
      </c>
      <c r="S491" s="2">
        <v>5593.2317290000001</v>
      </c>
      <c r="T491" s="2">
        <v>172453.7</v>
      </c>
    </row>
    <row r="492" spans="1:20">
      <c r="A492" s="2" t="s">
        <v>12</v>
      </c>
      <c r="B492" s="2" t="s">
        <v>675</v>
      </c>
      <c r="C492" s="2" t="s">
        <v>14</v>
      </c>
      <c r="D492" s="3" t="s">
        <v>15</v>
      </c>
      <c r="E492" s="2" t="s">
        <v>678</v>
      </c>
      <c r="F492" s="2"/>
      <c r="G492" s="2"/>
      <c r="H492" s="2"/>
      <c r="I492" s="2"/>
      <c r="J492" s="2"/>
      <c r="K492" s="2"/>
      <c r="L492" s="2"/>
      <c r="M492" s="2"/>
      <c r="N492" s="2">
        <v>4004</v>
      </c>
      <c r="O492" s="2" t="s">
        <v>17</v>
      </c>
      <c r="P492" s="2">
        <v>374.0212113</v>
      </c>
      <c r="Q492" s="2">
        <v>1497580.93</v>
      </c>
      <c r="R492" s="2">
        <v>4.44469651</v>
      </c>
      <c r="S492" s="2">
        <v>17796.56482</v>
      </c>
      <c r="T492" s="2">
        <v>548713.69999999995</v>
      </c>
    </row>
    <row r="493" spans="1:20">
      <c r="A493" s="2" t="s">
        <v>12</v>
      </c>
      <c r="B493" s="2" t="s">
        <v>675</v>
      </c>
      <c r="C493" s="2" t="s">
        <v>14</v>
      </c>
      <c r="D493" s="3" t="s">
        <v>15</v>
      </c>
      <c r="E493" s="2" t="s">
        <v>679</v>
      </c>
      <c r="F493" s="2"/>
      <c r="G493" s="2"/>
      <c r="H493" s="2"/>
      <c r="I493" s="2"/>
      <c r="J493" s="2"/>
      <c r="K493" s="2"/>
      <c r="L493" s="2"/>
      <c r="M493" s="2"/>
      <c r="N493" s="2">
        <v>1621.2</v>
      </c>
      <c r="O493" s="2" t="s">
        <v>17</v>
      </c>
      <c r="P493" s="2">
        <v>585.74997529999996</v>
      </c>
      <c r="Q493" s="2">
        <v>949617.86</v>
      </c>
      <c r="R493" s="2">
        <v>6.9607840210000003</v>
      </c>
      <c r="S493" s="2">
        <v>11284.823050000001</v>
      </c>
      <c r="T493" s="2">
        <v>347940.1</v>
      </c>
    </row>
    <row r="494" spans="1:20">
      <c r="A494" s="2" t="s">
        <v>12</v>
      </c>
      <c r="B494" s="2" t="s">
        <v>675</v>
      </c>
      <c r="C494" s="2" t="s">
        <v>14</v>
      </c>
      <c r="D494" s="3" t="s">
        <v>15</v>
      </c>
      <c r="E494" s="2" t="s">
        <v>680</v>
      </c>
      <c r="F494" s="2"/>
      <c r="G494" s="2"/>
      <c r="H494" s="2"/>
      <c r="I494" s="2"/>
      <c r="J494" s="2"/>
      <c r="K494" s="2"/>
      <c r="L494" s="2"/>
      <c r="M494" s="2"/>
      <c r="N494" s="2">
        <v>4500</v>
      </c>
      <c r="O494" s="2" t="s">
        <v>17</v>
      </c>
      <c r="P494" s="2">
        <v>560.59911109999996</v>
      </c>
      <c r="Q494" s="2">
        <v>2522696</v>
      </c>
      <c r="R494" s="2">
        <v>6.6619026870000004</v>
      </c>
      <c r="S494" s="2">
        <v>29978.562089999999</v>
      </c>
      <c r="T494" s="2">
        <v>924315.8</v>
      </c>
    </row>
    <row r="495" spans="1:20">
      <c r="A495" s="2" t="s">
        <v>12</v>
      </c>
      <c r="B495" s="2" t="s">
        <v>675</v>
      </c>
      <c r="C495" s="2" t="s">
        <v>14</v>
      </c>
      <c r="D495" s="3" t="s">
        <v>18</v>
      </c>
      <c r="E495" s="2" t="s">
        <v>681</v>
      </c>
      <c r="F495" s="2"/>
      <c r="G495" s="2"/>
      <c r="H495" s="2"/>
      <c r="I495" s="2"/>
      <c r="J495" s="2"/>
      <c r="K495" s="2"/>
      <c r="L495" s="2"/>
      <c r="M495" s="2"/>
      <c r="N495" s="2">
        <v>9273</v>
      </c>
      <c r="O495" s="2" t="s">
        <v>17</v>
      </c>
      <c r="P495" s="2">
        <v>233.0034315</v>
      </c>
      <c r="Q495" s="2">
        <v>2160640.8199999998</v>
      </c>
      <c r="R495" s="2">
        <v>2.7689059</v>
      </c>
      <c r="S495" s="2">
        <v>25676.064409999999</v>
      </c>
      <c r="T495" s="2">
        <v>949817.7</v>
      </c>
    </row>
    <row r="496" spans="1:20">
      <c r="A496" s="2" t="s">
        <v>12</v>
      </c>
      <c r="B496" s="2" t="s">
        <v>682</v>
      </c>
      <c r="C496" s="2" t="s">
        <v>14</v>
      </c>
      <c r="D496" s="3" t="s">
        <v>15</v>
      </c>
      <c r="E496" s="2" t="s">
        <v>683</v>
      </c>
      <c r="F496" s="2"/>
      <c r="G496" s="2"/>
      <c r="H496" s="2"/>
      <c r="I496" s="2"/>
      <c r="J496" s="2"/>
      <c r="K496" s="2"/>
      <c r="L496" s="2"/>
      <c r="M496" s="2"/>
      <c r="N496" s="2">
        <v>42</v>
      </c>
      <c r="O496" s="2" t="s">
        <v>17</v>
      </c>
      <c r="P496" s="2">
        <v>592.642381</v>
      </c>
      <c r="Q496" s="2">
        <v>24890.98</v>
      </c>
      <c r="R496" s="2">
        <v>7.0426902069999997</v>
      </c>
      <c r="S496" s="2">
        <v>295.79298870000002</v>
      </c>
      <c r="T496" s="2">
        <v>9120</v>
      </c>
    </row>
    <row r="497" spans="1:20">
      <c r="A497" s="2" t="s">
        <v>12</v>
      </c>
      <c r="B497" s="2" t="s">
        <v>682</v>
      </c>
      <c r="C497" s="2" t="s">
        <v>14</v>
      </c>
      <c r="D497" s="3" t="s">
        <v>15</v>
      </c>
      <c r="E497" s="2" t="s">
        <v>684</v>
      </c>
      <c r="F497" s="2"/>
      <c r="G497" s="2"/>
      <c r="H497" s="2"/>
      <c r="I497" s="2"/>
      <c r="J497" s="2"/>
      <c r="K497" s="2"/>
      <c r="L497" s="2"/>
      <c r="M497" s="2"/>
      <c r="N497" s="2">
        <v>2169</v>
      </c>
      <c r="O497" s="2" t="s">
        <v>17</v>
      </c>
      <c r="P497" s="2">
        <v>567.19565699999998</v>
      </c>
      <c r="Q497" s="2">
        <v>1230247.3799999999</v>
      </c>
      <c r="R497" s="2">
        <v>6.7402930120000004</v>
      </c>
      <c r="S497" s="2">
        <v>14619.695540000001</v>
      </c>
      <c r="T497" s="2">
        <v>450762.6</v>
      </c>
    </row>
    <row r="498" spans="1:20">
      <c r="A498" s="2" t="s">
        <v>12</v>
      </c>
      <c r="B498" s="2" t="s">
        <v>682</v>
      </c>
      <c r="C498" s="2" t="s">
        <v>14</v>
      </c>
      <c r="D498" s="3" t="s">
        <v>15</v>
      </c>
      <c r="E498" s="2" t="s">
        <v>685</v>
      </c>
      <c r="F498" s="2"/>
      <c r="G498" s="2"/>
      <c r="H498" s="2"/>
      <c r="I498" s="2"/>
      <c r="J498" s="2"/>
      <c r="K498" s="2"/>
      <c r="L498" s="2"/>
      <c r="M498" s="2"/>
      <c r="N498" s="2">
        <v>96.6</v>
      </c>
      <c r="O498" s="2" t="s">
        <v>17</v>
      </c>
      <c r="P498" s="2">
        <v>529.86252590000004</v>
      </c>
      <c r="Q498" s="2">
        <v>51184.72</v>
      </c>
      <c r="R498" s="2">
        <v>6.2966432069999998</v>
      </c>
      <c r="S498" s="2">
        <v>608.25573380000003</v>
      </c>
      <c r="T498" s="2">
        <v>18754</v>
      </c>
    </row>
    <row r="499" spans="1:20">
      <c r="A499" s="2" t="s">
        <v>12</v>
      </c>
      <c r="B499" s="2" t="s">
        <v>682</v>
      </c>
      <c r="C499" s="2" t="s">
        <v>14</v>
      </c>
      <c r="D499" s="3" t="s">
        <v>15</v>
      </c>
      <c r="E499" s="2" t="s">
        <v>686</v>
      </c>
      <c r="F499" s="2"/>
      <c r="G499" s="2"/>
      <c r="H499" s="2"/>
      <c r="I499" s="2"/>
      <c r="J499" s="2"/>
      <c r="K499" s="2"/>
      <c r="L499" s="2"/>
      <c r="M499" s="2"/>
      <c r="N499" s="2">
        <v>4403</v>
      </c>
      <c r="O499" s="2" t="s">
        <v>17</v>
      </c>
      <c r="P499" s="2">
        <v>505.63687709999999</v>
      </c>
      <c r="Q499" s="2">
        <v>2226319.17</v>
      </c>
      <c r="R499" s="2">
        <v>6.0087567100000001</v>
      </c>
      <c r="S499" s="2">
        <v>26456.555789999999</v>
      </c>
      <c r="T499" s="2">
        <v>815723.3</v>
      </c>
    </row>
    <row r="500" spans="1:20">
      <c r="A500" s="2" t="s">
        <v>12</v>
      </c>
      <c r="B500" s="2" t="s">
        <v>687</v>
      </c>
      <c r="C500" s="2" t="s">
        <v>14</v>
      </c>
      <c r="D500" s="3" t="s">
        <v>15</v>
      </c>
      <c r="E500" s="2" t="s">
        <v>688</v>
      </c>
      <c r="F500" s="2"/>
      <c r="G500" s="2"/>
      <c r="H500" s="2"/>
      <c r="I500" s="2"/>
      <c r="J500" s="2"/>
      <c r="K500" s="2"/>
      <c r="L500" s="2"/>
      <c r="M500" s="2"/>
      <c r="N500" s="2">
        <v>7092.8</v>
      </c>
      <c r="O500" s="2" t="s">
        <v>17</v>
      </c>
      <c r="P500" s="2">
        <v>272.9822355</v>
      </c>
      <c r="Q500" s="2">
        <v>1936208.4</v>
      </c>
      <c r="R500" s="2">
        <v>3.2439956689999998</v>
      </c>
      <c r="S500" s="2">
        <v>23009.012480000001</v>
      </c>
      <c r="T500" s="2">
        <v>709426.8</v>
      </c>
    </row>
    <row r="501" spans="1:20">
      <c r="A501" s="2" t="s">
        <v>12</v>
      </c>
      <c r="B501" s="2" t="s">
        <v>689</v>
      </c>
      <c r="C501" s="2" t="s">
        <v>14</v>
      </c>
      <c r="D501" s="3" t="s">
        <v>15</v>
      </c>
      <c r="E501" s="2" t="s">
        <v>690</v>
      </c>
      <c r="F501" s="2"/>
      <c r="G501" s="2"/>
      <c r="H501" s="2"/>
      <c r="I501" s="2"/>
      <c r="J501" s="2"/>
      <c r="K501" s="2"/>
      <c r="L501" s="2"/>
      <c r="M501" s="2"/>
      <c r="N501" s="2">
        <v>3465</v>
      </c>
      <c r="O501" s="2" t="s">
        <v>17</v>
      </c>
      <c r="P501" s="2">
        <v>477.16151230000003</v>
      </c>
      <c r="Q501" s="2">
        <v>1653364.64</v>
      </c>
      <c r="R501" s="2">
        <v>5.6703685359999998</v>
      </c>
      <c r="S501" s="2">
        <v>19647.826980000002</v>
      </c>
      <c r="T501" s="2">
        <v>605792.80000000005</v>
      </c>
    </row>
    <row r="502" spans="1:20">
      <c r="A502" s="2" t="s">
        <v>12</v>
      </c>
      <c r="B502" s="2" t="s">
        <v>689</v>
      </c>
      <c r="C502" s="2" t="s">
        <v>14</v>
      </c>
      <c r="D502" s="3" t="s">
        <v>15</v>
      </c>
      <c r="E502" s="2" t="s">
        <v>691</v>
      </c>
      <c r="F502" s="2"/>
      <c r="G502" s="2"/>
      <c r="H502" s="2"/>
      <c r="I502" s="2"/>
      <c r="J502" s="2"/>
      <c r="K502" s="2"/>
      <c r="L502" s="2"/>
      <c r="M502" s="2"/>
      <c r="N502" s="2">
        <v>60</v>
      </c>
      <c r="O502" s="2" t="s">
        <v>17</v>
      </c>
      <c r="P502" s="2">
        <v>594.17733329999999</v>
      </c>
      <c r="Q502" s="2">
        <v>35650.639999999999</v>
      </c>
      <c r="R502" s="2">
        <v>7.0609308769999997</v>
      </c>
      <c r="S502" s="2">
        <v>423.6558526</v>
      </c>
      <c r="T502" s="2">
        <v>13062.4</v>
      </c>
    </row>
    <row r="503" spans="1:20">
      <c r="A503" s="2" t="s">
        <v>12</v>
      </c>
      <c r="B503" s="2" t="s">
        <v>689</v>
      </c>
      <c r="C503" s="2" t="s">
        <v>14</v>
      </c>
      <c r="D503" s="3" t="s">
        <v>15</v>
      </c>
      <c r="E503" s="2" t="s">
        <v>692</v>
      </c>
      <c r="F503" s="2"/>
      <c r="G503" s="2"/>
      <c r="H503" s="2"/>
      <c r="I503" s="2"/>
      <c r="J503" s="2"/>
      <c r="K503" s="2"/>
      <c r="L503" s="2"/>
      <c r="M503" s="2"/>
      <c r="N503" s="2">
        <v>6160</v>
      </c>
      <c r="O503" s="2" t="s">
        <v>17</v>
      </c>
      <c r="P503" s="2">
        <v>379.81470289999999</v>
      </c>
      <c r="Q503" s="2">
        <v>2339658.5699999998</v>
      </c>
      <c r="R503" s="2">
        <v>4.5135437070000002</v>
      </c>
      <c r="S503" s="2">
        <v>27803.429230000002</v>
      </c>
      <c r="T503" s="2">
        <v>857250.9</v>
      </c>
    </row>
    <row r="504" spans="1:20">
      <c r="A504" s="2" t="s">
        <v>12</v>
      </c>
      <c r="B504" s="2" t="s">
        <v>689</v>
      </c>
      <c r="C504" s="2" t="s">
        <v>14</v>
      </c>
      <c r="D504" s="3" t="s">
        <v>15</v>
      </c>
      <c r="E504" s="2" t="s">
        <v>693</v>
      </c>
      <c r="F504" s="2"/>
      <c r="G504" s="2"/>
      <c r="H504" s="2"/>
      <c r="I504" s="2"/>
      <c r="J504" s="2"/>
      <c r="K504" s="2"/>
      <c r="L504" s="2"/>
      <c r="M504" s="2"/>
      <c r="N504" s="2">
        <v>1650</v>
      </c>
      <c r="O504" s="2" t="s">
        <v>17</v>
      </c>
      <c r="P504" s="2">
        <v>418.64539389999999</v>
      </c>
      <c r="Q504" s="2">
        <v>690764.9</v>
      </c>
      <c r="R504" s="2">
        <v>4.9749898269999999</v>
      </c>
      <c r="S504" s="2">
        <v>8208.7332139999999</v>
      </c>
      <c r="T504" s="2">
        <v>253096.3</v>
      </c>
    </row>
    <row r="505" spans="1:20">
      <c r="A505" s="2" t="s">
        <v>12</v>
      </c>
      <c r="B505" s="2" t="s">
        <v>694</v>
      </c>
      <c r="C505" s="2" t="s">
        <v>14</v>
      </c>
      <c r="D505" s="3" t="s">
        <v>15</v>
      </c>
      <c r="E505" s="2" t="s">
        <v>695</v>
      </c>
      <c r="F505" s="2"/>
      <c r="G505" s="2"/>
      <c r="H505" s="2"/>
      <c r="I505" s="2"/>
      <c r="J505" s="2"/>
      <c r="K505" s="2"/>
      <c r="L505" s="2"/>
      <c r="M505" s="2"/>
      <c r="N505" s="2">
        <v>1033.5999999999999</v>
      </c>
      <c r="O505" s="2" t="s">
        <v>17</v>
      </c>
      <c r="P505" s="2">
        <v>499.473007</v>
      </c>
      <c r="Q505" s="2">
        <v>516255.3</v>
      </c>
      <c r="R505" s="2">
        <v>5.9355081040000002</v>
      </c>
      <c r="S505" s="2">
        <v>6134.9411760000003</v>
      </c>
      <c r="T505" s="2">
        <v>189156</v>
      </c>
    </row>
    <row r="506" spans="1:20">
      <c r="A506" s="2" t="s">
        <v>12</v>
      </c>
      <c r="B506" s="2" t="s">
        <v>694</v>
      </c>
      <c r="C506" s="2" t="s">
        <v>14</v>
      </c>
      <c r="D506" s="3" t="s">
        <v>15</v>
      </c>
      <c r="E506" s="2" t="s">
        <v>696</v>
      </c>
      <c r="F506" s="2"/>
      <c r="G506" s="2"/>
      <c r="H506" s="2"/>
      <c r="I506" s="2"/>
      <c r="J506" s="2"/>
      <c r="K506" s="2"/>
      <c r="L506" s="2"/>
      <c r="M506" s="2"/>
      <c r="N506" s="2">
        <v>744.9</v>
      </c>
      <c r="O506" s="2" t="s">
        <v>17</v>
      </c>
      <c r="P506" s="2">
        <v>619.76457240000002</v>
      </c>
      <c r="Q506" s="2">
        <v>461662.63</v>
      </c>
      <c r="R506" s="2">
        <v>7.3649978899999997</v>
      </c>
      <c r="S506" s="2">
        <v>5486.1869280000001</v>
      </c>
      <c r="T506" s="2">
        <v>169153.2</v>
      </c>
    </row>
    <row r="507" spans="1:20">
      <c r="A507" s="2" t="s">
        <v>12</v>
      </c>
      <c r="B507" s="2" t="s">
        <v>694</v>
      </c>
      <c r="C507" s="2" t="s">
        <v>14</v>
      </c>
      <c r="D507" s="3" t="s">
        <v>15</v>
      </c>
      <c r="E507" s="2" t="s">
        <v>697</v>
      </c>
      <c r="F507" s="2"/>
      <c r="G507" s="2"/>
      <c r="H507" s="2"/>
      <c r="I507" s="2"/>
      <c r="J507" s="2"/>
      <c r="K507" s="2"/>
      <c r="L507" s="2"/>
      <c r="M507" s="2"/>
      <c r="N507" s="2">
        <v>2688</v>
      </c>
      <c r="O507" s="2" t="s">
        <v>17</v>
      </c>
      <c r="P507" s="2">
        <v>533.9458482</v>
      </c>
      <c r="Q507" s="2">
        <v>1435246.44</v>
      </c>
      <c r="R507" s="2">
        <v>6.345167537</v>
      </c>
      <c r="S507" s="2">
        <v>17055.81034</v>
      </c>
      <c r="T507" s="2">
        <v>525874.30000000005</v>
      </c>
    </row>
    <row r="508" spans="1:20">
      <c r="A508" s="2" t="s">
        <v>12</v>
      </c>
      <c r="B508" s="2" t="s">
        <v>694</v>
      </c>
      <c r="C508" s="2" t="s">
        <v>14</v>
      </c>
      <c r="D508" s="3" t="s">
        <v>15</v>
      </c>
      <c r="E508" s="2" t="s">
        <v>676</v>
      </c>
      <c r="F508" s="2"/>
      <c r="G508" s="2"/>
      <c r="H508" s="2"/>
      <c r="I508" s="2"/>
      <c r="J508" s="2"/>
      <c r="K508" s="2"/>
      <c r="L508" s="2"/>
      <c r="M508" s="2"/>
      <c r="N508" s="2">
        <v>14256</v>
      </c>
      <c r="O508" s="2" t="s">
        <v>17</v>
      </c>
      <c r="P508" s="2">
        <v>206.99565870000001</v>
      </c>
      <c r="Q508" s="2">
        <v>2950930.11</v>
      </c>
      <c r="R508" s="2">
        <v>2.4598414580000001</v>
      </c>
      <c r="S508" s="2">
        <v>35067.499819999997</v>
      </c>
      <c r="T508" s="2">
        <v>1081220.8</v>
      </c>
    </row>
    <row r="509" spans="1:20">
      <c r="A509" s="2" t="s">
        <v>12</v>
      </c>
      <c r="B509" s="2" t="s">
        <v>694</v>
      </c>
      <c r="C509" s="2" t="s">
        <v>14</v>
      </c>
      <c r="D509" s="3" t="s">
        <v>15</v>
      </c>
      <c r="E509" s="2" t="s">
        <v>698</v>
      </c>
      <c r="F509" s="2"/>
      <c r="G509" s="2"/>
      <c r="H509" s="2"/>
      <c r="I509" s="2"/>
      <c r="J509" s="2"/>
      <c r="K509" s="2"/>
      <c r="L509" s="2"/>
      <c r="M509" s="2"/>
      <c r="N509" s="2">
        <v>2842</v>
      </c>
      <c r="O509" s="2" t="s">
        <v>17</v>
      </c>
      <c r="P509" s="2">
        <v>595.34033079999995</v>
      </c>
      <c r="Q509" s="2">
        <v>1691957.22</v>
      </c>
      <c r="R509" s="2">
        <v>7.0747514049999998</v>
      </c>
      <c r="S509" s="2">
        <v>20106.443490000001</v>
      </c>
      <c r="T509" s="2">
        <v>619933</v>
      </c>
    </row>
    <row r="510" spans="1:20">
      <c r="A510" s="2" t="s">
        <v>12</v>
      </c>
      <c r="B510" s="2" t="s">
        <v>694</v>
      </c>
      <c r="C510" s="2" t="s">
        <v>14</v>
      </c>
      <c r="D510" s="3" t="s">
        <v>15</v>
      </c>
      <c r="E510" s="2" t="s">
        <v>678</v>
      </c>
      <c r="F510" s="2"/>
      <c r="G510" s="2"/>
      <c r="H510" s="2"/>
      <c r="I510" s="2"/>
      <c r="J510" s="2"/>
      <c r="K510" s="2"/>
      <c r="L510" s="2"/>
      <c r="M510" s="2"/>
      <c r="N510" s="2">
        <v>4004</v>
      </c>
      <c r="O510" s="2" t="s">
        <v>17</v>
      </c>
      <c r="P510" s="2">
        <v>378.10195800000002</v>
      </c>
      <c r="Q510" s="2">
        <v>1513920.24</v>
      </c>
      <c r="R510" s="2">
        <v>4.4931902319999999</v>
      </c>
      <c r="S510" s="2">
        <v>17990.733690000001</v>
      </c>
      <c r="T510" s="2">
        <v>554700.30000000005</v>
      </c>
    </row>
    <row r="511" spans="1:20">
      <c r="A511" s="2" t="s">
        <v>12</v>
      </c>
      <c r="B511" s="2" t="s">
        <v>699</v>
      </c>
      <c r="C511" s="2" t="s">
        <v>14</v>
      </c>
      <c r="D511" s="3" t="s">
        <v>15</v>
      </c>
      <c r="E511" s="2" t="s">
        <v>700</v>
      </c>
      <c r="F511" s="2"/>
      <c r="G511" s="2"/>
      <c r="H511" s="2"/>
      <c r="I511" s="2"/>
      <c r="J511" s="2"/>
      <c r="K511" s="2"/>
      <c r="L511" s="2"/>
      <c r="M511" s="2"/>
      <c r="N511" s="2">
        <v>1262.4000000000001</v>
      </c>
      <c r="O511" s="2" t="s">
        <v>17</v>
      </c>
      <c r="P511" s="2">
        <v>533.59338560000003</v>
      </c>
      <c r="Q511" s="2">
        <v>673608.29</v>
      </c>
      <c r="R511" s="2">
        <v>6.3485233269999997</v>
      </c>
      <c r="S511" s="2">
        <v>8014.3758479999997</v>
      </c>
      <c r="T511" s="2">
        <v>246810.2</v>
      </c>
    </row>
    <row r="512" spans="1:20">
      <c r="A512" s="2" t="s">
        <v>12</v>
      </c>
      <c r="B512" s="2" t="s">
        <v>699</v>
      </c>
      <c r="C512" s="2" t="s">
        <v>14</v>
      </c>
      <c r="D512" s="3" t="s">
        <v>15</v>
      </c>
      <c r="E512" s="2" t="s">
        <v>701</v>
      </c>
      <c r="F512" s="2"/>
      <c r="G512" s="2"/>
      <c r="H512" s="2"/>
      <c r="I512" s="2"/>
      <c r="J512" s="2"/>
      <c r="K512" s="2"/>
      <c r="L512" s="2"/>
      <c r="M512" s="2"/>
      <c r="N512" s="2">
        <v>1343</v>
      </c>
      <c r="O512" s="2" t="s">
        <v>17</v>
      </c>
      <c r="P512" s="2">
        <v>652.25475800000004</v>
      </c>
      <c r="Q512" s="2">
        <v>875978.14</v>
      </c>
      <c r="R512" s="2">
        <v>7.7603183580000001</v>
      </c>
      <c r="S512" s="2">
        <v>10422.10756</v>
      </c>
      <c r="T512" s="2">
        <v>320958.40000000002</v>
      </c>
    </row>
    <row r="513" spans="1:20">
      <c r="A513" s="2" t="s">
        <v>12</v>
      </c>
      <c r="B513" s="2" t="s">
        <v>699</v>
      </c>
      <c r="C513" s="2" t="s">
        <v>14</v>
      </c>
      <c r="D513" s="3" t="s">
        <v>15</v>
      </c>
      <c r="E513" s="2" t="s">
        <v>702</v>
      </c>
      <c r="F513" s="2"/>
      <c r="G513" s="2"/>
      <c r="H513" s="2"/>
      <c r="I513" s="2"/>
      <c r="J513" s="2"/>
      <c r="K513" s="2"/>
      <c r="L513" s="2"/>
      <c r="M513" s="2"/>
      <c r="N513" s="2">
        <v>4512</v>
      </c>
      <c r="O513" s="2" t="s">
        <v>17</v>
      </c>
      <c r="P513" s="2">
        <v>524.7436348</v>
      </c>
      <c r="Q513" s="2">
        <v>2367643.2799999998</v>
      </c>
      <c r="R513" s="2">
        <v>6.2432318230000003</v>
      </c>
      <c r="S513" s="2">
        <v>28169.46199</v>
      </c>
      <c r="T513" s="2">
        <v>867504.6</v>
      </c>
    </row>
    <row r="514" spans="1:20">
      <c r="A514" s="2" t="s">
        <v>12</v>
      </c>
      <c r="B514" s="2" t="s">
        <v>703</v>
      </c>
      <c r="C514" s="2" t="s">
        <v>14</v>
      </c>
      <c r="D514" s="3" t="s">
        <v>15</v>
      </c>
      <c r="E514" s="2" t="s">
        <v>704</v>
      </c>
      <c r="F514" s="2"/>
      <c r="G514" s="2"/>
      <c r="H514" s="2"/>
      <c r="I514" s="2"/>
      <c r="J514" s="2"/>
      <c r="K514" s="2"/>
      <c r="L514" s="2"/>
      <c r="M514" s="2"/>
      <c r="N514" s="2">
        <v>6688</v>
      </c>
      <c r="O514" s="2" t="s">
        <v>17</v>
      </c>
      <c r="P514" s="2">
        <v>276.05717399999997</v>
      </c>
      <c r="Q514" s="2">
        <v>1846270.38</v>
      </c>
      <c r="R514" s="2">
        <v>3.2844399050000002</v>
      </c>
      <c r="S514" s="2">
        <v>21966.33409</v>
      </c>
      <c r="T514" s="2">
        <v>676473.5</v>
      </c>
    </row>
    <row r="515" spans="1:20">
      <c r="A515" s="2" t="s">
        <v>12</v>
      </c>
      <c r="B515" s="2" t="s">
        <v>703</v>
      </c>
      <c r="C515" s="2" t="s">
        <v>14</v>
      </c>
      <c r="D515" s="3" t="s">
        <v>89</v>
      </c>
      <c r="E515" s="2" t="s">
        <v>705</v>
      </c>
      <c r="F515" s="2"/>
      <c r="G515" s="2"/>
      <c r="H515" s="2"/>
      <c r="I515" s="2"/>
      <c r="J515" s="2"/>
      <c r="K515" s="2"/>
      <c r="L515" s="2"/>
      <c r="M515" s="2"/>
      <c r="N515" s="2">
        <v>99</v>
      </c>
      <c r="O515" s="2" t="s">
        <v>17</v>
      </c>
      <c r="P515" s="2">
        <v>334.23242420000003</v>
      </c>
      <c r="Q515" s="2">
        <v>33089.01</v>
      </c>
      <c r="R515" s="2">
        <v>3.9765904129999998</v>
      </c>
      <c r="S515" s="2">
        <v>393.68245089999999</v>
      </c>
      <c r="T515" s="2">
        <v>12123.8</v>
      </c>
    </row>
    <row r="516" spans="1:20">
      <c r="A516" s="2" t="s">
        <v>12</v>
      </c>
      <c r="B516" s="2" t="s">
        <v>706</v>
      </c>
      <c r="C516" s="2" t="s">
        <v>14</v>
      </c>
      <c r="D516" s="3" t="s">
        <v>18</v>
      </c>
      <c r="E516" s="2" t="s">
        <v>707</v>
      </c>
      <c r="F516" s="2"/>
      <c r="G516" s="2"/>
      <c r="H516" s="2"/>
      <c r="I516" s="2"/>
      <c r="J516" s="2"/>
      <c r="K516" s="2"/>
      <c r="L516" s="2"/>
      <c r="M516" s="2"/>
      <c r="N516" s="2">
        <v>7605</v>
      </c>
      <c r="O516" s="2" t="s">
        <v>17</v>
      </c>
      <c r="P516" s="2">
        <v>234.6472268</v>
      </c>
      <c r="Q516" s="2">
        <v>1784492.16</v>
      </c>
      <c r="R516" s="2">
        <v>2.791757606</v>
      </c>
      <c r="S516" s="2">
        <v>21231.316599999998</v>
      </c>
      <c r="T516" s="2">
        <v>784462.7</v>
      </c>
    </row>
    <row r="517" spans="1:20">
      <c r="A517" s="2" t="s">
        <v>12</v>
      </c>
      <c r="B517" s="2" t="s">
        <v>708</v>
      </c>
      <c r="C517" s="2" t="s">
        <v>14</v>
      </c>
      <c r="D517" s="3" t="s">
        <v>15</v>
      </c>
      <c r="E517" s="2" t="s">
        <v>709</v>
      </c>
      <c r="F517" s="2"/>
      <c r="G517" s="2"/>
      <c r="H517" s="2"/>
      <c r="I517" s="2"/>
      <c r="J517" s="2"/>
      <c r="K517" s="2"/>
      <c r="L517" s="2"/>
      <c r="M517" s="2"/>
      <c r="N517" s="2">
        <v>7055.1</v>
      </c>
      <c r="O517" s="2" t="s">
        <v>17</v>
      </c>
      <c r="P517" s="2">
        <v>624.41927539999995</v>
      </c>
      <c r="Q517" s="2">
        <v>4405340.43</v>
      </c>
      <c r="R517" s="2">
        <v>7.4291406950000001</v>
      </c>
      <c r="S517" s="2">
        <v>52413.330520000003</v>
      </c>
      <c r="T517" s="2">
        <v>1614116.7</v>
      </c>
    </row>
    <row r="518" spans="1:20">
      <c r="A518" s="2" t="s">
        <v>12</v>
      </c>
      <c r="B518" s="2" t="s">
        <v>708</v>
      </c>
      <c r="C518" s="2" t="s">
        <v>14</v>
      </c>
      <c r="D518" s="3" t="s">
        <v>15</v>
      </c>
      <c r="E518" s="2" t="s">
        <v>710</v>
      </c>
      <c r="F518" s="2"/>
      <c r="G518" s="2"/>
      <c r="H518" s="2"/>
      <c r="I518" s="2"/>
      <c r="J518" s="2"/>
      <c r="K518" s="2"/>
      <c r="L518" s="2"/>
      <c r="M518" s="2"/>
      <c r="N518" s="2">
        <v>553.5</v>
      </c>
      <c r="O518" s="2" t="s">
        <v>17</v>
      </c>
      <c r="P518" s="2">
        <v>516.1305691</v>
      </c>
      <c r="Q518" s="2">
        <v>285678.27</v>
      </c>
      <c r="R518" s="2">
        <v>6.1407563249999999</v>
      </c>
      <c r="S518" s="2">
        <v>3398.9086259999999</v>
      </c>
      <c r="T518" s="2">
        <v>104672.6</v>
      </c>
    </row>
    <row r="519" spans="1:20">
      <c r="A519" s="2" t="s">
        <v>12</v>
      </c>
      <c r="B519" s="2" t="s">
        <v>711</v>
      </c>
      <c r="C519" s="2" t="s">
        <v>14</v>
      </c>
      <c r="D519" s="3" t="s">
        <v>15</v>
      </c>
      <c r="E519" s="2" t="s">
        <v>712</v>
      </c>
      <c r="F519" s="2"/>
      <c r="G519" s="2"/>
      <c r="H519" s="2"/>
      <c r="I519" s="2"/>
      <c r="J519" s="2"/>
      <c r="K519" s="2"/>
      <c r="L519" s="2"/>
      <c r="M519" s="2"/>
      <c r="N519" s="2">
        <v>4752</v>
      </c>
      <c r="O519" s="2" t="s">
        <v>17</v>
      </c>
      <c r="P519" s="2">
        <v>206.0837774</v>
      </c>
      <c r="Q519" s="2">
        <v>979310.11</v>
      </c>
      <c r="R519" s="2">
        <v>2.451918826</v>
      </c>
      <c r="S519" s="2">
        <v>11651.518260000001</v>
      </c>
      <c r="T519" s="2">
        <v>358819.2</v>
      </c>
    </row>
    <row r="520" spans="1:20">
      <c r="A520" s="2" t="s">
        <v>12</v>
      </c>
      <c r="B520" s="2" t="s">
        <v>711</v>
      </c>
      <c r="C520" s="2" t="s">
        <v>14</v>
      </c>
      <c r="D520" s="3" t="s">
        <v>15</v>
      </c>
      <c r="E520" s="2" t="s">
        <v>678</v>
      </c>
      <c r="F520" s="2"/>
      <c r="G520" s="2"/>
      <c r="H520" s="2"/>
      <c r="I520" s="2"/>
      <c r="J520" s="2"/>
      <c r="K520" s="2"/>
      <c r="L520" s="2"/>
      <c r="M520" s="2"/>
      <c r="N520" s="2">
        <v>4004</v>
      </c>
      <c r="O520" s="2" t="s">
        <v>17</v>
      </c>
      <c r="P520" s="2">
        <v>376.4363037</v>
      </c>
      <c r="Q520" s="2">
        <v>1507250.96</v>
      </c>
      <c r="R520" s="2">
        <v>4.4787186639999996</v>
      </c>
      <c r="S520" s="2">
        <v>17932.789529999998</v>
      </c>
      <c r="T520" s="2">
        <v>552256.69999999995</v>
      </c>
    </row>
    <row r="521" spans="1:20">
      <c r="A521" s="2" t="s">
        <v>12</v>
      </c>
      <c r="B521" s="2" t="s">
        <v>713</v>
      </c>
      <c r="C521" s="2" t="s">
        <v>14</v>
      </c>
      <c r="D521" s="3" t="s">
        <v>15</v>
      </c>
      <c r="E521" s="2" t="s">
        <v>714</v>
      </c>
      <c r="F521" s="2"/>
      <c r="G521" s="2"/>
      <c r="H521" s="2"/>
      <c r="I521" s="2"/>
      <c r="J521" s="2"/>
      <c r="K521" s="2"/>
      <c r="L521" s="2"/>
      <c r="M521" s="2"/>
      <c r="N521" s="2">
        <v>460</v>
      </c>
      <c r="O521" s="2" t="s">
        <v>17</v>
      </c>
      <c r="P521" s="2">
        <v>722.44682609999995</v>
      </c>
      <c r="Q521" s="2">
        <v>332325.53999999998</v>
      </c>
      <c r="R521" s="2">
        <v>8.5954411190000002</v>
      </c>
      <c r="S521" s="2">
        <v>3953.9029150000001</v>
      </c>
      <c r="T521" s="2">
        <v>121764.1</v>
      </c>
    </row>
    <row r="522" spans="1:20">
      <c r="A522" s="2" t="s">
        <v>12</v>
      </c>
      <c r="B522" s="2" t="s">
        <v>713</v>
      </c>
      <c r="C522" s="2" t="s">
        <v>14</v>
      </c>
      <c r="D522" s="3" t="s">
        <v>15</v>
      </c>
      <c r="E522" s="2" t="s">
        <v>715</v>
      </c>
      <c r="F522" s="2"/>
      <c r="G522" s="2"/>
      <c r="H522" s="2"/>
      <c r="I522" s="2"/>
      <c r="J522" s="2"/>
      <c r="K522" s="2"/>
      <c r="L522" s="2"/>
      <c r="M522" s="2"/>
      <c r="N522" s="2">
        <v>77.599999999999994</v>
      </c>
      <c r="O522" s="2" t="s">
        <v>17</v>
      </c>
      <c r="P522" s="2">
        <v>848.35193300000003</v>
      </c>
      <c r="Q522" s="2">
        <v>65832.11</v>
      </c>
      <c r="R522" s="2">
        <v>10.09341979</v>
      </c>
      <c r="S522" s="2">
        <v>783.24937539999996</v>
      </c>
      <c r="T522" s="2">
        <v>24120.799999999999</v>
      </c>
    </row>
    <row r="523" spans="1:20">
      <c r="A523" s="2" t="s">
        <v>12</v>
      </c>
      <c r="B523" s="2" t="s">
        <v>716</v>
      </c>
      <c r="C523" s="2" t="s">
        <v>14</v>
      </c>
      <c r="D523" s="3" t="s">
        <v>15</v>
      </c>
      <c r="E523" s="2" t="s">
        <v>717</v>
      </c>
      <c r="F523" s="2"/>
      <c r="G523" s="2"/>
      <c r="H523" s="2"/>
      <c r="I523" s="2"/>
      <c r="J523" s="2"/>
      <c r="K523" s="2"/>
      <c r="L523" s="2"/>
      <c r="M523" s="2"/>
      <c r="N523" s="2">
        <v>2815.2</v>
      </c>
      <c r="O523" s="2" t="s">
        <v>17</v>
      </c>
      <c r="P523" s="2">
        <v>506.39843000000002</v>
      </c>
      <c r="Q523" s="2">
        <v>1425612.86</v>
      </c>
      <c r="R523" s="2">
        <v>6.0249664479999998</v>
      </c>
      <c r="S523" s="2">
        <v>16961.485540000001</v>
      </c>
      <c r="T523" s="2">
        <v>522344.6</v>
      </c>
    </row>
    <row r="524" spans="1:20">
      <c r="A524" s="2" t="s">
        <v>12</v>
      </c>
      <c r="B524" s="2" t="s">
        <v>716</v>
      </c>
      <c r="C524" s="2" t="s">
        <v>14</v>
      </c>
      <c r="D524" s="3" t="s">
        <v>15</v>
      </c>
      <c r="E524" s="2" t="s">
        <v>718</v>
      </c>
      <c r="F524" s="2"/>
      <c r="G524" s="2"/>
      <c r="H524" s="2"/>
      <c r="I524" s="2"/>
      <c r="J524" s="2"/>
      <c r="K524" s="2"/>
      <c r="L524" s="2"/>
      <c r="M524" s="2"/>
      <c r="N524" s="2">
        <v>3998.4</v>
      </c>
      <c r="O524" s="2" t="s">
        <v>17</v>
      </c>
      <c r="P524" s="2">
        <v>507.01970540000002</v>
      </c>
      <c r="Q524" s="2">
        <v>2027267.59</v>
      </c>
      <c r="R524" s="2">
        <v>6.0323581839999996</v>
      </c>
      <c r="S524" s="2">
        <v>24119.78096</v>
      </c>
      <c r="T524" s="2">
        <v>742790.9</v>
      </c>
    </row>
    <row r="525" spans="1:20">
      <c r="A525" s="2" t="s">
        <v>12</v>
      </c>
      <c r="B525" s="2" t="s">
        <v>716</v>
      </c>
      <c r="C525" s="2" t="s">
        <v>14</v>
      </c>
      <c r="D525" s="3" t="s">
        <v>15</v>
      </c>
      <c r="E525" s="2" t="s">
        <v>719</v>
      </c>
      <c r="F525" s="2"/>
      <c r="G525" s="2"/>
      <c r="H525" s="2"/>
      <c r="I525" s="2"/>
      <c r="J525" s="2"/>
      <c r="K525" s="2"/>
      <c r="L525" s="2"/>
      <c r="M525" s="2"/>
      <c r="N525" s="2">
        <v>225</v>
      </c>
      <c r="O525" s="2" t="s">
        <v>17</v>
      </c>
      <c r="P525" s="2">
        <v>547.6870222</v>
      </c>
      <c r="Q525" s="2">
        <v>123229.58</v>
      </c>
      <c r="R525" s="2">
        <v>6.5162049040000003</v>
      </c>
      <c r="S525" s="2">
        <v>1466.1461039999999</v>
      </c>
      <c r="T525" s="2">
        <v>45151.3</v>
      </c>
    </row>
    <row r="526" spans="1:20">
      <c r="A526" s="2" t="s">
        <v>12</v>
      </c>
      <c r="B526" s="2" t="s">
        <v>716</v>
      </c>
      <c r="C526" s="2" t="s">
        <v>14</v>
      </c>
      <c r="D526" s="3" t="s">
        <v>15</v>
      </c>
      <c r="E526" s="2" t="s">
        <v>720</v>
      </c>
      <c r="F526" s="2"/>
      <c r="G526" s="2"/>
      <c r="H526" s="2"/>
      <c r="I526" s="2"/>
      <c r="J526" s="2"/>
      <c r="K526" s="2"/>
      <c r="L526" s="2"/>
      <c r="M526" s="2"/>
      <c r="N526" s="2">
        <v>1615</v>
      </c>
      <c r="O526" s="2" t="s">
        <v>17</v>
      </c>
      <c r="P526" s="2">
        <v>573.20549849999998</v>
      </c>
      <c r="Q526" s="2">
        <v>925726.88</v>
      </c>
      <c r="R526" s="2">
        <v>6.8198155680000001</v>
      </c>
      <c r="S526" s="2">
        <v>11014.002140000001</v>
      </c>
      <c r="T526" s="2">
        <v>339186.3</v>
      </c>
    </row>
    <row r="527" spans="1:20">
      <c r="A527" s="2" t="s">
        <v>12</v>
      </c>
      <c r="B527" s="2" t="s">
        <v>721</v>
      </c>
      <c r="C527" s="2" t="s">
        <v>14</v>
      </c>
      <c r="D527" s="3" t="s">
        <v>15</v>
      </c>
      <c r="E527" s="2" t="s">
        <v>722</v>
      </c>
      <c r="F527" s="2"/>
      <c r="G527" s="2"/>
      <c r="H527" s="2"/>
      <c r="I527" s="2"/>
      <c r="J527" s="2"/>
      <c r="K527" s="2"/>
      <c r="L527" s="2"/>
      <c r="M527" s="2"/>
      <c r="N527" s="2">
        <v>24.4</v>
      </c>
      <c r="O527" s="2" t="s">
        <v>17</v>
      </c>
      <c r="P527" s="2">
        <v>1026.464344</v>
      </c>
      <c r="Q527" s="2">
        <v>25045.73</v>
      </c>
      <c r="R527" s="2">
        <v>12.22709165</v>
      </c>
      <c r="S527" s="2">
        <v>298.34103629999998</v>
      </c>
      <c r="T527" s="2">
        <v>9176.7000000000007</v>
      </c>
    </row>
    <row r="528" spans="1:20">
      <c r="A528" s="2" t="s">
        <v>12</v>
      </c>
      <c r="B528" s="2" t="s">
        <v>721</v>
      </c>
      <c r="C528" s="2" t="s">
        <v>14</v>
      </c>
      <c r="D528" s="3" t="s">
        <v>15</v>
      </c>
      <c r="E528" s="2" t="s">
        <v>723</v>
      </c>
      <c r="F528" s="2"/>
      <c r="G528" s="2"/>
      <c r="H528" s="2"/>
      <c r="I528" s="2"/>
      <c r="J528" s="2"/>
      <c r="K528" s="2"/>
      <c r="L528" s="2"/>
      <c r="M528" s="2"/>
      <c r="N528" s="2">
        <v>5671.78</v>
      </c>
      <c r="O528" s="2" t="s">
        <v>17</v>
      </c>
      <c r="P528" s="2">
        <v>1022.493475</v>
      </c>
      <c r="Q528" s="2">
        <v>5799358.04</v>
      </c>
      <c r="R528" s="2">
        <v>12.17979124</v>
      </c>
      <c r="S528" s="2">
        <v>69081.096369999999</v>
      </c>
      <c r="T528" s="2">
        <v>2124884.7999999998</v>
      </c>
    </row>
    <row r="529" spans="1:20">
      <c r="A529" s="2" t="s">
        <v>12</v>
      </c>
      <c r="B529" s="2" t="s">
        <v>724</v>
      </c>
      <c r="C529" s="2" t="s">
        <v>14</v>
      </c>
      <c r="D529" s="3" t="s">
        <v>15</v>
      </c>
      <c r="E529" s="2" t="s">
        <v>725</v>
      </c>
      <c r="F529" s="2"/>
      <c r="G529" s="2"/>
      <c r="H529" s="2"/>
      <c r="I529" s="2"/>
      <c r="J529" s="2"/>
      <c r="K529" s="2"/>
      <c r="L529" s="2"/>
      <c r="M529" s="2"/>
      <c r="N529" s="2">
        <v>7600</v>
      </c>
      <c r="O529" s="2" t="s">
        <v>17</v>
      </c>
      <c r="P529" s="2">
        <v>528.47191710000004</v>
      </c>
      <c r="Q529" s="2">
        <v>4016386.57</v>
      </c>
      <c r="R529" s="2">
        <v>6.2950794180000003</v>
      </c>
      <c r="S529" s="2">
        <v>47842.603569999999</v>
      </c>
      <c r="T529" s="2">
        <v>1471604</v>
      </c>
    </row>
    <row r="530" spans="1:20">
      <c r="A530" s="2" t="s">
        <v>12</v>
      </c>
      <c r="B530" s="2" t="s">
        <v>726</v>
      </c>
      <c r="C530" s="2" t="s">
        <v>14</v>
      </c>
      <c r="D530" s="3" t="s">
        <v>15</v>
      </c>
      <c r="E530" s="2" t="s">
        <v>727</v>
      </c>
      <c r="F530" s="2"/>
      <c r="G530" s="2"/>
      <c r="H530" s="2"/>
      <c r="I530" s="2"/>
      <c r="J530" s="2"/>
      <c r="K530" s="2"/>
      <c r="L530" s="2"/>
      <c r="M530" s="2"/>
      <c r="N530" s="2">
        <v>2178</v>
      </c>
      <c r="O530" s="2" t="s">
        <v>17</v>
      </c>
      <c r="P530" s="2">
        <v>615.76356290000001</v>
      </c>
      <c r="Q530" s="2">
        <v>1341133.04</v>
      </c>
      <c r="R530" s="2">
        <v>7.3348846090000004</v>
      </c>
      <c r="S530" s="2">
        <v>15975.37868</v>
      </c>
      <c r="T530" s="2">
        <v>491391.2</v>
      </c>
    </row>
    <row r="531" spans="1:20">
      <c r="A531" s="2" t="s">
        <v>12</v>
      </c>
      <c r="B531" s="2" t="s">
        <v>726</v>
      </c>
      <c r="C531" s="2" t="s">
        <v>14</v>
      </c>
      <c r="D531" s="3" t="s">
        <v>15</v>
      </c>
      <c r="E531" s="2" t="s">
        <v>728</v>
      </c>
      <c r="F531" s="2"/>
      <c r="G531" s="2"/>
      <c r="H531" s="2"/>
      <c r="I531" s="2"/>
      <c r="J531" s="2"/>
      <c r="K531" s="2"/>
      <c r="L531" s="2"/>
      <c r="M531" s="2"/>
      <c r="N531" s="2">
        <v>168</v>
      </c>
      <c r="O531" s="2" t="s">
        <v>17</v>
      </c>
      <c r="P531" s="2">
        <v>522.96541669999999</v>
      </c>
      <c r="Q531" s="2">
        <v>87858.19</v>
      </c>
      <c r="R531" s="2">
        <v>6.2294867979999999</v>
      </c>
      <c r="S531" s="2">
        <v>1046.553782</v>
      </c>
      <c r="T531" s="2">
        <v>32191.200000000001</v>
      </c>
    </row>
    <row r="532" spans="1:20">
      <c r="A532" s="2" t="s">
        <v>12</v>
      </c>
      <c r="B532" s="2" t="s">
        <v>726</v>
      </c>
      <c r="C532" s="2" t="s">
        <v>14</v>
      </c>
      <c r="D532" s="3" t="s">
        <v>15</v>
      </c>
      <c r="E532" s="2" t="s">
        <v>729</v>
      </c>
      <c r="F532" s="2"/>
      <c r="G532" s="2"/>
      <c r="H532" s="2"/>
      <c r="I532" s="2"/>
      <c r="J532" s="2"/>
      <c r="K532" s="2"/>
      <c r="L532" s="2"/>
      <c r="M532" s="2"/>
      <c r="N532" s="2">
        <v>1701</v>
      </c>
      <c r="O532" s="2" t="s">
        <v>17</v>
      </c>
      <c r="P532" s="2">
        <v>497.66557319999998</v>
      </c>
      <c r="Q532" s="2">
        <v>846529.14</v>
      </c>
      <c r="R532" s="2">
        <v>5.9281187989999999</v>
      </c>
      <c r="S532" s="2">
        <v>10083.730079999999</v>
      </c>
      <c r="T532" s="2">
        <v>310168.3</v>
      </c>
    </row>
    <row r="533" spans="1:20">
      <c r="A533" s="2" t="s">
        <v>12</v>
      </c>
      <c r="B533" s="2" t="s">
        <v>726</v>
      </c>
      <c r="C533" s="2" t="s">
        <v>14</v>
      </c>
      <c r="D533" s="3" t="s">
        <v>15</v>
      </c>
      <c r="E533" s="2" t="s">
        <v>730</v>
      </c>
      <c r="F533" s="2"/>
      <c r="G533" s="2"/>
      <c r="H533" s="2"/>
      <c r="I533" s="2"/>
      <c r="J533" s="2"/>
      <c r="K533" s="2"/>
      <c r="L533" s="2"/>
      <c r="M533" s="2"/>
      <c r="N533" s="2">
        <v>2798.2</v>
      </c>
      <c r="O533" s="2" t="s">
        <v>17</v>
      </c>
      <c r="P533" s="2">
        <v>498.93682369999999</v>
      </c>
      <c r="Q533" s="2">
        <v>1396125.02</v>
      </c>
      <c r="R533" s="2">
        <v>5.9432617470000002</v>
      </c>
      <c r="S533" s="2">
        <v>16630.435020000001</v>
      </c>
      <c r="T533" s="2">
        <v>511540.2</v>
      </c>
    </row>
    <row r="534" spans="1:20">
      <c r="A534" s="2" t="s">
        <v>12</v>
      </c>
      <c r="B534" s="2" t="s">
        <v>731</v>
      </c>
      <c r="C534" s="2" t="s">
        <v>14</v>
      </c>
      <c r="D534" s="3" t="s">
        <v>15</v>
      </c>
      <c r="E534" s="2" t="s">
        <v>732</v>
      </c>
      <c r="F534" s="2"/>
      <c r="G534" s="2"/>
      <c r="H534" s="2"/>
      <c r="I534" s="2"/>
      <c r="J534" s="2"/>
      <c r="K534" s="2"/>
      <c r="L534" s="2"/>
      <c r="M534" s="2"/>
      <c r="N534" s="2">
        <v>7215</v>
      </c>
      <c r="O534" s="2" t="s">
        <v>17</v>
      </c>
      <c r="P534" s="2">
        <v>464.83303810000001</v>
      </c>
      <c r="Q534" s="2">
        <v>3353770.37</v>
      </c>
      <c r="R534" s="2">
        <v>5.5370224910000001</v>
      </c>
      <c r="S534" s="2">
        <v>39949.617270000002</v>
      </c>
      <c r="T534" s="2">
        <v>1228821.5</v>
      </c>
    </row>
    <row r="535" spans="1:20">
      <c r="A535" s="2" t="s">
        <v>12</v>
      </c>
      <c r="B535" s="2" t="s">
        <v>731</v>
      </c>
      <c r="C535" s="2" t="s">
        <v>14</v>
      </c>
      <c r="D535" s="3" t="s">
        <v>18</v>
      </c>
      <c r="E535" s="2" t="s">
        <v>733</v>
      </c>
      <c r="F535" s="2"/>
      <c r="G535" s="2"/>
      <c r="H535" s="2"/>
      <c r="I535" s="2"/>
      <c r="J535" s="2"/>
      <c r="K535" s="2"/>
      <c r="L535" s="2"/>
      <c r="M535" s="2"/>
      <c r="N535" s="2">
        <v>9108</v>
      </c>
      <c r="O535" s="2" t="s">
        <v>17</v>
      </c>
      <c r="P535" s="2">
        <v>233.0286572</v>
      </c>
      <c r="Q535" s="2">
        <v>2122425.0099999998</v>
      </c>
      <c r="R535" s="2">
        <v>2.7758029450000001</v>
      </c>
      <c r="S535" s="2">
        <v>25282.013220000001</v>
      </c>
      <c r="T535" s="2">
        <v>933018</v>
      </c>
    </row>
    <row r="536" spans="1:20">
      <c r="A536" s="2" t="s">
        <v>12</v>
      </c>
      <c r="B536" s="2" t="s">
        <v>734</v>
      </c>
      <c r="C536" s="2" t="s">
        <v>14</v>
      </c>
      <c r="D536" s="3" t="s">
        <v>15</v>
      </c>
      <c r="E536" s="2" t="s">
        <v>735</v>
      </c>
      <c r="F536" s="2"/>
      <c r="G536" s="2"/>
      <c r="H536" s="2"/>
      <c r="I536" s="2"/>
      <c r="J536" s="2"/>
      <c r="K536" s="2"/>
      <c r="L536" s="2"/>
      <c r="M536" s="2"/>
      <c r="N536" s="2">
        <v>210</v>
      </c>
      <c r="O536" s="2" t="s">
        <v>17</v>
      </c>
      <c r="P536" s="2">
        <v>599.46061899999995</v>
      </c>
      <c r="Q536" s="2">
        <v>125886.73</v>
      </c>
      <c r="R536" s="2">
        <v>7.1406863500000002</v>
      </c>
      <c r="S536" s="2">
        <v>1499.5441330000001</v>
      </c>
      <c r="T536" s="2">
        <v>46124.800000000003</v>
      </c>
    </row>
    <row r="537" spans="1:20">
      <c r="A537" s="2" t="s">
        <v>12</v>
      </c>
      <c r="B537" s="2" t="s">
        <v>734</v>
      </c>
      <c r="C537" s="2" t="s">
        <v>14</v>
      </c>
      <c r="D537" s="3" t="s">
        <v>15</v>
      </c>
      <c r="E537" s="2" t="s">
        <v>736</v>
      </c>
      <c r="F537" s="2"/>
      <c r="G537" s="2"/>
      <c r="H537" s="2"/>
      <c r="I537" s="2"/>
      <c r="J537" s="2"/>
      <c r="K537" s="2"/>
      <c r="L537" s="2"/>
      <c r="M537" s="2"/>
      <c r="N537" s="2">
        <v>2068.3000000000002</v>
      </c>
      <c r="O537" s="2" t="s">
        <v>17</v>
      </c>
      <c r="P537" s="2">
        <v>562.13859690000004</v>
      </c>
      <c r="Q537" s="2">
        <v>1162671.26</v>
      </c>
      <c r="R537" s="2">
        <v>6.6961119350000002</v>
      </c>
      <c r="S537" s="2">
        <v>13849.568310000001</v>
      </c>
      <c r="T537" s="2">
        <v>426002.8</v>
      </c>
    </row>
    <row r="538" spans="1:20">
      <c r="A538" s="2" t="s">
        <v>12</v>
      </c>
      <c r="B538" s="2" t="s">
        <v>734</v>
      </c>
      <c r="C538" s="2" t="s">
        <v>14</v>
      </c>
      <c r="D538" s="3" t="s">
        <v>15</v>
      </c>
      <c r="E538" s="2" t="s">
        <v>737</v>
      </c>
      <c r="F538" s="2"/>
      <c r="G538" s="2"/>
      <c r="H538" s="2"/>
      <c r="I538" s="2"/>
      <c r="J538" s="2"/>
      <c r="K538" s="2"/>
      <c r="L538" s="2"/>
      <c r="M538" s="2"/>
      <c r="N538" s="2">
        <v>1250.2</v>
      </c>
      <c r="O538" s="2" t="s">
        <v>17</v>
      </c>
      <c r="P538" s="2">
        <v>550.08221079999998</v>
      </c>
      <c r="Q538" s="2">
        <v>687712.78</v>
      </c>
      <c r="R538" s="2">
        <v>6.5524980450000001</v>
      </c>
      <c r="S538" s="2">
        <v>8191.9330550000004</v>
      </c>
      <c r="T538" s="2">
        <v>251978.1</v>
      </c>
    </row>
    <row r="539" spans="1:20">
      <c r="A539" s="2" t="s">
        <v>12</v>
      </c>
      <c r="B539" s="2" t="s">
        <v>734</v>
      </c>
      <c r="C539" s="2" t="s">
        <v>14</v>
      </c>
      <c r="D539" s="3" t="s">
        <v>15</v>
      </c>
      <c r="E539" s="2" t="s">
        <v>738</v>
      </c>
      <c r="F539" s="2"/>
      <c r="G539" s="2"/>
      <c r="H539" s="2"/>
      <c r="I539" s="2"/>
      <c r="J539" s="2"/>
      <c r="K539" s="2"/>
      <c r="L539" s="2"/>
      <c r="M539" s="2"/>
      <c r="N539" s="2">
        <v>2573.8000000000002</v>
      </c>
      <c r="O539" s="2" t="s">
        <v>17</v>
      </c>
      <c r="P539" s="2">
        <v>651.50214080000001</v>
      </c>
      <c r="Q539" s="2">
        <v>1676836.21</v>
      </c>
      <c r="R539" s="2">
        <v>7.7605972699999999</v>
      </c>
      <c r="S539" s="2">
        <v>19974.22525</v>
      </c>
      <c r="T539" s="2">
        <v>614392.69999999995</v>
      </c>
    </row>
    <row r="540" spans="1:20">
      <c r="A540" s="2" t="s">
        <v>12</v>
      </c>
      <c r="B540" s="2" t="s">
        <v>734</v>
      </c>
      <c r="C540" s="2" t="s">
        <v>14</v>
      </c>
      <c r="D540" s="3" t="s">
        <v>15</v>
      </c>
      <c r="E540" s="2" t="s">
        <v>739</v>
      </c>
      <c r="F540" s="2"/>
      <c r="G540" s="2"/>
      <c r="H540" s="2"/>
      <c r="I540" s="2"/>
      <c r="J540" s="2"/>
      <c r="K540" s="2"/>
      <c r="L540" s="2"/>
      <c r="M540" s="2"/>
      <c r="N540" s="2">
        <v>210</v>
      </c>
      <c r="O540" s="2" t="s">
        <v>17</v>
      </c>
      <c r="P540" s="2">
        <v>574.94738099999995</v>
      </c>
      <c r="Q540" s="2">
        <v>120738.95</v>
      </c>
      <c r="R540" s="2">
        <v>6.848688278</v>
      </c>
      <c r="S540" s="2">
        <v>1438.2245379999999</v>
      </c>
      <c r="T540" s="2">
        <v>44238.8</v>
      </c>
    </row>
    <row r="541" spans="1:20">
      <c r="A541" s="2" t="s">
        <v>12</v>
      </c>
      <c r="B541" s="2" t="s">
        <v>734</v>
      </c>
      <c r="C541" s="2" t="s">
        <v>14</v>
      </c>
      <c r="D541" s="3" t="s">
        <v>89</v>
      </c>
      <c r="E541" s="2" t="s">
        <v>740</v>
      </c>
      <c r="F541" s="2"/>
      <c r="G541" s="2"/>
      <c r="H541" s="2"/>
      <c r="I541" s="2"/>
      <c r="J541" s="2"/>
      <c r="K541" s="2"/>
      <c r="L541" s="2"/>
      <c r="M541" s="2"/>
      <c r="N541" s="2">
        <v>176</v>
      </c>
      <c r="O541" s="2" t="s">
        <v>17</v>
      </c>
      <c r="P541" s="2">
        <v>203.38551140000001</v>
      </c>
      <c r="Q541" s="2">
        <v>35795.85</v>
      </c>
      <c r="R541" s="2">
        <v>2.4226981699999999</v>
      </c>
      <c r="S541" s="2">
        <v>426.39487789999998</v>
      </c>
      <c r="T541" s="2">
        <v>13115.6</v>
      </c>
    </row>
    <row r="542" spans="1:20">
      <c r="A542" s="2" t="s">
        <v>12</v>
      </c>
      <c r="B542" s="2" t="s">
        <v>734</v>
      </c>
      <c r="C542" s="2" t="s">
        <v>14</v>
      </c>
      <c r="D542" s="3" t="s">
        <v>15</v>
      </c>
      <c r="E542" s="2" t="s">
        <v>741</v>
      </c>
      <c r="F542" s="2"/>
      <c r="G542" s="2"/>
      <c r="H542" s="2"/>
      <c r="I542" s="2"/>
      <c r="J542" s="2"/>
      <c r="K542" s="2"/>
      <c r="L542" s="2"/>
      <c r="M542" s="2"/>
      <c r="N542" s="2">
        <v>225</v>
      </c>
      <c r="O542" s="2" t="s">
        <v>17</v>
      </c>
      <c r="P542" s="2">
        <v>563.13644439999996</v>
      </c>
      <c r="Q542" s="2">
        <v>126705.7</v>
      </c>
      <c r="R542" s="2">
        <v>6.7079981469999996</v>
      </c>
      <c r="S542" s="2">
        <v>1509.299583</v>
      </c>
      <c r="T542" s="2">
        <v>46424.9</v>
      </c>
    </row>
    <row r="543" spans="1:20">
      <c r="A543" s="2" t="s">
        <v>12</v>
      </c>
      <c r="B543" s="2" t="s">
        <v>734</v>
      </c>
      <c r="C543" s="2" t="s">
        <v>14</v>
      </c>
      <c r="D543" s="3" t="s">
        <v>89</v>
      </c>
      <c r="E543" s="2" t="s">
        <v>742</v>
      </c>
      <c r="F543" s="2"/>
      <c r="G543" s="2"/>
      <c r="H543" s="2"/>
      <c r="I543" s="2"/>
      <c r="J543" s="2"/>
      <c r="K543" s="2"/>
      <c r="L543" s="2"/>
      <c r="M543" s="2"/>
      <c r="N543" s="2">
        <v>156</v>
      </c>
      <c r="O543" s="2" t="s">
        <v>17</v>
      </c>
      <c r="P543" s="2">
        <v>201.48743590000001</v>
      </c>
      <c r="Q543" s="2">
        <v>31432.04</v>
      </c>
      <c r="R543" s="2">
        <v>2.4000885749999998</v>
      </c>
      <c r="S543" s="2">
        <v>374.41381769999998</v>
      </c>
      <c r="T543" s="2">
        <v>11516.7</v>
      </c>
    </row>
    <row r="544" spans="1:20">
      <c r="A544" s="2" t="s">
        <v>12</v>
      </c>
      <c r="B544" s="2" t="s">
        <v>743</v>
      </c>
      <c r="C544" s="2" t="s">
        <v>14</v>
      </c>
      <c r="D544" s="3" t="s">
        <v>15</v>
      </c>
      <c r="E544" s="2" t="s">
        <v>744</v>
      </c>
      <c r="F544" s="2"/>
      <c r="G544" s="2"/>
      <c r="H544" s="2"/>
      <c r="I544" s="2"/>
      <c r="J544" s="2"/>
      <c r="K544" s="2"/>
      <c r="L544" s="2"/>
      <c r="M544" s="2"/>
      <c r="N544" s="2">
        <v>1758.9</v>
      </c>
      <c r="O544" s="2" t="s">
        <v>17</v>
      </c>
      <c r="P544" s="2">
        <v>314.57218719999997</v>
      </c>
      <c r="Q544" s="2">
        <v>553301.02</v>
      </c>
      <c r="R544" s="2">
        <v>3.7471374289999999</v>
      </c>
      <c r="S544" s="2">
        <v>6590.8400240000001</v>
      </c>
      <c r="T544" s="2">
        <v>202729.5</v>
      </c>
    </row>
    <row r="545" spans="1:20">
      <c r="A545" s="2" t="s">
        <v>12</v>
      </c>
      <c r="B545" s="2" t="s">
        <v>745</v>
      </c>
      <c r="C545" s="2" t="s">
        <v>14</v>
      </c>
      <c r="D545" s="3" t="s">
        <v>15</v>
      </c>
      <c r="E545" s="2" t="s">
        <v>746</v>
      </c>
      <c r="F545" s="2"/>
      <c r="G545" s="2"/>
      <c r="H545" s="2"/>
      <c r="I545" s="2"/>
      <c r="J545" s="2"/>
      <c r="K545" s="2"/>
      <c r="L545" s="2"/>
      <c r="M545" s="2"/>
      <c r="N545" s="2">
        <v>4752</v>
      </c>
      <c r="O545" s="2" t="s">
        <v>17</v>
      </c>
      <c r="P545" s="2">
        <v>217.92390359999999</v>
      </c>
      <c r="Q545" s="2">
        <v>1035574.39</v>
      </c>
      <c r="R545" s="2">
        <v>2.5958773509999999</v>
      </c>
      <c r="S545" s="2">
        <v>12335.60917</v>
      </c>
      <c r="T545" s="2">
        <v>379434.5</v>
      </c>
    </row>
    <row r="546" spans="1:20">
      <c r="A546" s="2" t="s">
        <v>12</v>
      </c>
      <c r="B546" s="2" t="s">
        <v>747</v>
      </c>
      <c r="C546" s="2" t="s">
        <v>14</v>
      </c>
      <c r="D546" s="3" t="s">
        <v>18</v>
      </c>
      <c r="E546" s="2" t="s">
        <v>748</v>
      </c>
      <c r="F546" s="2"/>
      <c r="G546" s="2"/>
      <c r="H546" s="2"/>
      <c r="I546" s="2"/>
      <c r="J546" s="2"/>
      <c r="K546" s="2"/>
      <c r="L546" s="2"/>
      <c r="M546" s="2"/>
      <c r="N546" s="2">
        <v>4875</v>
      </c>
      <c r="O546" s="2" t="s">
        <v>17</v>
      </c>
      <c r="P546" s="2">
        <v>464.29405539999999</v>
      </c>
      <c r="Q546" s="2">
        <v>2263433.52</v>
      </c>
      <c r="R546" s="2">
        <v>5.5306022080000004</v>
      </c>
      <c r="S546" s="2">
        <v>26961.68577</v>
      </c>
      <c r="T546" s="2">
        <v>995005.4</v>
      </c>
    </row>
    <row r="547" spans="1:20">
      <c r="A547" s="2" t="s">
        <v>12</v>
      </c>
      <c r="B547" s="2" t="s">
        <v>747</v>
      </c>
      <c r="C547" s="2" t="s">
        <v>14</v>
      </c>
      <c r="D547" s="3" t="s">
        <v>15</v>
      </c>
      <c r="E547" s="2" t="s">
        <v>749</v>
      </c>
      <c r="F547" s="2"/>
      <c r="G547" s="2"/>
      <c r="H547" s="2"/>
      <c r="I547" s="2"/>
      <c r="J547" s="2"/>
      <c r="K547" s="2"/>
      <c r="L547" s="2"/>
      <c r="M547" s="2"/>
      <c r="N547" s="2">
        <v>15568</v>
      </c>
      <c r="O547" s="2" t="s">
        <v>17</v>
      </c>
      <c r="P547" s="2">
        <v>392.89738949999997</v>
      </c>
      <c r="Q547" s="2">
        <v>6116626.5599999996</v>
      </c>
      <c r="R547" s="2">
        <v>4.6801356700000003</v>
      </c>
      <c r="S547" s="2">
        <v>72860.352110000007</v>
      </c>
      <c r="T547" s="2">
        <v>2241131.9</v>
      </c>
    </row>
    <row r="548" spans="1:20">
      <c r="A548" s="2" t="s">
        <v>12</v>
      </c>
      <c r="B548" s="2" t="s">
        <v>750</v>
      </c>
      <c r="C548" s="2" t="s">
        <v>14</v>
      </c>
      <c r="D548" s="3" t="s">
        <v>15</v>
      </c>
      <c r="E548" s="2" t="s">
        <v>751</v>
      </c>
      <c r="F548" s="2"/>
      <c r="G548" s="2"/>
      <c r="H548" s="2"/>
      <c r="I548" s="2"/>
      <c r="J548" s="2"/>
      <c r="K548" s="2"/>
      <c r="L548" s="2"/>
      <c r="M548" s="2"/>
      <c r="N548" s="2">
        <v>2927.4</v>
      </c>
      <c r="O548" s="2" t="s">
        <v>17</v>
      </c>
      <c r="P548" s="2">
        <v>585.18336750000003</v>
      </c>
      <c r="Q548" s="2">
        <v>1713065.79</v>
      </c>
      <c r="R548" s="2">
        <v>6.9747719610000001</v>
      </c>
      <c r="S548" s="2">
        <v>20417.94744</v>
      </c>
      <c r="T548" s="2">
        <v>627667.30000000005</v>
      </c>
    </row>
    <row r="549" spans="1:20">
      <c r="A549" s="2" t="s">
        <v>12</v>
      </c>
      <c r="B549" s="2" t="s">
        <v>750</v>
      </c>
      <c r="C549" s="2" t="s">
        <v>14</v>
      </c>
      <c r="D549" s="3" t="s">
        <v>15</v>
      </c>
      <c r="E549" s="2" t="s">
        <v>752</v>
      </c>
      <c r="F549" s="2"/>
      <c r="G549" s="2"/>
      <c r="H549" s="2"/>
      <c r="I549" s="2"/>
      <c r="J549" s="2"/>
      <c r="K549" s="2"/>
      <c r="L549" s="2"/>
      <c r="M549" s="2"/>
      <c r="N549" s="2">
        <v>5676.4</v>
      </c>
      <c r="O549" s="2" t="s">
        <v>17</v>
      </c>
      <c r="P549" s="2">
        <v>514.48292049999998</v>
      </c>
      <c r="Q549" s="2">
        <v>2920410.85</v>
      </c>
      <c r="R549" s="2">
        <v>6.1320967880000001</v>
      </c>
      <c r="S549" s="2">
        <v>34808.234210000002</v>
      </c>
      <c r="T549" s="2">
        <v>1070038.6000000001</v>
      </c>
    </row>
    <row r="550" spans="1:20">
      <c r="A550" s="2" t="s">
        <v>12</v>
      </c>
      <c r="B550" s="2" t="s">
        <v>750</v>
      </c>
      <c r="C550" s="2" t="s">
        <v>14</v>
      </c>
      <c r="D550" s="3" t="s">
        <v>15</v>
      </c>
      <c r="E550" s="2" t="s">
        <v>753</v>
      </c>
      <c r="F550" s="2"/>
      <c r="G550" s="2"/>
      <c r="H550" s="2"/>
      <c r="I550" s="2"/>
      <c r="J550" s="2"/>
      <c r="K550" s="2"/>
      <c r="L550" s="2"/>
      <c r="M550" s="2"/>
      <c r="N550" s="2">
        <v>999.6</v>
      </c>
      <c r="O550" s="2" t="s">
        <v>17</v>
      </c>
      <c r="P550" s="2">
        <v>521.92519010000001</v>
      </c>
      <c r="Q550" s="2">
        <v>521716.42</v>
      </c>
      <c r="R550" s="2">
        <v>6.2208008350000004</v>
      </c>
      <c r="S550" s="2">
        <v>6218.3125149999996</v>
      </c>
      <c r="T550" s="2">
        <v>191156.9</v>
      </c>
    </row>
    <row r="551" spans="1:20">
      <c r="A551" s="2" t="s">
        <v>12</v>
      </c>
      <c r="B551" s="2" t="s">
        <v>750</v>
      </c>
      <c r="C551" s="2" t="s">
        <v>14</v>
      </c>
      <c r="D551" s="3" t="s">
        <v>15</v>
      </c>
      <c r="E551" s="2" t="s">
        <v>754</v>
      </c>
      <c r="F551" s="2"/>
      <c r="G551" s="2"/>
      <c r="H551" s="2"/>
      <c r="I551" s="2"/>
      <c r="J551" s="2"/>
      <c r="K551" s="2"/>
      <c r="L551" s="2"/>
      <c r="M551" s="2"/>
      <c r="N551" s="2">
        <v>1476.1</v>
      </c>
      <c r="O551" s="2" t="s">
        <v>17</v>
      </c>
      <c r="P551" s="2">
        <v>677.28743989999998</v>
      </c>
      <c r="Q551" s="2">
        <v>999743.99</v>
      </c>
      <c r="R551" s="2">
        <v>8.0725558979999992</v>
      </c>
      <c r="S551" s="2">
        <v>11915.89976</v>
      </c>
      <c r="T551" s="2">
        <v>366306.2</v>
      </c>
    </row>
    <row r="552" spans="1:20">
      <c r="A552" s="2" t="s">
        <v>12</v>
      </c>
      <c r="B552" s="2" t="s">
        <v>750</v>
      </c>
      <c r="C552" s="2" t="s">
        <v>14</v>
      </c>
      <c r="D552" s="3" t="s">
        <v>15</v>
      </c>
      <c r="E552" s="2" t="s">
        <v>755</v>
      </c>
      <c r="F552" s="2"/>
      <c r="G552" s="2"/>
      <c r="H552" s="2"/>
      <c r="I552" s="2"/>
      <c r="J552" s="2"/>
      <c r="K552" s="2"/>
      <c r="L552" s="2"/>
      <c r="M552" s="2"/>
      <c r="N552" s="2">
        <v>980</v>
      </c>
      <c r="O552" s="2" t="s">
        <v>17</v>
      </c>
      <c r="P552" s="2">
        <v>610.28148980000003</v>
      </c>
      <c r="Q552" s="2">
        <v>598075.86</v>
      </c>
      <c r="R552" s="2">
        <v>7.2739152540000003</v>
      </c>
      <c r="S552" s="2">
        <v>7128.4369489999999</v>
      </c>
      <c r="T552" s="2">
        <v>219135</v>
      </c>
    </row>
    <row r="553" spans="1:20">
      <c r="A553" s="2" t="s">
        <v>12</v>
      </c>
      <c r="B553" s="2" t="s">
        <v>750</v>
      </c>
      <c r="C553" s="2" t="s">
        <v>14</v>
      </c>
      <c r="D553" s="3" t="s">
        <v>15</v>
      </c>
      <c r="E553" s="2" t="s">
        <v>756</v>
      </c>
      <c r="F553" s="2"/>
      <c r="G553" s="2"/>
      <c r="H553" s="2"/>
      <c r="I553" s="2"/>
      <c r="J553" s="2"/>
      <c r="K553" s="2"/>
      <c r="L553" s="2"/>
      <c r="M553" s="2"/>
      <c r="N553" s="2">
        <v>7600</v>
      </c>
      <c r="O553" s="2" t="s">
        <v>17</v>
      </c>
      <c r="P553" s="2">
        <v>524.01387109999996</v>
      </c>
      <c r="Q553" s="2">
        <v>3982505.42</v>
      </c>
      <c r="R553" s="2">
        <v>6.2456957219999998</v>
      </c>
      <c r="S553" s="2">
        <v>47467.287490000002</v>
      </c>
      <c r="T553" s="2">
        <v>1459190</v>
      </c>
    </row>
    <row r="554" spans="1:20">
      <c r="A554" s="2" t="s">
        <v>12</v>
      </c>
      <c r="B554" s="2" t="s">
        <v>750</v>
      </c>
      <c r="C554" s="2" t="s">
        <v>14</v>
      </c>
      <c r="D554" s="3" t="s">
        <v>15</v>
      </c>
      <c r="E554" s="2" t="s">
        <v>757</v>
      </c>
      <c r="F554" s="2"/>
      <c r="G554" s="2"/>
      <c r="H554" s="2"/>
      <c r="I554" s="2"/>
      <c r="J554" s="2"/>
      <c r="K554" s="2"/>
      <c r="L554" s="2"/>
      <c r="M554" s="2"/>
      <c r="N554" s="2">
        <v>3308</v>
      </c>
      <c r="O554" s="2" t="s">
        <v>17</v>
      </c>
      <c r="P554" s="2">
        <v>520.71402660000001</v>
      </c>
      <c r="Q554" s="2">
        <v>1722522</v>
      </c>
      <c r="R554" s="2">
        <v>6.2063650370000003</v>
      </c>
      <c r="S554" s="2">
        <v>20530.65554</v>
      </c>
      <c r="T554" s="2">
        <v>631132</v>
      </c>
    </row>
    <row r="555" spans="1:20">
      <c r="A555" s="2" t="s">
        <v>12</v>
      </c>
      <c r="B555" s="2" t="s">
        <v>758</v>
      </c>
      <c r="C555" s="2" t="s">
        <v>14</v>
      </c>
      <c r="D555" s="3" t="s">
        <v>15</v>
      </c>
      <c r="E555" s="2" t="s">
        <v>759</v>
      </c>
      <c r="F555" s="2"/>
      <c r="G555" s="2"/>
      <c r="H555" s="2"/>
      <c r="I555" s="2"/>
      <c r="J555" s="2"/>
      <c r="K555" s="2"/>
      <c r="L555" s="2"/>
      <c r="M555" s="2"/>
      <c r="N555" s="2">
        <v>3307.2</v>
      </c>
      <c r="O555" s="2" t="s">
        <v>17</v>
      </c>
      <c r="P555" s="2">
        <v>261.81921870000002</v>
      </c>
      <c r="Q555" s="2">
        <v>865888.52</v>
      </c>
      <c r="R555" s="2">
        <v>3.1206104730000002</v>
      </c>
      <c r="S555" s="2">
        <v>10320.482959999999</v>
      </c>
      <c r="T555" s="2">
        <v>317261.59999999998</v>
      </c>
    </row>
    <row r="556" spans="1:20">
      <c r="A556" s="2" t="s">
        <v>12</v>
      </c>
      <c r="B556" s="2" t="s">
        <v>758</v>
      </c>
      <c r="C556" s="2" t="s">
        <v>14</v>
      </c>
      <c r="D556" s="3" t="s">
        <v>15</v>
      </c>
      <c r="E556" s="2" t="s">
        <v>759</v>
      </c>
      <c r="F556" s="2"/>
      <c r="G556" s="2"/>
      <c r="H556" s="2"/>
      <c r="I556" s="2"/>
      <c r="J556" s="2"/>
      <c r="K556" s="2"/>
      <c r="L556" s="2"/>
      <c r="M556" s="2"/>
      <c r="N556" s="2">
        <v>3307.2</v>
      </c>
      <c r="O556" s="2" t="s">
        <v>17</v>
      </c>
      <c r="P556" s="2">
        <v>261.81921870000002</v>
      </c>
      <c r="Q556" s="2">
        <v>865888.52</v>
      </c>
      <c r="R556" s="2">
        <v>3.1206104730000002</v>
      </c>
      <c r="S556" s="2">
        <v>10320.482959999999</v>
      </c>
      <c r="T556" s="2">
        <v>317261.59999999998</v>
      </c>
    </row>
    <row r="557" spans="1:20">
      <c r="A557" s="2" t="s">
        <v>12</v>
      </c>
      <c r="B557" s="2" t="s">
        <v>758</v>
      </c>
      <c r="C557" s="2" t="s">
        <v>14</v>
      </c>
      <c r="D557" s="3" t="s">
        <v>15</v>
      </c>
      <c r="E557" s="2" t="s">
        <v>759</v>
      </c>
      <c r="F557" s="2"/>
      <c r="G557" s="2"/>
      <c r="H557" s="2"/>
      <c r="I557" s="2"/>
      <c r="J557" s="2"/>
      <c r="K557" s="2"/>
      <c r="L557" s="2"/>
      <c r="M557" s="2"/>
      <c r="N557" s="2">
        <v>3307.2</v>
      </c>
      <c r="O557" s="2" t="s">
        <v>17</v>
      </c>
      <c r="P557" s="2">
        <v>261.81921870000002</v>
      </c>
      <c r="Q557" s="2">
        <v>865888.52</v>
      </c>
      <c r="R557" s="2">
        <v>3.1206104730000002</v>
      </c>
      <c r="S557" s="2">
        <v>10320.482959999999</v>
      </c>
      <c r="T557" s="2">
        <v>317261.59999999998</v>
      </c>
    </row>
    <row r="558" spans="1:20">
      <c r="A558" s="2" t="s">
        <v>12</v>
      </c>
      <c r="B558" s="2" t="s">
        <v>760</v>
      </c>
      <c r="C558" s="2" t="s">
        <v>14</v>
      </c>
      <c r="D558" s="3" t="s">
        <v>15</v>
      </c>
      <c r="E558" s="2" t="s">
        <v>761</v>
      </c>
      <c r="F558" s="2"/>
      <c r="G558" s="2"/>
      <c r="H558" s="2"/>
      <c r="I558" s="2"/>
      <c r="J558" s="2"/>
      <c r="K558" s="2"/>
      <c r="L558" s="2"/>
      <c r="M558" s="2"/>
      <c r="N558" s="2">
        <v>2538.9</v>
      </c>
      <c r="O558" s="2" t="s">
        <v>17</v>
      </c>
      <c r="P558" s="2">
        <v>310.41489230000002</v>
      </c>
      <c r="Q558" s="2">
        <v>788112.37</v>
      </c>
      <c r="R558" s="2">
        <v>3.699819932</v>
      </c>
      <c r="S558" s="2">
        <v>9393.4728250000007</v>
      </c>
      <c r="T558" s="2">
        <v>288764.40000000002</v>
      </c>
    </row>
    <row r="559" spans="1:20">
      <c r="A559" s="2" t="s">
        <v>12</v>
      </c>
      <c r="B559" s="2" t="s">
        <v>762</v>
      </c>
      <c r="C559" s="2" t="s">
        <v>14</v>
      </c>
      <c r="D559" s="3" t="s">
        <v>15</v>
      </c>
      <c r="E559" s="2" t="s">
        <v>763</v>
      </c>
      <c r="F559" s="2"/>
      <c r="G559" s="2"/>
      <c r="H559" s="2"/>
      <c r="I559" s="2"/>
      <c r="J559" s="2"/>
      <c r="K559" s="2"/>
      <c r="L559" s="2"/>
      <c r="M559" s="2"/>
      <c r="N559" s="2">
        <v>11254.5</v>
      </c>
      <c r="O559" s="2" t="s">
        <v>17</v>
      </c>
      <c r="P559" s="2">
        <v>501.27466349999997</v>
      </c>
      <c r="Q559" s="2">
        <v>5641595.7000000002</v>
      </c>
      <c r="R559" s="2">
        <v>5.9746682179999997</v>
      </c>
      <c r="S559" s="2">
        <v>67241.903460000001</v>
      </c>
      <c r="T559" s="2">
        <v>2067080.6</v>
      </c>
    </row>
    <row r="560" spans="1:20">
      <c r="A560" s="2" t="s">
        <v>12</v>
      </c>
      <c r="B560" s="2" t="s">
        <v>762</v>
      </c>
      <c r="C560" s="2" t="s">
        <v>14</v>
      </c>
      <c r="D560" s="3" t="s">
        <v>15</v>
      </c>
      <c r="E560" s="2" t="s">
        <v>764</v>
      </c>
      <c r="F560" s="2"/>
      <c r="G560" s="2"/>
      <c r="H560" s="2"/>
      <c r="I560" s="2"/>
      <c r="J560" s="2"/>
      <c r="K560" s="2"/>
      <c r="L560" s="2"/>
      <c r="M560" s="2"/>
      <c r="N560" s="2">
        <v>407.4</v>
      </c>
      <c r="O560" s="2" t="s">
        <v>17</v>
      </c>
      <c r="P560" s="2">
        <v>822.62623959999996</v>
      </c>
      <c r="Q560" s="2">
        <v>335137.93</v>
      </c>
      <c r="R560" s="2">
        <v>9.8048419500000001</v>
      </c>
      <c r="S560" s="2">
        <v>3994.4926099999998</v>
      </c>
      <c r="T560" s="2">
        <v>122794.6</v>
      </c>
    </row>
    <row r="561" spans="1:20">
      <c r="A561" s="2" t="s">
        <v>12</v>
      </c>
      <c r="B561" s="2" t="s">
        <v>762</v>
      </c>
      <c r="C561" s="2" t="s">
        <v>14</v>
      </c>
      <c r="D561" s="3" t="s">
        <v>15</v>
      </c>
      <c r="E561" s="2" t="s">
        <v>765</v>
      </c>
      <c r="F561" s="2"/>
      <c r="G561" s="2"/>
      <c r="H561" s="2"/>
      <c r="I561" s="2"/>
      <c r="J561" s="2"/>
      <c r="K561" s="2"/>
      <c r="L561" s="2"/>
      <c r="M561" s="2"/>
      <c r="N561" s="2">
        <v>832</v>
      </c>
      <c r="O561" s="2" t="s">
        <v>17</v>
      </c>
      <c r="P561" s="2">
        <v>553.31046879999997</v>
      </c>
      <c r="Q561" s="2">
        <v>460354.31</v>
      </c>
      <c r="R561" s="2">
        <v>6.5948804379999997</v>
      </c>
      <c r="S561" s="2">
        <v>5486.9405239999996</v>
      </c>
      <c r="T561" s="2">
        <v>168673.9</v>
      </c>
    </row>
    <row r="562" spans="1:20">
      <c r="A562" s="2" t="s">
        <v>12</v>
      </c>
      <c r="B562" s="2" t="s">
        <v>762</v>
      </c>
      <c r="C562" s="2" t="s">
        <v>14</v>
      </c>
      <c r="D562" s="3" t="s">
        <v>15</v>
      </c>
      <c r="E562" s="2" t="s">
        <v>766</v>
      </c>
      <c r="F562" s="2"/>
      <c r="G562" s="2"/>
      <c r="H562" s="2"/>
      <c r="I562" s="2"/>
      <c r="J562" s="2"/>
      <c r="K562" s="2"/>
      <c r="L562" s="2"/>
      <c r="M562" s="2"/>
      <c r="N562" s="2">
        <v>707.33299999999997</v>
      </c>
      <c r="O562" s="2" t="s">
        <v>17</v>
      </c>
      <c r="P562" s="2">
        <v>485.95381520000001</v>
      </c>
      <c r="Q562" s="2">
        <v>343731.17</v>
      </c>
      <c r="R562" s="2">
        <v>5.7920597760000003</v>
      </c>
      <c r="S562" s="2">
        <v>4096.9150179999997</v>
      </c>
      <c r="T562" s="2">
        <v>125943</v>
      </c>
    </row>
    <row r="563" spans="1:20">
      <c r="A563" s="2" t="s">
        <v>12</v>
      </c>
      <c r="B563" s="2" t="s">
        <v>762</v>
      </c>
      <c r="C563" s="2" t="s">
        <v>14</v>
      </c>
      <c r="D563" s="3" t="s">
        <v>15</v>
      </c>
      <c r="E563" s="2" t="s">
        <v>767</v>
      </c>
      <c r="F563" s="2"/>
      <c r="G563" s="2"/>
      <c r="H563" s="2"/>
      <c r="I563" s="2"/>
      <c r="J563" s="2"/>
      <c r="K563" s="2"/>
      <c r="L563" s="2"/>
      <c r="M563" s="2"/>
      <c r="N563" s="2">
        <v>678</v>
      </c>
      <c r="O563" s="2" t="s">
        <v>17</v>
      </c>
      <c r="P563" s="2">
        <v>558.27957230000004</v>
      </c>
      <c r="Q563" s="2">
        <v>378513.55</v>
      </c>
      <c r="R563" s="2">
        <v>6.6541069400000001</v>
      </c>
      <c r="S563" s="2">
        <v>4511.4845050000004</v>
      </c>
      <c r="T563" s="2">
        <v>138687.4</v>
      </c>
    </row>
    <row r="564" spans="1:20">
      <c r="A564" s="2" t="s">
        <v>12</v>
      </c>
      <c r="B564" s="2" t="s">
        <v>762</v>
      </c>
      <c r="C564" s="2" t="s">
        <v>14</v>
      </c>
      <c r="D564" s="3" t="s">
        <v>15</v>
      </c>
      <c r="E564" s="2" t="s">
        <v>768</v>
      </c>
      <c r="F564" s="2"/>
      <c r="G564" s="2"/>
      <c r="H564" s="2"/>
      <c r="I564" s="2"/>
      <c r="J564" s="2"/>
      <c r="K564" s="2"/>
      <c r="L564" s="2"/>
      <c r="M564" s="2"/>
      <c r="N564" s="2">
        <v>376.66699999999997</v>
      </c>
      <c r="O564" s="2" t="s">
        <v>17</v>
      </c>
      <c r="P564" s="2">
        <v>738.73896569999999</v>
      </c>
      <c r="Q564" s="2">
        <v>278258.59000000003</v>
      </c>
      <c r="R564" s="2">
        <v>8.8049936320000004</v>
      </c>
      <c r="S564" s="2">
        <v>3316.5505360000002</v>
      </c>
      <c r="T564" s="2">
        <v>101954</v>
      </c>
    </row>
    <row r="565" spans="1:20">
      <c r="A565" s="2" t="s">
        <v>12</v>
      </c>
      <c r="B565" s="2" t="s">
        <v>762</v>
      </c>
      <c r="C565" s="2" t="s">
        <v>14</v>
      </c>
      <c r="D565" s="3" t="s">
        <v>15</v>
      </c>
      <c r="E565" s="2" t="s">
        <v>769</v>
      </c>
      <c r="F565" s="2"/>
      <c r="G565" s="2"/>
      <c r="H565" s="2"/>
      <c r="I565" s="2"/>
      <c r="J565" s="2"/>
      <c r="K565" s="2"/>
      <c r="L565" s="2"/>
      <c r="M565" s="2"/>
      <c r="N565" s="2">
        <v>345</v>
      </c>
      <c r="O565" s="2" t="s">
        <v>17</v>
      </c>
      <c r="P565" s="2">
        <v>726.48501450000003</v>
      </c>
      <c r="Q565" s="2">
        <v>250637.33</v>
      </c>
      <c r="R565" s="2">
        <v>8.6589393860000001</v>
      </c>
      <c r="S565" s="2">
        <v>2987.3340880000001</v>
      </c>
      <c r="T565" s="2">
        <v>91833.5</v>
      </c>
    </row>
    <row r="566" spans="1:20">
      <c r="A566" s="2" t="s">
        <v>12</v>
      </c>
      <c r="B566" s="2" t="s">
        <v>762</v>
      </c>
      <c r="C566" s="2" t="s">
        <v>14</v>
      </c>
      <c r="D566" s="3" t="s">
        <v>15</v>
      </c>
      <c r="E566" s="2" t="s">
        <v>770</v>
      </c>
      <c r="F566" s="2"/>
      <c r="G566" s="2"/>
      <c r="H566" s="2"/>
      <c r="I566" s="2"/>
      <c r="J566" s="2"/>
      <c r="K566" s="2"/>
      <c r="L566" s="2"/>
      <c r="M566" s="2"/>
      <c r="N566" s="2">
        <v>738</v>
      </c>
      <c r="O566" s="2" t="s">
        <v>17</v>
      </c>
      <c r="P566" s="2">
        <v>505.95995929999998</v>
      </c>
      <c r="Q566" s="2">
        <v>373398.45</v>
      </c>
      <c r="R566" s="2">
        <v>6.0305120299999997</v>
      </c>
      <c r="S566" s="2">
        <v>4450.5178779999997</v>
      </c>
      <c r="T566" s="2">
        <v>136813.20000000001</v>
      </c>
    </row>
    <row r="567" spans="1:20">
      <c r="A567" s="2" t="s">
        <v>12</v>
      </c>
      <c r="B567" s="2" t="s">
        <v>762</v>
      </c>
      <c r="C567" s="2" t="s">
        <v>14</v>
      </c>
      <c r="D567" s="3" t="s">
        <v>15</v>
      </c>
      <c r="E567" s="2" t="s">
        <v>771</v>
      </c>
      <c r="F567" s="2"/>
      <c r="G567" s="2"/>
      <c r="H567" s="2"/>
      <c r="I567" s="2"/>
      <c r="J567" s="2"/>
      <c r="K567" s="2"/>
      <c r="L567" s="2"/>
      <c r="M567" s="2"/>
      <c r="N567" s="2">
        <v>748</v>
      </c>
      <c r="O567" s="2" t="s">
        <v>17</v>
      </c>
      <c r="P567" s="2">
        <v>552.53451870000004</v>
      </c>
      <c r="Q567" s="2">
        <v>413295.82</v>
      </c>
      <c r="R567" s="2">
        <v>6.5856319269999997</v>
      </c>
      <c r="S567" s="2">
        <v>4926.0526819999995</v>
      </c>
      <c r="T567" s="2">
        <v>151431.6</v>
      </c>
    </row>
    <row r="568" spans="1:20">
      <c r="A568" s="2" t="s">
        <v>12</v>
      </c>
      <c r="B568" s="2" t="s">
        <v>772</v>
      </c>
      <c r="C568" s="2" t="s">
        <v>14</v>
      </c>
      <c r="D568" s="3" t="s">
        <v>15</v>
      </c>
      <c r="E568" s="2" t="s">
        <v>773</v>
      </c>
      <c r="F568" s="2"/>
      <c r="G568" s="2"/>
      <c r="H568" s="2"/>
      <c r="I568" s="2"/>
      <c r="J568" s="2"/>
      <c r="K568" s="2"/>
      <c r="L568" s="2"/>
      <c r="M568" s="2"/>
      <c r="N568" s="2">
        <v>2408</v>
      </c>
      <c r="O568" s="2" t="s">
        <v>17</v>
      </c>
      <c r="P568" s="2">
        <v>251.95366279999999</v>
      </c>
      <c r="Q568" s="2">
        <v>606704.42000000004</v>
      </c>
      <c r="R568" s="2">
        <v>3.003023394</v>
      </c>
      <c r="S568" s="2">
        <v>7231.280334</v>
      </c>
      <c r="T568" s="2">
        <v>222296.5</v>
      </c>
    </row>
    <row r="569" spans="1:20">
      <c r="A569" s="2" t="s">
        <v>12</v>
      </c>
      <c r="B569" s="2" t="s">
        <v>772</v>
      </c>
      <c r="C569" s="2" t="s">
        <v>14</v>
      </c>
      <c r="D569" s="3" t="s">
        <v>15</v>
      </c>
      <c r="E569" s="2" t="s">
        <v>774</v>
      </c>
      <c r="F569" s="2"/>
      <c r="G569" s="2"/>
      <c r="H569" s="2"/>
      <c r="I569" s="2"/>
      <c r="J569" s="2"/>
      <c r="K569" s="2"/>
      <c r="L569" s="2"/>
      <c r="M569" s="2"/>
      <c r="N569" s="2">
        <v>4620</v>
      </c>
      <c r="O569" s="2" t="s">
        <v>17</v>
      </c>
      <c r="P569" s="2">
        <v>542.49667320000003</v>
      </c>
      <c r="Q569" s="2">
        <v>2506334.63</v>
      </c>
      <c r="R569" s="2">
        <v>6.4659913370000002</v>
      </c>
      <c r="S569" s="2">
        <v>29872.879980000002</v>
      </c>
      <c r="T569" s="2">
        <v>918321</v>
      </c>
    </row>
    <row r="570" spans="1:20">
      <c r="A570" s="2" t="s">
        <v>12</v>
      </c>
      <c r="B570" s="2" t="s">
        <v>772</v>
      </c>
      <c r="C570" s="2" t="s">
        <v>14</v>
      </c>
      <c r="D570" s="3" t="s">
        <v>15</v>
      </c>
      <c r="E570" s="2" t="s">
        <v>775</v>
      </c>
      <c r="F570" s="2"/>
      <c r="G570" s="2"/>
      <c r="H570" s="2"/>
      <c r="I570" s="2"/>
      <c r="J570" s="2"/>
      <c r="K570" s="2"/>
      <c r="L570" s="2"/>
      <c r="M570" s="2"/>
      <c r="N570" s="2">
        <v>3740</v>
      </c>
      <c r="O570" s="2" t="s">
        <v>17</v>
      </c>
      <c r="P570" s="2">
        <v>375.80891439999999</v>
      </c>
      <c r="Q570" s="2">
        <v>1405525.34</v>
      </c>
      <c r="R570" s="2">
        <v>4.4792480860000001</v>
      </c>
      <c r="S570" s="2">
        <v>16752.387839999999</v>
      </c>
      <c r="T570" s="2">
        <v>514984.5</v>
      </c>
    </row>
    <row r="571" spans="1:20">
      <c r="A571" s="2" t="s">
        <v>12</v>
      </c>
      <c r="B571" s="2" t="s">
        <v>772</v>
      </c>
      <c r="C571" s="2" t="s">
        <v>14</v>
      </c>
      <c r="D571" s="3" t="s">
        <v>15</v>
      </c>
      <c r="E571" s="2" t="s">
        <v>776</v>
      </c>
      <c r="F571" s="2"/>
      <c r="G571" s="2"/>
      <c r="H571" s="2"/>
      <c r="I571" s="2"/>
      <c r="J571" s="2"/>
      <c r="K571" s="2"/>
      <c r="L571" s="2"/>
      <c r="M571" s="2"/>
      <c r="N571" s="2">
        <v>4375</v>
      </c>
      <c r="O571" s="2" t="s">
        <v>17</v>
      </c>
      <c r="P571" s="2">
        <v>554.3468206</v>
      </c>
      <c r="Q571" s="2">
        <v>2425267.34</v>
      </c>
      <c r="R571" s="2">
        <v>6.6072326649999997</v>
      </c>
      <c r="S571" s="2">
        <v>28906.642909999999</v>
      </c>
      <c r="T571" s="2">
        <v>888617.9</v>
      </c>
    </row>
    <row r="572" spans="1:20">
      <c r="A572" s="2" t="s">
        <v>12</v>
      </c>
      <c r="B572" s="2" t="s">
        <v>772</v>
      </c>
      <c r="C572" s="2" t="s">
        <v>14</v>
      </c>
      <c r="D572" s="3" t="s">
        <v>15</v>
      </c>
      <c r="E572" s="2" t="s">
        <v>777</v>
      </c>
      <c r="F572" s="2"/>
      <c r="G572" s="2"/>
      <c r="H572" s="2"/>
      <c r="I572" s="2"/>
      <c r="J572" s="2"/>
      <c r="K572" s="2"/>
      <c r="L572" s="2"/>
      <c r="M572" s="2"/>
      <c r="N572" s="2">
        <v>5957.3</v>
      </c>
      <c r="O572" s="2" t="s">
        <v>17</v>
      </c>
      <c r="P572" s="2">
        <v>536.66181159999996</v>
      </c>
      <c r="Q572" s="2">
        <v>3197055.41</v>
      </c>
      <c r="R572" s="2">
        <v>6.3964459070000004</v>
      </c>
      <c r="S572" s="2">
        <v>38105.547200000001</v>
      </c>
      <c r="T572" s="2">
        <v>1171401.1000000001</v>
      </c>
    </row>
    <row r="573" spans="1:20">
      <c r="A573" s="2" t="s">
        <v>12</v>
      </c>
      <c r="B573" s="2" t="s">
        <v>772</v>
      </c>
      <c r="C573" s="2" t="s">
        <v>14</v>
      </c>
      <c r="D573" s="3" t="s">
        <v>15</v>
      </c>
      <c r="E573" s="2" t="s">
        <v>778</v>
      </c>
      <c r="F573" s="2"/>
      <c r="G573" s="2"/>
      <c r="H573" s="2"/>
      <c r="I573" s="2"/>
      <c r="J573" s="2"/>
      <c r="K573" s="2"/>
      <c r="L573" s="2"/>
      <c r="M573" s="2"/>
      <c r="N573" s="2">
        <v>8424</v>
      </c>
      <c r="O573" s="2" t="s">
        <v>17</v>
      </c>
      <c r="P573" s="2">
        <v>523.20346510000002</v>
      </c>
      <c r="Q573" s="2">
        <v>4407465.99</v>
      </c>
      <c r="R573" s="2">
        <v>6.236036533</v>
      </c>
      <c r="S573" s="2">
        <v>52532.371749999998</v>
      </c>
      <c r="T573" s="2">
        <v>1614895.5</v>
      </c>
    </row>
    <row r="574" spans="1:20">
      <c r="A574" s="2" t="s">
        <v>12</v>
      </c>
      <c r="B574" s="2" t="s">
        <v>779</v>
      </c>
      <c r="C574" s="2" t="s">
        <v>14</v>
      </c>
      <c r="D574" s="3" t="s">
        <v>15</v>
      </c>
      <c r="E574" s="2" t="s">
        <v>780</v>
      </c>
      <c r="F574" s="2"/>
      <c r="G574" s="2"/>
      <c r="H574" s="2"/>
      <c r="I574" s="2"/>
      <c r="J574" s="2"/>
      <c r="K574" s="2"/>
      <c r="L574" s="2"/>
      <c r="M574" s="2"/>
      <c r="N574" s="2">
        <v>8945.2000000000007</v>
      </c>
      <c r="O574" s="2" t="s">
        <v>17</v>
      </c>
      <c r="P574" s="2">
        <v>464.60919259999997</v>
      </c>
      <c r="Q574" s="2">
        <v>4156022.15</v>
      </c>
      <c r="R574" s="2">
        <v>5.5376542630000003</v>
      </c>
      <c r="S574" s="2">
        <v>49535.424910000002</v>
      </c>
      <c r="T574" s="2">
        <v>1522766.4</v>
      </c>
    </row>
    <row r="575" spans="1:20">
      <c r="A575" s="2" t="s">
        <v>12</v>
      </c>
      <c r="B575" s="2" t="s">
        <v>779</v>
      </c>
      <c r="C575" s="2" t="s">
        <v>14</v>
      </c>
      <c r="D575" s="3" t="s">
        <v>15</v>
      </c>
      <c r="E575" s="2" t="s">
        <v>781</v>
      </c>
      <c r="F575" s="2"/>
      <c r="G575" s="2"/>
      <c r="H575" s="2"/>
      <c r="I575" s="2"/>
      <c r="J575" s="2"/>
      <c r="K575" s="2"/>
      <c r="L575" s="2"/>
      <c r="M575" s="2"/>
      <c r="N575" s="2">
        <v>10608.2</v>
      </c>
      <c r="O575" s="2" t="s">
        <v>17</v>
      </c>
      <c r="P575" s="2">
        <v>634.43192720000002</v>
      </c>
      <c r="Q575" s="2">
        <v>6730180.7699999996</v>
      </c>
      <c r="R575" s="2">
        <v>7.5617631369999998</v>
      </c>
      <c r="S575" s="2">
        <v>80216.69571</v>
      </c>
      <c r="T575" s="2">
        <v>2465938.2999999998</v>
      </c>
    </row>
    <row r="576" spans="1:20">
      <c r="A576" s="2" t="s">
        <v>12</v>
      </c>
      <c r="B576" s="2" t="s">
        <v>779</v>
      </c>
      <c r="C576" s="2" t="s">
        <v>14</v>
      </c>
      <c r="D576" s="3" t="s">
        <v>15</v>
      </c>
      <c r="E576" s="2" t="s">
        <v>782</v>
      </c>
      <c r="F576" s="2"/>
      <c r="G576" s="2"/>
      <c r="H576" s="2"/>
      <c r="I576" s="2"/>
      <c r="J576" s="2"/>
      <c r="K576" s="2"/>
      <c r="L576" s="2"/>
      <c r="M576" s="2"/>
      <c r="N576" s="2">
        <v>8281.4</v>
      </c>
      <c r="O576" s="2" t="s">
        <v>17</v>
      </c>
      <c r="P576" s="2">
        <v>532.81780739999999</v>
      </c>
      <c r="Q576" s="2">
        <v>4412477.3899999997</v>
      </c>
      <c r="R576" s="2">
        <v>6.3506294089999997</v>
      </c>
      <c r="S576" s="2">
        <v>52592.102379999997</v>
      </c>
      <c r="T576" s="2">
        <v>1616731.7</v>
      </c>
    </row>
    <row r="577" spans="1:20">
      <c r="A577" s="2" t="s">
        <v>12</v>
      </c>
      <c r="B577" s="2" t="s">
        <v>783</v>
      </c>
      <c r="C577" s="2" t="s">
        <v>14</v>
      </c>
      <c r="D577" s="3" t="s">
        <v>15</v>
      </c>
      <c r="E577" s="2" t="s">
        <v>784</v>
      </c>
      <c r="F577" s="2"/>
      <c r="G577" s="2"/>
      <c r="H577" s="2"/>
      <c r="I577" s="2"/>
      <c r="J577" s="2"/>
      <c r="K577" s="2"/>
      <c r="L577" s="2"/>
      <c r="M577" s="2"/>
      <c r="N577" s="2">
        <v>5640.06</v>
      </c>
      <c r="O577" s="2" t="s">
        <v>17</v>
      </c>
      <c r="P577" s="2">
        <v>1040.9019069999999</v>
      </c>
      <c r="Q577" s="2">
        <v>5870749.21</v>
      </c>
      <c r="R577" s="2">
        <v>12.40645896</v>
      </c>
      <c r="S577" s="2">
        <v>69973.172940000004</v>
      </c>
      <c r="T577" s="2">
        <v>2151042.5</v>
      </c>
    </row>
    <row r="578" spans="1:20">
      <c r="A578" s="2" t="s">
        <v>12</v>
      </c>
      <c r="B578" s="2" t="s">
        <v>783</v>
      </c>
      <c r="C578" s="2" t="s">
        <v>14</v>
      </c>
      <c r="D578" s="3" t="s">
        <v>15</v>
      </c>
      <c r="E578" s="2" t="s">
        <v>785</v>
      </c>
      <c r="F578" s="2"/>
      <c r="G578" s="2"/>
      <c r="H578" s="2"/>
      <c r="I578" s="2"/>
      <c r="J578" s="2"/>
      <c r="K578" s="2"/>
      <c r="L578" s="2"/>
      <c r="M578" s="2"/>
      <c r="N578" s="2">
        <v>1039.5</v>
      </c>
      <c r="O578" s="2" t="s">
        <v>17</v>
      </c>
      <c r="P578" s="2">
        <v>594.84816739999997</v>
      </c>
      <c r="Q578" s="2">
        <v>618344.67000000004</v>
      </c>
      <c r="R578" s="2">
        <v>7.0899662379999997</v>
      </c>
      <c r="S578" s="2">
        <v>7370.0199050000001</v>
      </c>
      <c r="T578" s="2">
        <v>226561.5</v>
      </c>
    </row>
    <row r="579" spans="1:20">
      <c r="A579" s="2" t="s">
        <v>12</v>
      </c>
      <c r="B579" s="2" t="s">
        <v>783</v>
      </c>
      <c r="C579" s="2" t="s">
        <v>14</v>
      </c>
      <c r="D579" s="3" t="s">
        <v>15</v>
      </c>
      <c r="E579" s="2" t="s">
        <v>786</v>
      </c>
      <c r="F579" s="2"/>
      <c r="G579" s="2"/>
      <c r="H579" s="2"/>
      <c r="I579" s="2"/>
      <c r="J579" s="2"/>
      <c r="K579" s="2"/>
      <c r="L579" s="2"/>
      <c r="M579" s="2"/>
      <c r="N579" s="2">
        <v>2037</v>
      </c>
      <c r="O579" s="2" t="s">
        <v>17</v>
      </c>
      <c r="P579" s="2">
        <v>522.97062840000001</v>
      </c>
      <c r="Q579" s="2">
        <v>1065291.17</v>
      </c>
      <c r="R579" s="2">
        <v>6.2332613630000004</v>
      </c>
      <c r="S579" s="2">
        <v>12697.153399999999</v>
      </c>
      <c r="T579" s="2">
        <v>390322.6</v>
      </c>
    </row>
    <row r="580" spans="1:20">
      <c r="A580" s="2" t="s">
        <v>12</v>
      </c>
      <c r="B580" s="2" t="s">
        <v>783</v>
      </c>
      <c r="C580" s="2" t="s">
        <v>14</v>
      </c>
      <c r="D580" s="3" t="s">
        <v>15</v>
      </c>
      <c r="E580" s="2" t="s">
        <v>787</v>
      </c>
      <c r="F580" s="2"/>
      <c r="G580" s="2"/>
      <c r="H580" s="2"/>
      <c r="I580" s="2"/>
      <c r="J580" s="2"/>
      <c r="K580" s="2"/>
      <c r="L580" s="2"/>
      <c r="M580" s="2"/>
      <c r="N580" s="2">
        <v>2905.8</v>
      </c>
      <c r="O580" s="2" t="s">
        <v>17</v>
      </c>
      <c r="P580" s="2">
        <v>676.998651</v>
      </c>
      <c r="Q580" s="2">
        <v>1967222.68</v>
      </c>
      <c r="R580" s="2">
        <v>8.0691138379999998</v>
      </c>
      <c r="S580" s="2">
        <v>23447.23099</v>
      </c>
      <c r="T580" s="2">
        <v>720790.4</v>
      </c>
    </row>
    <row r="581" spans="1:20">
      <c r="A581" s="2" t="s">
        <v>12</v>
      </c>
      <c r="B581" s="2" t="s">
        <v>783</v>
      </c>
      <c r="C581" s="2" t="s">
        <v>14</v>
      </c>
      <c r="D581" s="3" t="s">
        <v>15</v>
      </c>
      <c r="E581" s="2" t="s">
        <v>788</v>
      </c>
      <c r="F581" s="2"/>
      <c r="G581" s="2"/>
      <c r="H581" s="2"/>
      <c r="I581" s="2"/>
      <c r="J581" s="2"/>
      <c r="K581" s="2"/>
      <c r="L581" s="2"/>
      <c r="M581" s="2"/>
      <c r="N581" s="2">
        <v>1116</v>
      </c>
      <c r="O581" s="2" t="s">
        <v>17</v>
      </c>
      <c r="P581" s="2">
        <v>520.49213259999999</v>
      </c>
      <c r="Q581" s="2">
        <v>580869.22</v>
      </c>
      <c r="R581" s="2">
        <v>6.2037202929999999</v>
      </c>
      <c r="S581" s="2">
        <v>6923.3518469999999</v>
      </c>
      <c r="T581" s="2">
        <v>212830.5</v>
      </c>
    </row>
    <row r="582" spans="1:20">
      <c r="A582" s="2" t="s">
        <v>12</v>
      </c>
      <c r="B582" s="2" t="s">
        <v>783</v>
      </c>
      <c r="C582" s="2" t="s">
        <v>14</v>
      </c>
      <c r="D582" s="3" t="s">
        <v>15</v>
      </c>
      <c r="E582" s="2" t="s">
        <v>789</v>
      </c>
      <c r="F582" s="2"/>
      <c r="G582" s="2"/>
      <c r="H582" s="2"/>
      <c r="I582" s="2"/>
      <c r="J582" s="2"/>
      <c r="K582" s="2"/>
      <c r="L582" s="2"/>
      <c r="M582" s="2"/>
      <c r="N582" s="2">
        <v>667</v>
      </c>
      <c r="O582" s="2" t="s">
        <v>17</v>
      </c>
      <c r="P582" s="2">
        <v>515.51353819999997</v>
      </c>
      <c r="Q582" s="2">
        <v>343847.53</v>
      </c>
      <c r="R582" s="2">
        <v>6.1443806700000003</v>
      </c>
      <c r="S582" s="2">
        <v>4098.301907</v>
      </c>
      <c r="T582" s="2">
        <v>125985.8</v>
      </c>
    </row>
    <row r="583" spans="1:20">
      <c r="A583" s="2" t="s">
        <v>12</v>
      </c>
      <c r="B583" s="2" t="s">
        <v>783</v>
      </c>
      <c r="C583" s="2" t="s">
        <v>14</v>
      </c>
      <c r="D583" s="3" t="s">
        <v>15</v>
      </c>
      <c r="E583" s="2" t="s">
        <v>790</v>
      </c>
      <c r="F583" s="2"/>
      <c r="G583" s="2"/>
      <c r="H583" s="2"/>
      <c r="I583" s="2"/>
      <c r="J583" s="2"/>
      <c r="K583" s="2"/>
      <c r="L583" s="2"/>
      <c r="M583" s="2"/>
      <c r="N583" s="2">
        <v>57.34</v>
      </c>
      <c r="O583" s="2" t="s">
        <v>17</v>
      </c>
      <c r="P583" s="2">
        <v>1040.1201599999999</v>
      </c>
      <c r="Q583" s="2">
        <v>59640.49</v>
      </c>
      <c r="R583" s="2">
        <v>12.397141360000001</v>
      </c>
      <c r="S583" s="2">
        <v>710.85208580000005</v>
      </c>
      <c r="T583" s="2">
        <v>21852.3</v>
      </c>
    </row>
    <row r="584" spans="1:20">
      <c r="A584" s="2" t="s">
        <v>12</v>
      </c>
      <c r="B584" s="2" t="s">
        <v>791</v>
      </c>
      <c r="C584" s="2" t="s">
        <v>14</v>
      </c>
      <c r="D584" s="3" t="s">
        <v>15</v>
      </c>
      <c r="E584" s="2" t="s">
        <v>792</v>
      </c>
      <c r="F584" s="2"/>
      <c r="G584" s="2"/>
      <c r="H584" s="2"/>
      <c r="I584" s="2"/>
      <c r="J584" s="2"/>
      <c r="K584" s="2"/>
      <c r="L584" s="2"/>
      <c r="M584" s="2"/>
      <c r="N584" s="2">
        <v>6985</v>
      </c>
      <c r="O584" s="2" t="s">
        <v>17</v>
      </c>
      <c r="P584" s="2">
        <v>260.3482391</v>
      </c>
      <c r="Q584" s="2">
        <v>1818532.45</v>
      </c>
      <c r="R584" s="2">
        <v>3.1030779389999998</v>
      </c>
      <c r="S584" s="2">
        <v>21674.999400000001</v>
      </c>
      <c r="T584" s="2">
        <v>666310.30000000005</v>
      </c>
    </row>
    <row r="585" spans="1:20">
      <c r="A585" s="2" t="s">
        <v>12</v>
      </c>
      <c r="B585" s="2" t="s">
        <v>793</v>
      </c>
      <c r="C585" s="2" t="s">
        <v>14</v>
      </c>
      <c r="D585" s="3" t="s">
        <v>15</v>
      </c>
      <c r="E585" s="2" t="s">
        <v>794</v>
      </c>
      <c r="F585" s="2"/>
      <c r="G585" s="2"/>
      <c r="H585" s="2"/>
      <c r="I585" s="2"/>
      <c r="J585" s="2"/>
      <c r="K585" s="2"/>
      <c r="L585" s="2"/>
      <c r="M585" s="2"/>
      <c r="N585" s="2">
        <v>1136.2</v>
      </c>
      <c r="O585" s="2" t="s">
        <v>17</v>
      </c>
      <c r="P585" s="2">
        <v>515.33528430000001</v>
      </c>
      <c r="Q585" s="2">
        <v>585523.94999999995</v>
      </c>
      <c r="R585" s="2">
        <v>6.1422560700000002</v>
      </c>
      <c r="S585" s="2">
        <v>6978.8313470000003</v>
      </c>
      <c r="T585" s="2">
        <v>214536</v>
      </c>
    </row>
    <row r="586" spans="1:20">
      <c r="A586" s="2" t="s">
        <v>12</v>
      </c>
      <c r="B586" s="2" t="s">
        <v>793</v>
      </c>
      <c r="C586" s="2" t="s">
        <v>14</v>
      </c>
      <c r="D586" s="3" t="s">
        <v>18</v>
      </c>
      <c r="E586" s="2" t="s">
        <v>795</v>
      </c>
      <c r="F586" s="2"/>
      <c r="G586" s="2"/>
      <c r="H586" s="2"/>
      <c r="I586" s="2"/>
      <c r="J586" s="2"/>
      <c r="K586" s="2"/>
      <c r="L586" s="2"/>
      <c r="M586" s="2"/>
      <c r="N586" s="2">
        <v>8765.76</v>
      </c>
      <c r="O586" s="2" t="s">
        <v>17</v>
      </c>
      <c r="P586" s="2">
        <v>233.1507354</v>
      </c>
      <c r="Q586" s="2">
        <v>2043743.39</v>
      </c>
      <c r="R586" s="2">
        <v>2.7789122210000001</v>
      </c>
      <c r="S586" s="2">
        <v>24359.277590000002</v>
      </c>
      <c r="T586" s="2">
        <v>898429.7</v>
      </c>
    </row>
    <row r="587" spans="1:20">
      <c r="A587" s="2" t="s">
        <v>12</v>
      </c>
      <c r="B587" s="2" t="s">
        <v>793</v>
      </c>
      <c r="C587" s="2" t="s">
        <v>14</v>
      </c>
      <c r="D587" s="3" t="s">
        <v>18</v>
      </c>
      <c r="E587" s="2" t="s">
        <v>796</v>
      </c>
      <c r="F587" s="2"/>
      <c r="G587" s="2"/>
      <c r="H587" s="2"/>
      <c r="I587" s="2"/>
      <c r="J587" s="2"/>
      <c r="K587" s="2"/>
      <c r="L587" s="2"/>
      <c r="M587" s="2"/>
      <c r="N587" s="2">
        <v>4900</v>
      </c>
      <c r="O587" s="2" t="s">
        <v>17</v>
      </c>
      <c r="P587" s="2">
        <v>463.92288980000001</v>
      </c>
      <c r="Q587" s="2">
        <v>2273222.16</v>
      </c>
      <c r="R587" s="2">
        <v>5.5294742530000001</v>
      </c>
      <c r="S587" s="2">
        <v>27094.423839999999</v>
      </c>
      <c r="T587" s="2">
        <v>999308.4</v>
      </c>
    </row>
    <row r="588" spans="1:20">
      <c r="A588" s="2" t="s">
        <v>12</v>
      </c>
      <c r="B588" s="2" t="s">
        <v>793</v>
      </c>
      <c r="C588" s="2" t="s">
        <v>14</v>
      </c>
      <c r="D588" s="3" t="s">
        <v>15</v>
      </c>
      <c r="E588" s="2" t="s">
        <v>797</v>
      </c>
      <c r="F588" s="2"/>
      <c r="G588" s="2"/>
      <c r="H588" s="2"/>
      <c r="I588" s="2"/>
      <c r="J588" s="2"/>
      <c r="K588" s="2"/>
      <c r="L588" s="2"/>
      <c r="M588" s="2"/>
      <c r="N588" s="2">
        <v>4046.4</v>
      </c>
      <c r="O588" s="2" t="s">
        <v>17</v>
      </c>
      <c r="P588" s="2">
        <v>533.32014379999998</v>
      </c>
      <c r="Q588" s="2">
        <v>2158026.63</v>
      </c>
      <c r="R588" s="2">
        <v>6.356616732</v>
      </c>
      <c r="S588" s="2">
        <v>25721.413949999998</v>
      </c>
      <c r="T588" s="2">
        <v>790700.9</v>
      </c>
    </row>
    <row r="589" spans="1:20">
      <c r="A589" s="2" t="s">
        <v>12</v>
      </c>
      <c r="B589" s="2" t="s">
        <v>793</v>
      </c>
      <c r="C589" s="2" t="s">
        <v>14</v>
      </c>
      <c r="D589" s="3" t="s">
        <v>15</v>
      </c>
      <c r="E589" s="2" t="s">
        <v>798</v>
      </c>
      <c r="F589" s="2"/>
      <c r="G589" s="2"/>
      <c r="H589" s="2"/>
      <c r="I589" s="2"/>
      <c r="J589" s="2"/>
      <c r="K589" s="2"/>
      <c r="L589" s="2"/>
      <c r="M589" s="2"/>
      <c r="N589" s="2">
        <v>2885.5</v>
      </c>
      <c r="O589" s="2" t="s">
        <v>17</v>
      </c>
      <c r="P589" s="2">
        <v>676.76487610000004</v>
      </c>
      <c r="Q589" s="2">
        <v>1952805.05</v>
      </c>
      <c r="R589" s="2">
        <v>8.0663274860000005</v>
      </c>
      <c r="S589" s="2">
        <v>23275.38796</v>
      </c>
      <c r="T589" s="2">
        <v>715507.8</v>
      </c>
    </row>
    <row r="590" spans="1:20">
      <c r="A590" s="2" t="s">
        <v>12</v>
      </c>
      <c r="B590" s="2" t="s">
        <v>799</v>
      </c>
      <c r="C590" s="2" t="s">
        <v>14</v>
      </c>
      <c r="D590" s="3" t="s">
        <v>15</v>
      </c>
      <c r="E590" s="2" t="s">
        <v>800</v>
      </c>
      <c r="F590" s="2"/>
      <c r="G590" s="2"/>
      <c r="H590" s="2"/>
      <c r="I590" s="2"/>
      <c r="J590" s="2"/>
      <c r="K590" s="2"/>
      <c r="L590" s="2"/>
      <c r="M590" s="2"/>
      <c r="N590" s="2">
        <v>8201.5</v>
      </c>
      <c r="O590" s="2" t="s">
        <v>17</v>
      </c>
      <c r="P590" s="2">
        <v>537.39418760000001</v>
      </c>
      <c r="Q590" s="2">
        <v>4407438.43</v>
      </c>
      <c r="R590" s="2">
        <v>6.4051750609999996</v>
      </c>
      <c r="S590" s="2">
        <v>52532.043270000002</v>
      </c>
      <c r="T590" s="2">
        <v>1614885.5</v>
      </c>
    </row>
    <row r="591" spans="1:20">
      <c r="A591" s="2" t="s">
        <v>12</v>
      </c>
      <c r="B591" s="2" t="s">
        <v>799</v>
      </c>
      <c r="C591" s="2" t="s">
        <v>14</v>
      </c>
      <c r="D591" s="3" t="s">
        <v>15</v>
      </c>
      <c r="E591" s="2" t="s">
        <v>780</v>
      </c>
      <c r="F591" s="2"/>
      <c r="G591" s="2"/>
      <c r="H591" s="2"/>
      <c r="I591" s="2"/>
      <c r="J591" s="2"/>
      <c r="K591" s="2"/>
      <c r="L591" s="2"/>
      <c r="M591" s="2"/>
      <c r="N591" s="2">
        <v>8945.2000000000007</v>
      </c>
      <c r="O591" s="2" t="s">
        <v>17</v>
      </c>
      <c r="P591" s="2">
        <v>468.59972720000002</v>
      </c>
      <c r="Q591" s="2">
        <v>4191718.28</v>
      </c>
      <c r="R591" s="2">
        <v>5.5852172490000003</v>
      </c>
      <c r="S591" s="2">
        <v>49960.885340000001</v>
      </c>
      <c r="T591" s="2">
        <v>1535845.7</v>
      </c>
    </row>
    <row r="592" spans="1:20">
      <c r="A592" s="2" t="s">
        <v>12</v>
      </c>
      <c r="B592" s="2" t="s">
        <v>799</v>
      </c>
      <c r="C592" s="2" t="s">
        <v>14</v>
      </c>
      <c r="D592" s="3" t="s">
        <v>15</v>
      </c>
      <c r="E592" s="2" t="s">
        <v>801</v>
      </c>
      <c r="F592" s="2"/>
      <c r="G592" s="2"/>
      <c r="H592" s="2"/>
      <c r="I592" s="2"/>
      <c r="J592" s="2"/>
      <c r="K592" s="2"/>
      <c r="L592" s="2"/>
      <c r="M592" s="2"/>
      <c r="N592" s="2">
        <v>8973.4500000000007</v>
      </c>
      <c r="O592" s="2" t="s">
        <v>17</v>
      </c>
      <c r="P592" s="2">
        <v>498.61469110000002</v>
      </c>
      <c r="Q592" s="2">
        <v>4474294</v>
      </c>
      <c r="R592" s="2">
        <v>5.9429641369999997</v>
      </c>
      <c r="S592" s="2">
        <v>53328.891539999997</v>
      </c>
      <c r="T592" s="2">
        <v>1639381.3</v>
      </c>
    </row>
    <row r="593" spans="1:20">
      <c r="A593" s="2" t="s">
        <v>12</v>
      </c>
      <c r="B593" s="2" t="s">
        <v>802</v>
      </c>
      <c r="C593" s="2" t="s">
        <v>14</v>
      </c>
      <c r="D593" s="3" t="s">
        <v>15</v>
      </c>
      <c r="E593" s="2" t="s">
        <v>725</v>
      </c>
      <c r="F593" s="2"/>
      <c r="G593" s="2"/>
      <c r="H593" s="2"/>
      <c r="I593" s="2"/>
      <c r="J593" s="2"/>
      <c r="K593" s="2"/>
      <c r="L593" s="2"/>
      <c r="M593" s="2"/>
      <c r="N593" s="2">
        <v>7600</v>
      </c>
      <c r="O593" s="2" t="s">
        <v>17</v>
      </c>
      <c r="P593" s="2">
        <v>522.63868419999994</v>
      </c>
      <c r="Q593" s="2">
        <v>3972054</v>
      </c>
      <c r="R593" s="2">
        <v>6.251658902</v>
      </c>
      <c r="S593" s="2">
        <v>47512.607660000001</v>
      </c>
      <c r="T593" s="2">
        <v>1455360.6</v>
      </c>
    </row>
    <row r="594" spans="1:20">
      <c r="A594" s="2" t="s">
        <v>12</v>
      </c>
      <c r="B594" s="2" t="s">
        <v>803</v>
      </c>
      <c r="C594" s="2" t="s">
        <v>14</v>
      </c>
      <c r="D594" s="3" t="s">
        <v>15</v>
      </c>
      <c r="E594" s="2" t="s">
        <v>804</v>
      </c>
      <c r="F594" s="2"/>
      <c r="G594" s="2"/>
      <c r="H594" s="2"/>
      <c r="I594" s="2"/>
      <c r="J594" s="2"/>
      <c r="K594" s="2"/>
      <c r="L594" s="2"/>
      <c r="M594" s="2"/>
      <c r="N594" s="2">
        <v>3536</v>
      </c>
      <c r="O594" s="2" t="s">
        <v>17</v>
      </c>
      <c r="P594" s="2">
        <v>523.70760459999997</v>
      </c>
      <c r="Q594" s="2">
        <v>1851830.09</v>
      </c>
      <c r="R594" s="2">
        <v>6.2644450320000002</v>
      </c>
      <c r="S594" s="2">
        <v>22151.07763</v>
      </c>
      <c r="T594" s="2">
        <v>678510.5</v>
      </c>
    </row>
    <row r="595" spans="1:20">
      <c r="A595" s="2" t="s">
        <v>12</v>
      </c>
      <c r="B595" s="2" t="s">
        <v>803</v>
      </c>
      <c r="C595" s="2" t="s">
        <v>14</v>
      </c>
      <c r="D595" s="3" t="s">
        <v>15</v>
      </c>
      <c r="E595" s="2" t="s">
        <v>805</v>
      </c>
      <c r="F595" s="2"/>
      <c r="G595" s="2"/>
      <c r="H595" s="2"/>
      <c r="I595" s="2"/>
      <c r="J595" s="2"/>
      <c r="K595" s="2"/>
      <c r="L595" s="2"/>
      <c r="M595" s="2"/>
      <c r="N595" s="2">
        <v>1554</v>
      </c>
      <c r="O595" s="2" t="s">
        <v>17</v>
      </c>
      <c r="P595" s="2">
        <v>535.99076579999996</v>
      </c>
      <c r="Q595" s="2">
        <v>832929.65</v>
      </c>
      <c r="R595" s="2">
        <v>6.4113727960000002</v>
      </c>
      <c r="S595" s="2">
        <v>9963.2733250000001</v>
      </c>
      <c r="T595" s="2">
        <v>305185.40000000002</v>
      </c>
    </row>
    <row r="596" spans="1:20">
      <c r="A596" s="2" t="s">
        <v>12</v>
      </c>
      <c r="B596" s="2" t="s">
        <v>803</v>
      </c>
      <c r="C596" s="2" t="s">
        <v>14</v>
      </c>
      <c r="D596" s="3" t="s">
        <v>15</v>
      </c>
      <c r="E596" s="2" t="s">
        <v>806</v>
      </c>
      <c r="F596" s="2"/>
      <c r="G596" s="2"/>
      <c r="H596" s="2"/>
      <c r="I596" s="2"/>
      <c r="J596" s="2"/>
      <c r="K596" s="2"/>
      <c r="L596" s="2"/>
      <c r="M596" s="2"/>
      <c r="N596" s="2">
        <v>1883</v>
      </c>
      <c r="O596" s="2" t="s">
        <v>17</v>
      </c>
      <c r="P596" s="2">
        <v>612.22070629999996</v>
      </c>
      <c r="Q596" s="2">
        <v>1152811.5900000001</v>
      </c>
      <c r="R596" s="2">
        <v>7.3232141899999998</v>
      </c>
      <c r="S596" s="2">
        <v>13789.61232</v>
      </c>
      <c r="T596" s="2">
        <v>422390.1</v>
      </c>
    </row>
    <row r="597" spans="1:20">
      <c r="A597" s="2" t="s">
        <v>12</v>
      </c>
      <c r="B597" s="2" t="s">
        <v>807</v>
      </c>
      <c r="C597" s="2" t="s">
        <v>14</v>
      </c>
      <c r="D597" s="3" t="s">
        <v>15</v>
      </c>
      <c r="E597" s="2" t="s">
        <v>808</v>
      </c>
      <c r="F597" s="2"/>
      <c r="G597" s="2"/>
      <c r="H597" s="2"/>
      <c r="I597" s="2"/>
      <c r="J597" s="2"/>
      <c r="K597" s="2"/>
      <c r="L597" s="2"/>
      <c r="M597" s="2"/>
      <c r="N597" s="2">
        <v>80</v>
      </c>
      <c r="O597" s="2" t="s">
        <v>17</v>
      </c>
      <c r="P597" s="2">
        <v>792.52412500000003</v>
      </c>
      <c r="Q597" s="2">
        <v>63401.93</v>
      </c>
      <c r="R597" s="2">
        <v>9.4799536480000004</v>
      </c>
      <c r="S597" s="2">
        <v>758.39629190000005</v>
      </c>
      <c r="T597" s="2">
        <v>23230.400000000001</v>
      </c>
    </row>
    <row r="598" spans="1:20">
      <c r="A598" s="2" t="s">
        <v>12</v>
      </c>
      <c r="B598" s="2" t="s">
        <v>809</v>
      </c>
      <c r="C598" s="2" t="s">
        <v>14</v>
      </c>
      <c r="D598" s="3" t="s">
        <v>15</v>
      </c>
      <c r="E598" s="2" t="s">
        <v>810</v>
      </c>
      <c r="F598" s="2"/>
      <c r="G598" s="2"/>
      <c r="H598" s="2"/>
      <c r="I598" s="2"/>
      <c r="J598" s="2"/>
      <c r="K598" s="2"/>
      <c r="L598" s="2"/>
      <c r="M598" s="2"/>
      <c r="N598" s="2">
        <v>7315</v>
      </c>
      <c r="O598" s="2" t="s">
        <v>17</v>
      </c>
      <c r="P598" s="2">
        <v>463.12150380000003</v>
      </c>
      <c r="Q598" s="2">
        <v>3387733.8</v>
      </c>
      <c r="R598" s="2">
        <v>5.539730906</v>
      </c>
      <c r="S598" s="2">
        <v>40523.131580000001</v>
      </c>
      <c r="T598" s="2">
        <v>1241265.7</v>
      </c>
    </row>
    <row r="599" spans="1:20">
      <c r="A599" s="2" t="s">
        <v>12</v>
      </c>
      <c r="B599" s="2" t="s">
        <v>811</v>
      </c>
      <c r="C599" s="2" t="s">
        <v>14</v>
      </c>
      <c r="D599" s="3" t="s">
        <v>15</v>
      </c>
      <c r="E599" s="2" t="s">
        <v>812</v>
      </c>
      <c r="F599" s="2"/>
      <c r="G599" s="2"/>
      <c r="H599" s="2"/>
      <c r="I599" s="2"/>
      <c r="J599" s="2"/>
      <c r="K599" s="2"/>
      <c r="L599" s="2"/>
      <c r="M599" s="2"/>
      <c r="N599" s="2">
        <v>10836</v>
      </c>
      <c r="O599" s="2" t="s">
        <v>17</v>
      </c>
      <c r="P599" s="2">
        <v>572.7315347</v>
      </c>
      <c r="Q599" s="2">
        <v>6206118.9100000001</v>
      </c>
      <c r="R599" s="2">
        <v>6.8508556780000003</v>
      </c>
      <c r="S599" s="2">
        <v>74235.872130000003</v>
      </c>
      <c r="T599" s="2">
        <v>2273922</v>
      </c>
    </row>
    <row r="600" spans="1:20">
      <c r="A600" s="2" t="s">
        <v>12</v>
      </c>
      <c r="B600" s="2" t="s">
        <v>813</v>
      </c>
      <c r="C600" s="2" t="s">
        <v>14</v>
      </c>
      <c r="D600" s="3" t="s">
        <v>15</v>
      </c>
      <c r="E600" s="2" t="s">
        <v>814</v>
      </c>
      <c r="F600" s="2"/>
      <c r="G600" s="2"/>
      <c r="H600" s="2"/>
      <c r="I600" s="2"/>
      <c r="J600" s="2"/>
      <c r="K600" s="2"/>
      <c r="L600" s="2"/>
      <c r="M600" s="2"/>
      <c r="N600" s="2">
        <v>2419.1999999999998</v>
      </c>
      <c r="O600" s="2" t="s">
        <v>17</v>
      </c>
      <c r="P600" s="2">
        <v>535.72147399999994</v>
      </c>
      <c r="Q600" s="2">
        <v>1296017.3899999999</v>
      </c>
      <c r="R600" s="2">
        <v>6.4081516030000003</v>
      </c>
      <c r="S600" s="2">
        <v>15502.60036</v>
      </c>
      <c r="T600" s="2">
        <v>474860.79999999999</v>
      </c>
    </row>
    <row r="601" spans="1:20">
      <c r="A601" s="2" t="s">
        <v>12</v>
      </c>
      <c r="B601" s="2" t="s">
        <v>813</v>
      </c>
      <c r="C601" s="2" t="s">
        <v>14</v>
      </c>
      <c r="D601" s="3" t="s">
        <v>15</v>
      </c>
      <c r="E601" s="2" t="s">
        <v>815</v>
      </c>
      <c r="F601" s="2"/>
      <c r="G601" s="2"/>
      <c r="H601" s="2"/>
      <c r="I601" s="2"/>
      <c r="J601" s="2"/>
      <c r="K601" s="2"/>
      <c r="L601" s="2"/>
      <c r="M601" s="2"/>
      <c r="N601" s="2">
        <v>2888</v>
      </c>
      <c r="O601" s="2" t="s">
        <v>17</v>
      </c>
      <c r="P601" s="2">
        <v>520.84028739999997</v>
      </c>
      <c r="Q601" s="2">
        <v>1504186.75</v>
      </c>
      <c r="R601" s="2">
        <v>6.2301469779999996</v>
      </c>
      <c r="S601" s="2">
        <v>17992.66447</v>
      </c>
      <c r="T601" s="2">
        <v>551133.9</v>
      </c>
    </row>
    <row r="602" spans="1:20">
      <c r="A602" s="2" t="s">
        <v>12</v>
      </c>
      <c r="B602" s="2" t="s">
        <v>813</v>
      </c>
      <c r="C602" s="2" t="s">
        <v>14</v>
      </c>
      <c r="D602" s="3" t="s">
        <v>15</v>
      </c>
      <c r="E602" s="2" t="s">
        <v>816</v>
      </c>
      <c r="F602" s="2"/>
      <c r="G602" s="2"/>
      <c r="H602" s="2"/>
      <c r="I602" s="2"/>
      <c r="J602" s="2"/>
      <c r="K602" s="2"/>
      <c r="L602" s="2"/>
      <c r="M602" s="2"/>
      <c r="N602" s="2">
        <v>1106</v>
      </c>
      <c r="O602" s="2" t="s">
        <v>17</v>
      </c>
      <c r="P602" s="2">
        <v>611.91276670000002</v>
      </c>
      <c r="Q602" s="2">
        <v>676775.52</v>
      </c>
      <c r="R602" s="2">
        <v>7.3195307019999998</v>
      </c>
      <c r="S602" s="2">
        <v>8095.4009569999998</v>
      </c>
      <c r="T602" s="2">
        <v>247970.5</v>
      </c>
    </row>
    <row r="603" spans="1:20">
      <c r="A603" s="2" t="s">
        <v>12</v>
      </c>
      <c r="B603" s="2" t="s">
        <v>813</v>
      </c>
      <c r="C603" s="2" t="s">
        <v>14</v>
      </c>
      <c r="D603" s="3" t="s">
        <v>15</v>
      </c>
      <c r="E603" s="2" t="s">
        <v>817</v>
      </c>
      <c r="F603" s="2"/>
      <c r="G603" s="2"/>
      <c r="H603" s="2"/>
      <c r="I603" s="2"/>
      <c r="J603" s="2"/>
      <c r="K603" s="2"/>
      <c r="L603" s="2"/>
      <c r="M603" s="2"/>
      <c r="N603" s="2">
        <v>896</v>
      </c>
      <c r="O603" s="2" t="s">
        <v>17</v>
      </c>
      <c r="P603" s="2">
        <v>523.4444866</v>
      </c>
      <c r="Q603" s="2">
        <v>469006.26</v>
      </c>
      <c r="R603" s="2">
        <v>6.2612976869999999</v>
      </c>
      <c r="S603" s="2">
        <v>5610.1227269999999</v>
      </c>
      <c r="T603" s="2">
        <v>171843.9</v>
      </c>
    </row>
    <row r="604" spans="1:20">
      <c r="A604" s="2" t="s">
        <v>12</v>
      </c>
      <c r="B604" s="2" t="s">
        <v>818</v>
      </c>
      <c r="C604" s="2" t="s">
        <v>14</v>
      </c>
      <c r="D604" s="3" t="s">
        <v>15</v>
      </c>
      <c r="E604" s="2" t="s">
        <v>819</v>
      </c>
      <c r="F604" s="2"/>
      <c r="G604" s="2"/>
      <c r="H604" s="2"/>
      <c r="I604" s="2"/>
      <c r="J604" s="2"/>
      <c r="K604" s="2"/>
      <c r="L604" s="2"/>
      <c r="M604" s="2"/>
      <c r="N604" s="2">
        <v>8580</v>
      </c>
      <c r="O604" s="2" t="s">
        <v>17</v>
      </c>
      <c r="P604" s="2">
        <v>377.25261189999998</v>
      </c>
      <c r="Q604" s="2">
        <v>3236827.41</v>
      </c>
      <c r="R604" s="2">
        <v>4.5479519210000001</v>
      </c>
      <c r="S604" s="2">
        <v>39021.427490000002</v>
      </c>
      <c r="T604" s="2">
        <v>1185973.5</v>
      </c>
    </row>
    <row r="605" spans="1:20">
      <c r="A605" s="2" t="s">
        <v>12</v>
      </c>
      <c r="B605" s="2" t="s">
        <v>818</v>
      </c>
      <c r="C605" s="2" t="s">
        <v>14</v>
      </c>
      <c r="D605" s="3" t="s">
        <v>15</v>
      </c>
      <c r="E605" s="2" t="s">
        <v>820</v>
      </c>
      <c r="F605" s="2"/>
      <c r="G605" s="2"/>
      <c r="H605" s="2"/>
      <c r="I605" s="2"/>
      <c r="J605" s="2"/>
      <c r="K605" s="2"/>
      <c r="L605" s="2"/>
      <c r="M605" s="2"/>
      <c r="N605" s="2">
        <v>4620</v>
      </c>
      <c r="O605" s="2" t="s">
        <v>17</v>
      </c>
      <c r="P605" s="2">
        <v>544.60958010000002</v>
      </c>
      <c r="Q605" s="2">
        <v>2516096.2599999998</v>
      </c>
      <c r="R605" s="2">
        <v>6.565516336</v>
      </c>
      <c r="S605" s="2">
        <v>30332.68547</v>
      </c>
      <c r="T605" s="2">
        <v>921897.7</v>
      </c>
    </row>
    <row r="606" spans="1:20">
      <c r="A606" s="2" t="s">
        <v>12</v>
      </c>
      <c r="B606" s="2" t="s">
        <v>821</v>
      </c>
      <c r="C606" s="2" t="s">
        <v>14</v>
      </c>
      <c r="D606" s="3" t="s">
        <v>15</v>
      </c>
      <c r="E606" s="2" t="s">
        <v>822</v>
      </c>
      <c r="F606" s="2"/>
      <c r="G606" s="2"/>
      <c r="H606" s="2"/>
      <c r="I606" s="2"/>
      <c r="J606" s="2"/>
      <c r="K606" s="2"/>
      <c r="L606" s="2"/>
      <c r="M606" s="2"/>
      <c r="N606" s="2">
        <v>9512</v>
      </c>
      <c r="O606" s="2" t="s">
        <v>17</v>
      </c>
      <c r="P606" s="2">
        <v>336.99224029999999</v>
      </c>
      <c r="Q606" s="2">
        <v>3205470.19</v>
      </c>
      <c r="R606" s="2">
        <v>4.0625948200000002</v>
      </c>
      <c r="S606" s="2">
        <v>38643.40193</v>
      </c>
      <c r="T606" s="2">
        <v>1174484.2</v>
      </c>
    </row>
    <row r="607" spans="1:20">
      <c r="A607" s="2" t="s">
        <v>12</v>
      </c>
      <c r="B607" s="2" t="s">
        <v>823</v>
      </c>
      <c r="C607" s="2" t="s">
        <v>14</v>
      </c>
      <c r="D607" s="3" t="s">
        <v>15</v>
      </c>
      <c r="E607" s="2" t="s">
        <v>824</v>
      </c>
      <c r="F607" s="2"/>
      <c r="G607" s="2"/>
      <c r="H607" s="2"/>
      <c r="I607" s="2"/>
      <c r="J607" s="2"/>
      <c r="K607" s="2"/>
      <c r="L607" s="2"/>
      <c r="M607" s="2"/>
      <c r="N607" s="2">
        <v>3269</v>
      </c>
      <c r="O607" s="2" t="s">
        <v>17</v>
      </c>
      <c r="P607" s="2">
        <v>606.74441730000001</v>
      </c>
      <c r="Q607" s="2">
        <v>1983447.5</v>
      </c>
      <c r="R607" s="2">
        <v>7.3145800750000003</v>
      </c>
      <c r="S607" s="2">
        <v>23911.362270000001</v>
      </c>
      <c r="T607" s="2">
        <v>726735.1</v>
      </c>
    </row>
    <row r="608" spans="1:20">
      <c r="A608" s="2" t="s">
        <v>12</v>
      </c>
      <c r="B608" s="2" t="s">
        <v>823</v>
      </c>
      <c r="C608" s="2" t="s">
        <v>14</v>
      </c>
      <c r="D608" s="3" t="s">
        <v>15</v>
      </c>
      <c r="E608" s="2" t="s">
        <v>825</v>
      </c>
      <c r="F608" s="2"/>
      <c r="G608" s="2"/>
      <c r="H608" s="2"/>
      <c r="I608" s="2"/>
      <c r="J608" s="2"/>
      <c r="K608" s="2"/>
      <c r="L608" s="2"/>
      <c r="M608" s="2"/>
      <c r="N608" s="2">
        <v>8121</v>
      </c>
      <c r="O608" s="2" t="s">
        <v>17</v>
      </c>
      <c r="P608" s="2">
        <v>535.75870889999999</v>
      </c>
      <c r="Q608" s="2">
        <v>4351217.93</v>
      </c>
      <c r="R608" s="2">
        <v>6.4588150559999997</v>
      </c>
      <c r="S608" s="2">
        <v>52455.912360000002</v>
      </c>
      <c r="T608" s="2">
        <v>1594286.3</v>
      </c>
    </row>
    <row r="609" spans="1:20">
      <c r="A609" s="2" t="s">
        <v>12</v>
      </c>
      <c r="B609" s="2" t="s">
        <v>823</v>
      </c>
      <c r="C609" s="2" t="s">
        <v>14</v>
      </c>
      <c r="D609" s="3" t="s">
        <v>18</v>
      </c>
      <c r="E609" s="2" t="s">
        <v>826</v>
      </c>
      <c r="F609" s="2"/>
      <c r="G609" s="2"/>
      <c r="H609" s="2"/>
      <c r="I609" s="2"/>
      <c r="J609" s="2"/>
      <c r="K609" s="2"/>
      <c r="L609" s="2"/>
      <c r="M609" s="2"/>
      <c r="N609" s="2">
        <v>7230</v>
      </c>
      <c r="O609" s="2" t="s">
        <v>17</v>
      </c>
      <c r="P609" s="2">
        <v>241.09176350000001</v>
      </c>
      <c r="Q609" s="2">
        <v>1743093.45</v>
      </c>
      <c r="R609" s="2">
        <v>2.9064709280000001</v>
      </c>
      <c r="S609" s="2">
        <v>21013.784810000001</v>
      </c>
      <c r="T609" s="2">
        <v>766263.9</v>
      </c>
    </row>
    <row r="610" spans="1:20">
      <c r="A610" s="2" t="s">
        <v>12</v>
      </c>
      <c r="B610" s="2" t="s">
        <v>823</v>
      </c>
      <c r="C610" s="2" t="s">
        <v>14</v>
      </c>
      <c r="D610" s="3" t="s">
        <v>15</v>
      </c>
      <c r="E610" s="2" t="s">
        <v>827</v>
      </c>
      <c r="F610" s="2"/>
      <c r="G610" s="2"/>
      <c r="H610" s="2"/>
      <c r="I610" s="2"/>
      <c r="J610" s="2"/>
      <c r="K610" s="2"/>
      <c r="L610" s="2"/>
      <c r="M610" s="2"/>
      <c r="N610" s="2">
        <v>3979</v>
      </c>
      <c r="O610" s="2" t="s">
        <v>17</v>
      </c>
      <c r="P610" s="2">
        <v>524.52442570000005</v>
      </c>
      <c r="Q610" s="2">
        <v>2087082.69</v>
      </c>
      <c r="R610" s="2">
        <v>6.3233806599999998</v>
      </c>
      <c r="S610" s="2">
        <v>25160.731650000002</v>
      </c>
      <c r="T610" s="2">
        <v>764707.1</v>
      </c>
    </row>
    <row r="611" spans="1:20">
      <c r="A611" s="2" t="s">
        <v>12</v>
      </c>
      <c r="B611" s="2" t="s">
        <v>823</v>
      </c>
      <c r="C611" s="2" t="s">
        <v>14</v>
      </c>
      <c r="D611" s="3" t="s">
        <v>15</v>
      </c>
      <c r="E611" s="2" t="s">
        <v>828</v>
      </c>
      <c r="F611" s="2"/>
      <c r="G611" s="2"/>
      <c r="H611" s="2"/>
      <c r="I611" s="2"/>
      <c r="J611" s="2"/>
      <c r="K611" s="2"/>
      <c r="L611" s="2"/>
      <c r="M611" s="2"/>
      <c r="N611" s="2">
        <v>5709</v>
      </c>
      <c r="O611" s="2" t="s">
        <v>17</v>
      </c>
      <c r="P611" s="2">
        <v>1034.7994409999999</v>
      </c>
      <c r="Q611" s="2">
        <v>5908290.8899999997</v>
      </c>
      <c r="R611" s="2">
        <v>12.474978200000001</v>
      </c>
      <c r="S611" s="2">
        <v>71227.135500000004</v>
      </c>
      <c r="T611" s="2">
        <v>2164797.7999999998</v>
      </c>
    </row>
    <row r="612" spans="1:20">
      <c r="A612" s="2" t="s">
        <v>12</v>
      </c>
      <c r="B612" s="2" t="s">
        <v>829</v>
      </c>
      <c r="C612" s="2" t="s">
        <v>14</v>
      </c>
      <c r="D612" s="3" t="s">
        <v>18</v>
      </c>
      <c r="E612" s="2" t="s">
        <v>830</v>
      </c>
      <c r="F612" s="2"/>
      <c r="G612" s="2"/>
      <c r="H612" s="2"/>
      <c r="I612" s="2"/>
      <c r="J612" s="2"/>
      <c r="K612" s="2"/>
      <c r="L612" s="2"/>
      <c r="M612" s="2"/>
      <c r="N612" s="2">
        <v>4893</v>
      </c>
      <c r="O612" s="2" t="s">
        <v>17</v>
      </c>
      <c r="P612" s="2">
        <v>458.68406909999999</v>
      </c>
      <c r="Q612" s="2">
        <v>2244341.15</v>
      </c>
      <c r="R612" s="2">
        <v>5.5296451969999998</v>
      </c>
      <c r="S612" s="2">
        <v>27056.553950000001</v>
      </c>
      <c r="T612" s="2">
        <v>986612.3</v>
      </c>
    </row>
    <row r="613" spans="1:20">
      <c r="A613" s="2" t="s">
        <v>12</v>
      </c>
      <c r="B613" s="2" t="s">
        <v>829</v>
      </c>
      <c r="C613" s="2" t="s">
        <v>14</v>
      </c>
      <c r="D613" s="3" t="s">
        <v>15</v>
      </c>
      <c r="E613" s="2" t="s">
        <v>831</v>
      </c>
      <c r="F613" s="2"/>
      <c r="G613" s="2"/>
      <c r="H613" s="2"/>
      <c r="I613" s="2"/>
      <c r="J613" s="2"/>
      <c r="K613" s="2"/>
      <c r="L613" s="2"/>
      <c r="M613" s="2"/>
      <c r="N613" s="2">
        <v>6600</v>
      </c>
      <c r="O613" s="2" t="s">
        <v>17</v>
      </c>
      <c r="P613" s="2">
        <v>534.25253480000003</v>
      </c>
      <c r="Q613" s="2">
        <v>3526066.73</v>
      </c>
      <c r="R613" s="2">
        <v>6.440657442</v>
      </c>
      <c r="S613" s="2">
        <v>42508.339119999997</v>
      </c>
      <c r="T613" s="2">
        <v>1291950.8</v>
      </c>
    </row>
    <row r="614" spans="1:20">
      <c r="A614" s="2" t="s">
        <v>12</v>
      </c>
      <c r="B614" s="2" t="s">
        <v>832</v>
      </c>
      <c r="C614" s="2" t="s">
        <v>14</v>
      </c>
      <c r="D614" s="3" t="s">
        <v>15</v>
      </c>
      <c r="E614" s="2" t="s">
        <v>833</v>
      </c>
      <c r="F614" s="2"/>
      <c r="G614" s="2"/>
      <c r="H614" s="2"/>
      <c r="I614" s="2"/>
      <c r="J614" s="2"/>
      <c r="K614" s="2"/>
      <c r="L614" s="2"/>
      <c r="M614" s="2"/>
      <c r="N614" s="2">
        <v>1464</v>
      </c>
      <c r="O614" s="2" t="s">
        <v>17</v>
      </c>
      <c r="P614" s="2">
        <v>534.81742489999999</v>
      </c>
      <c r="Q614" s="2">
        <v>782972.71</v>
      </c>
      <c r="R614" s="2">
        <v>6.424233332</v>
      </c>
      <c r="S614" s="2">
        <v>9405.0775979999999</v>
      </c>
      <c r="T614" s="2">
        <v>286881.2</v>
      </c>
    </row>
    <row r="615" spans="1:20">
      <c r="A615" s="2" t="s">
        <v>12</v>
      </c>
      <c r="B615" s="2" t="s">
        <v>832</v>
      </c>
      <c r="C615" s="2" t="s">
        <v>14</v>
      </c>
      <c r="D615" s="3" t="s">
        <v>15</v>
      </c>
      <c r="E615" s="2" t="s">
        <v>834</v>
      </c>
      <c r="F615" s="2"/>
      <c r="G615" s="2"/>
      <c r="H615" s="2"/>
      <c r="I615" s="2"/>
      <c r="J615" s="2"/>
      <c r="K615" s="2"/>
      <c r="L615" s="2"/>
      <c r="M615" s="2"/>
      <c r="N615" s="2">
        <v>5522</v>
      </c>
      <c r="O615" s="2" t="s">
        <v>17</v>
      </c>
      <c r="P615" s="2">
        <v>555.52176410000004</v>
      </c>
      <c r="Q615" s="2">
        <v>3067813.39</v>
      </c>
      <c r="R615" s="2">
        <v>6.6729341030000002</v>
      </c>
      <c r="S615" s="2">
        <v>36850.611290000001</v>
      </c>
      <c r="T615" s="2">
        <v>1124046.8999999999</v>
      </c>
    </row>
    <row r="616" spans="1:20">
      <c r="A616" s="2" t="s">
        <v>12</v>
      </c>
      <c r="B616" s="2" t="s">
        <v>835</v>
      </c>
      <c r="C616" s="2" t="s">
        <v>14</v>
      </c>
      <c r="D616" s="3" t="s">
        <v>15</v>
      </c>
      <c r="E616" s="2" t="s">
        <v>836</v>
      </c>
      <c r="F616" s="2"/>
      <c r="G616" s="2"/>
      <c r="H616" s="2"/>
      <c r="I616" s="2"/>
      <c r="J616" s="2"/>
      <c r="K616" s="2"/>
      <c r="L616" s="2"/>
      <c r="M616" s="2"/>
      <c r="N616" s="2">
        <v>1920</v>
      </c>
      <c r="O616" s="2" t="s">
        <v>17</v>
      </c>
      <c r="P616" s="2">
        <v>248.90224480000001</v>
      </c>
      <c r="Q616" s="2">
        <v>477892.31</v>
      </c>
      <c r="R616" s="2">
        <v>2.989816754</v>
      </c>
      <c r="S616" s="2">
        <v>5740.4481679999999</v>
      </c>
      <c r="T616" s="2">
        <v>175099.7</v>
      </c>
    </row>
    <row r="617" spans="1:20">
      <c r="A617" s="2" t="s">
        <v>12</v>
      </c>
      <c r="B617" s="2" t="s">
        <v>835</v>
      </c>
      <c r="C617" s="2" t="s">
        <v>14</v>
      </c>
      <c r="D617" s="3" t="s">
        <v>15</v>
      </c>
      <c r="E617" s="2" t="s">
        <v>837</v>
      </c>
      <c r="F617" s="2"/>
      <c r="G617" s="2"/>
      <c r="H617" s="2"/>
      <c r="I617" s="2"/>
      <c r="J617" s="2"/>
      <c r="K617" s="2"/>
      <c r="L617" s="2"/>
      <c r="M617" s="2"/>
      <c r="N617" s="2">
        <v>8945</v>
      </c>
      <c r="O617" s="2" t="s">
        <v>17</v>
      </c>
      <c r="P617" s="2">
        <v>467.67877190000002</v>
      </c>
      <c r="Q617" s="2">
        <v>4183480.15</v>
      </c>
      <c r="R617" s="2">
        <v>5.6177630250000004</v>
      </c>
      <c r="S617" s="2">
        <v>50252.013809999997</v>
      </c>
      <c r="T617" s="2">
        <v>1532827.1</v>
      </c>
    </row>
    <row r="618" spans="1:20">
      <c r="A618" s="2" t="s">
        <v>12</v>
      </c>
      <c r="B618" s="2" t="s">
        <v>835</v>
      </c>
      <c r="C618" s="2" t="s">
        <v>14</v>
      </c>
      <c r="D618" s="3" t="s">
        <v>15</v>
      </c>
      <c r="E618" s="2" t="s">
        <v>838</v>
      </c>
      <c r="F618" s="2"/>
      <c r="G618" s="2"/>
      <c r="H618" s="2"/>
      <c r="I618" s="2"/>
      <c r="J618" s="2"/>
      <c r="K618" s="2"/>
      <c r="L618" s="2"/>
      <c r="M618" s="2"/>
      <c r="N618" s="2">
        <v>1487</v>
      </c>
      <c r="O618" s="2" t="s">
        <v>17</v>
      </c>
      <c r="P618" s="2">
        <v>562.44621849999999</v>
      </c>
      <c r="Q618" s="2">
        <v>836638.75</v>
      </c>
      <c r="R618" s="2">
        <v>6.7561107329999999</v>
      </c>
      <c r="S618" s="2">
        <v>10049.71471</v>
      </c>
      <c r="T618" s="2">
        <v>306544.5</v>
      </c>
    </row>
    <row r="619" spans="1:20">
      <c r="A619" s="2" t="s">
        <v>12</v>
      </c>
      <c r="B619" s="2" t="s">
        <v>835</v>
      </c>
      <c r="C619" s="2" t="s">
        <v>14</v>
      </c>
      <c r="D619" s="3" t="s">
        <v>15</v>
      </c>
      <c r="E619" s="2" t="s">
        <v>839</v>
      </c>
      <c r="F619" s="2"/>
      <c r="G619" s="2"/>
      <c r="H619" s="2"/>
      <c r="I619" s="2"/>
      <c r="J619" s="2"/>
      <c r="K619" s="2"/>
      <c r="L619" s="2"/>
      <c r="M619" s="2"/>
      <c r="N619" s="2">
        <v>3740</v>
      </c>
      <c r="O619" s="2" t="s">
        <v>17</v>
      </c>
      <c r="P619" s="2">
        <v>372.83366840000002</v>
      </c>
      <c r="Q619" s="2">
        <v>1394397.92</v>
      </c>
      <c r="R619" s="2">
        <v>4.4784825039999996</v>
      </c>
      <c r="S619" s="2">
        <v>16749.524560000002</v>
      </c>
      <c r="T619" s="2">
        <v>510907.5</v>
      </c>
    </row>
    <row r="620" spans="1:20">
      <c r="A620" s="2" t="s">
        <v>12</v>
      </c>
      <c r="B620" s="2" t="s">
        <v>840</v>
      </c>
      <c r="C620" s="2" t="s">
        <v>14</v>
      </c>
      <c r="D620" s="3" t="s">
        <v>15</v>
      </c>
      <c r="E620" s="2" t="s">
        <v>841</v>
      </c>
      <c r="F620" s="2"/>
      <c r="G620" s="2"/>
      <c r="H620" s="2"/>
      <c r="I620" s="2"/>
      <c r="J620" s="2"/>
      <c r="K620" s="2"/>
      <c r="L620" s="2"/>
      <c r="M620" s="2"/>
      <c r="N620" s="2">
        <v>4984</v>
      </c>
      <c r="O620" s="2" t="s">
        <v>17</v>
      </c>
      <c r="P620" s="2">
        <v>561.39550759999997</v>
      </c>
      <c r="Q620" s="2">
        <v>2797995.21</v>
      </c>
      <c r="R620" s="2">
        <v>6.7434895810000004</v>
      </c>
      <c r="S620" s="2">
        <v>33609.552069999998</v>
      </c>
      <c r="T620" s="2">
        <v>1025185.4</v>
      </c>
    </row>
    <row r="621" spans="1:20">
      <c r="A621" s="2" t="s">
        <v>12</v>
      </c>
      <c r="B621" s="2" t="s">
        <v>840</v>
      </c>
      <c r="C621" s="2" t="s">
        <v>14</v>
      </c>
      <c r="D621" s="3" t="s">
        <v>15</v>
      </c>
      <c r="E621" s="2" t="s">
        <v>842</v>
      </c>
      <c r="F621" s="2"/>
      <c r="G621" s="2"/>
      <c r="H621" s="2"/>
      <c r="I621" s="2"/>
      <c r="J621" s="2"/>
      <c r="K621" s="2"/>
      <c r="L621" s="2"/>
      <c r="M621" s="2"/>
      <c r="N621" s="2">
        <v>1440</v>
      </c>
      <c r="O621" s="2" t="s">
        <v>17</v>
      </c>
      <c r="P621" s="2">
        <v>535.64342360000001</v>
      </c>
      <c r="Q621" s="2">
        <v>771326.53</v>
      </c>
      <c r="R621" s="2">
        <v>6.4341552389999999</v>
      </c>
      <c r="S621" s="2">
        <v>9265.1835439999995</v>
      </c>
      <c r="T621" s="2">
        <v>282614</v>
      </c>
    </row>
    <row r="622" spans="1:20">
      <c r="A622" s="2" t="s">
        <v>12</v>
      </c>
      <c r="B622" s="2" t="s">
        <v>840</v>
      </c>
      <c r="C622" s="2" t="s">
        <v>14</v>
      </c>
      <c r="D622" s="3" t="s">
        <v>15</v>
      </c>
      <c r="E622" s="2" t="s">
        <v>843</v>
      </c>
      <c r="F622" s="2"/>
      <c r="G622" s="2"/>
      <c r="H622" s="2"/>
      <c r="I622" s="2"/>
      <c r="J622" s="2"/>
      <c r="K622" s="2"/>
      <c r="L622" s="2"/>
      <c r="M622" s="2"/>
      <c r="N622" s="2">
        <v>7800</v>
      </c>
      <c r="O622" s="2" t="s">
        <v>17</v>
      </c>
      <c r="P622" s="2">
        <v>519.62665379999999</v>
      </c>
      <c r="Q622" s="2">
        <v>4053087.9</v>
      </c>
      <c r="R622" s="2">
        <v>6.241761608</v>
      </c>
      <c r="S622" s="2">
        <v>48685.740539999999</v>
      </c>
      <c r="T622" s="2">
        <v>1485051.5</v>
      </c>
    </row>
    <row r="623" spans="1:20">
      <c r="A623" s="2" t="s">
        <v>12</v>
      </c>
      <c r="B623" s="2" t="s">
        <v>840</v>
      </c>
      <c r="C623" s="2" t="s">
        <v>14</v>
      </c>
      <c r="D623" s="3" t="s">
        <v>15</v>
      </c>
      <c r="E623" s="2" t="s">
        <v>844</v>
      </c>
      <c r="F623" s="2"/>
      <c r="G623" s="2"/>
      <c r="H623" s="2"/>
      <c r="I623" s="2"/>
      <c r="J623" s="2"/>
      <c r="K623" s="2"/>
      <c r="L623" s="2"/>
      <c r="M623" s="2"/>
      <c r="N623" s="2">
        <v>1236</v>
      </c>
      <c r="O623" s="2" t="s">
        <v>17</v>
      </c>
      <c r="P623" s="2">
        <v>532.03830100000005</v>
      </c>
      <c r="Q623" s="2">
        <v>657599.34</v>
      </c>
      <c r="R623" s="2">
        <v>6.3908504620000004</v>
      </c>
      <c r="S623" s="2">
        <v>7899.091171</v>
      </c>
      <c r="T623" s="2">
        <v>240944.4</v>
      </c>
    </row>
    <row r="624" spans="1:20">
      <c r="A624" s="2" t="s">
        <v>12</v>
      </c>
      <c r="B624" s="2" t="s">
        <v>845</v>
      </c>
      <c r="C624" s="2" t="s">
        <v>14</v>
      </c>
      <c r="D624" s="3" t="s">
        <v>18</v>
      </c>
      <c r="E624" s="2" t="s">
        <v>846</v>
      </c>
      <c r="F624" s="2"/>
      <c r="G624" s="2"/>
      <c r="H624" s="2"/>
      <c r="I624" s="2"/>
      <c r="J624" s="2"/>
      <c r="K624" s="2"/>
      <c r="L624" s="2"/>
      <c r="M624" s="2"/>
      <c r="N624" s="2">
        <v>8735</v>
      </c>
      <c r="O624" s="2" t="s">
        <v>17</v>
      </c>
      <c r="P624" s="2">
        <v>237.91267199999999</v>
      </c>
      <c r="Q624" s="2">
        <v>2078167.19</v>
      </c>
      <c r="R624" s="2">
        <v>2.857809874</v>
      </c>
      <c r="S624" s="2">
        <v>24962.969249999998</v>
      </c>
      <c r="T624" s="2">
        <v>913562.2</v>
      </c>
    </row>
    <row r="625" spans="1:20">
      <c r="A625" s="2" t="s">
        <v>12</v>
      </c>
      <c r="B625" s="2" t="s">
        <v>847</v>
      </c>
      <c r="C625" s="2" t="s">
        <v>14</v>
      </c>
      <c r="D625" s="3" t="s">
        <v>15</v>
      </c>
      <c r="E625" s="2" t="s">
        <v>848</v>
      </c>
      <c r="F625" s="2"/>
      <c r="G625" s="2"/>
      <c r="H625" s="2"/>
      <c r="I625" s="2"/>
      <c r="J625" s="2"/>
      <c r="K625" s="2"/>
      <c r="L625" s="2"/>
      <c r="M625" s="2"/>
      <c r="N625" s="2">
        <v>63</v>
      </c>
      <c r="O625" s="2" t="s">
        <v>17</v>
      </c>
      <c r="P625" s="2">
        <v>554.39507939999999</v>
      </c>
      <c r="Q625" s="2">
        <v>34926.89</v>
      </c>
      <c r="R625" s="2">
        <v>6.6594003529999997</v>
      </c>
      <c r="S625" s="2">
        <v>419.54222220000003</v>
      </c>
      <c r="T625" s="2">
        <v>12797.2</v>
      </c>
    </row>
    <row r="626" spans="1:20">
      <c r="A626" s="2" t="s">
        <v>12</v>
      </c>
      <c r="B626" s="2" t="s">
        <v>847</v>
      </c>
      <c r="C626" s="2" t="s">
        <v>14</v>
      </c>
      <c r="D626" s="3" t="s">
        <v>15</v>
      </c>
      <c r="E626" s="2" t="s">
        <v>849</v>
      </c>
      <c r="F626" s="2"/>
      <c r="G626" s="2"/>
      <c r="H626" s="2"/>
      <c r="I626" s="2"/>
      <c r="J626" s="2"/>
      <c r="K626" s="2"/>
      <c r="L626" s="2"/>
      <c r="M626" s="2"/>
      <c r="N626" s="2">
        <v>4804</v>
      </c>
      <c r="O626" s="2" t="s">
        <v>17</v>
      </c>
      <c r="P626" s="2">
        <v>552.61098070000003</v>
      </c>
      <c r="Q626" s="2">
        <v>2655185.2400000002</v>
      </c>
      <c r="R626" s="2">
        <v>6.6379697379999998</v>
      </c>
      <c r="S626" s="2">
        <v>31894.116999999998</v>
      </c>
      <c r="T626" s="2">
        <v>972859.8</v>
      </c>
    </row>
    <row r="627" spans="1:20">
      <c r="A627" s="2" t="s">
        <v>12</v>
      </c>
      <c r="B627" s="2" t="s">
        <v>847</v>
      </c>
      <c r="C627" s="2" t="s">
        <v>14</v>
      </c>
      <c r="D627" s="3" t="s">
        <v>15</v>
      </c>
      <c r="E627" s="2" t="s">
        <v>850</v>
      </c>
      <c r="F627" s="2"/>
      <c r="G627" s="2"/>
      <c r="H627" s="2"/>
      <c r="I627" s="2"/>
      <c r="J627" s="2"/>
      <c r="K627" s="2"/>
      <c r="L627" s="2"/>
      <c r="M627" s="2"/>
      <c r="N627" s="2">
        <v>108</v>
      </c>
      <c r="O627" s="2" t="s">
        <v>17</v>
      </c>
      <c r="P627" s="2">
        <v>715.48027779999995</v>
      </c>
      <c r="Q627" s="2">
        <v>77271.87</v>
      </c>
      <c r="R627" s="2">
        <v>8.5943576910000008</v>
      </c>
      <c r="S627" s="2">
        <v>928.19063059999996</v>
      </c>
      <c r="T627" s="2">
        <v>28312.400000000001</v>
      </c>
    </row>
    <row r="628" spans="1:20">
      <c r="A628" s="2" t="s">
        <v>12</v>
      </c>
      <c r="B628" s="2" t="s">
        <v>847</v>
      </c>
      <c r="C628" s="2" t="s">
        <v>14</v>
      </c>
      <c r="D628" s="3" t="s">
        <v>15</v>
      </c>
      <c r="E628" s="2" t="s">
        <v>851</v>
      </c>
      <c r="F628" s="2"/>
      <c r="G628" s="2"/>
      <c r="H628" s="2"/>
      <c r="I628" s="2"/>
      <c r="J628" s="2"/>
      <c r="K628" s="2"/>
      <c r="L628" s="2"/>
      <c r="M628" s="2"/>
      <c r="N628" s="2">
        <v>69</v>
      </c>
      <c r="O628" s="2" t="s">
        <v>17</v>
      </c>
      <c r="P628" s="2">
        <v>571.13985509999998</v>
      </c>
      <c r="Q628" s="2">
        <v>39408.65</v>
      </c>
      <c r="R628" s="2">
        <v>6.8605387999999996</v>
      </c>
      <c r="S628" s="2">
        <v>473.37717720000001</v>
      </c>
      <c r="T628" s="2">
        <v>14439.3</v>
      </c>
    </row>
    <row r="629" spans="1:20">
      <c r="A629" s="2" t="s">
        <v>12</v>
      </c>
      <c r="B629" s="2" t="s">
        <v>847</v>
      </c>
      <c r="C629" s="2" t="s">
        <v>14</v>
      </c>
      <c r="D629" s="3" t="s">
        <v>15</v>
      </c>
      <c r="E629" s="2" t="s">
        <v>852</v>
      </c>
      <c r="F629" s="2"/>
      <c r="G629" s="2"/>
      <c r="H629" s="2"/>
      <c r="I629" s="2"/>
      <c r="J629" s="2"/>
      <c r="K629" s="2"/>
      <c r="L629" s="2"/>
      <c r="M629" s="2"/>
      <c r="N629" s="2">
        <v>60</v>
      </c>
      <c r="O629" s="2" t="s">
        <v>17</v>
      </c>
      <c r="P629" s="2">
        <v>633.62933329999998</v>
      </c>
      <c r="Q629" s="2">
        <v>38017.760000000002</v>
      </c>
      <c r="R629" s="2">
        <v>7.6111631629999996</v>
      </c>
      <c r="S629" s="2">
        <v>456.66978979999999</v>
      </c>
      <c r="T629" s="2">
        <v>13929.8</v>
      </c>
    </row>
    <row r="630" spans="1:20">
      <c r="A630" s="2" t="s">
        <v>12</v>
      </c>
      <c r="B630" s="2" t="s">
        <v>847</v>
      </c>
      <c r="C630" s="2" t="s">
        <v>14</v>
      </c>
      <c r="D630" s="3" t="s">
        <v>15</v>
      </c>
      <c r="E630" s="2" t="s">
        <v>853</v>
      </c>
      <c r="F630" s="2"/>
      <c r="G630" s="2"/>
      <c r="H630" s="2"/>
      <c r="I630" s="2"/>
      <c r="J630" s="2"/>
      <c r="K630" s="2"/>
      <c r="L630" s="2"/>
      <c r="M630" s="2"/>
      <c r="N630" s="2">
        <v>92</v>
      </c>
      <c r="O630" s="2" t="s">
        <v>17</v>
      </c>
      <c r="P630" s="2">
        <v>755.92043479999995</v>
      </c>
      <c r="Q630" s="2">
        <v>69544.679999999993</v>
      </c>
      <c r="R630" s="2">
        <v>9.0801253430000006</v>
      </c>
      <c r="S630" s="2">
        <v>835.37153149999995</v>
      </c>
      <c r="T630" s="2">
        <v>25481.1</v>
      </c>
    </row>
    <row r="631" spans="1:20">
      <c r="A631" s="2" t="s">
        <v>12</v>
      </c>
      <c r="B631" s="2" t="s">
        <v>847</v>
      </c>
      <c r="C631" s="2" t="s">
        <v>14</v>
      </c>
      <c r="D631" s="3" t="s">
        <v>15</v>
      </c>
      <c r="E631" s="2" t="s">
        <v>854</v>
      </c>
      <c r="F631" s="2"/>
      <c r="G631" s="2"/>
      <c r="H631" s="2"/>
      <c r="I631" s="2"/>
      <c r="J631" s="2"/>
      <c r="K631" s="2"/>
      <c r="L631" s="2"/>
      <c r="M631" s="2"/>
      <c r="N631" s="2">
        <v>2083</v>
      </c>
      <c r="O631" s="2" t="s">
        <v>17</v>
      </c>
      <c r="P631" s="2">
        <v>534.77036290000001</v>
      </c>
      <c r="Q631" s="2">
        <v>1114033.6200000001</v>
      </c>
      <c r="R631" s="2">
        <v>6.4236680230000003</v>
      </c>
      <c r="S631" s="2">
        <v>13381.78523</v>
      </c>
      <c r="T631" s="2">
        <v>408181.9</v>
      </c>
    </row>
    <row r="632" spans="1:20">
      <c r="A632" s="2" t="s">
        <v>12</v>
      </c>
      <c r="B632" s="2" t="s">
        <v>847</v>
      </c>
      <c r="C632" s="2" t="s">
        <v>14</v>
      </c>
      <c r="D632" s="3" t="s">
        <v>15</v>
      </c>
      <c r="E632" s="2" t="s">
        <v>855</v>
      </c>
      <c r="F632" s="2"/>
      <c r="G632" s="2"/>
      <c r="H632" s="2"/>
      <c r="I632" s="2"/>
      <c r="J632" s="2"/>
      <c r="K632" s="2"/>
      <c r="L632" s="2"/>
      <c r="M632" s="2"/>
      <c r="N632" s="2">
        <v>60</v>
      </c>
      <c r="O632" s="2" t="s">
        <v>17</v>
      </c>
      <c r="P632" s="2">
        <v>589.84199999999998</v>
      </c>
      <c r="Q632" s="2">
        <v>35390.519999999997</v>
      </c>
      <c r="R632" s="2">
        <v>7.0851891890000003</v>
      </c>
      <c r="S632" s="2">
        <v>425.11135139999999</v>
      </c>
      <c r="T632" s="2">
        <v>12967.1</v>
      </c>
    </row>
    <row r="633" spans="1:20">
      <c r="A633" s="2" t="s">
        <v>12</v>
      </c>
      <c r="B633" s="2" t="s">
        <v>847</v>
      </c>
      <c r="C633" s="2" t="s">
        <v>14</v>
      </c>
      <c r="D633" s="3" t="s">
        <v>15</v>
      </c>
      <c r="E633" s="2" t="s">
        <v>856</v>
      </c>
      <c r="F633" s="2"/>
      <c r="G633" s="2"/>
      <c r="H633" s="2"/>
      <c r="I633" s="2"/>
      <c r="J633" s="2"/>
      <c r="K633" s="2"/>
      <c r="L633" s="2"/>
      <c r="M633" s="2"/>
      <c r="N633" s="2">
        <v>148</v>
      </c>
      <c r="O633" s="2" t="s">
        <v>17</v>
      </c>
      <c r="P633" s="2">
        <v>532.14331079999999</v>
      </c>
      <c r="Q633" s="2">
        <v>78757.210000000006</v>
      </c>
      <c r="R633" s="2">
        <v>6.3921118420000003</v>
      </c>
      <c r="S633" s="2">
        <v>946.03255260000003</v>
      </c>
      <c r="T633" s="2">
        <v>28856.6</v>
      </c>
    </row>
    <row r="634" spans="1:20">
      <c r="A634" s="2" t="s">
        <v>12</v>
      </c>
      <c r="B634" s="2" t="s">
        <v>847</v>
      </c>
      <c r="C634" s="2" t="s">
        <v>14</v>
      </c>
      <c r="D634" s="3" t="s">
        <v>15</v>
      </c>
      <c r="E634" s="2" t="s">
        <v>857</v>
      </c>
      <c r="F634" s="2"/>
      <c r="G634" s="2"/>
      <c r="H634" s="2"/>
      <c r="I634" s="2"/>
      <c r="J634" s="2"/>
      <c r="K634" s="2"/>
      <c r="L634" s="2"/>
      <c r="M634" s="2"/>
      <c r="N634" s="2">
        <v>106</v>
      </c>
      <c r="O634" s="2" t="s">
        <v>17</v>
      </c>
      <c r="P634" s="2">
        <v>641.50226420000001</v>
      </c>
      <c r="Q634" s="2">
        <v>67999.240000000005</v>
      </c>
      <c r="R634" s="2">
        <v>7.7057329030000004</v>
      </c>
      <c r="S634" s="2">
        <v>816.80768769999997</v>
      </c>
      <c r="T634" s="2">
        <v>24914.9</v>
      </c>
    </row>
    <row r="635" spans="1:20">
      <c r="A635" s="2" t="s">
        <v>12</v>
      </c>
      <c r="B635" s="2" t="s">
        <v>858</v>
      </c>
      <c r="C635" s="2" t="s">
        <v>14</v>
      </c>
      <c r="D635" s="3" t="s">
        <v>15</v>
      </c>
      <c r="E635" s="2" t="s">
        <v>859</v>
      </c>
      <c r="F635" s="2"/>
      <c r="G635" s="2"/>
      <c r="H635" s="2"/>
      <c r="I635" s="2"/>
      <c r="J635" s="2"/>
      <c r="K635" s="2"/>
      <c r="L635" s="2"/>
      <c r="M635" s="2"/>
      <c r="N635" s="2">
        <v>6000</v>
      </c>
      <c r="O635" s="2" t="s">
        <v>17</v>
      </c>
      <c r="P635" s="2">
        <v>253.11295670000001</v>
      </c>
      <c r="Q635" s="2">
        <v>1518677.74</v>
      </c>
      <c r="R635" s="2">
        <v>3.0403958759999998</v>
      </c>
      <c r="S635" s="2">
        <v>18242.375260000001</v>
      </c>
      <c r="T635" s="2">
        <v>556443.5</v>
      </c>
    </row>
    <row r="636" spans="1:20">
      <c r="A636" s="2" t="s">
        <v>12</v>
      </c>
      <c r="B636" s="2" t="s">
        <v>860</v>
      </c>
      <c r="C636" s="2" t="s">
        <v>14</v>
      </c>
      <c r="D636" s="3" t="s">
        <v>15</v>
      </c>
      <c r="E636" s="2" t="s">
        <v>861</v>
      </c>
      <c r="F636" s="2"/>
      <c r="G636" s="2"/>
      <c r="H636" s="2"/>
      <c r="I636" s="2"/>
      <c r="J636" s="2"/>
      <c r="K636" s="2"/>
      <c r="L636" s="2"/>
      <c r="M636" s="2"/>
      <c r="N636" s="2">
        <v>6420</v>
      </c>
      <c r="O636" s="2" t="s">
        <v>17</v>
      </c>
      <c r="P636" s="2">
        <v>593.50168680000002</v>
      </c>
      <c r="Q636" s="2">
        <v>3810636.93</v>
      </c>
      <c r="R636" s="2">
        <v>7.146317721</v>
      </c>
      <c r="S636" s="2">
        <v>45883.647559999998</v>
      </c>
      <c r="T636" s="2">
        <v>1396217.4</v>
      </c>
    </row>
    <row r="637" spans="1:20">
      <c r="A637" s="2" t="s">
        <v>12</v>
      </c>
      <c r="B637" s="2" t="s">
        <v>860</v>
      </c>
      <c r="C637" s="2" t="s">
        <v>14</v>
      </c>
      <c r="D637" s="3" t="s">
        <v>15</v>
      </c>
      <c r="E637" s="2" t="s">
        <v>862</v>
      </c>
      <c r="F637" s="2"/>
      <c r="G637" s="2"/>
      <c r="H637" s="2"/>
      <c r="I637" s="2"/>
      <c r="J637" s="2"/>
      <c r="K637" s="2"/>
      <c r="L637" s="2"/>
      <c r="M637" s="2"/>
      <c r="N637" s="2">
        <v>505</v>
      </c>
      <c r="O637" s="2" t="s">
        <v>17</v>
      </c>
      <c r="P637" s="2">
        <v>494.01944220000001</v>
      </c>
      <c r="Q637" s="2">
        <v>249776.23</v>
      </c>
      <c r="R637" s="2">
        <v>5.9484580640000004</v>
      </c>
      <c r="S637" s="2">
        <v>3007.5403970000002</v>
      </c>
      <c r="T637" s="2">
        <v>91517.9</v>
      </c>
    </row>
    <row r="638" spans="1:20">
      <c r="A638" s="2" t="s">
        <v>12</v>
      </c>
      <c r="B638" s="2" t="s">
        <v>863</v>
      </c>
      <c r="C638" s="2" t="s">
        <v>14</v>
      </c>
      <c r="D638" s="3" t="s">
        <v>15</v>
      </c>
      <c r="E638" s="2" t="s">
        <v>864</v>
      </c>
      <c r="F638" s="2"/>
      <c r="G638" s="2"/>
      <c r="H638" s="2"/>
      <c r="I638" s="2"/>
      <c r="J638" s="2"/>
      <c r="K638" s="2"/>
      <c r="L638" s="2"/>
      <c r="M638" s="2"/>
      <c r="N638" s="2">
        <v>1288</v>
      </c>
      <c r="O638" s="2" t="s">
        <v>17</v>
      </c>
      <c r="P638" s="2">
        <v>537.42078419999996</v>
      </c>
      <c r="Q638" s="2">
        <v>692197.97</v>
      </c>
      <c r="R638" s="2">
        <v>6.4710509829999996</v>
      </c>
      <c r="S638" s="2">
        <v>8334.7136659999996</v>
      </c>
      <c r="T638" s="2">
        <v>253621.4</v>
      </c>
    </row>
    <row r="639" spans="1:20">
      <c r="A639" s="2" t="s">
        <v>12</v>
      </c>
      <c r="B639" s="2" t="s">
        <v>863</v>
      </c>
      <c r="C639" s="2" t="s">
        <v>14</v>
      </c>
      <c r="D639" s="3" t="s">
        <v>15</v>
      </c>
      <c r="E639" s="2" t="s">
        <v>865</v>
      </c>
      <c r="F639" s="2"/>
      <c r="G639" s="2"/>
      <c r="H639" s="2"/>
      <c r="I639" s="2"/>
      <c r="J639" s="2"/>
      <c r="K639" s="2"/>
      <c r="L639" s="2"/>
      <c r="M639" s="2"/>
      <c r="N639" s="2">
        <v>5476</v>
      </c>
      <c r="O639" s="2" t="s">
        <v>17</v>
      </c>
      <c r="P639" s="2">
        <v>544.70782320000001</v>
      </c>
      <c r="Q639" s="2">
        <v>2982820.04</v>
      </c>
      <c r="R639" s="2">
        <v>6.5587937780000001</v>
      </c>
      <c r="S639" s="2">
        <v>35915.954729999998</v>
      </c>
      <c r="T639" s="2">
        <v>1092905.3</v>
      </c>
    </row>
    <row r="640" spans="1:20">
      <c r="A640" s="2" t="s">
        <v>12</v>
      </c>
      <c r="B640" s="2" t="s">
        <v>866</v>
      </c>
      <c r="C640" s="2" t="s">
        <v>14</v>
      </c>
      <c r="D640" s="3" t="s">
        <v>15</v>
      </c>
      <c r="E640" s="2" t="s">
        <v>867</v>
      </c>
      <c r="F640" s="2"/>
      <c r="G640" s="2"/>
      <c r="H640" s="2"/>
      <c r="I640" s="2"/>
      <c r="J640" s="2"/>
      <c r="K640" s="2"/>
      <c r="L640" s="2"/>
      <c r="M640" s="2"/>
      <c r="N640" s="2">
        <v>4620</v>
      </c>
      <c r="O640" s="2" t="s">
        <v>17</v>
      </c>
      <c r="P640" s="2">
        <v>556.24453900000003</v>
      </c>
      <c r="Q640" s="2">
        <v>2569849.77</v>
      </c>
      <c r="R640" s="2">
        <v>6.6977066699999996</v>
      </c>
      <c r="S640" s="2">
        <v>30943.40482</v>
      </c>
      <c r="T640" s="2">
        <v>941593</v>
      </c>
    </row>
    <row r="641" spans="1:20">
      <c r="A641" s="2" t="s">
        <v>12</v>
      </c>
      <c r="B641" s="2" t="s">
        <v>866</v>
      </c>
      <c r="C641" s="2" t="s">
        <v>14</v>
      </c>
      <c r="D641" s="3" t="s">
        <v>15</v>
      </c>
      <c r="E641" s="2" t="s">
        <v>868</v>
      </c>
      <c r="F641" s="2"/>
      <c r="G641" s="2"/>
      <c r="H641" s="2"/>
      <c r="I641" s="2"/>
      <c r="J641" s="2"/>
      <c r="K641" s="2"/>
      <c r="L641" s="2"/>
      <c r="M641" s="2"/>
      <c r="N641" s="2">
        <v>8580</v>
      </c>
      <c r="O641" s="2" t="s">
        <v>17</v>
      </c>
      <c r="P641" s="2">
        <v>383.48003610000001</v>
      </c>
      <c r="Q641" s="2">
        <v>3290258.71</v>
      </c>
      <c r="R641" s="2">
        <v>4.6174597970000004</v>
      </c>
      <c r="S641" s="2">
        <v>39617.805059999999</v>
      </c>
      <c r="T641" s="2">
        <v>1205550.8</v>
      </c>
    </row>
    <row r="642" spans="1:20">
      <c r="A642" s="2" t="s">
        <v>12</v>
      </c>
      <c r="B642" s="2" t="s">
        <v>869</v>
      </c>
      <c r="C642" s="2" t="s">
        <v>14</v>
      </c>
      <c r="D642" s="3" t="s">
        <v>15</v>
      </c>
      <c r="E642" s="2" t="s">
        <v>870</v>
      </c>
      <c r="F642" s="2"/>
      <c r="G642" s="2"/>
      <c r="H642" s="2"/>
      <c r="I642" s="2"/>
      <c r="J642" s="2"/>
      <c r="K642" s="2"/>
      <c r="L642" s="2"/>
      <c r="M642" s="2"/>
      <c r="N642" s="2">
        <v>367</v>
      </c>
      <c r="O642" s="2" t="s">
        <v>17</v>
      </c>
      <c r="P642" s="2">
        <v>620.91548299999999</v>
      </c>
      <c r="Q642" s="2">
        <v>228186.44</v>
      </c>
      <c r="R642" s="2">
        <v>7.4764055750000002</v>
      </c>
      <c r="S642" s="2">
        <v>2747.5790489999999</v>
      </c>
      <c r="T642" s="2">
        <v>83607.5</v>
      </c>
    </row>
    <row r="643" spans="1:20">
      <c r="A643" s="2" t="s">
        <v>12</v>
      </c>
      <c r="B643" s="2" t="s">
        <v>869</v>
      </c>
      <c r="C643" s="2" t="s">
        <v>14</v>
      </c>
      <c r="D643" s="3" t="s">
        <v>15</v>
      </c>
      <c r="E643" s="2" t="s">
        <v>871</v>
      </c>
      <c r="F643" s="2"/>
      <c r="G643" s="2"/>
      <c r="H643" s="2"/>
      <c r="I643" s="2"/>
      <c r="J643" s="2"/>
      <c r="K643" s="2"/>
      <c r="L643" s="2"/>
      <c r="M643" s="2"/>
      <c r="N643" s="2">
        <v>3912</v>
      </c>
      <c r="O643" s="2" t="s">
        <v>17</v>
      </c>
      <c r="P643" s="2">
        <v>510.4575135</v>
      </c>
      <c r="Q643" s="2">
        <v>1997062.93</v>
      </c>
      <c r="R643" s="2">
        <v>6.1463878809999999</v>
      </c>
      <c r="S643" s="2">
        <v>24046.513309999998</v>
      </c>
      <c r="T643" s="2">
        <v>731723.9</v>
      </c>
    </row>
    <row r="644" spans="1:20">
      <c r="A644" s="2" t="s">
        <v>12</v>
      </c>
      <c r="B644" s="2" t="s">
        <v>869</v>
      </c>
      <c r="C644" s="2" t="s">
        <v>14</v>
      </c>
      <c r="D644" s="3" t="s">
        <v>15</v>
      </c>
      <c r="E644" s="2" t="s">
        <v>872</v>
      </c>
      <c r="F644" s="2"/>
      <c r="G644" s="2"/>
      <c r="H644" s="2"/>
      <c r="I644" s="2"/>
      <c r="J644" s="2"/>
      <c r="K644" s="2"/>
      <c r="L644" s="2"/>
      <c r="M644" s="2"/>
      <c r="N644" s="2">
        <v>2562</v>
      </c>
      <c r="O644" s="2" t="s">
        <v>17</v>
      </c>
      <c r="P644" s="2">
        <v>540.55015219999996</v>
      </c>
      <c r="Q644" s="2">
        <v>1384997.6</v>
      </c>
      <c r="R644" s="2">
        <v>6.5087315139999999</v>
      </c>
      <c r="S644" s="2">
        <v>16676.671880000002</v>
      </c>
      <c r="T644" s="2">
        <v>507463.2</v>
      </c>
    </row>
    <row r="645" spans="1:20">
      <c r="A645" s="2" t="s">
        <v>12</v>
      </c>
      <c r="B645" s="2" t="s">
        <v>869</v>
      </c>
      <c r="C645" s="2" t="s">
        <v>14</v>
      </c>
      <c r="D645" s="3" t="s">
        <v>15</v>
      </c>
      <c r="E645" s="2" t="s">
        <v>873</v>
      </c>
      <c r="F645" s="2"/>
      <c r="G645" s="2"/>
      <c r="H645" s="2"/>
      <c r="I645" s="2"/>
      <c r="J645" s="2"/>
      <c r="K645" s="2"/>
      <c r="L645" s="2"/>
      <c r="M645" s="2"/>
      <c r="N645" s="2">
        <v>7648</v>
      </c>
      <c r="O645" s="2" t="s">
        <v>17</v>
      </c>
      <c r="P645" s="2">
        <v>543.56262549999997</v>
      </c>
      <c r="Q645" s="2">
        <v>4157166.96</v>
      </c>
      <c r="R645" s="2">
        <v>6.5450045220000002</v>
      </c>
      <c r="S645" s="2">
        <v>50056.194580000003</v>
      </c>
      <c r="T645" s="2">
        <v>1523185.9</v>
      </c>
    </row>
    <row r="646" spans="1:20">
      <c r="A646" s="2" t="s">
        <v>12</v>
      </c>
      <c r="B646" s="2" t="s">
        <v>874</v>
      </c>
      <c r="C646" s="2" t="s">
        <v>14</v>
      </c>
      <c r="D646" s="3" t="s">
        <v>15</v>
      </c>
      <c r="E646" s="2" t="s">
        <v>875</v>
      </c>
      <c r="F646" s="2"/>
      <c r="G646" s="2"/>
      <c r="H646" s="2"/>
      <c r="I646" s="2"/>
      <c r="J646" s="2"/>
      <c r="K646" s="2"/>
      <c r="L646" s="2"/>
      <c r="M646" s="2"/>
      <c r="N646" s="2">
        <v>9512</v>
      </c>
      <c r="O646" s="2" t="s">
        <v>17</v>
      </c>
      <c r="P646" s="2">
        <v>339.47993170000001</v>
      </c>
      <c r="Q646" s="2">
        <v>3229133.11</v>
      </c>
      <c r="R646" s="2">
        <v>4.0876572150000001</v>
      </c>
      <c r="S646" s="2">
        <v>38881.795420000002</v>
      </c>
      <c r="T646" s="2">
        <v>1183154.3999999999</v>
      </c>
    </row>
    <row r="647" spans="1:20">
      <c r="A647" s="2" t="s">
        <v>12</v>
      </c>
      <c r="B647" s="2" t="s">
        <v>874</v>
      </c>
      <c r="C647" s="2" t="s">
        <v>14</v>
      </c>
      <c r="D647" s="3" t="s">
        <v>15</v>
      </c>
      <c r="E647" s="2" t="s">
        <v>876</v>
      </c>
      <c r="F647" s="2"/>
      <c r="G647" s="2"/>
      <c r="H647" s="2"/>
      <c r="I647" s="2"/>
      <c r="J647" s="2"/>
      <c r="K647" s="2"/>
      <c r="L647" s="2"/>
      <c r="M647" s="2"/>
      <c r="N647" s="2">
        <v>8138</v>
      </c>
      <c r="O647" s="2" t="s">
        <v>17</v>
      </c>
      <c r="P647" s="2">
        <v>368.79001110000002</v>
      </c>
      <c r="Q647" s="2">
        <v>3001213.11</v>
      </c>
      <c r="R647" s="2">
        <v>4.4405780979999996</v>
      </c>
      <c r="S647" s="2">
        <v>36137.424559999999</v>
      </c>
      <c r="T647" s="2">
        <v>1099644.5</v>
      </c>
    </row>
    <row r="648" spans="1:20">
      <c r="A648" s="2" t="s">
        <v>12</v>
      </c>
      <c r="B648" s="2" t="s">
        <v>877</v>
      </c>
      <c r="C648" s="2" t="s">
        <v>14</v>
      </c>
      <c r="D648" s="3" t="s">
        <v>15</v>
      </c>
      <c r="E648" s="2" t="s">
        <v>878</v>
      </c>
      <c r="F648" s="2"/>
      <c r="G648" s="2"/>
      <c r="H648" s="2"/>
      <c r="I648" s="2"/>
      <c r="J648" s="2"/>
      <c r="K648" s="2"/>
      <c r="L648" s="2"/>
      <c r="M648" s="2"/>
      <c r="N648" s="2">
        <v>7315</v>
      </c>
      <c r="O648" s="2" t="s">
        <v>17</v>
      </c>
      <c r="P648" s="2">
        <v>462.91360900000001</v>
      </c>
      <c r="Q648" s="2">
        <v>3386213.05</v>
      </c>
      <c r="R648" s="2">
        <v>5.5739146179999999</v>
      </c>
      <c r="S648" s="2">
        <v>40773.185429999998</v>
      </c>
      <c r="T648" s="2">
        <v>1240708.5</v>
      </c>
    </row>
    <row r="649" spans="1:20">
      <c r="A649" s="2" t="s">
        <v>12</v>
      </c>
      <c r="B649" s="2" t="s">
        <v>879</v>
      </c>
      <c r="C649" s="2" t="s">
        <v>14</v>
      </c>
      <c r="D649" s="3" t="s">
        <v>15</v>
      </c>
      <c r="E649" s="2" t="s">
        <v>880</v>
      </c>
      <c r="F649" s="2"/>
      <c r="G649" s="2"/>
      <c r="H649" s="2"/>
      <c r="I649" s="2"/>
      <c r="J649" s="2"/>
      <c r="K649" s="2"/>
      <c r="L649" s="2"/>
      <c r="M649" s="2"/>
      <c r="N649" s="2">
        <v>8008</v>
      </c>
      <c r="O649" s="2" t="s">
        <v>17</v>
      </c>
      <c r="P649" s="2">
        <v>379.01370250000002</v>
      </c>
      <c r="Q649" s="2">
        <v>3035141.73</v>
      </c>
      <c r="R649" s="2">
        <v>4.5636809459999998</v>
      </c>
      <c r="S649" s="2">
        <v>36545.957009999998</v>
      </c>
      <c r="T649" s="2">
        <v>1112075.8999999999</v>
      </c>
    </row>
    <row r="650" spans="1:20">
      <c r="A650" s="2" t="s">
        <v>12</v>
      </c>
      <c r="B650" s="2" t="s">
        <v>881</v>
      </c>
      <c r="C650" s="2" t="s">
        <v>14</v>
      </c>
      <c r="D650" s="3" t="s">
        <v>15</v>
      </c>
      <c r="E650" s="2" t="s">
        <v>882</v>
      </c>
      <c r="F650" s="2"/>
      <c r="G650" s="2"/>
      <c r="H650" s="2"/>
      <c r="I650" s="2"/>
      <c r="J650" s="2"/>
      <c r="K650" s="2"/>
      <c r="L650" s="2"/>
      <c r="M650" s="2"/>
      <c r="N650" s="2">
        <v>125</v>
      </c>
      <c r="O650" s="2" t="s">
        <v>17</v>
      </c>
      <c r="P650" s="2">
        <v>488.52391999999998</v>
      </c>
      <c r="Q650" s="2">
        <v>61065.49</v>
      </c>
      <c r="R650" s="2">
        <v>5.8822868149999996</v>
      </c>
      <c r="S650" s="2">
        <v>735.28585190000001</v>
      </c>
      <c r="T650" s="2">
        <v>22374.400000000001</v>
      </c>
    </row>
    <row r="651" spans="1:20">
      <c r="A651" s="2" t="s">
        <v>12</v>
      </c>
      <c r="B651" s="2" t="s">
        <v>881</v>
      </c>
      <c r="C651" s="2" t="s">
        <v>14</v>
      </c>
      <c r="D651" s="3" t="s">
        <v>15</v>
      </c>
      <c r="E651" s="2" t="s">
        <v>883</v>
      </c>
      <c r="F651" s="2"/>
      <c r="G651" s="2"/>
      <c r="H651" s="2"/>
      <c r="I651" s="2"/>
      <c r="J651" s="2"/>
      <c r="K651" s="2"/>
      <c r="L651" s="2"/>
      <c r="M651" s="2"/>
      <c r="N651" s="2">
        <v>359</v>
      </c>
      <c r="O651" s="2" t="s">
        <v>17</v>
      </c>
      <c r="P651" s="2">
        <v>549.02777309999999</v>
      </c>
      <c r="Q651" s="2">
        <v>197485.29</v>
      </c>
      <c r="R651" s="2">
        <v>6.6108100319999998</v>
      </c>
      <c r="S651" s="2">
        <v>2377.9083679999999</v>
      </c>
      <c r="T651" s="2">
        <v>72358.7</v>
      </c>
    </row>
    <row r="652" spans="1:20">
      <c r="A652" s="2" t="s">
        <v>12</v>
      </c>
      <c r="B652" s="2" t="s">
        <v>881</v>
      </c>
      <c r="C652" s="2" t="s">
        <v>14</v>
      </c>
      <c r="D652" s="3" t="s">
        <v>15</v>
      </c>
      <c r="E652" s="2" t="s">
        <v>884</v>
      </c>
      <c r="F652" s="2"/>
      <c r="G652" s="2"/>
      <c r="H652" s="2"/>
      <c r="I652" s="2"/>
      <c r="J652" s="2"/>
      <c r="K652" s="2"/>
      <c r="L652" s="2"/>
      <c r="M652" s="2"/>
      <c r="N652" s="2">
        <v>132</v>
      </c>
      <c r="O652" s="2" t="s">
        <v>17</v>
      </c>
      <c r="P652" s="2">
        <v>426.18863640000001</v>
      </c>
      <c r="Q652" s="2">
        <v>56256.9</v>
      </c>
      <c r="R652" s="2">
        <v>5.1317114549999996</v>
      </c>
      <c r="S652" s="2">
        <v>677.38591210000004</v>
      </c>
      <c r="T652" s="2">
        <v>20612.5</v>
      </c>
    </row>
    <row r="653" spans="1:20">
      <c r="A653" s="2" t="s">
        <v>12</v>
      </c>
      <c r="B653" s="2" t="s">
        <v>885</v>
      </c>
      <c r="C653" s="2" t="s">
        <v>14</v>
      </c>
      <c r="D653" s="3" t="s">
        <v>15</v>
      </c>
      <c r="E653" s="2" t="s">
        <v>886</v>
      </c>
      <c r="F653" s="2"/>
      <c r="G653" s="2"/>
      <c r="H653" s="2"/>
      <c r="I653" s="2"/>
      <c r="J653" s="2"/>
      <c r="K653" s="2"/>
      <c r="L653" s="2"/>
      <c r="M653" s="2"/>
      <c r="N653" s="2">
        <v>7800</v>
      </c>
      <c r="O653" s="2" t="s">
        <v>17</v>
      </c>
      <c r="P653" s="2">
        <v>515.98300640000002</v>
      </c>
      <c r="Q653" s="2">
        <v>4024667.45</v>
      </c>
      <c r="R653" s="2">
        <v>6.212920005</v>
      </c>
      <c r="S653" s="2">
        <v>48460.776039999997</v>
      </c>
      <c r="T653" s="2">
        <v>1474638.1</v>
      </c>
    </row>
    <row r="654" spans="1:20">
      <c r="A654" s="2" t="s">
        <v>12</v>
      </c>
      <c r="B654" s="2" t="s">
        <v>885</v>
      </c>
      <c r="C654" s="2" t="s">
        <v>14</v>
      </c>
      <c r="D654" s="3" t="s">
        <v>15</v>
      </c>
      <c r="E654" s="2" t="s">
        <v>887</v>
      </c>
      <c r="F654" s="2"/>
      <c r="G654" s="2"/>
      <c r="H654" s="2"/>
      <c r="I654" s="2"/>
      <c r="J654" s="2"/>
      <c r="K654" s="2"/>
      <c r="L654" s="2"/>
      <c r="M654" s="2"/>
      <c r="N654" s="2">
        <v>5004</v>
      </c>
      <c r="O654" s="2" t="s">
        <v>17</v>
      </c>
      <c r="P654" s="2">
        <v>565.97905679999997</v>
      </c>
      <c r="Q654" s="2">
        <v>2832159.2</v>
      </c>
      <c r="R654" s="2">
        <v>6.8149194069999997</v>
      </c>
      <c r="S654" s="2">
        <v>34101.85671</v>
      </c>
      <c r="T654" s="2">
        <v>1037703.1</v>
      </c>
    </row>
    <row r="655" spans="1:20">
      <c r="A655" s="2" t="s">
        <v>12</v>
      </c>
      <c r="B655" s="2" t="s">
        <v>885</v>
      </c>
      <c r="C655" s="2" t="s">
        <v>14</v>
      </c>
      <c r="D655" s="3" t="s">
        <v>15</v>
      </c>
      <c r="E655" s="2" t="s">
        <v>888</v>
      </c>
      <c r="F655" s="2"/>
      <c r="G655" s="2"/>
      <c r="H655" s="2"/>
      <c r="I655" s="2"/>
      <c r="J655" s="2"/>
      <c r="K655" s="2"/>
      <c r="L655" s="2"/>
      <c r="M655" s="2"/>
      <c r="N655" s="2">
        <v>1984</v>
      </c>
      <c r="O655" s="2" t="s">
        <v>17</v>
      </c>
      <c r="P655" s="2">
        <v>514.30162259999997</v>
      </c>
      <c r="Q655" s="2">
        <v>1020631.57</v>
      </c>
      <c r="R655" s="2">
        <v>6.1926745639999998</v>
      </c>
      <c r="S655" s="2">
        <v>12289.36267</v>
      </c>
      <c r="T655" s="2">
        <v>373959.4</v>
      </c>
    </row>
    <row r="656" spans="1:20">
      <c r="A656" s="2" t="s">
        <v>12</v>
      </c>
      <c r="B656" s="2" t="s">
        <v>885</v>
      </c>
      <c r="C656" s="2" t="s">
        <v>14</v>
      </c>
      <c r="D656" s="3" t="s">
        <v>15</v>
      </c>
      <c r="E656" s="2" t="s">
        <v>889</v>
      </c>
      <c r="F656" s="2"/>
      <c r="G656" s="2"/>
      <c r="H656" s="2"/>
      <c r="I656" s="2"/>
      <c r="J656" s="2"/>
      <c r="K656" s="2"/>
      <c r="L656" s="2"/>
      <c r="M656" s="2"/>
      <c r="N656" s="2">
        <v>759</v>
      </c>
      <c r="O656" s="2" t="s">
        <v>17</v>
      </c>
      <c r="P656" s="2">
        <v>539.56523059999995</v>
      </c>
      <c r="Q656" s="2">
        <v>409530.01</v>
      </c>
      <c r="R656" s="2">
        <v>6.496872132</v>
      </c>
      <c r="S656" s="2">
        <v>4931.1259479999999</v>
      </c>
      <c r="T656" s="2">
        <v>150051.79999999999</v>
      </c>
    </row>
    <row r="657" spans="1:20">
      <c r="A657" s="2" t="s">
        <v>12</v>
      </c>
      <c r="B657" s="2" t="s">
        <v>890</v>
      </c>
      <c r="C657" s="2" t="s">
        <v>14</v>
      </c>
      <c r="D657" s="3" t="s">
        <v>15</v>
      </c>
      <c r="E657" s="2" t="s">
        <v>891</v>
      </c>
      <c r="F657" s="2"/>
      <c r="G657" s="2"/>
      <c r="H657" s="2"/>
      <c r="I657" s="2"/>
      <c r="J657" s="2"/>
      <c r="K657" s="2"/>
      <c r="L657" s="2"/>
      <c r="M657" s="2"/>
      <c r="N657" s="2">
        <v>3616</v>
      </c>
      <c r="O657" s="2" t="s">
        <v>17</v>
      </c>
      <c r="P657" s="2">
        <v>509.02756640000001</v>
      </c>
      <c r="Q657" s="2">
        <v>1840643.68</v>
      </c>
      <c r="R657" s="2">
        <v>6.1034480379999998</v>
      </c>
      <c r="S657" s="2">
        <v>22070.06811</v>
      </c>
      <c r="T657" s="2">
        <v>674411.8</v>
      </c>
    </row>
    <row r="658" spans="1:20">
      <c r="A658" s="2" t="s">
        <v>12</v>
      </c>
      <c r="B658" s="2" t="s">
        <v>890</v>
      </c>
      <c r="C658" s="2" t="s">
        <v>14</v>
      </c>
      <c r="D658" s="3" t="s">
        <v>15</v>
      </c>
      <c r="E658" s="2" t="s">
        <v>892</v>
      </c>
      <c r="F658" s="2"/>
      <c r="G658" s="2"/>
      <c r="H658" s="2"/>
      <c r="I658" s="2"/>
      <c r="J658" s="2"/>
      <c r="K658" s="2"/>
      <c r="L658" s="2"/>
      <c r="M658" s="2"/>
      <c r="N658" s="2">
        <v>4066</v>
      </c>
      <c r="O658" s="2" t="s">
        <v>17</v>
      </c>
      <c r="P658" s="2">
        <v>542.50878909999994</v>
      </c>
      <c r="Q658" s="2">
        <v>2206057.7400000002</v>
      </c>
      <c r="R658" s="2">
        <v>6.5049015480000003</v>
      </c>
      <c r="S658" s="2">
        <v>26451.531650000001</v>
      </c>
      <c r="T658" s="2">
        <v>808299.6</v>
      </c>
    </row>
    <row r="659" spans="1:20">
      <c r="A659" s="2" t="s">
        <v>12</v>
      </c>
      <c r="B659" s="2" t="s">
        <v>893</v>
      </c>
      <c r="C659" s="2" t="s">
        <v>14</v>
      </c>
      <c r="D659" s="3" t="s">
        <v>18</v>
      </c>
      <c r="E659" s="2" t="s">
        <v>894</v>
      </c>
      <c r="F659" s="2"/>
      <c r="G659" s="2"/>
      <c r="H659" s="2"/>
      <c r="I659" s="2"/>
      <c r="J659" s="2"/>
      <c r="K659" s="2"/>
      <c r="L659" s="2"/>
      <c r="M659" s="2"/>
      <c r="N659" s="2">
        <v>4903</v>
      </c>
      <c r="O659" s="2" t="s">
        <v>17</v>
      </c>
      <c r="P659" s="2">
        <v>466.9197226</v>
      </c>
      <c r="Q659" s="2">
        <v>2289307.4</v>
      </c>
      <c r="R659" s="2">
        <v>5.5985578250000003</v>
      </c>
      <c r="S659" s="2">
        <v>27449.729019999999</v>
      </c>
      <c r="T659" s="2">
        <v>1006379.5</v>
      </c>
    </row>
    <row r="660" spans="1:20">
      <c r="A660" s="2" t="s">
        <v>12</v>
      </c>
      <c r="B660" s="2" t="s">
        <v>895</v>
      </c>
      <c r="C660" s="2" t="s">
        <v>14</v>
      </c>
      <c r="D660" s="3" t="s">
        <v>15</v>
      </c>
      <c r="E660" s="2" t="s">
        <v>896</v>
      </c>
      <c r="F660" s="2"/>
      <c r="G660" s="2"/>
      <c r="H660" s="2"/>
      <c r="I660" s="2"/>
      <c r="J660" s="2"/>
      <c r="K660" s="2"/>
      <c r="L660" s="2"/>
      <c r="M660" s="2"/>
      <c r="N660" s="2">
        <v>3221</v>
      </c>
      <c r="O660" s="2" t="s">
        <v>17</v>
      </c>
      <c r="P660" s="2">
        <v>541.04561060000003</v>
      </c>
      <c r="Q660" s="2">
        <v>1742924.33</v>
      </c>
      <c r="R660" s="2">
        <v>6.4873574410000003</v>
      </c>
      <c r="S660" s="2">
        <v>20898.37326</v>
      </c>
      <c r="T660" s="2">
        <v>638607.5</v>
      </c>
    </row>
    <row r="661" spans="1:20">
      <c r="A661" s="2" t="s">
        <v>12</v>
      </c>
      <c r="B661" s="2" t="s">
        <v>895</v>
      </c>
      <c r="C661" s="2" t="s">
        <v>14</v>
      </c>
      <c r="D661" s="3" t="s">
        <v>15</v>
      </c>
      <c r="E661" s="2" t="s">
        <v>897</v>
      </c>
      <c r="F661" s="2"/>
      <c r="G661" s="2"/>
      <c r="H661" s="2"/>
      <c r="I661" s="2"/>
      <c r="J661" s="2"/>
      <c r="K661" s="2"/>
      <c r="L661" s="2"/>
      <c r="M661" s="2"/>
      <c r="N661" s="2">
        <v>1030</v>
      </c>
      <c r="O661" s="2" t="s">
        <v>17</v>
      </c>
      <c r="P661" s="2">
        <v>539.36267469999996</v>
      </c>
      <c r="Q661" s="2">
        <v>555759.30000000005</v>
      </c>
      <c r="R661" s="2">
        <v>6.4671783539999996</v>
      </c>
      <c r="S661" s="2">
        <v>6663.7805760000001</v>
      </c>
      <c r="T661" s="2">
        <v>203630.3</v>
      </c>
    </row>
    <row r="662" spans="1:20">
      <c r="A662" s="2" t="s">
        <v>12</v>
      </c>
      <c r="B662" s="2" t="s">
        <v>895</v>
      </c>
      <c r="C662" s="2" t="s">
        <v>14</v>
      </c>
      <c r="D662" s="3" t="s">
        <v>15</v>
      </c>
      <c r="E662" s="2" t="s">
        <v>898</v>
      </c>
      <c r="F662" s="2"/>
      <c r="G662" s="2"/>
      <c r="H662" s="2"/>
      <c r="I662" s="2"/>
      <c r="J662" s="2"/>
      <c r="K662" s="2"/>
      <c r="L662" s="2"/>
      <c r="M662" s="2"/>
      <c r="N662" s="2">
        <v>2973</v>
      </c>
      <c r="O662" s="2" t="s">
        <v>17</v>
      </c>
      <c r="P662" s="2">
        <v>514.10854519999998</v>
      </c>
      <c r="Q662" s="2">
        <v>1528753.17</v>
      </c>
      <c r="R662" s="2">
        <v>6.1643710460000003</v>
      </c>
      <c r="S662" s="2">
        <v>18330.373739999999</v>
      </c>
      <c r="T662" s="2">
        <v>560135.19999999995</v>
      </c>
    </row>
    <row r="663" spans="1:20">
      <c r="A663" s="2" t="s">
        <v>12</v>
      </c>
      <c r="B663" s="2" t="s">
        <v>899</v>
      </c>
      <c r="C663" s="2" t="s">
        <v>14</v>
      </c>
      <c r="D663" s="3" t="s">
        <v>15</v>
      </c>
      <c r="E663" s="2" t="s">
        <v>900</v>
      </c>
      <c r="F663" s="2"/>
      <c r="G663" s="2"/>
      <c r="H663" s="2"/>
      <c r="I663" s="2"/>
      <c r="J663" s="2"/>
      <c r="K663" s="2"/>
      <c r="L663" s="2"/>
      <c r="M663" s="2"/>
      <c r="N663" s="2">
        <v>2816</v>
      </c>
      <c r="O663" s="2" t="s">
        <v>17</v>
      </c>
      <c r="P663" s="2">
        <v>498.42113280000001</v>
      </c>
      <c r="Q663" s="2">
        <v>1403553.91</v>
      </c>
      <c r="R663" s="2">
        <v>5.9762725760000004</v>
      </c>
      <c r="S663" s="2">
        <v>16829.183570000001</v>
      </c>
      <c r="T663" s="2">
        <v>514262.2</v>
      </c>
    </row>
    <row r="664" spans="1:20">
      <c r="A664" s="2" t="s">
        <v>12</v>
      </c>
      <c r="B664" s="2" t="s">
        <v>899</v>
      </c>
      <c r="C664" s="2" t="s">
        <v>14</v>
      </c>
      <c r="D664" s="3" t="s">
        <v>15</v>
      </c>
      <c r="E664" s="2" t="s">
        <v>901</v>
      </c>
      <c r="F664" s="2"/>
      <c r="G664" s="2"/>
      <c r="H664" s="2"/>
      <c r="I664" s="2"/>
      <c r="J664" s="2"/>
      <c r="K664" s="2"/>
      <c r="L664" s="2"/>
      <c r="M664" s="2"/>
      <c r="N664" s="2">
        <v>491</v>
      </c>
      <c r="O664" s="2" t="s">
        <v>17</v>
      </c>
      <c r="P664" s="2">
        <v>599.0813594</v>
      </c>
      <c r="Q664" s="2">
        <v>294388.58</v>
      </c>
      <c r="R664" s="2">
        <v>7.1832297289999998</v>
      </c>
      <c r="S664" s="2">
        <v>3529.8390890000001</v>
      </c>
      <c r="T664" s="2">
        <v>107864</v>
      </c>
    </row>
    <row r="665" spans="1:20">
      <c r="A665" s="2" t="s">
        <v>12</v>
      </c>
      <c r="B665" s="2" t="s">
        <v>899</v>
      </c>
      <c r="C665" s="2" t="s">
        <v>14</v>
      </c>
      <c r="D665" s="3" t="s">
        <v>15</v>
      </c>
      <c r="E665" s="2" t="s">
        <v>902</v>
      </c>
      <c r="F665" s="2"/>
      <c r="G665" s="2"/>
      <c r="H665" s="2"/>
      <c r="I665" s="2"/>
      <c r="J665" s="2"/>
      <c r="K665" s="2"/>
      <c r="L665" s="2"/>
      <c r="M665" s="2"/>
      <c r="N665" s="2">
        <v>1960</v>
      </c>
      <c r="O665" s="2" t="s">
        <v>17</v>
      </c>
      <c r="P665" s="2">
        <v>474.56112239999999</v>
      </c>
      <c r="Q665" s="2">
        <v>930139.8</v>
      </c>
      <c r="R665" s="2">
        <v>5.6901813240000001</v>
      </c>
      <c r="S665" s="2">
        <v>11152.7554</v>
      </c>
      <c r="T665" s="2">
        <v>340803.3</v>
      </c>
    </row>
    <row r="666" spans="1:20">
      <c r="A666" s="2" t="s">
        <v>12</v>
      </c>
      <c r="B666" s="2" t="s">
        <v>899</v>
      </c>
      <c r="C666" s="2" t="s">
        <v>14</v>
      </c>
      <c r="D666" s="3" t="s">
        <v>15</v>
      </c>
      <c r="E666" s="2" t="s">
        <v>903</v>
      </c>
      <c r="F666" s="2"/>
      <c r="G666" s="2"/>
      <c r="H666" s="2"/>
      <c r="I666" s="2"/>
      <c r="J666" s="2"/>
      <c r="K666" s="2"/>
      <c r="L666" s="2"/>
      <c r="M666" s="2"/>
      <c r="N666" s="2">
        <v>490</v>
      </c>
      <c r="O666" s="2" t="s">
        <v>17</v>
      </c>
      <c r="P666" s="2">
        <v>606.33494489999998</v>
      </c>
      <c r="Q666" s="2">
        <v>297225.39</v>
      </c>
      <c r="R666" s="2">
        <v>7.270203177</v>
      </c>
      <c r="S666" s="2">
        <v>3563.8535969999998</v>
      </c>
      <c r="T666" s="2">
        <v>108903.4</v>
      </c>
    </row>
    <row r="667" spans="1:20">
      <c r="A667" s="2" t="s">
        <v>12</v>
      </c>
      <c r="B667" s="2" t="s">
        <v>899</v>
      </c>
      <c r="C667" s="2" t="s">
        <v>14</v>
      </c>
      <c r="D667" s="3" t="s">
        <v>15</v>
      </c>
      <c r="E667" s="2" t="s">
        <v>904</v>
      </c>
      <c r="F667" s="2"/>
      <c r="G667" s="2"/>
      <c r="H667" s="2"/>
      <c r="I667" s="2"/>
      <c r="J667" s="2"/>
      <c r="K667" s="2"/>
      <c r="L667" s="2"/>
      <c r="M667" s="2"/>
      <c r="N667" s="2">
        <v>3673</v>
      </c>
      <c r="O667" s="2" t="s">
        <v>17</v>
      </c>
      <c r="P667" s="2">
        <v>505.96195560000001</v>
      </c>
      <c r="Q667" s="2">
        <v>1858701.84</v>
      </c>
      <c r="R667" s="2">
        <v>6.0666901150000001</v>
      </c>
      <c r="S667" s="2">
        <v>22286.592809999998</v>
      </c>
      <c r="T667" s="2">
        <v>681028.4</v>
      </c>
    </row>
    <row r="668" spans="1:20">
      <c r="A668" s="2" t="s">
        <v>12</v>
      </c>
      <c r="B668" s="2" t="s">
        <v>905</v>
      </c>
      <c r="C668" s="2" t="s">
        <v>14</v>
      </c>
      <c r="D668" s="3" t="s">
        <v>15</v>
      </c>
      <c r="E668" s="2" t="s">
        <v>906</v>
      </c>
      <c r="F668" s="2"/>
      <c r="G668" s="2"/>
      <c r="H668" s="2"/>
      <c r="I668" s="2"/>
      <c r="J668" s="2"/>
      <c r="K668" s="2"/>
      <c r="L668" s="2"/>
      <c r="M668" s="2"/>
      <c r="N668" s="2">
        <v>9480</v>
      </c>
      <c r="O668" s="2" t="s">
        <v>17</v>
      </c>
      <c r="P668" s="2">
        <v>257.47406119999999</v>
      </c>
      <c r="Q668" s="2">
        <v>2440854.1</v>
      </c>
      <c r="R668" s="2">
        <v>3.0872189589999999</v>
      </c>
      <c r="S668" s="2">
        <v>29266.835729999999</v>
      </c>
      <c r="T668" s="2">
        <v>894328.9</v>
      </c>
    </row>
    <row r="669" spans="1:20">
      <c r="A669" s="2" t="s">
        <v>12</v>
      </c>
      <c r="B669" s="2" t="s">
        <v>905</v>
      </c>
      <c r="C669" s="2" t="s">
        <v>14</v>
      </c>
      <c r="D669" s="3" t="s">
        <v>15</v>
      </c>
      <c r="E669" s="2" t="s">
        <v>907</v>
      </c>
      <c r="F669" s="2"/>
      <c r="G669" s="2"/>
      <c r="H669" s="2"/>
      <c r="I669" s="2"/>
      <c r="J669" s="2"/>
      <c r="K669" s="2"/>
      <c r="L669" s="2"/>
      <c r="M669" s="2"/>
      <c r="N669" s="2">
        <v>2500</v>
      </c>
      <c r="O669" s="2" t="s">
        <v>17</v>
      </c>
      <c r="P669" s="2">
        <v>558.16958</v>
      </c>
      <c r="Q669" s="2">
        <v>1395423.95</v>
      </c>
      <c r="R669" s="2">
        <v>6.6926808150000001</v>
      </c>
      <c r="S669" s="2">
        <v>16731.70204</v>
      </c>
      <c r="T669" s="2">
        <v>511283.4</v>
      </c>
    </row>
    <row r="670" spans="1:20">
      <c r="A670" s="2" t="s">
        <v>12</v>
      </c>
      <c r="B670" s="2" t="s">
        <v>905</v>
      </c>
      <c r="C670" s="2" t="s">
        <v>14</v>
      </c>
      <c r="D670" s="3" t="s">
        <v>15</v>
      </c>
      <c r="E670" s="2" t="s">
        <v>908</v>
      </c>
      <c r="F670" s="2"/>
      <c r="G670" s="2"/>
      <c r="H670" s="2"/>
      <c r="I670" s="2"/>
      <c r="J670" s="2"/>
      <c r="K670" s="2"/>
      <c r="L670" s="2"/>
      <c r="M670" s="2"/>
      <c r="N670" s="2">
        <v>180</v>
      </c>
      <c r="O670" s="2" t="s">
        <v>17</v>
      </c>
      <c r="P670" s="2">
        <v>288.3290556</v>
      </c>
      <c r="Q670" s="2">
        <v>51899.23</v>
      </c>
      <c r="R670" s="2">
        <v>3.4571829200000002</v>
      </c>
      <c r="S670" s="2">
        <v>622.29292569999996</v>
      </c>
      <c r="T670" s="2">
        <v>19015.900000000001</v>
      </c>
    </row>
    <row r="671" spans="1:20">
      <c r="A671" s="2" t="s">
        <v>12</v>
      </c>
      <c r="B671" s="2" t="s">
        <v>909</v>
      </c>
      <c r="C671" s="2" t="s">
        <v>14</v>
      </c>
      <c r="D671" s="3" t="s">
        <v>18</v>
      </c>
      <c r="E671" s="2" t="s">
        <v>910</v>
      </c>
      <c r="F671" s="2"/>
      <c r="G671" s="2"/>
      <c r="H671" s="2"/>
      <c r="I671" s="2"/>
      <c r="J671" s="2"/>
      <c r="K671" s="2"/>
      <c r="L671" s="2"/>
      <c r="M671" s="2"/>
      <c r="N671" s="2">
        <v>8624</v>
      </c>
      <c r="O671" s="2" t="s">
        <v>17</v>
      </c>
      <c r="P671" s="2">
        <v>249.23834529999999</v>
      </c>
      <c r="Q671" s="2">
        <v>2149650.8199999998</v>
      </c>
      <c r="R671" s="2">
        <v>2.9884693690000002</v>
      </c>
      <c r="S671" s="2">
        <v>25775.189689999999</v>
      </c>
      <c r="T671" s="2">
        <v>944986.5</v>
      </c>
    </row>
    <row r="672" spans="1:20">
      <c r="A672" s="2" t="s">
        <v>12</v>
      </c>
      <c r="B672" s="2" t="s">
        <v>911</v>
      </c>
      <c r="C672" s="2" t="s">
        <v>14</v>
      </c>
      <c r="D672" s="3" t="s">
        <v>15</v>
      </c>
      <c r="E672" s="2" t="s">
        <v>912</v>
      </c>
      <c r="F672" s="2"/>
      <c r="G672" s="2"/>
      <c r="H672" s="2"/>
      <c r="I672" s="2"/>
      <c r="J672" s="2"/>
      <c r="K672" s="2"/>
      <c r="L672" s="2"/>
      <c r="M672" s="2"/>
      <c r="N672" s="2">
        <v>20697</v>
      </c>
      <c r="O672" s="2" t="s">
        <v>17</v>
      </c>
      <c r="P672" s="2">
        <v>642.21124050000003</v>
      </c>
      <c r="Q672" s="2">
        <v>13292167.15</v>
      </c>
      <c r="R672" s="2">
        <v>7.7096187330000001</v>
      </c>
      <c r="S672" s="2">
        <v>159569.83369999999</v>
      </c>
      <c r="T672" s="2">
        <v>4870250</v>
      </c>
    </row>
    <row r="673" spans="1:20">
      <c r="A673" s="2" t="s">
        <v>12</v>
      </c>
      <c r="B673" s="2" t="s">
        <v>911</v>
      </c>
      <c r="C673" s="2" t="s">
        <v>14</v>
      </c>
      <c r="D673" s="3" t="s">
        <v>15</v>
      </c>
      <c r="E673" s="2" t="s">
        <v>913</v>
      </c>
      <c r="F673" s="2"/>
      <c r="G673" s="2"/>
      <c r="H673" s="2"/>
      <c r="I673" s="2"/>
      <c r="J673" s="2"/>
      <c r="K673" s="2"/>
      <c r="L673" s="2"/>
      <c r="M673" s="2"/>
      <c r="N673" s="2">
        <v>8970</v>
      </c>
      <c r="O673" s="2" t="s">
        <v>17</v>
      </c>
      <c r="P673" s="2">
        <v>486.3382441</v>
      </c>
      <c r="Q673" s="2">
        <v>4362454.05</v>
      </c>
      <c r="R673" s="2">
        <v>5.8383942869999998</v>
      </c>
      <c r="S673" s="2">
        <v>52370.396760000003</v>
      </c>
      <c r="T673" s="2">
        <v>1598403.2</v>
      </c>
    </row>
    <row r="674" spans="1:20">
      <c r="A674" s="2" t="s">
        <v>12</v>
      </c>
      <c r="B674" s="2" t="s">
        <v>911</v>
      </c>
      <c r="C674" s="2" t="s">
        <v>14</v>
      </c>
      <c r="D674" s="3" t="s">
        <v>15</v>
      </c>
      <c r="E674" s="2" t="s">
        <v>914</v>
      </c>
      <c r="F674" s="2"/>
      <c r="G674" s="2"/>
      <c r="H674" s="2"/>
      <c r="I674" s="2"/>
      <c r="J674" s="2"/>
      <c r="K674" s="2"/>
      <c r="L674" s="2"/>
      <c r="M674" s="2"/>
      <c r="N674" s="2">
        <v>8341</v>
      </c>
      <c r="O674" s="2" t="s">
        <v>17</v>
      </c>
      <c r="P674" s="2">
        <v>551.50862770000003</v>
      </c>
      <c r="Q674" s="2">
        <v>4600552.6100000003</v>
      </c>
      <c r="R674" s="2">
        <v>6.6207518329999999</v>
      </c>
      <c r="S674" s="2">
        <v>55228.722809999999</v>
      </c>
      <c r="T674" s="2">
        <v>1685642.5</v>
      </c>
    </row>
    <row r="675" spans="1:20">
      <c r="A675" s="2" t="s">
        <v>12</v>
      </c>
      <c r="B675" s="2" t="s">
        <v>911</v>
      </c>
      <c r="C675" s="2" t="s">
        <v>14</v>
      </c>
      <c r="D675" s="3" t="s">
        <v>15</v>
      </c>
      <c r="E675" s="2" t="s">
        <v>915</v>
      </c>
      <c r="F675" s="2"/>
      <c r="G675" s="2"/>
      <c r="H675" s="2"/>
      <c r="I675" s="2"/>
      <c r="J675" s="2"/>
      <c r="K675" s="2"/>
      <c r="L675" s="2"/>
      <c r="M675" s="2"/>
      <c r="N675" s="2">
        <v>9690</v>
      </c>
      <c r="O675" s="2" t="s">
        <v>17</v>
      </c>
      <c r="P675" s="2">
        <v>404.37822080000001</v>
      </c>
      <c r="Q675" s="2">
        <v>3918424.96</v>
      </c>
      <c r="R675" s="2">
        <v>4.8544804419999998</v>
      </c>
      <c r="S675" s="2">
        <v>47039.915489999999</v>
      </c>
      <c r="T675" s="2">
        <v>1435710.9</v>
      </c>
    </row>
    <row r="676" spans="1:20">
      <c r="A676" s="2" t="s">
        <v>12</v>
      </c>
      <c r="B676" s="2" t="s">
        <v>911</v>
      </c>
      <c r="C676" s="2" t="s">
        <v>14</v>
      </c>
      <c r="D676" s="3" t="s">
        <v>15</v>
      </c>
      <c r="E676" s="2" t="s">
        <v>916</v>
      </c>
      <c r="F676" s="2"/>
      <c r="G676" s="2"/>
      <c r="H676" s="2"/>
      <c r="I676" s="2"/>
      <c r="J676" s="2"/>
      <c r="K676" s="2"/>
      <c r="L676" s="2"/>
      <c r="M676" s="2"/>
      <c r="N676" s="2">
        <v>4260</v>
      </c>
      <c r="O676" s="2" t="s">
        <v>17</v>
      </c>
      <c r="P676" s="2">
        <v>569.77170390000003</v>
      </c>
      <c r="Q676" s="2">
        <v>2427398.39</v>
      </c>
      <c r="R676" s="2">
        <v>6.8399964449999997</v>
      </c>
      <c r="S676" s="2">
        <v>29140.436849999998</v>
      </c>
      <c r="T676" s="2">
        <v>889398.8</v>
      </c>
    </row>
    <row r="677" spans="1:20">
      <c r="A677" s="2" t="s">
        <v>12</v>
      </c>
      <c r="B677" s="2" t="s">
        <v>911</v>
      </c>
      <c r="C677" s="2" t="s">
        <v>14</v>
      </c>
      <c r="D677" s="3" t="s">
        <v>15</v>
      </c>
      <c r="E677" s="2" t="s">
        <v>917</v>
      </c>
      <c r="F677" s="2"/>
      <c r="G677" s="2"/>
      <c r="H677" s="2"/>
      <c r="I677" s="2"/>
      <c r="J677" s="2"/>
      <c r="K677" s="2"/>
      <c r="L677" s="2"/>
      <c r="M677" s="2"/>
      <c r="N677" s="2">
        <v>258</v>
      </c>
      <c r="O677" s="2" t="s">
        <v>17</v>
      </c>
      <c r="P677" s="2">
        <v>504.44662790000001</v>
      </c>
      <c r="Q677" s="2">
        <v>130147.23</v>
      </c>
      <c r="R677" s="2">
        <v>6.0557818479999996</v>
      </c>
      <c r="S677" s="2">
        <v>1562.391717</v>
      </c>
      <c r="T677" s="2">
        <v>47685.9</v>
      </c>
    </row>
    <row r="678" spans="1:20">
      <c r="A678" s="2" t="s">
        <v>12</v>
      </c>
      <c r="B678" s="2" t="s">
        <v>911</v>
      </c>
      <c r="C678" s="2" t="s">
        <v>14</v>
      </c>
      <c r="D678" s="3" t="s">
        <v>15</v>
      </c>
      <c r="E678" s="2" t="s">
        <v>918</v>
      </c>
      <c r="F678" s="2"/>
      <c r="G678" s="2"/>
      <c r="H678" s="2"/>
      <c r="I678" s="2"/>
      <c r="J678" s="2"/>
      <c r="K678" s="2"/>
      <c r="L678" s="2"/>
      <c r="M678" s="2"/>
      <c r="N678" s="2">
        <v>4320</v>
      </c>
      <c r="O678" s="2" t="s">
        <v>17</v>
      </c>
      <c r="P678" s="2">
        <v>605.33593980000001</v>
      </c>
      <c r="Q678" s="2">
        <v>2615051.2599999998</v>
      </c>
      <c r="R678" s="2">
        <v>7.2669380529999996</v>
      </c>
      <c r="S678" s="2">
        <v>31393.17239</v>
      </c>
      <c r="T678" s="2">
        <v>958154.8</v>
      </c>
    </row>
    <row r="679" spans="1:20">
      <c r="A679" s="2" t="s">
        <v>12</v>
      </c>
      <c r="B679" s="2" t="s">
        <v>911</v>
      </c>
      <c r="C679" s="2" t="s">
        <v>14</v>
      </c>
      <c r="D679" s="3" t="s">
        <v>15</v>
      </c>
      <c r="E679" s="2" t="s">
        <v>919</v>
      </c>
      <c r="F679" s="2"/>
      <c r="G679" s="2"/>
      <c r="H679" s="2"/>
      <c r="I679" s="2"/>
      <c r="J679" s="2"/>
      <c r="K679" s="2"/>
      <c r="L679" s="2"/>
      <c r="M679" s="2"/>
      <c r="N679" s="2">
        <v>17890</v>
      </c>
      <c r="O679" s="2" t="s">
        <v>17</v>
      </c>
      <c r="P679" s="2">
        <v>458.58779570000002</v>
      </c>
      <c r="Q679" s="2">
        <v>8204319.0999999996</v>
      </c>
      <c r="R679" s="2">
        <v>5.5052556509999997</v>
      </c>
      <c r="S679" s="2">
        <v>98491.225690000007</v>
      </c>
      <c r="T679" s="2">
        <v>3006062.5</v>
      </c>
    </row>
    <row r="680" spans="1:20">
      <c r="A680" s="2" t="s">
        <v>12</v>
      </c>
      <c r="B680" s="2" t="s">
        <v>911</v>
      </c>
      <c r="C680" s="2" t="s">
        <v>14</v>
      </c>
      <c r="D680" s="3" t="s">
        <v>15</v>
      </c>
      <c r="E680" s="2" t="s">
        <v>920</v>
      </c>
      <c r="F680" s="2"/>
      <c r="G680" s="2"/>
      <c r="H680" s="2"/>
      <c r="I680" s="2"/>
      <c r="J680" s="2"/>
      <c r="K680" s="2"/>
      <c r="L680" s="2"/>
      <c r="M680" s="2"/>
      <c r="N680" s="2">
        <v>3694</v>
      </c>
      <c r="O680" s="2" t="s">
        <v>17</v>
      </c>
      <c r="P680" s="2">
        <v>501.14955279999998</v>
      </c>
      <c r="Q680" s="2">
        <v>1851722.54</v>
      </c>
      <c r="R680" s="2">
        <v>6.0162011140000002</v>
      </c>
      <c r="S680" s="2">
        <v>22229.562300000001</v>
      </c>
      <c r="T680" s="2">
        <v>678471.2</v>
      </c>
    </row>
    <row r="681" spans="1:20">
      <c r="A681" s="2" t="s">
        <v>12</v>
      </c>
      <c r="B681" s="2" t="s">
        <v>911</v>
      </c>
      <c r="C681" s="2" t="s">
        <v>14</v>
      </c>
      <c r="D681" s="3" t="s">
        <v>15</v>
      </c>
      <c r="E681" s="2" t="s">
        <v>921</v>
      </c>
      <c r="F681" s="2"/>
      <c r="G681" s="2"/>
      <c r="H681" s="2"/>
      <c r="I681" s="2"/>
      <c r="J681" s="2"/>
      <c r="K681" s="2"/>
      <c r="L681" s="2"/>
      <c r="M681" s="2"/>
      <c r="N681" s="2">
        <v>22688</v>
      </c>
      <c r="O681" s="2" t="s">
        <v>17</v>
      </c>
      <c r="P681" s="2">
        <v>472.42947420000002</v>
      </c>
      <c r="Q681" s="2">
        <v>10718479.91</v>
      </c>
      <c r="R681" s="2">
        <v>5.6714222589999999</v>
      </c>
      <c r="S681" s="2">
        <v>128673.2282</v>
      </c>
      <c r="T681" s="2">
        <v>3927251.1</v>
      </c>
    </row>
    <row r="682" spans="1:20">
      <c r="A682" s="2" t="s">
        <v>12</v>
      </c>
      <c r="B682" s="2" t="s">
        <v>922</v>
      </c>
      <c r="C682" s="2" t="s">
        <v>14</v>
      </c>
      <c r="D682" s="3" t="s">
        <v>15</v>
      </c>
      <c r="E682" s="2" t="s">
        <v>923</v>
      </c>
      <c r="F682" s="2"/>
      <c r="G682" s="2"/>
      <c r="H682" s="2"/>
      <c r="I682" s="2"/>
      <c r="J682" s="2"/>
      <c r="K682" s="2"/>
      <c r="L682" s="2"/>
      <c r="M682" s="2"/>
      <c r="N682" s="2">
        <v>3596.4</v>
      </c>
      <c r="O682" s="2" t="s">
        <v>17</v>
      </c>
      <c r="P682" s="2">
        <v>639.21940830000005</v>
      </c>
      <c r="Q682" s="2">
        <v>2298888.6800000002</v>
      </c>
      <c r="R682" s="2">
        <v>7.673702381</v>
      </c>
      <c r="S682" s="2">
        <v>27597.703239999999</v>
      </c>
      <c r="T682" s="2">
        <v>842312.8</v>
      </c>
    </row>
    <row r="683" spans="1:20">
      <c r="A683" s="2" t="s">
        <v>12</v>
      </c>
      <c r="B683" s="2" t="s">
        <v>922</v>
      </c>
      <c r="C683" s="2" t="s">
        <v>14</v>
      </c>
      <c r="D683" s="3" t="s">
        <v>15</v>
      </c>
      <c r="E683" s="2" t="s">
        <v>924</v>
      </c>
      <c r="F683" s="2"/>
      <c r="G683" s="2"/>
      <c r="H683" s="2"/>
      <c r="I683" s="2"/>
      <c r="J683" s="2"/>
      <c r="K683" s="2"/>
      <c r="L683" s="2"/>
      <c r="M683" s="2"/>
      <c r="N683" s="2">
        <v>8008</v>
      </c>
      <c r="O683" s="2" t="s">
        <v>17</v>
      </c>
      <c r="P683" s="2">
        <v>390.14003869999999</v>
      </c>
      <c r="Q683" s="2">
        <v>3124241.43</v>
      </c>
      <c r="R683" s="2">
        <v>4.6835538860000003</v>
      </c>
      <c r="S683" s="2">
        <v>37505.899519999999</v>
      </c>
      <c r="T683" s="2">
        <v>1144722</v>
      </c>
    </row>
    <row r="684" spans="1:20">
      <c r="A684" s="2" t="s">
        <v>12</v>
      </c>
      <c r="B684" s="2" t="s">
        <v>922</v>
      </c>
      <c r="C684" s="2" t="s">
        <v>14</v>
      </c>
      <c r="D684" s="3" t="s">
        <v>15</v>
      </c>
      <c r="E684" s="2" t="s">
        <v>925</v>
      </c>
      <c r="F684" s="2"/>
      <c r="G684" s="2"/>
      <c r="H684" s="2"/>
      <c r="I684" s="2"/>
      <c r="J684" s="2"/>
      <c r="K684" s="2"/>
      <c r="L684" s="2"/>
      <c r="M684" s="2"/>
      <c r="N684" s="2">
        <v>3465.6</v>
      </c>
      <c r="O684" s="2" t="s">
        <v>17</v>
      </c>
      <c r="P684" s="2">
        <v>601.78129039999999</v>
      </c>
      <c r="Q684" s="2">
        <v>2085533.24</v>
      </c>
      <c r="R684" s="2">
        <v>7.2242651909999998</v>
      </c>
      <c r="S684" s="2">
        <v>25036.41345</v>
      </c>
      <c r="T684" s="2">
        <v>764139.4</v>
      </c>
    </row>
    <row r="685" spans="1:20">
      <c r="A685" s="2" t="s">
        <v>12</v>
      </c>
      <c r="B685" s="2" t="s">
        <v>926</v>
      </c>
      <c r="C685" s="2" t="s">
        <v>14</v>
      </c>
      <c r="D685" s="3" t="s">
        <v>15</v>
      </c>
      <c r="E685" s="2" t="s">
        <v>927</v>
      </c>
      <c r="F685" s="2"/>
      <c r="G685" s="2"/>
      <c r="H685" s="2"/>
      <c r="I685" s="2"/>
      <c r="J685" s="2"/>
      <c r="K685" s="2"/>
      <c r="L685" s="2"/>
      <c r="M685" s="2"/>
      <c r="N685" s="2">
        <v>8945.2000000000007</v>
      </c>
      <c r="O685" s="2" t="s">
        <v>17</v>
      </c>
      <c r="P685" s="2">
        <v>458.00336829999998</v>
      </c>
      <c r="Q685" s="2">
        <v>4096931.73</v>
      </c>
      <c r="R685" s="2">
        <v>5.4982397150000004</v>
      </c>
      <c r="S685" s="2">
        <v>49182.853900000002</v>
      </c>
      <c r="T685" s="2">
        <v>1501115.7</v>
      </c>
    </row>
    <row r="686" spans="1:20">
      <c r="A686" s="2" t="s">
        <v>12</v>
      </c>
      <c r="B686" s="2" t="s">
        <v>926</v>
      </c>
      <c r="C686" s="2" t="s">
        <v>14</v>
      </c>
      <c r="D686" s="3" t="s">
        <v>15</v>
      </c>
      <c r="E686" s="2" t="s">
        <v>928</v>
      </c>
      <c r="F686" s="2"/>
      <c r="G686" s="2"/>
      <c r="H686" s="2"/>
      <c r="I686" s="2"/>
      <c r="J686" s="2"/>
      <c r="K686" s="2"/>
      <c r="L686" s="2"/>
      <c r="M686" s="2"/>
      <c r="N686" s="2">
        <v>11344</v>
      </c>
      <c r="O686" s="2" t="s">
        <v>17</v>
      </c>
      <c r="P686" s="2">
        <v>471.82740660000002</v>
      </c>
      <c r="Q686" s="2">
        <v>5352410.0999999996</v>
      </c>
      <c r="R686" s="2">
        <v>5.6641945570000001</v>
      </c>
      <c r="S686" s="2">
        <v>64254.623050000002</v>
      </c>
      <c r="T686" s="2">
        <v>1961123</v>
      </c>
    </row>
    <row r="687" spans="1:20">
      <c r="A687" s="2" t="s">
        <v>12</v>
      </c>
      <c r="B687" s="2" t="s">
        <v>926</v>
      </c>
      <c r="C687" s="2" t="s">
        <v>14</v>
      </c>
      <c r="D687" s="3" t="s">
        <v>15</v>
      </c>
      <c r="E687" s="2" t="s">
        <v>929</v>
      </c>
      <c r="F687" s="2"/>
      <c r="G687" s="2"/>
      <c r="H687" s="2"/>
      <c r="I687" s="2"/>
      <c r="J687" s="2"/>
      <c r="K687" s="2"/>
      <c r="L687" s="2"/>
      <c r="M687" s="2"/>
      <c r="N687" s="2">
        <v>8122.24</v>
      </c>
      <c r="O687" s="2" t="s">
        <v>17</v>
      </c>
      <c r="P687" s="2">
        <v>550.8057814</v>
      </c>
      <c r="Q687" s="2">
        <v>4473776.75</v>
      </c>
      <c r="R687" s="2">
        <v>6.6123143029999998</v>
      </c>
      <c r="S687" s="2">
        <v>53706.803720000004</v>
      </c>
      <c r="T687" s="2">
        <v>1639191.8</v>
      </c>
    </row>
    <row r="688" spans="1:20">
      <c r="A688" s="2" t="s">
        <v>12</v>
      </c>
      <c r="B688" s="2" t="s">
        <v>926</v>
      </c>
      <c r="C688" s="2" t="s">
        <v>14</v>
      </c>
      <c r="D688" s="3" t="s">
        <v>15</v>
      </c>
      <c r="E688" s="2" t="s">
        <v>930</v>
      </c>
      <c r="F688" s="2"/>
      <c r="G688" s="2"/>
      <c r="H688" s="2"/>
      <c r="I688" s="2"/>
      <c r="J688" s="2"/>
      <c r="K688" s="2"/>
      <c r="L688" s="2"/>
      <c r="M688" s="2"/>
      <c r="N688" s="2">
        <v>8970</v>
      </c>
      <c r="O688" s="2" t="s">
        <v>17</v>
      </c>
      <c r="P688" s="2">
        <v>485.71845150000001</v>
      </c>
      <c r="Q688" s="2">
        <v>4356894.51</v>
      </c>
      <c r="R688" s="2">
        <v>5.8309537999999996</v>
      </c>
      <c r="S688" s="2">
        <v>52303.655579999999</v>
      </c>
      <c r="T688" s="2">
        <v>1596366.2</v>
      </c>
    </row>
    <row r="689" spans="1:20">
      <c r="A689" s="2" t="s">
        <v>12</v>
      </c>
      <c r="B689" s="2" t="s">
        <v>926</v>
      </c>
      <c r="C689" s="2" t="s">
        <v>14</v>
      </c>
      <c r="D689" s="3" t="s">
        <v>15</v>
      </c>
      <c r="E689" s="2" t="s">
        <v>931</v>
      </c>
      <c r="F689" s="2"/>
      <c r="G689" s="2"/>
      <c r="H689" s="2"/>
      <c r="I689" s="2"/>
      <c r="J689" s="2"/>
      <c r="K689" s="2"/>
      <c r="L689" s="2"/>
      <c r="M689" s="2"/>
      <c r="N689" s="2">
        <v>11760</v>
      </c>
      <c r="O689" s="2" t="s">
        <v>17</v>
      </c>
      <c r="P689" s="2">
        <v>503.80374660000001</v>
      </c>
      <c r="Q689" s="2">
        <v>5924732.0599999996</v>
      </c>
      <c r="R689" s="2">
        <v>6.0480641850000003</v>
      </c>
      <c r="S689" s="2">
        <v>71125.234809999994</v>
      </c>
      <c r="T689" s="2">
        <v>2170821.7999999998</v>
      </c>
    </row>
    <row r="690" spans="1:20">
      <c r="A690" s="2" t="s">
        <v>12</v>
      </c>
      <c r="B690" s="2" t="s">
        <v>932</v>
      </c>
      <c r="C690" s="2" t="s">
        <v>14</v>
      </c>
      <c r="D690" s="3" t="s">
        <v>15</v>
      </c>
      <c r="E690" s="2" t="s">
        <v>933</v>
      </c>
      <c r="F690" s="2"/>
      <c r="G690" s="2"/>
      <c r="H690" s="2"/>
      <c r="I690" s="2"/>
      <c r="J690" s="2"/>
      <c r="K690" s="2"/>
      <c r="L690" s="2"/>
      <c r="M690" s="2"/>
      <c r="N690" s="2">
        <v>86</v>
      </c>
      <c r="O690" s="2" t="s">
        <v>17</v>
      </c>
      <c r="P690" s="2">
        <v>708.30779070000006</v>
      </c>
      <c r="Q690" s="2">
        <v>60914.47</v>
      </c>
      <c r="R690" s="2">
        <v>8.5030947260000005</v>
      </c>
      <c r="S690" s="2">
        <v>731.26614649999999</v>
      </c>
      <c r="T690" s="2">
        <v>22319.1</v>
      </c>
    </row>
    <row r="691" spans="1:20">
      <c r="A691" s="2" t="s">
        <v>12</v>
      </c>
      <c r="B691" s="2" t="s">
        <v>932</v>
      </c>
      <c r="C691" s="2" t="s">
        <v>14</v>
      </c>
      <c r="D691" s="3" t="s">
        <v>15</v>
      </c>
      <c r="E691" s="2" t="s">
        <v>934</v>
      </c>
      <c r="F691" s="2"/>
      <c r="G691" s="2"/>
      <c r="H691" s="2"/>
      <c r="I691" s="2"/>
      <c r="J691" s="2"/>
      <c r="K691" s="2"/>
      <c r="L691" s="2"/>
      <c r="M691" s="2"/>
      <c r="N691" s="2">
        <v>126</v>
      </c>
      <c r="O691" s="2" t="s">
        <v>17</v>
      </c>
      <c r="P691" s="2">
        <v>525.57603170000004</v>
      </c>
      <c r="Q691" s="2">
        <v>66222.58</v>
      </c>
      <c r="R691" s="2">
        <v>6.3094361550000002</v>
      </c>
      <c r="S691" s="2">
        <v>794.98895560000005</v>
      </c>
      <c r="T691" s="2">
        <v>24264</v>
      </c>
    </row>
    <row r="692" spans="1:20">
      <c r="A692" s="2" t="s">
        <v>12</v>
      </c>
      <c r="B692" s="2" t="s">
        <v>932</v>
      </c>
      <c r="C692" s="2" t="s">
        <v>14</v>
      </c>
      <c r="D692" s="3" t="s">
        <v>15</v>
      </c>
      <c r="E692" s="2" t="s">
        <v>935</v>
      </c>
      <c r="F692" s="2"/>
      <c r="G692" s="2"/>
      <c r="H692" s="2"/>
      <c r="I692" s="2"/>
      <c r="J692" s="2"/>
      <c r="K692" s="2"/>
      <c r="L692" s="2"/>
      <c r="M692" s="2"/>
      <c r="N692" s="2">
        <v>1392.3</v>
      </c>
      <c r="O692" s="2" t="s">
        <v>17</v>
      </c>
      <c r="P692" s="2">
        <v>510.4427566</v>
      </c>
      <c r="Q692" s="2">
        <v>710689.45</v>
      </c>
      <c r="R692" s="2">
        <v>6.1277641850000002</v>
      </c>
      <c r="S692" s="2">
        <v>8531.6860739999993</v>
      </c>
      <c r="T692" s="2">
        <v>260396.6</v>
      </c>
    </row>
    <row r="693" spans="1:20">
      <c r="A693" s="2" t="s">
        <v>12</v>
      </c>
      <c r="B693" s="2" t="s">
        <v>932</v>
      </c>
      <c r="C693" s="2" t="s">
        <v>14</v>
      </c>
      <c r="D693" s="3" t="s">
        <v>15</v>
      </c>
      <c r="E693" s="2" t="s">
        <v>936</v>
      </c>
      <c r="F693" s="2"/>
      <c r="G693" s="2"/>
      <c r="H693" s="2"/>
      <c r="I693" s="2"/>
      <c r="J693" s="2"/>
      <c r="K693" s="2"/>
      <c r="L693" s="2"/>
      <c r="M693" s="2"/>
      <c r="N693" s="2">
        <v>98</v>
      </c>
      <c r="O693" s="2" t="s">
        <v>17</v>
      </c>
      <c r="P693" s="2">
        <v>555.31683669999995</v>
      </c>
      <c r="Q693" s="2">
        <v>54421.05</v>
      </c>
      <c r="R693" s="2">
        <v>6.6664686279999996</v>
      </c>
      <c r="S693" s="2">
        <v>653.31392559999995</v>
      </c>
      <c r="T693" s="2">
        <v>19939.8</v>
      </c>
    </row>
    <row r="694" spans="1:20">
      <c r="A694" s="2" t="s">
        <v>12</v>
      </c>
      <c r="B694" s="2" t="s">
        <v>932</v>
      </c>
      <c r="C694" s="2" t="s">
        <v>14</v>
      </c>
      <c r="D694" s="3" t="s">
        <v>15</v>
      </c>
      <c r="E694" s="2" t="s">
        <v>937</v>
      </c>
      <c r="F694" s="2"/>
      <c r="G694" s="2"/>
      <c r="H694" s="2"/>
      <c r="I694" s="2"/>
      <c r="J694" s="2"/>
      <c r="K694" s="2"/>
      <c r="L694" s="2"/>
      <c r="M694" s="2"/>
      <c r="N694" s="2">
        <v>126</v>
      </c>
      <c r="O694" s="2" t="s">
        <v>17</v>
      </c>
      <c r="P694" s="2">
        <v>515.35087299999998</v>
      </c>
      <c r="Q694" s="2">
        <v>64934.21</v>
      </c>
      <c r="R694" s="2">
        <v>6.1866851499999997</v>
      </c>
      <c r="S694" s="2">
        <v>779.52232890000005</v>
      </c>
      <c r="T694" s="2">
        <v>23791.9</v>
      </c>
    </row>
    <row r="695" spans="1:20">
      <c r="A695" s="2" t="s">
        <v>12</v>
      </c>
      <c r="B695" s="2" t="s">
        <v>932</v>
      </c>
      <c r="C695" s="2" t="s">
        <v>14</v>
      </c>
      <c r="D695" s="3" t="s">
        <v>15</v>
      </c>
      <c r="E695" s="2" t="s">
        <v>938</v>
      </c>
      <c r="F695" s="2"/>
      <c r="G695" s="2"/>
      <c r="H695" s="2"/>
      <c r="I695" s="2"/>
      <c r="J695" s="2"/>
      <c r="K695" s="2"/>
      <c r="L695" s="2"/>
      <c r="M695" s="2"/>
      <c r="N695" s="2">
        <v>130</v>
      </c>
      <c r="O695" s="2" t="s">
        <v>17</v>
      </c>
      <c r="P695" s="2">
        <v>606.52830770000003</v>
      </c>
      <c r="Q695" s="2">
        <v>78848.679999999993</v>
      </c>
      <c r="R695" s="2">
        <v>7.2812521930000003</v>
      </c>
      <c r="S695" s="2">
        <v>946.56278510000004</v>
      </c>
      <c r="T695" s="2">
        <v>28890.2</v>
      </c>
    </row>
    <row r="696" spans="1:20">
      <c r="A696" s="2" t="s">
        <v>12</v>
      </c>
      <c r="B696" s="2" t="s">
        <v>932</v>
      </c>
      <c r="C696" s="2" t="s">
        <v>14</v>
      </c>
      <c r="D696" s="3" t="s">
        <v>15</v>
      </c>
      <c r="E696" s="2" t="s">
        <v>939</v>
      </c>
      <c r="F696" s="2"/>
      <c r="G696" s="2"/>
      <c r="H696" s="2"/>
      <c r="I696" s="2"/>
      <c r="J696" s="2"/>
      <c r="K696" s="2"/>
      <c r="L696" s="2"/>
      <c r="M696" s="2"/>
      <c r="N696" s="2">
        <v>120</v>
      </c>
      <c r="O696" s="2" t="s">
        <v>17</v>
      </c>
      <c r="P696" s="2">
        <v>556.14949999999999</v>
      </c>
      <c r="Q696" s="2">
        <v>66737.94</v>
      </c>
      <c r="R696" s="2">
        <v>6.6764645859999998</v>
      </c>
      <c r="S696" s="2">
        <v>801.1757503</v>
      </c>
      <c r="T696" s="2">
        <v>24452.799999999999</v>
      </c>
    </row>
    <row r="697" spans="1:20">
      <c r="A697" s="2" t="s">
        <v>12</v>
      </c>
      <c r="B697" s="2" t="s">
        <v>932</v>
      </c>
      <c r="C697" s="2" t="s">
        <v>14</v>
      </c>
      <c r="D697" s="3" t="s">
        <v>15</v>
      </c>
      <c r="E697" s="2" t="s">
        <v>940</v>
      </c>
      <c r="F697" s="2"/>
      <c r="G697" s="2"/>
      <c r="H697" s="2"/>
      <c r="I697" s="2"/>
      <c r="J697" s="2"/>
      <c r="K697" s="2"/>
      <c r="L697" s="2"/>
      <c r="M697" s="2"/>
      <c r="N697" s="2">
        <v>2727</v>
      </c>
      <c r="O697" s="2" t="s">
        <v>17</v>
      </c>
      <c r="P697" s="2">
        <v>639.60763840000004</v>
      </c>
      <c r="Q697" s="2">
        <v>1744210.03</v>
      </c>
      <c r="R697" s="2">
        <v>7.6783630059999997</v>
      </c>
      <c r="S697" s="2">
        <v>20938.895919999999</v>
      </c>
      <c r="T697" s="2">
        <v>639078.6</v>
      </c>
    </row>
    <row r="698" spans="1:20">
      <c r="A698" s="2" t="s">
        <v>12</v>
      </c>
      <c r="B698" s="2" t="s">
        <v>932</v>
      </c>
      <c r="C698" s="2" t="s">
        <v>14</v>
      </c>
      <c r="D698" s="3" t="s">
        <v>15</v>
      </c>
      <c r="E698" s="2" t="s">
        <v>941</v>
      </c>
      <c r="F698" s="2"/>
      <c r="G698" s="2"/>
      <c r="H698" s="2"/>
      <c r="I698" s="2"/>
      <c r="J698" s="2"/>
      <c r="K698" s="2"/>
      <c r="L698" s="2"/>
      <c r="M698" s="2"/>
      <c r="N698" s="2">
        <v>2165.4</v>
      </c>
      <c r="O698" s="2" t="s">
        <v>17</v>
      </c>
      <c r="P698" s="2">
        <v>594.94372399999997</v>
      </c>
      <c r="Q698" s="2">
        <v>1288291.1399999999</v>
      </c>
      <c r="R698" s="2">
        <v>7.1421815610000001</v>
      </c>
      <c r="S698" s="2">
        <v>15465.67995</v>
      </c>
      <c r="T698" s="2">
        <v>472029.8</v>
      </c>
    </row>
    <row r="699" spans="1:20">
      <c r="A699" s="2" t="s">
        <v>12</v>
      </c>
      <c r="B699" s="2" t="s">
        <v>942</v>
      </c>
      <c r="C699" s="2" t="s">
        <v>14</v>
      </c>
      <c r="D699" s="3" t="s">
        <v>15</v>
      </c>
      <c r="E699" s="2" t="s">
        <v>943</v>
      </c>
      <c r="F699" s="2"/>
      <c r="G699" s="2"/>
      <c r="H699" s="2"/>
      <c r="I699" s="2"/>
      <c r="J699" s="2"/>
      <c r="K699" s="2"/>
      <c r="L699" s="2"/>
      <c r="M699" s="2"/>
      <c r="N699" s="2">
        <v>3420</v>
      </c>
      <c r="O699" s="2" t="s">
        <v>17</v>
      </c>
      <c r="P699" s="2">
        <v>277.28486550000002</v>
      </c>
      <c r="Q699" s="2">
        <v>948314.24</v>
      </c>
      <c r="R699" s="2">
        <v>3.3569596310000001</v>
      </c>
      <c r="S699" s="2">
        <v>11480.801939999999</v>
      </c>
      <c r="T699" s="2">
        <v>347462.3</v>
      </c>
    </row>
    <row r="700" spans="1:20">
      <c r="A700" s="2" t="s">
        <v>12</v>
      </c>
      <c r="B700" s="2" t="s">
        <v>944</v>
      </c>
      <c r="C700" s="2" t="s">
        <v>14</v>
      </c>
      <c r="D700" s="3" t="s">
        <v>15</v>
      </c>
      <c r="E700" s="2" t="s">
        <v>945</v>
      </c>
      <c r="F700" s="2"/>
      <c r="G700" s="2"/>
      <c r="H700" s="2"/>
      <c r="I700" s="2"/>
      <c r="J700" s="2"/>
      <c r="K700" s="2"/>
      <c r="L700" s="2"/>
      <c r="M700" s="2"/>
      <c r="N700" s="2">
        <v>2867.4</v>
      </c>
      <c r="O700" s="2" t="s">
        <v>17</v>
      </c>
      <c r="P700" s="2">
        <v>589.90517190000003</v>
      </c>
      <c r="Q700" s="2">
        <v>1691494.09</v>
      </c>
      <c r="R700" s="2">
        <v>7.1417091030000002</v>
      </c>
      <c r="S700" s="2">
        <v>20478.13668</v>
      </c>
      <c r="T700" s="2">
        <v>619763.4</v>
      </c>
    </row>
    <row r="701" spans="1:20">
      <c r="A701" s="2" t="s">
        <v>12</v>
      </c>
      <c r="B701" s="2" t="s">
        <v>944</v>
      </c>
      <c r="C701" s="2" t="s">
        <v>14</v>
      </c>
      <c r="D701" s="3" t="s">
        <v>15</v>
      </c>
      <c r="E701" s="2" t="s">
        <v>946</v>
      </c>
      <c r="F701" s="2"/>
      <c r="G701" s="2"/>
      <c r="H701" s="2"/>
      <c r="I701" s="2"/>
      <c r="J701" s="2"/>
      <c r="K701" s="2"/>
      <c r="L701" s="2"/>
      <c r="M701" s="2"/>
      <c r="N701" s="2">
        <v>4986</v>
      </c>
      <c r="O701" s="2" t="s">
        <v>17</v>
      </c>
      <c r="P701" s="2">
        <v>525.34503210000003</v>
      </c>
      <c r="Q701" s="2">
        <v>2619370.33</v>
      </c>
      <c r="R701" s="2">
        <v>6.3601093469999999</v>
      </c>
      <c r="S701" s="2">
        <v>31711.505209999999</v>
      </c>
      <c r="T701" s="2">
        <v>959737.3</v>
      </c>
    </row>
    <row r="702" spans="1:20">
      <c r="A702" s="2" t="s">
        <v>12</v>
      </c>
      <c r="B702" s="2" t="s">
        <v>944</v>
      </c>
      <c r="C702" s="2" t="s">
        <v>14</v>
      </c>
      <c r="D702" s="3" t="s">
        <v>15</v>
      </c>
      <c r="E702" s="2" t="s">
        <v>947</v>
      </c>
      <c r="F702" s="2"/>
      <c r="G702" s="2"/>
      <c r="H702" s="2"/>
      <c r="I702" s="2"/>
      <c r="J702" s="2"/>
      <c r="K702" s="2"/>
      <c r="L702" s="2"/>
      <c r="M702" s="2"/>
      <c r="N702" s="2">
        <v>2688</v>
      </c>
      <c r="O702" s="2" t="s">
        <v>17</v>
      </c>
      <c r="P702" s="2">
        <v>497.06185640000001</v>
      </c>
      <c r="Q702" s="2">
        <v>1336102.27</v>
      </c>
      <c r="R702" s="2">
        <v>6.017698019</v>
      </c>
      <c r="S702" s="2">
        <v>16175.57228</v>
      </c>
      <c r="T702" s="2">
        <v>489547.9</v>
      </c>
    </row>
    <row r="703" spans="1:20">
      <c r="A703" s="2" t="s">
        <v>12</v>
      </c>
      <c r="B703" s="2" t="s">
        <v>944</v>
      </c>
      <c r="C703" s="2" t="s">
        <v>14</v>
      </c>
      <c r="D703" s="3" t="s">
        <v>15</v>
      </c>
      <c r="E703" s="2" t="s">
        <v>948</v>
      </c>
      <c r="F703" s="2"/>
      <c r="G703" s="2"/>
      <c r="H703" s="2"/>
      <c r="I703" s="2"/>
      <c r="J703" s="2"/>
      <c r="K703" s="2"/>
      <c r="L703" s="2"/>
      <c r="M703" s="2"/>
      <c r="N703" s="2">
        <v>3710.7</v>
      </c>
      <c r="O703" s="2" t="s">
        <v>17</v>
      </c>
      <c r="P703" s="2">
        <v>596.50915999999995</v>
      </c>
      <c r="Q703" s="2">
        <v>2213466.54</v>
      </c>
      <c r="R703" s="2">
        <v>7.2216605329999997</v>
      </c>
      <c r="S703" s="2">
        <v>26797.41574</v>
      </c>
      <c r="T703" s="2">
        <v>811014.1</v>
      </c>
    </row>
    <row r="704" spans="1:20">
      <c r="A704" s="2" t="s">
        <v>12</v>
      </c>
      <c r="B704" s="2" t="s">
        <v>949</v>
      </c>
      <c r="C704" s="2" t="s">
        <v>14</v>
      </c>
      <c r="D704" s="3" t="s">
        <v>15</v>
      </c>
      <c r="E704" s="2" t="s">
        <v>950</v>
      </c>
      <c r="F704" s="2"/>
      <c r="G704" s="2"/>
      <c r="H704" s="2"/>
      <c r="I704" s="2"/>
      <c r="J704" s="2"/>
      <c r="K704" s="2"/>
      <c r="L704" s="2"/>
      <c r="M704" s="2"/>
      <c r="N704" s="2">
        <v>2145</v>
      </c>
      <c r="O704" s="2" t="s">
        <v>17</v>
      </c>
      <c r="P704" s="2">
        <v>260.1741399</v>
      </c>
      <c r="Q704" s="2">
        <v>558073.53</v>
      </c>
      <c r="R704" s="2">
        <v>3.1289734199999999</v>
      </c>
      <c r="S704" s="2">
        <v>6711.6479859999999</v>
      </c>
      <c r="T704" s="2">
        <v>204478.2</v>
      </c>
    </row>
    <row r="705" spans="1:20">
      <c r="A705" s="2" t="s">
        <v>12</v>
      </c>
      <c r="B705" s="2" t="s">
        <v>951</v>
      </c>
      <c r="C705" s="2" t="s">
        <v>14</v>
      </c>
      <c r="D705" s="3" t="s">
        <v>15</v>
      </c>
      <c r="E705" s="2" t="s">
        <v>952</v>
      </c>
      <c r="F705" s="2"/>
      <c r="G705" s="2"/>
      <c r="H705" s="2"/>
      <c r="I705" s="2"/>
      <c r="J705" s="2"/>
      <c r="K705" s="2"/>
      <c r="L705" s="2"/>
      <c r="M705" s="2"/>
      <c r="N705" s="2">
        <v>4248</v>
      </c>
      <c r="O705" s="2" t="s">
        <v>17</v>
      </c>
      <c r="P705" s="2">
        <v>505.49712340000002</v>
      </c>
      <c r="Q705" s="2">
        <v>2147351.7799999998</v>
      </c>
      <c r="R705" s="2">
        <v>6.0793400279999998</v>
      </c>
      <c r="S705" s="2">
        <v>25825.03644</v>
      </c>
      <c r="T705" s="2">
        <v>786789.7</v>
      </c>
    </row>
    <row r="706" spans="1:20">
      <c r="A706" s="2" t="s">
        <v>12</v>
      </c>
      <c r="B706" s="2" t="s">
        <v>951</v>
      </c>
      <c r="C706" s="2" t="s">
        <v>14</v>
      </c>
      <c r="D706" s="3" t="s">
        <v>15</v>
      </c>
      <c r="E706" s="2" t="s">
        <v>953</v>
      </c>
      <c r="F706" s="2"/>
      <c r="G706" s="2"/>
      <c r="H706" s="2"/>
      <c r="I706" s="2"/>
      <c r="J706" s="2"/>
      <c r="K706" s="2"/>
      <c r="L706" s="2"/>
      <c r="M706" s="2"/>
      <c r="N706" s="2">
        <v>2547.1999999999998</v>
      </c>
      <c r="O706" s="2" t="s">
        <v>17</v>
      </c>
      <c r="P706" s="2">
        <v>506.53295780000002</v>
      </c>
      <c r="Q706" s="2">
        <v>1290240.75</v>
      </c>
      <c r="R706" s="2">
        <v>6.0917974470000003</v>
      </c>
      <c r="S706" s="2">
        <v>15517.026459999999</v>
      </c>
      <c r="T706" s="2">
        <v>472744.3</v>
      </c>
    </row>
    <row r="707" spans="1:20">
      <c r="A707" s="2" t="s">
        <v>12</v>
      </c>
      <c r="B707" s="2" t="s">
        <v>951</v>
      </c>
      <c r="C707" s="2" t="s">
        <v>14</v>
      </c>
      <c r="D707" s="3" t="s">
        <v>15</v>
      </c>
      <c r="E707" s="2" t="s">
        <v>954</v>
      </c>
      <c r="F707" s="2"/>
      <c r="G707" s="2"/>
      <c r="H707" s="2"/>
      <c r="I707" s="2"/>
      <c r="J707" s="2"/>
      <c r="K707" s="2"/>
      <c r="L707" s="2"/>
      <c r="M707" s="2"/>
      <c r="N707" s="2">
        <v>1764</v>
      </c>
      <c r="O707" s="2" t="s">
        <v>17</v>
      </c>
      <c r="P707" s="2">
        <v>609.53408730000001</v>
      </c>
      <c r="Q707" s="2">
        <v>1075218.1299999999</v>
      </c>
      <c r="R707" s="2">
        <v>7.3305362269999996</v>
      </c>
      <c r="S707" s="2">
        <v>12931.0659</v>
      </c>
      <c r="T707" s="2">
        <v>393959.9</v>
      </c>
    </row>
    <row r="708" spans="1:20">
      <c r="A708" s="2" t="s">
        <v>12</v>
      </c>
      <c r="B708" s="2" t="s">
        <v>951</v>
      </c>
      <c r="C708" s="2" t="s">
        <v>14</v>
      </c>
      <c r="D708" s="3" t="s">
        <v>15</v>
      </c>
      <c r="E708" s="2" t="s">
        <v>955</v>
      </c>
      <c r="F708" s="2"/>
      <c r="G708" s="2"/>
      <c r="H708" s="2"/>
      <c r="I708" s="2"/>
      <c r="J708" s="2"/>
      <c r="K708" s="2"/>
      <c r="L708" s="2"/>
      <c r="M708" s="2"/>
      <c r="N708" s="2">
        <v>3448.8</v>
      </c>
      <c r="O708" s="2" t="s">
        <v>17</v>
      </c>
      <c r="P708" s="2">
        <v>505.99694679999999</v>
      </c>
      <c r="Q708" s="2">
        <v>1745082.27</v>
      </c>
      <c r="R708" s="2">
        <v>6.0853511339999997</v>
      </c>
      <c r="S708" s="2">
        <v>20987.15899</v>
      </c>
      <c r="T708" s="2">
        <v>639398.1</v>
      </c>
    </row>
    <row r="709" spans="1:20">
      <c r="A709" s="2" t="s">
        <v>12</v>
      </c>
      <c r="B709" s="2" t="s">
        <v>951</v>
      </c>
      <c r="C709" s="2" t="s">
        <v>14</v>
      </c>
      <c r="D709" s="3" t="s">
        <v>15</v>
      </c>
      <c r="E709" s="2" t="s">
        <v>956</v>
      </c>
      <c r="F709" s="2"/>
      <c r="G709" s="2"/>
      <c r="H709" s="2"/>
      <c r="I709" s="2"/>
      <c r="J709" s="2"/>
      <c r="K709" s="2"/>
      <c r="L709" s="2"/>
      <c r="M709" s="2"/>
      <c r="N709" s="2">
        <v>1658.7</v>
      </c>
      <c r="O709" s="2" t="s">
        <v>17</v>
      </c>
      <c r="P709" s="2">
        <v>592.57139329999995</v>
      </c>
      <c r="Q709" s="2">
        <v>982898.17</v>
      </c>
      <c r="R709" s="2">
        <v>7.1265350959999996</v>
      </c>
      <c r="S709" s="2">
        <v>11820.78376</v>
      </c>
      <c r="T709" s="2">
        <v>360133.9</v>
      </c>
    </row>
    <row r="710" spans="1:20">
      <c r="A710" s="2" t="s">
        <v>12</v>
      </c>
      <c r="B710" s="2" t="s">
        <v>951</v>
      </c>
      <c r="C710" s="2" t="s">
        <v>14</v>
      </c>
      <c r="D710" s="3" t="s">
        <v>15</v>
      </c>
      <c r="E710" s="2" t="s">
        <v>957</v>
      </c>
      <c r="F710" s="2"/>
      <c r="G710" s="2"/>
      <c r="H710" s="2"/>
      <c r="I710" s="2"/>
      <c r="J710" s="2"/>
      <c r="K710" s="2"/>
      <c r="L710" s="2"/>
      <c r="M710" s="2"/>
      <c r="N710" s="2">
        <v>1647</v>
      </c>
      <c r="O710" s="2" t="s">
        <v>17</v>
      </c>
      <c r="P710" s="2">
        <v>596.77199759999996</v>
      </c>
      <c r="Q710" s="2">
        <v>982883.48</v>
      </c>
      <c r="R710" s="2">
        <v>7.1770534890000004</v>
      </c>
      <c r="S710" s="2">
        <v>11820.607099999999</v>
      </c>
      <c r="T710" s="2">
        <v>360128.5</v>
      </c>
    </row>
    <row r="711" spans="1:20">
      <c r="A711" s="2" t="s">
        <v>12</v>
      </c>
      <c r="B711" s="2" t="s">
        <v>958</v>
      </c>
      <c r="C711" s="2" t="s">
        <v>14</v>
      </c>
      <c r="D711" s="3" t="s">
        <v>15</v>
      </c>
      <c r="E711" s="2" t="s">
        <v>959</v>
      </c>
      <c r="F711" s="2"/>
      <c r="G711" s="2"/>
      <c r="H711" s="2"/>
      <c r="I711" s="2"/>
      <c r="J711" s="2"/>
      <c r="K711" s="2"/>
      <c r="L711" s="2"/>
      <c r="M711" s="2"/>
      <c r="N711" s="2">
        <v>21.96</v>
      </c>
      <c r="O711" s="2" t="s">
        <v>17</v>
      </c>
      <c r="P711" s="2">
        <v>1045.2117490000001</v>
      </c>
      <c r="Q711" s="2">
        <v>22952.85</v>
      </c>
      <c r="R711" s="2">
        <v>12.57019541</v>
      </c>
      <c r="S711" s="2">
        <v>276.04149130000002</v>
      </c>
      <c r="T711" s="2">
        <v>8410</v>
      </c>
    </row>
    <row r="712" spans="1:20">
      <c r="A712" s="2" t="s">
        <v>12</v>
      </c>
      <c r="B712" s="2" t="s">
        <v>958</v>
      </c>
      <c r="C712" s="2" t="s">
        <v>14</v>
      </c>
      <c r="D712" s="3" t="s">
        <v>15</v>
      </c>
      <c r="E712" s="2" t="s">
        <v>960</v>
      </c>
      <c r="F712" s="2"/>
      <c r="G712" s="2"/>
      <c r="H712" s="2"/>
      <c r="I712" s="2"/>
      <c r="J712" s="2"/>
      <c r="K712" s="2"/>
      <c r="L712" s="2"/>
      <c r="M712" s="2"/>
      <c r="N712" s="2">
        <v>5687.64</v>
      </c>
      <c r="O712" s="2" t="s">
        <v>17</v>
      </c>
      <c r="P712" s="2">
        <v>1043.4142770000001</v>
      </c>
      <c r="Q712" s="2">
        <v>5934564.7800000003</v>
      </c>
      <c r="R712" s="2">
        <v>12.5485782</v>
      </c>
      <c r="S712" s="2">
        <v>71371.795310000001</v>
      </c>
      <c r="T712" s="2">
        <v>2174424.6</v>
      </c>
    </row>
    <row r="713" spans="1:20">
      <c r="A713" s="2" t="s">
        <v>12</v>
      </c>
      <c r="B713" s="2" t="s">
        <v>961</v>
      </c>
      <c r="C713" s="2" t="s">
        <v>14</v>
      </c>
      <c r="D713" s="3" t="s">
        <v>18</v>
      </c>
      <c r="E713" s="2" t="s">
        <v>962</v>
      </c>
      <c r="F713" s="2"/>
      <c r="G713" s="2"/>
      <c r="H713" s="2"/>
      <c r="I713" s="2"/>
      <c r="J713" s="2"/>
      <c r="K713" s="2"/>
      <c r="L713" s="2"/>
      <c r="M713" s="2"/>
      <c r="N713" s="2">
        <v>4910</v>
      </c>
      <c r="O713" s="2" t="s">
        <v>17</v>
      </c>
      <c r="P713" s="2">
        <v>465.50697150000002</v>
      </c>
      <c r="Q713" s="2">
        <v>2285639.23</v>
      </c>
      <c r="R713" s="2">
        <v>5.5984001379999997</v>
      </c>
      <c r="S713" s="2">
        <v>27488.144680000001</v>
      </c>
      <c r="T713" s="2">
        <v>1004767</v>
      </c>
    </row>
    <row r="714" spans="1:20">
      <c r="A714" s="2" t="s">
        <v>12</v>
      </c>
      <c r="B714" s="2" t="s">
        <v>963</v>
      </c>
      <c r="C714" s="2" t="s">
        <v>14</v>
      </c>
      <c r="D714" s="3" t="s">
        <v>15</v>
      </c>
      <c r="E714" s="2" t="s">
        <v>964</v>
      </c>
      <c r="F714" s="2"/>
      <c r="G714" s="2"/>
      <c r="H714" s="2"/>
      <c r="I714" s="2"/>
      <c r="J714" s="2"/>
      <c r="K714" s="2"/>
      <c r="L714" s="2"/>
      <c r="M714" s="2"/>
      <c r="N714" s="2">
        <v>186</v>
      </c>
      <c r="O714" s="2" t="s">
        <v>17</v>
      </c>
      <c r="P714" s="2">
        <v>236.2205376</v>
      </c>
      <c r="Q714" s="2">
        <v>43937.02</v>
      </c>
      <c r="R714" s="2">
        <v>2.8408964239999999</v>
      </c>
      <c r="S714" s="2">
        <v>528.40673479999998</v>
      </c>
      <c r="T714" s="2">
        <v>16098.5</v>
      </c>
    </row>
    <row r="715" spans="1:20">
      <c r="A715" s="2" t="s">
        <v>12</v>
      </c>
      <c r="B715" s="2" t="s">
        <v>963</v>
      </c>
      <c r="C715" s="2" t="s">
        <v>14</v>
      </c>
      <c r="D715" s="3" t="s">
        <v>15</v>
      </c>
      <c r="E715" s="2" t="s">
        <v>965</v>
      </c>
      <c r="F715" s="2"/>
      <c r="G715" s="2"/>
      <c r="H715" s="2"/>
      <c r="I715" s="2"/>
      <c r="J715" s="2"/>
      <c r="K715" s="2"/>
      <c r="L715" s="2"/>
      <c r="M715" s="2"/>
      <c r="N715" s="2">
        <v>1470</v>
      </c>
      <c r="O715" s="2" t="s">
        <v>17</v>
      </c>
      <c r="P715" s="2">
        <v>589.48649660000001</v>
      </c>
      <c r="Q715" s="2">
        <v>866545.15</v>
      </c>
      <c r="R715" s="2">
        <v>7.0894347160000004</v>
      </c>
      <c r="S715" s="2">
        <v>10421.46903</v>
      </c>
      <c r="T715" s="2">
        <v>317502.09999999998</v>
      </c>
    </row>
    <row r="716" spans="1:20">
      <c r="A716" s="2" t="s">
        <v>12</v>
      </c>
      <c r="B716" s="2" t="s">
        <v>966</v>
      </c>
      <c r="C716" s="2" t="s">
        <v>14</v>
      </c>
      <c r="D716" s="3" t="s">
        <v>15</v>
      </c>
      <c r="E716" s="2" t="s">
        <v>967</v>
      </c>
      <c r="F716" s="2"/>
      <c r="G716" s="2"/>
      <c r="H716" s="2"/>
      <c r="I716" s="2"/>
      <c r="J716" s="2"/>
      <c r="K716" s="2"/>
      <c r="L716" s="2"/>
      <c r="M716" s="2"/>
      <c r="N716" s="2">
        <v>15568</v>
      </c>
      <c r="O716" s="2" t="s">
        <v>17</v>
      </c>
      <c r="P716" s="2">
        <v>417.60952600000002</v>
      </c>
      <c r="Q716" s="2">
        <v>6501345.0999999996</v>
      </c>
      <c r="R716" s="2">
        <v>5.022363511</v>
      </c>
      <c r="S716" s="2">
        <v>78188.155140000003</v>
      </c>
      <c r="T716" s="2">
        <v>2382092.7999999998</v>
      </c>
    </row>
    <row r="717" spans="1:20">
      <c r="A717" s="2" t="s">
        <v>12</v>
      </c>
      <c r="B717" s="2" t="s">
        <v>968</v>
      </c>
      <c r="C717" s="2" t="s">
        <v>14</v>
      </c>
      <c r="D717" s="3" t="s">
        <v>15</v>
      </c>
      <c r="E717" s="2" t="s">
        <v>969</v>
      </c>
      <c r="F717" s="2"/>
      <c r="G717" s="2"/>
      <c r="H717" s="2"/>
      <c r="I717" s="2"/>
      <c r="J717" s="2"/>
      <c r="K717" s="2"/>
      <c r="L717" s="2"/>
      <c r="M717" s="2"/>
      <c r="N717" s="2">
        <v>140</v>
      </c>
      <c r="O717" s="2" t="s">
        <v>17</v>
      </c>
      <c r="P717" s="2">
        <v>605.81414289999998</v>
      </c>
      <c r="Q717" s="2">
        <v>84813.98</v>
      </c>
      <c r="R717" s="2">
        <v>7.2857984709999997</v>
      </c>
      <c r="S717" s="2">
        <v>1020.011786</v>
      </c>
      <c r="T717" s="2">
        <v>31075.9</v>
      </c>
    </row>
    <row r="718" spans="1:20">
      <c r="A718" s="2" t="s">
        <v>12</v>
      </c>
      <c r="B718" s="2" t="s">
        <v>968</v>
      </c>
      <c r="C718" s="2" t="s">
        <v>14</v>
      </c>
      <c r="D718" s="3" t="s">
        <v>15</v>
      </c>
      <c r="E718" s="2" t="s">
        <v>970</v>
      </c>
      <c r="F718" s="2"/>
      <c r="G718" s="2"/>
      <c r="H718" s="2"/>
      <c r="I718" s="2"/>
      <c r="J718" s="2"/>
      <c r="K718" s="2"/>
      <c r="L718" s="2"/>
      <c r="M718" s="2"/>
      <c r="N718" s="2">
        <v>9083.1</v>
      </c>
      <c r="O718" s="2" t="s">
        <v>17</v>
      </c>
      <c r="P718" s="2">
        <v>486.72241750000001</v>
      </c>
      <c r="Q718" s="2">
        <v>4420948.3899999997</v>
      </c>
      <c r="R718" s="2">
        <v>5.8535468120000003</v>
      </c>
      <c r="S718" s="2">
        <v>53168.351049999997</v>
      </c>
      <c r="T718" s="2">
        <v>1619835.5</v>
      </c>
    </row>
    <row r="719" spans="1:20">
      <c r="A719" s="2" t="s">
        <v>12</v>
      </c>
      <c r="B719" s="2" t="s">
        <v>968</v>
      </c>
      <c r="C719" s="2" t="s">
        <v>14</v>
      </c>
      <c r="D719" s="3" t="s">
        <v>15</v>
      </c>
      <c r="E719" s="2" t="s">
        <v>971</v>
      </c>
      <c r="F719" s="2"/>
      <c r="G719" s="2"/>
      <c r="H719" s="2"/>
      <c r="I719" s="2"/>
      <c r="J719" s="2"/>
      <c r="K719" s="2"/>
      <c r="L719" s="2"/>
      <c r="M719" s="2"/>
      <c r="N719" s="2">
        <v>10348.75</v>
      </c>
      <c r="O719" s="2" t="s">
        <v>17</v>
      </c>
      <c r="P719" s="2">
        <v>642.71862590000001</v>
      </c>
      <c r="Q719" s="2">
        <v>6651334.3799999999</v>
      </c>
      <c r="R719" s="2">
        <v>7.7296286939999996</v>
      </c>
      <c r="S719" s="2">
        <v>79991.994949999993</v>
      </c>
      <c r="T719" s="2">
        <v>2437049</v>
      </c>
    </row>
    <row r="720" spans="1:20">
      <c r="A720" s="2" t="s">
        <v>12</v>
      </c>
      <c r="B720" s="2" t="s">
        <v>968</v>
      </c>
      <c r="C720" s="2" t="s">
        <v>14</v>
      </c>
      <c r="D720" s="3" t="s">
        <v>15</v>
      </c>
      <c r="E720" s="2" t="s">
        <v>972</v>
      </c>
      <c r="F720" s="2"/>
      <c r="G720" s="2"/>
      <c r="H720" s="2"/>
      <c r="I720" s="2"/>
      <c r="J720" s="2"/>
      <c r="K720" s="2"/>
      <c r="L720" s="2"/>
      <c r="M720" s="2"/>
      <c r="N720" s="2">
        <v>108</v>
      </c>
      <c r="O720" s="2" t="s">
        <v>17</v>
      </c>
      <c r="P720" s="2">
        <v>504.84509259999999</v>
      </c>
      <c r="Q720" s="2">
        <v>54523.27</v>
      </c>
      <c r="R720" s="2">
        <v>6.0714984080000001</v>
      </c>
      <c r="S720" s="2">
        <v>655.72182799999996</v>
      </c>
      <c r="T720" s="2">
        <v>19977.400000000001</v>
      </c>
    </row>
    <row r="721" spans="1:20">
      <c r="A721" s="2" t="s">
        <v>12</v>
      </c>
      <c r="B721" s="2" t="s">
        <v>973</v>
      </c>
      <c r="C721" s="2" t="s">
        <v>14</v>
      </c>
      <c r="D721" s="3" t="s">
        <v>15</v>
      </c>
      <c r="E721" s="2" t="s">
        <v>974</v>
      </c>
      <c r="F721" s="2"/>
      <c r="G721" s="2"/>
      <c r="H721" s="2"/>
      <c r="I721" s="2"/>
      <c r="J721" s="2"/>
      <c r="K721" s="2"/>
      <c r="L721" s="2"/>
      <c r="M721" s="2"/>
      <c r="N721" s="2">
        <v>4364.8</v>
      </c>
      <c r="O721" s="2" t="s">
        <v>17</v>
      </c>
      <c r="P721" s="2">
        <v>502.72824639999999</v>
      </c>
      <c r="Q721" s="2">
        <v>2194308.25</v>
      </c>
      <c r="R721" s="2">
        <v>6.067932968</v>
      </c>
      <c r="S721" s="2">
        <v>26485.313819999999</v>
      </c>
      <c r="T721" s="2">
        <v>803994.6</v>
      </c>
    </row>
    <row r="722" spans="1:20">
      <c r="A722" s="2" t="s">
        <v>12</v>
      </c>
      <c r="B722" s="2" t="s">
        <v>973</v>
      </c>
      <c r="C722" s="2" t="s">
        <v>14</v>
      </c>
      <c r="D722" s="3" t="s">
        <v>15</v>
      </c>
      <c r="E722" s="2" t="s">
        <v>975</v>
      </c>
      <c r="F722" s="2"/>
      <c r="G722" s="2"/>
      <c r="H722" s="2"/>
      <c r="I722" s="2"/>
      <c r="J722" s="2"/>
      <c r="K722" s="2"/>
      <c r="L722" s="2"/>
      <c r="M722" s="2"/>
      <c r="N722" s="2">
        <v>1756.8</v>
      </c>
      <c r="O722" s="2" t="s">
        <v>17</v>
      </c>
      <c r="P722" s="2">
        <v>504.11670650000002</v>
      </c>
      <c r="Q722" s="2">
        <v>885632.23</v>
      </c>
      <c r="R722" s="2">
        <v>6.0846916899999997</v>
      </c>
      <c r="S722" s="2">
        <v>10689.586359999999</v>
      </c>
      <c r="T722" s="2">
        <v>324495.59999999998</v>
      </c>
    </row>
    <row r="723" spans="1:20">
      <c r="A723" s="2" t="s">
        <v>12</v>
      </c>
      <c r="B723" s="2" t="s">
        <v>973</v>
      </c>
      <c r="C723" s="2" t="s">
        <v>14</v>
      </c>
      <c r="D723" s="3" t="s">
        <v>15</v>
      </c>
      <c r="E723" s="2" t="s">
        <v>976</v>
      </c>
      <c r="F723" s="2"/>
      <c r="G723" s="2"/>
      <c r="H723" s="2"/>
      <c r="I723" s="2"/>
      <c r="J723" s="2"/>
      <c r="K723" s="2"/>
      <c r="L723" s="2"/>
      <c r="M723" s="2"/>
      <c r="N723" s="2">
        <v>7750</v>
      </c>
      <c r="O723" s="2" t="s">
        <v>17</v>
      </c>
      <c r="P723" s="2">
        <v>507.35716000000002</v>
      </c>
      <c r="Q723" s="2">
        <v>3932017.99</v>
      </c>
      <c r="R723" s="2">
        <v>6.1238039830000002</v>
      </c>
      <c r="S723" s="2">
        <v>47459.480869999999</v>
      </c>
      <c r="T723" s="2">
        <v>1440691.4</v>
      </c>
    </row>
    <row r="724" spans="1:20">
      <c r="A724" s="2" t="s">
        <v>12</v>
      </c>
      <c r="B724" s="2" t="s">
        <v>973</v>
      </c>
      <c r="C724" s="2" t="s">
        <v>14</v>
      </c>
      <c r="D724" s="3" t="s">
        <v>15</v>
      </c>
      <c r="E724" s="2" t="s">
        <v>977</v>
      </c>
      <c r="F724" s="2"/>
      <c r="G724" s="2"/>
      <c r="H724" s="2"/>
      <c r="I724" s="2"/>
      <c r="J724" s="2"/>
      <c r="K724" s="2"/>
      <c r="L724" s="2"/>
      <c r="M724" s="2"/>
      <c r="N724" s="2">
        <v>5497.6</v>
      </c>
      <c r="O724" s="2" t="s">
        <v>17</v>
      </c>
      <c r="P724" s="2">
        <v>497.92196410000003</v>
      </c>
      <c r="Q724" s="2">
        <v>2737375.79</v>
      </c>
      <c r="R724" s="2">
        <v>6.0099211119999998</v>
      </c>
      <c r="S724" s="2">
        <v>33040.142310000003</v>
      </c>
      <c r="T724" s="2">
        <v>1002974.5</v>
      </c>
    </row>
    <row r="725" spans="1:20">
      <c r="A725" s="2" t="s">
        <v>12</v>
      </c>
      <c r="B725" s="2" t="s">
        <v>973</v>
      </c>
      <c r="C725" s="2" t="s">
        <v>14</v>
      </c>
      <c r="D725" s="3" t="s">
        <v>15</v>
      </c>
      <c r="E725" s="2" t="s">
        <v>978</v>
      </c>
      <c r="F725" s="2"/>
      <c r="G725" s="2"/>
      <c r="H725" s="2"/>
      <c r="I725" s="2"/>
      <c r="J725" s="2"/>
      <c r="K725" s="2"/>
      <c r="L725" s="2"/>
      <c r="M725" s="2"/>
      <c r="N725" s="2">
        <v>3396.6</v>
      </c>
      <c r="O725" s="2" t="s">
        <v>17</v>
      </c>
      <c r="P725" s="2">
        <v>623.16813579999996</v>
      </c>
      <c r="Q725" s="2">
        <v>2116652.89</v>
      </c>
      <c r="R725" s="2">
        <v>7.52164316</v>
      </c>
      <c r="S725" s="2">
        <v>25548.013159999999</v>
      </c>
      <c r="T725" s="2">
        <v>775541.7</v>
      </c>
    </row>
    <row r="726" spans="1:20">
      <c r="A726" s="2" t="s">
        <v>12</v>
      </c>
      <c r="B726" s="2" t="s">
        <v>979</v>
      </c>
      <c r="C726" s="2" t="s">
        <v>14</v>
      </c>
      <c r="D726" s="3" t="s">
        <v>15</v>
      </c>
      <c r="E726" s="2" t="s">
        <v>980</v>
      </c>
      <c r="F726" s="2"/>
      <c r="G726" s="2"/>
      <c r="H726" s="2"/>
      <c r="I726" s="2"/>
      <c r="J726" s="2"/>
      <c r="K726" s="2"/>
      <c r="L726" s="2"/>
      <c r="M726" s="2"/>
      <c r="N726" s="2">
        <v>44352</v>
      </c>
      <c r="O726" s="2" t="s">
        <v>981</v>
      </c>
      <c r="P726" s="2">
        <v>91.921929789999993</v>
      </c>
      <c r="Q726" s="2">
        <v>4076921.43</v>
      </c>
      <c r="R726" s="2">
        <v>1.1094982470000001</v>
      </c>
      <c r="S726" s="2">
        <v>49208.466260000001</v>
      </c>
      <c r="T726" s="2">
        <v>1493784</v>
      </c>
    </row>
    <row r="727" spans="1:20">
      <c r="A727" s="2" t="s">
        <v>12</v>
      </c>
      <c r="B727" s="2" t="s">
        <v>979</v>
      </c>
      <c r="C727" s="2" t="s">
        <v>14</v>
      </c>
      <c r="D727" s="3" t="s">
        <v>15</v>
      </c>
      <c r="E727" s="2" t="s">
        <v>982</v>
      </c>
      <c r="F727" s="2"/>
      <c r="G727" s="2"/>
      <c r="H727" s="2"/>
      <c r="I727" s="2"/>
      <c r="J727" s="2"/>
      <c r="K727" s="2"/>
      <c r="L727" s="2"/>
      <c r="M727" s="2"/>
      <c r="N727" s="2">
        <v>720</v>
      </c>
      <c r="O727" s="2" t="s">
        <v>981</v>
      </c>
      <c r="P727" s="2">
        <v>111.05809720000001</v>
      </c>
      <c r="Q727" s="2">
        <v>79961.83</v>
      </c>
      <c r="R727" s="2">
        <v>1.3404719039999999</v>
      </c>
      <c r="S727" s="2">
        <v>965.13977069999999</v>
      </c>
      <c r="T727" s="2">
        <v>29298</v>
      </c>
    </row>
    <row r="728" spans="1:20">
      <c r="A728" s="2" t="s">
        <v>12</v>
      </c>
      <c r="B728" s="2" t="s">
        <v>979</v>
      </c>
      <c r="C728" s="2" t="s">
        <v>14</v>
      </c>
      <c r="D728" s="3" t="s">
        <v>15</v>
      </c>
      <c r="E728" s="2" t="s">
        <v>983</v>
      </c>
      <c r="F728" s="2"/>
      <c r="G728" s="2"/>
      <c r="H728" s="2"/>
      <c r="I728" s="2"/>
      <c r="J728" s="2"/>
      <c r="K728" s="2"/>
      <c r="L728" s="2"/>
      <c r="M728" s="2"/>
      <c r="N728" s="2">
        <v>720</v>
      </c>
      <c r="O728" s="2" t="s">
        <v>981</v>
      </c>
      <c r="P728" s="2">
        <v>93.117944440000002</v>
      </c>
      <c r="Q728" s="2">
        <v>67044.92</v>
      </c>
      <c r="R728" s="2">
        <v>1.123934151</v>
      </c>
      <c r="S728" s="2">
        <v>809.23258899999996</v>
      </c>
      <c r="T728" s="2">
        <v>24565.3</v>
      </c>
    </row>
    <row r="729" spans="1:20">
      <c r="A729" s="2" t="s">
        <v>12</v>
      </c>
      <c r="B729" s="2" t="s">
        <v>984</v>
      </c>
      <c r="C729" s="2" t="s">
        <v>14</v>
      </c>
      <c r="D729" s="3" t="s">
        <v>15</v>
      </c>
      <c r="E729" s="2" t="s">
        <v>985</v>
      </c>
      <c r="F729" s="2"/>
      <c r="G729" s="2"/>
      <c r="H729" s="2"/>
      <c r="I729" s="2"/>
      <c r="J729" s="2"/>
      <c r="K729" s="2"/>
      <c r="L729" s="2"/>
      <c r="M729" s="2"/>
      <c r="N729" s="2">
        <v>4620</v>
      </c>
      <c r="O729" s="2" t="s">
        <v>17</v>
      </c>
      <c r="P729" s="2">
        <v>560.95985059999998</v>
      </c>
      <c r="Q729" s="2">
        <v>2591634.5099999998</v>
      </c>
      <c r="R729" s="2">
        <v>6.7707887830000004</v>
      </c>
      <c r="S729" s="2">
        <v>31281.044180000001</v>
      </c>
      <c r="T729" s="2">
        <v>949574.9</v>
      </c>
    </row>
    <row r="730" spans="1:20">
      <c r="A730" s="2" t="s">
        <v>12</v>
      </c>
      <c r="B730" s="2" t="s">
        <v>984</v>
      </c>
      <c r="C730" s="2" t="s">
        <v>14</v>
      </c>
      <c r="D730" s="3" t="s">
        <v>15</v>
      </c>
      <c r="E730" s="2" t="s">
        <v>986</v>
      </c>
      <c r="F730" s="2"/>
      <c r="G730" s="2"/>
      <c r="H730" s="2"/>
      <c r="I730" s="2"/>
      <c r="J730" s="2"/>
      <c r="K730" s="2"/>
      <c r="L730" s="2"/>
      <c r="M730" s="2"/>
      <c r="N730" s="2">
        <v>5752.5</v>
      </c>
      <c r="O730" s="2" t="s">
        <v>17</v>
      </c>
      <c r="P730" s="2">
        <v>258.13428069999998</v>
      </c>
      <c r="Q730" s="2">
        <v>1484917.45</v>
      </c>
      <c r="R730" s="2">
        <v>3.1156823259999999</v>
      </c>
      <c r="S730" s="2">
        <v>17922.962579999999</v>
      </c>
      <c r="T730" s="2">
        <v>544073.69999999995</v>
      </c>
    </row>
    <row r="731" spans="1:20">
      <c r="A731" s="2" t="s">
        <v>12</v>
      </c>
      <c r="B731" s="2" t="s">
        <v>984</v>
      </c>
      <c r="C731" s="2" t="s">
        <v>14</v>
      </c>
      <c r="D731" s="3" t="s">
        <v>15</v>
      </c>
      <c r="E731" s="2" t="s">
        <v>987</v>
      </c>
      <c r="F731" s="2"/>
      <c r="G731" s="2"/>
      <c r="H731" s="2"/>
      <c r="I731" s="2"/>
      <c r="J731" s="2"/>
      <c r="K731" s="2"/>
      <c r="L731" s="2"/>
      <c r="M731" s="2"/>
      <c r="N731" s="2">
        <v>4845</v>
      </c>
      <c r="O731" s="2" t="s">
        <v>17</v>
      </c>
      <c r="P731" s="2">
        <v>398.02563670000001</v>
      </c>
      <c r="Q731" s="2">
        <v>1928434.21</v>
      </c>
      <c r="R731" s="2">
        <v>4.8041718380000002</v>
      </c>
      <c r="S731" s="2">
        <v>23276.21255</v>
      </c>
      <c r="T731" s="2">
        <v>706578.3</v>
      </c>
    </row>
    <row r="732" spans="1:20">
      <c r="A732" s="2" t="s">
        <v>12</v>
      </c>
      <c r="B732" s="2" t="s">
        <v>988</v>
      </c>
      <c r="C732" s="2" t="s">
        <v>14</v>
      </c>
      <c r="D732" s="3" t="s">
        <v>18</v>
      </c>
      <c r="E732" s="2" t="s">
        <v>989</v>
      </c>
      <c r="F732" s="2"/>
      <c r="G732" s="2"/>
      <c r="H732" s="2"/>
      <c r="I732" s="2"/>
      <c r="J732" s="2"/>
      <c r="K732" s="2"/>
      <c r="L732" s="2"/>
      <c r="M732" s="2"/>
      <c r="N732" s="2">
        <v>7746.2</v>
      </c>
      <c r="O732" s="2" t="s">
        <v>17</v>
      </c>
      <c r="P732" s="2">
        <v>224.7610583</v>
      </c>
      <c r="Q732" s="2">
        <v>1741044.11</v>
      </c>
      <c r="R732" s="2">
        <v>2.7128673299999999</v>
      </c>
      <c r="S732" s="2">
        <v>21014.412909999999</v>
      </c>
      <c r="T732" s="2">
        <v>765363</v>
      </c>
    </row>
    <row r="733" spans="1:20">
      <c r="A733" s="2" t="s">
        <v>12</v>
      </c>
      <c r="B733" s="2" t="s">
        <v>990</v>
      </c>
      <c r="C733" s="2" t="s">
        <v>14</v>
      </c>
      <c r="D733" s="3" t="s">
        <v>15</v>
      </c>
      <c r="E733" s="2" t="s">
        <v>991</v>
      </c>
      <c r="F733" s="2"/>
      <c r="G733" s="2"/>
      <c r="H733" s="2"/>
      <c r="I733" s="2"/>
      <c r="J733" s="2"/>
      <c r="K733" s="2"/>
      <c r="L733" s="2"/>
      <c r="M733" s="2"/>
      <c r="N733" s="2">
        <v>1680</v>
      </c>
      <c r="O733" s="2" t="s">
        <v>17</v>
      </c>
      <c r="P733" s="2">
        <v>561.54261310000004</v>
      </c>
      <c r="Q733" s="2">
        <v>943391.59</v>
      </c>
      <c r="R733" s="2">
        <v>6.7778227290000004</v>
      </c>
      <c r="S733" s="2">
        <v>11386.742179999999</v>
      </c>
      <c r="T733" s="2">
        <v>345658.6</v>
      </c>
    </row>
    <row r="734" spans="1:20">
      <c r="A734" s="2" t="s">
        <v>12</v>
      </c>
      <c r="B734" s="2" t="s">
        <v>990</v>
      </c>
      <c r="C734" s="2" t="s">
        <v>14</v>
      </c>
      <c r="D734" s="3" t="s">
        <v>18</v>
      </c>
      <c r="E734" s="2" t="s">
        <v>992</v>
      </c>
      <c r="F734" s="2"/>
      <c r="G734" s="2"/>
      <c r="H734" s="2"/>
      <c r="I734" s="2"/>
      <c r="J734" s="2"/>
      <c r="K734" s="2"/>
      <c r="L734" s="2"/>
      <c r="M734" s="2"/>
      <c r="N734" s="2">
        <v>8624.8799999999992</v>
      </c>
      <c r="O734" s="2" t="s">
        <v>17</v>
      </c>
      <c r="P734" s="2">
        <v>247.4989588</v>
      </c>
      <c r="Q734" s="2">
        <v>2134648.8199999998</v>
      </c>
      <c r="R734" s="2">
        <v>2.9873139270000002</v>
      </c>
      <c r="S734" s="2">
        <v>25765.224139999998</v>
      </c>
      <c r="T734" s="2">
        <v>938391.7</v>
      </c>
    </row>
    <row r="735" spans="1:20">
      <c r="A735" s="2" t="s">
        <v>12</v>
      </c>
      <c r="B735" s="2" t="s">
        <v>993</v>
      </c>
      <c r="C735" s="2" t="s">
        <v>14</v>
      </c>
      <c r="D735" s="3" t="s">
        <v>15</v>
      </c>
      <c r="E735" s="2" t="s">
        <v>994</v>
      </c>
      <c r="F735" s="2"/>
      <c r="G735" s="2"/>
      <c r="H735" s="2"/>
      <c r="I735" s="2"/>
      <c r="J735" s="2"/>
      <c r="K735" s="2"/>
      <c r="L735" s="2"/>
      <c r="M735" s="2"/>
      <c r="N735" s="2">
        <v>1700</v>
      </c>
      <c r="O735" s="2" t="s">
        <v>17</v>
      </c>
      <c r="P735" s="2">
        <v>561.61124119999999</v>
      </c>
      <c r="Q735" s="2">
        <v>954739.11</v>
      </c>
      <c r="R735" s="2">
        <v>6.7786510699999996</v>
      </c>
      <c r="S735" s="2">
        <v>11523.706819999999</v>
      </c>
      <c r="T735" s="2">
        <v>349816.4</v>
      </c>
    </row>
    <row r="736" spans="1:20">
      <c r="A736" s="2" t="s">
        <v>12</v>
      </c>
      <c r="B736" s="2" t="s">
        <v>993</v>
      </c>
      <c r="C736" s="2" t="s">
        <v>14</v>
      </c>
      <c r="D736" s="3" t="s">
        <v>15</v>
      </c>
      <c r="E736" s="2" t="s">
        <v>995</v>
      </c>
      <c r="F736" s="2"/>
      <c r="G736" s="2"/>
      <c r="H736" s="2"/>
      <c r="I736" s="2"/>
      <c r="J736" s="2"/>
      <c r="K736" s="2"/>
      <c r="L736" s="2"/>
      <c r="M736" s="2"/>
      <c r="N736" s="2">
        <v>1487.5</v>
      </c>
      <c r="O736" s="2" t="s">
        <v>17</v>
      </c>
      <c r="P736" s="2">
        <v>585.62090079999996</v>
      </c>
      <c r="Q736" s="2">
        <v>871111.09</v>
      </c>
      <c r="R736" s="2">
        <v>7.0684478070000001</v>
      </c>
      <c r="S736" s="2">
        <v>10514.31611</v>
      </c>
      <c r="T736" s="2">
        <v>319175.09999999998</v>
      </c>
    </row>
    <row r="737" spans="1:20">
      <c r="A737" s="2" t="s">
        <v>12</v>
      </c>
      <c r="B737" s="2" t="s">
        <v>993</v>
      </c>
      <c r="C737" s="2" t="s">
        <v>14</v>
      </c>
      <c r="D737" s="3" t="s">
        <v>15</v>
      </c>
      <c r="E737" s="2" t="s">
        <v>996</v>
      </c>
      <c r="F737" s="2"/>
      <c r="G737" s="2"/>
      <c r="H737" s="2"/>
      <c r="I737" s="2"/>
      <c r="J737" s="2"/>
      <c r="K737" s="2"/>
      <c r="L737" s="2"/>
      <c r="M737" s="2"/>
      <c r="N737" s="2">
        <v>1252.5</v>
      </c>
      <c r="O737" s="2" t="s">
        <v>17</v>
      </c>
      <c r="P737" s="2">
        <v>259.08972460000001</v>
      </c>
      <c r="Q737" s="2">
        <v>324509.88</v>
      </c>
      <c r="R737" s="2">
        <v>3.1272145390000001</v>
      </c>
      <c r="S737" s="2">
        <v>3916.8362099999999</v>
      </c>
      <c r="T737" s="2">
        <v>118900.5</v>
      </c>
    </row>
    <row r="738" spans="1:20">
      <c r="A738" s="2" t="s">
        <v>12</v>
      </c>
      <c r="B738" s="2" t="s">
        <v>997</v>
      </c>
      <c r="C738" s="2" t="s">
        <v>14</v>
      </c>
      <c r="D738" s="3" t="s">
        <v>15</v>
      </c>
      <c r="E738" s="2" t="s">
        <v>880</v>
      </c>
      <c r="F738" s="2"/>
      <c r="G738" s="2"/>
      <c r="H738" s="2"/>
      <c r="I738" s="2"/>
      <c r="J738" s="2"/>
      <c r="K738" s="2"/>
      <c r="L738" s="2"/>
      <c r="M738" s="2"/>
      <c r="N738" s="2">
        <v>8008</v>
      </c>
      <c r="O738" s="2" t="s">
        <v>17</v>
      </c>
      <c r="P738" s="2">
        <v>402.90869509999999</v>
      </c>
      <c r="Q738" s="2">
        <v>3226492.83</v>
      </c>
      <c r="R738" s="2">
        <v>4.8137239550000004</v>
      </c>
      <c r="S738" s="2">
        <v>38548.30143</v>
      </c>
      <c r="T738" s="2">
        <v>1182187.1000000001</v>
      </c>
    </row>
    <row r="739" spans="1:20">
      <c r="A739" s="2" t="s">
        <v>12</v>
      </c>
      <c r="B739" s="2" t="s">
        <v>998</v>
      </c>
      <c r="C739" s="2" t="s">
        <v>14</v>
      </c>
      <c r="D739" s="3" t="s">
        <v>15</v>
      </c>
      <c r="E739" s="2" t="s">
        <v>999</v>
      </c>
      <c r="F739" s="2"/>
      <c r="G739" s="2"/>
      <c r="H739" s="2"/>
      <c r="I739" s="2"/>
      <c r="J739" s="2"/>
      <c r="K739" s="2"/>
      <c r="L739" s="2"/>
      <c r="M739" s="2"/>
      <c r="N739" s="2">
        <v>1715.2</v>
      </c>
      <c r="O739" s="2" t="s">
        <v>17</v>
      </c>
      <c r="P739" s="2">
        <v>503.28679449999998</v>
      </c>
      <c r="Q739" s="2">
        <v>863237.51</v>
      </c>
      <c r="R739" s="2">
        <v>6.0129844029999999</v>
      </c>
      <c r="S739" s="2">
        <v>10313.47085</v>
      </c>
      <c r="T739" s="2">
        <v>316290.3</v>
      </c>
    </row>
    <row r="740" spans="1:20">
      <c r="A740" s="2" t="s">
        <v>12</v>
      </c>
      <c r="B740" s="2" t="s">
        <v>998</v>
      </c>
      <c r="C740" s="2" t="s">
        <v>14</v>
      </c>
      <c r="D740" s="3" t="s">
        <v>15</v>
      </c>
      <c r="E740" s="2" t="s">
        <v>1000</v>
      </c>
      <c r="F740" s="2"/>
      <c r="G740" s="2"/>
      <c r="H740" s="2"/>
      <c r="I740" s="2"/>
      <c r="J740" s="2"/>
      <c r="K740" s="2"/>
      <c r="L740" s="2"/>
      <c r="M740" s="2"/>
      <c r="N740" s="2">
        <v>9676</v>
      </c>
      <c r="O740" s="2" t="s">
        <v>17</v>
      </c>
      <c r="P740" s="2">
        <v>338.86655639999998</v>
      </c>
      <c r="Q740" s="2">
        <v>3278872.8</v>
      </c>
      <c r="R740" s="2">
        <v>4.0485849040000002</v>
      </c>
      <c r="S740" s="2">
        <v>39174.107530000001</v>
      </c>
      <c r="T740" s="2">
        <v>1201379.1000000001</v>
      </c>
    </row>
    <row r="741" spans="1:20">
      <c r="A741" s="2" t="s">
        <v>12</v>
      </c>
      <c r="B741" s="2" t="s">
        <v>998</v>
      </c>
      <c r="C741" s="2" t="s">
        <v>14</v>
      </c>
      <c r="D741" s="3" t="s">
        <v>15</v>
      </c>
      <c r="E741" s="2" t="s">
        <v>1001</v>
      </c>
      <c r="F741" s="2"/>
      <c r="G741" s="2"/>
      <c r="H741" s="2"/>
      <c r="I741" s="2"/>
      <c r="J741" s="2"/>
      <c r="K741" s="2"/>
      <c r="L741" s="2"/>
      <c r="M741" s="2"/>
      <c r="N741" s="2">
        <v>3126.6</v>
      </c>
      <c r="O741" s="2" t="s">
        <v>17</v>
      </c>
      <c r="P741" s="2">
        <v>596.4878046</v>
      </c>
      <c r="Q741" s="2">
        <v>1864978.77</v>
      </c>
      <c r="R741" s="2">
        <v>7.126497069</v>
      </c>
      <c r="S741" s="2">
        <v>22281.705730000001</v>
      </c>
      <c r="T741" s="2">
        <v>683328.3</v>
      </c>
    </row>
    <row r="742" spans="1:20">
      <c r="A742" s="2" t="s">
        <v>12</v>
      </c>
      <c r="B742" s="2" t="s">
        <v>998</v>
      </c>
      <c r="C742" s="2" t="s">
        <v>14</v>
      </c>
      <c r="D742" s="3" t="s">
        <v>15</v>
      </c>
      <c r="E742" s="2" t="s">
        <v>1002</v>
      </c>
      <c r="F742" s="2"/>
      <c r="G742" s="2"/>
      <c r="H742" s="2"/>
      <c r="I742" s="2"/>
      <c r="J742" s="2"/>
      <c r="K742" s="2"/>
      <c r="L742" s="2"/>
      <c r="M742" s="2"/>
      <c r="N742" s="2">
        <v>6551.4</v>
      </c>
      <c r="O742" s="2" t="s">
        <v>17</v>
      </c>
      <c r="P742" s="2">
        <v>516.82540070000005</v>
      </c>
      <c r="Q742" s="2">
        <v>3385929.93</v>
      </c>
      <c r="R742" s="2">
        <v>6.1747359700000004</v>
      </c>
      <c r="S742" s="2">
        <v>40453.165229999999</v>
      </c>
      <c r="T742" s="2">
        <v>1240604.7</v>
      </c>
    </row>
    <row r="743" spans="1:20">
      <c r="A743" s="2" t="s">
        <v>12</v>
      </c>
      <c r="B743" s="2" t="s">
        <v>998</v>
      </c>
      <c r="C743" s="2" t="s">
        <v>14</v>
      </c>
      <c r="D743" s="3" t="s">
        <v>15</v>
      </c>
      <c r="E743" s="2" t="s">
        <v>1003</v>
      </c>
      <c r="F743" s="2"/>
      <c r="G743" s="2"/>
      <c r="H743" s="2"/>
      <c r="I743" s="2"/>
      <c r="J743" s="2"/>
      <c r="K743" s="2"/>
      <c r="L743" s="2"/>
      <c r="M743" s="2"/>
      <c r="N743" s="2">
        <v>3024</v>
      </c>
      <c r="O743" s="2" t="s">
        <v>17</v>
      </c>
      <c r="P743" s="2">
        <v>509.54810520000001</v>
      </c>
      <c r="Q743" s="2">
        <v>1540873.47</v>
      </c>
      <c r="R743" s="2">
        <v>6.0877909819999996</v>
      </c>
      <c r="S743" s="2">
        <v>18409.479930000001</v>
      </c>
      <c r="T743" s="2">
        <v>564576.1</v>
      </c>
    </row>
    <row r="744" spans="1:20">
      <c r="A744" s="2" t="s">
        <v>12</v>
      </c>
      <c r="B744" s="2" t="s">
        <v>1004</v>
      </c>
      <c r="C744" s="2" t="s">
        <v>14</v>
      </c>
      <c r="D744" s="3" t="s">
        <v>15</v>
      </c>
      <c r="E744" s="2" t="s">
        <v>1005</v>
      </c>
      <c r="F744" s="2"/>
      <c r="G744" s="2"/>
      <c r="H744" s="2"/>
      <c r="I744" s="2"/>
      <c r="J744" s="2"/>
      <c r="K744" s="2"/>
      <c r="L744" s="2"/>
      <c r="M744" s="2"/>
      <c r="N744" s="2">
        <v>3590.4</v>
      </c>
      <c r="O744" s="2" t="s">
        <v>17</v>
      </c>
      <c r="P744" s="2">
        <v>503.2221285</v>
      </c>
      <c r="Q744" s="2">
        <v>1806768.73</v>
      </c>
      <c r="R744" s="2">
        <v>6.0122118090000001</v>
      </c>
      <c r="S744" s="2">
        <v>21586.245279999999</v>
      </c>
      <c r="T744" s="2">
        <v>662000</v>
      </c>
    </row>
    <row r="745" spans="1:20">
      <c r="A745" s="2" t="s">
        <v>12</v>
      </c>
      <c r="B745" s="2" t="s">
        <v>1004</v>
      </c>
      <c r="C745" s="2" t="s">
        <v>14</v>
      </c>
      <c r="D745" s="3" t="s">
        <v>15</v>
      </c>
      <c r="E745" s="2" t="s">
        <v>1006</v>
      </c>
      <c r="F745" s="2"/>
      <c r="G745" s="2"/>
      <c r="H745" s="2"/>
      <c r="I745" s="2"/>
      <c r="J745" s="2"/>
      <c r="K745" s="2"/>
      <c r="L745" s="2"/>
      <c r="M745" s="2"/>
      <c r="N745" s="2">
        <v>1009.8</v>
      </c>
      <c r="O745" s="2" t="s">
        <v>17</v>
      </c>
      <c r="P745" s="2">
        <v>596.41117050000003</v>
      </c>
      <c r="Q745" s="2">
        <v>602256</v>
      </c>
      <c r="R745" s="2">
        <v>7.1255814879999999</v>
      </c>
      <c r="S745" s="2">
        <v>7195.4121859999996</v>
      </c>
      <c r="T745" s="2">
        <v>220666.6</v>
      </c>
    </row>
    <row r="746" spans="1:20">
      <c r="A746" s="2" t="s">
        <v>12</v>
      </c>
      <c r="B746" s="2" t="s">
        <v>1004</v>
      </c>
      <c r="C746" s="2" t="s">
        <v>14</v>
      </c>
      <c r="D746" s="3" t="s">
        <v>15</v>
      </c>
      <c r="E746" s="2" t="s">
        <v>1007</v>
      </c>
      <c r="F746" s="2"/>
      <c r="G746" s="2"/>
      <c r="H746" s="2"/>
      <c r="I746" s="2"/>
      <c r="J746" s="2"/>
      <c r="K746" s="2"/>
      <c r="L746" s="2"/>
      <c r="M746" s="2"/>
      <c r="N746" s="2">
        <v>3045.6</v>
      </c>
      <c r="O746" s="2" t="s">
        <v>17</v>
      </c>
      <c r="P746" s="2">
        <v>509.48263400000002</v>
      </c>
      <c r="Q746" s="2">
        <v>1551680.31</v>
      </c>
      <c r="R746" s="2">
        <v>6.0870087689999997</v>
      </c>
      <c r="S746" s="2">
        <v>18538.59391</v>
      </c>
      <c r="T746" s="2">
        <v>568535.69999999995</v>
      </c>
    </row>
    <row r="747" spans="1:20">
      <c r="A747" s="2" t="s">
        <v>12</v>
      </c>
      <c r="B747" s="2" t="s">
        <v>1004</v>
      </c>
      <c r="C747" s="2" t="s">
        <v>14</v>
      </c>
      <c r="D747" s="3" t="s">
        <v>18</v>
      </c>
      <c r="E747" s="2" t="s">
        <v>1008</v>
      </c>
      <c r="F747" s="2"/>
      <c r="G747" s="2"/>
      <c r="H747" s="2"/>
      <c r="I747" s="2"/>
      <c r="J747" s="2"/>
      <c r="K747" s="2"/>
      <c r="L747" s="2"/>
      <c r="M747" s="2"/>
      <c r="N747" s="2">
        <v>4900</v>
      </c>
      <c r="O747" s="2" t="s">
        <v>17</v>
      </c>
      <c r="P747" s="2">
        <v>469.08864899999998</v>
      </c>
      <c r="Q747" s="2">
        <v>2298534.38</v>
      </c>
      <c r="R747" s="2">
        <v>5.6044044079999997</v>
      </c>
      <c r="S747" s="2">
        <v>27461.581600000001</v>
      </c>
      <c r="T747" s="2">
        <v>1010435.8</v>
      </c>
    </row>
    <row r="748" spans="1:20">
      <c r="A748" s="2" t="s">
        <v>12</v>
      </c>
      <c r="B748" s="2" t="s">
        <v>1009</v>
      </c>
      <c r="C748" s="2" t="s">
        <v>14</v>
      </c>
      <c r="D748" s="3" t="s">
        <v>15</v>
      </c>
      <c r="E748" s="2" t="s">
        <v>1010</v>
      </c>
      <c r="F748" s="2"/>
      <c r="G748" s="2"/>
      <c r="H748" s="2"/>
      <c r="I748" s="2"/>
      <c r="J748" s="2"/>
      <c r="K748" s="2"/>
      <c r="L748" s="2"/>
      <c r="M748" s="2"/>
      <c r="N748" s="2">
        <v>2775.6</v>
      </c>
      <c r="O748" s="2" t="s">
        <v>17</v>
      </c>
      <c r="P748" s="2">
        <v>596.12137919999998</v>
      </c>
      <c r="Q748" s="2">
        <v>1654594.5</v>
      </c>
      <c r="R748" s="2">
        <v>7.1221192249999996</v>
      </c>
      <c r="S748" s="2">
        <v>19768.154119999999</v>
      </c>
      <c r="T748" s="2">
        <v>606243.4</v>
      </c>
    </row>
    <row r="749" spans="1:20">
      <c r="A749" s="2" t="s">
        <v>12</v>
      </c>
      <c r="B749" s="2" t="s">
        <v>1009</v>
      </c>
      <c r="C749" s="2" t="s">
        <v>14</v>
      </c>
      <c r="D749" s="3" t="s">
        <v>15</v>
      </c>
      <c r="E749" s="2" t="s">
        <v>1011</v>
      </c>
      <c r="F749" s="2"/>
      <c r="G749" s="2"/>
      <c r="H749" s="2"/>
      <c r="I749" s="2"/>
      <c r="J749" s="2"/>
      <c r="K749" s="2"/>
      <c r="L749" s="2"/>
      <c r="M749" s="2"/>
      <c r="N749" s="2">
        <v>2046.3</v>
      </c>
      <c r="O749" s="2" t="s">
        <v>17</v>
      </c>
      <c r="P749" s="2">
        <v>596.36399840000001</v>
      </c>
      <c r="Q749" s="2">
        <v>1220339.6499999999</v>
      </c>
      <c r="R749" s="2">
        <v>7.1250179019999997</v>
      </c>
      <c r="S749" s="2">
        <v>14579.924129999999</v>
      </c>
      <c r="T749" s="2">
        <v>447132.4</v>
      </c>
    </row>
    <row r="750" spans="1:20">
      <c r="A750" s="2" t="s">
        <v>12</v>
      </c>
      <c r="B750" s="2" t="s">
        <v>1009</v>
      </c>
      <c r="C750" s="2" t="s">
        <v>14</v>
      </c>
      <c r="D750" s="3" t="s">
        <v>15</v>
      </c>
      <c r="E750" s="2" t="s">
        <v>1012</v>
      </c>
      <c r="F750" s="2"/>
      <c r="G750" s="2"/>
      <c r="H750" s="2"/>
      <c r="I750" s="2"/>
      <c r="J750" s="2"/>
      <c r="K750" s="2"/>
      <c r="L750" s="2"/>
      <c r="M750" s="2"/>
      <c r="N750" s="2">
        <v>2515.1999999999998</v>
      </c>
      <c r="O750" s="2" t="s">
        <v>17</v>
      </c>
      <c r="P750" s="2">
        <v>502.97762010000002</v>
      </c>
      <c r="Q750" s="2">
        <v>1265089.31</v>
      </c>
      <c r="R750" s="2">
        <v>6.0092905620000003</v>
      </c>
      <c r="S750" s="2">
        <v>15114.56762</v>
      </c>
      <c r="T750" s="2">
        <v>463528.8</v>
      </c>
    </row>
    <row r="751" spans="1:20">
      <c r="A751" s="2" t="s">
        <v>12</v>
      </c>
      <c r="B751" s="2" t="s">
        <v>1013</v>
      </c>
      <c r="C751" s="2" t="s">
        <v>14</v>
      </c>
      <c r="D751" s="3" t="s">
        <v>15</v>
      </c>
      <c r="E751" s="2" t="s">
        <v>1014</v>
      </c>
      <c r="F751" s="2"/>
      <c r="G751" s="2"/>
      <c r="H751" s="2"/>
      <c r="I751" s="2"/>
      <c r="J751" s="2"/>
      <c r="K751" s="2"/>
      <c r="L751" s="2"/>
      <c r="M751" s="2"/>
      <c r="N751" s="2">
        <v>6825</v>
      </c>
      <c r="O751" s="2" t="s">
        <v>17</v>
      </c>
      <c r="P751" s="2">
        <v>583.8795106</v>
      </c>
      <c r="Q751" s="2">
        <v>3984977.66</v>
      </c>
      <c r="R751" s="2">
        <v>6.9925689889999996</v>
      </c>
      <c r="S751" s="2">
        <v>47724.283349999998</v>
      </c>
      <c r="T751" s="2">
        <v>1460095.8</v>
      </c>
    </row>
    <row r="752" spans="1:20">
      <c r="A752" s="2" t="s">
        <v>12</v>
      </c>
      <c r="B752" s="2" t="s">
        <v>1015</v>
      </c>
      <c r="C752" s="2" t="s">
        <v>14</v>
      </c>
      <c r="D752" s="3" t="s">
        <v>15</v>
      </c>
      <c r="E752" s="2" t="s">
        <v>1016</v>
      </c>
      <c r="F752" s="2"/>
      <c r="G752" s="2"/>
      <c r="H752" s="2"/>
      <c r="I752" s="2"/>
      <c r="J752" s="2"/>
      <c r="K752" s="2"/>
      <c r="L752" s="2"/>
      <c r="M752" s="2"/>
      <c r="N752" s="2">
        <v>7514</v>
      </c>
      <c r="O752" s="2" t="s">
        <v>17</v>
      </c>
      <c r="P752" s="2">
        <v>231.98643730000001</v>
      </c>
      <c r="Q752" s="2">
        <v>1743146.09</v>
      </c>
      <c r="R752" s="2">
        <v>2.778280686</v>
      </c>
      <c r="S752" s="2">
        <v>20876.001079999998</v>
      </c>
      <c r="T752" s="2">
        <v>638688.69999999995</v>
      </c>
    </row>
    <row r="753" spans="1:20">
      <c r="A753" s="2" t="s">
        <v>12</v>
      </c>
      <c r="B753" s="2" t="s">
        <v>1017</v>
      </c>
      <c r="C753" s="2" t="s">
        <v>14</v>
      </c>
      <c r="D753" s="3" t="s">
        <v>15</v>
      </c>
      <c r="E753" s="2" t="s">
        <v>1018</v>
      </c>
      <c r="F753" s="2"/>
      <c r="G753" s="2"/>
      <c r="H753" s="2"/>
      <c r="I753" s="2"/>
      <c r="J753" s="2"/>
      <c r="K753" s="2"/>
      <c r="L753" s="2"/>
      <c r="M753" s="2"/>
      <c r="N753" s="2">
        <v>1182.5999999999999</v>
      </c>
      <c r="O753" s="2" t="s">
        <v>17</v>
      </c>
      <c r="P753" s="2">
        <v>581.5702943</v>
      </c>
      <c r="Q753" s="2">
        <v>687765.03</v>
      </c>
      <c r="R753" s="2">
        <v>6.9649137039999998</v>
      </c>
      <c r="S753" s="2">
        <v>8236.7069460000002</v>
      </c>
      <c r="T753" s="2">
        <v>251997.1</v>
      </c>
    </row>
    <row r="754" spans="1:20">
      <c r="A754" s="2" t="s">
        <v>12</v>
      </c>
      <c r="B754" s="2" t="s">
        <v>1017</v>
      </c>
      <c r="C754" s="2" t="s">
        <v>14</v>
      </c>
      <c r="D754" s="3" t="s">
        <v>15</v>
      </c>
      <c r="E754" s="2" t="s">
        <v>1019</v>
      </c>
      <c r="F754" s="2"/>
      <c r="G754" s="2"/>
      <c r="H754" s="2"/>
      <c r="I754" s="2"/>
      <c r="J754" s="2"/>
      <c r="K754" s="2"/>
      <c r="L754" s="2"/>
      <c r="M754" s="2"/>
      <c r="N754" s="2">
        <v>8198.4</v>
      </c>
      <c r="O754" s="2" t="s">
        <v>17</v>
      </c>
      <c r="P754" s="2">
        <v>490.79712749999999</v>
      </c>
      <c r="Q754" s="2">
        <v>4023751.17</v>
      </c>
      <c r="R754" s="2">
        <v>5.8778099099999999</v>
      </c>
      <c r="S754" s="2">
        <v>48188.636769999997</v>
      </c>
      <c r="T754" s="2">
        <v>1474302.4</v>
      </c>
    </row>
    <row r="755" spans="1:20">
      <c r="A755" s="2" t="s">
        <v>12</v>
      </c>
      <c r="B755" s="2" t="s">
        <v>1017</v>
      </c>
      <c r="C755" s="2" t="s">
        <v>14</v>
      </c>
      <c r="D755" s="3" t="s">
        <v>15</v>
      </c>
      <c r="E755" s="2" t="s">
        <v>1020</v>
      </c>
      <c r="F755" s="2"/>
      <c r="G755" s="2"/>
      <c r="H755" s="2"/>
      <c r="I755" s="2"/>
      <c r="J755" s="2"/>
      <c r="K755" s="2"/>
      <c r="L755" s="2"/>
      <c r="M755" s="2"/>
      <c r="N755" s="2">
        <v>5452.8</v>
      </c>
      <c r="O755" s="2" t="s">
        <v>17</v>
      </c>
      <c r="P755" s="2">
        <v>480.01153169999998</v>
      </c>
      <c r="Q755" s="2">
        <v>2617406.88</v>
      </c>
      <c r="R755" s="2">
        <v>5.7486410980000002</v>
      </c>
      <c r="S755" s="2">
        <v>31346.190180000001</v>
      </c>
      <c r="T755" s="2">
        <v>959017.9</v>
      </c>
    </row>
    <row r="756" spans="1:20">
      <c r="A756" s="2" t="s">
        <v>12</v>
      </c>
      <c r="B756" s="2" t="s">
        <v>1021</v>
      </c>
      <c r="C756" s="2" t="s">
        <v>14</v>
      </c>
      <c r="D756" s="3" t="s">
        <v>15</v>
      </c>
      <c r="E756" s="2" t="s">
        <v>1022</v>
      </c>
      <c r="F756" s="2"/>
      <c r="G756" s="2"/>
      <c r="H756" s="2"/>
      <c r="I756" s="2"/>
      <c r="J756" s="2"/>
      <c r="K756" s="2"/>
      <c r="L756" s="2"/>
      <c r="M756" s="2"/>
      <c r="N756" s="2">
        <v>10561.6</v>
      </c>
      <c r="O756" s="2" t="s">
        <v>17</v>
      </c>
      <c r="P756" s="2">
        <v>440.04801070000002</v>
      </c>
      <c r="Q756" s="2">
        <v>4647611.07</v>
      </c>
      <c r="R756" s="2">
        <v>5.2700360570000004</v>
      </c>
      <c r="S756" s="2">
        <v>55660.01281</v>
      </c>
      <c r="T756" s="2">
        <v>1702884.7</v>
      </c>
    </row>
    <row r="757" spans="1:20">
      <c r="A757" s="2" t="s">
        <v>12</v>
      </c>
      <c r="B757" s="2" t="s">
        <v>1021</v>
      </c>
      <c r="C757" s="2" t="s">
        <v>14</v>
      </c>
      <c r="D757" s="3" t="s">
        <v>15</v>
      </c>
      <c r="E757" s="2" t="s">
        <v>1023</v>
      </c>
      <c r="F757" s="2"/>
      <c r="G757" s="2"/>
      <c r="H757" s="2"/>
      <c r="I757" s="2"/>
      <c r="J757" s="2"/>
      <c r="K757" s="2"/>
      <c r="L757" s="2"/>
      <c r="M757" s="2"/>
      <c r="N757" s="2">
        <v>11344</v>
      </c>
      <c r="O757" s="2" t="s">
        <v>17</v>
      </c>
      <c r="P757" s="2">
        <v>476.9272373</v>
      </c>
      <c r="Q757" s="2">
        <v>5410262.5800000001</v>
      </c>
      <c r="R757" s="2">
        <v>5.711703441</v>
      </c>
      <c r="S757" s="2">
        <v>64793.563829999999</v>
      </c>
      <c r="T757" s="2">
        <v>1982320.2</v>
      </c>
    </row>
    <row r="758" spans="1:20">
      <c r="A758" s="2" t="s">
        <v>12</v>
      </c>
      <c r="B758" s="2" t="s">
        <v>1021</v>
      </c>
      <c r="C758" s="2" t="s">
        <v>14</v>
      </c>
      <c r="D758" s="3" t="s">
        <v>15</v>
      </c>
      <c r="E758" s="2" t="s">
        <v>1024</v>
      </c>
      <c r="F758" s="2"/>
      <c r="G758" s="2"/>
      <c r="H758" s="2"/>
      <c r="I758" s="2"/>
      <c r="J758" s="2"/>
      <c r="K758" s="2"/>
      <c r="L758" s="2"/>
      <c r="M758" s="2"/>
      <c r="N758" s="2">
        <v>10892</v>
      </c>
      <c r="O758" s="2" t="s">
        <v>17</v>
      </c>
      <c r="P758" s="2">
        <v>451.64768729999997</v>
      </c>
      <c r="Q758" s="2">
        <v>4919346.6100000003</v>
      </c>
      <c r="R758" s="2">
        <v>5.4089543390000001</v>
      </c>
      <c r="S758" s="2">
        <v>58914.33066</v>
      </c>
      <c r="T758" s="2">
        <v>1802448.5</v>
      </c>
    </row>
    <row r="759" spans="1:20">
      <c r="A759" s="2" t="s">
        <v>12</v>
      </c>
      <c r="B759" s="2" t="s">
        <v>1021</v>
      </c>
      <c r="C759" s="2" t="s">
        <v>14</v>
      </c>
      <c r="D759" s="3" t="s">
        <v>15</v>
      </c>
      <c r="E759" s="2" t="s">
        <v>1025</v>
      </c>
      <c r="F759" s="2"/>
      <c r="G759" s="2"/>
      <c r="H759" s="2"/>
      <c r="I759" s="2"/>
      <c r="J759" s="2"/>
      <c r="K759" s="2"/>
      <c r="L759" s="2"/>
      <c r="M759" s="2"/>
      <c r="N759" s="2">
        <v>10480</v>
      </c>
      <c r="O759" s="2" t="s">
        <v>17</v>
      </c>
      <c r="P759" s="2">
        <v>611.09893030000001</v>
      </c>
      <c r="Q759" s="2">
        <v>6404316.79</v>
      </c>
      <c r="R759" s="2">
        <v>7.3185500640000001</v>
      </c>
      <c r="S759" s="2">
        <v>76698.404670000004</v>
      </c>
      <c r="T759" s="2">
        <v>2346541.7000000002</v>
      </c>
    </row>
    <row r="760" spans="1:20">
      <c r="A760" s="2" t="s">
        <v>12</v>
      </c>
      <c r="B760" s="2" t="s">
        <v>1026</v>
      </c>
      <c r="C760" s="2" t="s">
        <v>14</v>
      </c>
      <c r="D760" s="3" t="s">
        <v>15</v>
      </c>
      <c r="E760" s="2" t="s">
        <v>1027</v>
      </c>
      <c r="F760" s="2"/>
      <c r="G760" s="2"/>
      <c r="H760" s="2"/>
      <c r="I760" s="2"/>
      <c r="J760" s="2"/>
      <c r="K760" s="2"/>
      <c r="L760" s="2"/>
      <c r="M760" s="2"/>
      <c r="N760" s="2">
        <v>8008</v>
      </c>
      <c r="O760" s="2" t="s">
        <v>17</v>
      </c>
      <c r="P760" s="2">
        <v>407.12837539999998</v>
      </c>
      <c r="Q760" s="2">
        <v>3260284.03</v>
      </c>
      <c r="R760" s="2">
        <v>4.8670457310000002</v>
      </c>
      <c r="S760" s="2">
        <v>38975.302210000002</v>
      </c>
      <c r="T760" s="2">
        <v>1194568.1000000001</v>
      </c>
    </row>
    <row r="761" spans="1:20">
      <c r="A761" s="2" t="s">
        <v>12</v>
      </c>
      <c r="B761" s="2" t="s">
        <v>1026</v>
      </c>
      <c r="C761" s="2" t="s">
        <v>14</v>
      </c>
      <c r="D761" s="3" t="s">
        <v>15</v>
      </c>
      <c r="E761" s="2" t="s">
        <v>1028</v>
      </c>
      <c r="F761" s="2"/>
      <c r="G761" s="2"/>
      <c r="H761" s="2"/>
      <c r="I761" s="2"/>
      <c r="J761" s="2"/>
      <c r="K761" s="2"/>
      <c r="L761" s="2"/>
      <c r="M761" s="2"/>
      <c r="N761" s="2">
        <v>8607.5</v>
      </c>
      <c r="O761" s="2" t="s">
        <v>17</v>
      </c>
      <c r="P761" s="2">
        <v>352.4233959</v>
      </c>
      <c r="Q761" s="2">
        <v>3033484.38</v>
      </c>
      <c r="R761" s="2">
        <v>4.2130710799999997</v>
      </c>
      <c r="S761" s="2">
        <v>36264.009319999997</v>
      </c>
      <c r="T761" s="2">
        <v>1111468.7</v>
      </c>
    </row>
    <row r="762" spans="1:20">
      <c r="A762" s="2" t="s">
        <v>12</v>
      </c>
      <c r="B762" s="2" t="s">
        <v>1026</v>
      </c>
      <c r="C762" s="2" t="s">
        <v>14</v>
      </c>
      <c r="D762" s="3" t="s">
        <v>15</v>
      </c>
      <c r="E762" s="2" t="s">
        <v>1000</v>
      </c>
      <c r="F762" s="2"/>
      <c r="G762" s="2"/>
      <c r="H762" s="2"/>
      <c r="I762" s="2"/>
      <c r="J762" s="2"/>
      <c r="K762" s="2"/>
      <c r="L762" s="2"/>
      <c r="M762" s="2"/>
      <c r="N762" s="2">
        <v>9676</v>
      </c>
      <c r="O762" s="2" t="s">
        <v>17</v>
      </c>
      <c r="P762" s="2">
        <v>339.35308909999998</v>
      </c>
      <c r="Q762" s="2">
        <v>3283580.49</v>
      </c>
      <c r="R762" s="2">
        <v>4.0568211490000001</v>
      </c>
      <c r="S762" s="2">
        <v>39253.80143</v>
      </c>
      <c r="T762" s="2">
        <v>1203103.8999999999</v>
      </c>
    </row>
    <row r="763" spans="1:20">
      <c r="A763" s="2" t="s">
        <v>12</v>
      </c>
      <c r="B763" s="2" t="s">
        <v>1029</v>
      </c>
      <c r="C763" s="2" t="s">
        <v>14</v>
      </c>
      <c r="D763" s="3" t="s">
        <v>18</v>
      </c>
      <c r="E763" s="2" t="s">
        <v>1030</v>
      </c>
      <c r="F763" s="2"/>
      <c r="G763" s="2"/>
      <c r="H763" s="2"/>
      <c r="I763" s="2"/>
      <c r="J763" s="2"/>
      <c r="K763" s="2"/>
      <c r="L763" s="2"/>
      <c r="M763" s="2"/>
      <c r="N763" s="2">
        <v>7615.3</v>
      </c>
      <c r="O763" s="2" t="s">
        <v>17</v>
      </c>
      <c r="P763" s="2">
        <v>225.4696558</v>
      </c>
      <c r="Q763" s="2">
        <v>1717019.07</v>
      </c>
      <c r="R763" s="2">
        <v>2.7247088320000001</v>
      </c>
      <c r="S763" s="2">
        <v>20749.475170000002</v>
      </c>
      <c r="T763" s="2">
        <v>754801.6</v>
      </c>
    </row>
    <row r="764" spans="1:20">
      <c r="A764" s="2" t="s">
        <v>12</v>
      </c>
      <c r="B764" s="2" t="s">
        <v>1031</v>
      </c>
      <c r="C764" s="2" t="s">
        <v>14</v>
      </c>
      <c r="D764" s="3" t="s">
        <v>15</v>
      </c>
      <c r="E764" s="2" t="s">
        <v>1032</v>
      </c>
      <c r="F764" s="2"/>
      <c r="G764" s="2"/>
      <c r="H764" s="2"/>
      <c r="I764" s="2"/>
      <c r="J764" s="2"/>
      <c r="K764" s="2"/>
      <c r="L764" s="2"/>
      <c r="M764" s="2"/>
      <c r="N764" s="2">
        <v>7875</v>
      </c>
      <c r="O764" s="2" t="s">
        <v>17</v>
      </c>
      <c r="P764" s="2">
        <v>502.0332444</v>
      </c>
      <c r="Q764" s="2">
        <v>3953511.8</v>
      </c>
      <c r="R764" s="2">
        <v>6.100039422</v>
      </c>
      <c r="S764" s="2">
        <v>48037.810449999997</v>
      </c>
      <c r="T764" s="2">
        <v>1448566.7</v>
      </c>
    </row>
    <row r="765" spans="1:20">
      <c r="A765" s="2" t="s">
        <v>12</v>
      </c>
      <c r="B765" s="2" t="s">
        <v>1033</v>
      </c>
      <c r="C765" s="2" t="s">
        <v>14</v>
      </c>
      <c r="D765" s="3" t="s">
        <v>15</v>
      </c>
      <c r="E765" s="2" t="s">
        <v>1034</v>
      </c>
      <c r="F765" s="2"/>
      <c r="G765" s="2"/>
      <c r="H765" s="2"/>
      <c r="I765" s="2"/>
      <c r="J765" s="2"/>
      <c r="K765" s="2"/>
      <c r="L765" s="2"/>
      <c r="M765" s="2"/>
      <c r="N765" s="2">
        <v>9676</v>
      </c>
      <c r="O765" s="2" t="s">
        <v>17</v>
      </c>
      <c r="P765" s="2">
        <v>334.40410500000002</v>
      </c>
      <c r="Q765" s="2">
        <v>3235694.12</v>
      </c>
      <c r="R765" s="2">
        <v>4.0632333540000003</v>
      </c>
      <c r="S765" s="2">
        <v>39315.845930000003</v>
      </c>
      <c r="T765" s="2">
        <v>1185558.3</v>
      </c>
    </row>
    <row r="766" spans="1:20">
      <c r="A766" s="2" t="s">
        <v>12</v>
      </c>
      <c r="B766" s="2" t="s">
        <v>1035</v>
      </c>
      <c r="C766" s="2" t="s">
        <v>14</v>
      </c>
      <c r="D766" s="3" t="s">
        <v>15</v>
      </c>
      <c r="E766" s="2" t="s">
        <v>1036</v>
      </c>
      <c r="F766" s="2"/>
      <c r="G766" s="2"/>
      <c r="H766" s="2"/>
      <c r="I766" s="2"/>
      <c r="J766" s="2"/>
      <c r="K766" s="2"/>
      <c r="L766" s="2"/>
      <c r="M766" s="2"/>
      <c r="N766" s="2">
        <v>5785.5</v>
      </c>
      <c r="O766" s="2" t="s">
        <v>17</v>
      </c>
      <c r="P766" s="2">
        <v>573.32752740000001</v>
      </c>
      <c r="Q766" s="2">
        <v>3316986.41</v>
      </c>
      <c r="R766" s="2">
        <v>6.9663126059999998</v>
      </c>
      <c r="S766" s="2">
        <v>40303.601580000002</v>
      </c>
      <c r="T766" s="2">
        <v>1215343.8</v>
      </c>
    </row>
    <row r="767" spans="1:20">
      <c r="A767" s="2" t="s">
        <v>12</v>
      </c>
      <c r="B767" s="2" t="s">
        <v>1035</v>
      </c>
      <c r="C767" s="2" t="s">
        <v>14</v>
      </c>
      <c r="D767" s="3" t="s">
        <v>15</v>
      </c>
      <c r="E767" s="2" t="s">
        <v>1037</v>
      </c>
      <c r="F767" s="2"/>
      <c r="G767" s="2"/>
      <c r="H767" s="2"/>
      <c r="I767" s="2"/>
      <c r="J767" s="2"/>
      <c r="K767" s="2"/>
      <c r="L767" s="2"/>
      <c r="M767" s="2"/>
      <c r="N767" s="2">
        <v>672</v>
      </c>
      <c r="O767" s="2" t="s">
        <v>17</v>
      </c>
      <c r="P767" s="2">
        <v>473.25736610000001</v>
      </c>
      <c r="Q767" s="2">
        <v>318028.95</v>
      </c>
      <c r="R767" s="2">
        <v>5.7503932689999999</v>
      </c>
      <c r="S767" s="2">
        <v>3864.2642770000002</v>
      </c>
      <c r="T767" s="2">
        <v>116525.8</v>
      </c>
    </row>
    <row r="768" spans="1:20">
      <c r="A768" s="2" t="s">
        <v>12</v>
      </c>
      <c r="B768" s="2" t="s">
        <v>1035</v>
      </c>
      <c r="C768" s="2" t="s">
        <v>14</v>
      </c>
      <c r="D768" s="3" t="s">
        <v>15</v>
      </c>
      <c r="E768" s="2" t="s">
        <v>1038</v>
      </c>
      <c r="F768" s="2"/>
      <c r="G768" s="2"/>
      <c r="H768" s="2"/>
      <c r="I768" s="2"/>
      <c r="J768" s="2"/>
      <c r="K768" s="2"/>
      <c r="L768" s="2"/>
      <c r="M768" s="2"/>
      <c r="N768" s="2">
        <v>842.4</v>
      </c>
      <c r="O768" s="2" t="s">
        <v>17</v>
      </c>
      <c r="P768" s="2">
        <v>573.38722700000005</v>
      </c>
      <c r="Q768" s="2">
        <v>483021.4</v>
      </c>
      <c r="R768" s="2">
        <v>6.9670379950000001</v>
      </c>
      <c r="S768" s="2">
        <v>5869.0328069999996</v>
      </c>
      <c r="T768" s="2">
        <v>176979</v>
      </c>
    </row>
    <row r="769" spans="1:20">
      <c r="A769" s="2" t="s">
        <v>12</v>
      </c>
      <c r="B769" s="2" t="s">
        <v>1035</v>
      </c>
      <c r="C769" s="2" t="s">
        <v>14</v>
      </c>
      <c r="D769" s="3" t="s">
        <v>15</v>
      </c>
      <c r="E769" s="2" t="s">
        <v>1039</v>
      </c>
      <c r="F769" s="2"/>
      <c r="G769" s="2"/>
      <c r="H769" s="2"/>
      <c r="I769" s="2"/>
      <c r="J769" s="2"/>
      <c r="K769" s="2"/>
      <c r="L769" s="2"/>
      <c r="M769" s="2"/>
      <c r="N769" s="2">
        <v>6850</v>
      </c>
      <c r="O769" s="2" t="s">
        <v>17</v>
      </c>
      <c r="P769" s="2">
        <v>486.24198100000001</v>
      </c>
      <c r="Q769" s="2">
        <v>3330757.57</v>
      </c>
      <c r="R769" s="2">
        <v>5.908165018</v>
      </c>
      <c r="S769" s="2">
        <v>40470.930379999998</v>
      </c>
      <c r="T769" s="2">
        <v>1220389.6000000001</v>
      </c>
    </row>
    <row r="770" spans="1:20">
      <c r="A770" s="2" t="s">
        <v>12</v>
      </c>
      <c r="B770" s="2" t="s">
        <v>1040</v>
      </c>
      <c r="C770" s="2" t="s">
        <v>14</v>
      </c>
      <c r="D770" s="3" t="s">
        <v>15</v>
      </c>
      <c r="E770" s="2" t="s">
        <v>1041</v>
      </c>
      <c r="F770" s="2"/>
      <c r="G770" s="2"/>
      <c r="H770" s="2"/>
      <c r="I770" s="2"/>
      <c r="J770" s="2"/>
      <c r="K770" s="2"/>
      <c r="L770" s="2"/>
      <c r="M770" s="2"/>
      <c r="N770" s="2">
        <v>45576</v>
      </c>
      <c r="O770" s="2" t="s">
        <v>981</v>
      </c>
      <c r="P770" s="2">
        <v>125.61752300000001</v>
      </c>
      <c r="Q770" s="2">
        <v>5725144.2300000004</v>
      </c>
      <c r="R770" s="2">
        <v>1.5263368530000001</v>
      </c>
      <c r="S770" s="2">
        <v>69564.328429999994</v>
      </c>
      <c r="T770" s="2">
        <v>2097692.7999999998</v>
      </c>
    </row>
    <row r="771" spans="1:20">
      <c r="A771" s="2" t="s">
        <v>12</v>
      </c>
      <c r="B771" s="2" t="s">
        <v>1040</v>
      </c>
      <c r="C771" s="2" t="s">
        <v>14</v>
      </c>
      <c r="D771" s="3" t="s">
        <v>15</v>
      </c>
      <c r="E771" s="2" t="s">
        <v>1042</v>
      </c>
      <c r="F771" s="2"/>
      <c r="G771" s="2"/>
      <c r="H771" s="2"/>
      <c r="I771" s="2"/>
      <c r="J771" s="2"/>
      <c r="K771" s="2"/>
      <c r="L771" s="2"/>
      <c r="M771" s="2"/>
      <c r="N771" s="2">
        <v>88800</v>
      </c>
      <c r="O771" s="2" t="s">
        <v>981</v>
      </c>
      <c r="P771" s="2">
        <v>77.04541408</v>
      </c>
      <c r="Q771" s="2">
        <v>6841632.7699999996</v>
      </c>
      <c r="R771" s="2">
        <v>0.93615326899999995</v>
      </c>
      <c r="S771" s="2">
        <v>83130.410329999999</v>
      </c>
      <c r="T771" s="2">
        <v>2506774.2999999998</v>
      </c>
    </row>
    <row r="772" spans="1:20">
      <c r="A772" s="2" t="s">
        <v>12</v>
      </c>
      <c r="B772" s="2" t="s">
        <v>1040</v>
      </c>
      <c r="C772" s="2" t="s">
        <v>14</v>
      </c>
      <c r="D772" s="3" t="s">
        <v>15</v>
      </c>
      <c r="E772" s="2" t="s">
        <v>1043</v>
      </c>
      <c r="F772" s="2"/>
      <c r="G772" s="2"/>
      <c r="H772" s="2"/>
      <c r="I772" s="2"/>
      <c r="J772" s="2"/>
      <c r="K772" s="2"/>
      <c r="L772" s="2"/>
      <c r="M772" s="2"/>
      <c r="N772" s="2">
        <v>55200</v>
      </c>
      <c r="O772" s="2" t="s">
        <v>981</v>
      </c>
      <c r="P772" s="2">
        <v>81.23266486</v>
      </c>
      <c r="Q772" s="2">
        <v>4484043.0999999996</v>
      </c>
      <c r="R772" s="2">
        <v>0.98703116499999999</v>
      </c>
      <c r="S772" s="2">
        <v>54484.120289999999</v>
      </c>
      <c r="T772" s="2">
        <v>1642953.4</v>
      </c>
    </row>
    <row r="773" spans="1:20">
      <c r="A773" s="2" t="s">
        <v>12</v>
      </c>
      <c r="B773" s="2" t="s">
        <v>1040</v>
      </c>
      <c r="C773" s="2" t="s">
        <v>14</v>
      </c>
      <c r="D773" s="3" t="s">
        <v>15</v>
      </c>
      <c r="E773" s="2" t="s">
        <v>1044</v>
      </c>
      <c r="F773" s="2"/>
      <c r="G773" s="2"/>
      <c r="H773" s="2"/>
      <c r="I773" s="2"/>
      <c r="J773" s="2"/>
      <c r="K773" s="2"/>
      <c r="L773" s="2"/>
      <c r="M773" s="2"/>
      <c r="N773" s="2">
        <v>70560</v>
      </c>
      <c r="O773" s="2" t="s">
        <v>981</v>
      </c>
      <c r="P773" s="2">
        <v>63.646211729999997</v>
      </c>
      <c r="Q773" s="2">
        <v>4490876.7</v>
      </c>
      <c r="R773" s="2">
        <v>0.77334400599999997</v>
      </c>
      <c r="S773" s="2">
        <v>54567.153100000003</v>
      </c>
      <c r="T773" s="2">
        <v>1645457.2</v>
      </c>
    </row>
    <row r="774" spans="1:20">
      <c r="A774" s="2" t="s">
        <v>12</v>
      </c>
      <c r="B774" s="2" t="s">
        <v>1040</v>
      </c>
      <c r="C774" s="2" t="s">
        <v>14</v>
      </c>
      <c r="D774" s="3" t="s">
        <v>15</v>
      </c>
      <c r="E774" s="2" t="s">
        <v>1045</v>
      </c>
      <c r="F774" s="2"/>
      <c r="G774" s="2"/>
      <c r="H774" s="2"/>
      <c r="I774" s="2"/>
      <c r="J774" s="2"/>
      <c r="K774" s="2"/>
      <c r="L774" s="2"/>
      <c r="M774" s="2"/>
      <c r="N774" s="2">
        <v>25680</v>
      </c>
      <c r="O774" s="2" t="s">
        <v>981</v>
      </c>
      <c r="P774" s="2">
        <v>159.1155292</v>
      </c>
      <c r="Q774" s="2">
        <v>4086086.79</v>
      </c>
      <c r="R774" s="2">
        <v>1.9333600150000001</v>
      </c>
      <c r="S774" s="2">
        <v>49648.68518</v>
      </c>
      <c r="T774" s="2">
        <v>1497142.2</v>
      </c>
    </row>
    <row r="775" spans="1:20">
      <c r="A775" s="2" t="s">
        <v>12</v>
      </c>
      <c r="B775" s="2" t="s">
        <v>1040</v>
      </c>
      <c r="C775" s="2" t="s">
        <v>14</v>
      </c>
      <c r="D775" s="3" t="s">
        <v>15</v>
      </c>
      <c r="E775" s="2" t="s">
        <v>1046</v>
      </c>
      <c r="F775" s="2"/>
      <c r="G775" s="2"/>
      <c r="H775" s="2"/>
      <c r="I775" s="2"/>
      <c r="J775" s="2"/>
      <c r="K775" s="2"/>
      <c r="L775" s="2"/>
      <c r="M775" s="2"/>
      <c r="N775" s="2">
        <v>16800</v>
      </c>
      <c r="O775" s="2" t="s">
        <v>981</v>
      </c>
      <c r="P775" s="2">
        <v>288.92030299999999</v>
      </c>
      <c r="Q775" s="2">
        <v>4853861.09</v>
      </c>
      <c r="R775" s="2">
        <v>3.5105747630000002</v>
      </c>
      <c r="S775" s="2">
        <v>58977.656009999999</v>
      </c>
      <c r="T775" s="2">
        <v>1778454.7</v>
      </c>
    </row>
    <row r="776" spans="1:20">
      <c r="A776" s="2" t="s">
        <v>12</v>
      </c>
      <c r="B776" s="2" t="s">
        <v>1047</v>
      </c>
      <c r="C776" s="2" t="s">
        <v>14</v>
      </c>
      <c r="D776" s="3" t="s">
        <v>15</v>
      </c>
      <c r="E776" s="2" t="s">
        <v>1048</v>
      </c>
      <c r="F776" s="2"/>
      <c r="G776" s="2"/>
      <c r="H776" s="2"/>
      <c r="I776" s="2"/>
      <c r="J776" s="2"/>
      <c r="K776" s="2"/>
      <c r="L776" s="2"/>
      <c r="M776" s="2"/>
      <c r="N776" s="2">
        <v>6930</v>
      </c>
      <c r="O776" s="2" t="s">
        <v>17</v>
      </c>
      <c r="P776" s="2">
        <v>567.97303460000001</v>
      </c>
      <c r="Q776" s="2">
        <v>3936053.13</v>
      </c>
      <c r="R776" s="2">
        <v>6.7858188129999997</v>
      </c>
      <c r="S776" s="2">
        <v>47025.724370000004</v>
      </c>
      <c r="T776" s="2">
        <v>1442169.9</v>
      </c>
    </row>
    <row r="777" spans="1:20">
      <c r="A777" s="2" t="s">
        <v>12</v>
      </c>
      <c r="B777" s="2" t="s">
        <v>1047</v>
      </c>
      <c r="C777" s="2" t="s">
        <v>14</v>
      </c>
      <c r="D777" s="3" t="s">
        <v>15</v>
      </c>
      <c r="E777" s="2" t="s">
        <v>1049</v>
      </c>
      <c r="F777" s="2"/>
      <c r="G777" s="2"/>
      <c r="H777" s="2"/>
      <c r="I777" s="2"/>
      <c r="J777" s="2"/>
      <c r="K777" s="2"/>
      <c r="L777" s="2"/>
      <c r="M777" s="2"/>
      <c r="N777" s="2">
        <v>535.79999999999995</v>
      </c>
      <c r="O777" s="2" t="s">
        <v>17</v>
      </c>
      <c r="P777" s="2">
        <v>402.96857039999998</v>
      </c>
      <c r="Q777" s="2">
        <v>215910.56</v>
      </c>
      <c r="R777" s="2">
        <v>4.8144393110000001</v>
      </c>
      <c r="S777" s="2">
        <v>2579.576583</v>
      </c>
      <c r="T777" s="2">
        <v>79109.600000000006</v>
      </c>
    </row>
    <row r="778" spans="1:20">
      <c r="A778" s="2" t="s">
        <v>12</v>
      </c>
      <c r="B778" s="2" t="s">
        <v>1050</v>
      </c>
      <c r="C778" s="2" t="s">
        <v>14</v>
      </c>
      <c r="D778" s="3" t="s">
        <v>15</v>
      </c>
      <c r="E778" s="2" t="s">
        <v>1051</v>
      </c>
      <c r="F778" s="2"/>
      <c r="G778" s="2"/>
      <c r="H778" s="2"/>
      <c r="I778" s="2"/>
      <c r="J778" s="2"/>
      <c r="K778" s="2"/>
      <c r="L778" s="2"/>
      <c r="M778" s="2"/>
      <c r="N778" s="2">
        <v>11434.2</v>
      </c>
      <c r="O778" s="2" t="s">
        <v>17</v>
      </c>
      <c r="P778" s="2">
        <v>417.01525509999999</v>
      </c>
      <c r="Q778" s="2">
        <v>4768235.83</v>
      </c>
      <c r="R778" s="2">
        <v>4.9822611119999998</v>
      </c>
      <c r="S778" s="2">
        <v>56968.170010000002</v>
      </c>
      <c r="T778" s="2">
        <v>1747081.6</v>
      </c>
    </row>
    <row r="779" spans="1:20">
      <c r="A779" s="2" t="s">
        <v>12</v>
      </c>
      <c r="B779" s="2" t="s">
        <v>1050</v>
      </c>
      <c r="C779" s="2" t="s">
        <v>14</v>
      </c>
      <c r="D779" s="3" t="s">
        <v>15</v>
      </c>
      <c r="E779" s="2" t="s">
        <v>1052</v>
      </c>
      <c r="F779" s="2"/>
      <c r="G779" s="2"/>
      <c r="H779" s="2"/>
      <c r="I779" s="2"/>
      <c r="J779" s="2"/>
      <c r="K779" s="2"/>
      <c r="L779" s="2"/>
      <c r="M779" s="2"/>
      <c r="N779" s="2">
        <v>7875</v>
      </c>
      <c r="O779" s="2" t="s">
        <v>17</v>
      </c>
      <c r="P779" s="2">
        <v>522.35045079999998</v>
      </c>
      <c r="Q779" s="2">
        <v>4113509.8</v>
      </c>
      <c r="R779" s="2">
        <v>6.2407461270000004</v>
      </c>
      <c r="S779" s="2">
        <v>49145.875749999999</v>
      </c>
      <c r="T779" s="2">
        <v>1507190</v>
      </c>
    </row>
    <row r="780" spans="1:20">
      <c r="A780" s="2" t="s">
        <v>12</v>
      </c>
      <c r="B780" s="2" t="s">
        <v>1053</v>
      </c>
      <c r="C780" s="2" t="s">
        <v>14</v>
      </c>
      <c r="D780" s="3" t="s">
        <v>15</v>
      </c>
      <c r="E780" s="2" t="s">
        <v>1054</v>
      </c>
      <c r="F780" s="2"/>
      <c r="G780" s="2"/>
      <c r="H780" s="2"/>
      <c r="I780" s="2"/>
      <c r="J780" s="2"/>
      <c r="K780" s="2"/>
      <c r="L780" s="2"/>
      <c r="M780" s="2"/>
      <c r="N780" s="2">
        <v>2500</v>
      </c>
      <c r="O780" s="2" t="s">
        <v>17</v>
      </c>
      <c r="P780" s="2">
        <v>559.02210000000002</v>
      </c>
      <c r="Q780" s="2">
        <v>1397555.25</v>
      </c>
      <c r="R780" s="2">
        <v>6.6788781359999998</v>
      </c>
      <c r="S780" s="2">
        <v>16697.195339999998</v>
      </c>
      <c r="T780" s="2">
        <v>512064.2</v>
      </c>
    </row>
    <row r="781" spans="1:20">
      <c r="A781" s="2" t="s">
        <v>12</v>
      </c>
      <c r="B781" s="2" t="s">
        <v>1055</v>
      </c>
      <c r="C781" s="2" t="s">
        <v>14</v>
      </c>
      <c r="D781" s="3" t="s">
        <v>18</v>
      </c>
      <c r="E781" s="2" t="s">
        <v>1056</v>
      </c>
      <c r="F781" s="2"/>
      <c r="G781" s="2"/>
      <c r="H781" s="2"/>
      <c r="I781" s="2"/>
      <c r="J781" s="2"/>
      <c r="K781" s="2"/>
      <c r="L781" s="2"/>
      <c r="M781" s="2"/>
      <c r="N781" s="2">
        <v>7207.2</v>
      </c>
      <c r="O781" s="2" t="s">
        <v>17</v>
      </c>
      <c r="P781" s="2">
        <v>231.5006521</v>
      </c>
      <c r="Q781" s="2">
        <v>1668471.5</v>
      </c>
      <c r="R781" s="2">
        <v>2.770803736</v>
      </c>
      <c r="S781" s="2">
        <v>19969.736680000002</v>
      </c>
      <c r="T781" s="2">
        <v>733460</v>
      </c>
    </row>
    <row r="782" spans="1:20">
      <c r="A782" s="2" t="s">
        <v>12</v>
      </c>
      <c r="B782" s="2" t="s">
        <v>1055</v>
      </c>
      <c r="C782" s="2" t="s">
        <v>14</v>
      </c>
      <c r="D782" s="3" t="s">
        <v>15</v>
      </c>
      <c r="E782" s="2" t="s">
        <v>1057</v>
      </c>
      <c r="F782" s="2"/>
      <c r="G782" s="2"/>
      <c r="H782" s="2"/>
      <c r="I782" s="2"/>
      <c r="J782" s="2"/>
      <c r="K782" s="2"/>
      <c r="L782" s="2"/>
      <c r="M782" s="2"/>
      <c r="N782" s="2">
        <v>2057.6999999999998</v>
      </c>
      <c r="O782" s="2" t="s">
        <v>17</v>
      </c>
      <c r="P782" s="2">
        <v>583.61319430000003</v>
      </c>
      <c r="Q782" s="2">
        <v>1200900.8700000001</v>
      </c>
      <c r="R782" s="2">
        <v>6.9851968199999996</v>
      </c>
      <c r="S782" s="2">
        <v>14373.4395</v>
      </c>
      <c r="T782" s="2">
        <v>440010.1</v>
      </c>
    </row>
    <row r="783" spans="1:20">
      <c r="A783" s="2" t="s">
        <v>12</v>
      </c>
      <c r="B783" s="2" t="s">
        <v>1055</v>
      </c>
      <c r="C783" s="2" t="s">
        <v>14</v>
      </c>
      <c r="D783" s="3" t="s">
        <v>15</v>
      </c>
      <c r="E783" s="2" t="s">
        <v>1058</v>
      </c>
      <c r="F783" s="2"/>
      <c r="G783" s="2"/>
      <c r="H783" s="2"/>
      <c r="I783" s="2"/>
      <c r="J783" s="2"/>
      <c r="K783" s="2"/>
      <c r="L783" s="2"/>
      <c r="M783" s="2"/>
      <c r="N783" s="2">
        <v>5075.2</v>
      </c>
      <c r="O783" s="2" t="s">
        <v>17</v>
      </c>
      <c r="P783" s="2">
        <v>505.44014229999999</v>
      </c>
      <c r="Q783" s="2">
        <v>2565209.81</v>
      </c>
      <c r="R783" s="2">
        <v>6.0495528700000003</v>
      </c>
      <c r="S783" s="2">
        <v>30702.690719999999</v>
      </c>
      <c r="T783" s="2">
        <v>939892.9</v>
      </c>
    </row>
    <row r="784" spans="1:20">
      <c r="A784" s="2" t="s">
        <v>12</v>
      </c>
      <c r="B784" s="2" t="s">
        <v>1055</v>
      </c>
      <c r="C784" s="2" t="s">
        <v>14</v>
      </c>
      <c r="D784" s="3" t="s">
        <v>15</v>
      </c>
      <c r="E784" s="2" t="s">
        <v>1052</v>
      </c>
      <c r="F784" s="2"/>
      <c r="G784" s="2"/>
      <c r="H784" s="2"/>
      <c r="I784" s="2"/>
      <c r="J784" s="2"/>
      <c r="K784" s="2"/>
      <c r="L784" s="2"/>
      <c r="M784" s="2"/>
      <c r="N784" s="2">
        <v>7875</v>
      </c>
      <c r="O784" s="2" t="s">
        <v>17</v>
      </c>
      <c r="P784" s="2">
        <v>521.4145651</v>
      </c>
      <c r="Q784" s="2">
        <v>4106139.7</v>
      </c>
      <c r="R784" s="2">
        <v>6.2407488339999997</v>
      </c>
      <c r="S784" s="2">
        <v>49145.897069999999</v>
      </c>
      <c r="T784" s="2">
        <v>1504489.6</v>
      </c>
    </row>
    <row r="785" spans="1:20">
      <c r="A785" s="2" t="s">
        <v>12</v>
      </c>
      <c r="B785" s="2" t="s">
        <v>1055</v>
      </c>
      <c r="C785" s="2" t="s">
        <v>14</v>
      </c>
      <c r="D785" s="3" t="s">
        <v>18</v>
      </c>
      <c r="E785" s="2" t="s">
        <v>1059</v>
      </c>
      <c r="F785" s="2"/>
      <c r="G785" s="2"/>
      <c r="H785" s="2"/>
      <c r="I785" s="2"/>
      <c r="J785" s="2"/>
      <c r="K785" s="2"/>
      <c r="L785" s="2"/>
      <c r="M785" s="2"/>
      <c r="N785" s="2">
        <v>223.3</v>
      </c>
      <c r="O785" s="2" t="s">
        <v>17</v>
      </c>
      <c r="P785" s="2">
        <v>251.92713839999999</v>
      </c>
      <c r="Q785" s="2">
        <v>56255.33</v>
      </c>
      <c r="R785" s="2">
        <v>3.0152859169999999</v>
      </c>
      <c r="S785" s="2">
        <v>673.31334530000004</v>
      </c>
      <c r="T785" s="2">
        <v>24729.9</v>
      </c>
    </row>
    <row r="786" spans="1:20">
      <c r="A786" s="2" t="s">
        <v>12</v>
      </c>
      <c r="B786" s="2" t="s">
        <v>1060</v>
      </c>
      <c r="C786" s="2" t="s">
        <v>14</v>
      </c>
      <c r="D786" s="3" t="s">
        <v>15</v>
      </c>
      <c r="E786" s="2" t="s">
        <v>1061</v>
      </c>
      <c r="F786" s="2"/>
      <c r="G786" s="2"/>
      <c r="H786" s="2"/>
      <c r="I786" s="2"/>
      <c r="J786" s="2"/>
      <c r="K786" s="2"/>
      <c r="L786" s="2"/>
      <c r="M786" s="2"/>
      <c r="N786" s="2">
        <v>427.5</v>
      </c>
      <c r="O786" s="2" t="s">
        <v>17</v>
      </c>
      <c r="P786" s="2">
        <v>583.34264329999996</v>
      </c>
      <c r="Q786" s="2">
        <v>249378.98</v>
      </c>
      <c r="R786" s="2">
        <v>6.981958627</v>
      </c>
      <c r="S786" s="2">
        <v>2984.7873129999998</v>
      </c>
      <c r="T786" s="2">
        <v>91372.5</v>
      </c>
    </row>
    <row r="787" spans="1:20">
      <c r="A787" s="2" t="s">
        <v>12</v>
      </c>
      <c r="B787" s="2" t="s">
        <v>1060</v>
      </c>
      <c r="C787" s="2" t="s">
        <v>14</v>
      </c>
      <c r="D787" s="3" t="s">
        <v>15</v>
      </c>
      <c r="E787" s="2" t="s">
        <v>1062</v>
      </c>
      <c r="F787" s="2"/>
      <c r="G787" s="2"/>
      <c r="H787" s="2"/>
      <c r="I787" s="2"/>
      <c r="J787" s="2"/>
      <c r="K787" s="2"/>
      <c r="L787" s="2"/>
      <c r="M787" s="2"/>
      <c r="N787" s="2">
        <v>3801.6</v>
      </c>
      <c r="O787" s="2" t="s">
        <v>17</v>
      </c>
      <c r="P787" s="2">
        <v>493.87119630000001</v>
      </c>
      <c r="Q787" s="2">
        <v>1877500.74</v>
      </c>
      <c r="R787" s="2">
        <v>5.9110855339999997</v>
      </c>
      <c r="S787" s="2">
        <v>22471.582760000001</v>
      </c>
      <c r="T787" s="2">
        <v>687916.2</v>
      </c>
    </row>
    <row r="788" spans="1:20">
      <c r="A788" s="2" t="s">
        <v>12</v>
      </c>
      <c r="B788" s="2" t="s">
        <v>1060</v>
      </c>
      <c r="C788" s="2" t="s">
        <v>14</v>
      </c>
      <c r="D788" s="3" t="s">
        <v>15</v>
      </c>
      <c r="E788" s="2" t="s">
        <v>1063</v>
      </c>
      <c r="F788" s="2"/>
      <c r="G788" s="2"/>
      <c r="H788" s="2"/>
      <c r="I788" s="2"/>
      <c r="J788" s="2"/>
      <c r="K788" s="2"/>
      <c r="L788" s="2"/>
      <c r="M788" s="2"/>
      <c r="N788" s="2">
        <v>3545.6</v>
      </c>
      <c r="O788" s="2" t="s">
        <v>17</v>
      </c>
      <c r="P788" s="2">
        <v>492.24662119999999</v>
      </c>
      <c r="Q788" s="2">
        <v>1745309.62</v>
      </c>
      <c r="R788" s="2">
        <v>5.8916411870000003</v>
      </c>
      <c r="S788" s="2">
        <v>20889.402989999999</v>
      </c>
      <c r="T788" s="2">
        <v>639481.4</v>
      </c>
    </row>
    <row r="789" spans="1:20">
      <c r="A789" s="2" t="s">
        <v>12</v>
      </c>
      <c r="B789" s="2" t="s">
        <v>1064</v>
      </c>
      <c r="C789" s="2" t="s">
        <v>14</v>
      </c>
      <c r="D789" s="3" t="s">
        <v>15</v>
      </c>
      <c r="E789" s="2" t="s">
        <v>1065</v>
      </c>
      <c r="F789" s="2"/>
      <c r="G789" s="2"/>
      <c r="H789" s="2"/>
      <c r="I789" s="2"/>
      <c r="J789" s="2"/>
      <c r="K789" s="2"/>
      <c r="L789" s="2"/>
      <c r="M789" s="2"/>
      <c r="N789" s="2">
        <v>8232</v>
      </c>
      <c r="O789" s="2" t="s">
        <v>17</v>
      </c>
      <c r="P789" s="2">
        <v>562.4123141</v>
      </c>
      <c r="Q789" s="2">
        <v>4629778.17</v>
      </c>
      <c r="R789" s="2">
        <v>6.73144601</v>
      </c>
      <c r="S789" s="2">
        <v>55413.263550000003</v>
      </c>
      <c r="T789" s="2">
        <v>1696350.7</v>
      </c>
    </row>
    <row r="790" spans="1:20">
      <c r="A790" s="2" t="s">
        <v>1066</v>
      </c>
      <c r="B790" s="2" t="s">
        <v>1067</v>
      </c>
      <c r="C790" s="2" t="s">
        <v>14</v>
      </c>
      <c r="D790" s="3" t="s">
        <v>15</v>
      </c>
      <c r="E790" s="2" t="s">
        <v>1068</v>
      </c>
      <c r="F790" s="2"/>
      <c r="G790" s="2"/>
      <c r="H790" s="2"/>
      <c r="I790" s="2"/>
      <c r="J790" s="2"/>
      <c r="K790" s="2"/>
      <c r="L790" s="2"/>
      <c r="M790" s="2"/>
      <c r="N790" s="2">
        <v>22080</v>
      </c>
      <c r="O790" s="2" t="s">
        <v>1069</v>
      </c>
      <c r="P790" s="2">
        <v>214.16401680000001</v>
      </c>
      <c r="Q790" s="2">
        <v>4728741.49</v>
      </c>
      <c r="R790" s="2">
        <v>2.5633036119999999</v>
      </c>
      <c r="S790" s="2">
        <v>56597.743750000001</v>
      </c>
      <c r="T790" s="2">
        <v>1732610.9</v>
      </c>
    </row>
    <row r="791" spans="1:20">
      <c r="A791" s="2" t="s">
        <v>1066</v>
      </c>
      <c r="B791" s="2" t="s">
        <v>1067</v>
      </c>
      <c r="C791" s="2" t="s">
        <v>14</v>
      </c>
      <c r="D791" s="3" t="s">
        <v>15</v>
      </c>
      <c r="E791" s="2" t="s">
        <v>1070</v>
      </c>
      <c r="F791" s="2"/>
      <c r="G791" s="2"/>
      <c r="H791" s="2"/>
      <c r="I791" s="2"/>
      <c r="J791" s="2"/>
      <c r="K791" s="2"/>
      <c r="L791" s="2"/>
      <c r="M791" s="2"/>
      <c r="N791" s="2">
        <v>16800</v>
      </c>
      <c r="O791" s="2" t="s">
        <v>1069</v>
      </c>
      <c r="P791" s="2">
        <v>297.92978149999999</v>
      </c>
      <c r="Q791" s="2">
        <v>5005220.33</v>
      </c>
      <c r="R791" s="2">
        <v>3.5658860749999999</v>
      </c>
      <c r="S791" s="2">
        <v>59906.886059999997</v>
      </c>
      <c r="T791" s="2">
        <v>1833912.8</v>
      </c>
    </row>
    <row r="792" spans="1:20">
      <c r="A792" s="2" t="s">
        <v>12</v>
      </c>
      <c r="B792" s="2" t="s">
        <v>1071</v>
      </c>
      <c r="C792" s="2" t="s">
        <v>14</v>
      </c>
      <c r="D792" s="3" t="s">
        <v>15</v>
      </c>
      <c r="E792" s="2" t="s">
        <v>1072</v>
      </c>
      <c r="F792" s="2"/>
      <c r="G792" s="2"/>
      <c r="H792" s="2"/>
      <c r="I792" s="2"/>
      <c r="J792" s="2"/>
      <c r="K792" s="2"/>
      <c r="L792" s="2"/>
      <c r="M792" s="2"/>
      <c r="N792" s="2">
        <v>5108.3999999999996</v>
      </c>
      <c r="O792" s="2" t="s">
        <v>17</v>
      </c>
      <c r="P792" s="2">
        <v>583.02243169999997</v>
      </c>
      <c r="Q792" s="2">
        <v>2978311.79</v>
      </c>
      <c r="R792" s="2">
        <v>6.9781260520000004</v>
      </c>
      <c r="S792" s="2">
        <v>35647.059130000001</v>
      </c>
      <c r="T792" s="2">
        <v>1091253.5</v>
      </c>
    </row>
    <row r="793" spans="1:20">
      <c r="A793" s="2" t="s">
        <v>12</v>
      </c>
      <c r="B793" s="2" t="s">
        <v>1071</v>
      </c>
      <c r="C793" s="2" t="s">
        <v>14</v>
      </c>
      <c r="D793" s="3" t="s">
        <v>15</v>
      </c>
      <c r="E793" s="2" t="s">
        <v>1073</v>
      </c>
      <c r="F793" s="2"/>
      <c r="G793" s="2"/>
      <c r="H793" s="2"/>
      <c r="I793" s="2"/>
      <c r="J793" s="2"/>
      <c r="K793" s="2"/>
      <c r="L793" s="2"/>
      <c r="M793" s="2"/>
      <c r="N793" s="2">
        <v>2166</v>
      </c>
      <c r="O793" s="2" t="s">
        <v>17</v>
      </c>
      <c r="P793" s="2">
        <v>582.96173590000001</v>
      </c>
      <c r="Q793" s="2">
        <v>1262695.1200000001</v>
      </c>
      <c r="R793" s="2">
        <v>6.9773995920000003</v>
      </c>
      <c r="S793" s="2">
        <v>15113.04752</v>
      </c>
      <c r="T793" s="2">
        <v>462651.5</v>
      </c>
    </row>
    <row r="794" spans="1:20">
      <c r="A794" s="2" t="s">
        <v>12</v>
      </c>
      <c r="B794" s="2" t="s">
        <v>1071</v>
      </c>
      <c r="C794" s="2" t="s">
        <v>14</v>
      </c>
      <c r="D794" s="3" t="s">
        <v>15</v>
      </c>
      <c r="E794" s="2" t="s">
        <v>1074</v>
      </c>
      <c r="F794" s="2"/>
      <c r="G794" s="2"/>
      <c r="H794" s="2"/>
      <c r="I794" s="2"/>
      <c r="J794" s="2"/>
      <c r="K794" s="2"/>
      <c r="L794" s="2"/>
      <c r="M794" s="2"/>
      <c r="N794" s="2">
        <v>7747.2</v>
      </c>
      <c r="O794" s="2" t="s">
        <v>17</v>
      </c>
      <c r="P794" s="2">
        <v>493.54871700000001</v>
      </c>
      <c r="Q794" s="2">
        <v>3823620.62</v>
      </c>
      <c r="R794" s="2">
        <v>5.9072258160000004</v>
      </c>
      <c r="S794" s="2">
        <v>45764.459840000003</v>
      </c>
      <c r="T794" s="2">
        <v>1400974.6</v>
      </c>
    </row>
    <row r="795" spans="1:20">
      <c r="A795" s="2" t="s">
        <v>12</v>
      </c>
      <c r="B795" s="2" t="s">
        <v>1075</v>
      </c>
      <c r="C795" s="2" t="s">
        <v>14</v>
      </c>
      <c r="D795" s="3" t="s">
        <v>15</v>
      </c>
      <c r="E795" s="2" t="s">
        <v>1076</v>
      </c>
      <c r="F795" s="2"/>
      <c r="G795" s="2"/>
      <c r="H795" s="2"/>
      <c r="I795" s="2"/>
      <c r="J795" s="2"/>
      <c r="K795" s="2"/>
      <c r="L795" s="2"/>
      <c r="M795" s="2"/>
      <c r="N795" s="2">
        <v>7875</v>
      </c>
      <c r="O795" s="2" t="s">
        <v>17</v>
      </c>
      <c r="P795" s="2">
        <v>260.89232509999999</v>
      </c>
      <c r="Q795" s="2">
        <v>2054527.06</v>
      </c>
      <c r="R795" s="2">
        <v>3.1225891689999998</v>
      </c>
      <c r="S795" s="2">
        <v>24590.389709999999</v>
      </c>
      <c r="T795" s="2">
        <v>752778.7</v>
      </c>
    </row>
    <row r="796" spans="1:20">
      <c r="A796" s="2" t="s">
        <v>12</v>
      </c>
      <c r="B796" s="2" t="s">
        <v>1075</v>
      </c>
      <c r="C796" s="2" t="s">
        <v>14</v>
      </c>
      <c r="D796" s="3" t="s">
        <v>15</v>
      </c>
      <c r="E796" s="2" t="s">
        <v>1077</v>
      </c>
      <c r="F796" s="2"/>
      <c r="G796" s="2"/>
      <c r="H796" s="2"/>
      <c r="I796" s="2"/>
      <c r="J796" s="2"/>
      <c r="K796" s="2"/>
      <c r="L796" s="2"/>
      <c r="M796" s="2"/>
      <c r="N796" s="2">
        <v>3819</v>
      </c>
      <c r="O796" s="2" t="s">
        <v>17</v>
      </c>
      <c r="P796" s="2">
        <v>583.88999739999997</v>
      </c>
      <c r="Q796" s="2">
        <v>2229875.9</v>
      </c>
      <c r="R796" s="2">
        <v>6.9885098430000001</v>
      </c>
      <c r="S796" s="2">
        <v>26689.11909</v>
      </c>
      <c r="T796" s="2">
        <v>817026.5</v>
      </c>
    </row>
    <row r="797" spans="1:20">
      <c r="A797" s="2" t="s">
        <v>12</v>
      </c>
      <c r="B797" s="2" t="s">
        <v>1075</v>
      </c>
      <c r="C797" s="2" t="s">
        <v>14</v>
      </c>
      <c r="D797" s="3" t="s">
        <v>15</v>
      </c>
      <c r="E797" s="2" t="s">
        <v>1078</v>
      </c>
      <c r="F797" s="2"/>
      <c r="G797" s="2"/>
      <c r="H797" s="2"/>
      <c r="I797" s="2"/>
      <c r="J797" s="2"/>
      <c r="K797" s="2"/>
      <c r="L797" s="2"/>
      <c r="M797" s="2"/>
      <c r="N797" s="2">
        <v>3888</v>
      </c>
      <c r="O797" s="2" t="s">
        <v>17</v>
      </c>
      <c r="P797" s="2">
        <v>494.33460650000001</v>
      </c>
      <c r="Q797" s="2">
        <v>1921972.95</v>
      </c>
      <c r="R797" s="2">
        <v>5.916632034</v>
      </c>
      <c r="S797" s="2">
        <v>23003.86535</v>
      </c>
      <c r="T797" s="2">
        <v>704210.9</v>
      </c>
    </row>
    <row r="798" spans="1:20">
      <c r="A798" s="2" t="s">
        <v>12</v>
      </c>
      <c r="B798" s="2" t="s">
        <v>1079</v>
      </c>
      <c r="C798" s="2" t="s">
        <v>14</v>
      </c>
      <c r="D798" s="3" t="s">
        <v>15</v>
      </c>
      <c r="E798" s="2" t="s">
        <v>1080</v>
      </c>
      <c r="F798" s="2"/>
      <c r="G798" s="2"/>
      <c r="H798" s="2"/>
      <c r="I798" s="2"/>
      <c r="J798" s="2"/>
      <c r="K798" s="2"/>
      <c r="L798" s="2"/>
      <c r="M798" s="2"/>
      <c r="N798" s="2">
        <v>2931.2</v>
      </c>
      <c r="O798" s="2" t="s">
        <v>17</v>
      </c>
      <c r="P798" s="2">
        <v>472.86017670000001</v>
      </c>
      <c r="Q798" s="2">
        <v>1386047.75</v>
      </c>
      <c r="R798" s="2">
        <v>5.7665875209999999</v>
      </c>
      <c r="S798" s="2">
        <v>16903.021339999999</v>
      </c>
      <c r="T798" s="2">
        <v>507848</v>
      </c>
    </row>
    <row r="799" spans="1:20">
      <c r="A799" s="2" t="s">
        <v>12</v>
      </c>
      <c r="B799" s="2" t="s">
        <v>1079</v>
      </c>
      <c r="C799" s="2" t="s">
        <v>14</v>
      </c>
      <c r="D799" s="3" t="s">
        <v>15</v>
      </c>
      <c r="E799" s="2" t="s">
        <v>1081</v>
      </c>
      <c r="F799" s="2"/>
      <c r="G799" s="2"/>
      <c r="H799" s="2"/>
      <c r="I799" s="2"/>
      <c r="J799" s="2"/>
      <c r="K799" s="2"/>
      <c r="L799" s="2"/>
      <c r="M799" s="2"/>
      <c r="N799" s="2">
        <v>43.2</v>
      </c>
      <c r="O799" s="2" t="s">
        <v>17</v>
      </c>
      <c r="P799" s="2">
        <v>572.90601849999996</v>
      </c>
      <c r="Q799" s="2">
        <v>24749.54</v>
      </c>
      <c r="R799" s="2">
        <v>6.9866587620000002</v>
      </c>
      <c r="S799" s="2">
        <v>301.82365850000002</v>
      </c>
      <c r="T799" s="2">
        <v>9068.2000000000007</v>
      </c>
    </row>
    <row r="800" spans="1:20">
      <c r="A800" s="2" t="s">
        <v>12</v>
      </c>
      <c r="B800" s="2" t="s">
        <v>1079</v>
      </c>
      <c r="C800" s="2" t="s">
        <v>14</v>
      </c>
      <c r="D800" s="3" t="s">
        <v>15</v>
      </c>
      <c r="E800" s="2" t="s">
        <v>1082</v>
      </c>
      <c r="F800" s="2"/>
      <c r="G800" s="2"/>
      <c r="H800" s="2"/>
      <c r="I800" s="2"/>
      <c r="J800" s="2"/>
      <c r="K800" s="2"/>
      <c r="L800" s="2"/>
      <c r="M800" s="2"/>
      <c r="N800" s="2">
        <v>889.2</v>
      </c>
      <c r="O800" s="2" t="s">
        <v>17</v>
      </c>
      <c r="P800" s="2">
        <v>572.84678359999998</v>
      </c>
      <c r="Q800" s="2">
        <v>509375.36</v>
      </c>
      <c r="R800" s="2">
        <v>6.9859363859999997</v>
      </c>
      <c r="S800" s="2">
        <v>6211.8946340000002</v>
      </c>
      <c r="T800" s="2">
        <v>186635.2</v>
      </c>
    </row>
    <row r="801" spans="1:20">
      <c r="A801" s="2" t="s">
        <v>12</v>
      </c>
      <c r="B801" s="2" t="s">
        <v>1079</v>
      </c>
      <c r="C801" s="2" t="s">
        <v>14</v>
      </c>
      <c r="D801" s="3" t="s">
        <v>15</v>
      </c>
      <c r="E801" s="2" t="s">
        <v>1083</v>
      </c>
      <c r="F801" s="2"/>
      <c r="G801" s="2"/>
      <c r="H801" s="2"/>
      <c r="I801" s="2"/>
      <c r="J801" s="2"/>
      <c r="K801" s="2"/>
      <c r="L801" s="2"/>
      <c r="M801" s="2"/>
      <c r="N801" s="2">
        <v>3628.8</v>
      </c>
      <c r="O801" s="2" t="s">
        <v>17</v>
      </c>
      <c r="P801" s="2">
        <v>483.3895392</v>
      </c>
      <c r="Q801" s="2">
        <v>1754123.96</v>
      </c>
      <c r="R801" s="2">
        <v>5.8949943810000001</v>
      </c>
      <c r="S801" s="2">
        <v>21391.75561</v>
      </c>
      <c r="T801" s="2">
        <v>642711.1</v>
      </c>
    </row>
    <row r="802" spans="1:20">
      <c r="A802" s="2" t="s">
        <v>12</v>
      </c>
      <c r="B802" s="2" t="s">
        <v>1084</v>
      </c>
      <c r="C802" s="2" t="s">
        <v>14</v>
      </c>
      <c r="D802" s="3" t="s">
        <v>18</v>
      </c>
      <c r="E802" s="2" t="s">
        <v>1085</v>
      </c>
      <c r="F802" s="2"/>
      <c r="G802" s="2"/>
      <c r="H802" s="2"/>
      <c r="I802" s="2"/>
      <c r="J802" s="2"/>
      <c r="K802" s="2"/>
      <c r="L802" s="2"/>
      <c r="M802" s="2"/>
      <c r="N802" s="2">
        <v>7653.8</v>
      </c>
      <c r="O802" s="2" t="s">
        <v>17</v>
      </c>
      <c r="P802" s="2">
        <v>247.18841359999999</v>
      </c>
      <c r="Q802" s="2">
        <v>1891930.68</v>
      </c>
      <c r="R802" s="2">
        <v>3.0144928489999998</v>
      </c>
      <c r="S802" s="2">
        <v>23072.325369999999</v>
      </c>
      <c r="T802" s="2">
        <v>831692.7</v>
      </c>
    </row>
    <row r="803" spans="1:20">
      <c r="A803" s="2" t="s">
        <v>12</v>
      </c>
      <c r="B803" s="2" t="s">
        <v>1084</v>
      </c>
      <c r="C803" s="2" t="s">
        <v>14</v>
      </c>
      <c r="D803" s="3" t="s">
        <v>18</v>
      </c>
      <c r="E803" s="2" t="s">
        <v>1086</v>
      </c>
      <c r="F803" s="2"/>
      <c r="G803" s="2"/>
      <c r="H803" s="2"/>
      <c r="I803" s="2"/>
      <c r="J803" s="2"/>
      <c r="K803" s="2"/>
      <c r="L803" s="2"/>
      <c r="M803" s="2"/>
      <c r="N803" s="2">
        <v>8677.15</v>
      </c>
      <c r="O803" s="2" t="s">
        <v>17</v>
      </c>
      <c r="P803" s="2">
        <v>252.8131898</v>
      </c>
      <c r="Q803" s="2">
        <v>2193697.9700000002</v>
      </c>
      <c r="R803" s="2">
        <v>3.0830876809999999</v>
      </c>
      <c r="S803" s="2">
        <v>26752.414270000001</v>
      </c>
      <c r="T803" s="2">
        <v>964349.7</v>
      </c>
    </row>
    <row r="804" spans="1:20">
      <c r="A804" s="2" t="s">
        <v>12</v>
      </c>
      <c r="B804" s="2" t="s">
        <v>1087</v>
      </c>
      <c r="C804" s="2" t="s">
        <v>14</v>
      </c>
      <c r="D804" s="3" t="s">
        <v>15</v>
      </c>
      <c r="E804" s="2" t="s">
        <v>1088</v>
      </c>
      <c r="F804" s="2"/>
      <c r="G804" s="2"/>
      <c r="H804" s="2"/>
      <c r="I804" s="2"/>
      <c r="J804" s="2"/>
      <c r="K804" s="2"/>
      <c r="L804" s="2"/>
      <c r="M804" s="2"/>
      <c r="N804" s="2">
        <v>6975</v>
      </c>
      <c r="O804" s="2" t="s">
        <v>17</v>
      </c>
      <c r="P804" s="2">
        <v>502.11598570000001</v>
      </c>
      <c r="Q804" s="2">
        <v>3502259</v>
      </c>
      <c r="R804" s="2">
        <v>6.123365679</v>
      </c>
      <c r="S804" s="2">
        <v>42710.475610000001</v>
      </c>
      <c r="T804" s="2">
        <v>1283227.7</v>
      </c>
    </row>
    <row r="805" spans="1:20">
      <c r="A805" s="2" t="s">
        <v>12</v>
      </c>
      <c r="B805" s="2" t="s">
        <v>1089</v>
      </c>
      <c r="C805" s="2" t="s">
        <v>14</v>
      </c>
      <c r="D805" s="3" t="s">
        <v>15</v>
      </c>
      <c r="E805" s="2" t="s">
        <v>1090</v>
      </c>
      <c r="F805" s="2"/>
      <c r="G805" s="2"/>
      <c r="H805" s="2"/>
      <c r="I805" s="2"/>
      <c r="J805" s="2"/>
      <c r="K805" s="2"/>
      <c r="L805" s="2"/>
      <c r="M805" s="2"/>
      <c r="N805" s="2">
        <v>5709.6</v>
      </c>
      <c r="O805" s="2" t="s">
        <v>17</v>
      </c>
      <c r="P805" s="2">
        <v>1041.5809690000001</v>
      </c>
      <c r="Q805" s="2">
        <v>5947010.7000000002</v>
      </c>
      <c r="R805" s="2">
        <v>12.609939089999999</v>
      </c>
      <c r="S805" s="2">
        <v>71997.708230000004</v>
      </c>
      <c r="T805" s="2">
        <v>2178984.7000000002</v>
      </c>
    </row>
    <row r="806" spans="1:20">
      <c r="A806" s="2" t="s">
        <v>12</v>
      </c>
      <c r="B806" s="2" t="s">
        <v>1091</v>
      </c>
      <c r="C806" s="2" t="s">
        <v>14</v>
      </c>
      <c r="D806" s="3" t="s">
        <v>15</v>
      </c>
      <c r="E806" s="2" t="s">
        <v>1092</v>
      </c>
      <c r="F806" s="2"/>
      <c r="G806" s="2"/>
      <c r="H806" s="2"/>
      <c r="I806" s="2"/>
      <c r="J806" s="2"/>
      <c r="K806" s="2"/>
      <c r="L806" s="2"/>
      <c r="M806" s="2"/>
      <c r="N806" s="2">
        <v>8232</v>
      </c>
      <c r="O806" s="2" t="s">
        <v>17</v>
      </c>
      <c r="P806" s="2">
        <v>556.0189699</v>
      </c>
      <c r="Q806" s="2">
        <v>4577148.16</v>
      </c>
      <c r="R806" s="2">
        <v>6.7314645259999999</v>
      </c>
      <c r="S806" s="2">
        <v>55413.415979999998</v>
      </c>
      <c r="T806" s="2">
        <v>1677067.1</v>
      </c>
    </row>
    <row r="807" spans="1:20">
      <c r="A807" s="2" t="s">
        <v>12</v>
      </c>
      <c r="B807" s="2" t="s">
        <v>1091</v>
      </c>
      <c r="C807" s="2" t="s">
        <v>14</v>
      </c>
      <c r="D807" s="3" t="s">
        <v>15</v>
      </c>
      <c r="E807" s="2" t="s">
        <v>1093</v>
      </c>
      <c r="F807" s="2"/>
      <c r="G807" s="2"/>
      <c r="H807" s="2"/>
      <c r="I807" s="2"/>
      <c r="J807" s="2"/>
      <c r="K807" s="2"/>
      <c r="L807" s="2"/>
      <c r="M807" s="2"/>
      <c r="N807" s="2">
        <v>4620</v>
      </c>
      <c r="O807" s="2" t="s">
        <v>17</v>
      </c>
      <c r="P807" s="2">
        <v>563.20335709999995</v>
      </c>
      <c r="Q807" s="2">
        <v>2601999.5099999998</v>
      </c>
      <c r="R807" s="2">
        <v>6.8184425800000001</v>
      </c>
      <c r="S807" s="2">
        <v>31501.204720000002</v>
      </c>
      <c r="T807" s="2">
        <v>953372.6</v>
      </c>
    </row>
    <row r="808" spans="1:20">
      <c r="A808" s="2" t="s">
        <v>12</v>
      </c>
      <c r="B808" s="2" t="s">
        <v>1094</v>
      </c>
      <c r="C808" s="2" t="s">
        <v>14</v>
      </c>
      <c r="D808" s="3" t="s">
        <v>15</v>
      </c>
      <c r="E808" s="2" t="s">
        <v>1095</v>
      </c>
      <c r="F808" s="2"/>
      <c r="G808" s="2"/>
      <c r="H808" s="2"/>
      <c r="I808" s="2"/>
      <c r="J808" s="2"/>
      <c r="K808" s="2"/>
      <c r="L808" s="2"/>
      <c r="M808" s="2"/>
      <c r="N808" s="2">
        <v>8153</v>
      </c>
      <c r="O808" s="2" t="s">
        <v>17</v>
      </c>
      <c r="P808" s="2">
        <v>517.3384092</v>
      </c>
      <c r="Q808" s="2">
        <v>4217860.05</v>
      </c>
      <c r="R808" s="2">
        <v>6.2631768670000003</v>
      </c>
      <c r="S808" s="2">
        <v>51063.680990000001</v>
      </c>
      <c r="T808" s="2">
        <v>1545423.9</v>
      </c>
    </row>
    <row r="809" spans="1:20">
      <c r="A809" s="2" t="s">
        <v>12</v>
      </c>
      <c r="B809" s="2" t="s">
        <v>1094</v>
      </c>
      <c r="C809" s="2" t="s">
        <v>14</v>
      </c>
      <c r="D809" s="3" t="s">
        <v>15</v>
      </c>
      <c r="E809" s="2" t="s">
        <v>1096</v>
      </c>
      <c r="F809" s="2"/>
      <c r="G809" s="2"/>
      <c r="H809" s="2"/>
      <c r="I809" s="2"/>
      <c r="J809" s="2"/>
      <c r="K809" s="2"/>
      <c r="L809" s="2"/>
      <c r="M809" s="2"/>
      <c r="N809" s="2">
        <v>5766.4</v>
      </c>
      <c r="O809" s="2" t="s">
        <v>17</v>
      </c>
      <c r="P809" s="2">
        <v>512.14614659999995</v>
      </c>
      <c r="Q809" s="2">
        <v>2953239.54</v>
      </c>
      <c r="R809" s="2">
        <v>6.2003165449999997</v>
      </c>
      <c r="S809" s="2">
        <v>35753.50533</v>
      </c>
      <c r="T809" s="2">
        <v>1082067</v>
      </c>
    </row>
    <row r="810" spans="1:20">
      <c r="A810" s="2" t="s">
        <v>12</v>
      </c>
      <c r="B810" s="2" t="s">
        <v>1094</v>
      </c>
      <c r="C810" s="2" t="s">
        <v>14</v>
      </c>
      <c r="D810" s="3" t="s">
        <v>15</v>
      </c>
      <c r="E810" s="2" t="s">
        <v>1097</v>
      </c>
      <c r="F810" s="2"/>
      <c r="G810" s="2"/>
      <c r="H810" s="2"/>
      <c r="I810" s="2"/>
      <c r="J810" s="2"/>
      <c r="K810" s="2"/>
      <c r="L810" s="2"/>
      <c r="M810" s="2"/>
      <c r="N810" s="2">
        <v>570</v>
      </c>
      <c r="O810" s="2" t="s">
        <v>17</v>
      </c>
      <c r="P810" s="2">
        <v>607.90075439999998</v>
      </c>
      <c r="Q810" s="2">
        <v>346503.43</v>
      </c>
      <c r="R810" s="2">
        <v>7.3595732979999999</v>
      </c>
      <c r="S810" s="2">
        <v>4194.9567800000004</v>
      </c>
      <c r="T810" s="2">
        <v>126958.9</v>
      </c>
    </row>
    <row r="811" spans="1:20">
      <c r="A811" s="2" t="s">
        <v>12</v>
      </c>
      <c r="B811" s="2" t="s">
        <v>1094</v>
      </c>
      <c r="C811" s="2" t="s">
        <v>14</v>
      </c>
      <c r="D811" s="3" t="s">
        <v>15</v>
      </c>
      <c r="E811" s="2" t="s">
        <v>1098</v>
      </c>
      <c r="F811" s="2"/>
      <c r="G811" s="2"/>
      <c r="H811" s="2"/>
      <c r="I811" s="2"/>
      <c r="J811" s="2"/>
      <c r="K811" s="2"/>
      <c r="L811" s="2"/>
      <c r="M811" s="2"/>
      <c r="N811" s="2">
        <v>90</v>
      </c>
      <c r="O811" s="2" t="s">
        <v>17</v>
      </c>
      <c r="P811" s="2">
        <v>608.72222220000003</v>
      </c>
      <c r="Q811" s="2">
        <v>54785</v>
      </c>
      <c r="R811" s="2">
        <v>7.3695184290000002</v>
      </c>
      <c r="S811" s="2">
        <v>663.25665860000004</v>
      </c>
      <c r="T811" s="2">
        <v>20073.2</v>
      </c>
    </row>
    <row r="812" spans="1:20">
      <c r="A812" s="2" t="s">
        <v>12</v>
      </c>
      <c r="B812" s="2" t="s">
        <v>1094</v>
      </c>
      <c r="C812" s="2" t="s">
        <v>14</v>
      </c>
      <c r="D812" s="3" t="s">
        <v>15</v>
      </c>
      <c r="E812" s="2" t="s">
        <v>1099</v>
      </c>
      <c r="F812" s="2"/>
      <c r="G812" s="2"/>
      <c r="H812" s="2"/>
      <c r="I812" s="2"/>
      <c r="J812" s="2"/>
      <c r="K812" s="2"/>
      <c r="L812" s="2"/>
      <c r="M812" s="2"/>
      <c r="N812" s="2">
        <v>96</v>
      </c>
      <c r="O812" s="2" t="s">
        <v>17</v>
      </c>
      <c r="P812" s="2">
        <v>634.08572919999995</v>
      </c>
      <c r="Q812" s="2">
        <v>60872.23</v>
      </c>
      <c r="R812" s="2">
        <v>7.6765826779999999</v>
      </c>
      <c r="S812" s="2">
        <v>736.95193700000004</v>
      </c>
      <c r="T812" s="2">
        <v>22303.5</v>
      </c>
    </row>
    <row r="813" spans="1:20">
      <c r="A813" s="2" t="s">
        <v>12</v>
      </c>
      <c r="B813" s="2" t="s">
        <v>1094</v>
      </c>
      <c r="C813" s="2" t="s">
        <v>14</v>
      </c>
      <c r="D813" s="3" t="s">
        <v>18</v>
      </c>
      <c r="E813" s="2" t="s">
        <v>1100</v>
      </c>
      <c r="F813" s="2"/>
      <c r="G813" s="2"/>
      <c r="H813" s="2"/>
      <c r="I813" s="2"/>
      <c r="J813" s="2"/>
      <c r="K813" s="2"/>
      <c r="L813" s="2"/>
      <c r="M813" s="2"/>
      <c r="N813" s="2">
        <v>4900</v>
      </c>
      <c r="O813" s="2" t="s">
        <v>17</v>
      </c>
      <c r="P813" s="2">
        <v>491.76076330000001</v>
      </c>
      <c r="Q813" s="2">
        <v>2409627.7400000002</v>
      </c>
      <c r="R813" s="2">
        <v>5.9535201359999999</v>
      </c>
      <c r="S813" s="2">
        <v>29172.248670000001</v>
      </c>
      <c r="T813" s="2">
        <v>1059272.3999999999</v>
      </c>
    </row>
    <row r="814" spans="1:20">
      <c r="A814" s="2" t="s">
        <v>12</v>
      </c>
      <c r="B814" s="2" t="s">
        <v>1101</v>
      </c>
      <c r="C814" s="2" t="s">
        <v>14</v>
      </c>
      <c r="D814" s="3" t="s">
        <v>15</v>
      </c>
      <c r="E814" s="2" t="s">
        <v>1102</v>
      </c>
      <c r="F814" s="2"/>
      <c r="G814" s="2"/>
      <c r="H814" s="2"/>
      <c r="I814" s="2"/>
      <c r="J814" s="2"/>
      <c r="K814" s="2"/>
      <c r="L814" s="2"/>
      <c r="M814" s="2"/>
      <c r="N814" s="2">
        <v>10561.6</v>
      </c>
      <c r="O814" s="2" t="s">
        <v>17</v>
      </c>
      <c r="P814" s="2">
        <v>442.4214447</v>
      </c>
      <c r="Q814" s="2">
        <v>4672678.33</v>
      </c>
      <c r="R814" s="2">
        <v>5.3561918239999997</v>
      </c>
      <c r="S814" s="2">
        <v>56569.955569999998</v>
      </c>
      <c r="T814" s="2">
        <v>1712069.4</v>
      </c>
    </row>
    <row r="815" spans="1:20">
      <c r="A815" s="2" t="s">
        <v>12</v>
      </c>
      <c r="B815" s="2" t="s">
        <v>1101</v>
      </c>
      <c r="C815" s="2" t="s">
        <v>14</v>
      </c>
      <c r="D815" s="3" t="s">
        <v>15</v>
      </c>
      <c r="E815" s="2" t="s">
        <v>1103</v>
      </c>
      <c r="F815" s="2"/>
      <c r="G815" s="2"/>
      <c r="H815" s="2"/>
      <c r="I815" s="2"/>
      <c r="J815" s="2"/>
      <c r="K815" s="2"/>
      <c r="L815" s="2"/>
      <c r="M815" s="2"/>
      <c r="N815" s="2">
        <v>8945.2000000000007</v>
      </c>
      <c r="O815" s="2" t="s">
        <v>17</v>
      </c>
      <c r="P815" s="2">
        <v>465.45067410000001</v>
      </c>
      <c r="Q815" s="2">
        <v>4163549.37</v>
      </c>
      <c r="R815" s="2">
        <v>5.6349960550000002</v>
      </c>
      <c r="S815" s="2">
        <v>50406.166709999998</v>
      </c>
      <c r="T815" s="2">
        <v>1525524.5</v>
      </c>
    </row>
    <row r="816" spans="1:20">
      <c r="A816" s="2" t="s">
        <v>12</v>
      </c>
      <c r="B816" s="2" t="s">
        <v>1104</v>
      </c>
      <c r="C816" s="2" t="s">
        <v>14</v>
      </c>
      <c r="D816" s="3" t="s">
        <v>15</v>
      </c>
      <c r="E816" s="2" t="s">
        <v>1105</v>
      </c>
      <c r="F816" s="2"/>
      <c r="G816" s="2"/>
      <c r="H816" s="2"/>
      <c r="I816" s="2"/>
      <c r="J816" s="2"/>
      <c r="K816" s="2"/>
      <c r="L816" s="2"/>
      <c r="M816" s="2"/>
      <c r="N816" s="2">
        <v>6310.4</v>
      </c>
      <c r="O816" s="2" t="s">
        <v>17</v>
      </c>
      <c r="P816" s="2">
        <v>518.70852239999999</v>
      </c>
      <c r="Q816" s="2">
        <v>3273258.26</v>
      </c>
      <c r="R816" s="2">
        <v>6.1898391699999999</v>
      </c>
      <c r="S816" s="2">
        <v>39060.361100000002</v>
      </c>
      <c r="T816" s="2">
        <v>1199321.8999999999</v>
      </c>
    </row>
    <row r="817" spans="1:20">
      <c r="A817" s="2" t="s">
        <v>12</v>
      </c>
      <c r="B817" s="2" t="s">
        <v>1104</v>
      </c>
      <c r="C817" s="2" t="s">
        <v>14</v>
      </c>
      <c r="D817" s="3" t="s">
        <v>15</v>
      </c>
      <c r="E817" s="2" t="s">
        <v>1106</v>
      </c>
      <c r="F817" s="2"/>
      <c r="G817" s="2"/>
      <c r="H817" s="2"/>
      <c r="I817" s="2"/>
      <c r="J817" s="2"/>
      <c r="K817" s="2"/>
      <c r="L817" s="2"/>
      <c r="M817" s="2"/>
      <c r="N817" s="2">
        <v>1362.3</v>
      </c>
      <c r="O817" s="2" t="s">
        <v>17</v>
      </c>
      <c r="P817" s="2">
        <v>615.69009029999995</v>
      </c>
      <c r="Q817" s="2">
        <v>838754.61</v>
      </c>
      <c r="R817" s="2">
        <v>7.3471371159999999</v>
      </c>
      <c r="S817" s="2">
        <v>10009.00489</v>
      </c>
      <c r="T817" s="2">
        <v>307319.7</v>
      </c>
    </row>
    <row r="818" spans="1:20">
      <c r="A818" s="2" t="s">
        <v>12</v>
      </c>
      <c r="B818" s="2" t="s">
        <v>1104</v>
      </c>
      <c r="C818" s="2" t="s">
        <v>14</v>
      </c>
      <c r="D818" s="3" t="s">
        <v>15</v>
      </c>
      <c r="E818" s="2" t="s">
        <v>1088</v>
      </c>
      <c r="F818" s="2"/>
      <c r="G818" s="2"/>
      <c r="H818" s="2"/>
      <c r="I818" s="2"/>
      <c r="J818" s="2"/>
      <c r="K818" s="2"/>
      <c r="L818" s="2"/>
      <c r="M818" s="2"/>
      <c r="N818" s="2">
        <v>6975</v>
      </c>
      <c r="O818" s="2" t="s">
        <v>17</v>
      </c>
      <c r="P818" s="2">
        <v>518.54179209999995</v>
      </c>
      <c r="Q818" s="2">
        <v>3616829</v>
      </c>
      <c r="R818" s="2">
        <v>6.187849548</v>
      </c>
      <c r="S818" s="2">
        <v>43160.250599999999</v>
      </c>
      <c r="T818" s="2">
        <v>1325206.2</v>
      </c>
    </row>
    <row r="819" spans="1:20">
      <c r="A819" s="2" t="s">
        <v>12</v>
      </c>
      <c r="B819" s="2" t="s">
        <v>1107</v>
      </c>
      <c r="C819" s="2" t="s">
        <v>14</v>
      </c>
      <c r="D819" s="3" t="s">
        <v>15</v>
      </c>
      <c r="E819" s="2" t="s">
        <v>1108</v>
      </c>
      <c r="F819" s="2"/>
      <c r="G819" s="2"/>
      <c r="H819" s="2"/>
      <c r="I819" s="2"/>
      <c r="J819" s="2"/>
      <c r="K819" s="2"/>
      <c r="L819" s="2"/>
      <c r="M819" s="2"/>
      <c r="N819" s="2">
        <v>4050</v>
      </c>
      <c r="O819" s="2" t="s">
        <v>17</v>
      </c>
      <c r="P819" s="2">
        <v>251.55885929999999</v>
      </c>
      <c r="Q819" s="2">
        <v>1018813.38</v>
      </c>
      <c r="R819" s="2">
        <v>3.001895695</v>
      </c>
      <c r="S819" s="2">
        <v>12157.67757</v>
      </c>
      <c r="T819" s="2">
        <v>373293.3</v>
      </c>
    </row>
    <row r="820" spans="1:20">
      <c r="A820" s="2" t="s">
        <v>12</v>
      </c>
      <c r="B820" s="2" t="s">
        <v>1109</v>
      </c>
      <c r="C820" s="2" t="s">
        <v>14</v>
      </c>
      <c r="D820" s="3" t="s">
        <v>15</v>
      </c>
      <c r="E820" s="2" t="s">
        <v>1110</v>
      </c>
      <c r="F820" s="2"/>
      <c r="G820" s="2"/>
      <c r="H820" s="2"/>
      <c r="I820" s="2"/>
      <c r="J820" s="2"/>
      <c r="K820" s="2"/>
      <c r="L820" s="2"/>
      <c r="M820" s="2"/>
      <c r="N820" s="2">
        <v>8451</v>
      </c>
      <c r="O820" s="2" t="s">
        <v>17</v>
      </c>
      <c r="P820" s="2">
        <v>381.44559700000002</v>
      </c>
      <c r="Q820" s="2">
        <v>3223596.74</v>
      </c>
      <c r="R820" s="2">
        <v>4.5518567660000002</v>
      </c>
      <c r="S820" s="2">
        <v>38467.741529999999</v>
      </c>
      <c r="T820" s="2">
        <v>1181125.8</v>
      </c>
    </row>
    <row r="821" spans="1:20">
      <c r="A821" s="2" t="s">
        <v>12</v>
      </c>
      <c r="B821" s="2" t="s">
        <v>1109</v>
      </c>
      <c r="C821" s="2" t="s">
        <v>14</v>
      </c>
      <c r="D821" s="3" t="s">
        <v>15</v>
      </c>
      <c r="E821" s="2" t="s">
        <v>1111</v>
      </c>
      <c r="F821" s="2"/>
      <c r="G821" s="2"/>
      <c r="H821" s="2"/>
      <c r="I821" s="2"/>
      <c r="J821" s="2"/>
      <c r="K821" s="2"/>
      <c r="L821" s="2"/>
      <c r="M821" s="2"/>
      <c r="N821" s="2">
        <v>9512</v>
      </c>
      <c r="O821" s="2" t="s">
        <v>17</v>
      </c>
      <c r="P821" s="2">
        <v>365.90082210000003</v>
      </c>
      <c r="Q821" s="2">
        <v>3480448.62</v>
      </c>
      <c r="R821" s="2">
        <v>4.3663582590000001</v>
      </c>
      <c r="S821" s="2">
        <v>41532.799760000002</v>
      </c>
      <c r="T821" s="2">
        <v>1275236.3999999999</v>
      </c>
    </row>
    <row r="822" spans="1:20">
      <c r="A822" s="2" t="s">
        <v>12</v>
      </c>
      <c r="B822" s="2" t="s">
        <v>1112</v>
      </c>
      <c r="C822" s="2" t="s">
        <v>14</v>
      </c>
      <c r="D822" s="3" t="s">
        <v>18</v>
      </c>
      <c r="E822" s="2" t="s">
        <v>1086</v>
      </c>
      <c r="F822" s="2"/>
      <c r="G822" s="2"/>
      <c r="H822" s="2"/>
      <c r="I822" s="2"/>
      <c r="J822" s="2"/>
      <c r="K822" s="2"/>
      <c r="L822" s="2"/>
      <c r="M822" s="2"/>
      <c r="N822" s="2">
        <v>8677.15</v>
      </c>
      <c r="O822" s="2" t="s">
        <v>17</v>
      </c>
      <c r="P822" s="2">
        <v>260.76831329999999</v>
      </c>
      <c r="Q822" s="2">
        <v>2262725.77</v>
      </c>
      <c r="R822" s="2">
        <v>3.1117937150000001</v>
      </c>
      <c r="S822" s="2">
        <v>27001.500840000001</v>
      </c>
      <c r="T822" s="2">
        <v>994694.3</v>
      </c>
    </row>
    <row r="823" spans="1:20">
      <c r="A823" s="2" t="s">
        <v>12</v>
      </c>
      <c r="B823" s="2" t="s">
        <v>1113</v>
      </c>
      <c r="C823" s="2" t="s">
        <v>14</v>
      </c>
      <c r="D823" s="3" t="s">
        <v>15</v>
      </c>
      <c r="E823" s="2" t="s">
        <v>1114</v>
      </c>
      <c r="F823" s="2"/>
      <c r="G823" s="2"/>
      <c r="H823" s="2"/>
      <c r="I823" s="2"/>
      <c r="J823" s="2"/>
      <c r="K823" s="2"/>
      <c r="L823" s="2"/>
      <c r="M823" s="2"/>
      <c r="N823" s="2">
        <v>4620</v>
      </c>
      <c r="O823" s="2" t="s">
        <v>17</v>
      </c>
      <c r="P823" s="2">
        <v>554.03166880000003</v>
      </c>
      <c r="Q823" s="2">
        <v>2559626.31</v>
      </c>
      <c r="R823" s="2">
        <v>6.6113564299999998</v>
      </c>
      <c r="S823" s="2">
        <v>30544.466710000001</v>
      </c>
      <c r="T823" s="2">
        <v>937847.1</v>
      </c>
    </row>
    <row r="824" spans="1:20">
      <c r="A824" s="2" t="s">
        <v>12</v>
      </c>
      <c r="B824" s="2" t="s">
        <v>1113</v>
      </c>
      <c r="C824" s="2" t="s">
        <v>14</v>
      </c>
      <c r="D824" s="3" t="s">
        <v>15</v>
      </c>
      <c r="E824" s="2" t="s">
        <v>1115</v>
      </c>
      <c r="F824" s="2"/>
      <c r="G824" s="2"/>
      <c r="H824" s="2"/>
      <c r="I824" s="2"/>
      <c r="J824" s="2"/>
      <c r="K824" s="2"/>
      <c r="L824" s="2"/>
      <c r="M824" s="2"/>
      <c r="N824" s="2">
        <v>6930</v>
      </c>
      <c r="O824" s="2" t="s">
        <v>17</v>
      </c>
      <c r="P824" s="2">
        <v>250.06778209999999</v>
      </c>
      <c r="Q824" s="2">
        <v>1732969.73</v>
      </c>
      <c r="R824" s="2">
        <v>2.9841024119999999</v>
      </c>
      <c r="S824" s="2">
        <v>20679.829710000002</v>
      </c>
      <c r="T824" s="2">
        <v>634960.1</v>
      </c>
    </row>
    <row r="825" spans="1:20">
      <c r="A825" s="2" t="s">
        <v>12</v>
      </c>
      <c r="B825" s="2" t="s">
        <v>1113</v>
      </c>
      <c r="C825" s="2" t="s">
        <v>14</v>
      </c>
      <c r="D825" s="3" t="s">
        <v>18</v>
      </c>
      <c r="E825" s="2" t="s">
        <v>1116</v>
      </c>
      <c r="F825" s="2"/>
      <c r="G825" s="2"/>
      <c r="H825" s="2"/>
      <c r="I825" s="2"/>
      <c r="J825" s="2"/>
      <c r="K825" s="2"/>
      <c r="L825" s="2"/>
      <c r="M825" s="2"/>
      <c r="N825" s="2">
        <v>4942</v>
      </c>
      <c r="O825" s="2" t="s">
        <v>17</v>
      </c>
      <c r="P825" s="2">
        <v>497.44888300000002</v>
      </c>
      <c r="Q825" s="2">
        <v>2458392.38</v>
      </c>
      <c r="R825" s="2">
        <v>5.9361441890000002</v>
      </c>
      <c r="S825" s="2">
        <v>29336.424579999999</v>
      </c>
      <c r="T825" s="2">
        <v>1080709.3</v>
      </c>
    </row>
    <row r="826" spans="1:20">
      <c r="A826" s="2" t="s">
        <v>12</v>
      </c>
      <c r="B826" s="2" t="s">
        <v>1117</v>
      </c>
      <c r="C826" s="2" t="s">
        <v>14</v>
      </c>
      <c r="D826" s="3" t="s">
        <v>15</v>
      </c>
      <c r="E826" s="2" t="s">
        <v>1118</v>
      </c>
      <c r="F826" s="2"/>
      <c r="G826" s="2"/>
      <c r="H826" s="2"/>
      <c r="I826" s="2"/>
      <c r="J826" s="2"/>
      <c r="K826" s="2"/>
      <c r="L826" s="2"/>
      <c r="M826" s="2"/>
      <c r="N826" s="2">
        <v>2450</v>
      </c>
      <c r="O826" s="2" t="s">
        <v>17</v>
      </c>
      <c r="P826" s="2">
        <v>490.67181219999998</v>
      </c>
      <c r="Q826" s="2">
        <v>1202145.94</v>
      </c>
      <c r="R826" s="2">
        <v>5.8482933519999998</v>
      </c>
      <c r="S826" s="2">
        <v>14328.31871</v>
      </c>
      <c r="T826" s="2">
        <v>440466.3</v>
      </c>
    </row>
    <row r="827" spans="1:20">
      <c r="A827" s="2" t="s">
        <v>12</v>
      </c>
      <c r="B827" s="2" t="s">
        <v>1117</v>
      </c>
      <c r="C827" s="2" t="s">
        <v>14</v>
      </c>
      <c r="D827" s="3" t="s">
        <v>15</v>
      </c>
      <c r="E827" s="2" t="s">
        <v>1119</v>
      </c>
      <c r="F827" s="2"/>
      <c r="G827" s="2"/>
      <c r="H827" s="2"/>
      <c r="I827" s="2"/>
      <c r="J827" s="2"/>
      <c r="K827" s="2"/>
      <c r="L827" s="2"/>
      <c r="M827" s="2"/>
      <c r="N827" s="2">
        <v>4143.8999999999996</v>
      </c>
      <c r="O827" s="2" t="s">
        <v>17</v>
      </c>
      <c r="P827" s="2">
        <v>613.42199140000002</v>
      </c>
      <c r="Q827" s="2">
        <v>2541959.39</v>
      </c>
      <c r="R827" s="2">
        <v>7.3113467390000002</v>
      </c>
      <c r="S827" s="2">
        <v>30297.489750000001</v>
      </c>
      <c r="T827" s="2">
        <v>931374</v>
      </c>
    </row>
    <row r="828" spans="1:20">
      <c r="A828" s="2" t="s">
        <v>12</v>
      </c>
      <c r="B828" s="2" t="s">
        <v>1117</v>
      </c>
      <c r="C828" s="2" t="s">
        <v>14</v>
      </c>
      <c r="D828" s="3" t="s">
        <v>15</v>
      </c>
      <c r="E828" s="2" t="s">
        <v>1120</v>
      </c>
      <c r="F828" s="2"/>
      <c r="G828" s="2"/>
      <c r="H828" s="2"/>
      <c r="I828" s="2"/>
      <c r="J828" s="2"/>
      <c r="K828" s="2"/>
      <c r="L828" s="2"/>
      <c r="M828" s="2"/>
      <c r="N828" s="2">
        <v>11970</v>
      </c>
      <c r="O828" s="2" t="s">
        <v>17</v>
      </c>
      <c r="P828" s="2">
        <v>397.27424980000001</v>
      </c>
      <c r="Q828" s="2">
        <v>4755372.7699999996</v>
      </c>
      <c r="R828" s="2">
        <v>4.7350923690000002</v>
      </c>
      <c r="S828" s="2">
        <v>56679.055659999998</v>
      </c>
      <c r="T828" s="2">
        <v>1742368.7</v>
      </c>
    </row>
    <row r="829" spans="1:20">
      <c r="A829" s="2" t="s">
        <v>12</v>
      </c>
      <c r="B829" s="2" t="s">
        <v>1117</v>
      </c>
      <c r="C829" s="2" t="s">
        <v>14</v>
      </c>
      <c r="D829" s="3" t="s">
        <v>15</v>
      </c>
      <c r="E829" s="2" t="s">
        <v>1121</v>
      </c>
      <c r="F829" s="2"/>
      <c r="G829" s="2"/>
      <c r="H829" s="2"/>
      <c r="I829" s="2"/>
      <c r="J829" s="2"/>
      <c r="K829" s="2"/>
      <c r="L829" s="2"/>
      <c r="M829" s="2"/>
      <c r="N829" s="2">
        <v>3251.2</v>
      </c>
      <c r="O829" s="2" t="s">
        <v>17</v>
      </c>
      <c r="P829" s="2">
        <v>522.70403539999995</v>
      </c>
      <c r="Q829" s="2">
        <v>1699415.36</v>
      </c>
      <c r="R829" s="2">
        <v>6.2300838550000002</v>
      </c>
      <c r="S829" s="2">
        <v>20255.248629999998</v>
      </c>
      <c r="T829" s="2">
        <v>622665.80000000005</v>
      </c>
    </row>
    <row r="830" spans="1:20">
      <c r="A830" s="2" t="s">
        <v>12</v>
      </c>
      <c r="B830" s="2" t="s">
        <v>1122</v>
      </c>
      <c r="C830" s="2" t="s">
        <v>14</v>
      </c>
      <c r="D830" s="3" t="s">
        <v>15</v>
      </c>
      <c r="E830" s="2" t="s">
        <v>1123</v>
      </c>
      <c r="F830" s="2"/>
      <c r="G830" s="2"/>
      <c r="H830" s="2"/>
      <c r="I830" s="2"/>
      <c r="J830" s="2"/>
      <c r="K830" s="2"/>
      <c r="L830" s="2"/>
      <c r="M830" s="2"/>
      <c r="N830" s="2">
        <v>1700</v>
      </c>
      <c r="O830" s="2" t="s">
        <v>17</v>
      </c>
      <c r="P830" s="2">
        <v>600.58861179999997</v>
      </c>
      <c r="Q830" s="2">
        <v>1021000.64</v>
      </c>
      <c r="R830" s="2">
        <v>7.1583863140000004</v>
      </c>
      <c r="S830" s="2">
        <v>12169.256729999999</v>
      </c>
      <c r="T830" s="2">
        <v>374094.6</v>
      </c>
    </row>
    <row r="831" spans="1:20">
      <c r="A831" s="2" t="s">
        <v>12</v>
      </c>
      <c r="B831" s="2" t="s">
        <v>1124</v>
      </c>
      <c r="C831" s="2" t="s">
        <v>14</v>
      </c>
      <c r="D831" s="3" t="s">
        <v>15</v>
      </c>
      <c r="E831" s="2" t="s">
        <v>1125</v>
      </c>
      <c r="F831" s="2"/>
      <c r="G831" s="2"/>
      <c r="H831" s="2"/>
      <c r="I831" s="2"/>
      <c r="J831" s="2"/>
      <c r="K831" s="2"/>
      <c r="L831" s="2"/>
      <c r="M831" s="2"/>
      <c r="N831" s="2">
        <v>3481.6</v>
      </c>
      <c r="O831" s="2" t="s">
        <v>17</v>
      </c>
      <c r="P831" s="2">
        <v>515.47645339999997</v>
      </c>
      <c r="Q831" s="2">
        <v>1794682.82</v>
      </c>
      <c r="R831" s="2">
        <v>6.1439386569999996</v>
      </c>
      <c r="S831" s="2">
        <v>21390.736830000002</v>
      </c>
      <c r="T831" s="2">
        <v>657571.9</v>
      </c>
    </row>
    <row r="832" spans="1:20">
      <c r="A832" s="2" t="s">
        <v>12</v>
      </c>
      <c r="B832" s="2" t="s">
        <v>1124</v>
      </c>
      <c r="C832" s="2" t="s">
        <v>14</v>
      </c>
      <c r="D832" s="3" t="s">
        <v>15</v>
      </c>
      <c r="E832" s="2" t="s">
        <v>1126</v>
      </c>
      <c r="F832" s="2"/>
      <c r="G832" s="2"/>
      <c r="H832" s="2"/>
      <c r="I832" s="2"/>
      <c r="J832" s="2"/>
      <c r="K832" s="2"/>
      <c r="L832" s="2"/>
      <c r="M832" s="2"/>
      <c r="N832" s="2">
        <v>10561.6</v>
      </c>
      <c r="O832" s="2" t="s">
        <v>17</v>
      </c>
      <c r="P832" s="2">
        <v>467.06042170000001</v>
      </c>
      <c r="Q832" s="2">
        <v>4932905.3499999996</v>
      </c>
      <c r="R832" s="2">
        <v>5.5668703419999996</v>
      </c>
      <c r="S832" s="2">
        <v>58795.057809999998</v>
      </c>
      <c r="T832" s="2">
        <v>1807416.5</v>
      </c>
    </row>
    <row r="833" spans="1:20">
      <c r="A833" s="2" t="s">
        <v>12</v>
      </c>
      <c r="B833" s="2" t="s">
        <v>1124</v>
      </c>
      <c r="C833" s="2" t="s">
        <v>14</v>
      </c>
      <c r="D833" s="3" t="s">
        <v>15</v>
      </c>
      <c r="E833" s="2" t="s">
        <v>1127</v>
      </c>
      <c r="F833" s="2"/>
      <c r="G833" s="2"/>
      <c r="H833" s="2"/>
      <c r="I833" s="2"/>
      <c r="J833" s="2"/>
      <c r="K833" s="2"/>
      <c r="L833" s="2"/>
      <c r="M833" s="2"/>
      <c r="N833" s="2">
        <v>3978.6</v>
      </c>
      <c r="O833" s="2" t="s">
        <v>17</v>
      </c>
      <c r="P833" s="2">
        <v>611.85372740000003</v>
      </c>
      <c r="Q833" s="2">
        <v>2434321.2400000002</v>
      </c>
      <c r="R833" s="2">
        <v>7.2926546769999998</v>
      </c>
      <c r="S833" s="2">
        <v>29014.555899999999</v>
      </c>
      <c r="T833" s="2">
        <v>891935.2</v>
      </c>
    </row>
    <row r="834" spans="1:20">
      <c r="A834" s="2" t="s">
        <v>12</v>
      </c>
      <c r="B834" s="2" t="s">
        <v>1124</v>
      </c>
      <c r="C834" s="2" t="s">
        <v>14</v>
      </c>
      <c r="D834" s="3" t="s">
        <v>18</v>
      </c>
      <c r="E834" s="2" t="s">
        <v>1128</v>
      </c>
      <c r="F834" s="2"/>
      <c r="G834" s="2"/>
      <c r="H834" s="2"/>
      <c r="I834" s="2"/>
      <c r="J834" s="2"/>
      <c r="K834" s="2"/>
      <c r="L834" s="2"/>
      <c r="M834" s="2"/>
      <c r="N834" s="2">
        <v>4809</v>
      </c>
      <c r="O834" s="2" t="s">
        <v>17</v>
      </c>
      <c r="P834" s="2">
        <v>503.60677270000002</v>
      </c>
      <c r="Q834" s="2">
        <v>2421844.9700000002</v>
      </c>
      <c r="R834" s="2">
        <v>6.0024645139999997</v>
      </c>
      <c r="S834" s="2">
        <v>28865.851849999999</v>
      </c>
      <c r="T834" s="2">
        <v>1064643.1000000001</v>
      </c>
    </row>
    <row r="835" spans="1:20">
      <c r="A835" s="2" t="s">
        <v>12</v>
      </c>
      <c r="B835" s="2" t="s">
        <v>1124</v>
      </c>
      <c r="C835" s="2" t="s">
        <v>14</v>
      </c>
      <c r="D835" s="3" t="s">
        <v>15</v>
      </c>
      <c r="E835" s="2" t="s">
        <v>1129</v>
      </c>
      <c r="F835" s="2"/>
      <c r="G835" s="2"/>
      <c r="H835" s="2"/>
      <c r="I835" s="2"/>
      <c r="J835" s="2"/>
      <c r="K835" s="2"/>
      <c r="L835" s="2"/>
      <c r="M835" s="2"/>
      <c r="N835" s="2">
        <v>8945.2000000000007</v>
      </c>
      <c r="O835" s="2" t="s">
        <v>17</v>
      </c>
      <c r="P835" s="2">
        <v>491.47132199999999</v>
      </c>
      <c r="Q835" s="2">
        <v>4396309.2699999996</v>
      </c>
      <c r="R835" s="2">
        <v>5.85782267</v>
      </c>
      <c r="S835" s="2">
        <v>52399.395349999999</v>
      </c>
      <c r="T835" s="2">
        <v>1610807.8</v>
      </c>
    </row>
    <row r="836" spans="1:20">
      <c r="A836" s="2" t="s">
        <v>12</v>
      </c>
      <c r="B836" s="2" t="s">
        <v>1124</v>
      </c>
      <c r="C836" s="2" t="s">
        <v>14</v>
      </c>
      <c r="D836" s="3" t="s">
        <v>15</v>
      </c>
      <c r="E836" s="2" t="s">
        <v>1130</v>
      </c>
      <c r="F836" s="2"/>
      <c r="G836" s="2"/>
      <c r="H836" s="2"/>
      <c r="I836" s="2"/>
      <c r="J836" s="2"/>
      <c r="K836" s="2"/>
      <c r="L836" s="2"/>
      <c r="M836" s="2"/>
      <c r="N836" s="2">
        <v>6987.6</v>
      </c>
      <c r="O836" s="2" t="s">
        <v>17</v>
      </c>
      <c r="P836" s="2">
        <v>610.93505640000001</v>
      </c>
      <c r="Q836" s="2">
        <v>4268969.8</v>
      </c>
      <c r="R836" s="2">
        <v>7.2817050820000002</v>
      </c>
      <c r="S836" s="2">
        <v>50881.64243</v>
      </c>
      <c r="T836" s="2">
        <v>1564150.6</v>
      </c>
    </row>
    <row r="837" spans="1:20">
      <c r="A837" s="2" t="s">
        <v>12</v>
      </c>
      <c r="B837" s="2" t="s">
        <v>1124</v>
      </c>
      <c r="C837" s="2" t="s">
        <v>14</v>
      </c>
      <c r="D837" s="3" t="s">
        <v>15</v>
      </c>
      <c r="E837" s="2" t="s">
        <v>1131</v>
      </c>
      <c r="F837" s="2"/>
      <c r="G837" s="2"/>
      <c r="H837" s="2"/>
      <c r="I837" s="2"/>
      <c r="J837" s="2"/>
      <c r="K837" s="2"/>
      <c r="L837" s="2"/>
      <c r="M837" s="2"/>
      <c r="N837" s="2">
        <v>5568</v>
      </c>
      <c r="O837" s="2" t="s">
        <v>17</v>
      </c>
      <c r="P837" s="2">
        <v>701.31256470000005</v>
      </c>
      <c r="Q837" s="2">
        <v>3904908.36</v>
      </c>
      <c r="R837" s="2">
        <v>8.3589101869999993</v>
      </c>
      <c r="S837" s="2">
        <v>46542.411919999999</v>
      </c>
      <c r="T837" s="2">
        <v>1430758.5</v>
      </c>
    </row>
    <row r="838" spans="1:20">
      <c r="A838" s="2" t="s">
        <v>12</v>
      </c>
      <c r="B838" s="2" t="s">
        <v>1124</v>
      </c>
      <c r="C838" s="2" t="s">
        <v>14</v>
      </c>
      <c r="D838" s="3" t="s">
        <v>15</v>
      </c>
      <c r="E838" s="2" t="s">
        <v>1132</v>
      </c>
      <c r="F838" s="2"/>
      <c r="G838" s="2"/>
      <c r="H838" s="2"/>
      <c r="I838" s="2"/>
      <c r="J838" s="2"/>
      <c r="K838" s="2"/>
      <c r="L838" s="2"/>
      <c r="M838" s="2"/>
      <c r="N838" s="2">
        <v>5760</v>
      </c>
      <c r="O838" s="2" t="s">
        <v>17</v>
      </c>
      <c r="P838" s="2">
        <v>540.97884720000002</v>
      </c>
      <c r="Q838" s="2">
        <v>3116038.16</v>
      </c>
      <c r="R838" s="2">
        <v>6.4479004440000001</v>
      </c>
      <c r="S838" s="2">
        <v>37139.906560000003</v>
      </c>
      <c r="T838" s="2">
        <v>1141716.3999999999</v>
      </c>
    </row>
    <row r="839" spans="1:20">
      <c r="A839" s="2" t="s">
        <v>12</v>
      </c>
      <c r="B839" s="2" t="s">
        <v>1133</v>
      </c>
      <c r="C839" s="2" t="s">
        <v>14</v>
      </c>
      <c r="D839" s="3" t="s">
        <v>15</v>
      </c>
      <c r="E839" s="2" t="s">
        <v>1134</v>
      </c>
      <c r="F839" s="2"/>
      <c r="G839" s="2"/>
      <c r="H839" s="2"/>
      <c r="I839" s="2"/>
      <c r="J839" s="2"/>
      <c r="K839" s="2"/>
      <c r="L839" s="2"/>
      <c r="M839" s="2"/>
      <c r="N839" s="2">
        <v>4363.2</v>
      </c>
      <c r="O839" s="2" t="s">
        <v>17</v>
      </c>
      <c r="P839" s="2">
        <v>530.45877340000004</v>
      </c>
      <c r="Q839" s="2">
        <v>2314497.7200000002</v>
      </c>
      <c r="R839" s="2">
        <v>6.4337025270000003</v>
      </c>
      <c r="S839" s="2">
        <v>28071.530869999999</v>
      </c>
      <c r="T839" s="2">
        <v>848032</v>
      </c>
    </row>
    <row r="840" spans="1:20">
      <c r="A840" s="2" t="s">
        <v>12</v>
      </c>
      <c r="B840" s="2" t="s">
        <v>1133</v>
      </c>
      <c r="C840" s="2" t="s">
        <v>14</v>
      </c>
      <c r="D840" s="3" t="s">
        <v>15</v>
      </c>
      <c r="E840" s="2" t="s">
        <v>1135</v>
      </c>
      <c r="F840" s="2"/>
      <c r="G840" s="2"/>
      <c r="H840" s="2"/>
      <c r="I840" s="2"/>
      <c r="J840" s="2"/>
      <c r="K840" s="2"/>
      <c r="L840" s="2"/>
      <c r="M840" s="2"/>
      <c r="N840" s="2">
        <v>3526.4</v>
      </c>
      <c r="O840" s="2" t="s">
        <v>17</v>
      </c>
      <c r="P840" s="2">
        <v>511.10121939999999</v>
      </c>
      <c r="Q840" s="2">
        <v>1802347.34</v>
      </c>
      <c r="R840" s="2">
        <v>6.1989232190000001</v>
      </c>
      <c r="S840" s="2">
        <v>21859.882839999998</v>
      </c>
      <c r="T840" s="2">
        <v>660380.1</v>
      </c>
    </row>
    <row r="841" spans="1:20">
      <c r="A841" s="2" t="s">
        <v>12</v>
      </c>
      <c r="B841" s="2" t="s">
        <v>1133</v>
      </c>
      <c r="C841" s="2" t="s">
        <v>14</v>
      </c>
      <c r="D841" s="3" t="s">
        <v>15</v>
      </c>
      <c r="E841" s="2" t="s">
        <v>1136</v>
      </c>
      <c r="F841" s="2"/>
      <c r="G841" s="2"/>
      <c r="H841" s="2"/>
      <c r="I841" s="2"/>
      <c r="J841" s="2"/>
      <c r="K841" s="2"/>
      <c r="L841" s="2"/>
      <c r="M841" s="2"/>
      <c r="N841" s="2">
        <v>7318.8</v>
      </c>
      <c r="O841" s="2" t="s">
        <v>17</v>
      </c>
      <c r="P841" s="2">
        <v>608.28948049999997</v>
      </c>
      <c r="Q841" s="2">
        <v>4451949.05</v>
      </c>
      <c r="R841" s="2">
        <v>7.3776771439999997</v>
      </c>
      <c r="S841" s="2">
        <v>53995.743479999997</v>
      </c>
      <c r="T841" s="2">
        <v>1631194.1</v>
      </c>
    </row>
    <row r="842" spans="1:20">
      <c r="A842" s="2" t="s">
        <v>12</v>
      </c>
      <c r="B842" s="2" t="s">
        <v>1137</v>
      </c>
      <c r="C842" s="2" t="s">
        <v>14</v>
      </c>
      <c r="D842" s="3" t="s">
        <v>15</v>
      </c>
      <c r="E842" s="2" t="s">
        <v>1138</v>
      </c>
      <c r="F842" s="2"/>
      <c r="G842" s="2"/>
      <c r="H842" s="2"/>
      <c r="I842" s="2"/>
      <c r="J842" s="2"/>
      <c r="K842" s="2"/>
      <c r="L842" s="2"/>
      <c r="M842" s="2"/>
      <c r="N842" s="2">
        <v>3355.2</v>
      </c>
      <c r="O842" s="2" t="s">
        <v>17</v>
      </c>
      <c r="P842" s="2">
        <v>531.08127379999996</v>
      </c>
      <c r="Q842" s="2">
        <v>1781883.89</v>
      </c>
      <c r="R842" s="2">
        <v>6.4412525629999999</v>
      </c>
      <c r="S842" s="2">
        <v>21611.690600000002</v>
      </c>
      <c r="T842" s="2">
        <v>652882.30000000005</v>
      </c>
    </row>
    <row r="843" spans="1:20">
      <c r="A843" s="2" t="s">
        <v>12</v>
      </c>
      <c r="B843" s="2" t="s">
        <v>1137</v>
      </c>
      <c r="C843" s="2" t="s">
        <v>14</v>
      </c>
      <c r="D843" s="3" t="s">
        <v>15</v>
      </c>
      <c r="E843" s="2" t="s">
        <v>1139</v>
      </c>
      <c r="F843" s="2"/>
      <c r="G843" s="2"/>
      <c r="H843" s="2"/>
      <c r="I843" s="2"/>
      <c r="J843" s="2"/>
      <c r="K843" s="2"/>
      <c r="L843" s="2"/>
      <c r="M843" s="2"/>
      <c r="N843" s="2">
        <v>4280.7</v>
      </c>
      <c r="O843" s="2" t="s">
        <v>17</v>
      </c>
      <c r="P843" s="2">
        <v>627.55955329999995</v>
      </c>
      <c r="Q843" s="2">
        <v>2686394.18</v>
      </c>
      <c r="R843" s="2">
        <v>7.6113954320000001</v>
      </c>
      <c r="S843" s="2">
        <v>32582.100419999999</v>
      </c>
      <c r="T843" s="2">
        <v>984294.8</v>
      </c>
    </row>
    <row r="844" spans="1:20">
      <c r="A844" s="2" t="s">
        <v>12</v>
      </c>
      <c r="B844" s="2" t="s">
        <v>1140</v>
      </c>
      <c r="C844" s="2" t="s">
        <v>14</v>
      </c>
      <c r="D844" s="3" t="s">
        <v>18</v>
      </c>
      <c r="E844" s="2" t="s">
        <v>1141</v>
      </c>
      <c r="F844" s="2"/>
      <c r="G844" s="2"/>
      <c r="H844" s="2"/>
      <c r="I844" s="2"/>
      <c r="J844" s="2"/>
      <c r="K844" s="2"/>
      <c r="L844" s="2"/>
      <c r="M844" s="2"/>
      <c r="N844" s="2">
        <v>8677.15</v>
      </c>
      <c r="O844" s="2" t="s">
        <v>17</v>
      </c>
      <c r="P844" s="2">
        <v>255.3805017</v>
      </c>
      <c r="Q844" s="2">
        <v>2215974.92</v>
      </c>
      <c r="R844" s="2">
        <v>3.0973984429999999</v>
      </c>
      <c r="S844" s="2">
        <v>26876.590899999999</v>
      </c>
      <c r="T844" s="2">
        <v>974142.6</v>
      </c>
    </row>
    <row r="845" spans="1:20">
      <c r="A845" s="2" t="s">
        <v>12</v>
      </c>
      <c r="B845" s="2" t="s">
        <v>1142</v>
      </c>
      <c r="C845" s="2" t="s">
        <v>14</v>
      </c>
      <c r="D845" s="3" t="s">
        <v>15</v>
      </c>
      <c r="E845" s="2" t="s">
        <v>1143</v>
      </c>
      <c r="F845" s="2"/>
      <c r="G845" s="2"/>
      <c r="H845" s="2"/>
      <c r="I845" s="2"/>
      <c r="J845" s="2"/>
      <c r="K845" s="2"/>
      <c r="L845" s="2"/>
      <c r="M845" s="2"/>
      <c r="N845" s="2">
        <v>7003.8</v>
      </c>
      <c r="O845" s="2" t="s">
        <v>17</v>
      </c>
      <c r="P845" s="2">
        <v>631.12509069999999</v>
      </c>
      <c r="Q845" s="2">
        <v>4420273.91</v>
      </c>
      <c r="R845" s="2">
        <v>7.6546402750000002</v>
      </c>
      <c r="S845" s="2">
        <v>53611.569560000004</v>
      </c>
      <c r="T845" s="2">
        <v>1619588.4</v>
      </c>
    </row>
    <row r="846" spans="1:20">
      <c r="A846" s="2" t="s">
        <v>12</v>
      </c>
      <c r="B846" s="2" t="s">
        <v>1144</v>
      </c>
      <c r="C846" s="2" t="s">
        <v>14</v>
      </c>
      <c r="D846" s="3" t="s">
        <v>15</v>
      </c>
      <c r="E846" s="2" t="s">
        <v>1145</v>
      </c>
      <c r="F846" s="2"/>
      <c r="G846" s="2"/>
      <c r="H846" s="2"/>
      <c r="I846" s="2"/>
      <c r="J846" s="2"/>
      <c r="K846" s="2"/>
      <c r="L846" s="2"/>
      <c r="M846" s="2"/>
      <c r="N846" s="2">
        <v>3840</v>
      </c>
      <c r="O846" s="2" t="s">
        <v>17</v>
      </c>
      <c r="P846" s="2">
        <v>515.29848700000002</v>
      </c>
      <c r="Q846" s="2">
        <v>1978746.19</v>
      </c>
      <c r="R846" s="2">
        <v>6.4091851609999999</v>
      </c>
      <c r="S846" s="2">
        <v>24611.27102</v>
      </c>
      <c r="T846" s="2">
        <v>725012.5</v>
      </c>
    </row>
    <row r="847" spans="1:20">
      <c r="A847" s="2" t="s">
        <v>12</v>
      </c>
      <c r="B847" s="2" t="s">
        <v>1144</v>
      </c>
      <c r="C847" s="2" t="s">
        <v>14</v>
      </c>
      <c r="D847" s="3" t="s">
        <v>15</v>
      </c>
      <c r="E847" s="2" t="s">
        <v>1146</v>
      </c>
      <c r="F847" s="2"/>
      <c r="G847" s="2"/>
      <c r="H847" s="2"/>
      <c r="I847" s="2"/>
      <c r="J847" s="2"/>
      <c r="K847" s="2"/>
      <c r="L847" s="2"/>
      <c r="M847" s="2"/>
      <c r="N847" s="2">
        <v>940.5</v>
      </c>
      <c r="O847" s="2" t="s">
        <v>17</v>
      </c>
      <c r="P847" s="2">
        <v>615.73734179999997</v>
      </c>
      <c r="Q847" s="2">
        <v>579100.97</v>
      </c>
      <c r="R847" s="2">
        <v>7.6584246499999997</v>
      </c>
      <c r="S847" s="2">
        <v>7202.7483830000001</v>
      </c>
      <c r="T847" s="2">
        <v>212182.6</v>
      </c>
    </row>
    <row r="848" spans="1:20">
      <c r="A848" s="2" t="s">
        <v>12</v>
      </c>
      <c r="B848" s="2" t="s">
        <v>1144</v>
      </c>
      <c r="C848" s="2" t="s">
        <v>14</v>
      </c>
      <c r="D848" s="3" t="s">
        <v>15</v>
      </c>
      <c r="E848" s="2" t="s">
        <v>1147</v>
      </c>
      <c r="F848" s="2"/>
      <c r="G848" s="2"/>
      <c r="H848" s="2"/>
      <c r="I848" s="2"/>
      <c r="J848" s="2"/>
      <c r="K848" s="2"/>
      <c r="L848" s="2"/>
      <c r="M848" s="2"/>
      <c r="N848" s="2">
        <v>1817.6</v>
      </c>
      <c r="O848" s="2" t="s">
        <v>17</v>
      </c>
      <c r="P848" s="2">
        <v>505.37088469999998</v>
      </c>
      <c r="Q848" s="2">
        <v>918562.12</v>
      </c>
      <c r="R848" s="2">
        <v>6.285707521</v>
      </c>
      <c r="S848" s="2">
        <v>11424.90199</v>
      </c>
      <c r="T848" s="2">
        <v>336561.1</v>
      </c>
    </row>
    <row r="849" spans="1:20">
      <c r="A849" s="2" t="s">
        <v>12</v>
      </c>
      <c r="B849" s="2" t="s">
        <v>1144</v>
      </c>
      <c r="C849" s="2" t="s">
        <v>14</v>
      </c>
      <c r="D849" s="3" t="s">
        <v>15</v>
      </c>
      <c r="E849" s="2" t="s">
        <v>1148</v>
      </c>
      <c r="F849" s="2"/>
      <c r="G849" s="2"/>
      <c r="H849" s="2"/>
      <c r="I849" s="2"/>
      <c r="J849" s="2"/>
      <c r="K849" s="2"/>
      <c r="L849" s="2"/>
      <c r="M849" s="2"/>
      <c r="N849" s="2">
        <v>1029.5999999999999</v>
      </c>
      <c r="O849" s="2" t="s">
        <v>17</v>
      </c>
      <c r="P849" s="2">
        <v>525.2787879</v>
      </c>
      <c r="Q849" s="2">
        <v>540827.04</v>
      </c>
      <c r="R849" s="2">
        <v>6.5333182570000004</v>
      </c>
      <c r="S849" s="2">
        <v>6726.7044779999997</v>
      </c>
      <c r="T849" s="2">
        <v>198159</v>
      </c>
    </row>
    <row r="850" spans="1:20">
      <c r="A850" s="2" t="s">
        <v>12</v>
      </c>
      <c r="B850" s="2" t="s">
        <v>1149</v>
      </c>
      <c r="C850" s="2" t="s">
        <v>14</v>
      </c>
      <c r="D850" s="3" t="s">
        <v>18</v>
      </c>
      <c r="E850" s="2" t="s">
        <v>1150</v>
      </c>
      <c r="F850" s="2"/>
      <c r="G850" s="2"/>
      <c r="H850" s="2"/>
      <c r="I850" s="2"/>
      <c r="J850" s="2"/>
      <c r="K850" s="2"/>
      <c r="L850" s="2"/>
      <c r="M850" s="2"/>
      <c r="N850" s="2">
        <v>4847</v>
      </c>
      <c r="O850" s="2" t="s">
        <v>17</v>
      </c>
      <c r="P850" s="2">
        <v>482.9116257</v>
      </c>
      <c r="Q850" s="2">
        <v>2340672.65</v>
      </c>
      <c r="R850" s="2">
        <v>6.0063635040000003</v>
      </c>
      <c r="S850" s="2">
        <v>29112.84391</v>
      </c>
      <c r="T850" s="2">
        <v>1028959.7</v>
      </c>
    </row>
    <row r="851" spans="1:20">
      <c r="A851" s="2" t="s">
        <v>12</v>
      </c>
      <c r="B851" s="2" t="s">
        <v>1151</v>
      </c>
      <c r="C851" s="2" t="s">
        <v>14</v>
      </c>
      <c r="D851" s="3" t="s">
        <v>15</v>
      </c>
      <c r="E851" s="2" t="s">
        <v>1152</v>
      </c>
      <c r="F851" s="2"/>
      <c r="G851" s="2"/>
      <c r="H851" s="2"/>
      <c r="I851" s="2"/>
      <c r="J851" s="2"/>
      <c r="K851" s="2"/>
      <c r="L851" s="2"/>
      <c r="M851" s="2"/>
      <c r="N851" s="2">
        <v>6930</v>
      </c>
      <c r="O851" s="2" t="s">
        <v>17</v>
      </c>
      <c r="P851" s="2">
        <v>558.18661329999998</v>
      </c>
      <c r="Q851" s="2">
        <v>3868233.23</v>
      </c>
      <c r="R851" s="2">
        <v>6.9426195679999996</v>
      </c>
      <c r="S851" s="2">
        <v>48112.353609999998</v>
      </c>
      <c r="T851" s="2">
        <v>1417320.6</v>
      </c>
    </row>
    <row r="852" spans="1:20">
      <c r="A852" s="2" t="s">
        <v>12</v>
      </c>
      <c r="B852" s="2" t="s">
        <v>1153</v>
      </c>
      <c r="C852" s="2" t="s">
        <v>14</v>
      </c>
      <c r="D852" s="3" t="s">
        <v>15</v>
      </c>
      <c r="E852" s="2" t="s">
        <v>1154</v>
      </c>
      <c r="F852" s="2"/>
      <c r="G852" s="2"/>
      <c r="H852" s="2"/>
      <c r="I852" s="2"/>
      <c r="J852" s="2"/>
      <c r="K852" s="2"/>
      <c r="L852" s="2"/>
      <c r="M852" s="2"/>
      <c r="N852" s="2">
        <v>1687.2</v>
      </c>
      <c r="O852" s="2" t="s">
        <v>17</v>
      </c>
      <c r="P852" s="2">
        <v>626.95413110000004</v>
      </c>
      <c r="Q852" s="2">
        <v>1057797.01</v>
      </c>
      <c r="R852" s="2">
        <v>7.7979369539999999</v>
      </c>
      <c r="S852" s="2">
        <v>13156.67923</v>
      </c>
      <c r="T852" s="2">
        <v>387576.8</v>
      </c>
    </row>
    <row r="853" spans="1:20">
      <c r="A853" s="2" t="s">
        <v>12</v>
      </c>
      <c r="B853" s="2" t="s">
        <v>1153</v>
      </c>
      <c r="C853" s="2" t="s">
        <v>14</v>
      </c>
      <c r="D853" s="3" t="s">
        <v>15</v>
      </c>
      <c r="E853" s="2" t="s">
        <v>1155</v>
      </c>
      <c r="F853" s="2"/>
      <c r="G853" s="2"/>
      <c r="H853" s="2"/>
      <c r="I853" s="2"/>
      <c r="J853" s="2"/>
      <c r="K853" s="2"/>
      <c r="L853" s="2"/>
      <c r="M853" s="2"/>
      <c r="N853" s="2">
        <v>3532.8</v>
      </c>
      <c r="O853" s="2" t="s">
        <v>17</v>
      </c>
      <c r="P853" s="2">
        <v>524.68560070000001</v>
      </c>
      <c r="Q853" s="2">
        <v>1853609.29</v>
      </c>
      <c r="R853" s="2">
        <v>6.5259403069999999</v>
      </c>
      <c r="S853" s="2">
        <v>23054.841919999999</v>
      </c>
      <c r="T853" s="2">
        <v>679162.5</v>
      </c>
    </row>
    <row r="854" spans="1:20">
      <c r="A854" s="2" t="s">
        <v>12</v>
      </c>
      <c r="B854" s="2" t="s">
        <v>1153</v>
      </c>
      <c r="C854" s="2" t="s">
        <v>14</v>
      </c>
      <c r="D854" s="3" t="s">
        <v>15</v>
      </c>
      <c r="E854" s="2" t="s">
        <v>1156</v>
      </c>
      <c r="F854" s="2"/>
      <c r="G854" s="2"/>
      <c r="H854" s="2"/>
      <c r="I854" s="2"/>
      <c r="J854" s="2"/>
      <c r="K854" s="2"/>
      <c r="L854" s="2"/>
      <c r="M854" s="2"/>
      <c r="N854" s="2">
        <v>2252.8000000000002</v>
      </c>
      <c r="O854" s="2" t="s">
        <v>17</v>
      </c>
      <c r="P854" s="2">
        <v>514.57706410000003</v>
      </c>
      <c r="Q854" s="2">
        <v>1159239.21</v>
      </c>
      <c r="R854" s="2">
        <v>6.4002122400000001</v>
      </c>
      <c r="S854" s="2">
        <v>14418.39813</v>
      </c>
      <c r="T854" s="2">
        <v>424745.2</v>
      </c>
    </row>
    <row r="855" spans="1:20">
      <c r="A855" s="2" t="s">
        <v>12</v>
      </c>
      <c r="B855" s="2" t="s">
        <v>1157</v>
      </c>
      <c r="C855" s="2" t="s">
        <v>14</v>
      </c>
      <c r="D855" s="3" t="s">
        <v>15</v>
      </c>
      <c r="E855" s="2" t="s">
        <v>1158</v>
      </c>
      <c r="F855" s="2"/>
      <c r="G855" s="2"/>
      <c r="H855" s="2"/>
      <c r="I855" s="2"/>
      <c r="J855" s="2"/>
      <c r="K855" s="2"/>
      <c r="L855" s="2"/>
      <c r="M855" s="2"/>
      <c r="N855" s="2">
        <v>6850</v>
      </c>
      <c r="O855" s="2" t="s">
        <v>17</v>
      </c>
      <c r="P855" s="2">
        <v>528.6389547</v>
      </c>
      <c r="Q855" s="2">
        <v>3621176.84</v>
      </c>
      <c r="R855" s="2">
        <v>6.5751113769999998</v>
      </c>
      <c r="S855" s="2">
        <v>45039.512940000001</v>
      </c>
      <c r="T855" s="2">
        <v>1326799.2</v>
      </c>
    </row>
    <row r="856" spans="1:20">
      <c r="A856" s="2" t="s">
        <v>12</v>
      </c>
      <c r="B856" s="2" t="s">
        <v>1157</v>
      </c>
      <c r="C856" s="2" t="s">
        <v>14</v>
      </c>
      <c r="D856" s="3" t="s">
        <v>15</v>
      </c>
      <c r="E856" s="2" t="s">
        <v>1159</v>
      </c>
      <c r="F856" s="2"/>
      <c r="G856" s="2"/>
      <c r="H856" s="2"/>
      <c r="I856" s="2"/>
      <c r="J856" s="2"/>
      <c r="K856" s="2"/>
      <c r="L856" s="2"/>
      <c r="M856" s="2"/>
      <c r="N856" s="2">
        <v>5612</v>
      </c>
      <c r="O856" s="2" t="s">
        <v>17</v>
      </c>
      <c r="P856" s="2">
        <v>1059.9357130000001</v>
      </c>
      <c r="Q856" s="2">
        <v>5948359.2199999997</v>
      </c>
      <c r="R856" s="2">
        <v>13.183280010000001</v>
      </c>
      <c r="S856" s="2">
        <v>73984.567410000003</v>
      </c>
      <c r="T856" s="2">
        <v>2179478.7999999998</v>
      </c>
    </row>
    <row r="857" spans="1:20">
      <c r="A857" s="2" t="s">
        <v>12</v>
      </c>
      <c r="B857" s="2" t="s">
        <v>1157</v>
      </c>
      <c r="C857" s="2" t="s">
        <v>14</v>
      </c>
      <c r="D857" s="3" t="s">
        <v>15</v>
      </c>
      <c r="E857" s="2" t="s">
        <v>1160</v>
      </c>
      <c r="F857" s="2"/>
      <c r="G857" s="2"/>
      <c r="H857" s="2"/>
      <c r="I857" s="2"/>
      <c r="J857" s="2"/>
      <c r="K857" s="2"/>
      <c r="L857" s="2"/>
      <c r="M857" s="2"/>
      <c r="N857" s="2">
        <v>4620</v>
      </c>
      <c r="O857" s="2" t="s">
        <v>17</v>
      </c>
      <c r="P857" s="2">
        <v>569.05030520000003</v>
      </c>
      <c r="Q857" s="2">
        <v>2629012.41</v>
      </c>
      <c r="R857" s="2">
        <v>7.077740114</v>
      </c>
      <c r="S857" s="2">
        <v>32699.159329999999</v>
      </c>
      <c r="T857" s="2">
        <v>963270.1</v>
      </c>
    </row>
    <row r="858" spans="1:20">
      <c r="A858" s="2" t="s">
        <v>12</v>
      </c>
      <c r="B858" s="2" t="s">
        <v>1157</v>
      </c>
      <c r="C858" s="2" t="s">
        <v>14</v>
      </c>
      <c r="D858" s="3" t="s">
        <v>15</v>
      </c>
      <c r="E858" s="2" t="s">
        <v>1161</v>
      </c>
      <c r="F858" s="2"/>
      <c r="G858" s="2"/>
      <c r="H858" s="2"/>
      <c r="I858" s="2"/>
      <c r="J858" s="2"/>
      <c r="K858" s="2"/>
      <c r="L858" s="2"/>
      <c r="M858" s="2"/>
      <c r="N858" s="2">
        <v>2975</v>
      </c>
      <c r="O858" s="2" t="s">
        <v>17</v>
      </c>
      <c r="P858" s="2">
        <v>601.88921679999999</v>
      </c>
      <c r="Q858" s="2">
        <v>1790620.42</v>
      </c>
      <c r="R858" s="2">
        <v>7.4861842889999997</v>
      </c>
      <c r="S858" s="2">
        <v>22271.398260000002</v>
      </c>
      <c r="T858" s="2">
        <v>656083.30000000005</v>
      </c>
    </row>
    <row r="859" spans="1:20">
      <c r="A859" s="2" t="s">
        <v>12</v>
      </c>
      <c r="B859" s="2" t="s">
        <v>1162</v>
      </c>
      <c r="C859" s="2" t="s">
        <v>14</v>
      </c>
      <c r="D859" s="3" t="s">
        <v>15</v>
      </c>
      <c r="E859" s="2" t="s">
        <v>1163</v>
      </c>
      <c r="F859" s="2"/>
      <c r="G859" s="2"/>
      <c r="H859" s="2"/>
      <c r="I859" s="2"/>
      <c r="J859" s="2"/>
      <c r="K859" s="2"/>
      <c r="L859" s="2"/>
      <c r="M859" s="2"/>
      <c r="N859" s="2">
        <v>4132.8</v>
      </c>
      <c r="O859" s="2" t="s">
        <v>17</v>
      </c>
      <c r="P859" s="2">
        <v>542.40830670000003</v>
      </c>
      <c r="Q859" s="2">
        <v>2241665.0499999998</v>
      </c>
      <c r="R859" s="2">
        <v>6.7421790770000003</v>
      </c>
      <c r="S859" s="2">
        <v>27864.077689999998</v>
      </c>
      <c r="T859" s="2">
        <v>821346.1</v>
      </c>
    </row>
    <row r="860" spans="1:20">
      <c r="A860" s="2" t="s">
        <v>12</v>
      </c>
      <c r="B860" s="2" t="s">
        <v>1162</v>
      </c>
      <c r="C860" s="2" t="s">
        <v>14</v>
      </c>
      <c r="D860" s="3" t="s">
        <v>15</v>
      </c>
      <c r="E860" s="2" t="s">
        <v>1164</v>
      </c>
      <c r="F860" s="2"/>
      <c r="G860" s="2"/>
      <c r="H860" s="2"/>
      <c r="I860" s="2"/>
      <c r="J860" s="2"/>
      <c r="K860" s="2"/>
      <c r="L860" s="2"/>
      <c r="M860" s="2"/>
      <c r="N860" s="2">
        <v>159.6</v>
      </c>
      <c r="O860" s="2" t="s">
        <v>17</v>
      </c>
      <c r="P860" s="2">
        <v>635.81672930000002</v>
      </c>
      <c r="Q860" s="2">
        <v>101476.35</v>
      </c>
      <c r="R860" s="2">
        <v>7.9032533169999999</v>
      </c>
      <c r="S860" s="2">
        <v>1261.3592289999999</v>
      </c>
      <c r="T860" s="2">
        <v>37180.9</v>
      </c>
    </row>
    <row r="861" spans="1:20">
      <c r="A861" s="2" t="s">
        <v>12</v>
      </c>
      <c r="B861" s="2" t="s">
        <v>1162</v>
      </c>
      <c r="C861" s="2" t="s">
        <v>14</v>
      </c>
      <c r="D861" s="3" t="s">
        <v>15</v>
      </c>
      <c r="E861" s="2" t="s">
        <v>1165</v>
      </c>
      <c r="F861" s="2"/>
      <c r="G861" s="2"/>
      <c r="H861" s="2"/>
      <c r="I861" s="2"/>
      <c r="J861" s="2"/>
      <c r="K861" s="2"/>
      <c r="L861" s="2"/>
      <c r="M861" s="2"/>
      <c r="N861" s="2">
        <v>3539.2</v>
      </c>
      <c r="O861" s="2" t="s">
        <v>17</v>
      </c>
      <c r="P861" s="2">
        <v>532.10254859999998</v>
      </c>
      <c r="Q861" s="2">
        <v>1883217.34</v>
      </c>
      <c r="R861" s="2">
        <v>6.6140776710000004</v>
      </c>
      <c r="S861" s="2">
        <v>23408.543689999999</v>
      </c>
      <c r="T861" s="2">
        <v>690010.8</v>
      </c>
    </row>
    <row r="862" spans="1:20">
      <c r="A862" s="2" t="s">
        <v>12</v>
      </c>
      <c r="B862" s="2" t="s">
        <v>1162</v>
      </c>
      <c r="C862" s="2" t="s">
        <v>14</v>
      </c>
      <c r="D862" s="3" t="s">
        <v>15</v>
      </c>
      <c r="E862" s="2" t="s">
        <v>1166</v>
      </c>
      <c r="F862" s="2"/>
      <c r="G862" s="2"/>
      <c r="H862" s="2"/>
      <c r="I862" s="2"/>
      <c r="J862" s="2"/>
      <c r="K862" s="2"/>
      <c r="L862" s="2"/>
      <c r="M862" s="2"/>
      <c r="N862" s="2">
        <v>7875</v>
      </c>
      <c r="O862" s="2" t="s">
        <v>17</v>
      </c>
      <c r="P862" s="2">
        <v>543.85387300000002</v>
      </c>
      <c r="Q862" s="2">
        <v>4282849.25</v>
      </c>
      <c r="R862" s="2">
        <v>6.7601475830000002</v>
      </c>
      <c r="S862" s="2">
        <v>53236.162210000002</v>
      </c>
      <c r="T862" s="2">
        <v>1569236</v>
      </c>
    </row>
    <row r="863" spans="1:20">
      <c r="A863" s="2" t="s">
        <v>12</v>
      </c>
      <c r="B863" s="2" t="s">
        <v>1167</v>
      </c>
      <c r="C863" s="2" t="s">
        <v>14</v>
      </c>
      <c r="D863" s="3" t="s">
        <v>15</v>
      </c>
      <c r="E863" s="2" t="s">
        <v>1168</v>
      </c>
      <c r="F863" s="2"/>
      <c r="G863" s="2"/>
      <c r="H863" s="2"/>
      <c r="I863" s="2"/>
      <c r="J863" s="2"/>
      <c r="K863" s="2"/>
      <c r="L863" s="2"/>
      <c r="M863" s="2"/>
      <c r="N863" s="2">
        <v>21784</v>
      </c>
      <c r="O863" s="2" t="s">
        <v>17</v>
      </c>
      <c r="P863" s="2">
        <v>468.60027450000001</v>
      </c>
      <c r="Q863" s="2">
        <v>10207988.380000001</v>
      </c>
      <c r="R863" s="2">
        <v>5.8247392729999996</v>
      </c>
      <c r="S863" s="2">
        <v>126886.1203</v>
      </c>
      <c r="T863" s="2">
        <v>3740207</v>
      </c>
    </row>
    <row r="864" spans="1:20">
      <c r="A864" s="2" t="s">
        <v>12</v>
      </c>
      <c r="B864" s="2" t="s">
        <v>1167</v>
      </c>
      <c r="C864" s="2" t="s">
        <v>14</v>
      </c>
      <c r="D864" s="3" t="s">
        <v>15</v>
      </c>
      <c r="E864" s="2" t="s">
        <v>1169</v>
      </c>
      <c r="F864" s="2"/>
      <c r="G864" s="2"/>
      <c r="H864" s="2"/>
      <c r="I864" s="2"/>
      <c r="J864" s="2"/>
      <c r="K864" s="2"/>
      <c r="L864" s="2"/>
      <c r="M864" s="2"/>
      <c r="N864" s="2">
        <v>8945.2000000000007</v>
      </c>
      <c r="O864" s="2" t="s">
        <v>17</v>
      </c>
      <c r="P864" s="2">
        <v>480.53964029999997</v>
      </c>
      <c r="Q864" s="2">
        <v>4298523.1900000004</v>
      </c>
      <c r="R864" s="2">
        <v>5.9731465540000004</v>
      </c>
      <c r="S864" s="2">
        <v>53430.990550000002</v>
      </c>
      <c r="T864" s="2">
        <v>1574978.9</v>
      </c>
    </row>
    <row r="865" spans="1:20">
      <c r="A865" s="2" t="s">
        <v>12</v>
      </c>
      <c r="B865" s="2" t="s">
        <v>1167</v>
      </c>
      <c r="C865" s="2" t="s">
        <v>14</v>
      </c>
      <c r="D865" s="3" t="s">
        <v>15</v>
      </c>
      <c r="E865" s="2" t="s">
        <v>1170</v>
      </c>
      <c r="F865" s="2"/>
      <c r="G865" s="2"/>
      <c r="H865" s="2"/>
      <c r="I865" s="2"/>
      <c r="J865" s="2"/>
      <c r="K865" s="2"/>
      <c r="L865" s="2"/>
      <c r="M865" s="2"/>
      <c r="N865" s="2">
        <v>5532</v>
      </c>
      <c r="O865" s="2" t="s">
        <v>17</v>
      </c>
      <c r="P865" s="2">
        <v>642.76979930000005</v>
      </c>
      <c r="Q865" s="2">
        <v>3555802.53</v>
      </c>
      <c r="R865" s="2">
        <v>7.9896805390000001</v>
      </c>
      <c r="S865" s="2">
        <v>44198.91274</v>
      </c>
      <c r="T865" s="2">
        <v>1302846.1000000001</v>
      </c>
    </row>
    <row r="866" spans="1:20">
      <c r="A866" s="2" t="s">
        <v>12</v>
      </c>
      <c r="B866" s="2" t="s">
        <v>1167</v>
      </c>
      <c r="C866" s="2" t="s">
        <v>14</v>
      </c>
      <c r="D866" s="3" t="s">
        <v>15</v>
      </c>
      <c r="E866" s="2" t="s">
        <v>1171</v>
      </c>
      <c r="F866" s="2"/>
      <c r="G866" s="2"/>
      <c r="H866" s="2"/>
      <c r="I866" s="2"/>
      <c r="J866" s="2"/>
      <c r="K866" s="2"/>
      <c r="L866" s="2"/>
      <c r="M866" s="2"/>
      <c r="N866" s="2">
        <v>4498.2</v>
      </c>
      <c r="O866" s="2" t="s">
        <v>17</v>
      </c>
      <c r="P866" s="2">
        <v>538.26723130000005</v>
      </c>
      <c r="Q866" s="2">
        <v>2421233.66</v>
      </c>
      <c r="R866" s="2">
        <v>6.6907051749999997</v>
      </c>
      <c r="S866" s="2">
        <v>30096.130020000001</v>
      </c>
      <c r="T866" s="2">
        <v>887140</v>
      </c>
    </row>
    <row r="867" spans="1:20">
      <c r="A867" s="2" t="s">
        <v>12</v>
      </c>
      <c r="B867" s="2" t="s">
        <v>1167</v>
      </c>
      <c r="C867" s="2" t="s">
        <v>14</v>
      </c>
      <c r="D867" s="3" t="s">
        <v>15</v>
      </c>
      <c r="E867" s="2" t="s">
        <v>1172</v>
      </c>
      <c r="F867" s="2"/>
      <c r="G867" s="2"/>
      <c r="H867" s="2"/>
      <c r="I867" s="2"/>
      <c r="J867" s="2"/>
      <c r="K867" s="2"/>
      <c r="L867" s="2"/>
      <c r="M867" s="2"/>
      <c r="N867" s="2">
        <v>10847.7</v>
      </c>
      <c r="O867" s="2" t="s">
        <v>17</v>
      </c>
      <c r="P867" s="2">
        <v>511.99175489999999</v>
      </c>
      <c r="Q867" s="2">
        <v>5553932.96</v>
      </c>
      <c r="R867" s="2">
        <v>6.3640988800000002</v>
      </c>
      <c r="S867" s="2">
        <v>69035.835430000006</v>
      </c>
      <c r="T867" s="2">
        <v>2034961.1</v>
      </c>
    </row>
    <row r="868" spans="1:20">
      <c r="A868" s="2" t="s">
        <v>12</v>
      </c>
      <c r="B868" s="2" t="s">
        <v>1167</v>
      </c>
      <c r="C868" s="2" t="s">
        <v>14</v>
      </c>
      <c r="D868" s="3" t="s">
        <v>15</v>
      </c>
      <c r="E868" s="2" t="s">
        <v>1173</v>
      </c>
      <c r="F868" s="2"/>
      <c r="G868" s="2"/>
      <c r="H868" s="2"/>
      <c r="I868" s="2"/>
      <c r="J868" s="2"/>
      <c r="K868" s="2"/>
      <c r="L868" s="2"/>
      <c r="M868" s="2"/>
      <c r="N868" s="2">
        <v>10348.75</v>
      </c>
      <c r="O868" s="2" t="s">
        <v>17</v>
      </c>
      <c r="P868" s="2">
        <v>692.92433970000002</v>
      </c>
      <c r="Q868" s="2">
        <v>7170900.7599999998</v>
      </c>
      <c r="R868" s="2">
        <v>8.6131055270000001</v>
      </c>
      <c r="S868" s="2">
        <v>89134.875820000001</v>
      </c>
      <c r="T868" s="2">
        <v>2627418.1</v>
      </c>
    </row>
    <row r="869" spans="1:20">
      <c r="A869" s="2" t="s">
        <v>12</v>
      </c>
      <c r="B869" s="2" t="s">
        <v>1174</v>
      </c>
      <c r="C869" s="2" t="s">
        <v>14</v>
      </c>
      <c r="D869" s="3" t="s">
        <v>15</v>
      </c>
      <c r="E869" s="2" t="s">
        <v>1175</v>
      </c>
      <c r="F869" s="2"/>
      <c r="G869" s="2"/>
      <c r="H869" s="2"/>
      <c r="I869" s="2"/>
      <c r="J869" s="2"/>
      <c r="K869" s="2"/>
      <c r="L869" s="2"/>
      <c r="M869" s="2"/>
      <c r="N869" s="2">
        <v>7875</v>
      </c>
      <c r="O869" s="2" t="s">
        <v>17</v>
      </c>
      <c r="P869" s="2">
        <v>543.85387300000002</v>
      </c>
      <c r="Q869" s="2">
        <v>4282849.25</v>
      </c>
      <c r="R869" s="2">
        <v>6.7601475830000002</v>
      </c>
      <c r="S869" s="2">
        <v>53236.162210000002</v>
      </c>
      <c r="T869" s="2">
        <v>1569236</v>
      </c>
    </row>
    <row r="870" spans="1:20">
      <c r="A870" s="2" t="s">
        <v>12</v>
      </c>
      <c r="B870" s="2" t="s">
        <v>1176</v>
      </c>
      <c r="C870" s="2" t="s">
        <v>14</v>
      </c>
      <c r="D870" s="3" t="s">
        <v>15</v>
      </c>
      <c r="E870" s="2" t="s">
        <v>1177</v>
      </c>
      <c r="F870" s="2"/>
      <c r="G870" s="2"/>
      <c r="H870" s="2"/>
      <c r="I870" s="2"/>
      <c r="J870" s="2"/>
      <c r="K870" s="2"/>
      <c r="L870" s="2"/>
      <c r="M870" s="2"/>
      <c r="N870" s="2">
        <v>15568</v>
      </c>
      <c r="O870" s="2" t="s">
        <v>17</v>
      </c>
      <c r="P870" s="2">
        <v>426.73176519999998</v>
      </c>
      <c r="Q870" s="2">
        <v>6643360.1200000001</v>
      </c>
      <c r="R870" s="2">
        <v>5.3010157160000002</v>
      </c>
      <c r="S870" s="2">
        <v>82526.212669999994</v>
      </c>
      <c r="T870" s="2">
        <v>2434127.1</v>
      </c>
    </row>
    <row r="871" spans="1:20">
      <c r="A871" s="2" t="s">
        <v>12</v>
      </c>
      <c r="B871" s="2" t="s">
        <v>1178</v>
      </c>
      <c r="C871" s="2" t="s">
        <v>14</v>
      </c>
      <c r="D871" s="3" t="s">
        <v>15</v>
      </c>
      <c r="E871" s="2" t="s">
        <v>1179</v>
      </c>
      <c r="F871" s="2"/>
      <c r="G871" s="2"/>
      <c r="H871" s="2"/>
      <c r="I871" s="2"/>
      <c r="J871" s="2"/>
      <c r="K871" s="2"/>
      <c r="L871" s="2"/>
      <c r="M871" s="2"/>
      <c r="N871" s="2">
        <v>3392</v>
      </c>
      <c r="O871" s="2" t="s">
        <v>17</v>
      </c>
      <c r="P871" s="2">
        <v>526.31055130000004</v>
      </c>
      <c r="Q871" s="2">
        <v>1785245.39</v>
      </c>
      <c r="R871" s="2">
        <v>6.5380192709999996</v>
      </c>
      <c r="S871" s="2">
        <v>22176.961370000001</v>
      </c>
      <c r="T871" s="2">
        <v>654113.9</v>
      </c>
    </row>
    <row r="872" spans="1:20">
      <c r="A872" s="2" t="s">
        <v>12</v>
      </c>
      <c r="B872" s="2" t="s">
        <v>1178</v>
      </c>
      <c r="C872" s="2" t="s">
        <v>14</v>
      </c>
      <c r="D872" s="3" t="s">
        <v>15</v>
      </c>
      <c r="E872" s="2" t="s">
        <v>1180</v>
      </c>
      <c r="F872" s="2"/>
      <c r="G872" s="2"/>
      <c r="H872" s="2"/>
      <c r="I872" s="2"/>
      <c r="J872" s="2"/>
      <c r="K872" s="2"/>
      <c r="L872" s="2"/>
      <c r="M872" s="2"/>
      <c r="N872" s="2">
        <v>3636</v>
      </c>
      <c r="O872" s="2" t="s">
        <v>17</v>
      </c>
      <c r="P872" s="2">
        <v>543.17526950000001</v>
      </c>
      <c r="Q872" s="2">
        <v>1974985.28</v>
      </c>
      <c r="R872" s="2">
        <v>6.747518876</v>
      </c>
      <c r="S872" s="2">
        <v>24533.978630000001</v>
      </c>
      <c r="T872" s="2">
        <v>723634.6</v>
      </c>
    </row>
    <row r="873" spans="1:20">
      <c r="A873" s="2" t="s">
        <v>12</v>
      </c>
      <c r="B873" s="2" t="s">
        <v>1178</v>
      </c>
      <c r="C873" s="2" t="s">
        <v>14</v>
      </c>
      <c r="D873" s="3" t="s">
        <v>15</v>
      </c>
      <c r="E873" s="2" t="s">
        <v>1181</v>
      </c>
      <c r="F873" s="2"/>
      <c r="G873" s="2"/>
      <c r="H873" s="2"/>
      <c r="I873" s="2"/>
      <c r="J873" s="2"/>
      <c r="K873" s="2"/>
      <c r="L873" s="2"/>
      <c r="M873" s="2"/>
      <c r="N873" s="2">
        <v>302.10000000000002</v>
      </c>
      <c r="O873" s="2" t="s">
        <v>17</v>
      </c>
      <c r="P873" s="2">
        <v>641.85057930000005</v>
      </c>
      <c r="Q873" s="2">
        <v>193903.06</v>
      </c>
      <c r="R873" s="2">
        <v>7.9732991210000002</v>
      </c>
      <c r="S873" s="2">
        <v>2408.7336650000002</v>
      </c>
      <c r="T873" s="2">
        <v>71046.100000000006</v>
      </c>
    </row>
    <row r="874" spans="1:20">
      <c r="A874" s="2" t="s">
        <v>12</v>
      </c>
      <c r="B874" s="2" t="s">
        <v>1178</v>
      </c>
      <c r="C874" s="2" t="s">
        <v>14</v>
      </c>
      <c r="D874" s="3" t="s">
        <v>15</v>
      </c>
      <c r="E874" s="2" t="s">
        <v>1182</v>
      </c>
      <c r="F874" s="2"/>
      <c r="G874" s="2"/>
      <c r="H874" s="2"/>
      <c r="I874" s="2"/>
      <c r="J874" s="2"/>
      <c r="K874" s="2"/>
      <c r="L874" s="2"/>
      <c r="M874" s="2"/>
      <c r="N874" s="2">
        <v>604.79999999999995</v>
      </c>
      <c r="O874" s="2" t="s">
        <v>17</v>
      </c>
      <c r="P874" s="2">
        <v>633.93387900000005</v>
      </c>
      <c r="Q874" s="2">
        <v>383403.21</v>
      </c>
      <c r="R874" s="2">
        <v>7.8749550179999996</v>
      </c>
      <c r="S874" s="2">
        <v>4762.7727949999999</v>
      </c>
      <c r="T874" s="2">
        <v>140478.9</v>
      </c>
    </row>
    <row r="875" spans="1:20">
      <c r="A875" s="2" t="s">
        <v>12</v>
      </c>
      <c r="B875" s="2" t="s">
        <v>1178</v>
      </c>
      <c r="C875" s="2" t="s">
        <v>14</v>
      </c>
      <c r="D875" s="3" t="s">
        <v>15</v>
      </c>
      <c r="E875" s="2" t="s">
        <v>1183</v>
      </c>
      <c r="F875" s="2"/>
      <c r="G875" s="2"/>
      <c r="H875" s="2"/>
      <c r="I875" s="2"/>
      <c r="J875" s="2"/>
      <c r="K875" s="2"/>
      <c r="L875" s="2"/>
      <c r="M875" s="2"/>
      <c r="N875" s="2">
        <v>3038.4</v>
      </c>
      <c r="O875" s="2" t="s">
        <v>17</v>
      </c>
      <c r="P875" s="2">
        <v>542.01338529999998</v>
      </c>
      <c r="Q875" s="2">
        <v>1646853.47</v>
      </c>
      <c r="R875" s="2">
        <v>6.7330855319999996</v>
      </c>
      <c r="S875" s="2">
        <v>20457.807079999999</v>
      </c>
      <c r="T875" s="2">
        <v>603407.19999999995</v>
      </c>
    </row>
    <row r="876" spans="1:20">
      <c r="A876" s="2" t="s">
        <v>12</v>
      </c>
      <c r="B876" s="2" t="s">
        <v>1178</v>
      </c>
      <c r="C876" s="2" t="s">
        <v>14</v>
      </c>
      <c r="D876" s="3" t="s">
        <v>15</v>
      </c>
      <c r="E876" s="2" t="s">
        <v>1184</v>
      </c>
      <c r="F876" s="2"/>
      <c r="G876" s="2"/>
      <c r="H876" s="2"/>
      <c r="I876" s="2"/>
      <c r="J876" s="2"/>
      <c r="K876" s="2"/>
      <c r="L876" s="2"/>
      <c r="M876" s="2"/>
      <c r="N876" s="2">
        <v>356.4</v>
      </c>
      <c r="O876" s="2" t="s">
        <v>17</v>
      </c>
      <c r="P876" s="2">
        <v>639.54506170000002</v>
      </c>
      <c r="Q876" s="2">
        <v>227933.86</v>
      </c>
      <c r="R876" s="2">
        <v>7.9446591519999998</v>
      </c>
      <c r="S876" s="2">
        <v>2831.4765219999999</v>
      </c>
      <c r="T876" s="2">
        <v>83515</v>
      </c>
    </row>
    <row r="877" spans="1:20">
      <c r="A877" s="2" t="s">
        <v>12</v>
      </c>
      <c r="B877" s="2" t="s">
        <v>1178</v>
      </c>
      <c r="C877" s="2" t="s">
        <v>14</v>
      </c>
      <c r="D877" s="3" t="s">
        <v>15</v>
      </c>
      <c r="E877" s="2" t="s">
        <v>1185</v>
      </c>
      <c r="F877" s="2"/>
      <c r="G877" s="2"/>
      <c r="H877" s="2"/>
      <c r="I877" s="2"/>
      <c r="J877" s="2"/>
      <c r="K877" s="2"/>
      <c r="L877" s="2"/>
      <c r="M877" s="2"/>
      <c r="N877" s="2">
        <v>4128</v>
      </c>
      <c r="O877" s="2" t="s">
        <v>17</v>
      </c>
      <c r="P877" s="2">
        <v>532.43933379999999</v>
      </c>
      <c r="Q877" s="2">
        <v>2197909.5699999998</v>
      </c>
      <c r="R877" s="2">
        <v>6.614153215</v>
      </c>
      <c r="S877" s="2">
        <v>27303.224470000001</v>
      </c>
      <c r="T877" s="2">
        <v>805314.1</v>
      </c>
    </row>
    <row r="878" spans="1:20">
      <c r="A878" s="2" t="s">
        <v>12</v>
      </c>
      <c r="B878" s="2" t="s">
        <v>1186</v>
      </c>
      <c r="C878" s="2" t="s">
        <v>14</v>
      </c>
      <c r="D878" s="3" t="s">
        <v>15</v>
      </c>
      <c r="E878" s="2" t="s">
        <v>1187</v>
      </c>
      <c r="F878" s="2"/>
      <c r="G878" s="2"/>
      <c r="H878" s="2"/>
      <c r="I878" s="2"/>
      <c r="J878" s="2"/>
      <c r="K878" s="2"/>
      <c r="L878" s="2"/>
      <c r="M878" s="2"/>
      <c r="N878" s="2">
        <v>5768.16</v>
      </c>
      <c r="O878" s="2" t="s">
        <v>17</v>
      </c>
      <c r="P878" s="2">
        <v>1077.8224150000001</v>
      </c>
      <c r="Q878" s="2">
        <v>6217052.1399999997</v>
      </c>
      <c r="R878" s="2">
        <v>13.38909832</v>
      </c>
      <c r="S878" s="2">
        <v>77230.461370000005</v>
      </c>
      <c r="T878" s="2">
        <v>2277927.7999999998</v>
      </c>
    </row>
    <row r="879" spans="1:20">
      <c r="A879" s="2" t="s">
        <v>12</v>
      </c>
      <c r="B879" s="2" t="s">
        <v>1188</v>
      </c>
      <c r="C879" s="2" t="s">
        <v>14</v>
      </c>
      <c r="D879" s="3" t="s">
        <v>15</v>
      </c>
      <c r="E879" s="2" t="s">
        <v>1189</v>
      </c>
      <c r="F879" s="2"/>
      <c r="G879" s="2"/>
      <c r="H879" s="2"/>
      <c r="I879" s="2"/>
      <c r="J879" s="2"/>
      <c r="K879" s="2"/>
      <c r="L879" s="2"/>
      <c r="M879" s="2"/>
      <c r="N879" s="2">
        <v>6850</v>
      </c>
      <c r="O879" s="2" t="s">
        <v>17</v>
      </c>
      <c r="P879" s="2">
        <v>611.51537370000005</v>
      </c>
      <c r="Q879" s="2">
        <v>4188880.31</v>
      </c>
      <c r="R879" s="2">
        <v>7.5964642700000002</v>
      </c>
      <c r="S879" s="2">
        <v>52035.780250000003</v>
      </c>
      <c r="T879" s="2">
        <v>1534805.8</v>
      </c>
    </row>
    <row r="880" spans="1:20">
      <c r="A880" s="2" t="s">
        <v>12</v>
      </c>
      <c r="B880" s="2" t="s">
        <v>1190</v>
      </c>
      <c r="C880" s="2" t="s">
        <v>14</v>
      </c>
      <c r="D880" s="3" t="s">
        <v>15</v>
      </c>
      <c r="E880" s="2" t="s">
        <v>1191</v>
      </c>
      <c r="F880" s="2"/>
      <c r="G880" s="2"/>
      <c r="H880" s="2"/>
      <c r="I880" s="2"/>
      <c r="J880" s="2"/>
      <c r="K880" s="2"/>
      <c r="L880" s="2"/>
      <c r="M880" s="2"/>
      <c r="N880" s="2">
        <v>1248.3</v>
      </c>
      <c r="O880" s="2" t="s">
        <v>17</v>
      </c>
      <c r="P880" s="2">
        <v>421.30584800000003</v>
      </c>
      <c r="Q880" s="2">
        <v>525916.09</v>
      </c>
      <c r="R880" s="2">
        <v>5.249917108</v>
      </c>
      <c r="S880" s="2">
        <v>6553.4715260000003</v>
      </c>
      <c r="T880" s="2">
        <v>192695.6</v>
      </c>
    </row>
    <row r="881" spans="1:20">
      <c r="A881" s="2" t="s">
        <v>12</v>
      </c>
      <c r="B881" s="2" t="s">
        <v>1192</v>
      </c>
      <c r="C881" s="2" t="s">
        <v>14</v>
      </c>
      <c r="D881" s="3" t="s">
        <v>15</v>
      </c>
      <c r="E881" s="2" t="s">
        <v>1193</v>
      </c>
      <c r="F881" s="2"/>
      <c r="G881" s="2"/>
      <c r="H881" s="2"/>
      <c r="I881" s="2"/>
      <c r="J881" s="2"/>
      <c r="K881" s="2"/>
      <c r="L881" s="2"/>
      <c r="M881" s="2"/>
      <c r="N881" s="2">
        <v>4004</v>
      </c>
      <c r="O881" s="2" t="s">
        <v>17</v>
      </c>
      <c r="P881" s="2">
        <v>461.05239260000002</v>
      </c>
      <c r="Q881" s="2">
        <v>1846053.78</v>
      </c>
      <c r="R881" s="2">
        <v>5.7452011540000001</v>
      </c>
      <c r="S881" s="2">
        <v>23003.78542</v>
      </c>
      <c r="T881" s="2">
        <v>676394.2</v>
      </c>
    </row>
    <row r="882" spans="1:20">
      <c r="A882" s="2" t="s">
        <v>12</v>
      </c>
      <c r="B882" s="2" t="s">
        <v>1194</v>
      </c>
      <c r="C882" s="2" t="s">
        <v>14</v>
      </c>
      <c r="D882" s="3" t="s">
        <v>15</v>
      </c>
      <c r="E882" s="2" t="s">
        <v>1195</v>
      </c>
      <c r="F882" s="2"/>
      <c r="G882" s="2"/>
      <c r="H882" s="2"/>
      <c r="I882" s="2"/>
      <c r="J882" s="2"/>
      <c r="K882" s="2"/>
      <c r="L882" s="2"/>
      <c r="M882" s="2"/>
      <c r="N882" s="2">
        <v>2310</v>
      </c>
      <c r="O882" s="2" t="s">
        <v>17</v>
      </c>
      <c r="P882" s="2">
        <v>590.08238530000006</v>
      </c>
      <c r="Q882" s="2">
        <v>1363090.31</v>
      </c>
      <c r="R882" s="2">
        <v>7.3530515300000001</v>
      </c>
      <c r="S882" s="2">
        <v>16985.549029999998</v>
      </c>
      <c r="T882" s="2">
        <v>499436.3</v>
      </c>
    </row>
    <row r="883" spans="1:20">
      <c r="A883" s="2" t="s">
        <v>12</v>
      </c>
      <c r="B883" s="2" t="s">
        <v>1194</v>
      </c>
      <c r="C883" s="2" t="s">
        <v>14</v>
      </c>
      <c r="D883" s="3" t="s">
        <v>15</v>
      </c>
      <c r="E883" s="2" t="s">
        <v>1196</v>
      </c>
      <c r="F883" s="2"/>
      <c r="G883" s="2"/>
      <c r="H883" s="2"/>
      <c r="I883" s="2"/>
      <c r="J883" s="2"/>
      <c r="K883" s="2"/>
      <c r="L883" s="2"/>
      <c r="M883" s="2"/>
      <c r="N883" s="2">
        <v>5038.8</v>
      </c>
      <c r="O883" s="2" t="s">
        <v>17</v>
      </c>
      <c r="P883" s="2">
        <v>424.37839960000002</v>
      </c>
      <c r="Q883" s="2">
        <v>2138357.88</v>
      </c>
      <c r="R883" s="2">
        <v>5.2882043569999997</v>
      </c>
      <c r="S883" s="2">
        <v>26646.204109999999</v>
      </c>
      <c r="T883" s="2">
        <v>783494.4</v>
      </c>
    </row>
    <row r="884" spans="1:20">
      <c r="A884" s="2" t="s">
        <v>12</v>
      </c>
      <c r="B884" s="2" t="s">
        <v>1197</v>
      </c>
      <c r="C884" s="2" t="s">
        <v>14</v>
      </c>
      <c r="D884" s="3" t="s">
        <v>15</v>
      </c>
      <c r="E884" s="2" t="s">
        <v>1198</v>
      </c>
      <c r="F884" s="2"/>
      <c r="G884" s="2"/>
      <c r="H884" s="2"/>
      <c r="I884" s="2"/>
      <c r="J884" s="2"/>
      <c r="K884" s="2"/>
      <c r="L884" s="2"/>
      <c r="M884" s="2"/>
      <c r="N884" s="2">
        <v>422.4</v>
      </c>
      <c r="O884" s="2" t="s">
        <v>17</v>
      </c>
      <c r="P884" s="2">
        <v>535.88290719999998</v>
      </c>
      <c r="Q884" s="2">
        <v>226356.94</v>
      </c>
      <c r="R884" s="2">
        <v>6.677668626</v>
      </c>
      <c r="S884" s="2">
        <v>2820.6472269999999</v>
      </c>
      <c r="T884" s="2">
        <v>82937.2</v>
      </c>
    </row>
    <row r="885" spans="1:20">
      <c r="A885" s="2" t="s">
        <v>12</v>
      </c>
      <c r="B885" s="2" t="s">
        <v>1197</v>
      </c>
      <c r="C885" s="2" t="s">
        <v>14</v>
      </c>
      <c r="D885" s="3" t="s">
        <v>15</v>
      </c>
      <c r="E885" s="2" t="s">
        <v>1199</v>
      </c>
      <c r="F885" s="2"/>
      <c r="G885" s="2"/>
      <c r="H885" s="2"/>
      <c r="I885" s="2"/>
      <c r="J885" s="2"/>
      <c r="K885" s="2"/>
      <c r="L885" s="2"/>
      <c r="M885" s="2"/>
      <c r="N885" s="2">
        <v>7232</v>
      </c>
      <c r="O885" s="2" t="s">
        <v>17</v>
      </c>
      <c r="P885" s="2">
        <v>575.24202430000003</v>
      </c>
      <c r="Q885" s="2">
        <v>4160150.32</v>
      </c>
      <c r="R885" s="2">
        <v>7.1681249139999998</v>
      </c>
      <c r="S885" s="2">
        <v>51839.879379999998</v>
      </c>
      <c r="T885" s="2">
        <v>1524279.1</v>
      </c>
    </row>
    <row r="886" spans="1:20">
      <c r="A886" s="2" t="s">
        <v>12</v>
      </c>
      <c r="B886" s="2" t="s">
        <v>1197</v>
      </c>
      <c r="C886" s="2" t="s">
        <v>14</v>
      </c>
      <c r="D886" s="3" t="s">
        <v>18</v>
      </c>
      <c r="E886" s="2" t="s">
        <v>1200</v>
      </c>
      <c r="F886" s="2"/>
      <c r="G886" s="2"/>
      <c r="H886" s="2"/>
      <c r="I886" s="2"/>
      <c r="J886" s="2"/>
      <c r="K886" s="2"/>
      <c r="L886" s="2"/>
      <c r="M886" s="2"/>
      <c r="N886" s="2">
        <v>8677.15</v>
      </c>
      <c r="O886" s="2" t="s">
        <v>17</v>
      </c>
      <c r="P886" s="2">
        <v>288.3185297</v>
      </c>
      <c r="Q886" s="2">
        <v>2501783.13</v>
      </c>
      <c r="R886" s="2">
        <v>3.5927542639999999</v>
      </c>
      <c r="S886" s="2">
        <v>31174.86766</v>
      </c>
      <c r="T886" s="2">
        <v>1099783.8999999999</v>
      </c>
    </row>
    <row r="887" spans="1:20">
      <c r="A887" s="2" t="s">
        <v>12</v>
      </c>
      <c r="B887" s="2" t="s">
        <v>1201</v>
      </c>
      <c r="C887" s="2" t="s">
        <v>14</v>
      </c>
      <c r="D887" s="3" t="s">
        <v>15</v>
      </c>
      <c r="E887" s="2" t="s">
        <v>1175</v>
      </c>
      <c r="F887" s="2"/>
      <c r="G887" s="2"/>
      <c r="H887" s="2"/>
      <c r="I887" s="2"/>
      <c r="J887" s="2"/>
      <c r="K887" s="2"/>
      <c r="L887" s="2"/>
      <c r="M887" s="2"/>
      <c r="N887" s="2">
        <v>7875</v>
      </c>
      <c r="O887" s="2" t="s">
        <v>17</v>
      </c>
      <c r="P887" s="2">
        <v>552.16570790000003</v>
      </c>
      <c r="Q887" s="2">
        <v>4348304.95</v>
      </c>
      <c r="R887" s="2">
        <v>6.8805695690000004</v>
      </c>
      <c r="S887" s="2">
        <v>54184.485359999999</v>
      </c>
      <c r="T887" s="2">
        <v>1593218.9</v>
      </c>
    </row>
    <row r="888" spans="1:20">
      <c r="A888" s="2" t="s">
        <v>12</v>
      </c>
      <c r="B888" s="2" t="s">
        <v>1201</v>
      </c>
      <c r="C888" s="2" t="s">
        <v>14</v>
      </c>
      <c r="D888" s="3" t="s">
        <v>18</v>
      </c>
      <c r="E888" s="2" t="s">
        <v>1202</v>
      </c>
      <c r="F888" s="2"/>
      <c r="G888" s="2"/>
      <c r="H888" s="2"/>
      <c r="I888" s="2"/>
      <c r="J888" s="2"/>
      <c r="K888" s="2"/>
      <c r="L888" s="2"/>
      <c r="M888" s="2"/>
      <c r="N888" s="2">
        <v>7707.7</v>
      </c>
      <c r="O888" s="2" t="s">
        <v>17</v>
      </c>
      <c r="P888" s="2">
        <v>298.07905210000001</v>
      </c>
      <c r="Q888" s="2">
        <v>2297503.91</v>
      </c>
      <c r="R888" s="2">
        <v>3.7143807120000001</v>
      </c>
      <c r="S888" s="2">
        <v>28629.33221</v>
      </c>
      <c r="T888" s="2">
        <v>1009982.8</v>
      </c>
    </row>
    <row r="889" spans="1:20">
      <c r="A889" s="2" t="s">
        <v>12</v>
      </c>
      <c r="B889" s="2" t="s">
        <v>1203</v>
      </c>
      <c r="C889" s="2" t="s">
        <v>14</v>
      </c>
      <c r="D889" s="3" t="s">
        <v>15</v>
      </c>
      <c r="E889" s="2" t="s">
        <v>1204</v>
      </c>
      <c r="F889" s="2"/>
      <c r="G889" s="2"/>
      <c r="H889" s="2"/>
      <c r="I889" s="2"/>
      <c r="J889" s="2"/>
      <c r="K889" s="2"/>
      <c r="L889" s="2"/>
      <c r="M889" s="2"/>
      <c r="N889" s="2">
        <v>10836</v>
      </c>
      <c r="O889" s="2" t="s">
        <v>17</v>
      </c>
      <c r="P889" s="2">
        <v>583.90640459999997</v>
      </c>
      <c r="Q889" s="2">
        <v>6327209.7999999998</v>
      </c>
      <c r="R889" s="2">
        <v>7.2760922690000003</v>
      </c>
      <c r="S889" s="2">
        <v>78843.735830000005</v>
      </c>
      <c r="T889" s="2">
        <v>2318289.7000000002</v>
      </c>
    </row>
    <row r="890" spans="1:20">
      <c r="A890" s="2" t="s">
        <v>12</v>
      </c>
      <c r="B890" s="2" t="s">
        <v>1205</v>
      </c>
      <c r="C890" s="2" t="s">
        <v>14</v>
      </c>
      <c r="D890" s="3" t="s">
        <v>15</v>
      </c>
      <c r="E890" s="2" t="s">
        <v>1193</v>
      </c>
      <c r="F890" s="2"/>
      <c r="G890" s="2"/>
      <c r="H890" s="2"/>
      <c r="I890" s="2"/>
      <c r="J890" s="2"/>
      <c r="K890" s="2"/>
      <c r="L890" s="2"/>
      <c r="M890" s="2"/>
      <c r="N890" s="2">
        <v>4004</v>
      </c>
      <c r="O890" s="2" t="s">
        <v>17</v>
      </c>
      <c r="P890" s="2">
        <v>474.1710789</v>
      </c>
      <c r="Q890" s="2">
        <v>1898581</v>
      </c>
      <c r="R890" s="2">
        <v>5.8575797270000001</v>
      </c>
      <c r="S890" s="2">
        <v>23453.749230000001</v>
      </c>
      <c r="T890" s="2">
        <v>695640.1</v>
      </c>
    </row>
    <row r="891" spans="1:20">
      <c r="A891" s="2" t="s">
        <v>12</v>
      </c>
      <c r="B891" s="2" t="s">
        <v>1206</v>
      </c>
      <c r="C891" s="2" t="s">
        <v>14</v>
      </c>
      <c r="D891" s="3" t="s">
        <v>15</v>
      </c>
      <c r="E891" s="2" t="s">
        <v>1207</v>
      </c>
      <c r="F891" s="2"/>
      <c r="G891" s="2"/>
      <c r="H891" s="2"/>
      <c r="I891" s="2"/>
      <c r="J891" s="2"/>
      <c r="K891" s="2"/>
      <c r="L891" s="2"/>
      <c r="M891" s="2"/>
      <c r="N891" s="2">
        <v>2310</v>
      </c>
      <c r="O891" s="2" t="s">
        <v>17</v>
      </c>
      <c r="P891" s="2">
        <v>603.33039829999996</v>
      </c>
      <c r="Q891" s="2">
        <v>1393693.22</v>
      </c>
      <c r="R891" s="2">
        <v>7.4531241289999999</v>
      </c>
      <c r="S891" s="2">
        <v>17216.71674</v>
      </c>
      <c r="T891" s="2">
        <v>510649.2</v>
      </c>
    </row>
    <row r="892" spans="1:20">
      <c r="A892" s="2" t="s">
        <v>12</v>
      </c>
      <c r="B892" s="2" t="s">
        <v>1206</v>
      </c>
      <c r="C892" s="2" t="s">
        <v>14</v>
      </c>
      <c r="D892" s="3" t="s">
        <v>15</v>
      </c>
      <c r="E892" s="2" t="s">
        <v>1208</v>
      </c>
      <c r="F892" s="2"/>
      <c r="G892" s="2"/>
      <c r="H892" s="2"/>
      <c r="I892" s="2"/>
      <c r="J892" s="2"/>
      <c r="K892" s="2"/>
      <c r="L892" s="2"/>
      <c r="M892" s="2"/>
      <c r="N892" s="2">
        <v>10770</v>
      </c>
      <c r="O892" s="2" t="s">
        <v>17</v>
      </c>
      <c r="P892" s="2">
        <v>280.73764619999997</v>
      </c>
      <c r="Q892" s="2">
        <v>3023544.45</v>
      </c>
      <c r="R892" s="2">
        <v>3.4680376310000001</v>
      </c>
      <c r="S892" s="2">
        <v>37350.765290000003</v>
      </c>
      <c r="T892" s="2">
        <v>1107826.7</v>
      </c>
    </row>
    <row r="893" spans="1:20">
      <c r="A893" s="2" t="s">
        <v>12</v>
      </c>
      <c r="B893" s="2" t="s">
        <v>1206</v>
      </c>
      <c r="C893" s="2" t="s">
        <v>14</v>
      </c>
      <c r="D893" s="3" t="s">
        <v>15</v>
      </c>
      <c r="E893" s="2" t="s">
        <v>1209</v>
      </c>
      <c r="F893" s="2"/>
      <c r="G893" s="2"/>
      <c r="H893" s="2"/>
      <c r="I893" s="2"/>
      <c r="J893" s="2"/>
      <c r="K893" s="2"/>
      <c r="L893" s="2"/>
      <c r="M893" s="2"/>
      <c r="N893" s="2">
        <v>5375.1</v>
      </c>
      <c r="O893" s="2" t="s">
        <v>17</v>
      </c>
      <c r="P893" s="2">
        <v>662.48601699999995</v>
      </c>
      <c r="Q893" s="2">
        <v>3560928.59</v>
      </c>
      <c r="R893" s="2">
        <v>8.1838915009999997</v>
      </c>
      <c r="S893" s="2">
        <v>43989.235209999999</v>
      </c>
      <c r="T893" s="2">
        <v>1304724.3</v>
      </c>
    </row>
    <row r="894" spans="1:20">
      <c r="A894" s="2" t="s">
        <v>12</v>
      </c>
      <c r="B894" s="2" t="s">
        <v>1206</v>
      </c>
      <c r="C894" s="2" t="s">
        <v>14</v>
      </c>
      <c r="D894" s="3" t="s">
        <v>15</v>
      </c>
      <c r="E894" s="2" t="s">
        <v>1210</v>
      </c>
      <c r="F894" s="2"/>
      <c r="G894" s="2"/>
      <c r="H894" s="2"/>
      <c r="I894" s="2"/>
      <c r="J894" s="2"/>
      <c r="K894" s="2"/>
      <c r="L894" s="2"/>
      <c r="M894" s="2"/>
      <c r="N894" s="2">
        <v>5950.8</v>
      </c>
      <c r="O894" s="2" t="s">
        <v>17</v>
      </c>
      <c r="P894" s="2">
        <v>660.04854639999996</v>
      </c>
      <c r="Q894" s="2">
        <v>3927816.89</v>
      </c>
      <c r="R894" s="2">
        <v>8.1537806849999992</v>
      </c>
      <c r="S894" s="2">
        <v>48521.518100000001</v>
      </c>
      <c r="T894" s="2">
        <v>1439152.1</v>
      </c>
    </row>
    <row r="895" spans="1:20">
      <c r="A895" s="2" t="s">
        <v>12</v>
      </c>
      <c r="B895" s="2" t="s">
        <v>1206</v>
      </c>
      <c r="C895" s="2" t="s">
        <v>14</v>
      </c>
      <c r="D895" s="3" t="s">
        <v>15</v>
      </c>
      <c r="E895" s="2" t="s">
        <v>1211</v>
      </c>
      <c r="F895" s="2"/>
      <c r="G895" s="2"/>
      <c r="H895" s="2"/>
      <c r="I895" s="2"/>
      <c r="J895" s="2"/>
      <c r="K895" s="2"/>
      <c r="L895" s="2"/>
      <c r="M895" s="2"/>
      <c r="N895" s="2">
        <v>4392</v>
      </c>
      <c r="O895" s="2" t="s">
        <v>17</v>
      </c>
      <c r="P895" s="2">
        <v>565.70212430000004</v>
      </c>
      <c r="Q895" s="2">
        <v>2484563.73</v>
      </c>
      <c r="R895" s="2">
        <v>6.9882906030000003</v>
      </c>
      <c r="S895" s="2">
        <v>30692.572329999999</v>
      </c>
      <c r="T895" s="2">
        <v>910344.1</v>
      </c>
    </row>
    <row r="896" spans="1:20">
      <c r="A896" s="2" t="s">
        <v>12</v>
      </c>
      <c r="B896" s="2" t="s">
        <v>1206</v>
      </c>
      <c r="C896" s="2" t="s">
        <v>14</v>
      </c>
      <c r="D896" s="3" t="s">
        <v>15</v>
      </c>
      <c r="E896" s="2" t="s">
        <v>1212</v>
      </c>
      <c r="F896" s="2"/>
      <c r="G896" s="2"/>
      <c r="H896" s="2"/>
      <c r="I896" s="2"/>
      <c r="J896" s="2"/>
      <c r="K896" s="2"/>
      <c r="L896" s="2"/>
      <c r="M896" s="2"/>
      <c r="N896" s="2">
        <v>3340</v>
      </c>
      <c r="O896" s="2" t="s">
        <v>17</v>
      </c>
      <c r="P896" s="2">
        <v>582.27277249999997</v>
      </c>
      <c r="Q896" s="2">
        <v>1944791.06</v>
      </c>
      <c r="R896" s="2">
        <v>7.1929928649999999</v>
      </c>
      <c r="S896" s="2">
        <v>24024.596170000001</v>
      </c>
      <c r="T896" s="2">
        <v>712571.4</v>
      </c>
    </row>
    <row r="897" spans="1:20">
      <c r="A897" s="2" t="s">
        <v>12</v>
      </c>
      <c r="B897" s="2" t="s">
        <v>1206</v>
      </c>
      <c r="C897" s="2" t="s">
        <v>14</v>
      </c>
      <c r="D897" s="3" t="s">
        <v>15</v>
      </c>
      <c r="E897" s="2" t="s">
        <v>1213</v>
      </c>
      <c r="F897" s="2"/>
      <c r="G897" s="2"/>
      <c r="H897" s="2"/>
      <c r="I897" s="2"/>
      <c r="J897" s="2"/>
      <c r="K897" s="2"/>
      <c r="L897" s="2"/>
      <c r="M897" s="2"/>
      <c r="N897" s="2">
        <v>1017.6</v>
      </c>
      <c r="O897" s="2" t="s">
        <v>17</v>
      </c>
      <c r="P897" s="2">
        <v>540.13237030000005</v>
      </c>
      <c r="Q897" s="2">
        <v>549638.69999999995</v>
      </c>
      <c r="R897" s="2">
        <v>6.6724196449999997</v>
      </c>
      <c r="S897" s="2">
        <v>6789.8542310000003</v>
      </c>
      <c r="T897" s="2">
        <v>201387.6</v>
      </c>
    </row>
    <row r="898" spans="1:20">
      <c r="A898" s="2" t="s">
        <v>12</v>
      </c>
      <c r="B898" s="2" t="s">
        <v>1206</v>
      </c>
      <c r="C898" s="2" t="s">
        <v>14</v>
      </c>
      <c r="D898" s="3" t="s">
        <v>15</v>
      </c>
      <c r="E898" s="2" t="s">
        <v>1214</v>
      </c>
      <c r="F898" s="2"/>
      <c r="G898" s="2"/>
      <c r="H898" s="2"/>
      <c r="I898" s="2"/>
      <c r="J898" s="2"/>
      <c r="K898" s="2"/>
      <c r="L898" s="2"/>
      <c r="M898" s="2"/>
      <c r="N898" s="2">
        <v>2975</v>
      </c>
      <c r="O898" s="2" t="s">
        <v>17</v>
      </c>
      <c r="P898" s="2">
        <v>526.41345879999994</v>
      </c>
      <c r="Q898" s="2">
        <v>1566080.04</v>
      </c>
      <c r="R898" s="2">
        <v>6.5029457539999997</v>
      </c>
      <c r="S898" s="2">
        <v>19346.263620000002</v>
      </c>
      <c r="T898" s="2">
        <v>573811.69999999995</v>
      </c>
    </row>
    <row r="899" spans="1:20">
      <c r="A899" s="2" t="s">
        <v>12</v>
      </c>
      <c r="B899" s="2" t="s">
        <v>1206</v>
      </c>
      <c r="C899" s="2" t="s">
        <v>14</v>
      </c>
      <c r="D899" s="3" t="s">
        <v>15</v>
      </c>
      <c r="E899" s="2" t="s">
        <v>1215</v>
      </c>
      <c r="F899" s="2"/>
      <c r="G899" s="2"/>
      <c r="H899" s="2"/>
      <c r="I899" s="2"/>
      <c r="J899" s="2"/>
      <c r="K899" s="2"/>
      <c r="L899" s="2"/>
      <c r="M899" s="2"/>
      <c r="N899" s="2">
        <v>7673.6</v>
      </c>
      <c r="O899" s="2" t="s">
        <v>17</v>
      </c>
      <c r="P899" s="2">
        <v>579.80291780000005</v>
      </c>
      <c r="Q899" s="2">
        <v>4449175.67</v>
      </c>
      <c r="R899" s="2">
        <v>7.1624819989999997</v>
      </c>
      <c r="S899" s="2">
        <v>54962.021869999997</v>
      </c>
      <c r="T899" s="2">
        <v>1630177.9</v>
      </c>
    </row>
    <row r="900" spans="1:20">
      <c r="A900" s="2" t="s">
        <v>12</v>
      </c>
      <c r="B900" s="2" t="s">
        <v>1206</v>
      </c>
      <c r="C900" s="2" t="s">
        <v>14</v>
      </c>
      <c r="D900" s="3" t="s">
        <v>15</v>
      </c>
      <c r="E900" s="2" t="s">
        <v>1216</v>
      </c>
      <c r="F900" s="2"/>
      <c r="G900" s="2"/>
      <c r="H900" s="2"/>
      <c r="I900" s="2"/>
      <c r="J900" s="2"/>
      <c r="K900" s="2"/>
      <c r="L900" s="2"/>
      <c r="M900" s="2"/>
      <c r="N900" s="2">
        <v>5318.4</v>
      </c>
      <c r="O900" s="2" t="s">
        <v>17</v>
      </c>
      <c r="P900" s="2">
        <v>540.17951830000004</v>
      </c>
      <c r="Q900" s="2">
        <v>2872890.75</v>
      </c>
      <c r="R900" s="2">
        <v>6.6730020789999998</v>
      </c>
      <c r="S900" s="2">
        <v>35489.694259999997</v>
      </c>
      <c r="T900" s="2">
        <v>1052627.1000000001</v>
      </c>
    </row>
    <row r="901" spans="1:20">
      <c r="A901" s="2" t="s">
        <v>12</v>
      </c>
      <c r="B901" s="2" t="s">
        <v>1206</v>
      </c>
      <c r="C901" s="2" t="s">
        <v>14</v>
      </c>
      <c r="D901" s="3" t="s">
        <v>15</v>
      </c>
      <c r="E901" s="2" t="s">
        <v>1217</v>
      </c>
      <c r="F901" s="2"/>
      <c r="G901" s="2"/>
      <c r="H901" s="2"/>
      <c r="I901" s="2"/>
      <c r="J901" s="2"/>
      <c r="K901" s="2"/>
      <c r="L901" s="2"/>
      <c r="M901" s="2"/>
      <c r="N901" s="2">
        <v>5682.9</v>
      </c>
      <c r="O901" s="2" t="s">
        <v>17</v>
      </c>
      <c r="P901" s="2">
        <v>433.81517539999999</v>
      </c>
      <c r="Q901" s="2">
        <v>2465328.2599999998</v>
      </c>
      <c r="R901" s="2">
        <v>5.3590509620000004</v>
      </c>
      <c r="S901" s="2">
        <v>30454.950710000001</v>
      </c>
      <c r="T901" s="2">
        <v>903296.4</v>
      </c>
    </row>
    <row r="902" spans="1:20">
      <c r="A902" s="2" t="s">
        <v>12</v>
      </c>
      <c r="B902" s="2" t="s">
        <v>1218</v>
      </c>
      <c r="C902" s="2" t="s">
        <v>14</v>
      </c>
      <c r="D902" s="3" t="s">
        <v>15</v>
      </c>
      <c r="E902" s="2" t="s">
        <v>1219</v>
      </c>
      <c r="F902" s="2"/>
      <c r="G902" s="2"/>
      <c r="H902" s="2"/>
      <c r="I902" s="2"/>
      <c r="J902" s="2"/>
      <c r="K902" s="2"/>
      <c r="L902" s="2"/>
      <c r="M902" s="2"/>
      <c r="N902" s="2">
        <v>8767.5</v>
      </c>
      <c r="O902" s="2" t="s">
        <v>17</v>
      </c>
      <c r="P902" s="2">
        <v>289.12198000000001</v>
      </c>
      <c r="Q902" s="2">
        <v>2534876.96</v>
      </c>
      <c r="R902" s="2">
        <v>3.57161186</v>
      </c>
      <c r="S902" s="2">
        <v>31314.10698</v>
      </c>
      <c r="T902" s="2">
        <v>928778.9</v>
      </c>
    </row>
    <row r="903" spans="1:20">
      <c r="A903" s="2" t="s">
        <v>12</v>
      </c>
      <c r="B903" s="2" t="s">
        <v>1220</v>
      </c>
      <c r="C903" s="2" t="s">
        <v>14</v>
      </c>
      <c r="D903" s="3" t="s">
        <v>15</v>
      </c>
      <c r="E903" s="2" t="s">
        <v>1221</v>
      </c>
      <c r="F903" s="2"/>
      <c r="G903" s="2"/>
      <c r="H903" s="2"/>
      <c r="I903" s="2"/>
      <c r="J903" s="2"/>
      <c r="K903" s="2"/>
      <c r="L903" s="2"/>
      <c r="M903" s="2"/>
      <c r="N903" s="2">
        <v>8856.9</v>
      </c>
      <c r="O903" s="2" t="s">
        <v>17</v>
      </c>
      <c r="P903" s="2">
        <v>548.58222290000003</v>
      </c>
      <c r="Q903" s="2">
        <v>4858737.8899999997</v>
      </c>
      <c r="R903" s="2">
        <v>6.7768032480000002</v>
      </c>
      <c r="S903" s="2">
        <v>60021.468679999998</v>
      </c>
      <c r="T903" s="2">
        <v>1780241.6</v>
      </c>
    </row>
    <row r="904" spans="1:20">
      <c r="A904" s="2" t="s">
        <v>12</v>
      </c>
      <c r="B904" s="2" t="s">
        <v>1220</v>
      </c>
      <c r="C904" s="2" t="s">
        <v>14</v>
      </c>
      <c r="D904" s="3" t="s">
        <v>15</v>
      </c>
      <c r="E904" s="2" t="s">
        <v>1222</v>
      </c>
      <c r="F904" s="2"/>
      <c r="G904" s="2"/>
      <c r="H904" s="2"/>
      <c r="I904" s="2"/>
      <c r="J904" s="2"/>
      <c r="K904" s="2"/>
      <c r="L904" s="2"/>
      <c r="M904" s="2"/>
      <c r="N904" s="2">
        <v>21123.200000000001</v>
      </c>
      <c r="O904" s="2" t="s">
        <v>17</v>
      </c>
      <c r="P904" s="2">
        <v>481.59675950000002</v>
      </c>
      <c r="Q904" s="2">
        <v>10172864.67</v>
      </c>
      <c r="R904" s="2">
        <v>5.9493114199999999</v>
      </c>
      <c r="S904" s="2">
        <v>125668.495</v>
      </c>
      <c r="T904" s="2">
        <v>3727337.6</v>
      </c>
    </row>
    <row r="905" spans="1:20">
      <c r="A905" s="2" t="s">
        <v>12</v>
      </c>
      <c r="B905" s="2" t="s">
        <v>1220</v>
      </c>
      <c r="C905" s="2" t="s">
        <v>14</v>
      </c>
      <c r="D905" s="3" t="s">
        <v>15</v>
      </c>
      <c r="E905" s="2" t="s">
        <v>1223</v>
      </c>
      <c r="F905" s="2"/>
      <c r="G905" s="2"/>
      <c r="H905" s="2"/>
      <c r="I905" s="2"/>
      <c r="J905" s="2"/>
      <c r="K905" s="2"/>
      <c r="L905" s="2"/>
      <c r="M905" s="2"/>
      <c r="N905" s="2">
        <v>10374</v>
      </c>
      <c r="O905" s="2" t="s">
        <v>17</v>
      </c>
      <c r="P905" s="2">
        <v>644.02149699999995</v>
      </c>
      <c r="Q905" s="2">
        <v>6681079.0099999998</v>
      </c>
      <c r="R905" s="2">
        <v>7.9557936629999997</v>
      </c>
      <c r="S905" s="2">
        <v>82533.403460000001</v>
      </c>
      <c r="T905" s="2">
        <v>2447947.4</v>
      </c>
    </row>
    <row r="906" spans="1:20">
      <c r="A906" s="2" t="s">
        <v>12</v>
      </c>
      <c r="B906" s="2" t="s">
        <v>1224</v>
      </c>
      <c r="C906" s="2" t="s">
        <v>14</v>
      </c>
      <c r="D906" s="3" t="s">
        <v>15</v>
      </c>
      <c r="E906" s="2" t="s">
        <v>1225</v>
      </c>
      <c r="F906" s="2"/>
      <c r="G906" s="2"/>
      <c r="H906" s="2"/>
      <c r="I906" s="2"/>
      <c r="J906" s="2"/>
      <c r="K906" s="2"/>
      <c r="L906" s="2"/>
      <c r="M906" s="2"/>
      <c r="N906" s="2">
        <v>6850</v>
      </c>
      <c r="O906" s="2" t="s">
        <v>17</v>
      </c>
      <c r="P906" s="2">
        <v>581.30076789999998</v>
      </c>
      <c r="Q906" s="2">
        <v>3981910.26</v>
      </c>
      <c r="R906" s="2">
        <v>7.1809853969999997</v>
      </c>
      <c r="S906" s="2">
        <v>49189.749969999997</v>
      </c>
      <c r="T906" s="2">
        <v>1458972</v>
      </c>
    </row>
    <row r="907" spans="1:20">
      <c r="A907" s="2" t="s">
        <v>12</v>
      </c>
      <c r="B907" s="2" t="s">
        <v>1224</v>
      </c>
      <c r="C907" s="2" t="s">
        <v>14</v>
      </c>
      <c r="D907" s="3" t="s">
        <v>15</v>
      </c>
      <c r="E907" s="2" t="s">
        <v>1226</v>
      </c>
      <c r="F907" s="2"/>
      <c r="G907" s="2"/>
      <c r="H907" s="2"/>
      <c r="I907" s="2"/>
      <c r="J907" s="2"/>
      <c r="K907" s="2"/>
      <c r="L907" s="2"/>
      <c r="M907" s="2"/>
      <c r="N907" s="2">
        <v>2662.4</v>
      </c>
      <c r="O907" s="2" t="s">
        <v>17</v>
      </c>
      <c r="P907" s="2">
        <v>565.23215900000002</v>
      </c>
      <c r="Q907" s="2">
        <v>1504874.1</v>
      </c>
      <c r="R907" s="2">
        <v>6.9824849779999996</v>
      </c>
      <c r="S907" s="2">
        <v>18590.168000000001</v>
      </c>
      <c r="T907" s="2">
        <v>551385.9</v>
      </c>
    </row>
    <row r="908" spans="1:20">
      <c r="A908" s="2" t="s">
        <v>12</v>
      </c>
      <c r="B908" s="2" t="s">
        <v>1224</v>
      </c>
      <c r="C908" s="2" t="s">
        <v>14</v>
      </c>
      <c r="D908" s="3" t="s">
        <v>15</v>
      </c>
      <c r="E908" s="2" t="s">
        <v>1227</v>
      </c>
      <c r="F908" s="2"/>
      <c r="G908" s="2"/>
      <c r="H908" s="2"/>
      <c r="I908" s="2"/>
      <c r="J908" s="2"/>
      <c r="K908" s="2"/>
      <c r="L908" s="2"/>
      <c r="M908" s="2"/>
      <c r="N908" s="2">
        <v>786.6</v>
      </c>
      <c r="O908" s="2" t="s">
        <v>17</v>
      </c>
      <c r="P908" s="2">
        <v>687.10605139999996</v>
      </c>
      <c r="Q908" s="2">
        <v>540477.62</v>
      </c>
      <c r="R908" s="2">
        <v>8.4880302820000004</v>
      </c>
      <c r="S908" s="2">
        <v>6676.68462</v>
      </c>
      <c r="T908" s="2">
        <v>198031</v>
      </c>
    </row>
    <row r="909" spans="1:20">
      <c r="A909" s="2" t="s">
        <v>12</v>
      </c>
      <c r="B909" s="2" t="s">
        <v>1224</v>
      </c>
      <c r="C909" s="2" t="s">
        <v>14</v>
      </c>
      <c r="D909" s="3" t="s">
        <v>15</v>
      </c>
      <c r="E909" s="2" t="s">
        <v>1228</v>
      </c>
      <c r="F909" s="2"/>
      <c r="G909" s="2"/>
      <c r="H909" s="2"/>
      <c r="I909" s="2"/>
      <c r="J909" s="2"/>
      <c r="K909" s="2"/>
      <c r="L909" s="2"/>
      <c r="M909" s="2"/>
      <c r="N909" s="2">
        <v>4108.8</v>
      </c>
      <c r="O909" s="2" t="s">
        <v>17</v>
      </c>
      <c r="P909" s="2">
        <v>578.94389850000005</v>
      </c>
      <c r="Q909" s="2">
        <v>2378764.69</v>
      </c>
      <c r="R909" s="2">
        <v>7.1518702709999999</v>
      </c>
      <c r="S909" s="2">
        <v>29385.60457</v>
      </c>
      <c r="T909" s="2">
        <v>871579.4</v>
      </c>
    </row>
    <row r="910" spans="1:20">
      <c r="A910" s="2" t="s">
        <v>12</v>
      </c>
      <c r="B910" s="2" t="s">
        <v>1229</v>
      </c>
      <c r="C910" s="2" t="s">
        <v>14</v>
      </c>
      <c r="D910" s="3" t="s">
        <v>15</v>
      </c>
      <c r="E910" s="2" t="s">
        <v>1230</v>
      </c>
      <c r="F910" s="2"/>
      <c r="G910" s="2"/>
      <c r="H910" s="2"/>
      <c r="I910" s="2"/>
      <c r="J910" s="2"/>
      <c r="K910" s="2"/>
      <c r="L910" s="2"/>
      <c r="M910" s="2"/>
      <c r="N910" s="2">
        <v>9676</v>
      </c>
      <c r="O910" s="2" t="s">
        <v>17</v>
      </c>
      <c r="P910" s="2">
        <v>378.08989459999998</v>
      </c>
      <c r="Q910" s="2">
        <v>3658397.82</v>
      </c>
      <c r="R910" s="2">
        <v>4.7320387310000003</v>
      </c>
      <c r="S910" s="2">
        <v>45787.206760000001</v>
      </c>
      <c r="T910" s="2">
        <v>1608231.8</v>
      </c>
    </row>
    <row r="911" spans="1:20">
      <c r="A911" s="2" t="s">
        <v>12</v>
      </c>
      <c r="B911" s="2" t="s">
        <v>1231</v>
      </c>
      <c r="C911" s="2" t="s">
        <v>14</v>
      </c>
      <c r="D911" s="3" t="s">
        <v>18</v>
      </c>
      <c r="E911" s="2" t="s">
        <v>1232</v>
      </c>
      <c r="F911" s="2"/>
      <c r="G911" s="2"/>
      <c r="H911" s="2"/>
      <c r="I911" s="2"/>
      <c r="J911" s="2"/>
      <c r="K911" s="2"/>
      <c r="L911" s="2"/>
      <c r="M911" s="2"/>
      <c r="N911" s="2">
        <v>8677.15</v>
      </c>
      <c r="O911" s="2" t="s">
        <v>17</v>
      </c>
      <c r="P911" s="2">
        <v>297.38562660000002</v>
      </c>
      <c r="Q911" s="2">
        <v>2580459.69</v>
      </c>
      <c r="R911" s="2">
        <v>3.721972799</v>
      </c>
      <c r="S911" s="2">
        <v>32296.116269999999</v>
      </c>
      <c r="T911" s="2">
        <v>1134370.1000000001</v>
      </c>
    </row>
    <row r="912" spans="1:20">
      <c r="A912" s="2" t="s">
        <v>12</v>
      </c>
      <c r="B912" s="2" t="s">
        <v>1233</v>
      </c>
      <c r="C912" s="2" t="s">
        <v>14</v>
      </c>
      <c r="D912" s="3" t="s">
        <v>15</v>
      </c>
      <c r="E912" s="2" t="s">
        <v>1234</v>
      </c>
      <c r="F912" s="2"/>
      <c r="G912" s="2"/>
      <c r="H912" s="2"/>
      <c r="I912" s="2"/>
      <c r="J912" s="2"/>
      <c r="K912" s="2"/>
      <c r="L912" s="2"/>
      <c r="M912" s="2"/>
      <c r="N912" s="2">
        <v>7718.4</v>
      </c>
      <c r="O912" s="2" t="s">
        <v>17</v>
      </c>
      <c r="P912" s="2">
        <v>576.91079630000002</v>
      </c>
      <c r="Q912" s="2">
        <v>4452828.29</v>
      </c>
      <c r="R912" s="2">
        <v>7.2204104669999998</v>
      </c>
      <c r="S912" s="2">
        <v>55730.016150000003</v>
      </c>
      <c r="T912" s="2">
        <v>1631516.4</v>
      </c>
    </row>
    <row r="913" spans="1:20">
      <c r="A913" s="2" t="s">
        <v>12</v>
      </c>
      <c r="B913" s="2" t="s">
        <v>1233</v>
      </c>
      <c r="C913" s="2" t="s">
        <v>14</v>
      </c>
      <c r="D913" s="3" t="s">
        <v>18</v>
      </c>
      <c r="E913" s="2" t="s">
        <v>1235</v>
      </c>
      <c r="F913" s="2"/>
      <c r="G913" s="2"/>
      <c r="H913" s="2"/>
      <c r="I913" s="2"/>
      <c r="J913" s="2"/>
      <c r="K913" s="2"/>
      <c r="L913" s="2"/>
      <c r="M913" s="2"/>
      <c r="N913" s="2">
        <v>4840</v>
      </c>
      <c r="O913" s="2" t="s">
        <v>17</v>
      </c>
      <c r="P913" s="2">
        <v>568.01128310000001</v>
      </c>
      <c r="Q913" s="2">
        <v>2749174.61</v>
      </c>
      <c r="R913" s="2">
        <v>7.1090273220000002</v>
      </c>
      <c r="S913" s="2">
        <v>34407.692239999997</v>
      </c>
      <c r="T913" s="2">
        <v>1208537.1000000001</v>
      </c>
    </row>
    <row r="914" spans="1:20">
      <c r="A914" s="2" t="s">
        <v>12</v>
      </c>
      <c r="B914" s="2" t="s">
        <v>1233</v>
      </c>
      <c r="C914" s="2" t="s">
        <v>14</v>
      </c>
      <c r="D914" s="3" t="s">
        <v>15</v>
      </c>
      <c r="E914" s="2" t="s">
        <v>1236</v>
      </c>
      <c r="F914" s="2"/>
      <c r="G914" s="2"/>
      <c r="H914" s="2"/>
      <c r="I914" s="2"/>
      <c r="J914" s="2"/>
      <c r="K914" s="2"/>
      <c r="L914" s="2"/>
      <c r="M914" s="2"/>
      <c r="N914" s="2">
        <v>296.39999999999998</v>
      </c>
      <c r="O914" s="2" t="s">
        <v>17</v>
      </c>
      <c r="P914" s="2">
        <v>675.47607960000005</v>
      </c>
      <c r="Q914" s="2">
        <v>200211.11</v>
      </c>
      <c r="R914" s="2">
        <v>8.4540185179999998</v>
      </c>
      <c r="S914" s="2">
        <v>2505.7710889999998</v>
      </c>
      <c r="T914" s="2">
        <v>73357.3</v>
      </c>
    </row>
    <row r="915" spans="1:20">
      <c r="A915" s="2" t="s">
        <v>12</v>
      </c>
      <c r="B915" s="2" t="s">
        <v>1237</v>
      </c>
      <c r="C915" s="2" t="s">
        <v>14</v>
      </c>
      <c r="D915" s="3" t="s">
        <v>15</v>
      </c>
      <c r="E915" s="2" t="s">
        <v>1238</v>
      </c>
      <c r="F915" s="2"/>
      <c r="G915" s="2"/>
      <c r="H915" s="2"/>
      <c r="I915" s="2"/>
      <c r="J915" s="2"/>
      <c r="K915" s="2"/>
      <c r="L915" s="2"/>
      <c r="M915" s="2"/>
      <c r="N915" s="2">
        <v>8607.5</v>
      </c>
      <c r="O915" s="2" t="s">
        <v>17</v>
      </c>
      <c r="P915" s="2">
        <v>388.54271390000002</v>
      </c>
      <c r="Q915" s="2">
        <v>3344381.41</v>
      </c>
      <c r="R915" s="2">
        <v>4.9213769970000003</v>
      </c>
      <c r="S915" s="2">
        <v>42360.752500000002</v>
      </c>
      <c r="T915" s="2">
        <v>1225381.3</v>
      </c>
    </row>
    <row r="916" spans="1:20">
      <c r="A916" s="2" t="s">
        <v>12</v>
      </c>
      <c r="B916" s="2" t="s">
        <v>1237</v>
      </c>
      <c r="C916" s="2" t="s">
        <v>14</v>
      </c>
      <c r="D916" s="3" t="s">
        <v>15</v>
      </c>
      <c r="E916" s="2" t="s">
        <v>1239</v>
      </c>
      <c r="F916" s="2"/>
      <c r="G916" s="2"/>
      <c r="H916" s="2"/>
      <c r="I916" s="2"/>
      <c r="J916" s="2"/>
      <c r="K916" s="2"/>
      <c r="L916" s="2"/>
      <c r="M916" s="2"/>
      <c r="N916" s="2">
        <v>9676</v>
      </c>
      <c r="O916" s="2" t="s">
        <v>17</v>
      </c>
      <c r="P916" s="2">
        <v>372.85376910000002</v>
      </c>
      <c r="Q916" s="2">
        <v>3607733.07</v>
      </c>
      <c r="R916" s="2">
        <v>4.7226569869999997</v>
      </c>
      <c r="S916" s="2">
        <v>45696.42901</v>
      </c>
      <c r="T916" s="2">
        <v>1321873.3999999999</v>
      </c>
    </row>
    <row r="917" spans="1:20">
      <c r="A917" s="2" t="s">
        <v>12</v>
      </c>
      <c r="B917" s="2" t="s">
        <v>1240</v>
      </c>
      <c r="C917" s="2" t="s">
        <v>14</v>
      </c>
      <c r="D917" s="3" t="s">
        <v>15</v>
      </c>
      <c r="E917" s="2" t="s">
        <v>1241</v>
      </c>
      <c r="F917" s="2"/>
      <c r="G917" s="2"/>
      <c r="H917" s="2"/>
      <c r="I917" s="2"/>
      <c r="J917" s="2"/>
      <c r="K917" s="2"/>
      <c r="L917" s="2"/>
      <c r="M917" s="2"/>
      <c r="N917" s="2">
        <v>11202.2</v>
      </c>
      <c r="O917" s="2" t="s">
        <v>17</v>
      </c>
      <c r="P917" s="2">
        <v>528.77799270000003</v>
      </c>
      <c r="Q917" s="2">
        <v>5923476.8300000001</v>
      </c>
      <c r="R917" s="2">
        <v>6.6976313200000002</v>
      </c>
      <c r="S917" s="2">
        <v>75028.205570000006</v>
      </c>
      <c r="T917" s="2">
        <v>2170361.9</v>
      </c>
    </row>
    <row r="918" spans="1:20">
      <c r="A918" s="2" t="s">
        <v>12</v>
      </c>
      <c r="B918" s="2" t="s">
        <v>1240</v>
      </c>
      <c r="C918" s="2" t="s">
        <v>14</v>
      </c>
      <c r="D918" s="3" t="s">
        <v>15</v>
      </c>
      <c r="E918" s="2" t="s">
        <v>1242</v>
      </c>
      <c r="F918" s="2"/>
      <c r="G918" s="2"/>
      <c r="H918" s="2"/>
      <c r="I918" s="2"/>
      <c r="J918" s="2"/>
      <c r="K918" s="2"/>
      <c r="L918" s="2"/>
      <c r="M918" s="2"/>
      <c r="N918" s="2">
        <v>8232</v>
      </c>
      <c r="O918" s="2" t="s">
        <v>17</v>
      </c>
      <c r="P918" s="2">
        <v>626.20554179999999</v>
      </c>
      <c r="Q918" s="2">
        <v>5154924.0199999996</v>
      </c>
      <c r="R918" s="2">
        <v>7.931672474</v>
      </c>
      <c r="S918" s="2">
        <v>65293.527800000003</v>
      </c>
      <c r="T918" s="2">
        <v>1888764.2</v>
      </c>
    </row>
    <row r="919" spans="1:20">
      <c r="A919" s="2" t="s">
        <v>12</v>
      </c>
      <c r="B919" s="2" t="s">
        <v>1240</v>
      </c>
      <c r="C919" s="2" t="s">
        <v>14</v>
      </c>
      <c r="D919" s="3" t="s">
        <v>15</v>
      </c>
      <c r="E919" s="2" t="s">
        <v>1243</v>
      </c>
      <c r="F919" s="2"/>
      <c r="G919" s="2"/>
      <c r="H919" s="2"/>
      <c r="I919" s="2"/>
      <c r="J919" s="2"/>
      <c r="K919" s="2"/>
      <c r="L919" s="2"/>
      <c r="M919" s="2"/>
      <c r="N919" s="2">
        <v>9129.9</v>
      </c>
      <c r="O919" s="2" t="s">
        <v>17</v>
      </c>
      <c r="P919" s="2">
        <v>566.09374360000004</v>
      </c>
      <c r="Q919" s="2">
        <v>5168379.2699999996</v>
      </c>
      <c r="R919" s="2">
        <v>7.1702817430000003</v>
      </c>
      <c r="S919" s="2">
        <v>65463.955289999998</v>
      </c>
      <c r="T919" s="2">
        <v>1893694.2</v>
      </c>
    </row>
    <row r="920" spans="1:20">
      <c r="A920" s="2" t="s">
        <v>12</v>
      </c>
      <c r="B920" s="2" t="s">
        <v>1240</v>
      </c>
      <c r="C920" s="2" t="s">
        <v>14</v>
      </c>
      <c r="D920" s="3" t="s">
        <v>15</v>
      </c>
      <c r="E920" s="2" t="s">
        <v>1244</v>
      </c>
      <c r="F920" s="2"/>
      <c r="G920" s="2"/>
      <c r="H920" s="2"/>
      <c r="I920" s="2"/>
      <c r="J920" s="2"/>
      <c r="K920" s="2"/>
      <c r="L920" s="2"/>
      <c r="M920" s="2"/>
      <c r="N920" s="2">
        <v>8903.4</v>
      </c>
      <c r="O920" s="2" t="s">
        <v>17</v>
      </c>
      <c r="P920" s="2">
        <v>513.22530830000005</v>
      </c>
      <c r="Q920" s="2">
        <v>4569450.21</v>
      </c>
      <c r="R920" s="2">
        <v>6.5006372170000004</v>
      </c>
      <c r="S920" s="2">
        <v>57877.773399999998</v>
      </c>
      <c r="T920" s="2">
        <v>1674246.5</v>
      </c>
    </row>
    <row r="921" spans="1:20">
      <c r="A921" s="2" t="s">
        <v>12</v>
      </c>
      <c r="B921" s="2" t="s">
        <v>1240</v>
      </c>
      <c r="C921" s="2" t="s">
        <v>14</v>
      </c>
      <c r="D921" s="3" t="s">
        <v>15</v>
      </c>
      <c r="E921" s="2" t="s">
        <v>1245</v>
      </c>
      <c r="F921" s="2"/>
      <c r="G921" s="2"/>
      <c r="H921" s="2"/>
      <c r="I921" s="2"/>
      <c r="J921" s="2"/>
      <c r="K921" s="2"/>
      <c r="L921" s="2"/>
      <c r="M921" s="2"/>
      <c r="N921" s="2">
        <v>5100</v>
      </c>
      <c r="O921" s="2" t="s">
        <v>17</v>
      </c>
      <c r="P921" s="2">
        <v>565.8267118</v>
      </c>
      <c r="Q921" s="2">
        <v>2885716.23</v>
      </c>
      <c r="R921" s="2">
        <v>7.166899452</v>
      </c>
      <c r="S921" s="2">
        <v>36551.187209999996</v>
      </c>
      <c r="T921" s="2">
        <v>1057326.3999999999</v>
      </c>
    </row>
    <row r="922" spans="1:20">
      <c r="A922" s="2" t="s">
        <v>12</v>
      </c>
      <c r="B922" s="2" t="s">
        <v>1240</v>
      </c>
      <c r="C922" s="2" t="s">
        <v>14</v>
      </c>
      <c r="D922" s="3" t="s">
        <v>15</v>
      </c>
      <c r="E922" s="2" t="s">
        <v>1246</v>
      </c>
      <c r="F922" s="2"/>
      <c r="G922" s="2"/>
      <c r="H922" s="2"/>
      <c r="I922" s="2"/>
      <c r="J922" s="2"/>
      <c r="K922" s="2"/>
      <c r="L922" s="2"/>
      <c r="M922" s="2"/>
      <c r="N922" s="2">
        <v>10892</v>
      </c>
      <c r="O922" s="2" t="s">
        <v>17</v>
      </c>
      <c r="P922" s="2">
        <v>501.95962909999997</v>
      </c>
      <c r="Q922" s="2">
        <v>5467344.2800000003</v>
      </c>
      <c r="R922" s="2">
        <v>6.3579433700000001</v>
      </c>
      <c r="S922" s="2">
        <v>69250.719190000003</v>
      </c>
      <c r="T922" s="2">
        <v>2003235</v>
      </c>
    </row>
    <row r="923" spans="1:20">
      <c r="A923" s="2" t="s">
        <v>12</v>
      </c>
      <c r="B923" s="2" t="s">
        <v>1247</v>
      </c>
      <c r="C923" s="2" t="s">
        <v>14</v>
      </c>
      <c r="D923" s="3" t="s">
        <v>15</v>
      </c>
      <c r="E923" s="2" t="s">
        <v>1248</v>
      </c>
      <c r="F923" s="2"/>
      <c r="G923" s="2"/>
      <c r="H923" s="2"/>
      <c r="I923" s="2"/>
      <c r="J923" s="2"/>
      <c r="K923" s="2"/>
      <c r="L923" s="2"/>
      <c r="M923" s="2"/>
      <c r="N923" s="2">
        <v>15568</v>
      </c>
      <c r="O923" s="2" t="s">
        <v>17</v>
      </c>
      <c r="P923" s="2">
        <v>440.61864209999999</v>
      </c>
      <c r="Q923" s="2">
        <v>6859551.0199999996</v>
      </c>
      <c r="R923" s="2">
        <v>5.5809834340000002</v>
      </c>
      <c r="S923" s="2">
        <v>86884.750090000001</v>
      </c>
      <c r="T923" s="2">
        <v>2513339.5</v>
      </c>
    </row>
    <row r="924" spans="1:20">
      <c r="A924" s="2" t="s">
        <v>12</v>
      </c>
      <c r="B924" s="2" t="s">
        <v>1249</v>
      </c>
      <c r="C924" s="2" t="s">
        <v>14</v>
      </c>
      <c r="D924" s="3" t="s">
        <v>15</v>
      </c>
      <c r="E924" s="2" t="s">
        <v>1250</v>
      </c>
      <c r="F924" s="2"/>
      <c r="G924" s="2"/>
      <c r="H924" s="2"/>
      <c r="I924" s="2"/>
      <c r="J924" s="2"/>
      <c r="K924" s="2"/>
      <c r="L924" s="2"/>
      <c r="M924" s="2"/>
      <c r="N924" s="2">
        <v>5985</v>
      </c>
      <c r="O924" s="2" t="s">
        <v>17</v>
      </c>
      <c r="P924" s="2">
        <v>425.47055640000002</v>
      </c>
      <c r="Q924" s="2">
        <v>2546441.2799999998</v>
      </c>
      <c r="R924" s="2">
        <v>5.3891140770000003</v>
      </c>
      <c r="S924" s="2">
        <v>32253.847750000001</v>
      </c>
      <c r="T924" s="2">
        <v>933016.1</v>
      </c>
    </row>
    <row r="925" spans="1:20">
      <c r="A925" s="2" t="s">
        <v>12</v>
      </c>
      <c r="B925" s="2" t="s">
        <v>1249</v>
      </c>
      <c r="C925" s="2" t="s">
        <v>14</v>
      </c>
      <c r="D925" s="3" t="s">
        <v>15</v>
      </c>
      <c r="E925" s="2" t="s">
        <v>1251</v>
      </c>
      <c r="F925" s="2"/>
      <c r="G925" s="2"/>
      <c r="H925" s="2"/>
      <c r="I925" s="2"/>
      <c r="J925" s="2"/>
      <c r="K925" s="2"/>
      <c r="L925" s="2"/>
      <c r="M925" s="2"/>
      <c r="N925" s="2">
        <v>7882.5</v>
      </c>
      <c r="O925" s="2" t="s">
        <v>17</v>
      </c>
      <c r="P925" s="2">
        <v>275.36698639999997</v>
      </c>
      <c r="Q925" s="2">
        <v>2170580.27</v>
      </c>
      <c r="R925" s="2">
        <v>3.4878655649999999</v>
      </c>
      <c r="S925" s="2">
        <v>27493.100320000001</v>
      </c>
      <c r="T925" s="2">
        <v>795300.7</v>
      </c>
    </row>
    <row r="926" spans="1:20">
      <c r="A926" s="2" t="s">
        <v>12</v>
      </c>
      <c r="B926" s="2" t="s">
        <v>1249</v>
      </c>
      <c r="C926" s="2" t="s">
        <v>14</v>
      </c>
      <c r="D926" s="3" t="s">
        <v>15</v>
      </c>
      <c r="E926" s="2" t="s">
        <v>1252</v>
      </c>
      <c r="F926" s="2"/>
      <c r="G926" s="2"/>
      <c r="H926" s="2"/>
      <c r="I926" s="2"/>
      <c r="J926" s="2"/>
      <c r="K926" s="2"/>
      <c r="L926" s="2"/>
      <c r="M926" s="2"/>
      <c r="N926" s="2">
        <v>2310</v>
      </c>
      <c r="O926" s="2" t="s">
        <v>17</v>
      </c>
      <c r="P926" s="2">
        <v>591.60875759999999</v>
      </c>
      <c r="Q926" s="2">
        <v>1366616.23</v>
      </c>
      <c r="R926" s="2">
        <v>7.4934611469999997</v>
      </c>
      <c r="S926" s="2">
        <v>17309.895250000001</v>
      </c>
      <c r="T926" s="2">
        <v>500728.1</v>
      </c>
    </row>
    <row r="927" spans="1:20">
      <c r="A927" s="2" t="s">
        <v>12</v>
      </c>
      <c r="B927" s="2" t="s">
        <v>1253</v>
      </c>
      <c r="C927" s="2" t="s">
        <v>14</v>
      </c>
      <c r="D927" s="3" t="s">
        <v>15</v>
      </c>
      <c r="E927" s="2" t="s">
        <v>1254</v>
      </c>
      <c r="F927" s="2"/>
      <c r="G927" s="2"/>
      <c r="H927" s="2"/>
      <c r="I927" s="2"/>
      <c r="J927" s="2"/>
      <c r="K927" s="2"/>
      <c r="L927" s="2"/>
      <c r="M927" s="2"/>
      <c r="N927" s="2">
        <v>847</v>
      </c>
      <c r="O927" s="2" t="s">
        <v>17</v>
      </c>
      <c r="P927" s="2">
        <v>516.41458090000003</v>
      </c>
      <c r="Q927" s="2">
        <v>437403.15</v>
      </c>
      <c r="R927" s="2">
        <v>6.5785296930000001</v>
      </c>
      <c r="S927" s="2">
        <v>5572.0146500000001</v>
      </c>
      <c r="T927" s="2">
        <v>160264.5</v>
      </c>
    </row>
    <row r="928" spans="1:20">
      <c r="A928" s="2" t="s">
        <v>12</v>
      </c>
      <c r="B928" s="2" t="s">
        <v>1253</v>
      </c>
      <c r="C928" s="2" t="s">
        <v>14</v>
      </c>
      <c r="D928" s="3" t="s">
        <v>15</v>
      </c>
      <c r="E928" s="2" t="s">
        <v>1255</v>
      </c>
      <c r="F928" s="2"/>
      <c r="G928" s="2"/>
      <c r="H928" s="2"/>
      <c r="I928" s="2"/>
      <c r="J928" s="2"/>
      <c r="K928" s="2"/>
      <c r="L928" s="2"/>
      <c r="M928" s="2"/>
      <c r="N928" s="2">
        <v>102.4</v>
      </c>
      <c r="O928" s="2" t="s">
        <v>17</v>
      </c>
      <c r="P928" s="2">
        <v>543.15664059999995</v>
      </c>
      <c r="Q928" s="2">
        <v>55619.24</v>
      </c>
      <c r="R928" s="2">
        <v>6.9191928740000002</v>
      </c>
      <c r="S928" s="2">
        <v>708.52535030000001</v>
      </c>
      <c r="T928" s="2">
        <v>20378.900000000001</v>
      </c>
    </row>
    <row r="929" spans="1:20">
      <c r="A929" s="2" t="s">
        <v>12</v>
      </c>
      <c r="B929" s="2" t="s">
        <v>1253</v>
      </c>
      <c r="C929" s="2" t="s">
        <v>14</v>
      </c>
      <c r="D929" s="3" t="s">
        <v>15</v>
      </c>
      <c r="E929" s="2" t="s">
        <v>1256</v>
      </c>
      <c r="F929" s="2"/>
      <c r="G929" s="2"/>
      <c r="H929" s="2"/>
      <c r="I929" s="2"/>
      <c r="J929" s="2"/>
      <c r="K929" s="2"/>
      <c r="L929" s="2"/>
      <c r="M929" s="2"/>
      <c r="N929" s="2">
        <v>4004</v>
      </c>
      <c r="O929" s="2" t="s">
        <v>17</v>
      </c>
      <c r="P929" s="2">
        <v>457.862008</v>
      </c>
      <c r="Q929" s="2">
        <v>1833279.48</v>
      </c>
      <c r="R929" s="2">
        <v>5.8326370440000002</v>
      </c>
      <c r="S929" s="2">
        <v>23353.87873</v>
      </c>
      <c r="T929" s="2">
        <v>671713.6</v>
      </c>
    </row>
    <row r="930" spans="1:20">
      <c r="A930" s="2" t="s">
        <v>12</v>
      </c>
      <c r="B930" s="2" t="s">
        <v>1253</v>
      </c>
      <c r="C930" s="2" t="s">
        <v>14</v>
      </c>
      <c r="D930" s="3" t="s">
        <v>15</v>
      </c>
      <c r="E930" s="2" t="s">
        <v>1257</v>
      </c>
      <c r="F930" s="2"/>
      <c r="G930" s="2"/>
      <c r="H930" s="2"/>
      <c r="I930" s="2"/>
      <c r="J930" s="2"/>
      <c r="K930" s="2"/>
      <c r="L930" s="2"/>
      <c r="M930" s="2"/>
      <c r="N930" s="2">
        <v>3539.2</v>
      </c>
      <c r="O930" s="2" t="s">
        <v>17</v>
      </c>
      <c r="P930" s="2">
        <v>556.33116240000004</v>
      </c>
      <c r="Q930" s="2">
        <v>1968967.25</v>
      </c>
      <c r="R930" s="2">
        <v>7.0870211769999996</v>
      </c>
      <c r="S930" s="2">
        <v>25082.38535</v>
      </c>
      <c r="T930" s="2">
        <v>721429.6</v>
      </c>
    </row>
    <row r="931" spans="1:20">
      <c r="A931" s="2" t="s">
        <v>12</v>
      </c>
      <c r="B931" s="2" t="s">
        <v>1253</v>
      </c>
      <c r="C931" s="2" t="s">
        <v>14</v>
      </c>
      <c r="D931" s="3" t="s">
        <v>15</v>
      </c>
      <c r="E931" s="2" t="s">
        <v>1258</v>
      </c>
      <c r="F931" s="2"/>
      <c r="G931" s="2"/>
      <c r="H931" s="2"/>
      <c r="I931" s="2"/>
      <c r="J931" s="2"/>
      <c r="K931" s="2"/>
      <c r="L931" s="2"/>
      <c r="M931" s="2"/>
      <c r="N931" s="2">
        <v>3666.6</v>
      </c>
      <c r="O931" s="2" t="s">
        <v>17</v>
      </c>
      <c r="P931" s="2">
        <v>659.35545190000005</v>
      </c>
      <c r="Q931" s="2">
        <v>2417592.7000000002</v>
      </c>
      <c r="R931" s="2">
        <v>8.3994325090000004</v>
      </c>
      <c r="S931" s="2">
        <v>30797.359240000002</v>
      </c>
      <c r="T931" s="2">
        <v>885806</v>
      </c>
    </row>
    <row r="932" spans="1:20">
      <c r="A932" s="2" t="s">
        <v>12</v>
      </c>
      <c r="B932" s="2" t="s">
        <v>1259</v>
      </c>
      <c r="C932" s="2" t="s">
        <v>14</v>
      </c>
      <c r="D932" s="3" t="s">
        <v>15</v>
      </c>
      <c r="E932" s="2" t="s">
        <v>1260</v>
      </c>
      <c r="F932" s="2"/>
      <c r="G932" s="2"/>
      <c r="H932" s="2"/>
      <c r="I932" s="2"/>
      <c r="J932" s="2"/>
      <c r="K932" s="2"/>
      <c r="L932" s="2"/>
      <c r="M932" s="2"/>
      <c r="N932" s="2">
        <v>6750</v>
      </c>
      <c r="O932" s="2" t="s">
        <v>17</v>
      </c>
      <c r="P932" s="2">
        <v>565.6657778</v>
      </c>
      <c r="Q932" s="2">
        <v>3818244</v>
      </c>
      <c r="R932" s="2">
        <v>7.2059334750000001</v>
      </c>
      <c r="S932" s="2">
        <v>48640.05096</v>
      </c>
      <c r="T932" s="2">
        <v>1399004.6</v>
      </c>
    </row>
    <row r="933" spans="1:20">
      <c r="A933" s="2" t="s">
        <v>12</v>
      </c>
      <c r="B933" s="2" t="s">
        <v>1261</v>
      </c>
      <c r="C933" s="2" t="s">
        <v>14</v>
      </c>
      <c r="D933" s="3" t="s">
        <v>15</v>
      </c>
      <c r="E933" s="2" t="s">
        <v>1262</v>
      </c>
      <c r="F933" s="2"/>
      <c r="G933" s="2"/>
      <c r="H933" s="2"/>
      <c r="I933" s="2"/>
      <c r="J933" s="2"/>
      <c r="K933" s="2"/>
      <c r="L933" s="2"/>
      <c r="M933" s="2"/>
      <c r="N933" s="2">
        <v>3206.4</v>
      </c>
      <c r="O933" s="2" t="s">
        <v>17</v>
      </c>
      <c r="P933" s="2">
        <v>540.0129647</v>
      </c>
      <c r="Q933" s="2">
        <v>1731497.57</v>
      </c>
      <c r="R933" s="2">
        <v>6.8791460469999999</v>
      </c>
      <c r="S933" s="2">
        <v>22057.293890000001</v>
      </c>
      <c r="T933" s="2">
        <v>634420.69999999995</v>
      </c>
    </row>
    <row r="934" spans="1:20">
      <c r="A934" s="2" t="s">
        <v>12</v>
      </c>
      <c r="B934" s="2" t="s">
        <v>1261</v>
      </c>
      <c r="C934" s="2" t="s">
        <v>14</v>
      </c>
      <c r="D934" s="3" t="s">
        <v>15</v>
      </c>
      <c r="E934" s="2" t="s">
        <v>1263</v>
      </c>
      <c r="F934" s="2"/>
      <c r="G934" s="2"/>
      <c r="H934" s="2"/>
      <c r="I934" s="2"/>
      <c r="J934" s="2"/>
      <c r="K934" s="2"/>
      <c r="L934" s="2"/>
      <c r="M934" s="2"/>
      <c r="N934" s="2">
        <v>3526.4</v>
      </c>
      <c r="O934" s="2" t="s">
        <v>17</v>
      </c>
      <c r="P934" s="2">
        <v>553.11291970000002</v>
      </c>
      <c r="Q934" s="2">
        <v>1950497.4</v>
      </c>
      <c r="R934" s="2">
        <v>7.0460244550000004</v>
      </c>
      <c r="S934" s="2">
        <v>24847.100640000001</v>
      </c>
      <c r="T934" s="2">
        <v>714662.2</v>
      </c>
    </row>
    <row r="935" spans="1:20">
      <c r="A935" s="2" t="s">
        <v>12</v>
      </c>
      <c r="B935" s="2" t="s">
        <v>1261</v>
      </c>
      <c r="C935" s="2" t="s">
        <v>14</v>
      </c>
      <c r="D935" s="3" t="s">
        <v>15</v>
      </c>
      <c r="E935" s="2" t="s">
        <v>1264</v>
      </c>
      <c r="F935" s="2"/>
      <c r="G935" s="2"/>
      <c r="H935" s="2"/>
      <c r="I935" s="2"/>
      <c r="J935" s="2"/>
      <c r="K935" s="2"/>
      <c r="L935" s="2"/>
      <c r="M935" s="2"/>
      <c r="N935" s="2">
        <v>1468.8</v>
      </c>
      <c r="O935" s="2" t="s">
        <v>1069</v>
      </c>
      <c r="P935" s="2">
        <v>655.54114919999995</v>
      </c>
      <c r="Q935" s="2">
        <v>962858.84</v>
      </c>
      <c r="R935" s="2">
        <v>8.3508426650000001</v>
      </c>
      <c r="S935" s="2">
        <v>12265.717710000001</v>
      </c>
      <c r="T935" s="2">
        <v>352791.5</v>
      </c>
    </row>
    <row r="936" spans="1:20">
      <c r="A936" s="2" t="s">
        <v>12</v>
      </c>
      <c r="B936" s="2" t="s">
        <v>1261</v>
      </c>
      <c r="C936" s="2" t="s">
        <v>14</v>
      </c>
      <c r="D936" s="3" t="s">
        <v>15</v>
      </c>
      <c r="E936" s="2" t="s">
        <v>1265</v>
      </c>
      <c r="F936" s="2"/>
      <c r="G936" s="2"/>
      <c r="H936" s="2"/>
      <c r="I936" s="2"/>
      <c r="J936" s="2"/>
      <c r="K936" s="2"/>
      <c r="L936" s="2"/>
      <c r="M936" s="2"/>
      <c r="N936" s="2">
        <v>3592.8</v>
      </c>
      <c r="O936" s="2" t="s">
        <v>17</v>
      </c>
      <c r="P936" s="2">
        <v>560.66027050000002</v>
      </c>
      <c r="Q936" s="2">
        <v>2014340.22</v>
      </c>
      <c r="R936" s="2">
        <v>7.1421690509999998</v>
      </c>
      <c r="S936" s="2">
        <v>25660.384969999999</v>
      </c>
      <c r="T936" s="2">
        <v>738054.2</v>
      </c>
    </row>
    <row r="937" spans="1:20">
      <c r="A937" s="2" t="s">
        <v>12</v>
      </c>
      <c r="B937" s="2" t="s">
        <v>1261</v>
      </c>
      <c r="C937" s="2" t="s">
        <v>14</v>
      </c>
      <c r="D937" s="3" t="s">
        <v>15</v>
      </c>
      <c r="E937" s="2" t="s">
        <v>1266</v>
      </c>
      <c r="F937" s="2"/>
      <c r="G937" s="2"/>
      <c r="H937" s="2"/>
      <c r="I937" s="2"/>
      <c r="J937" s="2"/>
      <c r="K937" s="2"/>
      <c r="L937" s="2"/>
      <c r="M937" s="2"/>
      <c r="N937" s="2">
        <v>3402.9</v>
      </c>
      <c r="O937" s="2" t="s">
        <v>17</v>
      </c>
      <c r="P937" s="2">
        <v>656.44916390000003</v>
      </c>
      <c r="Q937" s="2">
        <v>2233830.86</v>
      </c>
      <c r="R937" s="2">
        <v>8.3624097319999997</v>
      </c>
      <c r="S937" s="2">
        <v>28456.444080000001</v>
      </c>
      <c r="T937" s="2">
        <v>818475.6</v>
      </c>
    </row>
    <row r="938" spans="1:20">
      <c r="A938" s="2" t="s">
        <v>12</v>
      </c>
      <c r="B938" s="2" t="s">
        <v>1267</v>
      </c>
      <c r="C938" s="2" t="s">
        <v>14</v>
      </c>
      <c r="D938" s="3" t="s">
        <v>18</v>
      </c>
      <c r="E938" s="2" t="s">
        <v>1268</v>
      </c>
      <c r="F938" s="2"/>
      <c r="G938" s="2"/>
      <c r="H938" s="2"/>
      <c r="I938" s="2"/>
      <c r="J938" s="2"/>
      <c r="K938" s="2"/>
      <c r="L938" s="2"/>
      <c r="M938" s="2"/>
      <c r="N938" s="2">
        <v>8677.15</v>
      </c>
      <c r="O938" s="2" t="s">
        <v>17</v>
      </c>
      <c r="P938" s="2">
        <v>284.84844679999998</v>
      </c>
      <c r="Q938" s="2">
        <v>2471672.7000000002</v>
      </c>
      <c r="R938" s="2">
        <v>3.6240260399999999</v>
      </c>
      <c r="S938" s="2">
        <v>31446.217560000001</v>
      </c>
      <c r="T938" s="2">
        <v>1086547.3</v>
      </c>
    </row>
    <row r="939" spans="1:20">
      <c r="A939" s="2" t="s">
        <v>12</v>
      </c>
      <c r="B939" s="2" t="s">
        <v>1269</v>
      </c>
      <c r="C939" s="2" t="s">
        <v>14</v>
      </c>
      <c r="D939" s="3" t="s">
        <v>15</v>
      </c>
      <c r="E939" s="2" t="s">
        <v>1270</v>
      </c>
      <c r="F939" s="2"/>
      <c r="G939" s="2"/>
      <c r="H939" s="2"/>
      <c r="I939" s="2"/>
      <c r="J939" s="2"/>
      <c r="K939" s="2"/>
      <c r="L939" s="2"/>
      <c r="M939" s="2"/>
      <c r="N939" s="2">
        <v>4004</v>
      </c>
      <c r="O939" s="2" t="s">
        <v>17</v>
      </c>
      <c r="P939" s="2">
        <v>450.59301699999997</v>
      </c>
      <c r="Q939" s="2">
        <v>1804174.44</v>
      </c>
      <c r="R939" s="2">
        <v>5.7327355850000004</v>
      </c>
      <c r="S939" s="2">
        <v>22953.87328</v>
      </c>
      <c r="T939" s="2">
        <v>661049.5</v>
      </c>
    </row>
    <row r="940" spans="1:20">
      <c r="A940" s="2" t="s">
        <v>12</v>
      </c>
      <c r="B940" s="2" t="s">
        <v>1271</v>
      </c>
      <c r="C940" s="2" t="s">
        <v>14</v>
      </c>
      <c r="D940" s="3" t="s">
        <v>15</v>
      </c>
      <c r="E940" s="2" t="s">
        <v>1272</v>
      </c>
      <c r="F940" s="2"/>
      <c r="G940" s="2"/>
      <c r="H940" s="2"/>
      <c r="I940" s="2"/>
      <c r="J940" s="2"/>
      <c r="K940" s="2"/>
      <c r="L940" s="2"/>
      <c r="M940" s="2"/>
      <c r="N940" s="2">
        <v>3784.8</v>
      </c>
      <c r="O940" s="2" t="s">
        <v>17</v>
      </c>
      <c r="P940" s="2">
        <v>651.95497780000005</v>
      </c>
      <c r="Q940" s="2">
        <v>2467519.2000000002</v>
      </c>
      <c r="R940" s="2">
        <v>8.2945925930000008</v>
      </c>
      <c r="S940" s="2">
        <v>31393.374049999999</v>
      </c>
      <c r="T940" s="2">
        <v>904099</v>
      </c>
    </row>
    <row r="941" spans="1:20">
      <c r="A941" s="2" t="s">
        <v>12</v>
      </c>
      <c r="B941" s="2" t="s">
        <v>1271</v>
      </c>
      <c r="C941" s="2" t="s">
        <v>14</v>
      </c>
      <c r="D941" s="3" t="s">
        <v>15</v>
      </c>
      <c r="E941" s="2" t="s">
        <v>1273</v>
      </c>
      <c r="F941" s="2"/>
      <c r="G941" s="2"/>
      <c r="H941" s="2"/>
      <c r="I941" s="2"/>
      <c r="J941" s="2"/>
      <c r="K941" s="2"/>
      <c r="L941" s="2"/>
      <c r="M941" s="2"/>
      <c r="N941" s="2">
        <v>5985</v>
      </c>
      <c r="O941" s="2" t="s">
        <v>17</v>
      </c>
      <c r="P941" s="2">
        <v>415.261213</v>
      </c>
      <c r="Q941" s="2">
        <v>2485338.36</v>
      </c>
      <c r="R941" s="2">
        <v>5.2832215400000004</v>
      </c>
      <c r="S941" s="2">
        <v>31620.08092</v>
      </c>
      <c r="T941" s="2">
        <v>910628</v>
      </c>
    </row>
    <row r="942" spans="1:20">
      <c r="A942" s="2" t="s">
        <v>12</v>
      </c>
      <c r="B942" s="2" t="s">
        <v>1271</v>
      </c>
      <c r="C942" s="2" t="s">
        <v>14</v>
      </c>
      <c r="D942" s="3" t="s">
        <v>15</v>
      </c>
      <c r="E942" s="2" t="s">
        <v>1274</v>
      </c>
      <c r="F942" s="2"/>
      <c r="G942" s="2"/>
      <c r="H942" s="2"/>
      <c r="I942" s="2"/>
      <c r="J942" s="2"/>
      <c r="K942" s="2"/>
      <c r="L942" s="2"/>
      <c r="M942" s="2"/>
      <c r="N942" s="2">
        <v>3712</v>
      </c>
      <c r="O942" s="2" t="s">
        <v>17</v>
      </c>
      <c r="P942" s="2">
        <v>536.31583780000005</v>
      </c>
      <c r="Q942" s="2">
        <v>1990804.39</v>
      </c>
      <c r="R942" s="2">
        <v>6.8233567150000001</v>
      </c>
      <c r="S942" s="2">
        <v>25328.30013</v>
      </c>
      <c r="T942" s="2">
        <v>729430.8</v>
      </c>
    </row>
    <row r="943" spans="1:20">
      <c r="A943" s="2" t="s">
        <v>12</v>
      </c>
      <c r="B943" s="2" t="s">
        <v>1271</v>
      </c>
      <c r="C943" s="2" t="s">
        <v>14</v>
      </c>
      <c r="D943" s="3" t="s">
        <v>15</v>
      </c>
      <c r="E943" s="2" t="s">
        <v>1275</v>
      </c>
      <c r="F943" s="2"/>
      <c r="G943" s="2"/>
      <c r="H943" s="2"/>
      <c r="I943" s="2"/>
      <c r="J943" s="2"/>
      <c r="K943" s="2"/>
      <c r="L943" s="2"/>
      <c r="M943" s="2"/>
      <c r="N943" s="2">
        <v>7875</v>
      </c>
      <c r="O943" s="2" t="s">
        <v>17</v>
      </c>
      <c r="P943" s="2">
        <v>268.73822730000001</v>
      </c>
      <c r="Q943" s="2">
        <v>2116313.54</v>
      </c>
      <c r="R943" s="2">
        <v>3.4190614159999999</v>
      </c>
      <c r="S943" s="2">
        <v>26925.108649999998</v>
      </c>
      <c r="T943" s="2">
        <v>775417.3</v>
      </c>
    </row>
    <row r="944" spans="1:20">
      <c r="A944" s="2" t="s">
        <v>12</v>
      </c>
      <c r="B944" s="2" t="s">
        <v>1271</v>
      </c>
      <c r="C944" s="2" t="s">
        <v>14</v>
      </c>
      <c r="D944" s="3" t="s">
        <v>15</v>
      </c>
      <c r="E944" s="2" t="s">
        <v>1276</v>
      </c>
      <c r="F944" s="2"/>
      <c r="G944" s="2"/>
      <c r="H944" s="2"/>
      <c r="I944" s="2"/>
      <c r="J944" s="2"/>
      <c r="K944" s="2"/>
      <c r="L944" s="2"/>
      <c r="M944" s="2"/>
      <c r="N944" s="2">
        <v>2633.4</v>
      </c>
      <c r="O944" s="2" t="s">
        <v>17</v>
      </c>
      <c r="P944" s="2">
        <v>651.3647072</v>
      </c>
      <c r="Q944" s="2">
        <v>1715303.82</v>
      </c>
      <c r="R944" s="2">
        <v>8.2870827889999994</v>
      </c>
      <c r="S944" s="2">
        <v>21823.203819999999</v>
      </c>
      <c r="T944" s="2">
        <v>628487.4</v>
      </c>
    </row>
    <row r="945" spans="1:20">
      <c r="A945" s="2" t="s">
        <v>12</v>
      </c>
      <c r="B945" s="2" t="s">
        <v>1271</v>
      </c>
      <c r="C945" s="2" t="s">
        <v>14</v>
      </c>
      <c r="D945" s="3" t="s">
        <v>15</v>
      </c>
      <c r="E945" s="2" t="s">
        <v>1277</v>
      </c>
      <c r="F945" s="2"/>
      <c r="G945" s="2"/>
      <c r="H945" s="2"/>
      <c r="I945" s="2"/>
      <c r="J945" s="2"/>
      <c r="K945" s="2"/>
      <c r="L945" s="2"/>
      <c r="M945" s="2"/>
      <c r="N945" s="2">
        <v>3068.1</v>
      </c>
      <c r="O945" s="2" t="s">
        <v>17</v>
      </c>
      <c r="P945" s="2">
        <v>557.54043869999998</v>
      </c>
      <c r="Q945" s="2">
        <v>1710589.82</v>
      </c>
      <c r="R945" s="2">
        <v>7.0933898050000002</v>
      </c>
      <c r="S945" s="2">
        <v>21763.22926</v>
      </c>
      <c r="T945" s="2">
        <v>626760.19999999995</v>
      </c>
    </row>
    <row r="946" spans="1:20">
      <c r="A946" s="2" t="s">
        <v>12</v>
      </c>
      <c r="B946" s="2" t="s">
        <v>1271</v>
      </c>
      <c r="C946" s="2" t="s">
        <v>14</v>
      </c>
      <c r="D946" s="3" t="s">
        <v>15</v>
      </c>
      <c r="E946" s="2" t="s">
        <v>1278</v>
      </c>
      <c r="F946" s="2"/>
      <c r="G946" s="2"/>
      <c r="H946" s="2"/>
      <c r="I946" s="2"/>
      <c r="J946" s="2"/>
      <c r="K946" s="2"/>
      <c r="L946" s="2"/>
      <c r="M946" s="2"/>
      <c r="N946" s="2">
        <v>1679.4</v>
      </c>
      <c r="O946" s="2" t="s">
        <v>17</v>
      </c>
      <c r="P946" s="2">
        <v>650.46381450000001</v>
      </c>
      <c r="Q946" s="2">
        <v>1092388.93</v>
      </c>
      <c r="R946" s="2">
        <v>8.2756210489999997</v>
      </c>
      <c r="S946" s="2">
        <v>13898.07799</v>
      </c>
      <c r="T946" s="2">
        <v>400251.3</v>
      </c>
    </row>
    <row r="947" spans="1:20">
      <c r="A947" s="2" t="s">
        <v>12</v>
      </c>
      <c r="B947" s="2" t="s">
        <v>1271</v>
      </c>
      <c r="C947" s="2" t="s">
        <v>14</v>
      </c>
      <c r="D947" s="3" t="s">
        <v>15</v>
      </c>
      <c r="E947" s="2" t="s">
        <v>1279</v>
      </c>
      <c r="F947" s="2"/>
      <c r="G947" s="2"/>
      <c r="H947" s="2"/>
      <c r="I947" s="2"/>
      <c r="J947" s="2"/>
      <c r="K947" s="2"/>
      <c r="L947" s="2"/>
      <c r="M947" s="2"/>
      <c r="N947" s="2">
        <v>434</v>
      </c>
      <c r="O947" s="2" t="s">
        <v>17</v>
      </c>
      <c r="P947" s="2">
        <v>534.14032259999999</v>
      </c>
      <c r="Q947" s="2">
        <v>231816.9</v>
      </c>
      <c r="R947" s="2">
        <v>6.7956784040000002</v>
      </c>
      <c r="S947" s="2">
        <v>2949.324427</v>
      </c>
      <c r="T947" s="2">
        <v>84937.7</v>
      </c>
    </row>
    <row r="948" spans="1:20">
      <c r="A948" s="2" t="s">
        <v>12</v>
      </c>
      <c r="B948" s="2" t="s">
        <v>1271</v>
      </c>
      <c r="C948" s="2" t="s">
        <v>14</v>
      </c>
      <c r="D948" s="3" t="s">
        <v>15</v>
      </c>
      <c r="E948" s="2" t="s">
        <v>1280</v>
      </c>
      <c r="F948" s="2"/>
      <c r="G948" s="2"/>
      <c r="H948" s="2"/>
      <c r="I948" s="2"/>
      <c r="J948" s="2"/>
      <c r="K948" s="2"/>
      <c r="L948" s="2"/>
      <c r="M948" s="2"/>
      <c r="N948" s="2">
        <v>9520</v>
      </c>
      <c r="O948" s="2" t="s">
        <v>17</v>
      </c>
      <c r="P948" s="2">
        <v>409.03009029999998</v>
      </c>
      <c r="Q948" s="2">
        <v>3893966.46</v>
      </c>
      <c r="R948" s="2">
        <v>5.2039451699999999</v>
      </c>
      <c r="S948" s="2">
        <v>49541.558019999997</v>
      </c>
      <c r="T948" s="2">
        <v>1426749.3</v>
      </c>
    </row>
    <row r="949" spans="1:20">
      <c r="A949" s="2" t="s">
        <v>12</v>
      </c>
      <c r="B949" s="2" t="s">
        <v>1271</v>
      </c>
      <c r="C949" s="2" t="s">
        <v>14</v>
      </c>
      <c r="D949" s="3" t="s">
        <v>15</v>
      </c>
      <c r="E949" s="2" t="s">
        <v>1281</v>
      </c>
      <c r="F949" s="2"/>
      <c r="G949" s="2"/>
      <c r="H949" s="2"/>
      <c r="I949" s="2"/>
      <c r="J949" s="2"/>
      <c r="K949" s="2"/>
      <c r="L949" s="2"/>
      <c r="M949" s="2"/>
      <c r="N949" s="2">
        <v>2310</v>
      </c>
      <c r="O949" s="2" t="s">
        <v>17</v>
      </c>
      <c r="P949" s="2">
        <v>577.51823379999996</v>
      </c>
      <c r="Q949" s="2">
        <v>1334067.1200000001</v>
      </c>
      <c r="R949" s="2">
        <v>7.3475602259999997</v>
      </c>
      <c r="S949" s="2">
        <v>16972.864119999998</v>
      </c>
      <c r="T949" s="2">
        <v>488802.1</v>
      </c>
    </row>
    <row r="950" spans="1:20">
      <c r="A950" s="2" t="s">
        <v>12</v>
      </c>
      <c r="B950" s="2" t="s">
        <v>1271</v>
      </c>
      <c r="C950" s="2" t="s">
        <v>14</v>
      </c>
      <c r="D950" s="3" t="s">
        <v>15</v>
      </c>
      <c r="E950" s="2" t="s">
        <v>1282</v>
      </c>
      <c r="F950" s="2"/>
      <c r="G950" s="2"/>
      <c r="H950" s="2"/>
      <c r="I950" s="2"/>
      <c r="J950" s="2"/>
      <c r="K950" s="2"/>
      <c r="L950" s="2"/>
      <c r="M950" s="2"/>
      <c r="N950" s="2">
        <v>1452</v>
      </c>
      <c r="O950" s="2" t="s">
        <v>17</v>
      </c>
      <c r="P950" s="2">
        <v>587.86486909999996</v>
      </c>
      <c r="Q950" s="2">
        <v>853579.79</v>
      </c>
      <c r="R950" s="2">
        <v>7.4791968080000002</v>
      </c>
      <c r="S950" s="2">
        <v>10859.79377</v>
      </c>
      <c r="T950" s="2">
        <v>312751.7</v>
      </c>
    </row>
    <row r="951" spans="1:20">
      <c r="A951" s="2" t="s">
        <v>12</v>
      </c>
      <c r="B951" s="2" t="s">
        <v>1283</v>
      </c>
      <c r="C951" s="2" t="s">
        <v>14</v>
      </c>
      <c r="D951" s="3" t="s">
        <v>15</v>
      </c>
      <c r="E951" s="2" t="s">
        <v>1284</v>
      </c>
      <c r="F951" s="2"/>
      <c r="G951" s="2"/>
      <c r="H951" s="2"/>
      <c r="I951" s="2"/>
      <c r="J951" s="2"/>
      <c r="K951" s="2"/>
      <c r="L951" s="2"/>
      <c r="M951" s="2"/>
      <c r="N951" s="2">
        <v>3893.4</v>
      </c>
      <c r="O951" s="2" t="s">
        <v>17</v>
      </c>
      <c r="P951" s="2">
        <v>558.33801300000005</v>
      </c>
      <c r="Q951" s="2">
        <v>2173833.2200000002</v>
      </c>
      <c r="R951" s="2">
        <v>7.103537062</v>
      </c>
      <c r="S951" s="2">
        <v>27656.911199999999</v>
      </c>
      <c r="T951" s="2">
        <v>796492.5</v>
      </c>
    </row>
    <row r="952" spans="1:20">
      <c r="A952" s="2" t="s">
        <v>12</v>
      </c>
      <c r="B952" s="2" t="s">
        <v>1283</v>
      </c>
      <c r="C952" s="2" t="s">
        <v>14</v>
      </c>
      <c r="D952" s="3" t="s">
        <v>15</v>
      </c>
      <c r="E952" s="2" t="s">
        <v>1285</v>
      </c>
      <c r="F952" s="2"/>
      <c r="G952" s="2"/>
      <c r="H952" s="2"/>
      <c r="I952" s="2"/>
      <c r="J952" s="2"/>
      <c r="K952" s="2"/>
      <c r="L952" s="2"/>
      <c r="M952" s="2"/>
      <c r="N952" s="2">
        <v>2473.1999999999998</v>
      </c>
      <c r="O952" s="2" t="s">
        <v>17</v>
      </c>
      <c r="P952" s="2">
        <v>651.39431909999996</v>
      </c>
      <c r="Q952" s="2">
        <v>1611028.43</v>
      </c>
      <c r="R952" s="2">
        <v>8.2874595309999997</v>
      </c>
      <c r="S952" s="2">
        <v>20496.544910000001</v>
      </c>
      <c r="T952" s="2">
        <v>590280.9</v>
      </c>
    </row>
    <row r="953" spans="1:20">
      <c r="A953" s="2" t="s">
        <v>12</v>
      </c>
      <c r="B953" s="2" t="s">
        <v>1283</v>
      </c>
      <c r="C953" s="2" t="s">
        <v>14</v>
      </c>
      <c r="D953" s="3" t="s">
        <v>18</v>
      </c>
      <c r="E953" s="2" t="s">
        <v>1286</v>
      </c>
      <c r="F953" s="2"/>
      <c r="G953" s="2"/>
      <c r="H953" s="2"/>
      <c r="I953" s="2"/>
      <c r="J953" s="2"/>
      <c r="K953" s="2"/>
      <c r="L953" s="2"/>
      <c r="M953" s="2"/>
      <c r="N953" s="2">
        <v>4830</v>
      </c>
      <c r="O953" s="2" t="s">
        <v>17</v>
      </c>
      <c r="P953" s="2">
        <v>511.82937470000002</v>
      </c>
      <c r="Q953" s="2">
        <v>2472135.88</v>
      </c>
      <c r="R953" s="2">
        <v>6.5118241059999997</v>
      </c>
      <c r="S953" s="2">
        <v>31452.110430000001</v>
      </c>
      <c r="T953" s="2">
        <v>1086750.8999999999</v>
      </c>
    </row>
    <row r="954" spans="1:20">
      <c r="A954" s="2" t="s">
        <v>12</v>
      </c>
      <c r="B954" s="2" t="s">
        <v>1283</v>
      </c>
      <c r="C954" s="2" t="s">
        <v>14</v>
      </c>
      <c r="D954" s="3" t="s">
        <v>15</v>
      </c>
      <c r="E954" s="2" t="s">
        <v>1287</v>
      </c>
      <c r="F954" s="2"/>
      <c r="G954" s="2"/>
      <c r="H954" s="2"/>
      <c r="I954" s="2"/>
      <c r="J954" s="2"/>
      <c r="K954" s="2"/>
      <c r="L954" s="2"/>
      <c r="M954" s="2"/>
      <c r="N954" s="2">
        <v>980.4</v>
      </c>
      <c r="O954" s="2" t="s">
        <v>17</v>
      </c>
      <c r="P954" s="2">
        <v>652.29641979999997</v>
      </c>
      <c r="Q954" s="2">
        <v>639511.41</v>
      </c>
      <c r="R954" s="2">
        <v>8.2989366390000008</v>
      </c>
      <c r="S954" s="2">
        <v>8136.2774810000001</v>
      </c>
      <c r="T954" s="2">
        <v>234317</v>
      </c>
    </row>
    <row r="955" spans="1:20">
      <c r="A955" s="2" t="s">
        <v>12</v>
      </c>
      <c r="B955" s="2" t="s">
        <v>1283</v>
      </c>
      <c r="C955" s="2" t="s">
        <v>14</v>
      </c>
      <c r="D955" s="3" t="s">
        <v>15</v>
      </c>
      <c r="E955" s="2" t="s">
        <v>1288</v>
      </c>
      <c r="F955" s="2"/>
      <c r="G955" s="2"/>
      <c r="H955" s="2"/>
      <c r="I955" s="2"/>
      <c r="J955" s="2"/>
      <c r="K955" s="2"/>
      <c r="L955" s="2"/>
      <c r="M955" s="2"/>
      <c r="N955" s="2">
        <v>10836</v>
      </c>
      <c r="O955" s="2" t="s">
        <v>17</v>
      </c>
      <c r="P955" s="2">
        <v>592.34257290000005</v>
      </c>
      <c r="Q955" s="2">
        <v>6418624.1200000001</v>
      </c>
      <c r="R955" s="2">
        <v>7.5361650500000001</v>
      </c>
      <c r="S955" s="2">
        <v>81661.884479999993</v>
      </c>
      <c r="T955" s="2">
        <v>2351783.9</v>
      </c>
    </row>
    <row r="956" spans="1:20">
      <c r="A956" s="2" t="s">
        <v>12</v>
      </c>
      <c r="B956" s="2" t="s">
        <v>1289</v>
      </c>
      <c r="C956" s="2" t="s">
        <v>14</v>
      </c>
      <c r="D956" s="3" t="s">
        <v>15</v>
      </c>
      <c r="E956" s="2" t="s">
        <v>1290</v>
      </c>
      <c r="F956" s="2"/>
      <c r="G956" s="2"/>
      <c r="H956" s="2"/>
      <c r="I956" s="2"/>
      <c r="J956" s="2"/>
      <c r="K956" s="2"/>
      <c r="L956" s="2"/>
      <c r="M956" s="2"/>
      <c r="N956" s="2">
        <v>4042.1</v>
      </c>
      <c r="O956" s="2" t="s">
        <v>17</v>
      </c>
      <c r="P956" s="2">
        <v>703.61633800000004</v>
      </c>
      <c r="Q956" s="2">
        <v>2844087.6</v>
      </c>
      <c r="R956" s="2">
        <v>9.1319446860000006</v>
      </c>
      <c r="S956" s="2">
        <v>36912.233610000003</v>
      </c>
      <c r="T956" s="2">
        <v>1042073.7</v>
      </c>
    </row>
    <row r="957" spans="1:20">
      <c r="A957" s="2" t="s">
        <v>12</v>
      </c>
      <c r="B957" s="2" t="s">
        <v>1289</v>
      </c>
      <c r="C957" s="2" t="s">
        <v>14</v>
      </c>
      <c r="D957" s="3" t="s">
        <v>15</v>
      </c>
      <c r="E957" s="2" t="s">
        <v>1291</v>
      </c>
      <c r="F957" s="2"/>
      <c r="G957" s="2"/>
      <c r="H957" s="2"/>
      <c r="I957" s="2"/>
      <c r="J957" s="2"/>
      <c r="K957" s="2"/>
      <c r="L957" s="2"/>
      <c r="M957" s="2"/>
      <c r="N957" s="2">
        <v>2048</v>
      </c>
      <c r="O957" s="2" t="s">
        <v>17</v>
      </c>
      <c r="P957" s="2">
        <v>653.63113280000005</v>
      </c>
      <c r="Q957" s="2">
        <v>1338636.56</v>
      </c>
      <c r="R957" s="2">
        <v>8.4832074340000005</v>
      </c>
      <c r="S957" s="2">
        <v>17373.608830000001</v>
      </c>
      <c r="T957" s="2">
        <v>490476.4</v>
      </c>
    </row>
    <row r="958" spans="1:20">
      <c r="A958" s="2" t="s">
        <v>12</v>
      </c>
      <c r="B958" s="2" t="s">
        <v>1289</v>
      </c>
      <c r="C958" s="2" t="s">
        <v>14</v>
      </c>
      <c r="D958" s="3" t="s">
        <v>15</v>
      </c>
      <c r="E958" s="2" t="s">
        <v>1292</v>
      </c>
      <c r="F958" s="2"/>
      <c r="G958" s="2"/>
      <c r="H958" s="2"/>
      <c r="I958" s="2"/>
      <c r="J958" s="2"/>
      <c r="K958" s="2"/>
      <c r="L958" s="2"/>
      <c r="M958" s="2"/>
      <c r="N958" s="2">
        <v>4260</v>
      </c>
      <c r="O958" s="2" t="s">
        <v>17</v>
      </c>
      <c r="P958" s="2">
        <v>548.04569949999996</v>
      </c>
      <c r="Q958" s="2">
        <v>2334674.6800000002</v>
      </c>
      <c r="R958" s="2">
        <v>7.1128578779999998</v>
      </c>
      <c r="S958" s="2">
        <v>30300.774560000002</v>
      </c>
      <c r="T958" s="2">
        <v>855424.8</v>
      </c>
    </row>
    <row r="959" spans="1:20">
      <c r="A959" s="2" t="s">
        <v>12</v>
      </c>
      <c r="B959" s="2" t="s">
        <v>1289</v>
      </c>
      <c r="C959" s="2" t="s">
        <v>14</v>
      </c>
      <c r="D959" s="3" t="s">
        <v>15</v>
      </c>
      <c r="E959" s="2" t="s">
        <v>1293</v>
      </c>
      <c r="F959" s="2"/>
      <c r="G959" s="2"/>
      <c r="H959" s="2"/>
      <c r="I959" s="2"/>
      <c r="J959" s="2"/>
      <c r="K959" s="2"/>
      <c r="L959" s="2"/>
      <c r="M959" s="2"/>
      <c r="N959" s="2">
        <v>8888.1</v>
      </c>
      <c r="O959" s="2" t="s">
        <v>17</v>
      </c>
      <c r="P959" s="2">
        <v>538.34421980000002</v>
      </c>
      <c r="Q959" s="2">
        <v>4784857.26</v>
      </c>
      <c r="R959" s="2">
        <v>6.9869463959999996</v>
      </c>
      <c r="S959" s="2">
        <v>62100.678260000001</v>
      </c>
      <c r="T959" s="2">
        <v>1753171.7</v>
      </c>
    </row>
    <row r="960" spans="1:20">
      <c r="A960" s="2" t="s">
        <v>12</v>
      </c>
      <c r="B960" s="2" t="s">
        <v>1289</v>
      </c>
      <c r="C960" s="2" t="s">
        <v>14</v>
      </c>
      <c r="D960" s="3" t="s">
        <v>15</v>
      </c>
      <c r="E960" s="2" t="s">
        <v>1294</v>
      </c>
      <c r="F960" s="2"/>
      <c r="G960" s="2"/>
      <c r="H960" s="2"/>
      <c r="I960" s="2"/>
      <c r="J960" s="2"/>
      <c r="K960" s="2"/>
      <c r="L960" s="2"/>
      <c r="M960" s="2"/>
      <c r="N960" s="2">
        <v>10561.6</v>
      </c>
      <c r="O960" s="2" t="s">
        <v>17</v>
      </c>
      <c r="P960" s="2">
        <v>474.47092300000003</v>
      </c>
      <c r="Q960" s="2">
        <v>5011172.0999999996</v>
      </c>
      <c r="R960" s="2">
        <v>6.157961362</v>
      </c>
      <c r="S960" s="2">
        <v>65037.924720000003</v>
      </c>
      <c r="T960" s="2">
        <v>1836093.4</v>
      </c>
    </row>
    <row r="961" spans="1:20">
      <c r="A961" s="2" t="s">
        <v>12</v>
      </c>
      <c r="B961" s="2" t="s">
        <v>1289</v>
      </c>
      <c r="C961" s="2" t="s">
        <v>14</v>
      </c>
      <c r="D961" s="3" t="s">
        <v>15</v>
      </c>
      <c r="E961" s="2" t="s">
        <v>1295</v>
      </c>
      <c r="F961" s="2"/>
      <c r="G961" s="2"/>
      <c r="H961" s="2"/>
      <c r="I961" s="2"/>
      <c r="J961" s="2"/>
      <c r="K961" s="2"/>
      <c r="L961" s="2"/>
      <c r="M961" s="2"/>
      <c r="N961" s="2">
        <v>3809.7</v>
      </c>
      <c r="O961" s="2" t="s">
        <v>17</v>
      </c>
      <c r="P961" s="2">
        <v>550.1945849</v>
      </c>
      <c r="Q961" s="2">
        <v>2096076.31</v>
      </c>
      <c r="R961" s="2">
        <v>7.1407473699999997</v>
      </c>
      <c r="S961" s="2">
        <v>27204.10526</v>
      </c>
      <c r="T961" s="2">
        <v>768002.4</v>
      </c>
    </row>
    <row r="962" spans="1:20">
      <c r="A962" s="2" t="s">
        <v>12</v>
      </c>
      <c r="B962" s="2" t="s">
        <v>1289</v>
      </c>
      <c r="C962" s="2" t="s">
        <v>14</v>
      </c>
      <c r="D962" s="3" t="s">
        <v>15</v>
      </c>
      <c r="E962" s="2" t="s">
        <v>1296</v>
      </c>
      <c r="F962" s="2"/>
      <c r="G962" s="2"/>
      <c r="H962" s="2"/>
      <c r="I962" s="2"/>
      <c r="J962" s="2"/>
      <c r="K962" s="2"/>
      <c r="L962" s="2"/>
      <c r="M962" s="2"/>
      <c r="N962" s="2">
        <v>2947.5</v>
      </c>
      <c r="O962" s="2" t="s">
        <v>17</v>
      </c>
      <c r="P962" s="2">
        <v>540.02551649999998</v>
      </c>
      <c r="Q962" s="2">
        <v>1591725.21</v>
      </c>
      <c r="R962" s="2">
        <v>7.0087672489999999</v>
      </c>
      <c r="S962" s="2">
        <v>20658.341469999999</v>
      </c>
      <c r="T962" s="2">
        <v>583208.1</v>
      </c>
    </row>
    <row r="963" spans="1:20">
      <c r="A963" s="2" t="s">
        <v>12</v>
      </c>
      <c r="B963" s="2" t="s">
        <v>1289</v>
      </c>
      <c r="C963" s="2" t="s">
        <v>14</v>
      </c>
      <c r="D963" s="3" t="s">
        <v>15</v>
      </c>
      <c r="E963" s="2" t="s">
        <v>1297</v>
      </c>
      <c r="F963" s="2"/>
      <c r="G963" s="2"/>
      <c r="H963" s="2"/>
      <c r="I963" s="2"/>
      <c r="J963" s="2"/>
      <c r="K963" s="2"/>
      <c r="L963" s="2"/>
      <c r="M963" s="2"/>
      <c r="N963" s="2">
        <v>4457.3999999999996</v>
      </c>
      <c r="O963" s="2" t="s">
        <v>17</v>
      </c>
      <c r="P963" s="2">
        <v>640.13675909999995</v>
      </c>
      <c r="Q963" s="2">
        <v>2853345.59</v>
      </c>
      <c r="R963" s="2">
        <v>8.3080695539999994</v>
      </c>
      <c r="S963" s="2">
        <v>37032.389230000001</v>
      </c>
      <c r="T963" s="2">
        <v>1045465.8</v>
      </c>
    </row>
    <row r="964" spans="1:20">
      <c r="A964" s="2" t="s">
        <v>12</v>
      </c>
      <c r="B964" s="2" t="s">
        <v>1289</v>
      </c>
      <c r="C964" s="2" t="s">
        <v>14</v>
      </c>
      <c r="D964" s="3" t="s">
        <v>15</v>
      </c>
      <c r="E964" s="2" t="s">
        <v>1298</v>
      </c>
      <c r="F964" s="2"/>
      <c r="G964" s="2"/>
      <c r="H964" s="2"/>
      <c r="I964" s="2"/>
      <c r="J964" s="2"/>
      <c r="K964" s="2"/>
      <c r="L964" s="2"/>
      <c r="M964" s="2"/>
      <c r="N964" s="2">
        <v>135</v>
      </c>
      <c r="O964" s="2" t="s">
        <v>17</v>
      </c>
      <c r="P964" s="2">
        <v>639.25140739999995</v>
      </c>
      <c r="Q964" s="2">
        <v>86298.94</v>
      </c>
      <c r="R964" s="2">
        <v>8.2965789409999999</v>
      </c>
      <c r="S964" s="2">
        <v>1120.038157</v>
      </c>
      <c r="T964" s="2">
        <v>31620</v>
      </c>
    </row>
    <row r="965" spans="1:20">
      <c r="A965" s="2" t="s">
        <v>12</v>
      </c>
      <c r="B965" s="2" t="s">
        <v>1289</v>
      </c>
      <c r="C965" s="2" t="s">
        <v>14</v>
      </c>
      <c r="D965" s="3" t="s">
        <v>15</v>
      </c>
      <c r="E965" s="2" t="s">
        <v>1299</v>
      </c>
      <c r="F965" s="2"/>
      <c r="G965" s="2"/>
      <c r="H965" s="2"/>
      <c r="I965" s="2"/>
      <c r="J965" s="2"/>
      <c r="K965" s="2"/>
      <c r="L965" s="2"/>
      <c r="M965" s="2"/>
      <c r="N965" s="2">
        <v>3132</v>
      </c>
      <c r="O965" s="2" t="s">
        <v>17</v>
      </c>
      <c r="P965" s="2">
        <v>546.7281673</v>
      </c>
      <c r="Q965" s="2">
        <v>1712352.62</v>
      </c>
      <c r="R965" s="2">
        <v>7.0957581740000002</v>
      </c>
      <c r="S965" s="2">
        <v>22223.9146</v>
      </c>
      <c r="T965" s="2">
        <v>627406</v>
      </c>
    </row>
    <row r="966" spans="1:20">
      <c r="A966" s="2" t="s">
        <v>12</v>
      </c>
      <c r="B966" s="2" t="s">
        <v>1300</v>
      </c>
      <c r="C966" s="2" t="s">
        <v>14</v>
      </c>
      <c r="D966" s="3" t="s">
        <v>18</v>
      </c>
      <c r="E966" s="2" t="s">
        <v>1301</v>
      </c>
      <c r="F966" s="2"/>
      <c r="G966" s="2"/>
      <c r="H966" s="2"/>
      <c r="I966" s="2"/>
      <c r="J966" s="2"/>
      <c r="K966" s="2"/>
      <c r="L966" s="2"/>
      <c r="M966" s="2"/>
      <c r="N966" s="2">
        <v>7869.4</v>
      </c>
      <c r="O966" s="2" t="s">
        <v>17</v>
      </c>
      <c r="P966" s="2">
        <v>280.22419880000001</v>
      </c>
      <c r="Q966" s="2">
        <v>2205196.31</v>
      </c>
      <c r="R966" s="2">
        <v>3.6369136769999999</v>
      </c>
      <c r="S966" s="2">
        <v>28620.32849</v>
      </c>
      <c r="T966" s="2">
        <v>969404.3</v>
      </c>
    </row>
    <row r="967" spans="1:20">
      <c r="A967" s="2" t="s">
        <v>12</v>
      </c>
      <c r="B967" s="2" t="s">
        <v>1302</v>
      </c>
      <c r="C967" s="2" t="s">
        <v>14</v>
      </c>
      <c r="D967" s="3" t="s">
        <v>15</v>
      </c>
      <c r="E967" s="2" t="s">
        <v>1303</v>
      </c>
      <c r="F967" s="2"/>
      <c r="G967" s="2"/>
      <c r="H967" s="2"/>
      <c r="I967" s="2"/>
      <c r="J967" s="2"/>
      <c r="K967" s="2"/>
      <c r="L967" s="2"/>
      <c r="M967" s="2"/>
      <c r="N967" s="2">
        <v>5526.6</v>
      </c>
      <c r="O967" s="2" t="s">
        <v>17</v>
      </c>
      <c r="P967" s="2">
        <v>1060.0876539999999</v>
      </c>
      <c r="Q967" s="2">
        <v>5858680.4299999997</v>
      </c>
      <c r="R967" s="2">
        <v>13.758438079999999</v>
      </c>
      <c r="S967" s="2">
        <v>76037.383910000004</v>
      </c>
      <c r="T967" s="2">
        <v>2146620.5</v>
      </c>
    </row>
    <row r="968" spans="1:20">
      <c r="A968" s="2" t="s">
        <v>12</v>
      </c>
      <c r="B968" s="2" t="s">
        <v>1304</v>
      </c>
      <c r="C968" s="2" t="s">
        <v>14</v>
      </c>
      <c r="D968" s="3" t="s">
        <v>15</v>
      </c>
      <c r="E968" s="2" t="s">
        <v>1305</v>
      </c>
      <c r="F968" s="2"/>
      <c r="G968" s="2"/>
      <c r="H968" s="2"/>
      <c r="I968" s="2"/>
      <c r="J968" s="2"/>
      <c r="K968" s="2"/>
      <c r="L968" s="2"/>
      <c r="M968" s="2"/>
      <c r="N968" s="2">
        <v>4750</v>
      </c>
      <c r="O968" s="2" t="s">
        <v>17</v>
      </c>
      <c r="P968" s="2">
        <v>553.47512630000006</v>
      </c>
      <c r="Q968" s="2">
        <v>2629006.85</v>
      </c>
      <c r="R968" s="2">
        <v>7.1833241570000004</v>
      </c>
      <c r="S968" s="2">
        <v>34120.789750000004</v>
      </c>
      <c r="T968" s="2">
        <v>963268.1</v>
      </c>
    </row>
    <row r="969" spans="1:20">
      <c r="A969" s="2" t="s">
        <v>12</v>
      </c>
      <c r="B969" s="2" t="s">
        <v>1304</v>
      </c>
      <c r="C969" s="2" t="s">
        <v>14</v>
      </c>
      <c r="D969" s="3" t="s">
        <v>15</v>
      </c>
      <c r="E969" s="2" t="s">
        <v>1306</v>
      </c>
      <c r="F969" s="2"/>
      <c r="G969" s="2"/>
      <c r="H969" s="2"/>
      <c r="I969" s="2"/>
      <c r="J969" s="2"/>
      <c r="K969" s="2"/>
      <c r="L969" s="2"/>
      <c r="M969" s="2"/>
      <c r="N969" s="2">
        <v>2350</v>
      </c>
      <c r="O969" s="2" t="s">
        <v>17</v>
      </c>
      <c r="P969" s="2">
        <v>579.89734469999996</v>
      </c>
      <c r="Q969" s="2">
        <v>1362758.76</v>
      </c>
      <c r="R969" s="2">
        <v>7.5262471729999998</v>
      </c>
      <c r="S969" s="2">
        <v>17686.68086</v>
      </c>
      <c r="T969" s="2">
        <v>499314.9</v>
      </c>
    </row>
    <row r="970" spans="1:20">
      <c r="A970" s="2" t="s">
        <v>12</v>
      </c>
      <c r="B970" s="2" t="s">
        <v>1307</v>
      </c>
      <c r="C970" s="2" t="s">
        <v>14</v>
      </c>
      <c r="D970" s="3" t="s">
        <v>15</v>
      </c>
      <c r="E970" s="2" t="s">
        <v>1308</v>
      </c>
      <c r="F970" s="2"/>
      <c r="G970" s="2"/>
      <c r="H970" s="2"/>
      <c r="I970" s="2"/>
      <c r="J970" s="2"/>
      <c r="K970" s="2"/>
      <c r="L970" s="2"/>
      <c r="M970" s="2"/>
      <c r="N970" s="2">
        <v>10599.5</v>
      </c>
      <c r="O970" s="2" t="s">
        <v>17</v>
      </c>
      <c r="P970" s="2">
        <v>691.74993540000003</v>
      </c>
      <c r="Q970" s="2">
        <v>7332203.4400000004</v>
      </c>
      <c r="R970" s="2">
        <v>9.0071606170000003</v>
      </c>
      <c r="S970" s="2">
        <v>95471.398960000006</v>
      </c>
      <c r="T970" s="2">
        <v>2686519.4</v>
      </c>
    </row>
    <row r="971" spans="1:20">
      <c r="A971" s="2" t="s">
        <v>12</v>
      </c>
      <c r="B971" s="2" t="s">
        <v>1307</v>
      </c>
      <c r="C971" s="2" t="s">
        <v>14</v>
      </c>
      <c r="D971" s="3" t="s">
        <v>15</v>
      </c>
      <c r="E971" s="2" t="s">
        <v>1309</v>
      </c>
      <c r="F971" s="2"/>
      <c r="G971" s="2"/>
      <c r="H971" s="2"/>
      <c r="I971" s="2"/>
      <c r="J971" s="2"/>
      <c r="K971" s="2"/>
      <c r="L971" s="2"/>
      <c r="M971" s="2"/>
      <c r="N971" s="2">
        <v>10561.6</v>
      </c>
      <c r="O971" s="2" t="s">
        <v>17</v>
      </c>
      <c r="P971" s="2">
        <v>471.12676870000001</v>
      </c>
      <c r="Q971" s="2">
        <v>4975852.4800000004</v>
      </c>
      <c r="R971" s="2">
        <v>6.1344631339999998</v>
      </c>
      <c r="S971" s="2">
        <v>64789.74583</v>
      </c>
      <c r="T971" s="2">
        <v>1823152.3</v>
      </c>
    </row>
    <row r="972" spans="1:20">
      <c r="A972" s="2" t="s">
        <v>12</v>
      </c>
      <c r="B972" s="2" t="s">
        <v>1307</v>
      </c>
      <c r="C972" s="2" t="s">
        <v>14</v>
      </c>
      <c r="D972" s="3" t="s">
        <v>15</v>
      </c>
      <c r="E972" s="2" t="s">
        <v>1310</v>
      </c>
      <c r="F972" s="2"/>
      <c r="G972" s="2"/>
      <c r="H972" s="2"/>
      <c r="I972" s="2"/>
      <c r="J972" s="2"/>
      <c r="K972" s="2"/>
      <c r="L972" s="2"/>
      <c r="M972" s="2"/>
      <c r="N972" s="2">
        <v>5700</v>
      </c>
      <c r="O972" s="2" t="s">
        <v>17</v>
      </c>
      <c r="P972" s="2">
        <v>534.29772279999997</v>
      </c>
      <c r="Q972" s="2">
        <v>3045497.02</v>
      </c>
      <c r="R972" s="2">
        <v>6.9570015989999998</v>
      </c>
      <c r="S972" s="2">
        <v>39654.909110000001</v>
      </c>
      <c r="T972" s="2">
        <v>1115870.1000000001</v>
      </c>
    </row>
    <row r="973" spans="1:20">
      <c r="A973" s="2" t="s">
        <v>12</v>
      </c>
      <c r="B973" s="2" t="s">
        <v>1307</v>
      </c>
      <c r="C973" s="2" t="s">
        <v>14</v>
      </c>
      <c r="D973" s="3" t="s">
        <v>15</v>
      </c>
      <c r="E973" s="2" t="s">
        <v>1311</v>
      </c>
      <c r="F973" s="2"/>
      <c r="G973" s="2"/>
      <c r="H973" s="2"/>
      <c r="I973" s="2"/>
      <c r="J973" s="2"/>
      <c r="K973" s="2"/>
      <c r="L973" s="2"/>
      <c r="M973" s="2"/>
      <c r="N973" s="2">
        <v>5080</v>
      </c>
      <c r="O973" s="2" t="s">
        <v>17</v>
      </c>
      <c r="P973" s="2">
        <v>649.0242283</v>
      </c>
      <c r="Q973" s="2">
        <v>3297043.08</v>
      </c>
      <c r="R973" s="2">
        <v>8.4508363069999994</v>
      </c>
      <c r="S973" s="2">
        <v>42930.248440000003</v>
      </c>
      <c r="T973" s="2">
        <v>1208036.6000000001</v>
      </c>
    </row>
    <row r="974" spans="1:20">
      <c r="A974" s="2" t="s">
        <v>12</v>
      </c>
      <c r="B974" s="2" t="s">
        <v>1307</v>
      </c>
      <c r="C974" s="2" t="s">
        <v>14</v>
      </c>
      <c r="D974" s="3" t="s">
        <v>15</v>
      </c>
      <c r="E974" s="2" t="s">
        <v>1312</v>
      </c>
      <c r="F974" s="2"/>
      <c r="G974" s="2"/>
      <c r="H974" s="2"/>
      <c r="I974" s="2"/>
      <c r="J974" s="2"/>
      <c r="K974" s="2"/>
      <c r="L974" s="2"/>
      <c r="M974" s="2"/>
      <c r="N974" s="2">
        <v>9041.34</v>
      </c>
      <c r="O974" s="2" t="s">
        <v>17</v>
      </c>
      <c r="P974" s="2">
        <v>484.62737379999999</v>
      </c>
      <c r="Q974" s="2">
        <v>4381680.8600000003</v>
      </c>
      <c r="R974" s="2">
        <v>6.3102522629999998</v>
      </c>
      <c r="S974" s="2">
        <v>57053.136200000001</v>
      </c>
      <c r="T974" s="2">
        <v>1605447.9</v>
      </c>
    </row>
    <row r="975" spans="1:20">
      <c r="A975" s="2" t="s">
        <v>12</v>
      </c>
      <c r="B975" s="2" t="s">
        <v>1313</v>
      </c>
      <c r="C975" s="2" t="s">
        <v>14</v>
      </c>
      <c r="D975" s="3" t="s">
        <v>15</v>
      </c>
      <c r="E975" s="2" t="s">
        <v>1314</v>
      </c>
      <c r="F975" s="2"/>
      <c r="G975" s="2"/>
      <c r="H975" s="2"/>
      <c r="I975" s="2"/>
      <c r="J975" s="2"/>
      <c r="K975" s="2"/>
      <c r="L975" s="2"/>
      <c r="M975" s="2"/>
      <c r="N975" s="2">
        <v>5610</v>
      </c>
      <c r="O975" s="2" t="s">
        <v>17</v>
      </c>
      <c r="P975" s="2">
        <v>592.76961679999999</v>
      </c>
      <c r="Q975" s="2">
        <v>3325437.55</v>
      </c>
      <c r="R975" s="2">
        <v>7.7083175129999999</v>
      </c>
      <c r="S975" s="2">
        <v>43243.661249999997</v>
      </c>
      <c r="T975" s="2">
        <v>1218440.3999999999</v>
      </c>
    </row>
    <row r="976" spans="1:20">
      <c r="A976" s="2" t="s">
        <v>12</v>
      </c>
      <c r="B976" s="2" t="s">
        <v>1313</v>
      </c>
      <c r="C976" s="2" t="s">
        <v>14</v>
      </c>
      <c r="D976" s="3" t="s">
        <v>15</v>
      </c>
      <c r="E976" s="2" t="s">
        <v>1315</v>
      </c>
      <c r="F976" s="2"/>
      <c r="G976" s="2"/>
      <c r="H976" s="2"/>
      <c r="I976" s="2"/>
      <c r="J976" s="2"/>
      <c r="K976" s="2"/>
      <c r="L976" s="2"/>
      <c r="M976" s="2"/>
      <c r="N976" s="2">
        <v>1972.5</v>
      </c>
      <c r="O976" s="2" t="s">
        <v>17</v>
      </c>
      <c r="P976" s="2">
        <v>275.77152849999999</v>
      </c>
      <c r="Q976" s="2">
        <v>543959.34</v>
      </c>
      <c r="R976" s="2">
        <v>3.5861057019999998</v>
      </c>
      <c r="S976" s="2">
        <v>7073.5934980000002</v>
      </c>
      <c r="T976" s="2">
        <v>199306.8</v>
      </c>
    </row>
    <row r="977" spans="1:20">
      <c r="A977" s="2" t="s">
        <v>12</v>
      </c>
      <c r="B977" s="2" t="s">
        <v>1313</v>
      </c>
      <c r="C977" s="2" t="s">
        <v>14</v>
      </c>
      <c r="D977" s="3" t="s">
        <v>15</v>
      </c>
      <c r="E977" s="2" t="s">
        <v>1316</v>
      </c>
      <c r="F977" s="2"/>
      <c r="G977" s="2"/>
      <c r="H977" s="2"/>
      <c r="I977" s="2"/>
      <c r="J977" s="2"/>
      <c r="K977" s="2"/>
      <c r="L977" s="2"/>
      <c r="M977" s="2"/>
      <c r="N977" s="2">
        <v>5985</v>
      </c>
      <c r="O977" s="2" t="s">
        <v>17</v>
      </c>
      <c r="P977" s="2">
        <v>426.23565409999998</v>
      </c>
      <c r="Q977" s="2">
        <v>2551020.39</v>
      </c>
      <c r="R977" s="2">
        <v>5.542726322</v>
      </c>
      <c r="S977" s="2">
        <v>33173.217040000003</v>
      </c>
      <c r="T977" s="2">
        <v>934693.9</v>
      </c>
    </row>
    <row r="978" spans="1:20">
      <c r="A978" s="2" t="s">
        <v>12</v>
      </c>
      <c r="B978" s="2" t="s">
        <v>1313</v>
      </c>
      <c r="C978" s="2" t="s">
        <v>14</v>
      </c>
      <c r="D978" s="3" t="s">
        <v>15</v>
      </c>
      <c r="E978" s="2" t="s">
        <v>1317</v>
      </c>
      <c r="F978" s="2"/>
      <c r="G978" s="2"/>
      <c r="H978" s="2"/>
      <c r="I978" s="2"/>
      <c r="J978" s="2"/>
      <c r="K978" s="2"/>
      <c r="L978" s="2"/>
      <c r="M978" s="2"/>
      <c r="N978" s="2">
        <v>3356</v>
      </c>
      <c r="O978" s="2" t="s">
        <v>17</v>
      </c>
      <c r="P978" s="2">
        <v>595.47630509999999</v>
      </c>
      <c r="Q978" s="2">
        <v>1998418.48</v>
      </c>
      <c r="R978" s="2">
        <v>7.7435150210000003</v>
      </c>
      <c r="S978" s="2">
        <v>25987.236410000001</v>
      </c>
      <c r="T978" s="2">
        <v>732220.6</v>
      </c>
    </row>
    <row r="979" spans="1:20">
      <c r="A979" s="2" t="s">
        <v>12</v>
      </c>
      <c r="B979" s="2" t="s">
        <v>1318</v>
      </c>
      <c r="C979" s="2" t="s">
        <v>14</v>
      </c>
      <c r="D979" s="3" t="s">
        <v>15</v>
      </c>
      <c r="E979" s="2" t="s">
        <v>1319</v>
      </c>
      <c r="F979" s="2"/>
      <c r="G979" s="2"/>
      <c r="H979" s="2"/>
      <c r="I979" s="2"/>
      <c r="J979" s="2"/>
      <c r="K979" s="2"/>
      <c r="L979" s="2"/>
      <c r="M979" s="2"/>
      <c r="N979" s="2">
        <v>4352.3999999999996</v>
      </c>
      <c r="O979" s="2" t="s">
        <v>17</v>
      </c>
      <c r="P979" s="2">
        <v>644.38642130000005</v>
      </c>
      <c r="Q979" s="2">
        <v>2804627.46</v>
      </c>
      <c r="R979" s="2">
        <v>8.3795373380000004</v>
      </c>
      <c r="S979" s="2">
        <v>36471.098310000001</v>
      </c>
      <c r="T979" s="2">
        <v>1027615.5</v>
      </c>
    </row>
    <row r="980" spans="1:20">
      <c r="A980" s="2" t="s">
        <v>12</v>
      </c>
      <c r="B980" s="2" t="s">
        <v>1318</v>
      </c>
      <c r="C980" s="2" t="s">
        <v>14</v>
      </c>
      <c r="D980" s="3" t="s">
        <v>15</v>
      </c>
      <c r="E980" s="2" t="s">
        <v>1320</v>
      </c>
      <c r="F980" s="2"/>
      <c r="G980" s="2"/>
      <c r="H980" s="2"/>
      <c r="I980" s="2"/>
      <c r="J980" s="2"/>
      <c r="K980" s="2"/>
      <c r="L980" s="2"/>
      <c r="M980" s="2"/>
      <c r="N980" s="2">
        <v>2662.4</v>
      </c>
      <c r="O980" s="2" t="s">
        <v>17</v>
      </c>
      <c r="P980" s="2">
        <v>543.70104040000001</v>
      </c>
      <c r="Q980" s="2">
        <v>1447549.65</v>
      </c>
      <c r="R980" s="2">
        <v>7.0702345959999997</v>
      </c>
      <c r="S980" s="2">
        <v>18823.792590000001</v>
      </c>
      <c r="T980" s="2">
        <v>530382.19999999995</v>
      </c>
    </row>
    <row r="981" spans="1:20">
      <c r="A981" s="2" t="s">
        <v>12</v>
      </c>
      <c r="B981" s="2" t="s">
        <v>1321</v>
      </c>
      <c r="C981" s="2" t="s">
        <v>14</v>
      </c>
      <c r="D981" s="3" t="s">
        <v>15</v>
      </c>
      <c r="E981" s="2" t="s">
        <v>1322</v>
      </c>
      <c r="F981" s="2"/>
      <c r="G981" s="2"/>
      <c r="H981" s="2"/>
      <c r="I981" s="2"/>
      <c r="J981" s="2"/>
      <c r="K981" s="2"/>
      <c r="L981" s="2"/>
      <c r="M981" s="2"/>
      <c r="N981" s="2">
        <v>10892</v>
      </c>
      <c r="O981" s="2" t="s">
        <v>17</v>
      </c>
      <c r="P981" s="2">
        <v>486.89384139999999</v>
      </c>
      <c r="Q981" s="2">
        <v>5303247.72</v>
      </c>
      <c r="R981" s="2">
        <v>6.3315193929999998</v>
      </c>
      <c r="S981" s="2">
        <v>68962.909230000005</v>
      </c>
      <c r="T981" s="2">
        <v>1943110</v>
      </c>
    </row>
    <row r="982" spans="1:20">
      <c r="A982" s="2" t="s">
        <v>12</v>
      </c>
      <c r="B982" s="2" t="s">
        <v>1321</v>
      </c>
      <c r="C982" s="2" t="s">
        <v>14</v>
      </c>
      <c r="D982" s="3" t="s">
        <v>15</v>
      </c>
      <c r="E982" s="2" t="s">
        <v>1323</v>
      </c>
      <c r="F982" s="2"/>
      <c r="G982" s="2"/>
      <c r="H982" s="2"/>
      <c r="I982" s="2"/>
      <c r="J982" s="2"/>
      <c r="K982" s="2"/>
      <c r="L982" s="2"/>
      <c r="M982" s="2"/>
      <c r="N982" s="2">
        <v>8723.66</v>
      </c>
      <c r="O982" s="2" t="s">
        <v>17</v>
      </c>
      <c r="P982" s="2">
        <v>497.82139260000002</v>
      </c>
      <c r="Q982" s="2">
        <v>4342824.57</v>
      </c>
      <c r="R982" s="2">
        <v>6.4736201900000001</v>
      </c>
      <c r="S982" s="2">
        <v>56473.661509999998</v>
      </c>
      <c r="T982" s="2">
        <v>1591210.9</v>
      </c>
    </row>
    <row r="983" spans="1:20">
      <c r="A983" s="2" t="s">
        <v>12</v>
      </c>
      <c r="B983" s="2" t="s">
        <v>1321</v>
      </c>
      <c r="C983" s="2" t="s">
        <v>14</v>
      </c>
      <c r="D983" s="3" t="s">
        <v>15</v>
      </c>
      <c r="E983" s="2" t="s">
        <v>1324</v>
      </c>
      <c r="F983" s="2"/>
      <c r="G983" s="2"/>
      <c r="H983" s="2"/>
      <c r="I983" s="2"/>
      <c r="J983" s="2"/>
      <c r="K983" s="2"/>
      <c r="L983" s="2"/>
      <c r="M983" s="2"/>
      <c r="N983" s="2">
        <v>11202.2</v>
      </c>
      <c r="O983" s="2" t="s">
        <v>17</v>
      </c>
      <c r="P983" s="2">
        <v>512.90727979999997</v>
      </c>
      <c r="Q983" s="2">
        <v>5745689.9299999997</v>
      </c>
      <c r="R983" s="2">
        <v>6.6697955760000003</v>
      </c>
      <c r="S983" s="2">
        <v>74716.384009999994</v>
      </c>
      <c r="T983" s="2">
        <v>2105220.7999999998</v>
      </c>
    </row>
    <row r="984" spans="1:20">
      <c r="A984" s="2" t="s">
        <v>12</v>
      </c>
      <c r="B984" s="2" t="s">
        <v>1325</v>
      </c>
      <c r="C984" s="2" t="s">
        <v>14</v>
      </c>
      <c r="D984" s="3" t="s">
        <v>15</v>
      </c>
      <c r="E984" s="2" t="s">
        <v>1326</v>
      </c>
      <c r="F984" s="2"/>
      <c r="G984" s="2"/>
      <c r="H984" s="2"/>
      <c r="I984" s="2"/>
      <c r="J984" s="2"/>
      <c r="K984" s="2"/>
      <c r="L984" s="2"/>
      <c r="M984" s="2"/>
      <c r="N984" s="2">
        <v>7560</v>
      </c>
      <c r="O984" s="2" t="s">
        <v>17</v>
      </c>
      <c r="P984" s="2">
        <v>566.64178440000001</v>
      </c>
      <c r="Q984" s="2">
        <v>4283811.8899999997</v>
      </c>
      <c r="R984" s="2">
        <v>7.3446764020000002</v>
      </c>
      <c r="S984" s="2">
        <v>55525.753599999996</v>
      </c>
      <c r="T984" s="2">
        <v>1569588.7</v>
      </c>
    </row>
    <row r="985" spans="1:20">
      <c r="A985" s="2" t="s">
        <v>12</v>
      </c>
      <c r="B985" s="2" t="s">
        <v>1325</v>
      </c>
      <c r="C985" s="2" t="s">
        <v>14</v>
      </c>
      <c r="D985" s="3" t="s">
        <v>18</v>
      </c>
      <c r="E985" s="2" t="s">
        <v>1327</v>
      </c>
      <c r="F985" s="2"/>
      <c r="G985" s="2"/>
      <c r="H985" s="2"/>
      <c r="I985" s="2"/>
      <c r="J985" s="2"/>
      <c r="K985" s="2"/>
      <c r="L985" s="2"/>
      <c r="M985" s="2"/>
      <c r="N985" s="2">
        <v>4833</v>
      </c>
      <c r="O985" s="2" t="s">
        <v>17</v>
      </c>
      <c r="P985" s="2">
        <v>518.12282230000005</v>
      </c>
      <c r="Q985" s="2">
        <v>2504087.6</v>
      </c>
      <c r="R985" s="2">
        <v>6.7157851229999999</v>
      </c>
      <c r="S985" s="2">
        <v>32457.389500000001</v>
      </c>
      <c r="T985" s="2">
        <v>1100796.8999999999</v>
      </c>
    </row>
    <row r="986" spans="1:20">
      <c r="A986" s="2" t="s">
        <v>12</v>
      </c>
      <c r="B986" s="2" t="s">
        <v>1325</v>
      </c>
      <c r="C986" s="2" t="s">
        <v>14</v>
      </c>
      <c r="D986" s="3" t="s">
        <v>15</v>
      </c>
      <c r="E986" s="2" t="s">
        <v>1328</v>
      </c>
      <c r="F986" s="2"/>
      <c r="G986" s="2"/>
      <c r="H986" s="2"/>
      <c r="I986" s="2"/>
      <c r="J986" s="2"/>
      <c r="K986" s="2"/>
      <c r="L986" s="2"/>
      <c r="M986" s="2"/>
      <c r="N986" s="2">
        <v>7673.6</v>
      </c>
      <c r="O986" s="2" t="s">
        <v>17</v>
      </c>
      <c r="P986" s="2">
        <v>544.44838019999997</v>
      </c>
      <c r="Q986" s="2">
        <v>4177879.09</v>
      </c>
      <c r="R986" s="2">
        <v>7.0570107599999998</v>
      </c>
      <c r="S986" s="2">
        <v>54152.677770000002</v>
      </c>
      <c r="T986" s="2">
        <v>1530774.9</v>
      </c>
    </row>
    <row r="987" spans="1:20">
      <c r="A987" s="2" t="s">
        <v>12</v>
      </c>
      <c r="B987" s="2" t="s">
        <v>1329</v>
      </c>
      <c r="C987" s="2" t="s">
        <v>14</v>
      </c>
      <c r="D987" s="3" t="s">
        <v>18</v>
      </c>
      <c r="E987" s="2" t="s">
        <v>1330</v>
      </c>
      <c r="F987" s="2"/>
      <c r="G987" s="2"/>
      <c r="H987" s="2"/>
      <c r="I987" s="2"/>
      <c r="J987" s="2"/>
      <c r="K987" s="2"/>
      <c r="L987" s="2"/>
      <c r="M987" s="2"/>
      <c r="N987" s="2">
        <v>6953.1</v>
      </c>
      <c r="O987" s="2" t="s">
        <v>17</v>
      </c>
      <c r="P987" s="2">
        <v>286.66003649999999</v>
      </c>
      <c r="Q987" s="2">
        <v>1993175.9</v>
      </c>
      <c r="R987" s="2">
        <v>3.7156193979999999</v>
      </c>
      <c r="S987" s="2">
        <v>25835.073230000002</v>
      </c>
      <c r="T987" s="2">
        <v>876200.1</v>
      </c>
    </row>
    <row r="988" spans="1:20">
      <c r="A988" s="2" t="s">
        <v>12</v>
      </c>
      <c r="B988" s="2" t="s">
        <v>1331</v>
      </c>
      <c r="C988" s="2" t="s">
        <v>14</v>
      </c>
      <c r="D988" s="3" t="s">
        <v>15</v>
      </c>
      <c r="E988" s="2" t="s">
        <v>1332</v>
      </c>
      <c r="F988" s="2"/>
      <c r="G988" s="2"/>
      <c r="H988" s="2"/>
      <c r="I988" s="2"/>
      <c r="J988" s="2"/>
      <c r="K988" s="2"/>
      <c r="L988" s="2"/>
      <c r="M988" s="2"/>
      <c r="N988" s="2">
        <v>5849.6</v>
      </c>
      <c r="O988" s="2" t="s">
        <v>17</v>
      </c>
      <c r="P988" s="2">
        <v>531.52306309999994</v>
      </c>
      <c r="Q988" s="2">
        <v>3109197.31</v>
      </c>
      <c r="R988" s="2">
        <v>6.9208732179999997</v>
      </c>
      <c r="S988" s="2">
        <v>40484.339970000001</v>
      </c>
      <c r="T988" s="2">
        <v>1139209.8999999999</v>
      </c>
    </row>
    <row r="989" spans="1:20">
      <c r="A989" s="2" t="s">
        <v>12</v>
      </c>
      <c r="B989" s="2" t="s">
        <v>1331</v>
      </c>
      <c r="C989" s="2" t="s">
        <v>14</v>
      </c>
      <c r="D989" s="3" t="s">
        <v>15</v>
      </c>
      <c r="E989" s="2" t="s">
        <v>1333</v>
      </c>
      <c r="F989" s="2"/>
      <c r="G989" s="2"/>
      <c r="H989" s="2"/>
      <c r="I989" s="2"/>
      <c r="J989" s="2"/>
      <c r="K989" s="2"/>
      <c r="L989" s="2"/>
      <c r="M989" s="2"/>
      <c r="N989" s="2">
        <v>1516.8</v>
      </c>
      <c r="O989" s="2" t="s">
        <v>17</v>
      </c>
      <c r="P989" s="2">
        <v>544.41706880000004</v>
      </c>
      <c r="Q989" s="2">
        <v>825771.81</v>
      </c>
      <c r="R989" s="2">
        <v>7.0887639169999996</v>
      </c>
      <c r="S989" s="2">
        <v>10752.23711</v>
      </c>
      <c r="T989" s="2">
        <v>302562.8</v>
      </c>
    </row>
    <row r="990" spans="1:20">
      <c r="A990" s="2" t="s">
        <v>12</v>
      </c>
      <c r="B990" s="2" t="s">
        <v>1334</v>
      </c>
      <c r="C990" s="2" t="s">
        <v>14</v>
      </c>
      <c r="D990" s="3" t="s">
        <v>15</v>
      </c>
      <c r="E990" s="2" t="s">
        <v>1335</v>
      </c>
      <c r="F990" s="2"/>
      <c r="G990" s="2"/>
      <c r="H990" s="2"/>
      <c r="I990" s="2"/>
      <c r="J990" s="2"/>
      <c r="K990" s="2"/>
      <c r="L990" s="2"/>
      <c r="M990" s="2"/>
      <c r="N990" s="2">
        <v>3443.2</v>
      </c>
      <c r="O990" s="2" t="s">
        <v>17</v>
      </c>
      <c r="P990" s="2">
        <v>545.41563080000003</v>
      </c>
      <c r="Q990" s="2">
        <v>1877975.1</v>
      </c>
      <c r="R990" s="2">
        <v>7.101766026</v>
      </c>
      <c r="S990" s="2">
        <v>24452.800780000001</v>
      </c>
      <c r="T990" s="2">
        <v>688090.1</v>
      </c>
    </row>
    <row r="991" spans="1:20">
      <c r="A991" s="2" t="s">
        <v>12</v>
      </c>
      <c r="B991" s="2" t="s">
        <v>1334</v>
      </c>
      <c r="C991" s="2" t="s">
        <v>14</v>
      </c>
      <c r="D991" s="3" t="s">
        <v>18</v>
      </c>
      <c r="E991" s="2" t="s">
        <v>1336</v>
      </c>
      <c r="F991" s="2"/>
      <c r="G991" s="2"/>
      <c r="H991" s="2"/>
      <c r="I991" s="2"/>
      <c r="J991" s="2"/>
      <c r="K991" s="2"/>
      <c r="L991" s="2"/>
      <c r="M991" s="2"/>
      <c r="N991" s="2">
        <v>8537.7999999999993</v>
      </c>
      <c r="O991" s="2" t="s">
        <v>17</v>
      </c>
      <c r="P991" s="2">
        <v>283.94763289999997</v>
      </c>
      <c r="Q991" s="2">
        <v>2424288.1</v>
      </c>
      <c r="R991" s="2">
        <v>3.6972348030000002</v>
      </c>
      <c r="S991" s="2">
        <v>31566.2513</v>
      </c>
      <c r="T991" s="2">
        <v>1065717.1000000001</v>
      </c>
    </row>
    <row r="992" spans="1:20">
      <c r="A992" s="2" t="s">
        <v>12</v>
      </c>
      <c r="B992" s="2" t="s">
        <v>1334</v>
      </c>
      <c r="C992" s="2" t="s">
        <v>14</v>
      </c>
      <c r="D992" s="3" t="s">
        <v>15</v>
      </c>
      <c r="E992" s="2" t="s">
        <v>1337</v>
      </c>
      <c r="F992" s="2"/>
      <c r="G992" s="2"/>
      <c r="H992" s="2"/>
      <c r="I992" s="2"/>
      <c r="J992" s="2"/>
      <c r="K992" s="2"/>
      <c r="L992" s="2"/>
      <c r="M992" s="2"/>
      <c r="N992" s="2">
        <v>4041.3</v>
      </c>
      <c r="O992" s="2" t="s">
        <v>17</v>
      </c>
      <c r="P992" s="2">
        <v>647.31381490000001</v>
      </c>
      <c r="Q992" s="2">
        <v>2615989.3199999998</v>
      </c>
      <c r="R992" s="2">
        <v>8.4285652980000005</v>
      </c>
      <c r="S992" s="2">
        <v>34062.360939999999</v>
      </c>
      <c r="T992" s="2">
        <v>958498.5</v>
      </c>
    </row>
    <row r="993" spans="1:20">
      <c r="A993" s="2" t="s">
        <v>12</v>
      </c>
      <c r="B993" s="2" t="s">
        <v>1338</v>
      </c>
      <c r="C993" s="2" t="s">
        <v>14</v>
      </c>
      <c r="D993" s="3" t="s">
        <v>15</v>
      </c>
      <c r="E993" s="2" t="s">
        <v>1339</v>
      </c>
      <c r="F993" s="2"/>
      <c r="G993" s="2"/>
      <c r="H993" s="2"/>
      <c r="I993" s="2"/>
      <c r="J993" s="2"/>
      <c r="K993" s="2"/>
      <c r="L993" s="2"/>
      <c r="M993" s="2"/>
      <c r="N993" s="2">
        <v>4057.5</v>
      </c>
      <c r="O993" s="2" t="s">
        <v>17</v>
      </c>
      <c r="P993" s="2">
        <v>295.66248919999998</v>
      </c>
      <c r="Q993" s="2">
        <v>1199650.55</v>
      </c>
      <c r="R993" s="2">
        <v>3.8447657899999998</v>
      </c>
      <c r="S993" s="2">
        <v>15600.137189999999</v>
      </c>
      <c r="T993" s="2">
        <v>439551.9</v>
      </c>
    </row>
    <row r="994" spans="1:20">
      <c r="A994" s="2" t="s">
        <v>12</v>
      </c>
      <c r="B994" s="2" t="s">
        <v>1338</v>
      </c>
      <c r="C994" s="2" t="s">
        <v>14</v>
      </c>
      <c r="D994" s="3" t="s">
        <v>15</v>
      </c>
      <c r="E994" s="2" t="s">
        <v>1340</v>
      </c>
      <c r="F994" s="2"/>
      <c r="G994" s="2"/>
      <c r="H994" s="2"/>
      <c r="I994" s="2"/>
      <c r="J994" s="2"/>
      <c r="K994" s="2"/>
      <c r="L994" s="2"/>
      <c r="M994" s="2"/>
      <c r="N994" s="2">
        <v>5017.6000000000004</v>
      </c>
      <c r="O994" s="2" t="s">
        <v>17</v>
      </c>
      <c r="P994" s="2">
        <v>536.30138910000005</v>
      </c>
      <c r="Q994" s="2">
        <v>2690945.85</v>
      </c>
      <c r="R994" s="2">
        <v>6.9740102620000002</v>
      </c>
      <c r="S994" s="2">
        <v>34992.793890000001</v>
      </c>
      <c r="T994" s="2">
        <v>985962.6</v>
      </c>
    </row>
    <row r="995" spans="1:20">
      <c r="A995" s="2" t="s">
        <v>12</v>
      </c>
      <c r="B995" s="2" t="s">
        <v>1338</v>
      </c>
      <c r="C995" s="2" t="s">
        <v>14</v>
      </c>
      <c r="D995" s="3" t="s">
        <v>15</v>
      </c>
      <c r="E995" s="2" t="s">
        <v>1341</v>
      </c>
      <c r="F995" s="2"/>
      <c r="G995" s="2"/>
      <c r="H995" s="2"/>
      <c r="I995" s="2"/>
      <c r="J995" s="2"/>
      <c r="K995" s="2"/>
      <c r="L995" s="2"/>
      <c r="M995" s="2"/>
      <c r="N995" s="2">
        <v>2700.8</v>
      </c>
      <c r="O995" s="2" t="s">
        <v>17</v>
      </c>
      <c r="P995" s="2">
        <v>549.31139659999997</v>
      </c>
      <c r="Q995" s="2">
        <v>1483580.22</v>
      </c>
      <c r="R995" s="2">
        <v>7.1431911130000003</v>
      </c>
      <c r="S995" s="2">
        <v>19292.330559999999</v>
      </c>
      <c r="T995" s="2">
        <v>543583.69999999995</v>
      </c>
    </row>
    <row r="996" spans="1:20">
      <c r="A996" s="2" t="s">
        <v>12</v>
      </c>
      <c r="B996" s="2" t="s">
        <v>1338</v>
      </c>
      <c r="C996" s="2" t="s">
        <v>14</v>
      </c>
      <c r="D996" s="3" t="s">
        <v>15</v>
      </c>
      <c r="E996" s="2" t="s">
        <v>1342</v>
      </c>
      <c r="F996" s="2"/>
      <c r="G996" s="2"/>
      <c r="H996" s="2"/>
      <c r="I996" s="2"/>
      <c r="J996" s="2"/>
      <c r="K996" s="2"/>
      <c r="L996" s="2"/>
      <c r="M996" s="2"/>
      <c r="N996" s="2">
        <v>7639.2</v>
      </c>
      <c r="O996" s="2" t="s">
        <v>17</v>
      </c>
      <c r="P996" s="2">
        <v>556.80687379999995</v>
      </c>
      <c r="Q996" s="2">
        <v>4253559.07</v>
      </c>
      <c r="R996" s="2">
        <v>7.2406615570000001</v>
      </c>
      <c r="S996" s="2">
        <v>55312.861770000003</v>
      </c>
      <c r="T996" s="2">
        <v>1558504.1</v>
      </c>
    </row>
    <row r="997" spans="1:20">
      <c r="A997" s="2" t="s">
        <v>12</v>
      </c>
      <c r="B997" s="2" t="s">
        <v>1338</v>
      </c>
      <c r="C997" s="2" t="s">
        <v>14</v>
      </c>
      <c r="D997" s="3" t="s">
        <v>15</v>
      </c>
      <c r="E997" s="2" t="s">
        <v>1343</v>
      </c>
      <c r="F997" s="2"/>
      <c r="G997" s="2"/>
      <c r="H997" s="2"/>
      <c r="I997" s="2"/>
      <c r="J997" s="2"/>
      <c r="K997" s="2"/>
      <c r="L997" s="2"/>
      <c r="M997" s="2"/>
      <c r="N997" s="2">
        <v>5985</v>
      </c>
      <c r="O997" s="2" t="s">
        <v>17</v>
      </c>
      <c r="P997" s="2">
        <v>456.59004179999999</v>
      </c>
      <c r="Q997" s="2">
        <v>2732691.4</v>
      </c>
      <c r="R997" s="2">
        <v>5.9374517789999999</v>
      </c>
      <c r="S997" s="2">
        <v>35535.648889999997</v>
      </c>
      <c r="T997" s="2">
        <v>1001258.1</v>
      </c>
    </row>
    <row r="998" spans="1:20">
      <c r="A998" s="2" t="s">
        <v>12</v>
      </c>
      <c r="B998" s="2" t="s">
        <v>1344</v>
      </c>
      <c r="C998" s="2" t="s">
        <v>14</v>
      </c>
      <c r="D998" s="3" t="s">
        <v>15</v>
      </c>
      <c r="E998" s="2" t="s">
        <v>1345</v>
      </c>
      <c r="F998" s="2"/>
      <c r="G998" s="2"/>
      <c r="H998" s="2"/>
      <c r="I998" s="2"/>
      <c r="J998" s="2"/>
      <c r="K998" s="2"/>
      <c r="L998" s="2"/>
      <c r="M998" s="2"/>
      <c r="N998" s="2">
        <v>2210.1</v>
      </c>
      <c r="O998" s="2" t="s">
        <v>17</v>
      </c>
      <c r="P998" s="2">
        <v>399.90557439999998</v>
      </c>
      <c r="Q998" s="2">
        <v>883831.31</v>
      </c>
      <c r="R998" s="2">
        <v>5.2003325670000002</v>
      </c>
      <c r="S998" s="2">
        <v>11493.255010000001</v>
      </c>
      <c r="T998" s="2">
        <v>323835.8</v>
      </c>
    </row>
    <row r="999" spans="1:20">
      <c r="A999" s="2" t="s">
        <v>12</v>
      </c>
      <c r="B999" s="2" t="s">
        <v>1344</v>
      </c>
      <c r="C999" s="2" t="s">
        <v>14</v>
      </c>
      <c r="D999" s="3" t="s">
        <v>15</v>
      </c>
      <c r="E999" s="2" t="s">
        <v>1346</v>
      </c>
      <c r="F999" s="2"/>
      <c r="G999" s="2"/>
      <c r="H999" s="2"/>
      <c r="I999" s="2"/>
      <c r="J999" s="2"/>
      <c r="K999" s="2"/>
      <c r="L999" s="2"/>
      <c r="M999" s="2"/>
      <c r="N999" s="2">
        <v>6862.8</v>
      </c>
      <c r="O999" s="2" t="s">
        <v>17</v>
      </c>
      <c r="P999" s="2">
        <v>382.46604880000001</v>
      </c>
      <c r="Q999" s="2">
        <v>2624788</v>
      </c>
      <c r="R999" s="2">
        <v>4.9735506999999997</v>
      </c>
      <c r="S999" s="2">
        <v>34132.483749999999</v>
      </c>
      <c r="T999" s="2">
        <v>961722.4</v>
      </c>
    </row>
    <row r="1000" spans="1:20">
      <c r="A1000" s="2" t="s">
        <v>12</v>
      </c>
      <c r="B1000" s="2" t="s">
        <v>1347</v>
      </c>
      <c r="C1000" s="2" t="s">
        <v>14</v>
      </c>
      <c r="D1000" s="3" t="s">
        <v>15</v>
      </c>
      <c r="E1000" s="2" t="s">
        <v>1348</v>
      </c>
      <c r="F1000" s="2"/>
      <c r="G1000" s="2"/>
      <c r="H1000" s="2"/>
      <c r="I1000" s="2"/>
      <c r="J1000" s="2"/>
      <c r="K1000" s="2"/>
      <c r="L1000" s="2"/>
      <c r="M1000" s="2"/>
      <c r="N1000" s="2">
        <v>11.6</v>
      </c>
      <c r="O1000" s="2" t="s">
        <v>17</v>
      </c>
      <c r="P1000" s="2">
        <v>687.95172409999998</v>
      </c>
      <c r="Q1000" s="2">
        <v>7980.24</v>
      </c>
      <c r="R1000" s="2">
        <v>8.946056231</v>
      </c>
      <c r="S1000" s="2">
        <v>103.7742523</v>
      </c>
      <c r="T1000" s="2">
        <v>2923.9</v>
      </c>
    </row>
    <row r="1001" spans="1:20">
      <c r="A1001" s="2" t="s">
        <v>12</v>
      </c>
      <c r="B1001" s="2" t="s">
        <v>1347</v>
      </c>
      <c r="C1001" s="2" t="s">
        <v>14</v>
      </c>
      <c r="D1001" s="3" t="s">
        <v>15</v>
      </c>
      <c r="E1001" s="2" t="s">
        <v>1349</v>
      </c>
      <c r="F1001" s="2"/>
      <c r="G1001" s="2"/>
      <c r="H1001" s="2"/>
      <c r="I1001" s="2"/>
      <c r="J1001" s="2"/>
      <c r="K1001" s="2"/>
      <c r="L1001" s="2"/>
      <c r="M1001" s="2"/>
      <c r="N1001" s="2">
        <v>5250</v>
      </c>
      <c r="O1001" s="2" t="s">
        <v>17</v>
      </c>
      <c r="P1001" s="2">
        <v>288.867501</v>
      </c>
      <c r="Q1001" s="2">
        <v>1516554.38</v>
      </c>
      <c r="R1001" s="2">
        <v>3.7564044339999998</v>
      </c>
      <c r="S1001" s="2">
        <v>19721.12328</v>
      </c>
      <c r="T1001" s="2">
        <v>555665.6</v>
      </c>
    </row>
    <row r="1002" spans="1:20">
      <c r="A1002" s="2" t="s">
        <v>12</v>
      </c>
      <c r="B1002" s="2" t="s">
        <v>1350</v>
      </c>
      <c r="C1002" s="2" t="s">
        <v>14</v>
      </c>
      <c r="D1002" s="3" t="s">
        <v>18</v>
      </c>
      <c r="E1002" s="2" t="s">
        <v>1351</v>
      </c>
      <c r="F1002" s="2"/>
      <c r="G1002" s="2"/>
      <c r="H1002" s="2"/>
      <c r="I1002" s="2"/>
      <c r="J1002" s="2"/>
      <c r="K1002" s="2"/>
      <c r="L1002" s="2"/>
      <c r="M1002" s="2"/>
      <c r="N1002" s="2">
        <v>4809</v>
      </c>
      <c r="O1002" s="2" t="s">
        <v>17</v>
      </c>
      <c r="P1002" s="2">
        <v>544.13516949999996</v>
      </c>
      <c r="Q1002" s="2">
        <v>2616746.0299999998</v>
      </c>
      <c r="R1002" s="2">
        <v>7.0758799669999997</v>
      </c>
      <c r="S1002" s="2">
        <v>34027.906759999998</v>
      </c>
      <c r="T1002" s="2">
        <v>1150321.5</v>
      </c>
    </row>
    <row r="1003" spans="1:20">
      <c r="A1003" s="2" t="s">
        <v>12</v>
      </c>
      <c r="B1003" s="2" t="s">
        <v>1352</v>
      </c>
      <c r="C1003" s="2" t="s">
        <v>14</v>
      </c>
      <c r="D1003" s="3" t="s">
        <v>15</v>
      </c>
      <c r="E1003" s="2" t="s">
        <v>1353</v>
      </c>
      <c r="F1003" s="2"/>
      <c r="G1003" s="2"/>
      <c r="H1003" s="2"/>
      <c r="I1003" s="2"/>
      <c r="J1003" s="2"/>
      <c r="K1003" s="2"/>
      <c r="L1003" s="2"/>
      <c r="M1003" s="2"/>
      <c r="N1003" s="2">
        <v>8094.8</v>
      </c>
      <c r="O1003" s="2" t="s">
        <v>17</v>
      </c>
      <c r="P1003" s="2">
        <v>602.09423089999996</v>
      </c>
      <c r="Q1003" s="2">
        <v>4873832.38</v>
      </c>
      <c r="R1003" s="2">
        <v>7.8295738730000002</v>
      </c>
      <c r="S1003" s="2">
        <v>63378.834589999999</v>
      </c>
      <c r="T1003" s="2">
        <v>1785772.2</v>
      </c>
    </row>
    <row r="1004" spans="1:20">
      <c r="A1004" s="2" t="s">
        <v>12</v>
      </c>
      <c r="B1004" s="2" t="s">
        <v>1352</v>
      </c>
      <c r="C1004" s="2" t="s">
        <v>14</v>
      </c>
      <c r="D1004" s="3" t="s">
        <v>15</v>
      </c>
      <c r="E1004" s="2" t="s">
        <v>1354</v>
      </c>
      <c r="F1004" s="2"/>
      <c r="G1004" s="2"/>
      <c r="H1004" s="2"/>
      <c r="I1004" s="2"/>
      <c r="J1004" s="2"/>
      <c r="K1004" s="2"/>
      <c r="L1004" s="2"/>
      <c r="M1004" s="2"/>
      <c r="N1004" s="2">
        <v>10892</v>
      </c>
      <c r="O1004" s="2" t="s">
        <v>17</v>
      </c>
      <c r="P1004" s="2">
        <v>482.63226129999998</v>
      </c>
      <c r="Q1004" s="2">
        <v>5256830.59</v>
      </c>
      <c r="R1004" s="2">
        <v>6.276102227</v>
      </c>
      <c r="S1004" s="2">
        <v>68359.305460000003</v>
      </c>
      <c r="T1004" s="2">
        <v>1926102.7</v>
      </c>
    </row>
    <row r="1005" spans="1:20">
      <c r="A1005" s="2" t="s">
        <v>12</v>
      </c>
      <c r="B1005" s="2" t="s">
        <v>1355</v>
      </c>
      <c r="C1005" s="2" t="s">
        <v>14</v>
      </c>
      <c r="D1005" s="3" t="s">
        <v>15</v>
      </c>
      <c r="E1005" s="2" t="s">
        <v>1356</v>
      </c>
      <c r="F1005" s="2"/>
      <c r="G1005" s="2"/>
      <c r="H1005" s="2"/>
      <c r="I1005" s="2"/>
      <c r="J1005" s="2"/>
      <c r="K1005" s="2"/>
      <c r="L1005" s="2"/>
      <c r="M1005" s="2"/>
      <c r="N1005" s="2">
        <v>19008</v>
      </c>
      <c r="O1005" s="2" t="s">
        <v>17</v>
      </c>
      <c r="P1005" s="2">
        <v>280.44345120000003</v>
      </c>
      <c r="Q1005" s="2">
        <v>5330669.12</v>
      </c>
      <c r="R1005" s="2">
        <v>3.6587534399999999</v>
      </c>
      <c r="S1005" s="2">
        <v>69545.585389999993</v>
      </c>
      <c r="T1005" s="2">
        <v>1953157.2</v>
      </c>
    </row>
    <row r="1006" spans="1:20">
      <c r="A1006" s="2" t="s">
        <v>12</v>
      </c>
      <c r="B1006" s="2" t="s">
        <v>1355</v>
      </c>
      <c r="C1006" s="2" t="s">
        <v>14</v>
      </c>
      <c r="D1006" s="3" t="s">
        <v>15</v>
      </c>
      <c r="E1006" s="2" t="s">
        <v>1357</v>
      </c>
      <c r="F1006" s="2"/>
      <c r="G1006" s="2"/>
      <c r="H1006" s="2"/>
      <c r="I1006" s="2"/>
      <c r="J1006" s="2"/>
      <c r="K1006" s="2"/>
      <c r="L1006" s="2"/>
      <c r="M1006" s="2"/>
      <c r="N1006" s="2">
        <v>8008</v>
      </c>
      <c r="O1006" s="2" t="s">
        <v>17</v>
      </c>
      <c r="P1006" s="2">
        <v>514.98784969999997</v>
      </c>
      <c r="Q1006" s="2">
        <v>4124022.7</v>
      </c>
      <c r="R1006" s="2">
        <v>6.718693407</v>
      </c>
      <c r="S1006" s="2">
        <v>53803.296799999996</v>
      </c>
      <c r="T1006" s="2">
        <v>1511041.9</v>
      </c>
    </row>
    <row r="1007" spans="1:20">
      <c r="A1007" s="2" t="s">
        <v>12</v>
      </c>
      <c r="B1007" s="2" t="s">
        <v>1358</v>
      </c>
      <c r="C1007" s="2" t="s">
        <v>14</v>
      </c>
      <c r="D1007" s="3" t="s">
        <v>15</v>
      </c>
      <c r="E1007" s="2" t="s">
        <v>1359</v>
      </c>
      <c r="F1007" s="2"/>
      <c r="G1007" s="2"/>
      <c r="H1007" s="2"/>
      <c r="I1007" s="2"/>
      <c r="J1007" s="2"/>
      <c r="K1007" s="2"/>
      <c r="L1007" s="2"/>
      <c r="M1007" s="2"/>
      <c r="N1007" s="2">
        <v>9348</v>
      </c>
      <c r="O1007" s="2" t="s">
        <v>17</v>
      </c>
      <c r="P1007" s="2">
        <v>384.14494120000001</v>
      </c>
      <c r="Q1007" s="2">
        <v>3590986.91</v>
      </c>
      <c r="R1007" s="2">
        <v>5.0512155310000004</v>
      </c>
      <c r="S1007" s="2">
        <v>47218.762790000001</v>
      </c>
      <c r="T1007" s="2">
        <v>1315737.6000000001</v>
      </c>
    </row>
    <row r="1008" spans="1:20">
      <c r="A1008" s="2" t="s">
        <v>12</v>
      </c>
      <c r="B1008" s="2" t="s">
        <v>1360</v>
      </c>
      <c r="C1008" s="2" t="s">
        <v>14</v>
      </c>
      <c r="D1008" s="3" t="s">
        <v>15</v>
      </c>
      <c r="E1008" s="2" t="s">
        <v>1361</v>
      </c>
      <c r="F1008" s="2"/>
      <c r="G1008" s="2"/>
      <c r="H1008" s="2"/>
      <c r="I1008" s="2"/>
      <c r="J1008" s="2"/>
      <c r="K1008" s="2"/>
      <c r="L1008" s="2"/>
      <c r="M1008" s="2"/>
      <c r="N1008" s="2">
        <v>15568</v>
      </c>
      <c r="O1008" s="2" t="s">
        <v>17</v>
      </c>
      <c r="P1008" s="2">
        <v>418.61682939999997</v>
      </c>
      <c r="Q1008" s="2">
        <v>6517026.7999999998</v>
      </c>
      <c r="R1008" s="2">
        <v>5.5467977919999996</v>
      </c>
      <c r="S1008" s="2">
        <v>86352.548030000005</v>
      </c>
      <c r="T1008" s="2">
        <v>2387838.6</v>
      </c>
    </row>
    <row r="1009" spans="1:20">
      <c r="A1009" s="2" t="s">
        <v>12</v>
      </c>
      <c r="B1009" s="2" t="s">
        <v>1362</v>
      </c>
      <c r="C1009" s="2" t="s">
        <v>14</v>
      </c>
      <c r="D1009" s="3" t="s">
        <v>15</v>
      </c>
      <c r="E1009" s="2" t="s">
        <v>1363</v>
      </c>
      <c r="F1009" s="2"/>
      <c r="G1009" s="2"/>
      <c r="H1009" s="2"/>
      <c r="I1009" s="2"/>
      <c r="J1009" s="2"/>
      <c r="K1009" s="2"/>
      <c r="L1009" s="2"/>
      <c r="M1009" s="2"/>
      <c r="N1009" s="2">
        <v>8892</v>
      </c>
      <c r="O1009" s="2" t="s">
        <v>17</v>
      </c>
      <c r="P1009" s="2">
        <v>569.87375729999997</v>
      </c>
      <c r="Q1009" s="2">
        <v>5067317.45</v>
      </c>
      <c r="R1009" s="2">
        <v>7.5509971819999997</v>
      </c>
      <c r="S1009" s="2">
        <v>67143.466939999998</v>
      </c>
      <c r="T1009" s="2">
        <v>1856665.1</v>
      </c>
    </row>
    <row r="1010" spans="1:20">
      <c r="A1010" s="2" t="s">
        <v>12</v>
      </c>
      <c r="B1010" s="2" t="s">
        <v>1362</v>
      </c>
      <c r="C1010" s="2" t="s">
        <v>14</v>
      </c>
      <c r="D1010" s="3" t="s">
        <v>15</v>
      </c>
      <c r="E1010" s="2" t="s">
        <v>1364</v>
      </c>
      <c r="F1010" s="2"/>
      <c r="G1010" s="2"/>
      <c r="H1010" s="2"/>
      <c r="I1010" s="2"/>
      <c r="J1010" s="2"/>
      <c r="K1010" s="2"/>
      <c r="L1010" s="2"/>
      <c r="M1010" s="2"/>
      <c r="N1010" s="2">
        <v>10561.6</v>
      </c>
      <c r="O1010" s="2" t="s">
        <v>17</v>
      </c>
      <c r="P1010" s="2">
        <v>502.25955440000001</v>
      </c>
      <c r="Q1010" s="2">
        <v>5304664.51</v>
      </c>
      <c r="R1010" s="2">
        <v>6.655088836</v>
      </c>
      <c r="S1010" s="2">
        <v>70288.386249999996</v>
      </c>
      <c r="T1010" s="2">
        <v>1943629.1</v>
      </c>
    </row>
    <row r="1011" spans="1:20">
      <c r="A1011" s="2" t="s">
        <v>12</v>
      </c>
      <c r="B1011" s="2" t="s">
        <v>1365</v>
      </c>
      <c r="C1011" s="2" t="s">
        <v>14</v>
      </c>
      <c r="D1011" s="3" t="s">
        <v>15</v>
      </c>
      <c r="E1011" s="2" t="s">
        <v>1366</v>
      </c>
      <c r="F1011" s="2"/>
      <c r="G1011" s="2"/>
      <c r="H1011" s="2"/>
      <c r="I1011" s="2"/>
      <c r="J1011" s="2"/>
      <c r="K1011" s="2"/>
      <c r="L1011" s="2"/>
      <c r="M1011" s="2"/>
      <c r="N1011" s="2">
        <v>5100</v>
      </c>
      <c r="O1011" s="2" t="s">
        <v>17</v>
      </c>
      <c r="P1011" s="2">
        <v>549.26239410000005</v>
      </c>
      <c r="Q1011" s="2">
        <v>2801238.21</v>
      </c>
      <c r="R1011" s="2">
        <v>7.2778904750000004</v>
      </c>
      <c r="S1011" s="2">
        <v>37117.241419999998</v>
      </c>
      <c r="T1011" s="2">
        <v>1026373.7</v>
      </c>
    </row>
    <row r="1012" spans="1:20">
      <c r="A1012" s="2" t="s">
        <v>12</v>
      </c>
      <c r="B1012" s="2" t="s">
        <v>1365</v>
      </c>
      <c r="C1012" s="2" t="s">
        <v>14</v>
      </c>
      <c r="D1012" s="3" t="s">
        <v>15</v>
      </c>
      <c r="E1012" s="2" t="s">
        <v>1367</v>
      </c>
      <c r="F1012" s="2"/>
      <c r="G1012" s="2"/>
      <c r="H1012" s="2"/>
      <c r="I1012" s="2"/>
      <c r="J1012" s="2"/>
      <c r="K1012" s="2"/>
      <c r="L1012" s="2"/>
      <c r="M1012" s="2"/>
      <c r="N1012" s="2">
        <v>10561.6</v>
      </c>
      <c r="O1012" s="2" t="s">
        <v>17</v>
      </c>
      <c r="P1012" s="2">
        <v>484.32214149999999</v>
      </c>
      <c r="Q1012" s="2">
        <v>5115216.7300000004</v>
      </c>
      <c r="R1012" s="2">
        <v>6.4174127670000001</v>
      </c>
      <c r="S1012" s="2">
        <v>67778.146680000005</v>
      </c>
      <c r="T1012" s="2">
        <v>1874215.3</v>
      </c>
    </row>
    <row r="1013" spans="1:20">
      <c r="A1013" s="2" t="s">
        <v>12</v>
      </c>
      <c r="B1013" s="2" t="s">
        <v>1365</v>
      </c>
      <c r="C1013" s="2" t="s">
        <v>14</v>
      </c>
      <c r="D1013" s="3" t="s">
        <v>15</v>
      </c>
      <c r="E1013" s="2" t="s">
        <v>1368</v>
      </c>
      <c r="F1013" s="2"/>
      <c r="G1013" s="2"/>
      <c r="H1013" s="2"/>
      <c r="I1013" s="2"/>
      <c r="J1013" s="2"/>
      <c r="K1013" s="2"/>
      <c r="L1013" s="2"/>
      <c r="M1013" s="2"/>
      <c r="N1013" s="2">
        <v>11202.2</v>
      </c>
      <c r="O1013" s="2" t="s">
        <v>17</v>
      </c>
      <c r="P1013" s="2">
        <v>513.29826019999996</v>
      </c>
      <c r="Q1013" s="2">
        <v>5750069.7699999996</v>
      </c>
      <c r="R1013" s="2">
        <v>6.801354978</v>
      </c>
      <c r="S1013" s="2">
        <v>76190.138730000006</v>
      </c>
      <c r="T1013" s="2">
        <v>2106825.6</v>
      </c>
    </row>
    <row r="1014" spans="1:20">
      <c r="A1014" s="2" t="s">
        <v>12</v>
      </c>
      <c r="B1014" s="2" t="s">
        <v>1369</v>
      </c>
      <c r="C1014" s="2" t="s">
        <v>14</v>
      </c>
      <c r="D1014" s="3" t="s">
        <v>15</v>
      </c>
      <c r="E1014" s="2" t="s">
        <v>1370</v>
      </c>
      <c r="F1014" s="2"/>
      <c r="G1014" s="2"/>
      <c r="H1014" s="2"/>
      <c r="I1014" s="2"/>
      <c r="J1014" s="2"/>
      <c r="K1014" s="2"/>
      <c r="L1014" s="2"/>
      <c r="M1014" s="2"/>
      <c r="N1014" s="2">
        <v>2432</v>
      </c>
      <c r="O1014" s="2" t="s">
        <v>17</v>
      </c>
      <c r="P1014" s="2">
        <v>560.84125819999997</v>
      </c>
      <c r="Q1014" s="2">
        <v>1363965.94</v>
      </c>
      <c r="R1014" s="2">
        <v>7.4313138759999999</v>
      </c>
      <c r="S1014" s="2">
        <v>18072.95535</v>
      </c>
      <c r="T1014" s="2">
        <v>499757.1</v>
      </c>
    </row>
    <row r="1015" spans="1:20">
      <c r="A1015" s="2" t="s">
        <v>12</v>
      </c>
      <c r="B1015" s="2" t="s">
        <v>1369</v>
      </c>
      <c r="C1015" s="2" t="s">
        <v>14</v>
      </c>
      <c r="D1015" s="3" t="s">
        <v>15</v>
      </c>
      <c r="E1015" s="2" t="s">
        <v>1371</v>
      </c>
      <c r="F1015" s="2"/>
      <c r="G1015" s="2"/>
      <c r="H1015" s="2"/>
      <c r="I1015" s="2"/>
      <c r="J1015" s="2"/>
      <c r="K1015" s="2"/>
      <c r="L1015" s="2"/>
      <c r="M1015" s="2"/>
      <c r="N1015" s="2">
        <v>10024</v>
      </c>
      <c r="O1015" s="2" t="s">
        <v>17</v>
      </c>
      <c r="P1015" s="2">
        <v>434.8732961</v>
      </c>
      <c r="Q1015" s="2">
        <v>4359169.92</v>
      </c>
      <c r="R1015" s="2">
        <v>5.7622008229999997</v>
      </c>
      <c r="S1015" s="2">
        <v>57760.301050000002</v>
      </c>
      <c r="T1015" s="2">
        <v>1597199.9</v>
      </c>
    </row>
    <row r="1016" spans="1:20">
      <c r="A1016" s="2" t="s">
        <v>12</v>
      </c>
      <c r="B1016" s="2" t="s">
        <v>1369</v>
      </c>
      <c r="C1016" s="2" t="s">
        <v>14</v>
      </c>
      <c r="D1016" s="3" t="s">
        <v>15</v>
      </c>
      <c r="E1016" s="2" t="s">
        <v>1372</v>
      </c>
      <c r="F1016" s="2"/>
      <c r="G1016" s="2"/>
      <c r="H1016" s="2"/>
      <c r="I1016" s="2"/>
      <c r="J1016" s="2"/>
      <c r="K1016" s="2"/>
      <c r="L1016" s="2"/>
      <c r="M1016" s="2"/>
      <c r="N1016" s="2">
        <v>4536</v>
      </c>
      <c r="O1016" s="2" t="s">
        <v>17</v>
      </c>
      <c r="P1016" s="2">
        <v>659.62211420000006</v>
      </c>
      <c r="Q1016" s="2">
        <v>2992045.91</v>
      </c>
      <c r="R1016" s="2">
        <v>8.7401896669999992</v>
      </c>
      <c r="S1016" s="2">
        <v>39645.500330000003</v>
      </c>
      <c r="T1016" s="2">
        <v>1096285.6000000001</v>
      </c>
    </row>
    <row r="1017" spans="1:20">
      <c r="A1017" s="2" t="s">
        <v>12</v>
      </c>
      <c r="B1017" s="2" t="s">
        <v>1369</v>
      </c>
      <c r="C1017" s="2" t="s">
        <v>14</v>
      </c>
      <c r="D1017" s="3" t="s">
        <v>15</v>
      </c>
      <c r="E1017" s="2" t="s">
        <v>1373</v>
      </c>
      <c r="F1017" s="2"/>
      <c r="G1017" s="2"/>
      <c r="H1017" s="2"/>
      <c r="I1017" s="2"/>
      <c r="J1017" s="2"/>
      <c r="K1017" s="2"/>
      <c r="L1017" s="2"/>
      <c r="M1017" s="2"/>
      <c r="N1017" s="2">
        <v>2224.8000000000002</v>
      </c>
      <c r="O1017" s="2" t="s">
        <v>17</v>
      </c>
      <c r="P1017" s="2">
        <v>568.49406239999996</v>
      </c>
      <c r="Q1017" s="2">
        <v>1264785.5900000001</v>
      </c>
      <c r="R1017" s="2">
        <v>7.5327158130000003</v>
      </c>
      <c r="S1017" s="2">
        <v>16758.78614</v>
      </c>
      <c r="T1017" s="2">
        <v>463417.4</v>
      </c>
    </row>
    <row r="1018" spans="1:20">
      <c r="A1018" s="2" t="s">
        <v>12</v>
      </c>
      <c r="B1018" s="2" t="s">
        <v>1369</v>
      </c>
      <c r="C1018" s="2" t="s">
        <v>14</v>
      </c>
      <c r="D1018" s="3" t="s">
        <v>15</v>
      </c>
      <c r="E1018" s="2" t="s">
        <v>1374</v>
      </c>
      <c r="F1018" s="2"/>
      <c r="G1018" s="2"/>
      <c r="H1018" s="2"/>
      <c r="I1018" s="2"/>
      <c r="J1018" s="2"/>
      <c r="K1018" s="2"/>
      <c r="L1018" s="2"/>
      <c r="M1018" s="2"/>
      <c r="N1018" s="2">
        <v>2867.2</v>
      </c>
      <c r="O1018" s="2" t="s">
        <v>17</v>
      </c>
      <c r="P1018" s="2">
        <v>547.558088</v>
      </c>
      <c r="Q1018" s="2">
        <v>1569958.55</v>
      </c>
      <c r="R1018" s="2">
        <v>7.2553079110000001</v>
      </c>
      <c r="S1018" s="2">
        <v>20802.418839999998</v>
      </c>
      <c r="T1018" s="2">
        <v>575232.80000000005</v>
      </c>
    </row>
    <row r="1019" spans="1:20">
      <c r="A1019" s="2" t="s">
        <v>12</v>
      </c>
      <c r="B1019" s="2" t="s">
        <v>1369</v>
      </c>
      <c r="C1019" s="2" t="s">
        <v>14</v>
      </c>
      <c r="D1019" s="3" t="s">
        <v>15</v>
      </c>
      <c r="E1019" s="2" t="s">
        <v>1375</v>
      </c>
      <c r="F1019" s="2"/>
      <c r="G1019" s="2"/>
      <c r="H1019" s="2"/>
      <c r="I1019" s="2"/>
      <c r="J1019" s="2"/>
      <c r="K1019" s="2"/>
      <c r="L1019" s="2"/>
      <c r="M1019" s="2"/>
      <c r="N1019" s="2">
        <v>2450</v>
      </c>
      <c r="O1019" s="2" t="s">
        <v>17</v>
      </c>
      <c r="P1019" s="2">
        <v>531.68963670000005</v>
      </c>
      <c r="Q1019" s="2">
        <v>1302639.6100000001</v>
      </c>
      <c r="R1019" s="2">
        <v>7.0450461999999998</v>
      </c>
      <c r="S1019" s="2">
        <v>17260.36319</v>
      </c>
      <c r="T1019" s="2">
        <v>477287.1</v>
      </c>
    </row>
    <row r="1020" spans="1:20">
      <c r="A1020" s="2" t="s">
        <v>12</v>
      </c>
      <c r="B1020" s="2" t="s">
        <v>1369</v>
      </c>
      <c r="C1020" s="2" t="s">
        <v>14</v>
      </c>
      <c r="D1020" s="3" t="s">
        <v>15</v>
      </c>
      <c r="E1020" s="2" t="s">
        <v>1376</v>
      </c>
      <c r="F1020" s="2"/>
      <c r="G1020" s="2"/>
      <c r="H1020" s="2"/>
      <c r="I1020" s="2"/>
      <c r="J1020" s="2"/>
      <c r="K1020" s="2"/>
      <c r="L1020" s="2"/>
      <c r="M1020" s="2"/>
      <c r="N1020" s="2">
        <v>4088</v>
      </c>
      <c r="O1020" s="2" t="s">
        <v>17</v>
      </c>
      <c r="P1020" s="2">
        <v>458.66747800000002</v>
      </c>
      <c r="Q1020" s="2">
        <v>1875032.65</v>
      </c>
      <c r="R1020" s="2">
        <v>6.0774808269999996</v>
      </c>
      <c r="S1020" s="2">
        <v>24844.741620000001</v>
      </c>
      <c r="T1020" s="2">
        <v>687012</v>
      </c>
    </row>
    <row r="1021" spans="1:20">
      <c r="A1021" s="2" t="s">
        <v>12</v>
      </c>
      <c r="B1021" s="2" t="s">
        <v>1369</v>
      </c>
      <c r="C1021" s="2" t="s">
        <v>14</v>
      </c>
      <c r="D1021" s="3" t="s">
        <v>15</v>
      </c>
      <c r="E1021" s="2" t="s">
        <v>1377</v>
      </c>
      <c r="F1021" s="2"/>
      <c r="G1021" s="2"/>
      <c r="H1021" s="2"/>
      <c r="I1021" s="2"/>
      <c r="J1021" s="2"/>
      <c r="K1021" s="2"/>
      <c r="L1021" s="2"/>
      <c r="M1021" s="2"/>
      <c r="N1021" s="2">
        <v>2991.6</v>
      </c>
      <c r="O1021" s="2" t="s">
        <v>17</v>
      </c>
      <c r="P1021" s="2">
        <v>685.2819561</v>
      </c>
      <c r="Q1021" s="2">
        <v>2050089.5</v>
      </c>
      <c r="R1021" s="2">
        <v>9.0801902230000007</v>
      </c>
      <c r="S1021" s="2">
        <v>27164.297070000001</v>
      </c>
      <c r="T1021" s="2">
        <v>751152.8</v>
      </c>
    </row>
    <row r="1022" spans="1:20">
      <c r="A1022" s="2" t="s">
        <v>12</v>
      </c>
      <c r="B1022" s="2" t="s">
        <v>1369</v>
      </c>
      <c r="C1022" s="2" t="s">
        <v>14</v>
      </c>
      <c r="D1022" s="3" t="s">
        <v>15</v>
      </c>
      <c r="E1022" s="2" t="s">
        <v>1378</v>
      </c>
      <c r="F1022" s="2"/>
      <c r="G1022" s="2"/>
      <c r="H1022" s="2"/>
      <c r="I1022" s="2"/>
      <c r="J1022" s="2"/>
      <c r="K1022" s="2"/>
      <c r="L1022" s="2"/>
      <c r="M1022" s="2"/>
      <c r="N1022" s="2">
        <v>4894.3999999999996</v>
      </c>
      <c r="O1022" s="2" t="s">
        <v>17</v>
      </c>
      <c r="P1022" s="2">
        <v>433.3478465</v>
      </c>
      <c r="Q1022" s="2">
        <v>2120977.7000000002</v>
      </c>
      <c r="R1022" s="2">
        <v>5.7419881610000001</v>
      </c>
      <c r="S1022" s="2">
        <v>28103.586859999999</v>
      </c>
      <c r="T1022" s="2">
        <v>777126.2</v>
      </c>
    </row>
    <row r="1023" spans="1:20">
      <c r="A1023" s="2" t="s">
        <v>12</v>
      </c>
      <c r="B1023" s="2" t="s">
        <v>1369</v>
      </c>
      <c r="C1023" s="2" t="s">
        <v>14</v>
      </c>
      <c r="D1023" s="3" t="s">
        <v>15</v>
      </c>
      <c r="E1023" s="2" t="s">
        <v>1379</v>
      </c>
      <c r="F1023" s="2"/>
      <c r="G1023" s="2"/>
      <c r="H1023" s="2"/>
      <c r="I1023" s="2"/>
      <c r="J1023" s="2"/>
      <c r="K1023" s="2"/>
      <c r="L1023" s="2"/>
      <c r="M1023" s="2"/>
      <c r="N1023" s="2">
        <v>2440.8000000000002</v>
      </c>
      <c r="O1023" s="2" t="s">
        <v>17</v>
      </c>
      <c r="P1023" s="2">
        <v>564.15049160000001</v>
      </c>
      <c r="Q1023" s="2">
        <v>1376978.52</v>
      </c>
      <c r="R1023" s="2">
        <v>7.4751622050000002</v>
      </c>
      <c r="S1023" s="2">
        <v>18245.375909999999</v>
      </c>
      <c r="T1023" s="2">
        <v>504525</v>
      </c>
    </row>
    <row r="1024" spans="1:20">
      <c r="A1024" s="2" t="s">
        <v>12</v>
      </c>
      <c r="B1024" s="2" t="s">
        <v>1369</v>
      </c>
      <c r="C1024" s="2" t="s">
        <v>14</v>
      </c>
      <c r="D1024" s="3" t="s">
        <v>15</v>
      </c>
      <c r="E1024" s="2" t="s">
        <v>1380</v>
      </c>
      <c r="F1024" s="2"/>
      <c r="G1024" s="2"/>
      <c r="H1024" s="2"/>
      <c r="I1024" s="2"/>
      <c r="J1024" s="2"/>
      <c r="K1024" s="2"/>
      <c r="L1024" s="2"/>
      <c r="M1024" s="2"/>
      <c r="N1024" s="2">
        <v>4620</v>
      </c>
      <c r="O1024" s="2" t="s">
        <v>17</v>
      </c>
      <c r="P1024" s="2">
        <v>609.14446320000002</v>
      </c>
      <c r="Q1024" s="2">
        <v>2814247.42</v>
      </c>
      <c r="R1024" s="2">
        <v>8.0713457430000002</v>
      </c>
      <c r="S1024" s="2">
        <v>37289.617330000001</v>
      </c>
      <c r="T1024" s="2">
        <v>1031140.2</v>
      </c>
    </row>
    <row r="1025" spans="1:20">
      <c r="A1025" s="2" t="s">
        <v>12</v>
      </c>
      <c r="B1025" s="2" t="s">
        <v>1369</v>
      </c>
      <c r="C1025" s="2" t="s">
        <v>14</v>
      </c>
      <c r="D1025" s="3" t="s">
        <v>15</v>
      </c>
      <c r="E1025" s="2" t="s">
        <v>1381</v>
      </c>
      <c r="F1025" s="2"/>
      <c r="G1025" s="2"/>
      <c r="H1025" s="2"/>
      <c r="I1025" s="2"/>
      <c r="J1025" s="2"/>
      <c r="K1025" s="2"/>
      <c r="L1025" s="2"/>
      <c r="M1025" s="2"/>
      <c r="N1025" s="2">
        <v>2923.2</v>
      </c>
      <c r="O1025" s="2" t="s">
        <v>17</v>
      </c>
      <c r="P1025" s="2">
        <v>669.60224410000001</v>
      </c>
      <c r="Q1025" s="2">
        <v>1957381.28</v>
      </c>
      <c r="R1025" s="2">
        <v>8.8724293640000003</v>
      </c>
      <c r="S1025" s="2">
        <v>25935.88552</v>
      </c>
      <c r="T1025" s="2">
        <v>717184.5</v>
      </c>
    </row>
    <row r="1026" spans="1:20">
      <c r="A1026" s="2" t="s">
        <v>12</v>
      </c>
      <c r="B1026" s="2" t="s">
        <v>1369</v>
      </c>
      <c r="C1026" s="2" t="s">
        <v>14</v>
      </c>
      <c r="D1026" s="3" t="s">
        <v>15</v>
      </c>
      <c r="E1026" s="2" t="s">
        <v>1382</v>
      </c>
      <c r="F1026" s="2"/>
      <c r="G1026" s="2"/>
      <c r="H1026" s="2"/>
      <c r="I1026" s="2"/>
      <c r="J1026" s="2"/>
      <c r="K1026" s="2"/>
      <c r="L1026" s="2"/>
      <c r="M1026" s="2"/>
      <c r="N1026" s="2">
        <v>166.4</v>
      </c>
      <c r="O1026" s="2" t="s">
        <v>17</v>
      </c>
      <c r="P1026" s="2">
        <v>543.37560099999996</v>
      </c>
      <c r="Q1026" s="2">
        <v>90417.7</v>
      </c>
      <c r="R1026" s="2">
        <v>7.1998887099999997</v>
      </c>
      <c r="S1026" s="2">
        <v>1198.061481</v>
      </c>
      <c r="T1026" s="2">
        <v>33129.1</v>
      </c>
    </row>
    <row r="1027" spans="1:20">
      <c r="A1027" s="2" t="s">
        <v>12</v>
      </c>
      <c r="B1027" s="2" t="s">
        <v>1369</v>
      </c>
      <c r="C1027" s="2" t="s">
        <v>14</v>
      </c>
      <c r="D1027" s="3" t="s">
        <v>15</v>
      </c>
      <c r="E1027" s="2" t="s">
        <v>1383</v>
      </c>
      <c r="F1027" s="2"/>
      <c r="G1027" s="2"/>
      <c r="H1027" s="2"/>
      <c r="I1027" s="2"/>
      <c r="J1027" s="2"/>
      <c r="K1027" s="2"/>
      <c r="L1027" s="2"/>
      <c r="M1027" s="2"/>
      <c r="N1027" s="2">
        <v>9508.7999999999993</v>
      </c>
      <c r="O1027" s="2" t="s">
        <v>17</v>
      </c>
      <c r="P1027" s="2">
        <v>442.2558009</v>
      </c>
      <c r="Q1027" s="2">
        <v>4205321.96</v>
      </c>
      <c r="R1027" s="2">
        <v>5.8600212129999996</v>
      </c>
      <c r="S1027" s="2">
        <v>55721.76971</v>
      </c>
      <c r="T1027" s="2">
        <v>1540829.9</v>
      </c>
    </row>
    <row r="1028" spans="1:20">
      <c r="A1028" s="2" t="s">
        <v>12</v>
      </c>
      <c r="B1028" s="2" t="s">
        <v>1384</v>
      </c>
      <c r="C1028" s="2" t="s">
        <v>14</v>
      </c>
      <c r="D1028" s="3" t="s">
        <v>15</v>
      </c>
      <c r="E1028" s="2" t="s">
        <v>1385</v>
      </c>
      <c r="F1028" s="2"/>
      <c r="G1028" s="2"/>
      <c r="H1028" s="2"/>
      <c r="I1028" s="2"/>
      <c r="J1028" s="2"/>
      <c r="K1028" s="2"/>
      <c r="L1028" s="2"/>
      <c r="M1028" s="2"/>
      <c r="N1028" s="2">
        <v>6975</v>
      </c>
      <c r="O1028" s="2" t="s">
        <v>17</v>
      </c>
      <c r="P1028" s="2">
        <v>550.69450040000004</v>
      </c>
      <c r="Q1028" s="2">
        <v>3841094.14</v>
      </c>
      <c r="R1028" s="2">
        <v>7.3133399780000001</v>
      </c>
      <c r="S1028" s="2">
        <v>51010.546349999997</v>
      </c>
      <c r="T1028" s="2">
        <v>1407376.9</v>
      </c>
    </row>
    <row r="1029" spans="1:20">
      <c r="A1029" s="2" t="s">
        <v>12</v>
      </c>
      <c r="B1029" s="2" t="s">
        <v>1386</v>
      </c>
      <c r="C1029" s="2" t="s">
        <v>14</v>
      </c>
      <c r="D1029" s="3" t="s">
        <v>15</v>
      </c>
      <c r="E1029" s="2" t="s">
        <v>1387</v>
      </c>
      <c r="F1029" s="2"/>
      <c r="G1029" s="2"/>
      <c r="H1029" s="2"/>
      <c r="I1029" s="2"/>
      <c r="J1029" s="2"/>
      <c r="K1029" s="2"/>
      <c r="L1029" s="2"/>
      <c r="M1029" s="2"/>
      <c r="N1029" s="2">
        <v>4620</v>
      </c>
      <c r="O1029" s="2" t="s">
        <v>17</v>
      </c>
      <c r="P1029" s="2">
        <v>591.30821209999999</v>
      </c>
      <c r="Q1029" s="2">
        <v>2731843.94</v>
      </c>
      <c r="R1029" s="2">
        <v>7.8526987000000004</v>
      </c>
      <c r="S1029" s="2">
        <v>36279.467989999997</v>
      </c>
      <c r="T1029" s="2">
        <v>1000947.7</v>
      </c>
    </row>
    <row r="1030" spans="1:20">
      <c r="A1030" s="2" t="s">
        <v>12</v>
      </c>
      <c r="B1030" s="2" t="s">
        <v>1386</v>
      </c>
      <c r="C1030" s="2" t="s">
        <v>14</v>
      </c>
      <c r="D1030" s="3" t="s">
        <v>15</v>
      </c>
      <c r="E1030" s="2" t="s">
        <v>1388</v>
      </c>
      <c r="F1030" s="2"/>
      <c r="G1030" s="2"/>
      <c r="H1030" s="2"/>
      <c r="I1030" s="2"/>
      <c r="J1030" s="2"/>
      <c r="K1030" s="2"/>
      <c r="L1030" s="2"/>
      <c r="M1030" s="2"/>
      <c r="N1030" s="2">
        <v>2988</v>
      </c>
      <c r="O1030" s="2" t="s">
        <v>17</v>
      </c>
      <c r="P1030" s="2">
        <v>634.15889890000005</v>
      </c>
      <c r="Q1030" s="2">
        <v>1894866.79</v>
      </c>
      <c r="R1030" s="2">
        <v>8.4217649259999998</v>
      </c>
      <c r="S1030" s="2">
        <v>25164.2336</v>
      </c>
      <c r="T1030" s="2">
        <v>694279.2</v>
      </c>
    </row>
    <row r="1031" spans="1:20">
      <c r="A1031" s="2" t="s">
        <v>12</v>
      </c>
      <c r="B1031" s="2" t="s">
        <v>1386</v>
      </c>
      <c r="C1031" s="2" t="s">
        <v>14</v>
      </c>
      <c r="D1031" s="3" t="s">
        <v>15</v>
      </c>
      <c r="E1031" s="2" t="s">
        <v>1389</v>
      </c>
      <c r="F1031" s="2"/>
      <c r="G1031" s="2"/>
      <c r="H1031" s="2"/>
      <c r="I1031" s="2"/>
      <c r="J1031" s="2"/>
      <c r="K1031" s="2"/>
      <c r="L1031" s="2"/>
      <c r="M1031" s="2"/>
      <c r="N1031" s="2">
        <v>18524.8</v>
      </c>
      <c r="O1031" s="2" t="s">
        <v>17</v>
      </c>
      <c r="P1031" s="2">
        <v>411.59141099999999</v>
      </c>
      <c r="Q1031" s="2">
        <v>7624648.5700000003</v>
      </c>
      <c r="R1031" s="2">
        <v>5.4660213940000002</v>
      </c>
      <c r="S1031" s="2">
        <v>101256.9531</v>
      </c>
      <c r="T1031" s="2">
        <v>2793671.3</v>
      </c>
    </row>
    <row r="1032" spans="1:20">
      <c r="A1032" s="2" t="s">
        <v>12</v>
      </c>
      <c r="B1032" s="2" t="s">
        <v>1390</v>
      </c>
      <c r="C1032" s="2" t="s">
        <v>14</v>
      </c>
      <c r="D1032" s="3" t="s">
        <v>15</v>
      </c>
      <c r="E1032" s="2" t="s">
        <v>1391</v>
      </c>
      <c r="F1032" s="2"/>
      <c r="G1032" s="2"/>
      <c r="H1032" s="2"/>
      <c r="I1032" s="2"/>
      <c r="J1032" s="2"/>
      <c r="K1032" s="2"/>
      <c r="L1032" s="2"/>
      <c r="M1032" s="2"/>
      <c r="N1032" s="2">
        <v>6790</v>
      </c>
      <c r="O1032" s="2" t="s">
        <v>17</v>
      </c>
      <c r="P1032" s="2">
        <v>629.22725330000003</v>
      </c>
      <c r="Q1032" s="2">
        <v>4272453.05</v>
      </c>
      <c r="R1032" s="2">
        <v>8.3451890360000007</v>
      </c>
      <c r="S1032" s="2">
        <v>56663.833550000003</v>
      </c>
      <c r="T1032" s="2">
        <v>1565426.8</v>
      </c>
    </row>
    <row r="1033" spans="1:20">
      <c r="A1033" s="2" t="s">
        <v>12</v>
      </c>
      <c r="B1033" s="2" t="s">
        <v>1390</v>
      </c>
      <c r="C1033" s="2" t="s">
        <v>14</v>
      </c>
      <c r="D1033" s="3" t="s">
        <v>15</v>
      </c>
      <c r="E1033" s="2" t="s">
        <v>1392</v>
      </c>
      <c r="F1033" s="2"/>
      <c r="G1033" s="2"/>
      <c r="H1033" s="2"/>
      <c r="I1033" s="2"/>
      <c r="J1033" s="2"/>
      <c r="K1033" s="2"/>
      <c r="L1033" s="2"/>
      <c r="M1033" s="2"/>
      <c r="N1033" s="2">
        <v>3609.6</v>
      </c>
      <c r="O1033" s="2" t="s">
        <v>17</v>
      </c>
      <c r="P1033" s="2">
        <v>547.17682009999999</v>
      </c>
      <c r="Q1033" s="2">
        <v>1975089.45</v>
      </c>
      <c r="R1033" s="2">
        <v>7.256987005</v>
      </c>
      <c r="S1033" s="2">
        <v>26194.82029</v>
      </c>
      <c r="T1033" s="2">
        <v>723672.8</v>
      </c>
    </row>
    <row r="1034" spans="1:20">
      <c r="A1034" s="2" t="s">
        <v>12</v>
      </c>
      <c r="B1034" s="2" t="s">
        <v>1390</v>
      </c>
      <c r="C1034" s="2" t="s">
        <v>14</v>
      </c>
      <c r="D1034" s="3" t="s">
        <v>15</v>
      </c>
      <c r="E1034" s="2" t="s">
        <v>1393</v>
      </c>
      <c r="F1034" s="2"/>
      <c r="G1034" s="2"/>
      <c r="H1034" s="2"/>
      <c r="I1034" s="2"/>
      <c r="J1034" s="2"/>
      <c r="K1034" s="2"/>
      <c r="L1034" s="2"/>
      <c r="M1034" s="2"/>
      <c r="N1034" s="2">
        <v>2338.1999999999998</v>
      </c>
      <c r="O1034" s="2" t="s">
        <v>17</v>
      </c>
      <c r="P1034" s="2">
        <v>658.69290479999995</v>
      </c>
      <c r="Q1034" s="2">
        <v>1540155.75</v>
      </c>
      <c r="R1034" s="2">
        <v>8.7359801699999995</v>
      </c>
      <c r="S1034" s="2">
        <v>20426.468830000002</v>
      </c>
      <c r="T1034" s="2">
        <v>564313.1</v>
      </c>
    </row>
    <row r="1035" spans="1:20">
      <c r="A1035" s="2" t="s">
        <v>12</v>
      </c>
      <c r="B1035" s="2" t="s">
        <v>1390</v>
      </c>
      <c r="C1035" s="2" t="s">
        <v>14</v>
      </c>
      <c r="D1035" s="3" t="s">
        <v>15</v>
      </c>
      <c r="E1035" s="2" t="s">
        <v>1393</v>
      </c>
      <c r="F1035" s="2"/>
      <c r="G1035" s="2"/>
      <c r="H1035" s="2"/>
      <c r="I1035" s="2"/>
      <c r="J1035" s="2"/>
      <c r="K1035" s="2"/>
      <c r="L1035" s="2"/>
      <c r="M1035" s="2"/>
      <c r="N1035" s="2">
        <v>2338.1999999999998</v>
      </c>
      <c r="O1035" s="2" t="s">
        <v>17</v>
      </c>
      <c r="P1035" s="2">
        <v>658.69290479999995</v>
      </c>
      <c r="Q1035" s="2">
        <v>1540155.75</v>
      </c>
      <c r="R1035" s="2">
        <v>8.7359801699999995</v>
      </c>
      <c r="S1035" s="2">
        <v>20426.468830000002</v>
      </c>
      <c r="T1035" s="2">
        <v>564313.1</v>
      </c>
    </row>
    <row r="1036" spans="1:20">
      <c r="A1036" s="2" t="s">
        <v>12</v>
      </c>
      <c r="B1036" s="2" t="s">
        <v>1390</v>
      </c>
      <c r="C1036" s="2" t="s">
        <v>14</v>
      </c>
      <c r="D1036" s="3" t="s">
        <v>15</v>
      </c>
      <c r="E1036" s="2" t="s">
        <v>1394</v>
      </c>
      <c r="F1036" s="2"/>
      <c r="G1036" s="2"/>
      <c r="H1036" s="2"/>
      <c r="I1036" s="2"/>
      <c r="J1036" s="2"/>
      <c r="K1036" s="2"/>
      <c r="L1036" s="2"/>
      <c r="M1036" s="2"/>
      <c r="N1036" s="2">
        <v>2980.8</v>
      </c>
      <c r="O1036" s="2" t="s">
        <v>17</v>
      </c>
      <c r="P1036" s="2">
        <v>568.09821520000003</v>
      </c>
      <c r="Q1036" s="2">
        <v>1693387.16</v>
      </c>
      <c r="R1036" s="2">
        <v>7.5344590880000002</v>
      </c>
      <c r="S1036" s="2">
        <v>22458.715649999998</v>
      </c>
      <c r="T1036" s="2">
        <v>620457</v>
      </c>
    </row>
    <row r="1037" spans="1:20">
      <c r="A1037" s="2" t="s">
        <v>12</v>
      </c>
      <c r="B1037" s="2" t="s">
        <v>1390</v>
      </c>
      <c r="C1037" s="2" t="s">
        <v>14</v>
      </c>
      <c r="D1037" s="3" t="s">
        <v>15</v>
      </c>
      <c r="E1037" s="2" t="s">
        <v>1395</v>
      </c>
      <c r="F1037" s="2"/>
      <c r="G1037" s="2"/>
      <c r="H1037" s="2"/>
      <c r="I1037" s="2"/>
      <c r="J1037" s="2"/>
      <c r="K1037" s="2"/>
      <c r="L1037" s="2"/>
      <c r="M1037" s="2"/>
      <c r="N1037" s="2">
        <v>864</v>
      </c>
      <c r="O1037" s="2" t="s">
        <v>17</v>
      </c>
      <c r="P1037" s="2">
        <v>560.45074069999998</v>
      </c>
      <c r="Q1037" s="2">
        <v>484229.44</v>
      </c>
      <c r="R1037" s="2">
        <v>7.4330336969999999</v>
      </c>
      <c r="S1037" s="2">
        <v>6422.141114</v>
      </c>
      <c r="T1037" s="2">
        <v>177421.7</v>
      </c>
    </row>
    <row r="1038" spans="1:20">
      <c r="A1038" s="2" t="s">
        <v>12</v>
      </c>
      <c r="B1038" s="2" t="s">
        <v>1390</v>
      </c>
      <c r="C1038" s="2" t="s">
        <v>14</v>
      </c>
      <c r="D1038" s="3" t="s">
        <v>15</v>
      </c>
      <c r="E1038" s="2" t="s">
        <v>1396</v>
      </c>
      <c r="F1038" s="2"/>
      <c r="G1038" s="2"/>
      <c r="H1038" s="2"/>
      <c r="I1038" s="2"/>
      <c r="J1038" s="2"/>
      <c r="K1038" s="2"/>
      <c r="L1038" s="2"/>
      <c r="M1038" s="2"/>
      <c r="N1038" s="2">
        <v>4192</v>
      </c>
      <c r="O1038" s="2" t="s">
        <v>17</v>
      </c>
      <c r="P1038" s="2">
        <v>555.77213979999999</v>
      </c>
      <c r="Q1038" s="2">
        <v>2329796.81</v>
      </c>
      <c r="R1038" s="2">
        <v>7.3709832860000004</v>
      </c>
      <c r="S1038" s="2">
        <v>30899.161940000002</v>
      </c>
      <c r="T1038" s="2">
        <v>853637.6</v>
      </c>
    </row>
    <row r="1039" spans="1:20">
      <c r="A1039" s="2" t="s">
        <v>12</v>
      </c>
      <c r="B1039" s="2" t="s">
        <v>1390</v>
      </c>
      <c r="C1039" s="2" t="s">
        <v>14</v>
      </c>
      <c r="D1039" s="3" t="s">
        <v>15</v>
      </c>
      <c r="E1039" s="2" t="s">
        <v>1395</v>
      </c>
      <c r="F1039" s="2"/>
      <c r="G1039" s="2"/>
      <c r="H1039" s="2"/>
      <c r="I1039" s="2"/>
      <c r="J1039" s="2"/>
      <c r="K1039" s="2"/>
      <c r="L1039" s="2"/>
      <c r="M1039" s="2"/>
      <c r="N1039" s="2">
        <v>864</v>
      </c>
      <c r="O1039" s="2" t="s">
        <v>17</v>
      </c>
      <c r="P1039" s="2">
        <v>560.45074069999998</v>
      </c>
      <c r="Q1039" s="2">
        <v>484229.44</v>
      </c>
      <c r="R1039" s="2">
        <v>7.4330336969999999</v>
      </c>
      <c r="S1039" s="2">
        <v>6422.141114</v>
      </c>
      <c r="T1039" s="2">
        <v>177421.7</v>
      </c>
    </row>
    <row r="1040" spans="1:20">
      <c r="A1040" s="2" t="s">
        <v>12</v>
      </c>
      <c r="B1040" s="2" t="s">
        <v>1390</v>
      </c>
      <c r="C1040" s="2" t="s">
        <v>14</v>
      </c>
      <c r="D1040" s="3" t="s">
        <v>15</v>
      </c>
      <c r="E1040" s="2" t="s">
        <v>1397</v>
      </c>
      <c r="F1040" s="2"/>
      <c r="G1040" s="2"/>
      <c r="H1040" s="2"/>
      <c r="I1040" s="2"/>
      <c r="J1040" s="2"/>
      <c r="K1040" s="2"/>
      <c r="L1040" s="2"/>
      <c r="M1040" s="2"/>
      <c r="N1040" s="2">
        <v>843.6</v>
      </c>
      <c r="O1040" s="2" t="s">
        <v>17</v>
      </c>
      <c r="P1040" s="2">
        <v>659.60519199999999</v>
      </c>
      <c r="Q1040" s="2">
        <v>556442.93999999994</v>
      </c>
      <c r="R1040" s="2">
        <v>8.7480794700000004</v>
      </c>
      <c r="S1040" s="2">
        <v>7379.8798409999999</v>
      </c>
      <c r="T1040" s="2">
        <v>203880.8</v>
      </c>
    </row>
    <row r="1041" spans="1:20">
      <c r="A1041" s="2" t="s">
        <v>12</v>
      </c>
      <c r="B1041" s="2" t="s">
        <v>1390</v>
      </c>
      <c r="C1041" s="2" t="s">
        <v>14</v>
      </c>
      <c r="D1041" s="3" t="s">
        <v>15</v>
      </c>
      <c r="E1041" s="2" t="s">
        <v>1396</v>
      </c>
      <c r="F1041" s="2"/>
      <c r="G1041" s="2"/>
      <c r="H1041" s="2"/>
      <c r="I1041" s="2"/>
      <c r="J1041" s="2"/>
      <c r="K1041" s="2"/>
      <c r="L1041" s="2"/>
      <c r="M1041" s="2"/>
      <c r="N1041" s="2">
        <v>4192</v>
      </c>
      <c r="O1041" s="2" t="s">
        <v>17</v>
      </c>
      <c r="P1041" s="2">
        <v>555.77213979999999</v>
      </c>
      <c r="Q1041" s="2">
        <v>2329796.81</v>
      </c>
      <c r="R1041" s="2">
        <v>7.3709832860000004</v>
      </c>
      <c r="S1041" s="2">
        <v>30899.161940000002</v>
      </c>
      <c r="T1041" s="2">
        <v>853637.6</v>
      </c>
    </row>
    <row r="1042" spans="1:20">
      <c r="A1042" s="2" t="s">
        <v>12</v>
      </c>
      <c r="B1042" s="2" t="s">
        <v>1390</v>
      </c>
      <c r="C1042" s="2" t="s">
        <v>14</v>
      </c>
      <c r="D1042" s="3" t="s">
        <v>18</v>
      </c>
      <c r="E1042" s="2" t="s">
        <v>1398</v>
      </c>
      <c r="F1042" s="2"/>
      <c r="G1042" s="2"/>
      <c r="H1042" s="2"/>
      <c r="I1042" s="2"/>
      <c r="J1042" s="2"/>
      <c r="K1042" s="2"/>
      <c r="L1042" s="2"/>
      <c r="M1042" s="2"/>
      <c r="N1042" s="2">
        <v>8537.7999999999993</v>
      </c>
      <c r="O1042" s="2" t="s">
        <v>17</v>
      </c>
      <c r="P1042" s="2">
        <v>296.34684700000003</v>
      </c>
      <c r="Q1042" s="2">
        <v>2530150.11</v>
      </c>
      <c r="R1042" s="2">
        <v>3.9303295349999998</v>
      </c>
      <c r="S1042" s="2">
        <v>33556.367509999996</v>
      </c>
      <c r="T1042" s="2">
        <v>1112254</v>
      </c>
    </row>
    <row r="1043" spans="1:20">
      <c r="A1043" s="2" t="s">
        <v>12</v>
      </c>
      <c r="B1043" s="2" t="s">
        <v>1390</v>
      </c>
      <c r="C1043" s="2" t="s">
        <v>14</v>
      </c>
      <c r="D1043" s="3" t="s">
        <v>15</v>
      </c>
      <c r="E1043" s="2" t="s">
        <v>1392</v>
      </c>
      <c r="F1043" s="2"/>
      <c r="G1043" s="2"/>
      <c r="H1043" s="2"/>
      <c r="I1043" s="2"/>
      <c r="J1043" s="2"/>
      <c r="K1043" s="2"/>
      <c r="L1043" s="2"/>
      <c r="M1043" s="2"/>
      <c r="N1043" s="2">
        <v>3609.6</v>
      </c>
      <c r="O1043" s="2" t="s">
        <v>17</v>
      </c>
      <c r="P1043" s="2">
        <v>547.17682009999999</v>
      </c>
      <c r="Q1043" s="2">
        <v>1975089.45</v>
      </c>
      <c r="R1043" s="2">
        <v>7.256987005</v>
      </c>
      <c r="S1043" s="2">
        <v>26194.82029</v>
      </c>
      <c r="T1043" s="2">
        <v>723672.8</v>
      </c>
    </row>
    <row r="1044" spans="1:20">
      <c r="A1044" s="2" t="s">
        <v>12</v>
      </c>
      <c r="B1044" s="2" t="s">
        <v>1390</v>
      </c>
      <c r="C1044" s="2" t="s">
        <v>14</v>
      </c>
      <c r="D1044" s="3" t="s">
        <v>18</v>
      </c>
      <c r="E1044" s="2" t="s">
        <v>1398</v>
      </c>
      <c r="F1044" s="2"/>
      <c r="G1044" s="2"/>
      <c r="H1044" s="2"/>
      <c r="I1044" s="2"/>
      <c r="J1044" s="2"/>
      <c r="K1044" s="2"/>
      <c r="L1044" s="2"/>
      <c r="M1044" s="2"/>
      <c r="N1044" s="2">
        <v>8537.7999999999993</v>
      </c>
      <c r="O1044" s="2" t="s">
        <v>17</v>
      </c>
      <c r="P1044" s="2">
        <v>296.34684700000003</v>
      </c>
      <c r="Q1044" s="2">
        <v>2530150.11</v>
      </c>
      <c r="R1044" s="2">
        <v>3.9303295349999998</v>
      </c>
      <c r="S1044" s="2">
        <v>33556.367509999996</v>
      </c>
      <c r="T1044" s="2">
        <v>1112254</v>
      </c>
    </row>
    <row r="1045" spans="1:20">
      <c r="A1045" s="2" t="s">
        <v>12</v>
      </c>
      <c r="B1045" s="2" t="s">
        <v>1390</v>
      </c>
      <c r="C1045" s="2" t="s">
        <v>14</v>
      </c>
      <c r="D1045" s="3" t="s">
        <v>15</v>
      </c>
      <c r="E1045" s="2" t="s">
        <v>1397</v>
      </c>
      <c r="F1045" s="2"/>
      <c r="G1045" s="2"/>
      <c r="H1045" s="2"/>
      <c r="I1045" s="2"/>
      <c r="J1045" s="2"/>
      <c r="K1045" s="2"/>
      <c r="L1045" s="2"/>
      <c r="M1045" s="2"/>
      <c r="N1045" s="2">
        <v>843.6</v>
      </c>
      <c r="O1045" s="2" t="s">
        <v>17</v>
      </c>
      <c r="P1045" s="2">
        <v>659.60519199999999</v>
      </c>
      <c r="Q1045" s="2">
        <v>556442.93999999994</v>
      </c>
      <c r="R1045" s="2">
        <v>8.7480794700000004</v>
      </c>
      <c r="S1045" s="2">
        <v>7379.8798409999999</v>
      </c>
      <c r="T1045" s="2">
        <v>203880.8</v>
      </c>
    </row>
    <row r="1046" spans="1:20">
      <c r="A1046" s="2" t="s">
        <v>12</v>
      </c>
      <c r="B1046" s="2" t="s">
        <v>1390</v>
      </c>
      <c r="C1046" s="2" t="s">
        <v>14</v>
      </c>
      <c r="D1046" s="3" t="s">
        <v>15</v>
      </c>
      <c r="E1046" s="2" t="s">
        <v>1391</v>
      </c>
      <c r="F1046" s="2"/>
      <c r="G1046" s="2"/>
      <c r="H1046" s="2"/>
      <c r="I1046" s="2"/>
      <c r="J1046" s="2"/>
      <c r="K1046" s="2"/>
      <c r="L1046" s="2"/>
      <c r="M1046" s="2"/>
      <c r="N1046" s="2">
        <v>6790</v>
      </c>
      <c r="O1046" s="2" t="s">
        <v>17</v>
      </c>
      <c r="P1046" s="2">
        <v>629.22725330000003</v>
      </c>
      <c r="Q1046" s="2">
        <v>4272453.05</v>
      </c>
      <c r="R1046" s="2">
        <v>8.3451890360000007</v>
      </c>
      <c r="S1046" s="2">
        <v>56663.833550000003</v>
      </c>
      <c r="T1046" s="2">
        <v>1565426.8</v>
      </c>
    </row>
    <row r="1047" spans="1:20">
      <c r="A1047" s="2" t="s">
        <v>12</v>
      </c>
      <c r="B1047" s="2" t="s">
        <v>1390</v>
      </c>
      <c r="C1047" s="2" t="s">
        <v>14</v>
      </c>
      <c r="D1047" s="3" t="s">
        <v>15</v>
      </c>
      <c r="E1047" s="2" t="s">
        <v>1394</v>
      </c>
      <c r="F1047" s="2"/>
      <c r="G1047" s="2"/>
      <c r="H1047" s="2"/>
      <c r="I1047" s="2"/>
      <c r="J1047" s="2"/>
      <c r="K1047" s="2"/>
      <c r="L1047" s="2"/>
      <c r="M1047" s="2"/>
      <c r="N1047" s="2">
        <v>2980.8</v>
      </c>
      <c r="O1047" s="2" t="s">
        <v>17</v>
      </c>
      <c r="P1047" s="2">
        <v>568.09821520000003</v>
      </c>
      <c r="Q1047" s="2">
        <v>1693387.16</v>
      </c>
      <c r="R1047" s="2">
        <v>7.5344590880000002</v>
      </c>
      <c r="S1047" s="2">
        <v>22458.715649999998</v>
      </c>
      <c r="T1047" s="2">
        <v>620457</v>
      </c>
    </row>
    <row r="1048" spans="1:20">
      <c r="A1048" s="2" t="s">
        <v>12</v>
      </c>
      <c r="B1048" s="2" t="s">
        <v>1399</v>
      </c>
      <c r="C1048" s="2" t="s">
        <v>14</v>
      </c>
      <c r="D1048" s="3" t="s">
        <v>15</v>
      </c>
      <c r="E1048" s="2" t="s">
        <v>1400</v>
      </c>
      <c r="F1048" s="2"/>
      <c r="G1048" s="2"/>
      <c r="H1048" s="2"/>
      <c r="I1048" s="2"/>
      <c r="J1048" s="2"/>
      <c r="K1048" s="2"/>
      <c r="L1048" s="2"/>
      <c r="M1048" s="2"/>
      <c r="N1048" s="2">
        <v>5673</v>
      </c>
      <c r="O1048" s="2" t="s">
        <v>17</v>
      </c>
      <c r="P1048" s="2">
        <v>1068.739716</v>
      </c>
      <c r="Q1048" s="2">
        <v>6062960.4100000001</v>
      </c>
      <c r="R1048" s="2">
        <v>14.174266790000001</v>
      </c>
      <c r="S1048" s="2">
        <v>80410.615520000007</v>
      </c>
      <c r="T1048" s="2">
        <v>2221468.7000000002</v>
      </c>
    </row>
    <row r="1049" spans="1:20">
      <c r="A1049" s="2" t="s">
        <v>12</v>
      </c>
      <c r="B1049" s="2" t="s">
        <v>1399</v>
      </c>
      <c r="C1049" s="2" t="s">
        <v>14</v>
      </c>
      <c r="D1049" s="3" t="s">
        <v>15</v>
      </c>
      <c r="E1049" s="2" t="s">
        <v>1400</v>
      </c>
      <c r="F1049" s="2"/>
      <c r="G1049" s="2"/>
      <c r="H1049" s="2"/>
      <c r="I1049" s="2"/>
      <c r="J1049" s="2"/>
      <c r="K1049" s="2"/>
      <c r="L1049" s="2"/>
      <c r="M1049" s="2"/>
      <c r="N1049" s="2">
        <v>5673</v>
      </c>
      <c r="O1049" s="2" t="s">
        <v>17</v>
      </c>
      <c r="P1049" s="2">
        <v>1068.739716</v>
      </c>
      <c r="Q1049" s="2">
        <v>6062960.4100000001</v>
      </c>
      <c r="R1049" s="2">
        <v>14.174266790000001</v>
      </c>
      <c r="S1049" s="2">
        <v>80410.615520000007</v>
      </c>
      <c r="T1049" s="2">
        <v>2221468.7000000002</v>
      </c>
    </row>
    <row r="1050" spans="1:20">
      <c r="A1050" s="2" t="s">
        <v>12</v>
      </c>
      <c r="B1050" s="2" t="s">
        <v>1401</v>
      </c>
      <c r="C1050" s="2" t="s">
        <v>14</v>
      </c>
      <c r="D1050" s="3" t="s">
        <v>15</v>
      </c>
      <c r="E1050" s="2" t="s">
        <v>1402</v>
      </c>
      <c r="F1050" s="2"/>
      <c r="G1050" s="2"/>
      <c r="H1050" s="2"/>
      <c r="I1050" s="2"/>
      <c r="J1050" s="2"/>
      <c r="K1050" s="2"/>
      <c r="L1050" s="2"/>
      <c r="M1050" s="2"/>
      <c r="N1050" s="2">
        <v>723.2</v>
      </c>
      <c r="O1050" s="2" t="s">
        <v>17</v>
      </c>
      <c r="P1050" s="2">
        <v>537.87432249999995</v>
      </c>
      <c r="Q1050" s="2">
        <v>388990.71</v>
      </c>
      <c r="R1050" s="2">
        <v>7.1336117039999998</v>
      </c>
      <c r="S1050" s="2">
        <v>5159.0279840000003</v>
      </c>
      <c r="T1050" s="2">
        <v>142526.1</v>
      </c>
    </row>
    <row r="1051" spans="1:20">
      <c r="A1051" s="2" t="s">
        <v>12</v>
      </c>
      <c r="B1051" s="2" t="s">
        <v>1401</v>
      </c>
      <c r="C1051" s="2" t="s">
        <v>14</v>
      </c>
      <c r="D1051" s="3" t="s">
        <v>15</v>
      </c>
      <c r="E1051" s="2" t="s">
        <v>1403</v>
      </c>
      <c r="F1051" s="2"/>
      <c r="G1051" s="2"/>
      <c r="H1051" s="2"/>
      <c r="I1051" s="2"/>
      <c r="J1051" s="2"/>
      <c r="K1051" s="2"/>
      <c r="L1051" s="2"/>
      <c r="M1051" s="2"/>
      <c r="N1051" s="2">
        <v>6680.4</v>
      </c>
      <c r="O1051" s="2" t="s">
        <v>17</v>
      </c>
      <c r="P1051" s="2">
        <v>653.84981889999995</v>
      </c>
      <c r="Q1051" s="2">
        <v>4367978.33</v>
      </c>
      <c r="R1051" s="2">
        <v>8.6717482609999994</v>
      </c>
      <c r="S1051" s="2">
        <v>57930.747080000001</v>
      </c>
      <c r="T1051" s="2">
        <v>1600427.3</v>
      </c>
    </row>
    <row r="1052" spans="1:20">
      <c r="A1052" s="2" t="s">
        <v>12</v>
      </c>
      <c r="B1052" s="2" t="s">
        <v>1404</v>
      </c>
      <c r="C1052" s="2" t="s">
        <v>14</v>
      </c>
      <c r="D1052" s="3" t="s">
        <v>15</v>
      </c>
      <c r="E1052" s="2" t="s">
        <v>1288</v>
      </c>
      <c r="F1052" s="2"/>
      <c r="G1052" s="2"/>
      <c r="H1052" s="2"/>
      <c r="I1052" s="2"/>
      <c r="J1052" s="2"/>
      <c r="K1052" s="2"/>
      <c r="L1052" s="2"/>
      <c r="M1052" s="2"/>
      <c r="N1052" s="2">
        <v>10836</v>
      </c>
      <c r="O1052" s="2" t="s">
        <v>17</v>
      </c>
      <c r="P1052" s="2">
        <v>573.60709489999999</v>
      </c>
      <c r="Q1052" s="2">
        <v>6215606.4800000004</v>
      </c>
      <c r="R1052" s="2">
        <v>7.4349591039999998</v>
      </c>
      <c r="S1052" s="2">
        <v>80565.216849999997</v>
      </c>
      <c r="T1052" s="2">
        <v>2277398.2000000002</v>
      </c>
    </row>
    <row r="1053" spans="1:20">
      <c r="A1053" s="2" t="s">
        <v>12</v>
      </c>
      <c r="B1053" s="2" t="s">
        <v>1404</v>
      </c>
      <c r="C1053" s="2" t="s">
        <v>14</v>
      </c>
      <c r="D1053" s="3" t="s">
        <v>15</v>
      </c>
      <c r="E1053" s="2" t="s">
        <v>1405</v>
      </c>
      <c r="F1053" s="2"/>
      <c r="G1053" s="2"/>
      <c r="H1053" s="2"/>
      <c r="I1053" s="2"/>
      <c r="J1053" s="2"/>
      <c r="K1053" s="2"/>
      <c r="L1053" s="2"/>
      <c r="M1053" s="2"/>
      <c r="N1053" s="2">
        <v>2900</v>
      </c>
      <c r="O1053" s="2" t="s">
        <v>17</v>
      </c>
      <c r="P1053" s="2">
        <v>698.44138620000001</v>
      </c>
      <c r="Q1053" s="2">
        <v>2025480.02</v>
      </c>
      <c r="R1053" s="2">
        <v>9.0530315780000006</v>
      </c>
      <c r="S1053" s="2">
        <v>26253.791570000001</v>
      </c>
      <c r="T1053" s="2">
        <v>742135.9</v>
      </c>
    </row>
    <row r="1054" spans="1:20">
      <c r="A1054" s="2" t="s">
        <v>12</v>
      </c>
      <c r="B1054" s="2" t="s">
        <v>1404</v>
      </c>
      <c r="C1054" s="2" t="s">
        <v>14</v>
      </c>
      <c r="D1054" s="3" t="s">
        <v>15</v>
      </c>
      <c r="E1054" s="2" t="s">
        <v>1406</v>
      </c>
      <c r="F1054" s="2"/>
      <c r="G1054" s="2"/>
      <c r="H1054" s="2"/>
      <c r="I1054" s="2"/>
      <c r="J1054" s="2"/>
      <c r="K1054" s="2"/>
      <c r="L1054" s="2"/>
      <c r="M1054" s="2"/>
      <c r="N1054" s="2">
        <v>3554.1</v>
      </c>
      <c r="O1054" s="2" t="s">
        <v>17</v>
      </c>
      <c r="P1054" s="2">
        <v>622.66732509999997</v>
      </c>
      <c r="Q1054" s="2">
        <v>2213021.94</v>
      </c>
      <c r="R1054" s="2">
        <v>8.0708661710000005</v>
      </c>
      <c r="S1054" s="2">
        <v>28684.66546</v>
      </c>
      <c r="T1054" s="2">
        <v>810851.2</v>
      </c>
    </row>
    <row r="1055" spans="1:20">
      <c r="A1055" s="2" t="s">
        <v>12</v>
      </c>
      <c r="B1055" s="2" t="s">
        <v>1404</v>
      </c>
      <c r="C1055" s="2" t="s">
        <v>14</v>
      </c>
      <c r="D1055" s="3" t="s">
        <v>18</v>
      </c>
      <c r="E1055" s="2" t="s">
        <v>1407</v>
      </c>
      <c r="F1055" s="2"/>
      <c r="G1055" s="2"/>
      <c r="H1055" s="2"/>
      <c r="I1055" s="2"/>
      <c r="J1055" s="2"/>
      <c r="K1055" s="2"/>
      <c r="L1055" s="2"/>
      <c r="M1055" s="2"/>
      <c r="N1055" s="2">
        <v>4795</v>
      </c>
      <c r="O1055" s="2" t="s">
        <v>17</v>
      </c>
      <c r="P1055" s="2">
        <v>485.1613097</v>
      </c>
      <c r="Q1055" s="2">
        <v>2326348.48</v>
      </c>
      <c r="R1055" s="2">
        <v>6.2885458160000001</v>
      </c>
      <c r="S1055" s="2">
        <v>30153.57719</v>
      </c>
      <c r="T1055" s="2">
        <v>1022662.8</v>
      </c>
    </row>
    <row r="1056" spans="1:20">
      <c r="A1056" s="2" t="s">
        <v>12</v>
      </c>
      <c r="B1056" s="2" t="s">
        <v>1404</v>
      </c>
      <c r="C1056" s="2" t="s">
        <v>14</v>
      </c>
      <c r="D1056" s="3" t="s">
        <v>15</v>
      </c>
      <c r="E1056" s="2" t="s">
        <v>1408</v>
      </c>
      <c r="F1056" s="2"/>
      <c r="G1056" s="2"/>
      <c r="H1056" s="2"/>
      <c r="I1056" s="2"/>
      <c r="J1056" s="2"/>
      <c r="K1056" s="2"/>
      <c r="L1056" s="2"/>
      <c r="M1056" s="2"/>
      <c r="N1056" s="2">
        <v>1402.5</v>
      </c>
      <c r="O1056" s="2" t="s">
        <v>17</v>
      </c>
      <c r="P1056" s="2">
        <v>673.75078069999995</v>
      </c>
      <c r="Q1056" s="2">
        <v>944935.47</v>
      </c>
      <c r="R1056" s="2">
        <v>8.7329978060000002</v>
      </c>
      <c r="S1056" s="2">
        <v>12248.029420000001</v>
      </c>
      <c r="T1056" s="2">
        <v>346224.4</v>
      </c>
    </row>
    <row r="1057" spans="1:20">
      <c r="A1057" s="2" t="s">
        <v>12</v>
      </c>
      <c r="B1057" s="2" t="s">
        <v>1404</v>
      </c>
      <c r="C1057" s="2" t="s">
        <v>14</v>
      </c>
      <c r="D1057" s="3" t="s">
        <v>15</v>
      </c>
      <c r="E1057" s="2" t="s">
        <v>1409</v>
      </c>
      <c r="F1057" s="2"/>
      <c r="G1057" s="2"/>
      <c r="H1057" s="2"/>
      <c r="I1057" s="2"/>
      <c r="J1057" s="2"/>
      <c r="K1057" s="2"/>
      <c r="L1057" s="2"/>
      <c r="M1057" s="2"/>
      <c r="N1057" s="2">
        <v>1695</v>
      </c>
      <c r="O1057" s="2" t="s">
        <v>17</v>
      </c>
      <c r="P1057" s="2">
        <v>281.06259590000002</v>
      </c>
      <c r="Q1057" s="2">
        <v>476401.1</v>
      </c>
      <c r="R1057" s="2">
        <v>3.6430666999999999</v>
      </c>
      <c r="S1057" s="2">
        <v>6174.9980560000004</v>
      </c>
      <c r="T1057" s="2">
        <v>174553.3</v>
      </c>
    </row>
    <row r="1058" spans="1:20">
      <c r="A1058" s="2" t="s">
        <v>12</v>
      </c>
      <c r="B1058" s="2" t="s">
        <v>1404</v>
      </c>
      <c r="C1058" s="2" t="s">
        <v>14</v>
      </c>
      <c r="D1058" s="3" t="s">
        <v>15</v>
      </c>
      <c r="E1058" s="2" t="s">
        <v>1410</v>
      </c>
      <c r="F1058" s="2"/>
      <c r="G1058" s="2"/>
      <c r="H1058" s="2"/>
      <c r="I1058" s="2"/>
      <c r="J1058" s="2"/>
      <c r="K1058" s="2"/>
      <c r="L1058" s="2"/>
      <c r="M1058" s="2"/>
      <c r="N1058" s="2">
        <v>8607.5</v>
      </c>
      <c r="O1058" s="2" t="s">
        <v>17</v>
      </c>
      <c r="P1058" s="2">
        <v>405.10683239999997</v>
      </c>
      <c r="Q1058" s="2">
        <v>3486957.06</v>
      </c>
      <c r="R1058" s="2">
        <v>5.2508986699999998</v>
      </c>
      <c r="S1058" s="2">
        <v>45197.1103</v>
      </c>
      <c r="T1058" s="2">
        <v>1277621</v>
      </c>
    </row>
    <row r="1059" spans="1:20">
      <c r="A1059" s="2" t="s">
        <v>12</v>
      </c>
      <c r="B1059" s="2" t="s">
        <v>1404</v>
      </c>
      <c r="C1059" s="2" t="s">
        <v>14</v>
      </c>
      <c r="D1059" s="3" t="s">
        <v>18</v>
      </c>
      <c r="E1059" s="2" t="s">
        <v>1411</v>
      </c>
      <c r="F1059" s="2"/>
      <c r="G1059" s="2"/>
      <c r="H1059" s="2"/>
      <c r="I1059" s="2"/>
      <c r="J1059" s="2"/>
      <c r="K1059" s="2"/>
      <c r="L1059" s="2"/>
      <c r="M1059" s="2"/>
      <c r="N1059" s="2">
        <v>4823</v>
      </c>
      <c r="O1059" s="2" t="s">
        <v>17</v>
      </c>
      <c r="P1059" s="2">
        <v>482.34467969999997</v>
      </c>
      <c r="Q1059" s="2">
        <v>2326348.39</v>
      </c>
      <c r="R1059" s="2">
        <v>6.2520373249999999</v>
      </c>
      <c r="S1059" s="2">
        <v>30153.57602</v>
      </c>
      <c r="T1059" s="2">
        <v>1022662.8</v>
      </c>
    </row>
    <row r="1060" spans="1:20">
      <c r="A1060" s="2" t="s">
        <v>12</v>
      </c>
      <c r="B1060" s="2" t="s">
        <v>1412</v>
      </c>
      <c r="C1060" s="2" t="s">
        <v>14</v>
      </c>
      <c r="D1060" s="3" t="s">
        <v>15</v>
      </c>
      <c r="E1060" s="2" t="s">
        <v>1413</v>
      </c>
      <c r="F1060" s="2"/>
      <c r="G1060" s="2"/>
      <c r="H1060" s="2"/>
      <c r="I1060" s="2"/>
      <c r="J1060" s="2"/>
      <c r="K1060" s="2"/>
      <c r="L1060" s="2"/>
      <c r="M1060" s="2"/>
      <c r="N1060" s="2">
        <v>14256</v>
      </c>
      <c r="O1060" s="2" t="s">
        <v>17</v>
      </c>
      <c r="P1060" s="2">
        <v>285.73869109999998</v>
      </c>
      <c r="Q1060" s="2">
        <v>4073490.78</v>
      </c>
      <c r="R1060" s="2">
        <v>3.703677136</v>
      </c>
      <c r="S1060" s="2">
        <v>52799.62126</v>
      </c>
      <c r="T1060" s="2">
        <v>1492527.1</v>
      </c>
    </row>
    <row r="1061" spans="1:20">
      <c r="A1061" s="2" t="s">
        <v>12</v>
      </c>
      <c r="B1061" s="2" t="s">
        <v>1412</v>
      </c>
      <c r="C1061" s="2" t="s">
        <v>14</v>
      </c>
      <c r="D1061" s="3" t="s">
        <v>15</v>
      </c>
      <c r="E1061" s="2" t="s">
        <v>1414</v>
      </c>
      <c r="F1061" s="2"/>
      <c r="G1061" s="2"/>
      <c r="H1061" s="2"/>
      <c r="I1061" s="2"/>
      <c r="J1061" s="2"/>
      <c r="K1061" s="2"/>
      <c r="L1061" s="2"/>
      <c r="M1061" s="2"/>
      <c r="N1061" s="2">
        <v>8008</v>
      </c>
      <c r="O1061" s="2" t="s">
        <v>17</v>
      </c>
      <c r="P1061" s="2">
        <v>524.71179070000005</v>
      </c>
      <c r="Q1061" s="2">
        <v>4201892.0199999996</v>
      </c>
      <c r="R1061" s="2">
        <v>6.8011897689999996</v>
      </c>
      <c r="S1061" s="2">
        <v>54463.927669999997</v>
      </c>
      <c r="T1061" s="2">
        <v>1539573.2</v>
      </c>
    </row>
    <row r="1062" spans="1:20">
      <c r="A1062" s="2" t="s">
        <v>12</v>
      </c>
      <c r="B1062" s="2" t="s">
        <v>1415</v>
      </c>
      <c r="C1062" s="2" t="s">
        <v>14</v>
      </c>
      <c r="D1062" s="3" t="s">
        <v>15</v>
      </c>
      <c r="E1062" s="2" t="s">
        <v>1416</v>
      </c>
      <c r="F1062" s="2"/>
      <c r="G1062" s="2"/>
      <c r="H1062" s="2"/>
      <c r="I1062" s="2"/>
      <c r="J1062" s="2"/>
      <c r="K1062" s="2"/>
      <c r="L1062" s="2"/>
      <c r="M1062" s="2"/>
      <c r="N1062" s="2">
        <v>2453.5</v>
      </c>
      <c r="O1062" s="2" t="s">
        <v>17</v>
      </c>
      <c r="P1062" s="2">
        <v>544.39904220000005</v>
      </c>
      <c r="Q1062" s="2">
        <v>1335683.05</v>
      </c>
      <c r="R1062" s="2">
        <v>7.056371253</v>
      </c>
      <c r="S1062" s="2">
        <v>17312.80687</v>
      </c>
      <c r="T1062" s="2">
        <v>489394.3</v>
      </c>
    </row>
    <row r="1063" spans="1:20">
      <c r="A1063" s="2" t="s">
        <v>12</v>
      </c>
      <c r="B1063" s="2" t="s">
        <v>1417</v>
      </c>
      <c r="C1063" s="2" t="s">
        <v>14</v>
      </c>
      <c r="D1063" s="3" t="s">
        <v>18</v>
      </c>
      <c r="E1063" s="2" t="s">
        <v>1418</v>
      </c>
      <c r="F1063" s="2"/>
      <c r="G1063" s="2"/>
      <c r="H1063" s="2"/>
      <c r="I1063" s="2"/>
      <c r="J1063" s="2"/>
      <c r="K1063" s="2"/>
      <c r="L1063" s="2"/>
      <c r="M1063" s="2"/>
      <c r="N1063" s="2">
        <v>7931</v>
      </c>
      <c r="O1063" s="2" t="s">
        <v>17</v>
      </c>
      <c r="P1063" s="2">
        <v>293.8736313</v>
      </c>
      <c r="Q1063" s="2">
        <v>2330711.77</v>
      </c>
      <c r="R1063" s="2">
        <v>3.8718528499999998</v>
      </c>
      <c r="S1063" s="2">
        <v>30707.664949999998</v>
      </c>
      <c r="T1063" s="2">
        <v>1024580.9</v>
      </c>
    </row>
    <row r="1064" spans="1:20">
      <c r="A1064" s="2" t="s">
        <v>12</v>
      </c>
      <c r="B1064" s="2" t="s">
        <v>1419</v>
      </c>
      <c r="C1064" s="2" t="s">
        <v>14</v>
      </c>
      <c r="D1064" s="3" t="s">
        <v>18</v>
      </c>
      <c r="E1064" s="2" t="s">
        <v>1420</v>
      </c>
      <c r="F1064" s="2"/>
      <c r="G1064" s="2"/>
      <c r="H1064" s="2"/>
      <c r="I1064" s="2"/>
      <c r="J1064" s="2"/>
      <c r="K1064" s="2"/>
      <c r="L1064" s="2"/>
      <c r="M1064" s="2"/>
      <c r="N1064" s="2">
        <v>4823</v>
      </c>
      <c r="O1064" s="2" t="s">
        <v>17</v>
      </c>
      <c r="P1064" s="2">
        <v>477.07021150000003</v>
      </c>
      <c r="Q1064" s="2">
        <v>2300909.63</v>
      </c>
      <c r="R1064" s="2">
        <v>6.2855100330000004</v>
      </c>
      <c r="S1064" s="2">
        <v>30315.014889999999</v>
      </c>
      <c r="T1064" s="2">
        <v>1011479.9</v>
      </c>
    </row>
    <row r="1065" spans="1:20">
      <c r="A1065" s="2" t="s">
        <v>12</v>
      </c>
      <c r="B1065" s="2" t="s">
        <v>1421</v>
      </c>
      <c r="C1065" s="2" t="s">
        <v>14</v>
      </c>
      <c r="D1065" s="3" t="s">
        <v>15</v>
      </c>
      <c r="E1065" s="2" t="s">
        <v>1422</v>
      </c>
      <c r="F1065" s="2"/>
      <c r="G1065" s="2"/>
      <c r="H1065" s="2"/>
      <c r="I1065" s="2"/>
      <c r="J1065" s="2"/>
      <c r="K1065" s="2"/>
      <c r="L1065" s="2"/>
      <c r="M1065" s="2"/>
      <c r="N1065" s="2">
        <v>6217.5</v>
      </c>
      <c r="O1065" s="2" t="s">
        <v>17</v>
      </c>
      <c r="P1065" s="2">
        <v>273.28523360000003</v>
      </c>
      <c r="Q1065" s="2">
        <v>1699150.94</v>
      </c>
      <c r="R1065" s="2">
        <v>3.600595963</v>
      </c>
      <c r="S1065" s="2">
        <v>22386.705399999999</v>
      </c>
      <c r="T1065" s="2">
        <v>622568.9</v>
      </c>
    </row>
    <row r="1066" spans="1:20">
      <c r="A1066" s="2" t="s">
        <v>12</v>
      </c>
      <c r="B1066" s="2" t="s">
        <v>1421</v>
      </c>
      <c r="C1066" s="2" t="s">
        <v>14</v>
      </c>
      <c r="D1066" s="3" t="s">
        <v>15</v>
      </c>
      <c r="E1066" s="2" t="s">
        <v>1423</v>
      </c>
      <c r="F1066" s="2"/>
      <c r="G1066" s="2"/>
      <c r="H1066" s="2"/>
      <c r="I1066" s="2"/>
      <c r="J1066" s="2"/>
      <c r="K1066" s="2"/>
      <c r="L1066" s="2"/>
      <c r="M1066" s="2"/>
      <c r="N1066" s="2">
        <v>291.2</v>
      </c>
      <c r="O1066" s="2" t="s">
        <v>17</v>
      </c>
      <c r="P1066" s="2">
        <v>433.62256180000003</v>
      </c>
      <c r="Q1066" s="2">
        <v>126270.89</v>
      </c>
      <c r="R1066" s="2">
        <v>5.7130772309999998</v>
      </c>
      <c r="S1066" s="2">
        <v>1663.6480899999999</v>
      </c>
      <c r="T1066" s="2">
        <v>46265.7</v>
      </c>
    </row>
    <row r="1067" spans="1:20">
      <c r="A1067" s="2" t="s">
        <v>12</v>
      </c>
      <c r="B1067" s="2" t="s">
        <v>1421</v>
      </c>
      <c r="C1067" s="2" t="s">
        <v>14</v>
      </c>
      <c r="D1067" s="3" t="s">
        <v>15</v>
      </c>
      <c r="E1067" s="2" t="s">
        <v>1424</v>
      </c>
      <c r="F1067" s="2"/>
      <c r="G1067" s="2"/>
      <c r="H1067" s="2"/>
      <c r="I1067" s="2"/>
      <c r="J1067" s="2"/>
      <c r="K1067" s="2"/>
      <c r="L1067" s="2"/>
      <c r="M1067" s="2"/>
      <c r="N1067" s="2">
        <v>7125</v>
      </c>
      <c r="O1067" s="2" t="s">
        <v>17</v>
      </c>
      <c r="P1067" s="2">
        <v>440.45632280000001</v>
      </c>
      <c r="Q1067" s="2">
        <v>3138251.3</v>
      </c>
      <c r="R1067" s="2">
        <v>5.8031136070000002</v>
      </c>
      <c r="S1067" s="2">
        <v>41347.184450000001</v>
      </c>
      <c r="T1067" s="2">
        <v>1149855.3</v>
      </c>
    </row>
    <row r="1068" spans="1:20">
      <c r="A1068" s="2" t="s">
        <v>12</v>
      </c>
      <c r="B1068" s="2" t="s">
        <v>1421</v>
      </c>
      <c r="C1068" s="2" t="s">
        <v>14</v>
      </c>
      <c r="D1068" s="3" t="s">
        <v>15</v>
      </c>
      <c r="E1068" s="2" t="s">
        <v>1425</v>
      </c>
      <c r="F1068" s="2"/>
      <c r="G1068" s="2"/>
      <c r="H1068" s="2"/>
      <c r="I1068" s="2"/>
      <c r="J1068" s="2"/>
      <c r="K1068" s="2"/>
      <c r="L1068" s="2"/>
      <c r="M1068" s="2"/>
      <c r="N1068" s="2">
        <v>17964.8</v>
      </c>
      <c r="O1068" s="2" t="s">
        <v>17</v>
      </c>
      <c r="P1068" s="2">
        <v>428.90874100000002</v>
      </c>
      <c r="Q1068" s="2">
        <v>7705259.75</v>
      </c>
      <c r="R1068" s="2">
        <v>5.6509715539999998</v>
      </c>
      <c r="S1068" s="2">
        <v>101518.5738</v>
      </c>
      <c r="T1068" s="2">
        <v>2823207.2</v>
      </c>
    </row>
    <row r="1069" spans="1:20">
      <c r="A1069" s="2" t="s">
        <v>12</v>
      </c>
      <c r="B1069" s="2" t="s">
        <v>1421</v>
      </c>
      <c r="C1069" s="2" t="s">
        <v>14</v>
      </c>
      <c r="D1069" s="3" t="s">
        <v>18</v>
      </c>
      <c r="E1069" s="2" t="s">
        <v>1426</v>
      </c>
      <c r="F1069" s="2"/>
      <c r="G1069" s="2"/>
      <c r="H1069" s="2"/>
      <c r="I1069" s="2"/>
      <c r="J1069" s="2"/>
      <c r="K1069" s="2"/>
      <c r="L1069" s="2"/>
      <c r="M1069" s="2"/>
      <c r="N1069" s="2">
        <v>8537.7999999999993</v>
      </c>
      <c r="O1069" s="2" t="s">
        <v>17</v>
      </c>
      <c r="P1069" s="2">
        <v>296.53366319999998</v>
      </c>
      <c r="Q1069" s="2">
        <v>2531745.11</v>
      </c>
      <c r="R1069" s="2">
        <v>3.9068993839999999</v>
      </c>
      <c r="S1069" s="2">
        <v>33356.325559999997</v>
      </c>
      <c r="T1069" s="2">
        <v>1112955.1000000001</v>
      </c>
    </row>
    <row r="1070" spans="1:20">
      <c r="A1070" s="2" t="s">
        <v>12</v>
      </c>
      <c r="B1070" s="2" t="s">
        <v>1427</v>
      </c>
      <c r="C1070" s="2" t="s">
        <v>14</v>
      </c>
      <c r="D1070" s="3" t="s">
        <v>15</v>
      </c>
      <c r="E1070" s="2" t="s">
        <v>1428</v>
      </c>
      <c r="F1070" s="2"/>
      <c r="G1070" s="2"/>
      <c r="H1070" s="2"/>
      <c r="I1070" s="2"/>
      <c r="J1070" s="2"/>
      <c r="K1070" s="2"/>
      <c r="L1070" s="2"/>
      <c r="M1070" s="2"/>
      <c r="N1070" s="2">
        <v>5641.28</v>
      </c>
      <c r="O1070" s="2" t="s">
        <v>17</v>
      </c>
      <c r="P1070" s="2">
        <v>1076.269045</v>
      </c>
      <c r="Q1070" s="2">
        <v>6071535.04</v>
      </c>
      <c r="R1070" s="2">
        <v>14.18009282</v>
      </c>
      <c r="S1070" s="2">
        <v>79993.874039999995</v>
      </c>
      <c r="T1070" s="2">
        <v>2224610.4</v>
      </c>
    </row>
    <row r="1071" spans="1:20">
      <c r="A1071" s="2" t="s">
        <v>12</v>
      </c>
      <c r="B1071" s="2" t="s">
        <v>1429</v>
      </c>
      <c r="C1071" s="2" t="s">
        <v>14</v>
      </c>
      <c r="D1071" s="3" t="s">
        <v>15</v>
      </c>
      <c r="E1071" s="2" t="s">
        <v>1430</v>
      </c>
      <c r="F1071" s="2"/>
      <c r="G1071" s="2"/>
      <c r="H1071" s="2"/>
      <c r="I1071" s="2"/>
      <c r="J1071" s="2"/>
      <c r="K1071" s="2"/>
      <c r="L1071" s="2"/>
      <c r="M1071" s="2"/>
      <c r="N1071" s="2">
        <v>3340</v>
      </c>
      <c r="O1071" s="2" t="s">
        <v>17</v>
      </c>
      <c r="P1071" s="2">
        <v>597.02765269999998</v>
      </c>
      <c r="Q1071" s="2">
        <v>1994072.36</v>
      </c>
      <c r="R1071" s="2">
        <v>7.9497690109999999</v>
      </c>
      <c r="S1071" s="2">
        <v>26552.228500000001</v>
      </c>
      <c r="T1071" s="2">
        <v>730628.1</v>
      </c>
    </row>
    <row r="1072" spans="1:20">
      <c r="A1072" s="2" t="s">
        <v>12</v>
      </c>
      <c r="B1072" s="2" t="s">
        <v>1431</v>
      </c>
      <c r="C1072" s="2" t="s">
        <v>14</v>
      </c>
      <c r="D1072" s="3" t="s">
        <v>15</v>
      </c>
      <c r="E1072" s="2" t="s">
        <v>1432</v>
      </c>
      <c r="F1072" s="2"/>
      <c r="G1072" s="2"/>
      <c r="H1072" s="2"/>
      <c r="I1072" s="2"/>
      <c r="J1072" s="2"/>
      <c r="K1072" s="2"/>
      <c r="L1072" s="2"/>
      <c r="M1072" s="2"/>
      <c r="N1072" s="2">
        <v>3000</v>
      </c>
      <c r="O1072" s="2" t="s">
        <v>17</v>
      </c>
      <c r="P1072" s="2">
        <v>619.23315000000002</v>
      </c>
      <c r="Q1072" s="2">
        <v>1857699.45</v>
      </c>
      <c r="R1072" s="2">
        <v>8.245448069</v>
      </c>
      <c r="S1072" s="2">
        <v>24736.344209999999</v>
      </c>
      <c r="T1072" s="2">
        <v>680661.1</v>
      </c>
    </row>
    <row r="1073" spans="1:20">
      <c r="A1073" s="2" t="s">
        <v>12</v>
      </c>
      <c r="B1073" s="2" t="s">
        <v>1431</v>
      </c>
      <c r="C1073" s="2" t="s">
        <v>14</v>
      </c>
      <c r="D1073" s="3" t="s">
        <v>15</v>
      </c>
      <c r="E1073" s="2" t="s">
        <v>1433</v>
      </c>
      <c r="F1073" s="2"/>
      <c r="G1073" s="2"/>
      <c r="H1073" s="2"/>
      <c r="I1073" s="2"/>
      <c r="J1073" s="2"/>
      <c r="K1073" s="2"/>
      <c r="L1073" s="2"/>
      <c r="M1073" s="2"/>
      <c r="N1073" s="2">
        <v>3465</v>
      </c>
      <c r="O1073" s="2" t="s">
        <v>17</v>
      </c>
      <c r="P1073" s="2">
        <v>577.38356710000005</v>
      </c>
      <c r="Q1073" s="2">
        <v>2000634.06</v>
      </c>
      <c r="R1073" s="2">
        <v>7.6881966320000004</v>
      </c>
      <c r="S1073" s="2">
        <v>26639.601330000001</v>
      </c>
      <c r="T1073" s="2">
        <v>733032.3</v>
      </c>
    </row>
    <row r="1074" spans="1:20">
      <c r="A1074" s="2" t="s">
        <v>12</v>
      </c>
      <c r="B1074" s="2" t="s">
        <v>1434</v>
      </c>
      <c r="C1074" s="2" t="s">
        <v>14</v>
      </c>
      <c r="D1074" s="3" t="s">
        <v>15</v>
      </c>
      <c r="E1074" s="2" t="s">
        <v>1435</v>
      </c>
      <c r="F1074" s="2"/>
      <c r="G1074" s="2"/>
      <c r="H1074" s="2"/>
      <c r="I1074" s="2"/>
      <c r="J1074" s="2"/>
      <c r="K1074" s="2"/>
      <c r="L1074" s="2"/>
      <c r="M1074" s="2"/>
      <c r="N1074" s="2">
        <v>6975</v>
      </c>
      <c r="O1074" s="2" t="s">
        <v>17</v>
      </c>
      <c r="P1074" s="2">
        <v>551.38553979999995</v>
      </c>
      <c r="Q1074" s="2">
        <v>3845914.14</v>
      </c>
      <c r="R1074" s="2">
        <v>7.3420178399999996</v>
      </c>
      <c r="S1074" s="2">
        <v>51210.574430000001</v>
      </c>
      <c r="T1074" s="2">
        <v>1409142.9</v>
      </c>
    </row>
    <row r="1075" spans="1:20">
      <c r="A1075" s="2" t="s">
        <v>12</v>
      </c>
      <c r="B1075" s="2" t="s">
        <v>1436</v>
      </c>
      <c r="C1075" s="2" t="s">
        <v>14</v>
      </c>
      <c r="D1075" s="3" t="s">
        <v>15</v>
      </c>
      <c r="E1075" s="2" t="s">
        <v>1437</v>
      </c>
      <c r="F1075" s="2"/>
      <c r="G1075" s="2"/>
      <c r="H1075" s="2"/>
      <c r="I1075" s="2"/>
      <c r="J1075" s="2"/>
      <c r="K1075" s="2"/>
      <c r="L1075" s="2"/>
      <c r="M1075" s="2"/>
      <c r="N1075" s="2">
        <v>9840</v>
      </c>
      <c r="O1075" s="2" t="s">
        <v>17</v>
      </c>
      <c r="P1075" s="2">
        <v>377.7894268</v>
      </c>
      <c r="Q1075" s="2">
        <v>3717447.96</v>
      </c>
      <c r="R1075" s="2">
        <v>5.0304850439999997</v>
      </c>
      <c r="S1075" s="2">
        <v>49499.972840000002</v>
      </c>
      <c r="T1075" s="2">
        <v>1362073</v>
      </c>
    </row>
    <row r="1076" spans="1:20">
      <c r="A1076" s="2" t="s">
        <v>12</v>
      </c>
      <c r="B1076" s="2" t="s">
        <v>1438</v>
      </c>
      <c r="C1076" s="2" t="s">
        <v>14</v>
      </c>
      <c r="D1076" s="3" t="s">
        <v>15</v>
      </c>
      <c r="E1076" s="2" t="s">
        <v>1439</v>
      </c>
      <c r="F1076" s="2"/>
      <c r="G1076" s="2"/>
      <c r="H1076" s="2"/>
      <c r="I1076" s="2"/>
      <c r="J1076" s="2"/>
      <c r="K1076" s="2"/>
      <c r="L1076" s="2"/>
      <c r="M1076" s="2"/>
      <c r="N1076" s="2">
        <v>3951.5</v>
      </c>
      <c r="O1076" s="2" t="s">
        <v>17</v>
      </c>
      <c r="P1076" s="2">
        <v>506.94440850000001</v>
      </c>
      <c r="Q1076" s="2">
        <v>2003190.83</v>
      </c>
      <c r="R1076" s="2">
        <v>6.7100517330000002</v>
      </c>
      <c r="S1076" s="2">
        <v>26514.769420000001</v>
      </c>
      <c r="T1076" s="2">
        <v>733969.1</v>
      </c>
    </row>
    <row r="1077" spans="1:20">
      <c r="A1077" s="2" t="s">
        <v>12</v>
      </c>
      <c r="B1077" s="2" t="s">
        <v>1440</v>
      </c>
      <c r="C1077" s="2" t="s">
        <v>14</v>
      </c>
      <c r="D1077" s="3" t="s">
        <v>15</v>
      </c>
      <c r="E1077" s="2" t="s">
        <v>1441</v>
      </c>
      <c r="F1077" s="2"/>
      <c r="G1077" s="2"/>
      <c r="H1077" s="2"/>
      <c r="I1077" s="2"/>
      <c r="J1077" s="2"/>
      <c r="K1077" s="2"/>
      <c r="L1077" s="2"/>
      <c r="M1077" s="2"/>
      <c r="N1077" s="2">
        <v>255.42</v>
      </c>
      <c r="O1077" s="2" t="s">
        <v>17</v>
      </c>
      <c r="P1077" s="2">
        <v>672.69548199999997</v>
      </c>
      <c r="Q1077" s="2">
        <v>171819.88</v>
      </c>
      <c r="R1077" s="2">
        <v>8.8746105800000006</v>
      </c>
      <c r="S1077" s="2">
        <v>2266.7530339999998</v>
      </c>
      <c r="T1077" s="2">
        <v>62954.8</v>
      </c>
    </row>
    <row r="1078" spans="1:20">
      <c r="A1078" s="2" t="s">
        <v>12</v>
      </c>
      <c r="B1078" s="2" t="s">
        <v>1440</v>
      </c>
      <c r="C1078" s="2" t="s">
        <v>14</v>
      </c>
      <c r="D1078" s="3" t="s">
        <v>15</v>
      </c>
      <c r="E1078" s="2" t="s">
        <v>1442</v>
      </c>
      <c r="F1078" s="2"/>
      <c r="G1078" s="2"/>
      <c r="H1078" s="2"/>
      <c r="I1078" s="2"/>
      <c r="J1078" s="2"/>
      <c r="K1078" s="2"/>
      <c r="L1078" s="2"/>
      <c r="M1078" s="2"/>
      <c r="N1078" s="2">
        <v>9212.7000000000007</v>
      </c>
      <c r="O1078" s="2" t="s">
        <v>17</v>
      </c>
      <c r="P1078" s="2">
        <v>471.02571339999997</v>
      </c>
      <c r="Q1078" s="2">
        <v>4339418.59</v>
      </c>
      <c r="R1078" s="2">
        <v>6.2140595440000004</v>
      </c>
      <c r="S1078" s="2">
        <v>57248.266360000001</v>
      </c>
      <c r="T1078" s="2">
        <v>1589963</v>
      </c>
    </row>
    <row r="1079" spans="1:20">
      <c r="A1079" s="2" t="s">
        <v>12</v>
      </c>
      <c r="B1079" s="2" t="s">
        <v>1443</v>
      </c>
      <c r="C1079" s="2" t="s">
        <v>14</v>
      </c>
      <c r="D1079" s="3" t="s">
        <v>15</v>
      </c>
      <c r="E1079" s="2" t="s">
        <v>1444</v>
      </c>
      <c r="F1079" s="2"/>
      <c r="G1079" s="2"/>
      <c r="H1079" s="2"/>
      <c r="I1079" s="2"/>
      <c r="J1079" s="2"/>
      <c r="K1079" s="2"/>
      <c r="L1079" s="2"/>
      <c r="M1079" s="2"/>
      <c r="N1079" s="2">
        <v>7560</v>
      </c>
      <c r="O1079" s="2" t="s">
        <v>17</v>
      </c>
      <c r="P1079" s="2">
        <v>525.74460320000003</v>
      </c>
      <c r="Q1079" s="2">
        <v>3974629.2</v>
      </c>
      <c r="R1079" s="2">
        <v>6.9359446330000001</v>
      </c>
      <c r="S1079" s="2">
        <v>52435.741419999998</v>
      </c>
      <c r="T1079" s="2">
        <v>1456304.1</v>
      </c>
    </row>
    <row r="1080" spans="1:20">
      <c r="A1080" s="2" t="s">
        <v>12</v>
      </c>
      <c r="B1080" s="2" t="s">
        <v>1445</v>
      </c>
      <c r="C1080" s="2" t="s">
        <v>14</v>
      </c>
      <c r="D1080" s="3" t="s">
        <v>18</v>
      </c>
      <c r="E1080" s="2" t="s">
        <v>1446</v>
      </c>
      <c r="F1080" s="2"/>
      <c r="G1080" s="2"/>
      <c r="H1080" s="2"/>
      <c r="I1080" s="2"/>
      <c r="J1080" s="2"/>
      <c r="K1080" s="2"/>
      <c r="L1080" s="2"/>
      <c r="M1080" s="2"/>
      <c r="N1080" s="2">
        <v>7700</v>
      </c>
      <c r="O1080" s="2" t="s">
        <v>17</v>
      </c>
      <c r="P1080" s="2">
        <v>298.33065319999997</v>
      </c>
      <c r="Q1080" s="2">
        <v>2297146.0299999998</v>
      </c>
      <c r="R1080" s="2">
        <v>3.9357605969999998</v>
      </c>
      <c r="S1080" s="2">
        <v>30305.356599999999</v>
      </c>
      <c r="T1080" s="2">
        <v>1009825.4</v>
      </c>
    </row>
    <row r="1081" spans="1:20">
      <c r="A1081" s="2" t="s">
        <v>12</v>
      </c>
      <c r="B1081" s="2" t="s">
        <v>1447</v>
      </c>
      <c r="C1081" s="2" t="s">
        <v>14</v>
      </c>
      <c r="D1081" s="3" t="s">
        <v>15</v>
      </c>
      <c r="E1081" s="2" t="s">
        <v>1448</v>
      </c>
      <c r="F1081" s="2"/>
      <c r="G1081" s="2"/>
      <c r="H1081" s="2"/>
      <c r="I1081" s="2"/>
      <c r="J1081" s="2"/>
      <c r="K1081" s="2"/>
      <c r="L1081" s="2"/>
      <c r="M1081" s="2"/>
      <c r="N1081" s="2">
        <v>142.5</v>
      </c>
      <c r="O1081" s="2" t="s">
        <v>17</v>
      </c>
      <c r="P1081" s="2">
        <v>409.11242110000001</v>
      </c>
      <c r="Q1081" s="2">
        <v>58298.52</v>
      </c>
      <c r="R1081" s="2">
        <v>5.4043912949999999</v>
      </c>
      <c r="S1081" s="2">
        <v>770.12575960000004</v>
      </c>
      <c r="T1081" s="2">
        <v>21360.6</v>
      </c>
    </row>
    <row r="1082" spans="1:20">
      <c r="A1082" s="2" t="s">
        <v>12</v>
      </c>
      <c r="B1082" s="2" t="s">
        <v>1447</v>
      </c>
      <c r="C1082" s="2" t="s">
        <v>14</v>
      </c>
      <c r="D1082" s="3" t="s">
        <v>15</v>
      </c>
      <c r="E1082" s="2" t="s">
        <v>1449</v>
      </c>
      <c r="F1082" s="2"/>
      <c r="G1082" s="2"/>
      <c r="H1082" s="2"/>
      <c r="I1082" s="2"/>
      <c r="J1082" s="2"/>
      <c r="K1082" s="2"/>
      <c r="L1082" s="2"/>
      <c r="M1082" s="2"/>
      <c r="N1082" s="2">
        <v>3340</v>
      </c>
      <c r="O1082" s="2" t="s">
        <v>17</v>
      </c>
      <c r="P1082" s="2">
        <v>561.03269760000001</v>
      </c>
      <c r="Q1082" s="2">
        <v>1873849.21</v>
      </c>
      <c r="R1082" s="2">
        <v>7.4112641689999998</v>
      </c>
      <c r="S1082" s="2">
        <v>24753.622319999999</v>
      </c>
      <c r="T1082" s="2">
        <v>686578.3</v>
      </c>
    </row>
    <row r="1083" spans="1:20">
      <c r="A1083" s="2" t="s">
        <v>12</v>
      </c>
      <c r="B1083" s="2" t="s">
        <v>1450</v>
      </c>
      <c r="C1083" s="2" t="s">
        <v>14</v>
      </c>
      <c r="D1083" s="3" t="s">
        <v>15</v>
      </c>
      <c r="E1083" s="2" t="s">
        <v>1451</v>
      </c>
      <c r="F1083" s="2"/>
      <c r="G1083" s="2"/>
      <c r="H1083" s="2"/>
      <c r="I1083" s="2"/>
      <c r="J1083" s="2"/>
      <c r="K1083" s="2"/>
      <c r="L1083" s="2"/>
      <c r="M1083" s="2"/>
      <c r="N1083" s="2">
        <v>5791.2</v>
      </c>
      <c r="O1083" s="2" t="s">
        <v>17</v>
      </c>
      <c r="P1083" s="2">
        <v>414.9579569</v>
      </c>
      <c r="Q1083" s="2">
        <v>2403104.52</v>
      </c>
      <c r="R1083" s="2">
        <v>5.4816110550000001</v>
      </c>
      <c r="S1083" s="2">
        <v>31745.105940000001</v>
      </c>
      <c r="T1083" s="2">
        <v>880497.5</v>
      </c>
    </row>
    <row r="1084" spans="1:20">
      <c r="A1084" s="2" t="s">
        <v>12</v>
      </c>
      <c r="B1084" s="2" t="s">
        <v>1452</v>
      </c>
      <c r="C1084" s="2" t="s">
        <v>14</v>
      </c>
      <c r="D1084" s="3" t="s">
        <v>18</v>
      </c>
      <c r="E1084" s="2" t="s">
        <v>1336</v>
      </c>
      <c r="F1084" s="2"/>
      <c r="G1084" s="2"/>
      <c r="H1084" s="2"/>
      <c r="I1084" s="2"/>
      <c r="J1084" s="2"/>
      <c r="K1084" s="2"/>
      <c r="L1084" s="2"/>
      <c r="M1084" s="2"/>
      <c r="N1084" s="2">
        <v>8537.7999999999993</v>
      </c>
      <c r="O1084" s="2" t="s">
        <v>17</v>
      </c>
      <c r="P1084" s="2">
        <v>256.73265830000003</v>
      </c>
      <c r="Q1084" s="2">
        <v>2191932.09</v>
      </c>
      <c r="R1084" s="2">
        <v>3.450707773</v>
      </c>
      <c r="S1084" s="2">
        <v>29461.452819999999</v>
      </c>
      <c r="T1084" s="2">
        <v>963573.3</v>
      </c>
    </row>
    <row r="1085" spans="1:20">
      <c r="A1085" s="2" t="s">
        <v>12</v>
      </c>
      <c r="B1085" s="2" t="s">
        <v>1453</v>
      </c>
      <c r="C1085" s="2" t="s">
        <v>14</v>
      </c>
      <c r="D1085" s="3" t="s">
        <v>15</v>
      </c>
      <c r="E1085" s="2" t="s">
        <v>1454</v>
      </c>
      <c r="F1085" s="2"/>
      <c r="G1085" s="2"/>
      <c r="H1085" s="2"/>
      <c r="I1085" s="2"/>
      <c r="J1085" s="2"/>
      <c r="K1085" s="2"/>
      <c r="L1085" s="2"/>
      <c r="M1085" s="2"/>
      <c r="N1085" s="2">
        <v>15568</v>
      </c>
      <c r="O1085" s="2" t="s">
        <v>17</v>
      </c>
      <c r="P1085" s="2">
        <v>400.8235573</v>
      </c>
      <c r="Q1085" s="2">
        <v>6240021.1399999997</v>
      </c>
      <c r="R1085" s="2">
        <v>5.4201968530000002</v>
      </c>
      <c r="S1085" s="2">
        <v>84381.624609999999</v>
      </c>
      <c r="T1085" s="2">
        <v>2286343.7000000002</v>
      </c>
    </row>
    <row r="1086" spans="1:20">
      <c r="A1086" s="2" t="s">
        <v>12</v>
      </c>
      <c r="B1086" s="2" t="s">
        <v>1455</v>
      </c>
      <c r="C1086" s="2" t="s">
        <v>14</v>
      </c>
      <c r="D1086" s="3" t="s">
        <v>15</v>
      </c>
      <c r="E1086" s="2" t="s">
        <v>1456</v>
      </c>
      <c r="F1086" s="2"/>
      <c r="G1086" s="2"/>
      <c r="H1086" s="2"/>
      <c r="I1086" s="2"/>
      <c r="J1086" s="2"/>
      <c r="K1086" s="2"/>
      <c r="L1086" s="2"/>
      <c r="M1086" s="2"/>
      <c r="N1086" s="2">
        <v>4843.2</v>
      </c>
      <c r="O1086" s="2" t="s">
        <v>17</v>
      </c>
      <c r="P1086" s="2">
        <v>606.35990249999998</v>
      </c>
      <c r="Q1086" s="2">
        <v>2936722.28</v>
      </c>
      <c r="R1086" s="2">
        <v>8.1995930030000004</v>
      </c>
      <c r="S1086" s="2">
        <v>39712.268830000001</v>
      </c>
      <c r="T1086" s="2">
        <v>1076015</v>
      </c>
    </row>
    <row r="1087" spans="1:20">
      <c r="A1087" s="2" t="s">
        <v>12</v>
      </c>
      <c r="B1087" s="2" t="s">
        <v>1455</v>
      </c>
      <c r="C1087" s="2" t="s">
        <v>14</v>
      </c>
      <c r="D1087" s="3" t="s">
        <v>15</v>
      </c>
      <c r="E1087" s="2" t="s">
        <v>1457</v>
      </c>
      <c r="F1087" s="2"/>
      <c r="G1087" s="2"/>
      <c r="H1087" s="2"/>
      <c r="I1087" s="2"/>
      <c r="J1087" s="2"/>
      <c r="K1087" s="2"/>
      <c r="L1087" s="2"/>
      <c r="M1087" s="2"/>
      <c r="N1087" s="2">
        <v>5962.2</v>
      </c>
      <c r="O1087" s="2" t="s">
        <v>17</v>
      </c>
      <c r="P1087" s="2">
        <v>397.40672069999999</v>
      </c>
      <c r="Q1087" s="2">
        <v>2369418.35</v>
      </c>
      <c r="R1087" s="2">
        <v>5.3739921659999998</v>
      </c>
      <c r="S1087" s="2">
        <v>32040.81609</v>
      </c>
      <c r="T1087" s="2">
        <v>868155</v>
      </c>
    </row>
    <row r="1088" spans="1:20">
      <c r="A1088" s="2" t="s">
        <v>12</v>
      </c>
      <c r="B1088" s="2" t="s">
        <v>1455</v>
      </c>
      <c r="C1088" s="2" t="s">
        <v>14</v>
      </c>
      <c r="D1088" s="3" t="s">
        <v>15</v>
      </c>
      <c r="E1088" s="2" t="s">
        <v>1458</v>
      </c>
      <c r="F1088" s="2"/>
      <c r="G1088" s="2"/>
      <c r="H1088" s="2"/>
      <c r="I1088" s="2"/>
      <c r="J1088" s="2"/>
      <c r="K1088" s="2"/>
      <c r="L1088" s="2"/>
      <c r="M1088" s="2"/>
      <c r="N1088" s="2">
        <v>1995</v>
      </c>
      <c r="O1088" s="2" t="s">
        <v>17</v>
      </c>
      <c r="P1088" s="2">
        <v>406.58050630000002</v>
      </c>
      <c r="Q1088" s="2">
        <v>811128.11</v>
      </c>
      <c r="R1088" s="2">
        <v>5.4980460620000002</v>
      </c>
      <c r="S1088" s="2">
        <v>10968.60189</v>
      </c>
      <c r="T1088" s="2">
        <v>297197.40000000002</v>
      </c>
    </row>
    <row r="1089" spans="1:20">
      <c r="A1089" s="2" t="s">
        <v>12</v>
      </c>
      <c r="B1089" s="2" t="s">
        <v>1455</v>
      </c>
      <c r="C1089" s="2" t="s">
        <v>14</v>
      </c>
      <c r="D1089" s="3" t="s">
        <v>15</v>
      </c>
      <c r="E1089" s="2" t="s">
        <v>1459</v>
      </c>
      <c r="F1089" s="2"/>
      <c r="G1089" s="2"/>
      <c r="H1089" s="2"/>
      <c r="I1089" s="2"/>
      <c r="J1089" s="2"/>
      <c r="K1089" s="2"/>
      <c r="L1089" s="2"/>
      <c r="M1089" s="2"/>
      <c r="N1089" s="2">
        <v>4620</v>
      </c>
      <c r="O1089" s="2" t="s">
        <v>17</v>
      </c>
      <c r="P1089" s="2">
        <v>552.55492419999996</v>
      </c>
      <c r="Q1089" s="2">
        <v>2552803.75</v>
      </c>
      <c r="R1089" s="2">
        <v>7.4720070889999999</v>
      </c>
      <c r="S1089" s="2">
        <v>34520.672749999998</v>
      </c>
      <c r="T1089" s="2">
        <v>935347.3</v>
      </c>
    </row>
    <row r="1090" spans="1:20">
      <c r="A1090" s="2" t="s">
        <v>12</v>
      </c>
      <c r="B1090" s="2" t="s">
        <v>1455</v>
      </c>
      <c r="C1090" s="2" t="s">
        <v>14</v>
      </c>
      <c r="D1090" s="3" t="s">
        <v>15</v>
      </c>
      <c r="E1090" s="2" t="s">
        <v>1460</v>
      </c>
      <c r="F1090" s="2"/>
      <c r="G1090" s="2"/>
      <c r="H1090" s="2"/>
      <c r="I1090" s="2"/>
      <c r="J1090" s="2"/>
      <c r="K1090" s="2"/>
      <c r="L1090" s="2"/>
      <c r="M1090" s="2"/>
      <c r="N1090" s="2">
        <v>23520</v>
      </c>
      <c r="O1090" s="2" t="s">
        <v>17</v>
      </c>
      <c r="P1090" s="2">
        <v>391.42767559999999</v>
      </c>
      <c r="Q1090" s="2">
        <v>9206378.9299999997</v>
      </c>
      <c r="R1090" s="2">
        <v>5.2931396289999997</v>
      </c>
      <c r="S1090" s="2">
        <v>124494.6441</v>
      </c>
      <c r="T1090" s="2">
        <v>3373217.3</v>
      </c>
    </row>
    <row r="1091" spans="1:20">
      <c r="A1091" s="2" t="s">
        <v>12</v>
      </c>
      <c r="B1091" s="2" t="s">
        <v>1461</v>
      </c>
      <c r="C1091" s="2" t="s">
        <v>14</v>
      </c>
      <c r="D1091" s="3" t="s">
        <v>18</v>
      </c>
      <c r="E1091" s="2" t="s">
        <v>1462</v>
      </c>
      <c r="F1091" s="2"/>
      <c r="G1091" s="2"/>
      <c r="H1091" s="2"/>
      <c r="I1091" s="2"/>
      <c r="J1091" s="2"/>
      <c r="K1091" s="2"/>
      <c r="L1091" s="2"/>
      <c r="M1091" s="2"/>
      <c r="N1091" s="2">
        <v>7507.5</v>
      </c>
      <c r="O1091" s="2" t="s">
        <v>17</v>
      </c>
      <c r="P1091" s="2">
        <v>269.1878868</v>
      </c>
      <c r="Q1091" s="2">
        <v>2020928.06</v>
      </c>
      <c r="R1091" s="2">
        <v>3.6401336949999998</v>
      </c>
      <c r="S1091" s="2">
        <v>27328.30372</v>
      </c>
      <c r="T1091" s="2">
        <v>888400</v>
      </c>
    </row>
    <row r="1092" spans="1:20">
      <c r="A1092" s="2" t="s">
        <v>12</v>
      </c>
      <c r="B1092" s="2" t="s">
        <v>1463</v>
      </c>
      <c r="C1092" s="2" t="s">
        <v>14</v>
      </c>
      <c r="D1092" s="3" t="s">
        <v>15</v>
      </c>
      <c r="E1092" s="2" t="s">
        <v>1464</v>
      </c>
      <c r="F1092" s="2"/>
      <c r="G1092" s="2"/>
      <c r="H1092" s="2"/>
      <c r="I1092" s="2"/>
      <c r="J1092" s="2"/>
      <c r="K1092" s="2"/>
      <c r="L1092" s="2"/>
      <c r="M1092" s="2"/>
      <c r="N1092" s="2">
        <v>4642.5</v>
      </c>
      <c r="O1092" s="2" t="s">
        <v>17</v>
      </c>
      <c r="P1092" s="2">
        <v>257.9022186322025</v>
      </c>
      <c r="Q1092" s="2">
        <v>1197311.05</v>
      </c>
      <c r="R1092" s="2">
        <v>3.4295507796835438</v>
      </c>
      <c r="S1092" s="2">
        <v>15921.68949468085</v>
      </c>
      <c r="T1092" s="2">
        <v>438694.7</v>
      </c>
    </row>
    <row r="1093" spans="1:20">
      <c r="A1093" s="2" t="s">
        <v>12</v>
      </c>
      <c r="B1093" s="2" t="s">
        <v>1463</v>
      </c>
      <c r="C1093" s="2" t="s">
        <v>14</v>
      </c>
      <c r="D1093" s="3" t="s">
        <v>15</v>
      </c>
      <c r="E1093" s="2" t="s">
        <v>1465</v>
      </c>
      <c r="F1093" s="2"/>
      <c r="G1093" s="2"/>
      <c r="H1093" s="2"/>
      <c r="I1093" s="2"/>
      <c r="J1093" s="2"/>
      <c r="K1093" s="2"/>
      <c r="L1093" s="2"/>
      <c r="M1093" s="2"/>
      <c r="N1093" s="2">
        <v>1414.4</v>
      </c>
      <c r="O1093" s="2" t="s">
        <v>17</v>
      </c>
      <c r="P1093" s="2">
        <v>502.72243354072401</v>
      </c>
      <c r="Q1093" s="2">
        <v>711050.61</v>
      </c>
      <c r="R1093" s="2">
        <v>6.6851387438926064</v>
      </c>
      <c r="S1093" s="2">
        <v>9455.4602393617024</v>
      </c>
      <c r="T1093" s="2">
        <v>260528.9</v>
      </c>
    </row>
    <row r="1094" spans="1:20">
      <c r="A1094" s="2" t="s">
        <v>12</v>
      </c>
      <c r="B1094" s="2" t="s">
        <v>1463</v>
      </c>
      <c r="C1094" s="2" t="s">
        <v>14</v>
      </c>
      <c r="D1094" s="3" t="s">
        <v>15</v>
      </c>
      <c r="E1094" s="2" t="s">
        <v>1466</v>
      </c>
      <c r="F1094" s="2"/>
      <c r="G1094" s="2"/>
      <c r="H1094" s="2"/>
      <c r="I1094" s="2"/>
      <c r="J1094" s="2"/>
      <c r="K1094" s="2"/>
      <c r="L1094" s="2"/>
      <c r="M1094" s="2"/>
      <c r="N1094" s="2">
        <v>1156.8</v>
      </c>
      <c r="O1094" s="2" t="s">
        <v>17</v>
      </c>
      <c r="P1094" s="2">
        <v>612.86681362378977</v>
      </c>
      <c r="Q1094" s="2">
        <v>708964.33</v>
      </c>
      <c r="R1094" s="2">
        <v>8.1498246492525226</v>
      </c>
      <c r="S1094" s="2">
        <v>9427.7171542553206</v>
      </c>
      <c r="T1094" s="2">
        <v>259764.6</v>
      </c>
    </row>
    <row r="1095" spans="1:20">
      <c r="A1095" s="2" t="s">
        <v>12</v>
      </c>
      <c r="B1095" s="2" t="s">
        <v>1463</v>
      </c>
      <c r="C1095" s="2" t="s">
        <v>14</v>
      </c>
      <c r="D1095" s="3" t="s">
        <v>15</v>
      </c>
      <c r="E1095" s="2" t="s">
        <v>1467</v>
      </c>
      <c r="F1095" s="2"/>
      <c r="G1095" s="2"/>
      <c r="H1095" s="2"/>
      <c r="I1095" s="2"/>
      <c r="J1095" s="2"/>
      <c r="K1095" s="2"/>
      <c r="L1095" s="2"/>
      <c r="M1095" s="2"/>
      <c r="N1095" s="2">
        <v>2310</v>
      </c>
      <c r="O1095" s="2" t="s">
        <v>17</v>
      </c>
      <c r="P1095" s="2">
        <v>568.5403116883117</v>
      </c>
      <c r="Q1095" s="2">
        <v>1313328.1200000001</v>
      </c>
      <c r="R1095" s="2">
        <v>7.5603764852169109</v>
      </c>
      <c r="S1095" s="2">
        <v>17464.46968085106</v>
      </c>
      <c r="T1095" s="2">
        <v>481203.4</v>
      </c>
    </row>
    <row r="1096" spans="1:20">
      <c r="A1096" s="2" t="s">
        <v>12</v>
      </c>
      <c r="B1096" s="2" t="s">
        <v>1463</v>
      </c>
      <c r="C1096" s="2" t="s">
        <v>14</v>
      </c>
      <c r="D1096" s="3" t="s">
        <v>15</v>
      </c>
      <c r="E1096" s="2" t="s">
        <v>1468</v>
      </c>
      <c r="F1096" s="2"/>
      <c r="G1096" s="2"/>
      <c r="H1096" s="2"/>
      <c r="I1096" s="2"/>
      <c r="J1096" s="2"/>
      <c r="K1096" s="2"/>
      <c r="L1096" s="2"/>
      <c r="M1096" s="2"/>
      <c r="N1096" s="2">
        <v>4881.6000000000004</v>
      </c>
      <c r="O1096" s="2" t="s">
        <v>17</v>
      </c>
      <c r="P1096" s="2">
        <v>501.21275811209438</v>
      </c>
      <c r="Q1096" s="2">
        <v>2446720.2000000002</v>
      </c>
      <c r="R1096" s="2">
        <v>6.6650632727672123</v>
      </c>
      <c r="S1096" s="2">
        <v>32536.17287234043</v>
      </c>
      <c r="T1096" s="2">
        <v>896478.2</v>
      </c>
    </row>
    <row r="1097" spans="1:20">
      <c r="A1097" s="2" t="s">
        <v>12</v>
      </c>
      <c r="B1097" s="2" t="s">
        <v>1463</v>
      </c>
      <c r="C1097" s="2" t="s">
        <v>14</v>
      </c>
      <c r="D1097" s="3" t="s">
        <v>15</v>
      </c>
      <c r="E1097" s="2" t="s">
        <v>1469</v>
      </c>
      <c r="F1097" s="2"/>
      <c r="G1097" s="2"/>
      <c r="H1097" s="2"/>
      <c r="I1097" s="2"/>
      <c r="J1097" s="2"/>
      <c r="K1097" s="2"/>
      <c r="L1097" s="2"/>
      <c r="M1097" s="2"/>
      <c r="N1097" s="2">
        <v>2677.5</v>
      </c>
      <c r="O1097" s="2" t="s">
        <v>17</v>
      </c>
      <c r="P1097" s="2">
        <v>256.61948832866477</v>
      </c>
      <c r="Q1097" s="2">
        <v>687098.68</v>
      </c>
      <c r="R1097" s="2">
        <v>3.4124931958599038</v>
      </c>
      <c r="S1097" s="2">
        <v>9136.9505319148939</v>
      </c>
      <c r="T1097" s="2">
        <v>251753</v>
      </c>
    </row>
    <row r="1098" spans="1:20">
      <c r="A1098" s="2" t="s">
        <v>12</v>
      </c>
      <c r="B1098" s="2" t="s">
        <v>1463</v>
      </c>
      <c r="C1098" s="2" t="s">
        <v>14</v>
      </c>
      <c r="D1098" s="3" t="s">
        <v>15</v>
      </c>
      <c r="E1098" s="2" t="s">
        <v>1470</v>
      </c>
      <c r="F1098" s="2"/>
      <c r="G1098" s="2"/>
      <c r="H1098" s="2"/>
      <c r="I1098" s="2"/>
      <c r="J1098" s="2"/>
      <c r="K1098" s="2"/>
      <c r="L1098" s="2"/>
      <c r="M1098" s="2"/>
      <c r="N1098" s="2">
        <v>3705</v>
      </c>
      <c r="O1098" s="2" t="s">
        <v>17</v>
      </c>
      <c r="P1098" s="2">
        <v>410.9383562753037</v>
      </c>
      <c r="Q1098" s="2">
        <v>1522526.61</v>
      </c>
      <c r="R1098" s="2">
        <v>5.4646058015332928</v>
      </c>
      <c r="S1098" s="2">
        <v>20246.364494680849</v>
      </c>
      <c r="T1098" s="2">
        <v>557853.69999999995</v>
      </c>
    </row>
    <row r="1099" spans="1:20">
      <c r="A1099" s="2" t="s">
        <v>12</v>
      </c>
      <c r="B1099" s="2" t="s">
        <v>1463</v>
      </c>
      <c r="C1099" s="2" t="s">
        <v>14</v>
      </c>
      <c r="D1099" s="3" t="s">
        <v>15</v>
      </c>
      <c r="E1099" s="2" t="s">
        <v>1471</v>
      </c>
      <c r="F1099" s="2"/>
      <c r="G1099" s="2"/>
      <c r="H1099" s="2"/>
      <c r="I1099" s="2"/>
      <c r="J1099" s="2"/>
      <c r="K1099" s="2"/>
      <c r="L1099" s="2"/>
      <c r="M1099" s="2"/>
      <c r="N1099" s="2">
        <v>5936</v>
      </c>
      <c r="O1099" s="2" t="s">
        <v>17</v>
      </c>
      <c r="P1099" s="2">
        <v>393.31951314016169</v>
      </c>
      <c r="Q1099" s="2">
        <v>2334744.63</v>
      </c>
      <c r="R1099" s="2">
        <v>5.2303126747361928</v>
      </c>
      <c r="S1099" s="2">
        <v>31047.136037234039</v>
      </c>
      <c r="T1099" s="2">
        <v>855450.4</v>
      </c>
    </row>
    <row r="1100" spans="1:20">
      <c r="A1100" s="2" t="s">
        <v>12</v>
      </c>
      <c r="B1100" s="2" t="s">
        <v>1463</v>
      </c>
      <c r="C1100" s="2" t="s">
        <v>14</v>
      </c>
      <c r="D1100" s="3" t="s">
        <v>15</v>
      </c>
      <c r="E1100" s="2" t="s">
        <v>1472</v>
      </c>
      <c r="F1100" s="2"/>
      <c r="G1100" s="2"/>
      <c r="H1100" s="2"/>
      <c r="I1100" s="2"/>
      <c r="J1100" s="2"/>
      <c r="K1100" s="2"/>
      <c r="L1100" s="2"/>
      <c r="M1100" s="2"/>
      <c r="N1100" s="2">
        <v>2895</v>
      </c>
      <c r="O1100" s="2" t="s">
        <v>17</v>
      </c>
      <c r="P1100" s="2">
        <v>609.26152331606227</v>
      </c>
      <c r="Q1100" s="2">
        <v>1763812.11</v>
      </c>
      <c r="R1100" s="2">
        <v>8.1018819589901891</v>
      </c>
      <c r="S1100" s="2">
        <v>23454.9482712766</v>
      </c>
      <c r="T1100" s="2">
        <v>646260.69999999995</v>
      </c>
    </row>
    <row r="1101" spans="1:20">
      <c r="A1101" s="2" t="s">
        <v>12</v>
      </c>
      <c r="B1101" s="2" t="s">
        <v>1463</v>
      </c>
      <c r="C1101" s="2" t="s">
        <v>14</v>
      </c>
      <c r="D1101" s="3" t="s">
        <v>15</v>
      </c>
      <c r="E1101" s="2" t="s">
        <v>1467</v>
      </c>
      <c r="F1101" s="2"/>
      <c r="G1101" s="2"/>
      <c r="H1101" s="2"/>
      <c r="I1101" s="2"/>
      <c r="J1101" s="2"/>
      <c r="K1101" s="2"/>
      <c r="L1101" s="2"/>
      <c r="M1101" s="2"/>
      <c r="N1101" s="2">
        <v>2310</v>
      </c>
      <c r="O1101" s="2" t="s">
        <v>17</v>
      </c>
      <c r="P1101" s="2">
        <v>571.38201731601725</v>
      </c>
      <c r="Q1101" s="2">
        <v>1319892.46</v>
      </c>
      <c r="R1101" s="2">
        <v>7.5981651238832066</v>
      </c>
      <c r="S1101" s="2">
        <v>17551.761436170211</v>
      </c>
      <c r="T1101" s="2">
        <v>483608.6</v>
      </c>
    </row>
    <row r="1102" spans="1:20">
      <c r="A1102" s="2" t="s">
        <v>12</v>
      </c>
      <c r="B1102" s="2" t="s">
        <v>1463</v>
      </c>
      <c r="C1102" s="2" t="s">
        <v>14</v>
      </c>
      <c r="D1102" s="3" t="s">
        <v>15</v>
      </c>
      <c r="E1102" s="2" t="s">
        <v>1473</v>
      </c>
      <c r="F1102" s="2"/>
      <c r="G1102" s="2"/>
      <c r="H1102" s="2"/>
      <c r="I1102" s="2"/>
      <c r="J1102" s="2"/>
      <c r="K1102" s="2"/>
      <c r="L1102" s="2"/>
      <c r="M1102" s="2"/>
      <c r="N1102" s="2">
        <v>1436.4</v>
      </c>
      <c r="O1102" s="2" t="s">
        <v>17</v>
      </c>
      <c r="P1102" s="2">
        <v>584.80119743803948</v>
      </c>
      <c r="Q1102" s="2">
        <v>840008.44</v>
      </c>
      <c r="R1102" s="2">
        <v>7.7766116680590356</v>
      </c>
      <c r="S1102" s="2">
        <v>11170.325000000001</v>
      </c>
      <c r="T1102" s="2">
        <v>307779.09999999998</v>
      </c>
    </row>
    <row r="1103" spans="1:20">
      <c r="A1103" s="2" t="s">
        <v>12</v>
      </c>
      <c r="B1103" s="2" t="s">
        <v>1463</v>
      </c>
      <c r="C1103" s="2" t="s">
        <v>14</v>
      </c>
      <c r="D1103" s="3" t="s">
        <v>15</v>
      </c>
      <c r="E1103" s="2" t="s">
        <v>1474</v>
      </c>
      <c r="F1103" s="2"/>
      <c r="G1103" s="2"/>
      <c r="H1103" s="2"/>
      <c r="I1103" s="2"/>
      <c r="J1103" s="2"/>
      <c r="K1103" s="2"/>
      <c r="L1103" s="2"/>
      <c r="M1103" s="2"/>
      <c r="N1103" s="2">
        <v>14560</v>
      </c>
      <c r="O1103" s="2" t="s">
        <v>17</v>
      </c>
      <c r="P1103" s="2">
        <v>406.50141414835161</v>
      </c>
      <c r="Q1103" s="2">
        <v>5918660.5899999999</v>
      </c>
      <c r="R1103" s="2">
        <v>5.405603911547229</v>
      </c>
      <c r="S1103" s="2">
        <v>78705.592952127656</v>
      </c>
      <c r="T1103" s="2">
        <v>2168597.2000000002</v>
      </c>
    </row>
    <row r="1104" spans="1:20">
      <c r="A1104" s="2" t="s">
        <v>12</v>
      </c>
      <c r="B1104" s="2" t="s">
        <v>1463</v>
      </c>
      <c r="C1104" s="2" t="s">
        <v>14</v>
      </c>
      <c r="D1104" s="3" t="s">
        <v>15</v>
      </c>
      <c r="E1104" s="2" t="s">
        <v>1475</v>
      </c>
      <c r="F1104" s="2"/>
      <c r="G1104" s="2"/>
      <c r="H1104" s="2"/>
      <c r="I1104" s="2"/>
      <c r="J1104" s="2"/>
      <c r="K1104" s="2"/>
      <c r="L1104" s="2"/>
      <c r="M1104" s="2"/>
      <c r="N1104" s="2">
        <v>4152</v>
      </c>
      <c r="O1104" s="2" t="s">
        <v>17</v>
      </c>
      <c r="P1104" s="2">
        <v>609.8190245664739</v>
      </c>
      <c r="Q1104" s="2">
        <v>2531968.59</v>
      </c>
      <c r="R1104" s="2">
        <v>8.1092955394477908</v>
      </c>
      <c r="S1104" s="2">
        <v>33669.795079787233</v>
      </c>
      <c r="T1104" s="2">
        <v>927713.3</v>
      </c>
    </row>
    <row r="1105" spans="1:20">
      <c r="A1105" s="2" t="s">
        <v>12</v>
      </c>
      <c r="B1105" s="2" t="s">
        <v>1463</v>
      </c>
      <c r="C1105" s="2" t="s">
        <v>14</v>
      </c>
      <c r="D1105" s="3" t="s">
        <v>15</v>
      </c>
      <c r="E1105" s="2" t="s">
        <v>1476</v>
      </c>
      <c r="F1105" s="2"/>
      <c r="G1105" s="2"/>
      <c r="H1105" s="2"/>
      <c r="I1105" s="2"/>
      <c r="J1105" s="2"/>
      <c r="K1105" s="2"/>
      <c r="L1105" s="2"/>
      <c r="M1105" s="2"/>
      <c r="N1105" s="2">
        <v>6270</v>
      </c>
      <c r="O1105" s="2" t="s">
        <v>17</v>
      </c>
      <c r="P1105" s="2">
        <v>408.89459649122813</v>
      </c>
      <c r="Q1105" s="2">
        <v>2563769.12</v>
      </c>
      <c r="R1105" s="2">
        <v>5.43742814483016</v>
      </c>
      <c r="S1105" s="2">
        <v>34092.674468085097</v>
      </c>
      <c r="T1105" s="2">
        <v>939365</v>
      </c>
    </row>
    <row r="1106" spans="1:20">
      <c r="A1106" s="2" t="s">
        <v>12</v>
      </c>
      <c r="B1106" s="2" t="s">
        <v>1477</v>
      </c>
      <c r="C1106" s="2" t="s">
        <v>14</v>
      </c>
      <c r="D1106" s="3" t="s">
        <v>15</v>
      </c>
      <c r="E1106" s="2" t="s">
        <v>1478</v>
      </c>
      <c r="F1106" s="2"/>
      <c r="G1106" s="2"/>
      <c r="H1106" s="2"/>
      <c r="I1106" s="2"/>
      <c r="J1106" s="2"/>
      <c r="K1106" s="2"/>
      <c r="L1106" s="2"/>
      <c r="M1106" s="2"/>
      <c r="N1106" s="2">
        <v>6975</v>
      </c>
      <c r="O1106" s="2" t="s">
        <v>17</v>
      </c>
      <c r="P1106" s="2">
        <v>449.03381935483873</v>
      </c>
      <c r="Q1106" s="2">
        <v>3132010.89</v>
      </c>
      <c r="R1106" s="2">
        <v>5.9711944063143454</v>
      </c>
      <c r="S1106" s="2">
        <v>41649.08098404255</v>
      </c>
      <c r="T1106" s="2">
        <v>1147568.8</v>
      </c>
    </row>
    <row r="1107" spans="1:20">
      <c r="A1107" s="2" t="s">
        <v>12</v>
      </c>
      <c r="B1107" s="2" t="s">
        <v>1479</v>
      </c>
      <c r="C1107" s="2" t="s">
        <v>14</v>
      </c>
      <c r="D1107" s="3" t="s">
        <v>18</v>
      </c>
      <c r="E1107" s="2" t="s">
        <v>1336</v>
      </c>
      <c r="F1107" s="2"/>
      <c r="G1107" s="2"/>
      <c r="H1107" s="2"/>
      <c r="I1107" s="2"/>
      <c r="J1107" s="2"/>
      <c r="K1107" s="2"/>
      <c r="L1107" s="2"/>
      <c r="M1107" s="2"/>
      <c r="N1107" s="2">
        <v>8537.7999999999993</v>
      </c>
      <c r="O1107" s="2" t="s">
        <v>17</v>
      </c>
      <c r="P1107" s="2">
        <v>260.18261027430952</v>
      </c>
      <c r="Q1107" s="2">
        <v>2221387.09</v>
      </c>
      <c r="R1107" s="2">
        <v>3.4506977489961468</v>
      </c>
      <c r="S1107" s="2">
        <v>29461.36724137931</v>
      </c>
      <c r="T1107" s="2">
        <v>976521.7</v>
      </c>
    </row>
    <row r="1108" spans="1:20">
      <c r="A1108" s="2" t="s">
        <v>12</v>
      </c>
      <c r="B1108" s="2" t="s">
        <v>1480</v>
      </c>
      <c r="C1108" s="2" t="s">
        <v>14</v>
      </c>
      <c r="D1108" s="3" t="s">
        <v>18</v>
      </c>
      <c r="E1108" s="2" t="s">
        <v>1481</v>
      </c>
      <c r="F1108" s="2"/>
      <c r="G1108" s="2"/>
      <c r="H1108" s="2"/>
      <c r="I1108" s="2"/>
      <c r="J1108" s="2"/>
      <c r="K1108" s="2"/>
      <c r="L1108" s="2"/>
      <c r="M1108" s="2"/>
      <c r="N1108" s="2">
        <v>8537.7999999999993</v>
      </c>
      <c r="O1108" s="2" t="s">
        <v>17</v>
      </c>
      <c r="P1108" s="2">
        <v>265.05183888121059</v>
      </c>
      <c r="Q1108" s="2">
        <v>2262959.59</v>
      </c>
      <c r="R1108" s="2">
        <v>3.5152763777348892</v>
      </c>
      <c r="S1108" s="2">
        <v>30012.726657824929</v>
      </c>
      <c r="T1108" s="2">
        <v>994797</v>
      </c>
    </row>
    <row r="1109" spans="1:20">
      <c r="A1109" s="2" t="s">
        <v>12</v>
      </c>
      <c r="B1109" s="2" t="s">
        <v>1482</v>
      </c>
      <c r="C1109" s="2" t="s">
        <v>14</v>
      </c>
      <c r="D1109" s="3" t="s">
        <v>15</v>
      </c>
      <c r="E1109" s="2" t="s">
        <v>1483</v>
      </c>
      <c r="F1109" s="2"/>
      <c r="G1109" s="2"/>
      <c r="H1109" s="2"/>
      <c r="I1109" s="2"/>
      <c r="J1109" s="2"/>
      <c r="K1109" s="2"/>
      <c r="L1109" s="2"/>
      <c r="M1109" s="2"/>
      <c r="N1109" s="2">
        <v>21784</v>
      </c>
      <c r="O1109" s="2" t="s">
        <v>17</v>
      </c>
      <c r="P1109" s="2">
        <v>424.819838872567</v>
      </c>
      <c r="Q1109" s="2">
        <v>9254275.3699999992</v>
      </c>
      <c r="R1109" s="2">
        <v>5.6342153696626918</v>
      </c>
      <c r="S1109" s="2">
        <v>122735.7476127321</v>
      </c>
      <c r="T1109" s="2">
        <v>3390766.5</v>
      </c>
    </row>
    <row r="1110" spans="1:20">
      <c r="A1110" s="2" t="s">
        <v>12</v>
      </c>
      <c r="B1110" s="2" t="s">
        <v>1482</v>
      </c>
      <c r="C1110" s="2" t="s">
        <v>14</v>
      </c>
      <c r="D1110" s="3" t="s">
        <v>15</v>
      </c>
      <c r="E1110" s="2" t="s">
        <v>1484</v>
      </c>
      <c r="F1110" s="2"/>
      <c r="G1110" s="2"/>
      <c r="H1110" s="2"/>
      <c r="I1110" s="2"/>
      <c r="J1110" s="2"/>
      <c r="K1110" s="2"/>
      <c r="L1110" s="2"/>
      <c r="M1110" s="2"/>
      <c r="N1110" s="2">
        <v>8094.8</v>
      </c>
      <c r="O1110" s="2" t="s">
        <v>17</v>
      </c>
      <c r="P1110" s="2">
        <v>532.06676261303551</v>
      </c>
      <c r="Q1110" s="2">
        <v>4306974.03</v>
      </c>
      <c r="R1110" s="2">
        <v>7.0565883635681086</v>
      </c>
      <c r="S1110" s="2">
        <v>57121.671485411141</v>
      </c>
      <c r="T1110" s="2">
        <v>1578075.3</v>
      </c>
    </row>
    <row r="1111" spans="1:20">
      <c r="A1111" s="2" t="s">
        <v>12</v>
      </c>
      <c r="B1111" s="2" t="s">
        <v>1482</v>
      </c>
      <c r="C1111" s="2" t="s">
        <v>14</v>
      </c>
      <c r="D1111" s="3" t="s">
        <v>15</v>
      </c>
      <c r="E1111" s="2" t="s">
        <v>1485</v>
      </c>
      <c r="F1111" s="2"/>
      <c r="G1111" s="2"/>
      <c r="H1111" s="2"/>
      <c r="I1111" s="2"/>
      <c r="J1111" s="2"/>
      <c r="K1111" s="2"/>
      <c r="L1111" s="2"/>
      <c r="M1111" s="2"/>
      <c r="N1111" s="2">
        <v>11325.02</v>
      </c>
      <c r="O1111" s="2" t="s">
        <v>17</v>
      </c>
      <c r="P1111" s="2">
        <v>415.57817734538207</v>
      </c>
      <c r="Q1111" s="2">
        <v>4706431.17</v>
      </c>
      <c r="R1111" s="2">
        <v>5.511646914394988</v>
      </c>
      <c r="S1111" s="2">
        <v>62419.511538461527</v>
      </c>
      <c r="T1111" s="2">
        <v>1724436.3</v>
      </c>
    </row>
    <row r="1112" spans="1:20">
      <c r="A1112" s="2" t="s">
        <v>12</v>
      </c>
      <c r="B1112" s="2" t="s">
        <v>1486</v>
      </c>
      <c r="C1112" s="2" t="s">
        <v>14</v>
      </c>
      <c r="D1112" s="3" t="s">
        <v>15</v>
      </c>
      <c r="E1112" s="2" t="s">
        <v>1487</v>
      </c>
      <c r="F1112" s="2"/>
      <c r="G1112" s="2"/>
      <c r="H1112" s="2"/>
      <c r="I1112" s="2"/>
      <c r="J1112" s="2"/>
      <c r="K1112" s="2"/>
      <c r="L1112" s="2"/>
      <c r="M1112" s="2"/>
      <c r="N1112" s="2">
        <v>16800</v>
      </c>
      <c r="O1112" s="2" t="s">
        <v>17</v>
      </c>
      <c r="P1112" s="2">
        <v>391.96862083333332</v>
      </c>
      <c r="Q1112" s="2">
        <v>6585072.8300000001</v>
      </c>
      <c r="R1112" s="2">
        <v>5.1985228227232536</v>
      </c>
      <c r="S1112" s="2">
        <v>87335.183421750655</v>
      </c>
      <c r="T1112" s="2">
        <v>2412770.7999999998</v>
      </c>
    </row>
    <row r="1113" spans="1:20">
      <c r="A1113" s="2" t="s">
        <v>12</v>
      </c>
      <c r="B1113" s="2" t="s">
        <v>1486</v>
      </c>
      <c r="C1113" s="2" t="s">
        <v>14</v>
      </c>
      <c r="D1113" s="3" t="s">
        <v>15</v>
      </c>
      <c r="E1113" s="2" t="s">
        <v>1444</v>
      </c>
      <c r="F1113" s="2"/>
      <c r="G1113" s="2"/>
      <c r="H1113" s="2"/>
      <c r="I1113" s="2"/>
      <c r="J1113" s="2"/>
      <c r="K1113" s="2"/>
      <c r="L1113" s="2"/>
      <c r="M1113" s="2"/>
      <c r="N1113" s="2">
        <v>7560</v>
      </c>
      <c r="O1113" s="2" t="s">
        <v>17</v>
      </c>
      <c r="P1113" s="2">
        <v>530.67042328042328</v>
      </c>
      <c r="Q1113" s="2">
        <v>4011868.4</v>
      </c>
      <c r="R1113" s="2">
        <v>7.0380692742761699</v>
      </c>
      <c r="S1113" s="2">
        <v>53207.803713527843</v>
      </c>
      <c r="T1113" s="2">
        <v>1469948.6</v>
      </c>
    </row>
    <row r="1114" spans="1:20">
      <c r="A1114" s="2" t="s">
        <v>12</v>
      </c>
      <c r="B1114" s="2" t="s">
        <v>1486</v>
      </c>
      <c r="C1114" s="2" t="s">
        <v>14</v>
      </c>
      <c r="D1114" s="3" t="s">
        <v>15</v>
      </c>
      <c r="E1114" s="2" t="s">
        <v>1488</v>
      </c>
      <c r="F1114" s="2"/>
      <c r="G1114" s="2"/>
      <c r="H1114" s="2"/>
      <c r="I1114" s="2"/>
      <c r="J1114" s="2"/>
      <c r="K1114" s="2"/>
      <c r="L1114" s="2"/>
      <c r="M1114" s="2"/>
      <c r="N1114" s="2">
        <v>90</v>
      </c>
      <c r="O1114" s="2" t="s">
        <v>17</v>
      </c>
      <c r="P1114" s="2">
        <v>541.6734444444445</v>
      </c>
      <c r="Q1114" s="2">
        <v>48750.61</v>
      </c>
      <c r="R1114" s="2">
        <v>7.1839979369289724</v>
      </c>
      <c r="S1114" s="2">
        <v>646.55981432360738</v>
      </c>
      <c r="T1114" s="2">
        <v>17862.2</v>
      </c>
    </row>
    <row r="1115" spans="1:20">
      <c r="A1115" s="2" t="s">
        <v>12</v>
      </c>
      <c r="B1115" s="2" t="s">
        <v>1486</v>
      </c>
      <c r="C1115" s="2" t="s">
        <v>14</v>
      </c>
      <c r="D1115" s="3" t="s">
        <v>15</v>
      </c>
      <c r="E1115" s="2" t="s">
        <v>1489</v>
      </c>
      <c r="F1115" s="2"/>
      <c r="G1115" s="2"/>
      <c r="H1115" s="2"/>
      <c r="I1115" s="2"/>
      <c r="J1115" s="2"/>
      <c r="K1115" s="2"/>
      <c r="L1115" s="2"/>
      <c r="M1115" s="2"/>
      <c r="N1115" s="2">
        <v>4620</v>
      </c>
      <c r="O1115" s="2" t="s">
        <v>17</v>
      </c>
      <c r="P1115" s="2">
        <v>566.58760389610393</v>
      </c>
      <c r="Q1115" s="2">
        <v>2617634.73</v>
      </c>
      <c r="R1115" s="2">
        <v>7.5144244548554893</v>
      </c>
      <c r="S1115" s="2">
        <v>34716.640981432363</v>
      </c>
      <c r="T1115" s="2">
        <v>959101.3</v>
      </c>
    </row>
    <row r="1116" spans="1:20">
      <c r="A1116" s="2" t="s">
        <v>12</v>
      </c>
      <c r="B1116" s="2" t="s">
        <v>1486</v>
      </c>
      <c r="C1116" s="2" t="s">
        <v>14</v>
      </c>
      <c r="D1116" s="3" t="s">
        <v>15</v>
      </c>
      <c r="E1116" s="2" t="s">
        <v>1490</v>
      </c>
      <c r="F1116" s="2"/>
      <c r="G1116" s="2"/>
      <c r="H1116" s="2"/>
      <c r="I1116" s="2"/>
      <c r="J1116" s="2"/>
      <c r="K1116" s="2"/>
      <c r="L1116" s="2"/>
      <c r="M1116" s="2"/>
      <c r="N1116" s="2">
        <v>3000</v>
      </c>
      <c r="O1116" s="2" t="s">
        <v>17</v>
      </c>
      <c r="P1116" s="2">
        <v>607.72454333333326</v>
      </c>
      <c r="Q1116" s="2">
        <v>1823173.63</v>
      </c>
      <c r="R1116" s="2">
        <v>8.0600072060123775</v>
      </c>
      <c r="S1116" s="2">
        <v>24180.021618037132</v>
      </c>
      <c r="T1116" s="2">
        <v>668010.80000000005</v>
      </c>
    </row>
    <row r="1117" spans="1:20">
      <c r="A1117" s="2" t="s">
        <v>12</v>
      </c>
      <c r="B1117" s="2" t="s">
        <v>1486</v>
      </c>
      <c r="C1117" s="2" t="s">
        <v>14</v>
      </c>
      <c r="D1117" s="3" t="s">
        <v>15</v>
      </c>
      <c r="E1117" s="2" t="s">
        <v>1491</v>
      </c>
      <c r="F1117" s="2"/>
      <c r="G1117" s="2"/>
      <c r="H1117" s="2"/>
      <c r="I1117" s="2"/>
      <c r="J1117" s="2"/>
      <c r="K1117" s="2"/>
      <c r="L1117" s="2"/>
      <c r="M1117" s="2"/>
      <c r="N1117" s="2">
        <v>23760</v>
      </c>
      <c r="O1117" s="2" t="s">
        <v>17</v>
      </c>
      <c r="P1117" s="2">
        <v>236.7723308080808</v>
      </c>
      <c r="Q1117" s="2">
        <v>5625710.5800000001</v>
      </c>
      <c r="R1117" s="2">
        <v>3.140216588966589</v>
      </c>
      <c r="S1117" s="2">
        <v>74611.546153846153</v>
      </c>
      <c r="T1117" s="2">
        <v>2061260.3</v>
      </c>
    </row>
    <row r="1118" spans="1:20">
      <c r="A1118" s="2" t="s">
        <v>12</v>
      </c>
      <c r="B1118" s="2" t="s">
        <v>1486</v>
      </c>
      <c r="C1118" s="2" t="s">
        <v>14</v>
      </c>
      <c r="D1118" s="3" t="s">
        <v>15</v>
      </c>
      <c r="E1118" s="2" t="s">
        <v>1492</v>
      </c>
      <c r="F1118" s="2"/>
      <c r="G1118" s="2"/>
      <c r="H1118" s="2"/>
      <c r="I1118" s="2"/>
      <c r="J1118" s="2"/>
      <c r="K1118" s="2"/>
      <c r="L1118" s="2"/>
      <c r="M1118" s="2"/>
      <c r="N1118" s="2">
        <v>4102.5</v>
      </c>
      <c r="O1118" s="2" t="s">
        <v>17</v>
      </c>
      <c r="P1118" s="2">
        <v>255.73818403412551</v>
      </c>
      <c r="Q1118" s="2">
        <v>1049165.8999999999</v>
      </c>
      <c r="R1118" s="2">
        <v>3.3917531039008679</v>
      </c>
      <c r="S1118" s="2">
        <v>13914.66710875331</v>
      </c>
      <c r="T1118" s="2">
        <v>384414.4</v>
      </c>
    </row>
    <row r="1119" spans="1:20">
      <c r="A1119" s="2" t="s">
        <v>12</v>
      </c>
      <c r="B1119" s="2" t="s">
        <v>1493</v>
      </c>
      <c r="C1119" s="2" t="s">
        <v>14</v>
      </c>
      <c r="D1119" s="3" t="s">
        <v>15</v>
      </c>
      <c r="E1119" s="2" t="s">
        <v>1494</v>
      </c>
      <c r="F1119" s="2"/>
      <c r="G1119" s="2"/>
      <c r="H1119" s="2"/>
      <c r="I1119" s="2"/>
      <c r="J1119" s="2"/>
      <c r="K1119" s="2"/>
      <c r="L1119" s="2"/>
      <c r="M1119" s="2"/>
      <c r="N1119" s="2">
        <v>2095.1999999999998</v>
      </c>
      <c r="O1119" s="2" t="s">
        <v>17</v>
      </c>
      <c r="P1119" s="2">
        <v>502.49506491027108</v>
      </c>
      <c r="Q1119" s="2">
        <v>1052827.6599999999</v>
      </c>
      <c r="R1119" s="2">
        <v>6.6643907813033296</v>
      </c>
      <c r="S1119" s="2">
        <v>13963.23156498674</v>
      </c>
      <c r="T1119" s="2">
        <v>385756.1</v>
      </c>
    </row>
    <row r="1120" spans="1:20">
      <c r="A1120" s="2" t="s">
        <v>12</v>
      </c>
      <c r="B1120" s="2" t="s">
        <v>1493</v>
      </c>
      <c r="C1120" s="2" t="s">
        <v>14</v>
      </c>
      <c r="D1120" s="3" t="s">
        <v>15</v>
      </c>
      <c r="E1120" s="2" t="s">
        <v>1495</v>
      </c>
      <c r="F1120" s="2"/>
      <c r="G1120" s="2"/>
      <c r="H1120" s="2"/>
      <c r="I1120" s="2"/>
      <c r="J1120" s="2"/>
      <c r="K1120" s="2"/>
      <c r="L1120" s="2"/>
      <c r="M1120" s="2"/>
      <c r="N1120" s="2">
        <v>7680</v>
      </c>
      <c r="O1120" s="2" t="s">
        <v>17</v>
      </c>
      <c r="P1120" s="2">
        <v>504.00860286458328</v>
      </c>
      <c r="Q1120" s="2">
        <v>3870786.07</v>
      </c>
      <c r="R1120" s="2">
        <v>6.684464228973253</v>
      </c>
      <c r="S1120" s="2">
        <v>51336.685278514582</v>
      </c>
      <c r="T1120" s="2">
        <v>1418256</v>
      </c>
    </row>
    <row r="1121" spans="1:20">
      <c r="A1121" s="2" t="s">
        <v>12</v>
      </c>
      <c r="B1121" s="2" t="s">
        <v>1493</v>
      </c>
      <c r="C1121" s="2" t="s">
        <v>14</v>
      </c>
      <c r="D1121" s="3" t="s">
        <v>15</v>
      </c>
      <c r="E1121" s="2" t="s">
        <v>1496</v>
      </c>
      <c r="F1121" s="2"/>
      <c r="G1121" s="2"/>
      <c r="H1121" s="2"/>
      <c r="I1121" s="2"/>
      <c r="J1121" s="2"/>
      <c r="K1121" s="2"/>
      <c r="L1121" s="2"/>
      <c r="M1121" s="2"/>
      <c r="N1121" s="2">
        <v>3636.6</v>
      </c>
      <c r="O1121" s="2" t="s">
        <v>17</v>
      </c>
      <c r="P1121" s="2">
        <v>586.29735742176763</v>
      </c>
      <c r="Q1121" s="2">
        <v>2132128.9700000002</v>
      </c>
      <c r="R1121" s="2">
        <v>7.7758270215088539</v>
      </c>
      <c r="S1121" s="2">
        <v>28277.572546419098</v>
      </c>
      <c r="T1121" s="2">
        <v>781212.1</v>
      </c>
    </row>
    <row r="1122" spans="1:20">
      <c r="A1122" s="2" t="s">
        <v>12</v>
      </c>
      <c r="B1122" s="2" t="s">
        <v>1493</v>
      </c>
      <c r="C1122" s="2" t="s">
        <v>14</v>
      </c>
      <c r="D1122" s="3" t="s">
        <v>15</v>
      </c>
      <c r="E1122" s="2" t="s">
        <v>1497</v>
      </c>
      <c r="F1122" s="2"/>
      <c r="G1122" s="2"/>
      <c r="H1122" s="2"/>
      <c r="I1122" s="2"/>
      <c r="J1122" s="2"/>
      <c r="K1122" s="2"/>
      <c r="L1122" s="2"/>
      <c r="M1122" s="2"/>
      <c r="N1122" s="2">
        <v>1636.2</v>
      </c>
      <c r="O1122" s="2" t="s">
        <v>17</v>
      </c>
      <c r="P1122" s="2">
        <v>597.34352768610188</v>
      </c>
      <c r="Q1122" s="2">
        <v>977373.48</v>
      </c>
      <c r="R1122" s="2">
        <v>7.922327953396576</v>
      </c>
      <c r="S1122" s="2">
        <v>12962.51299734748</v>
      </c>
      <c r="T1122" s="2">
        <v>358109.7</v>
      </c>
    </row>
    <row r="1123" spans="1:20">
      <c r="A1123" s="2" t="s">
        <v>12</v>
      </c>
      <c r="B1123" s="2" t="s">
        <v>1498</v>
      </c>
      <c r="C1123" s="2" t="s">
        <v>14</v>
      </c>
      <c r="D1123" s="3" t="s">
        <v>15</v>
      </c>
      <c r="E1123" s="2" t="s">
        <v>1499</v>
      </c>
      <c r="F1123" s="2"/>
      <c r="G1123" s="2"/>
      <c r="H1123" s="2"/>
      <c r="I1123" s="2"/>
      <c r="J1123" s="2"/>
      <c r="K1123" s="2"/>
      <c r="L1123" s="2"/>
      <c r="M1123" s="2"/>
      <c r="N1123" s="2">
        <v>4950</v>
      </c>
      <c r="O1123" s="2" t="s">
        <v>17</v>
      </c>
      <c r="P1123" s="2">
        <v>255.4479737373737</v>
      </c>
      <c r="Q1123" s="2">
        <v>1264467.47</v>
      </c>
      <c r="R1123" s="2">
        <v>3.3924033696862379</v>
      </c>
      <c r="S1123" s="2">
        <v>16792.39667994688</v>
      </c>
      <c r="T1123" s="2">
        <v>463300.8</v>
      </c>
    </row>
    <row r="1124" spans="1:20">
      <c r="A1124" s="2" t="s">
        <v>12</v>
      </c>
      <c r="B1124" s="2" t="s">
        <v>1500</v>
      </c>
      <c r="C1124" s="2" t="s">
        <v>14</v>
      </c>
      <c r="D1124" s="3" t="s">
        <v>15</v>
      </c>
      <c r="E1124" s="2" t="s">
        <v>1501</v>
      </c>
      <c r="F1124" s="2"/>
      <c r="G1124" s="2"/>
      <c r="H1124" s="2"/>
      <c r="I1124" s="2"/>
      <c r="J1124" s="2"/>
      <c r="K1124" s="2"/>
      <c r="L1124" s="2"/>
      <c r="M1124" s="2"/>
      <c r="N1124" s="2">
        <v>663.68</v>
      </c>
      <c r="O1124" s="2" t="s">
        <v>17</v>
      </c>
      <c r="P1124" s="2">
        <v>1014.719021215043</v>
      </c>
      <c r="Q1124" s="2">
        <v>673448.72</v>
      </c>
      <c r="R1124" s="2">
        <v>13.475684212683181</v>
      </c>
      <c r="S1124" s="2">
        <v>8943.5420982735723</v>
      </c>
      <c r="T1124" s="2">
        <v>246751.6</v>
      </c>
    </row>
    <row r="1125" spans="1:20">
      <c r="A1125" s="2" t="s">
        <v>12</v>
      </c>
      <c r="B1125" s="2" t="s">
        <v>1502</v>
      </c>
      <c r="C1125" s="2" t="s">
        <v>14</v>
      </c>
      <c r="D1125" s="3" t="s">
        <v>15</v>
      </c>
      <c r="E1125" s="2" t="s">
        <v>1503</v>
      </c>
      <c r="F1125" s="2"/>
      <c r="G1125" s="2"/>
      <c r="H1125" s="2"/>
      <c r="I1125" s="2"/>
      <c r="J1125" s="2"/>
      <c r="K1125" s="2"/>
      <c r="L1125" s="2"/>
      <c r="M1125" s="2"/>
      <c r="N1125" s="2">
        <v>8008</v>
      </c>
      <c r="O1125" s="2" t="s">
        <v>17</v>
      </c>
      <c r="P1125" s="2">
        <v>395.84288336663337</v>
      </c>
      <c r="Q1125" s="2">
        <v>3169909.81</v>
      </c>
      <c r="R1125" s="2">
        <v>5.2568776011505101</v>
      </c>
      <c r="S1125" s="2">
        <v>42097.07583001328</v>
      </c>
      <c r="T1125" s="2">
        <v>1161455</v>
      </c>
    </row>
    <row r="1126" spans="1:20">
      <c r="A1126" s="2" t="s">
        <v>12</v>
      </c>
      <c r="B1126" s="2" t="s">
        <v>1504</v>
      </c>
      <c r="C1126" s="2" t="s">
        <v>14</v>
      </c>
      <c r="D1126" s="3" t="s">
        <v>15</v>
      </c>
      <c r="E1126" s="2" t="s">
        <v>1505</v>
      </c>
      <c r="F1126" s="2"/>
      <c r="G1126" s="2"/>
      <c r="H1126" s="2"/>
      <c r="I1126" s="2"/>
      <c r="J1126" s="2"/>
      <c r="K1126" s="2"/>
      <c r="L1126" s="2"/>
      <c r="M1126" s="2"/>
      <c r="N1126" s="2">
        <v>5600</v>
      </c>
      <c r="O1126" s="2" t="s">
        <v>17</v>
      </c>
      <c r="P1126" s="2">
        <v>389.15749464285722</v>
      </c>
      <c r="Q1126" s="2">
        <v>2179281.9700000002</v>
      </c>
      <c r="R1126" s="2">
        <v>5.22008711794577</v>
      </c>
      <c r="S1126" s="2">
        <v>29232.48786049632</v>
      </c>
      <c r="T1126" s="2">
        <v>798488.9</v>
      </c>
    </row>
    <row r="1127" spans="1:20">
      <c r="A1127" s="2" t="s">
        <v>12</v>
      </c>
      <c r="B1127" s="2" t="s">
        <v>1506</v>
      </c>
      <c r="C1127" s="2" t="s">
        <v>14</v>
      </c>
      <c r="D1127" s="3" t="s">
        <v>15</v>
      </c>
      <c r="E1127" s="2" t="s">
        <v>1507</v>
      </c>
      <c r="F1127" s="2"/>
      <c r="G1127" s="2"/>
      <c r="H1127" s="2"/>
      <c r="I1127" s="2"/>
      <c r="J1127" s="2"/>
      <c r="K1127" s="2"/>
      <c r="L1127" s="2"/>
      <c r="M1127" s="2"/>
      <c r="N1127" s="2">
        <v>23760</v>
      </c>
      <c r="O1127" s="2" t="s">
        <v>17</v>
      </c>
      <c r="P1127" s="2">
        <v>235.67244444444449</v>
      </c>
      <c r="Q1127" s="2">
        <v>5599577.2800000003</v>
      </c>
      <c r="R1127" s="2">
        <v>3.1612668604217911</v>
      </c>
      <c r="S1127" s="2">
        <v>75111.700603621735</v>
      </c>
      <c r="T1127" s="2">
        <v>2051685.1</v>
      </c>
    </row>
    <row r="1128" spans="1:20">
      <c r="A1128" s="2" t="s">
        <v>12</v>
      </c>
      <c r="B1128" s="2" t="s">
        <v>1508</v>
      </c>
      <c r="C1128" s="2" t="s">
        <v>14</v>
      </c>
      <c r="D1128" s="3" t="s">
        <v>15</v>
      </c>
      <c r="E1128" s="2" t="s">
        <v>1509</v>
      </c>
      <c r="F1128" s="2"/>
      <c r="G1128" s="2"/>
      <c r="H1128" s="2"/>
      <c r="I1128" s="2"/>
      <c r="J1128" s="2"/>
      <c r="K1128" s="2"/>
      <c r="L1128" s="2"/>
      <c r="M1128" s="2"/>
      <c r="N1128" s="2">
        <v>7582.5</v>
      </c>
      <c r="O1128" s="2" t="s">
        <v>17</v>
      </c>
      <c r="P1128" s="2">
        <v>260.18832443125621</v>
      </c>
      <c r="Q1128" s="2">
        <v>1972877.97</v>
      </c>
      <c r="R1128" s="2">
        <v>3.490118369299211</v>
      </c>
      <c r="S1128" s="2">
        <v>26463.822535211271</v>
      </c>
      <c r="T1128" s="2">
        <v>722862.5</v>
      </c>
    </row>
    <row r="1129" spans="1:20">
      <c r="A1129" s="2" t="s">
        <v>12</v>
      </c>
      <c r="B1129" s="2" t="s">
        <v>1508</v>
      </c>
      <c r="C1129" s="2" t="s">
        <v>14</v>
      </c>
      <c r="D1129" s="3" t="s">
        <v>15</v>
      </c>
      <c r="E1129" s="2" t="s">
        <v>1510</v>
      </c>
      <c r="F1129" s="2"/>
      <c r="G1129" s="2"/>
      <c r="H1129" s="2"/>
      <c r="I1129" s="2"/>
      <c r="J1129" s="2"/>
      <c r="K1129" s="2"/>
      <c r="L1129" s="2"/>
      <c r="M1129" s="2"/>
      <c r="N1129" s="2">
        <v>696</v>
      </c>
      <c r="O1129" s="2" t="s">
        <v>17</v>
      </c>
      <c r="P1129" s="2">
        <v>618.23403735632189</v>
      </c>
      <c r="Q1129" s="2">
        <v>430290.89</v>
      </c>
      <c r="R1129" s="2">
        <v>8.2928777646723262</v>
      </c>
      <c r="S1129" s="2">
        <v>5771.8429242119391</v>
      </c>
      <c r="T1129" s="2">
        <v>157658.6</v>
      </c>
    </row>
    <row r="1130" spans="1:20">
      <c r="A1130" s="2" t="s">
        <v>12</v>
      </c>
      <c r="B1130" s="2" t="s">
        <v>1508</v>
      </c>
      <c r="C1130" s="2" t="s">
        <v>14</v>
      </c>
      <c r="D1130" s="3" t="s">
        <v>15</v>
      </c>
      <c r="E1130" s="2" t="s">
        <v>1511</v>
      </c>
      <c r="F1130" s="2"/>
      <c r="G1130" s="2"/>
      <c r="H1130" s="2"/>
      <c r="I1130" s="2"/>
      <c r="J1130" s="2"/>
      <c r="K1130" s="2"/>
      <c r="L1130" s="2"/>
      <c r="M1130" s="2"/>
      <c r="N1130" s="2">
        <v>9714</v>
      </c>
      <c r="O1130" s="2" t="s">
        <v>17</v>
      </c>
      <c r="P1130" s="2">
        <v>323.36170681490631</v>
      </c>
      <c r="Q1130" s="2">
        <v>3141135.62</v>
      </c>
      <c r="R1130" s="2">
        <v>4.3375145112663489</v>
      </c>
      <c r="S1130" s="2">
        <v>42134.615962441319</v>
      </c>
      <c r="T1130" s="2">
        <v>1150912.1000000001</v>
      </c>
    </row>
    <row r="1131" spans="1:20">
      <c r="A1131" s="2" t="s">
        <v>12</v>
      </c>
      <c r="B1131" s="2" t="s">
        <v>1512</v>
      </c>
      <c r="C1131" s="2" t="s">
        <v>14</v>
      </c>
      <c r="D1131" s="3" t="s">
        <v>15</v>
      </c>
      <c r="E1131" s="2" t="s">
        <v>1513</v>
      </c>
      <c r="F1131" s="2"/>
      <c r="G1131" s="2"/>
      <c r="H1131" s="2"/>
      <c r="I1131" s="2"/>
      <c r="J1131" s="2"/>
      <c r="K1131" s="2"/>
      <c r="L1131" s="2"/>
      <c r="M1131" s="2"/>
      <c r="N1131" s="2">
        <v>4582.3999999999996</v>
      </c>
      <c r="O1131" s="2" t="s">
        <v>17</v>
      </c>
      <c r="P1131" s="2">
        <v>502.76091567737438</v>
      </c>
      <c r="Q1131" s="2">
        <v>2303851.62</v>
      </c>
      <c r="R1131" s="2">
        <v>6.7439425308836274</v>
      </c>
      <c r="S1131" s="2">
        <v>30903.442253521131</v>
      </c>
      <c r="T1131" s="2">
        <v>844131.2</v>
      </c>
    </row>
    <row r="1132" spans="1:20">
      <c r="A1132" s="2" t="s">
        <v>12</v>
      </c>
      <c r="B1132" s="2" t="s">
        <v>1512</v>
      </c>
      <c r="C1132" s="2" t="s">
        <v>14</v>
      </c>
      <c r="D1132" s="3" t="s">
        <v>15</v>
      </c>
      <c r="E1132" s="2" t="s">
        <v>1514</v>
      </c>
      <c r="F1132" s="2"/>
      <c r="G1132" s="2"/>
      <c r="H1132" s="2"/>
      <c r="I1132" s="2"/>
      <c r="J1132" s="2"/>
      <c r="K1132" s="2"/>
      <c r="L1132" s="2"/>
      <c r="M1132" s="2"/>
      <c r="N1132" s="2">
        <v>7273.2</v>
      </c>
      <c r="O1132" s="2" t="s">
        <v>17</v>
      </c>
      <c r="P1132" s="2">
        <v>584.84596051256665</v>
      </c>
      <c r="Q1132" s="2">
        <v>4253701.6399999997</v>
      </c>
      <c r="R1132" s="2">
        <v>7.8450162375931143</v>
      </c>
      <c r="S1132" s="2">
        <v>57058.37209926224</v>
      </c>
      <c r="T1132" s="2">
        <v>1558556.2</v>
      </c>
    </row>
    <row r="1133" spans="1:20">
      <c r="A1133" s="2" t="s">
        <v>12</v>
      </c>
      <c r="B1133" s="2" t="s">
        <v>1512</v>
      </c>
      <c r="C1133" s="2" t="s">
        <v>14</v>
      </c>
      <c r="D1133" s="3" t="s">
        <v>15</v>
      </c>
      <c r="E1133" s="2" t="s">
        <v>1515</v>
      </c>
      <c r="F1133" s="2"/>
      <c r="G1133" s="2"/>
      <c r="H1133" s="2"/>
      <c r="I1133" s="2"/>
      <c r="J1133" s="2"/>
      <c r="K1133" s="2"/>
      <c r="L1133" s="2"/>
      <c r="M1133" s="2"/>
      <c r="N1133" s="2">
        <v>2829.6</v>
      </c>
      <c r="O1133" s="2" t="s">
        <v>17</v>
      </c>
      <c r="P1133" s="2">
        <v>595.86479007633591</v>
      </c>
      <c r="Q1133" s="2">
        <v>1686059.01</v>
      </c>
      <c r="R1133" s="2">
        <v>7.9928207924391126</v>
      </c>
      <c r="S1133" s="2">
        <v>22616.485714285711</v>
      </c>
      <c r="T1133" s="2">
        <v>617772</v>
      </c>
    </row>
    <row r="1134" spans="1:20">
      <c r="A1134" s="2" t="s">
        <v>12</v>
      </c>
      <c r="B1134" s="2" t="s">
        <v>1516</v>
      </c>
      <c r="C1134" s="2" t="s">
        <v>14</v>
      </c>
      <c r="D1134" s="3" t="s">
        <v>15</v>
      </c>
      <c r="E1134" s="2" t="s">
        <v>1517</v>
      </c>
      <c r="F1134" s="2"/>
      <c r="G1134" s="2"/>
      <c r="H1134" s="2"/>
      <c r="I1134" s="2"/>
      <c r="J1134" s="2"/>
      <c r="K1134" s="2"/>
      <c r="L1134" s="2"/>
      <c r="M1134" s="2"/>
      <c r="N1134" s="2">
        <v>8094.8</v>
      </c>
      <c r="O1134" s="2" t="s">
        <v>17</v>
      </c>
      <c r="P1134" s="2">
        <v>525.65761105895149</v>
      </c>
      <c r="Q1134" s="2">
        <v>4255093.2300000004</v>
      </c>
      <c r="R1134" s="2">
        <v>7.1082841252055644</v>
      </c>
      <c r="S1134" s="2">
        <v>57540.138336714001</v>
      </c>
      <c r="T1134" s="2">
        <v>1559066.2</v>
      </c>
    </row>
    <row r="1135" spans="1:20">
      <c r="A1135" s="2" t="s">
        <v>12</v>
      </c>
      <c r="B1135" s="2" t="s">
        <v>1516</v>
      </c>
      <c r="C1135" s="2" t="s">
        <v>14</v>
      </c>
      <c r="D1135" s="3" t="s">
        <v>15</v>
      </c>
      <c r="E1135" s="2" t="s">
        <v>1518</v>
      </c>
      <c r="F1135" s="2"/>
      <c r="G1135" s="2"/>
      <c r="H1135" s="2"/>
      <c r="I1135" s="2"/>
      <c r="J1135" s="2"/>
      <c r="K1135" s="2"/>
      <c r="L1135" s="2"/>
      <c r="M1135" s="2"/>
      <c r="N1135" s="2">
        <v>10599.93</v>
      </c>
      <c r="O1135" s="2" t="s">
        <v>17</v>
      </c>
      <c r="P1135" s="2">
        <v>586.35880048264471</v>
      </c>
      <c r="Q1135" s="2">
        <v>6215362.2400000002</v>
      </c>
      <c r="R1135" s="2">
        <v>7.9291250910431996</v>
      </c>
      <c r="S1135" s="2">
        <v>84048.170926301551</v>
      </c>
      <c r="T1135" s="2">
        <v>2277308.6</v>
      </c>
    </row>
    <row r="1136" spans="1:20">
      <c r="A1136" s="2" t="s">
        <v>12</v>
      </c>
      <c r="B1136" s="2" t="s">
        <v>1516</v>
      </c>
      <c r="C1136" s="2" t="s">
        <v>14</v>
      </c>
      <c r="D1136" s="3" t="s">
        <v>15</v>
      </c>
      <c r="E1136" s="2" t="s">
        <v>1519</v>
      </c>
      <c r="F1136" s="2"/>
      <c r="G1136" s="2"/>
      <c r="H1136" s="2"/>
      <c r="I1136" s="2"/>
      <c r="J1136" s="2"/>
      <c r="K1136" s="2"/>
      <c r="L1136" s="2"/>
      <c r="M1136" s="2"/>
      <c r="N1136" s="2">
        <v>4304</v>
      </c>
      <c r="O1136" s="2" t="s">
        <v>17</v>
      </c>
      <c r="P1136" s="2">
        <v>577.34038104089223</v>
      </c>
      <c r="Q1136" s="2">
        <v>2484873</v>
      </c>
      <c r="R1136" s="2">
        <v>7.8071721574157156</v>
      </c>
      <c r="S1136" s="2">
        <v>33602.068965517239</v>
      </c>
      <c r="T1136" s="2">
        <v>910457.5</v>
      </c>
    </row>
    <row r="1137" spans="1:20">
      <c r="A1137" s="2" t="s">
        <v>12</v>
      </c>
      <c r="B1137" s="2" t="s">
        <v>1516</v>
      </c>
      <c r="C1137" s="2" t="s">
        <v>14</v>
      </c>
      <c r="D1137" s="3" t="s">
        <v>15</v>
      </c>
      <c r="E1137" s="2" t="s">
        <v>1520</v>
      </c>
      <c r="F1137" s="2"/>
      <c r="G1137" s="2"/>
      <c r="H1137" s="2"/>
      <c r="I1137" s="2"/>
      <c r="J1137" s="2"/>
      <c r="K1137" s="2"/>
      <c r="L1137" s="2"/>
      <c r="M1137" s="2"/>
      <c r="N1137" s="2">
        <v>8970</v>
      </c>
      <c r="O1137" s="2" t="s">
        <v>17</v>
      </c>
      <c r="P1137" s="2">
        <v>480.51030323299892</v>
      </c>
      <c r="Q1137" s="2">
        <v>4310177.42</v>
      </c>
      <c r="R1137" s="2">
        <v>6.4977728631913303</v>
      </c>
      <c r="S1137" s="2">
        <v>58285.022582826241</v>
      </c>
      <c r="T1137" s="2">
        <v>1579249</v>
      </c>
    </row>
    <row r="1138" spans="1:20">
      <c r="A1138" s="2" t="s">
        <v>12</v>
      </c>
      <c r="B1138" s="2" t="s">
        <v>1521</v>
      </c>
      <c r="C1138" s="2" t="s">
        <v>14</v>
      </c>
      <c r="D1138" s="3" t="s">
        <v>15</v>
      </c>
      <c r="E1138" s="2" t="s">
        <v>1522</v>
      </c>
      <c r="F1138" s="2"/>
      <c r="G1138" s="2"/>
      <c r="H1138" s="2"/>
      <c r="I1138" s="2"/>
      <c r="J1138" s="2"/>
      <c r="K1138" s="2"/>
      <c r="L1138" s="2"/>
      <c r="M1138" s="2"/>
      <c r="N1138" s="2">
        <v>1386</v>
      </c>
      <c r="O1138" s="2" t="s">
        <v>17</v>
      </c>
      <c r="P1138" s="2">
        <v>610.01272727272726</v>
      </c>
      <c r="Q1138" s="2">
        <v>845477.64</v>
      </c>
      <c r="R1138" s="2">
        <v>8.2489888745466828</v>
      </c>
      <c r="S1138" s="2">
        <v>11433.098580121699</v>
      </c>
      <c r="T1138" s="2">
        <v>309783</v>
      </c>
    </row>
    <row r="1139" spans="1:20">
      <c r="A1139" s="2" t="s">
        <v>12</v>
      </c>
      <c r="B1139" s="2" t="s">
        <v>1521</v>
      </c>
      <c r="C1139" s="2" t="s">
        <v>14</v>
      </c>
      <c r="D1139" s="3" t="s">
        <v>15</v>
      </c>
      <c r="E1139" s="2" t="s">
        <v>1523</v>
      </c>
      <c r="F1139" s="2"/>
      <c r="G1139" s="2"/>
      <c r="H1139" s="2"/>
      <c r="I1139" s="2"/>
      <c r="J1139" s="2"/>
      <c r="K1139" s="2"/>
      <c r="L1139" s="2"/>
      <c r="M1139" s="2"/>
      <c r="N1139" s="2">
        <v>708</v>
      </c>
      <c r="O1139" s="2" t="s">
        <v>17</v>
      </c>
      <c r="P1139" s="2">
        <v>544.25641242937854</v>
      </c>
      <c r="Q1139" s="2">
        <v>385333.54</v>
      </c>
      <c r="R1139" s="2">
        <v>7.3597892147312853</v>
      </c>
      <c r="S1139" s="2">
        <v>5210.7307640297486</v>
      </c>
      <c r="T1139" s="2">
        <v>141186.20000000001</v>
      </c>
    </row>
    <row r="1140" spans="1:20">
      <c r="A1140" s="2" t="s">
        <v>12</v>
      </c>
      <c r="B1140" s="2" t="s">
        <v>1521</v>
      </c>
      <c r="C1140" s="2" t="s">
        <v>14</v>
      </c>
      <c r="D1140" s="3" t="s">
        <v>18</v>
      </c>
      <c r="E1140" s="2" t="s">
        <v>1524</v>
      </c>
      <c r="F1140" s="2"/>
      <c r="G1140" s="2"/>
      <c r="H1140" s="2"/>
      <c r="I1140" s="2"/>
      <c r="J1140" s="2"/>
      <c r="K1140" s="2"/>
      <c r="L1140" s="2"/>
      <c r="M1140" s="2"/>
      <c r="N1140" s="2">
        <v>4823</v>
      </c>
      <c r="O1140" s="2" t="s">
        <v>17</v>
      </c>
      <c r="P1140" s="2">
        <v>463.3901617250674</v>
      </c>
      <c r="Q1140" s="2">
        <v>2234930.75</v>
      </c>
      <c r="R1140" s="2">
        <v>6.2662631741050356</v>
      </c>
      <c r="S1140" s="2">
        <v>30222.187288708581</v>
      </c>
      <c r="T1140" s="2">
        <v>982475.6</v>
      </c>
    </row>
    <row r="1141" spans="1:20">
      <c r="A1141" s="2" t="s">
        <v>12</v>
      </c>
      <c r="B1141" s="2" t="s">
        <v>1521</v>
      </c>
      <c r="C1141" s="2" t="s">
        <v>14</v>
      </c>
      <c r="D1141" s="3" t="s">
        <v>15</v>
      </c>
      <c r="E1141" s="2" t="s">
        <v>1525</v>
      </c>
      <c r="F1141" s="2"/>
      <c r="G1141" s="2"/>
      <c r="H1141" s="2"/>
      <c r="I1141" s="2"/>
      <c r="J1141" s="2"/>
      <c r="K1141" s="2"/>
      <c r="L1141" s="2"/>
      <c r="M1141" s="2"/>
      <c r="N1141" s="2">
        <v>2867.2</v>
      </c>
      <c r="O1141" s="2" t="s">
        <v>17</v>
      </c>
      <c r="P1141" s="2">
        <v>494.24788643973221</v>
      </c>
      <c r="Q1141" s="2">
        <v>1417107.54</v>
      </c>
      <c r="R1141" s="2">
        <v>6.6835413987793402</v>
      </c>
      <c r="S1141" s="2">
        <v>19163.04989858012</v>
      </c>
      <c r="T1141" s="2">
        <v>519228.2</v>
      </c>
    </row>
    <row r="1142" spans="1:20">
      <c r="A1142" s="2" t="s">
        <v>12</v>
      </c>
      <c r="B1142" s="2" t="s">
        <v>1521</v>
      </c>
      <c r="C1142" s="2" t="s">
        <v>14</v>
      </c>
      <c r="D1142" s="3" t="s">
        <v>15</v>
      </c>
      <c r="E1142" s="2" t="s">
        <v>1526</v>
      </c>
      <c r="F1142" s="2"/>
      <c r="G1142" s="2"/>
      <c r="H1142" s="2"/>
      <c r="I1142" s="2"/>
      <c r="J1142" s="2"/>
      <c r="K1142" s="2"/>
      <c r="L1142" s="2"/>
      <c r="M1142" s="2"/>
      <c r="N1142" s="2">
        <v>2304</v>
      </c>
      <c r="O1142" s="2" t="s">
        <v>17</v>
      </c>
      <c r="P1142" s="2">
        <v>604.72935329861104</v>
      </c>
      <c r="Q1142" s="2">
        <v>1393296.43</v>
      </c>
      <c r="R1142" s="2">
        <v>8.1775436551536309</v>
      </c>
      <c r="S1142" s="2">
        <v>18841.060581473968</v>
      </c>
      <c r="T1142" s="2">
        <v>510503.8</v>
      </c>
    </row>
    <row r="1143" spans="1:20">
      <c r="A1143" s="2" t="s">
        <v>12</v>
      </c>
      <c r="B1143" s="2" t="s">
        <v>1521</v>
      </c>
      <c r="C1143" s="2" t="s">
        <v>14</v>
      </c>
      <c r="D1143" s="3" t="s">
        <v>15</v>
      </c>
      <c r="E1143" s="2" t="s">
        <v>1527</v>
      </c>
      <c r="F1143" s="2"/>
      <c r="G1143" s="2"/>
      <c r="H1143" s="2"/>
      <c r="I1143" s="2"/>
      <c r="J1143" s="2"/>
      <c r="K1143" s="2"/>
      <c r="L1143" s="2"/>
      <c r="M1143" s="2"/>
      <c r="N1143" s="2">
        <v>4917.6000000000004</v>
      </c>
      <c r="O1143" s="2" t="s">
        <v>17</v>
      </c>
      <c r="P1143" s="2">
        <v>492.76365910200087</v>
      </c>
      <c r="Q1143" s="2">
        <v>2423214.5699999998</v>
      </c>
      <c r="R1143" s="2">
        <v>6.663470711318471</v>
      </c>
      <c r="S1143" s="2">
        <v>32768.283569979707</v>
      </c>
      <c r="T1143" s="2">
        <v>887865.8</v>
      </c>
    </row>
    <row r="1144" spans="1:20">
      <c r="A1144" s="2" t="s">
        <v>12</v>
      </c>
      <c r="B1144" s="2" t="s">
        <v>1521</v>
      </c>
      <c r="C1144" s="2" t="s">
        <v>14</v>
      </c>
      <c r="D1144" s="3" t="s">
        <v>15</v>
      </c>
      <c r="E1144" s="2" t="s">
        <v>1528</v>
      </c>
      <c r="F1144" s="2"/>
      <c r="G1144" s="2"/>
      <c r="H1144" s="2"/>
      <c r="I1144" s="2"/>
      <c r="J1144" s="2"/>
      <c r="K1144" s="2"/>
      <c r="L1144" s="2"/>
      <c r="M1144" s="2"/>
      <c r="N1144" s="2">
        <v>14000</v>
      </c>
      <c r="O1144" s="2" t="s">
        <v>17</v>
      </c>
      <c r="P1144" s="2">
        <v>390.10093214285712</v>
      </c>
      <c r="Q1144" s="2">
        <v>5461413.0499999998</v>
      </c>
      <c r="R1144" s="2">
        <v>5.2751985414855591</v>
      </c>
      <c r="S1144" s="2">
        <v>73852.779580797825</v>
      </c>
      <c r="T1144" s="2">
        <v>2001061.8</v>
      </c>
    </row>
    <row r="1145" spans="1:20">
      <c r="A1145" s="2" t="s">
        <v>12</v>
      </c>
      <c r="B1145" s="2" t="s">
        <v>1521</v>
      </c>
      <c r="C1145" s="2" t="s">
        <v>14</v>
      </c>
      <c r="D1145" s="3" t="s">
        <v>15</v>
      </c>
      <c r="E1145" s="2" t="s">
        <v>1529</v>
      </c>
      <c r="F1145" s="2"/>
      <c r="G1145" s="2"/>
      <c r="H1145" s="2"/>
      <c r="I1145" s="2"/>
      <c r="J1145" s="2"/>
      <c r="K1145" s="2"/>
      <c r="L1145" s="2"/>
      <c r="M1145" s="2"/>
      <c r="N1145" s="2">
        <v>2310</v>
      </c>
      <c r="O1145" s="2" t="s">
        <v>17</v>
      </c>
      <c r="P1145" s="2">
        <v>563.91907792207792</v>
      </c>
      <c r="Q1145" s="2">
        <v>1302653.07</v>
      </c>
      <c r="R1145" s="2">
        <v>7.6256805668976053</v>
      </c>
      <c r="S1145" s="2">
        <v>17615.32210953347</v>
      </c>
      <c r="T1145" s="2">
        <v>477292.1</v>
      </c>
    </row>
    <row r="1146" spans="1:20">
      <c r="A1146" s="2" t="s">
        <v>12</v>
      </c>
      <c r="B1146" s="2" t="s">
        <v>1521</v>
      </c>
      <c r="C1146" s="2" t="s">
        <v>14</v>
      </c>
      <c r="D1146" s="3" t="s">
        <v>15</v>
      </c>
      <c r="E1146" s="2" t="s">
        <v>1530</v>
      </c>
      <c r="F1146" s="2"/>
      <c r="G1146" s="2"/>
      <c r="H1146" s="2"/>
      <c r="I1146" s="2"/>
      <c r="J1146" s="2"/>
      <c r="K1146" s="2"/>
      <c r="L1146" s="2"/>
      <c r="M1146" s="2"/>
      <c r="N1146" s="2">
        <v>6285</v>
      </c>
      <c r="O1146" s="2" t="s">
        <v>17</v>
      </c>
      <c r="P1146" s="2">
        <v>254.48267780429589</v>
      </c>
      <c r="Q1146" s="2">
        <v>1599423.63</v>
      </c>
      <c r="R1146" s="2">
        <v>3.4412802948518721</v>
      </c>
      <c r="S1146" s="2">
        <v>21628.446653144008</v>
      </c>
      <c r="T1146" s="2">
        <v>586028.80000000005</v>
      </c>
    </row>
    <row r="1147" spans="1:20">
      <c r="A1147" s="2" t="s">
        <v>12</v>
      </c>
      <c r="B1147" s="2" t="s">
        <v>1531</v>
      </c>
      <c r="C1147" s="2" t="s">
        <v>14</v>
      </c>
      <c r="D1147" s="3" t="s">
        <v>18</v>
      </c>
      <c r="E1147" s="2" t="s">
        <v>1532</v>
      </c>
      <c r="F1147" s="2"/>
      <c r="G1147" s="2"/>
      <c r="H1147" s="2"/>
      <c r="I1147" s="2"/>
      <c r="J1147" s="2"/>
      <c r="K1147" s="2"/>
      <c r="L1147" s="2"/>
      <c r="M1147" s="2"/>
      <c r="N1147" s="2">
        <v>4837</v>
      </c>
      <c r="O1147" s="2" t="s">
        <v>17</v>
      </c>
      <c r="P1147" s="2">
        <v>463.28200744262972</v>
      </c>
      <c r="Q1147" s="2">
        <v>2240895.0699999998</v>
      </c>
      <c r="R1147" s="2">
        <v>6.2648006415500976</v>
      </c>
      <c r="S1147" s="2">
        <v>30302.840703177819</v>
      </c>
      <c r="T1147" s="2">
        <v>985097.5</v>
      </c>
    </row>
    <row r="1148" spans="1:20">
      <c r="A1148" s="2" t="s">
        <v>12</v>
      </c>
      <c r="B1148" s="2" t="s">
        <v>1533</v>
      </c>
      <c r="C1148" s="2" t="s">
        <v>14</v>
      </c>
      <c r="D1148" s="3" t="s">
        <v>15</v>
      </c>
      <c r="E1148" s="2" t="s">
        <v>1534</v>
      </c>
      <c r="F1148" s="2"/>
      <c r="G1148" s="2"/>
      <c r="H1148" s="2"/>
      <c r="I1148" s="2"/>
      <c r="J1148" s="2"/>
      <c r="K1148" s="2"/>
      <c r="L1148" s="2"/>
      <c r="M1148" s="2"/>
      <c r="N1148" s="2">
        <v>5002</v>
      </c>
      <c r="O1148" s="2" t="s">
        <v>17</v>
      </c>
      <c r="P1148" s="2">
        <v>1004.531041583367</v>
      </c>
      <c r="Q1148" s="2">
        <v>5024664.2699999996</v>
      </c>
      <c r="R1148" s="2">
        <v>13.58392213094478</v>
      </c>
      <c r="S1148" s="2">
        <v>67946.77849898579</v>
      </c>
      <c r="T1148" s="2">
        <v>1841037.1</v>
      </c>
    </row>
    <row r="1149" spans="1:20">
      <c r="A1149" s="2" t="s">
        <v>12</v>
      </c>
      <c r="B1149" s="2" t="s">
        <v>1535</v>
      </c>
      <c r="C1149" s="2" t="s">
        <v>14</v>
      </c>
      <c r="D1149" s="3" t="s">
        <v>15</v>
      </c>
      <c r="E1149" s="2" t="s">
        <v>1536</v>
      </c>
      <c r="F1149" s="2"/>
      <c r="G1149" s="2"/>
      <c r="H1149" s="2"/>
      <c r="I1149" s="2"/>
      <c r="J1149" s="2"/>
      <c r="K1149" s="2"/>
      <c r="L1149" s="2"/>
      <c r="M1149" s="2"/>
      <c r="N1149" s="2">
        <v>20976</v>
      </c>
      <c r="O1149" s="2" t="s">
        <v>17</v>
      </c>
      <c r="P1149" s="2">
        <v>187.00428966437829</v>
      </c>
      <c r="Q1149" s="2">
        <v>3922601.98</v>
      </c>
      <c r="R1149" s="2">
        <v>2.5287936398157989</v>
      </c>
      <c r="S1149" s="2">
        <v>53043.975388776198</v>
      </c>
      <c r="T1149" s="2">
        <v>1437241.3</v>
      </c>
    </row>
    <row r="1150" spans="1:20">
      <c r="A1150" s="2" t="s">
        <v>12</v>
      </c>
      <c r="B1150" s="2" t="s">
        <v>1537</v>
      </c>
      <c r="C1150" s="2" t="s">
        <v>14</v>
      </c>
      <c r="D1150" s="3" t="s">
        <v>15</v>
      </c>
      <c r="E1150" s="2" t="s">
        <v>1538</v>
      </c>
      <c r="F1150" s="2"/>
      <c r="G1150" s="2"/>
      <c r="H1150" s="2"/>
      <c r="I1150" s="2"/>
      <c r="J1150" s="2"/>
      <c r="K1150" s="2"/>
      <c r="L1150" s="2"/>
      <c r="M1150" s="2"/>
      <c r="N1150" s="2">
        <v>6975</v>
      </c>
      <c r="O1150" s="2" t="s">
        <v>17</v>
      </c>
      <c r="P1150" s="2">
        <v>441.5714537634409</v>
      </c>
      <c r="Q1150" s="2">
        <v>3079960.89</v>
      </c>
      <c r="R1150" s="2">
        <v>5.9712164132987269</v>
      </c>
      <c r="S1150" s="2">
        <v>41649.23448275862</v>
      </c>
      <c r="T1150" s="2">
        <v>1128497.7</v>
      </c>
    </row>
    <row r="1151" spans="1:20">
      <c r="A1151" s="2" t="s">
        <v>12</v>
      </c>
      <c r="B1151" s="2" t="s">
        <v>1537</v>
      </c>
      <c r="C1151" s="2" t="s">
        <v>14</v>
      </c>
      <c r="D1151" s="3" t="s">
        <v>15</v>
      </c>
      <c r="E1151" s="2" t="s">
        <v>1539</v>
      </c>
      <c r="F1151" s="2"/>
      <c r="G1151" s="2"/>
      <c r="H1151" s="2"/>
      <c r="I1151" s="2"/>
      <c r="J1151" s="2"/>
      <c r="K1151" s="2"/>
      <c r="L1151" s="2"/>
      <c r="M1151" s="2"/>
      <c r="N1151" s="2">
        <v>8008</v>
      </c>
      <c r="O1151" s="2" t="s">
        <v>17</v>
      </c>
      <c r="P1151" s="2">
        <v>387.82404095904087</v>
      </c>
      <c r="Q1151" s="2">
        <v>3105694.92</v>
      </c>
      <c r="R1151" s="2">
        <v>5.244408937918065</v>
      </c>
      <c r="S1151" s="2">
        <v>41997.22677484787</v>
      </c>
      <c r="T1151" s="2">
        <v>1137926.6000000001</v>
      </c>
    </row>
    <row r="1152" spans="1:20">
      <c r="A1152" s="2" t="s">
        <v>12</v>
      </c>
      <c r="B1152" s="2" t="s">
        <v>1537</v>
      </c>
      <c r="C1152" s="2" t="s">
        <v>14</v>
      </c>
      <c r="D1152" s="3" t="s">
        <v>18</v>
      </c>
      <c r="E1152" s="2" t="s">
        <v>1540</v>
      </c>
      <c r="F1152" s="2"/>
      <c r="G1152" s="2"/>
      <c r="H1152" s="2"/>
      <c r="I1152" s="2"/>
      <c r="J1152" s="2"/>
      <c r="K1152" s="2"/>
      <c r="L1152" s="2"/>
      <c r="M1152" s="2"/>
      <c r="N1152" s="2">
        <v>4833.5</v>
      </c>
      <c r="O1152" s="2" t="s">
        <v>17</v>
      </c>
      <c r="P1152" s="2">
        <v>427.10186200475852</v>
      </c>
      <c r="Q1152" s="2">
        <v>2064396.85</v>
      </c>
      <c r="R1152" s="2">
        <v>5.7755491819439948</v>
      </c>
      <c r="S1152" s="2">
        <v>27916.116970926301</v>
      </c>
      <c r="T1152" s="2">
        <v>907508.9</v>
      </c>
    </row>
    <row r="1153" spans="1:20">
      <c r="A1153" s="2" t="s">
        <v>12</v>
      </c>
      <c r="B1153" s="2" t="s">
        <v>1537</v>
      </c>
      <c r="C1153" s="2" t="s">
        <v>14</v>
      </c>
      <c r="D1153" s="3" t="s">
        <v>15</v>
      </c>
      <c r="E1153" s="2" t="s">
        <v>1541</v>
      </c>
      <c r="F1153" s="2"/>
      <c r="G1153" s="2"/>
      <c r="H1153" s="2"/>
      <c r="I1153" s="2"/>
      <c r="J1153" s="2"/>
      <c r="K1153" s="2"/>
      <c r="L1153" s="2"/>
      <c r="M1153" s="2"/>
      <c r="N1153" s="2">
        <v>3696</v>
      </c>
      <c r="O1153" s="2" t="s">
        <v>17</v>
      </c>
      <c r="P1153" s="2">
        <v>508.34200757575758</v>
      </c>
      <c r="Q1153" s="2">
        <v>1878832.06</v>
      </c>
      <c r="R1153" s="2">
        <v>6.8741312721535843</v>
      </c>
      <c r="S1153" s="2">
        <v>25406.789181879649</v>
      </c>
      <c r="T1153" s="2">
        <v>688404</v>
      </c>
    </row>
    <row r="1154" spans="1:20">
      <c r="A1154" s="2" t="s">
        <v>12</v>
      </c>
      <c r="B1154" s="2" t="s">
        <v>1537</v>
      </c>
      <c r="C1154" s="2" t="s">
        <v>14</v>
      </c>
      <c r="D1154" s="3" t="s">
        <v>15</v>
      </c>
      <c r="E1154" s="2" t="s">
        <v>1542</v>
      </c>
      <c r="F1154" s="2"/>
      <c r="G1154" s="2"/>
      <c r="H1154" s="2"/>
      <c r="I1154" s="2"/>
      <c r="J1154" s="2"/>
      <c r="K1154" s="2"/>
      <c r="L1154" s="2"/>
      <c r="M1154" s="2"/>
      <c r="N1154" s="2">
        <v>10777.5</v>
      </c>
      <c r="O1154" s="2" t="s">
        <v>17</v>
      </c>
      <c r="P1154" s="2">
        <v>494.04672976107628</v>
      </c>
      <c r="Q1154" s="2">
        <v>5324588.63</v>
      </c>
      <c r="R1154" s="2">
        <v>6.6808212273303074</v>
      </c>
      <c r="S1154" s="2">
        <v>72002.550777552402</v>
      </c>
      <c r="T1154" s="2">
        <v>1950929.3</v>
      </c>
    </row>
    <row r="1155" spans="1:20">
      <c r="A1155" s="2" t="s">
        <v>12</v>
      </c>
      <c r="B1155" s="2" t="s">
        <v>1537</v>
      </c>
      <c r="C1155" s="2" t="s">
        <v>14</v>
      </c>
      <c r="D1155" s="3" t="s">
        <v>15</v>
      </c>
      <c r="E1155" s="2" t="s">
        <v>1543</v>
      </c>
      <c r="F1155" s="2"/>
      <c r="G1155" s="2"/>
      <c r="H1155" s="2"/>
      <c r="I1155" s="2"/>
      <c r="J1155" s="2"/>
      <c r="K1155" s="2"/>
      <c r="L1155" s="2"/>
      <c r="M1155" s="2"/>
      <c r="N1155" s="2">
        <v>1792</v>
      </c>
      <c r="O1155" s="2" t="s">
        <v>17</v>
      </c>
      <c r="P1155" s="2">
        <v>524.22786272321423</v>
      </c>
      <c r="Q1155" s="2">
        <v>939416.33</v>
      </c>
      <c r="R1155" s="2">
        <v>7.088950138244952</v>
      </c>
      <c r="S1155" s="2">
        <v>12703.398647734961</v>
      </c>
      <c r="T1155" s="2">
        <v>344202.2</v>
      </c>
    </row>
    <row r="1156" spans="1:20">
      <c r="A1156" s="2" t="s">
        <v>12</v>
      </c>
      <c r="B1156" s="2" t="s">
        <v>1544</v>
      </c>
      <c r="C1156" s="2" t="s">
        <v>14</v>
      </c>
      <c r="D1156" s="3" t="s">
        <v>15</v>
      </c>
      <c r="E1156" s="2" t="s">
        <v>1545</v>
      </c>
      <c r="F1156" s="2"/>
      <c r="G1156" s="2"/>
      <c r="H1156" s="2"/>
      <c r="I1156" s="2"/>
      <c r="J1156" s="2"/>
      <c r="K1156" s="2"/>
      <c r="L1156" s="2"/>
      <c r="M1156" s="2"/>
      <c r="N1156" s="2">
        <v>10488</v>
      </c>
      <c r="O1156" s="2" t="s">
        <v>17</v>
      </c>
      <c r="P1156" s="2">
        <v>187.00390827612509</v>
      </c>
      <c r="Q1156" s="2">
        <v>1961296.99</v>
      </c>
      <c r="R1156" s="2">
        <v>2.5287884824357691</v>
      </c>
      <c r="S1156" s="2">
        <v>26521.93360378634</v>
      </c>
      <c r="T1156" s="2">
        <v>718619.2</v>
      </c>
    </row>
    <row r="1157" spans="1:20">
      <c r="A1157" s="2" t="s">
        <v>12</v>
      </c>
      <c r="B1157" s="2" t="s">
        <v>1546</v>
      </c>
      <c r="C1157" s="2" t="s">
        <v>14</v>
      </c>
      <c r="D1157" s="3" t="s">
        <v>18</v>
      </c>
      <c r="E1157" s="2" t="s">
        <v>1547</v>
      </c>
      <c r="F1157" s="2"/>
      <c r="G1157" s="2"/>
      <c r="H1157" s="2"/>
      <c r="I1157" s="2"/>
      <c r="J1157" s="2"/>
      <c r="K1157" s="2"/>
      <c r="L1157" s="2"/>
      <c r="M1157" s="2"/>
      <c r="N1157" s="2">
        <v>7717.5</v>
      </c>
      <c r="O1157" s="2" t="s">
        <v>17</v>
      </c>
      <c r="P1157" s="2">
        <v>262.48131130547449</v>
      </c>
      <c r="Q1157" s="2">
        <v>2025699.52</v>
      </c>
      <c r="R1157" s="2">
        <v>3.5422579123545832</v>
      </c>
      <c r="S1157" s="2">
        <v>27337.375438596489</v>
      </c>
      <c r="T1157" s="2">
        <v>890497.5</v>
      </c>
    </row>
    <row r="1158" spans="1:20">
      <c r="A1158" s="2" t="s">
        <v>12</v>
      </c>
      <c r="B1158" s="2" t="s">
        <v>1548</v>
      </c>
      <c r="C1158" s="2" t="s">
        <v>14</v>
      </c>
      <c r="D1158" s="3" t="s">
        <v>15</v>
      </c>
      <c r="E1158" s="2" t="s">
        <v>1549</v>
      </c>
      <c r="F1158" s="2"/>
      <c r="G1158" s="2"/>
      <c r="H1158" s="2"/>
      <c r="I1158" s="2"/>
      <c r="J1158" s="2"/>
      <c r="K1158" s="2"/>
      <c r="L1158" s="2"/>
      <c r="M1158" s="2"/>
      <c r="N1158" s="2">
        <v>2835</v>
      </c>
      <c r="O1158" s="2" t="s">
        <v>1550</v>
      </c>
      <c r="P1158" s="2">
        <v>557.89807054673724</v>
      </c>
      <c r="Q1158" s="2">
        <v>1581641.03</v>
      </c>
      <c r="R1158" s="2">
        <v>7.5289888062987487</v>
      </c>
      <c r="S1158" s="2">
        <v>21344.683265856951</v>
      </c>
      <c r="T1158" s="2">
        <v>579513.30000000005</v>
      </c>
    </row>
    <row r="1159" spans="1:20">
      <c r="A1159" s="2" t="s">
        <v>12</v>
      </c>
      <c r="B1159" s="2" t="s">
        <v>1551</v>
      </c>
      <c r="C1159" s="2" t="s">
        <v>14</v>
      </c>
      <c r="D1159" s="3" t="s">
        <v>15</v>
      </c>
      <c r="E1159" s="2" t="s">
        <v>1552</v>
      </c>
      <c r="F1159" s="2"/>
      <c r="G1159" s="2"/>
      <c r="H1159" s="2"/>
      <c r="I1159" s="2"/>
      <c r="J1159" s="2"/>
      <c r="K1159" s="2"/>
      <c r="L1159" s="2"/>
      <c r="M1159" s="2"/>
      <c r="N1159" s="2">
        <v>5600</v>
      </c>
      <c r="O1159" s="2" t="s">
        <v>1550</v>
      </c>
      <c r="P1159" s="2">
        <v>389.76584821428571</v>
      </c>
      <c r="Q1159" s="2">
        <v>2182688.75</v>
      </c>
      <c r="R1159" s="2">
        <v>5.2599979516097939</v>
      </c>
      <c r="S1159" s="2">
        <v>29455.988529014849</v>
      </c>
      <c r="T1159" s="2">
        <v>799737.1</v>
      </c>
    </row>
    <row r="1160" spans="1:20">
      <c r="A1160" s="2" t="s">
        <v>12</v>
      </c>
      <c r="B1160" s="2" t="s">
        <v>1551</v>
      </c>
      <c r="C1160" s="2" t="s">
        <v>14</v>
      </c>
      <c r="D1160" s="3" t="s">
        <v>15</v>
      </c>
      <c r="E1160" s="2" t="s">
        <v>1553</v>
      </c>
      <c r="F1160" s="2"/>
      <c r="G1160" s="2"/>
      <c r="H1160" s="2"/>
      <c r="I1160" s="2"/>
      <c r="J1160" s="2"/>
      <c r="K1160" s="2"/>
      <c r="L1160" s="2"/>
      <c r="M1160" s="2"/>
      <c r="N1160" s="2">
        <v>2692</v>
      </c>
      <c r="O1160" s="2" t="s">
        <v>1550</v>
      </c>
      <c r="P1160" s="2">
        <v>562.21484026745918</v>
      </c>
      <c r="Q1160" s="2">
        <v>1513482.35</v>
      </c>
      <c r="R1160" s="2">
        <v>7.5872448079279247</v>
      </c>
      <c r="S1160" s="2">
        <v>20424.863022941969</v>
      </c>
      <c r="T1160" s="2">
        <v>554539.9</v>
      </c>
    </row>
    <row r="1161" spans="1:20">
      <c r="A1161" s="2" t="s">
        <v>12</v>
      </c>
      <c r="B1161" s="2" t="s">
        <v>1551</v>
      </c>
      <c r="C1161" s="2" t="s">
        <v>14</v>
      </c>
      <c r="D1161" s="3" t="s">
        <v>15</v>
      </c>
      <c r="E1161" s="2" t="s">
        <v>1554</v>
      </c>
      <c r="F1161" s="2"/>
      <c r="G1161" s="2"/>
      <c r="H1161" s="2"/>
      <c r="I1161" s="2"/>
      <c r="J1161" s="2"/>
      <c r="K1161" s="2"/>
      <c r="L1161" s="2"/>
      <c r="M1161" s="2"/>
      <c r="N1161" s="2">
        <v>3000</v>
      </c>
      <c r="O1161" s="2" t="s">
        <v>1550</v>
      </c>
      <c r="P1161" s="2">
        <v>604.18665333333331</v>
      </c>
      <c r="Q1161" s="2">
        <v>1812559.96</v>
      </c>
      <c r="R1161" s="2">
        <v>8.1536660368870901</v>
      </c>
      <c r="S1161" s="2">
        <v>24460.998110661269</v>
      </c>
      <c r="T1161" s="2">
        <v>664122</v>
      </c>
    </row>
    <row r="1162" spans="1:20">
      <c r="A1162" s="2" t="s">
        <v>12</v>
      </c>
      <c r="B1162" s="2" t="s">
        <v>1555</v>
      </c>
      <c r="C1162" s="2" t="s">
        <v>14</v>
      </c>
      <c r="D1162" s="3" t="s">
        <v>15</v>
      </c>
      <c r="E1162" s="2" t="s">
        <v>1556</v>
      </c>
      <c r="F1162" s="2"/>
      <c r="G1162" s="2"/>
      <c r="H1162" s="2"/>
      <c r="I1162" s="2"/>
      <c r="J1162" s="2"/>
      <c r="K1162" s="2"/>
      <c r="L1162" s="2"/>
      <c r="M1162" s="2"/>
      <c r="N1162" s="2">
        <v>864</v>
      </c>
      <c r="O1162" s="2" t="s">
        <v>1550</v>
      </c>
      <c r="P1162" s="2">
        <v>477.59061342592588</v>
      </c>
      <c r="Q1162" s="2">
        <v>412638.29</v>
      </c>
      <c r="R1162" s="2">
        <v>6.4452174551407007</v>
      </c>
      <c r="S1162" s="2">
        <v>5568.6678812415657</v>
      </c>
      <c r="T1162" s="2">
        <v>151190.79999999999</v>
      </c>
    </row>
    <row r="1163" spans="1:20">
      <c r="A1163" s="2" t="s">
        <v>12</v>
      </c>
      <c r="B1163" s="2" t="s">
        <v>1555</v>
      </c>
      <c r="C1163" s="2" t="s">
        <v>14</v>
      </c>
      <c r="D1163" s="3" t="s">
        <v>15</v>
      </c>
      <c r="E1163" s="2" t="s">
        <v>1557</v>
      </c>
      <c r="F1163" s="2"/>
      <c r="G1163" s="2"/>
      <c r="H1163" s="2"/>
      <c r="I1163" s="2"/>
      <c r="J1163" s="2"/>
      <c r="K1163" s="2"/>
      <c r="L1163" s="2"/>
      <c r="M1163" s="2"/>
      <c r="N1163" s="2">
        <v>2844.3</v>
      </c>
      <c r="O1163" s="2" t="s">
        <v>1550</v>
      </c>
      <c r="P1163" s="2">
        <v>571.65429455402034</v>
      </c>
      <c r="Q1163" s="2">
        <v>1625956.31</v>
      </c>
      <c r="R1163" s="2">
        <v>7.7146328549800316</v>
      </c>
      <c r="S1163" s="2">
        <v>21942.730229419711</v>
      </c>
      <c r="T1163" s="2">
        <v>595750.40000000002</v>
      </c>
    </row>
    <row r="1164" spans="1:20">
      <c r="A1164" s="2" t="s">
        <v>12</v>
      </c>
      <c r="B1164" s="2" t="s">
        <v>1555</v>
      </c>
      <c r="C1164" s="2" t="s">
        <v>14</v>
      </c>
      <c r="D1164" s="3" t="s">
        <v>15</v>
      </c>
      <c r="E1164" s="2" t="s">
        <v>1558</v>
      </c>
      <c r="F1164" s="2"/>
      <c r="G1164" s="2"/>
      <c r="H1164" s="2"/>
      <c r="I1164" s="2"/>
      <c r="J1164" s="2"/>
      <c r="K1164" s="2"/>
      <c r="L1164" s="2"/>
      <c r="M1164" s="2"/>
      <c r="N1164" s="2">
        <v>3809</v>
      </c>
      <c r="O1164" s="2" t="s">
        <v>1550</v>
      </c>
      <c r="P1164" s="2">
        <v>506.62034917301128</v>
      </c>
      <c r="Q1164" s="2">
        <v>1929716.91</v>
      </c>
      <c r="R1164" s="2">
        <v>6.8369817702160773</v>
      </c>
      <c r="S1164" s="2">
        <v>26042.063562753039</v>
      </c>
      <c r="T1164" s="2">
        <v>707048.3</v>
      </c>
    </row>
    <row r="1165" spans="1:20">
      <c r="A1165" s="2" t="s">
        <v>12</v>
      </c>
      <c r="B1165" s="2" t="s">
        <v>1555</v>
      </c>
      <c r="C1165" s="2" t="s">
        <v>14</v>
      </c>
      <c r="D1165" s="3" t="s">
        <v>15</v>
      </c>
      <c r="E1165" s="2" t="s">
        <v>1559</v>
      </c>
      <c r="F1165" s="2"/>
      <c r="G1165" s="2"/>
      <c r="H1165" s="2"/>
      <c r="I1165" s="2"/>
      <c r="J1165" s="2"/>
      <c r="K1165" s="2"/>
      <c r="L1165" s="2"/>
      <c r="M1165" s="2"/>
      <c r="N1165" s="2">
        <v>7673.6</v>
      </c>
      <c r="O1165" s="2" t="s">
        <v>1550</v>
      </c>
      <c r="P1165" s="2">
        <v>500.11846981859878</v>
      </c>
      <c r="Q1165" s="2">
        <v>3837709.09</v>
      </c>
      <c r="R1165" s="2">
        <v>6.7492371095627366</v>
      </c>
      <c r="S1165" s="2">
        <v>51790.945883940622</v>
      </c>
      <c r="T1165" s="2">
        <v>1406136.6</v>
      </c>
    </row>
    <row r="1166" spans="1:20">
      <c r="A1166" s="2" t="s">
        <v>12</v>
      </c>
      <c r="B1166" s="2" t="s">
        <v>1560</v>
      </c>
      <c r="C1166" s="2" t="s">
        <v>14</v>
      </c>
      <c r="D1166" s="3" t="s">
        <v>15</v>
      </c>
      <c r="E1166" s="2" t="s">
        <v>1561</v>
      </c>
      <c r="F1166" s="2"/>
      <c r="G1166" s="2"/>
      <c r="H1166" s="2"/>
      <c r="I1166" s="2"/>
      <c r="J1166" s="2"/>
      <c r="K1166" s="2"/>
      <c r="L1166" s="2"/>
      <c r="M1166" s="2"/>
      <c r="N1166" s="2">
        <v>38016</v>
      </c>
      <c r="O1166" s="2" t="s">
        <v>1550</v>
      </c>
      <c r="P1166" s="2">
        <v>226.63152146464651</v>
      </c>
      <c r="Q1166" s="2">
        <v>8615623.9199999999</v>
      </c>
      <c r="R1166" s="2">
        <v>3.0584550804945541</v>
      </c>
      <c r="S1166" s="2">
        <v>116270.228340081</v>
      </c>
      <c r="T1166" s="2">
        <v>3156764.6</v>
      </c>
    </row>
    <row r="1167" spans="1:20">
      <c r="A1167" s="2" t="s">
        <v>12</v>
      </c>
      <c r="B1167" s="2" t="s">
        <v>1560</v>
      </c>
      <c r="C1167" s="2" t="s">
        <v>14</v>
      </c>
      <c r="D1167" s="3" t="s">
        <v>15</v>
      </c>
      <c r="E1167" s="2" t="s">
        <v>1562</v>
      </c>
      <c r="F1167" s="2"/>
      <c r="G1167" s="2"/>
      <c r="H1167" s="2"/>
      <c r="I1167" s="2"/>
      <c r="J1167" s="2"/>
      <c r="K1167" s="2"/>
      <c r="L1167" s="2"/>
      <c r="M1167" s="2"/>
      <c r="N1167" s="2">
        <v>12012</v>
      </c>
      <c r="O1167" s="2" t="s">
        <v>1550</v>
      </c>
      <c r="P1167" s="2">
        <v>410.25468198468201</v>
      </c>
      <c r="Q1167" s="2">
        <v>4927979.24</v>
      </c>
      <c r="R1167" s="2">
        <v>5.5365004316421329</v>
      </c>
      <c r="S1167" s="2">
        <v>66504.443184885298</v>
      </c>
      <c r="T1167" s="2">
        <v>1805611.6</v>
      </c>
    </row>
    <row r="1168" spans="1:20">
      <c r="A1168" s="2" t="s">
        <v>12</v>
      </c>
      <c r="B1168" s="2" t="s">
        <v>1563</v>
      </c>
      <c r="C1168" s="2" t="s">
        <v>14</v>
      </c>
      <c r="D1168" s="3" t="s">
        <v>15</v>
      </c>
      <c r="E1168" s="2" t="s">
        <v>1564</v>
      </c>
      <c r="F1168" s="2"/>
      <c r="G1168" s="2"/>
      <c r="H1168" s="2"/>
      <c r="I1168" s="2"/>
      <c r="J1168" s="2"/>
      <c r="K1168" s="2"/>
      <c r="L1168" s="2"/>
      <c r="M1168" s="2"/>
      <c r="N1168" s="2">
        <v>1022.7</v>
      </c>
      <c r="O1168" s="2" t="s">
        <v>1550</v>
      </c>
      <c r="P1168" s="2">
        <v>559.14055930380368</v>
      </c>
      <c r="Q1168" s="2">
        <v>571833.05000000005</v>
      </c>
      <c r="R1168" s="2">
        <v>7.5457565358138146</v>
      </c>
      <c r="S1168" s="2">
        <v>7717.0452091767893</v>
      </c>
      <c r="T1168" s="2">
        <v>209519.7</v>
      </c>
    </row>
    <row r="1169" spans="1:20">
      <c r="A1169" s="2" t="s">
        <v>12</v>
      </c>
      <c r="B1169" s="2" t="s">
        <v>1563</v>
      </c>
      <c r="C1169" s="2" t="s">
        <v>14</v>
      </c>
      <c r="D1169" s="3" t="s">
        <v>15</v>
      </c>
      <c r="E1169" s="2" t="s">
        <v>1565</v>
      </c>
      <c r="F1169" s="2"/>
      <c r="G1169" s="2"/>
      <c r="H1169" s="2"/>
      <c r="I1169" s="2"/>
      <c r="J1169" s="2"/>
      <c r="K1169" s="2"/>
      <c r="L1169" s="2"/>
      <c r="M1169" s="2"/>
      <c r="N1169" s="2">
        <v>10892</v>
      </c>
      <c r="O1169" s="2" t="s">
        <v>1550</v>
      </c>
      <c r="P1169" s="2">
        <v>416.38152772677188</v>
      </c>
      <c r="Q1169" s="2">
        <v>4535227.5999999996</v>
      </c>
      <c r="R1169" s="2">
        <v>5.6191839099429419</v>
      </c>
      <c r="S1169" s="2">
        <v>61204.151147098513</v>
      </c>
      <c r="T1169" s="2">
        <v>1661707.4</v>
      </c>
    </row>
    <row r="1170" spans="1:20">
      <c r="A1170" s="2" t="s">
        <v>12</v>
      </c>
      <c r="B1170" s="2" t="s">
        <v>1563</v>
      </c>
      <c r="C1170" s="2" t="s">
        <v>14</v>
      </c>
      <c r="D1170" s="3" t="s">
        <v>15</v>
      </c>
      <c r="E1170" s="2" t="s">
        <v>1566</v>
      </c>
      <c r="F1170" s="2"/>
      <c r="G1170" s="2"/>
      <c r="H1170" s="2"/>
      <c r="I1170" s="2"/>
      <c r="J1170" s="2"/>
      <c r="K1170" s="2"/>
      <c r="L1170" s="2"/>
      <c r="M1170" s="2"/>
      <c r="N1170" s="2">
        <v>10171.280000000001</v>
      </c>
      <c r="O1170" s="2" t="s">
        <v>1550</v>
      </c>
      <c r="P1170" s="2">
        <v>407.3234361850229</v>
      </c>
      <c r="Q1170" s="2">
        <v>4143000.72</v>
      </c>
      <c r="R1170" s="2">
        <v>5.4969424586372861</v>
      </c>
      <c r="S1170" s="2">
        <v>55910.940890688267</v>
      </c>
      <c r="T1170" s="2">
        <v>1517995.4</v>
      </c>
    </row>
    <row r="1171" spans="1:20">
      <c r="A1171" s="2" t="s">
        <v>12</v>
      </c>
      <c r="B1171" s="2" t="s">
        <v>1563</v>
      </c>
      <c r="C1171" s="2" t="s">
        <v>14</v>
      </c>
      <c r="D1171" s="3" t="s">
        <v>15</v>
      </c>
      <c r="E1171" s="2" t="s">
        <v>1567</v>
      </c>
      <c r="F1171" s="2"/>
      <c r="G1171" s="2"/>
      <c r="H1171" s="2"/>
      <c r="I1171" s="2"/>
      <c r="J1171" s="2"/>
      <c r="K1171" s="2"/>
      <c r="L1171" s="2"/>
      <c r="M1171" s="2"/>
      <c r="N1171" s="2">
        <v>11202.2</v>
      </c>
      <c r="O1171" s="2" t="s">
        <v>1550</v>
      </c>
      <c r="P1171" s="2">
        <v>439.68716591383833</v>
      </c>
      <c r="Q1171" s="2">
        <v>4925463.57</v>
      </c>
      <c r="R1171" s="2">
        <v>5.9336999448561194</v>
      </c>
      <c r="S1171" s="2">
        <v>66470.493522267221</v>
      </c>
      <c r="T1171" s="2">
        <v>1804689.9</v>
      </c>
    </row>
    <row r="1172" spans="1:20">
      <c r="A1172" s="2" t="s">
        <v>12</v>
      </c>
      <c r="B1172" s="2" t="s">
        <v>1563</v>
      </c>
      <c r="C1172" s="2" t="s">
        <v>14</v>
      </c>
      <c r="D1172" s="3" t="s">
        <v>15</v>
      </c>
      <c r="E1172" s="2" t="s">
        <v>1568</v>
      </c>
      <c r="F1172" s="2"/>
      <c r="G1172" s="2"/>
      <c r="H1172" s="2"/>
      <c r="I1172" s="2"/>
      <c r="J1172" s="2"/>
      <c r="K1172" s="2"/>
      <c r="L1172" s="2"/>
      <c r="M1172" s="2"/>
      <c r="N1172" s="2">
        <v>5100</v>
      </c>
      <c r="O1172" s="2" t="s">
        <v>1550</v>
      </c>
      <c r="P1172" s="2">
        <v>463.22543529411769</v>
      </c>
      <c r="Q1172" s="2">
        <v>2362449.7200000002</v>
      </c>
      <c r="R1172" s="2">
        <v>6.2513554020798612</v>
      </c>
      <c r="S1172" s="2">
        <v>31881.912550607289</v>
      </c>
      <c r="T1172" s="2">
        <v>865601.5</v>
      </c>
    </row>
    <row r="1173" spans="1:20">
      <c r="A1173" s="2" t="s">
        <v>12</v>
      </c>
      <c r="B1173" s="2" t="s">
        <v>1569</v>
      </c>
      <c r="C1173" s="2" t="s">
        <v>14</v>
      </c>
      <c r="D1173" s="3" t="s">
        <v>15</v>
      </c>
      <c r="E1173" s="2" t="s">
        <v>1570</v>
      </c>
      <c r="F1173" s="2"/>
      <c r="G1173" s="2"/>
      <c r="H1173" s="2"/>
      <c r="I1173" s="2"/>
      <c r="J1173" s="2"/>
      <c r="K1173" s="2"/>
      <c r="L1173" s="2"/>
      <c r="M1173" s="2"/>
      <c r="N1173" s="2">
        <v>1337.6</v>
      </c>
      <c r="O1173" s="2" t="s">
        <v>1550</v>
      </c>
      <c r="P1173" s="2">
        <v>509.04464712918661</v>
      </c>
      <c r="Q1173" s="2">
        <v>680898.12</v>
      </c>
      <c r="R1173" s="2">
        <v>6.8099618345041684</v>
      </c>
      <c r="S1173" s="2">
        <v>9109.0049498327753</v>
      </c>
      <c r="T1173" s="2">
        <v>249481.1</v>
      </c>
    </row>
    <row r="1174" spans="1:20">
      <c r="A1174" s="2" t="s">
        <v>12</v>
      </c>
      <c r="B1174" s="2" t="s">
        <v>1569</v>
      </c>
      <c r="C1174" s="2" t="s">
        <v>14</v>
      </c>
      <c r="D1174" s="3" t="s">
        <v>15</v>
      </c>
      <c r="E1174" s="2" t="s">
        <v>1571</v>
      </c>
      <c r="F1174" s="2"/>
      <c r="G1174" s="2"/>
      <c r="H1174" s="2"/>
      <c r="I1174" s="2"/>
      <c r="J1174" s="2"/>
      <c r="K1174" s="2"/>
      <c r="L1174" s="2"/>
      <c r="M1174" s="2"/>
      <c r="N1174" s="2">
        <v>1795.5</v>
      </c>
      <c r="O1174" s="2" t="s">
        <v>1550</v>
      </c>
      <c r="P1174" s="2">
        <v>581.85725424672796</v>
      </c>
      <c r="Q1174" s="2">
        <v>1044724.7</v>
      </c>
      <c r="R1174" s="2">
        <v>7.7840435350732839</v>
      </c>
      <c r="S1174" s="2">
        <v>13976.25016722408</v>
      </c>
      <c r="T1174" s="2">
        <v>382787.1</v>
      </c>
    </row>
    <row r="1175" spans="1:20">
      <c r="A1175" s="2" t="s">
        <v>12</v>
      </c>
      <c r="B1175" s="2" t="s">
        <v>1569</v>
      </c>
      <c r="C1175" s="2" t="s">
        <v>14</v>
      </c>
      <c r="D1175" s="3" t="s">
        <v>15</v>
      </c>
      <c r="E1175" s="2" t="s">
        <v>1572</v>
      </c>
      <c r="F1175" s="2"/>
      <c r="G1175" s="2"/>
      <c r="H1175" s="2"/>
      <c r="I1175" s="2"/>
      <c r="J1175" s="2"/>
      <c r="K1175" s="2"/>
      <c r="L1175" s="2"/>
      <c r="M1175" s="2"/>
      <c r="N1175" s="2">
        <v>4307.2</v>
      </c>
      <c r="O1175" s="2" t="s">
        <v>1550</v>
      </c>
      <c r="P1175" s="2">
        <v>486.11471257429417</v>
      </c>
      <c r="Q1175" s="2">
        <v>2093793.29</v>
      </c>
      <c r="R1175" s="2">
        <v>6.5032068571811941</v>
      </c>
      <c r="S1175" s="2">
        <v>28010.612575250841</v>
      </c>
      <c r="T1175" s="2">
        <v>767165.9</v>
      </c>
    </row>
    <row r="1176" spans="1:20">
      <c r="A1176" s="2" t="s">
        <v>12</v>
      </c>
      <c r="B1176" s="2" t="s">
        <v>1573</v>
      </c>
      <c r="C1176" s="2" t="s">
        <v>14</v>
      </c>
      <c r="D1176" s="3" t="s">
        <v>15</v>
      </c>
      <c r="E1176" s="2" t="s">
        <v>1574</v>
      </c>
      <c r="F1176" s="2"/>
      <c r="G1176" s="2"/>
      <c r="H1176" s="2"/>
      <c r="I1176" s="2"/>
      <c r="J1176" s="2"/>
      <c r="K1176" s="2"/>
      <c r="L1176" s="2"/>
      <c r="M1176" s="2"/>
      <c r="N1176" s="2">
        <v>924</v>
      </c>
      <c r="O1176" s="2" t="s">
        <v>1550</v>
      </c>
      <c r="P1176" s="2">
        <v>578.12591991341992</v>
      </c>
      <c r="Q1176" s="2">
        <v>534188.35</v>
      </c>
      <c r="R1176" s="2">
        <v>7.7341260189086274</v>
      </c>
      <c r="S1176" s="2">
        <v>7146.3324414715717</v>
      </c>
      <c r="T1176" s="2">
        <v>195726.7</v>
      </c>
    </row>
    <row r="1177" spans="1:20">
      <c r="A1177" s="2" t="s">
        <v>12</v>
      </c>
      <c r="B1177" s="2" t="s">
        <v>1573</v>
      </c>
      <c r="C1177" s="2" t="s">
        <v>14</v>
      </c>
      <c r="D1177" s="3" t="s">
        <v>15</v>
      </c>
      <c r="E1177" s="2" t="s">
        <v>1575</v>
      </c>
      <c r="F1177" s="2"/>
      <c r="G1177" s="2"/>
      <c r="H1177" s="2"/>
      <c r="I1177" s="2"/>
      <c r="J1177" s="2"/>
      <c r="K1177" s="2"/>
      <c r="L1177" s="2"/>
      <c r="M1177" s="2"/>
      <c r="N1177" s="2">
        <v>561.6</v>
      </c>
      <c r="O1177" s="2" t="s">
        <v>1550</v>
      </c>
      <c r="P1177" s="2">
        <v>620.10918803418804</v>
      </c>
      <c r="Q1177" s="2">
        <v>348253.32</v>
      </c>
      <c r="R1177" s="2">
        <v>8.2957750907583687</v>
      </c>
      <c r="S1177" s="2">
        <v>4658.9072909698998</v>
      </c>
      <c r="T1177" s="2">
        <v>127600.1</v>
      </c>
    </row>
    <row r="1178" spans="1:20">
      <c r="A1178" s="2" t="s">
        <v>12</v>
      </c>
      <c r="B1178" s="2" t="s">
        <v>1576</v>
      </c>
      <c r="C1178" s="2" t="s">
        <v>14</v>
      </c>
      <c r="D1178" s="3" t="s">
        <v>15</v>
      </c>
      <c r="E1178" s="2" t="s">
        <v>1545</v>
      </c>
      <c r="F1178" s="2"/>
      <c r="G1178" s="2"/>
      <c r="H1178" s="2"/>
      <c r="I1178" s="2"/>
      <c r="J1178" s="2"/>
      <c r="K1178" s="2"/>
      <c r="L1178" s="2"/>
      <c r="M1178" s="2"/>
      <c r="N1178" s="2">
        <v>10488</v>
      </c>
      <c r="O1178" s="2" t="s">
        <v>1550</v>
      </c>
      <c r="P1178" s="2">
        <v>184.2580205949657</v>
      </c>
      <c r="Q1178" s="2">
        <v>1932498.12</v>
      </c>
      <c r="R1178" s="2">
        <v>2.46499024207312</v>
      </c>
      <c r="S1178" s="2">
        <v>25852.817658862881</v>
      </c>
      <c r="T1178" s="2">
        <v>708067.3</v>
      </c>
    </row>
    <row r="1179" spans="1:20">
      <c r="A1179" s="2" t="s">
        <v>12</v>
      </c>
      <c r="B1179" s="2" t="s">
        <v>1577</v>
      </c>
      <c r="C1179" s="2" t="s">
        <v>14</v>
      </c>
      <c r="D1179" s="3" t="s">
        <v>15</v>
      </c>
      <c r="E1179" s="2" t="s">
        <v>1578</v>
      </c>
      <c r="F1179" s="2"/>
      <c r="G1179" s="2"/>
      <c r="H1179" s="2"/>
      <c r="I1179" s="2"/>
      <c r="J1179" s="2"/>
      <c r="K1179" s="2"/>
      <c r="L1179" s="2"/>
      <c r="M1179" s="2"/>
      <c r="N1179" s="2">
        <v>907.2</v>
      </c>
      <c r="O1179" s="2" t="s">
        <v>1550</v>
      </c>
      <c r="P1179" s="2">
        <v>596.85391313932973</v>
      </c>
      <c r="Q1179" s="2">
        <v>541465.87</v>
      </c>
      <c r="R1179" s="2">
        <v>7.9846677343054147</v>
      </c>
      <c r="S1179" s="2">
        <v>7243.6905685618731</v>
      </c>
      <c r="T1179" s="2">
        <v>198393.1</v>
      </c>
    </row>
    <row r="1180" spans="1:20">
      <c r="A1180" s="2" t="s">
        <v>12</v>
      </c>
      <c r="B1180" s="2" t="s">
        <v>1577</v>
      </c>
      <c r="C1180" s="2" t="s">
        <v>14</v>
      </c>
      <c r="D1180" s="3" t="s">
        <v>15</v>
      </c>
      <c r="E1180" s="2" t="s">
        <v>1579</v>
      </c>
      <c r="F1180" s="2"/>
      <c r="G1180" s="2"/>
      <c r="H1180" s="2"/>
      <c r="I1180" s="2"/>
      <c r="J1180" s="2"/>
      <c r="K1180" s="2"/>
      <c r="L1180" s="2"/>
      <c r="M1180" s="2"/>
      <c r="N1180" s="2">
        <v>3600</v>
      </c>
      <c r="O1180" s="2" t="s">
        <v>1550</v>
      </c>
      <c r="P1180" s="2">
        <v>502.08318888888891</v>
      </c>
      <c r="Q1180" s="2">
        <v>1807499.48</v>
      </c>
      <c r="R1180" s="2">
        <v>6.7168319583797844</v>
      </c>
      <c r="S1180" s="2">
        <v>24180.59505016722</v>
      </c>
      <c r="T1180" s="2">
        <v>662267.80000000005</v>
      </c>
    </row>
    <row r="1181" spans="1:20">
      <c r="A1181" s="2" t="s">
        <v>12</v>
      </c>
      <c r="B1181" s="2" t="s">
        <v>1577</v>
      </c>
      <c r="C1181" s="2" t="s">
        <v>14</v>
      </c>
      <c r="D1181" s="3" t="s">
        <v>15</v>
      </c>
      <c r="E1181" s="2" t="s">
        <v>1580</v>
      </c>
      <c r="F1181" s="2"/>
      <c r="G1181" s="2"/>
      <c r="H1181" s="2"/>
      <c r="I1181" s="2"/>
      <c r="J1181" s="2"/>
      <c r="K1181" s="2"/>
      <c r="L1181" s="2"/>
      <c r="M1181" s="2"/>
      <c r="N1181" s="2">
        <v>9744</v>
      </c>
      <c r="O1181" s="2" t="s">
        <v>1550</v>
      </c>
      <c r="P1181" s="2">
        <v>322.04662151067322</v>
      </c>
      <c r="Q1181" s="2">
        <v>3138022.28</v>
      </c>
      <c r="R1181" s="2">
        <v>4.308316006831749</v>
      </c>
      <c r="S1181" s="2">
        <v>41980.231170568557</v>
      </c>
      <c r="T1181" s="2">
        <v>1149771.3999999999</v>
      </c>
    </row>
    <row r="1182" spans="1:20">
      <c r="A1182" s="2" t="s">
        <v>12</v>
      </c>
      <c r="B1182" s="2" t="s">
        <v>1577</v>
      </c>
      <c r="C1182" s="2" t="s">
        <v>14</v>
      </c>
      <c r="D1182" s="3" t="s">
        <v>15</v>
      </c>
      <c r="E1182" s="2" t="s">
        <v>1581</v>
      </c>
      <c r="F1182" s="2"/>
      <c r="G1182" s="2"/>
      <c r="H1182" s="2"/>
      <c r="I1182" s="2"/>
      <c r="J1182" s="2"/>
      <c r="K1182" s="2"/>
      <c r="L1182" s="2"/>
      <c r="M1182" s="2"/>
      <c r="N1182" s="2">
        <v>3072.3</v>
      </c>
      <c r="O1182" s="2" t="s">
        <v>1550</v>
      </c>
      <c r="P1182" s="2">
        <v>575.6286560557237</v>
      </c>
      <c r="Q1182" s="2">
        <v>1768503.92</v>
      </c>
      <c r="R1182" s="2">
        <v>7.7007178067655344</v>
      </c>
      <c r="S1182" s="2">
        <v>23658.91531772575</v>
      </c>
      <c r="T1182" s="2">
        <v>647979.9</v>
      </c>
    </row>
    <row r="1183" spans="1:20">
      <c r="A1183" s="2" t="s">
        <v>12</v>
      </c>
      <c r="B1183" s="2" t="s">
        <v>1582</v>
      </c>
      <c r="C1183" s="2" t="s">
        <v>14</v>
      </c>
      <c r="D1183" s="3" t="s">
        <v>15</v>
      </c>
      <c r="E1183" s="2" t="s">
        <v>1583</v>
      </c>
      <c r="F1183" s="2"/>
      <c r="G1183" s="2"/>
      <c r="H1183" s="2"/>
      <c r="I1183" s="2"/>
      <c r="J1183" s="2"/>
      <c r="K1183" s="2"/>
      <c r="L1183" s="2"/>
      <c r="M1183" s="2"/>
      <c r="N1183" s="2">
        <v>1324.8</v>
      </c>
      <c r="O1183" s="2" t="s">
        <v>1550</v>
      </c>
      <c r="P1183" s="2">
        <v>516.25327596618354</v>
      </c>
      <c r="Q1183" s="2">
        <v>683932.34</v>
      </c>
      <c r="R1183" s="2">
        <v>6.7794258170214512</v>
      </c>
      <c r="S1183" s="2">
        <v>8981.3833223900183</v>
      </c>
      <c r="T1183" s="2">
        <v>250592.8</v>
      </c>
    </row>
    <row r="1184" spans="1:20">
      <c r="A1184" s="2" t="s">
        <v>12</v>
      </c>
      <c r="B1184" s="2" t="s">
        <v>1582</v>
      </c>
      <c r="C1184" s="2" t="s">
        <v>14</v>
      </c>
      <c r="D1184" s="3" t="s">
        <v>15</v>
      </c>
      <c r="E1184" s="2" t="s">
        <v>1584</v>
      </c>
      <c r="F1184" s="2"/>
      <c r="G1184" s="2"/>
      <c r="H1184" s="2"/>
      <c r="I1184" s="2"/>
      <c r="J1184" s="2"/>
      <c r="K1184" s="2"/>
      <c r="L1184" s="2"/>
      <c r="M1184" s="2"/>
      <c r="N1184" s="2">
        <v>2092.8000000000002</v>
      </c>
      <c r="O1184" s="2" t="s">
        <v>1550</v>
      </c>
      <c r="P1184" s="2">
        <v>492.99861907492351</v>
      </c>
      <c r="Q1184" s="2">
        <v>1031747.51</v>
      </c>
      <c r="R1184" s="2">
        <v>6.4740462124087124</v>
      </c>
      <c r="S1184" s="2">
        <v>13548.883913328949</v>
      </c>
      <c r="T1184" s="2">
        <v>378032.3</v>
      </c>
    </row>
    <row r="1185" spans="1:20">
      <c r="A1185" s="2" t="s">
        <v>12</v>
      </c>
      <c r="B1185" s="2" t="s">
        <v>1582</v>
      </c>
      <c r="C1185" s="2" t="s">
        <v>14</v>
      </c>
      <c r="D1185" s="3" t="s">
        <v>15</v>
      </c>
      <c r="E1185" s="2" t="s">
        <v>1585</v>
      </c>
      <c r="F1185" s="2"/>
      <c r="G1185" s="2"/>
      <c r="H1185" s="2"/>
      <c r="I1185" s="2"/>
      <c r="J1185" s="2"/>
      <c r="K1185" s="2"/>
      <c r="L1185" s="2"/>
      <c r="M1185" s="2"/>
      <c r="N1185" s="2">
        <v>3861</v>
      </c>
      <c r="O1185" s="2" t="s">
        <v>1550</v>
      </c>
      <c r="P1185" s="2">
        <v>522.96499870499872</v>
      </c>
      <c r="Q1185" s="2">
        <v>2019167.86</v>
      </c>
      <c r="R1185" s="2">
        <v>6.8675640013788399</v>
      </c>
      <c r="S1185" s="2">
        <v>26515.6646093237</v>
      </c>
      <c r="T1185" s="2">
        <v>739823.2</v>
      </c>
    </row>
    <row r="1186" spans="1:20">
      <c r="A1186" s="2" t="s">
        <v>12</v>
      </c>
      <c r="B1186" s="2" t="s">
        <v>1582</v>
      </c>
      <c r="C1186" s="2" t="s">
        <v>14</v>
      </c>
      <c r="D1186" s="3" t="s">
        <v>15</v>
      </c>
      <c r="E1186" s="2" t="s">
        <v>1586</v>
      </c>
      <c r="F1186" s="2"/>
      <c r="G1186" s="2"/>
      <c r="H1186" s="2"/>
      <c r="I1186" s="2"/>
      <c r="J1186" s="2"/>
      <c r="K1186" s="2"/>
      <c r="L1186" s="2"/>
      <c r="M1186" s="2"/>
      <c r="N1186" s="2">
        <v>2850</v>
      </c>
      <c r="O1186" s="2" t="s">
        <v>1550</v>
      </c>
      <c r="P1186" s="2">
        <v>590.09698245614027</v>
      </c>
      <c r="Q1186" s="2">
        <v>1681776.4</v>
      </c>
      <c r="R1186" s="2">
        <v>7.7491396251627078</v>
      </c>
      <c r="S1186" s="2">
        <v>22085.047931713721</v>
      </c>
      <c r="T1186" s="2">
        <v>616202.9</v>
      </c>
    </row>
    <row r="1187" spans="1:20">
      <c r="A1187" s="2" t="s">
        <v>12</v>
      </c>
      <c r="B1187" s="2" t="s">
        <v>1582</v>
      </c>
      <c r="C1187" s="2" t="s">
        <v>14</v>
      </c>
      <c r="D1187" s="3" t="s">
        <v>15</v>
      </c>
      <c r="E1187" s="2" t="s">
        <v>1587</v>
      </c>
      <c r="F1187" s="2"/>
      <c r="G1187" s="2"/>
      <c r="H1187" s="2"/>
      <c r="I1187" s="2"/>
      <c r="J1187" s="2"/>
      <c r="K1187" s="2"/>
      <c r="L1187" s="2"/>
      <c r="M1187" s="2"/>
      <c r="N1187" s="2">
        <v>1377</v>
      </c>
      <c r="O1187" s="2" t="s">
        <v>1550</v>
      </c>
      <c r="P1187" s="2">
        <v>611.85572984749456</v>
      </c>
      <c r="Q1187" s="2">
        <v>842525.34</v>
      </c>
      <c r="R1187" s="2">
        <v>8.0348749815823304</v>
      </c>
      <c r="S1187" s="2">
        <v>11064.02284963887</v>
      </c>
      <c r="T1187" s="2">
        <v>308701.3</v>
      </c>
    </row>
    <row r="1188" spans="1:20">
      <c r="A1188" s="2" t="s">
        <v>12</v>
      </c>
      <c r="B1188" s="2" t="s">
        <v>1588</v>
      </c>
      <c r="C1188" s="2" t="s">
        <v>14</v>
      </c>
      <c r="D1188" s="3" t="s">
        <v>15</v>
      </c>
      <c r="E1188" s="2" t="s">
        <v>1589</v>
      </c>
      <c r="F1188" s="2"/>
      <c r="G1188" s="2"/>
      <c r="H1188" s="2"/>
      <c r="I1188" s="2"/>
      <c r="J1188" s="2"/>
      <c r="K1188" s="2"/>
      <c r="L1188" s="2"/>
      <c r="M1188" s="2"/>
      <c r="N1188" s="2">
        <v>2438.4</v>
      </c>
      <c r="O1188" s="2" t="s">
        <v>1550</v>
      </c>
      <c r="P1188" s="2">
        <v>614.29622293307079</v>
      </c>
      <c r="Q1188" s="2">
        <v>1497899.91</v>
      </c>
      <c r="R1188" s="2">
        <v>8.0669234790948234</v>
      </c>
      <c r="S1188" s="2">
        <v>19670.386211424819</v>
      </c>
      <c r="T1188" s="2">
        <v>548830.6</v>
      </c>
    </row>
    <row r="1189" spans="1:20">
      <c r="A1189" s="2" t="s">
        <v>12</v>
      </c>
      <c r="B1189" s="2" t="s">
        <v>1588</v>
      </c>
      <c r="C1189" s="2" t="s">
        <v>14</v>
      </c>
      <c r="D1189" s="3" t="s">
        <v>15</v>
      </c>
      <c r="E1189" s="2" t="s">
        <v>1590</v>
      </c>
      <c r="F1189" s="2"/>
      <c r="G1189" s="2"/>
      <c r="H1189" s="2"/>
      <c r="I1189" s="2"/>
      <c r="J1189" s="2"/>
      <c r="K1189" s="2"/>
      <c r="L1189" s="2"/>
      <c r="M1189" s="2"/>
      <c r="N1189" s="2">
        <v>5600</v>
      </c>
      <c r="O1189" s="2" t="s">
        <v>1550</v>
      </c>
      <c r="P1189" s="2">
        <v>396.22130357142862</v>
      </c>
      <c r="Q1189" s="2">
        <v>2218839.2999999998</v>
      </c>
      <c r="R1189" s="2">
        <v>5.2031687927961734</v>
      </c>
      <c r="S1189" s="2">
        <v>29137.745239658561</v>
      </c>
      <c r="T1189" s="2">
        <v>812982.8</v>
      </c>
    </row>
    <row r="1190" spans="1:20">
      <c r="A1190" s="2" t="s">
        <v>12</v>
      </c>
      <c r="B1190" s="2" t="s">
        <v>1588</v>
      </c>
      <c r="C1190" s="2" t="s">
        <v>14</v>
      </c>
      <c r="D1190" s="3" t="s">
        <v>15</v>
      </c>
      <c r="E1190" s="2" t="s">
        <v>1591</v>
      </c>
      <c r="F1190" s="2"/>
      <c r="G1190" s="2"/>
      <c r="H1190" s="2"/>
      <c r="I1190" s="2"/>
      <c r="J1190" s="2"/>
      <c r="K1190" s="2"/>
      <c r="L1190" s="2"/>
      <c r="M1190" s="2"/>
      <c r="N1190" s="2">
        <v>3607.5</v>
      </c>
      <c r="O1190" s="2" t="s">
        <v>1550</v>
      </c>
      <c r="P1190" s="2">
        <v>258.48762855162857</v>
      </c>
      <c r="Q1190" s="2">
        <v>932494.12</v>
      </c>
      <c r="R1190" s="2">
        <v>3.394453428123815</v>
      </c>
      <c r="S1190" s="2">
        <v>12245.490741956661</v>
      </c>
      <c r="T1190" s="2">
        <v>341665.8</v>
      </c>
    </row>
    <row r="1191" spans="1:20">
      <c r="A1191" s="2" t="s">
        <v>12</v>
      </c>
      <c r="B1191" s="2" t="s">
        <v>1588</v>
      </c>
      <c r="C1191" s="2" t="s">
        <v>14</v>
      </c>
      <c r="D1191" s="3" t="s">
        <v>15</v>
      </c>
      <c r="E1191" s="2" t="s">
        <v>1592</v>
      </c>
      <c r="F1191" s="2"/>
      <c r="G1191" s="2"/>
      <c r="H1191" s="2"/>
      <c r="I1191" s="2"/>
      <c r="J1191" s="2"/>
      <c r="K1191" s="2"/>
      <c r="L1191" s="2"/>
      <c r="M1191" s="2"/>
      <c r="N1191" s="2">
        <v>1386</v>
      </c>
      <c r="O1191" s="2" t="s">
        <v>1550</v>
      </c>
      <c r="P1191" s="2">
        <v>572.69610389610398</v>
      </c>
      <c r="Q1191" s="2">
        <v>793756.8</v>
      </c>
      <c r="R1191" s="2">
        <v>7.5206316992265787</v>
      </c>
      <c r="S1191" s="2">
        <v>10423.595535128041</v>
      </c>
      <c r="T1191" s="2">
        <v>290832.5</v>
      </c>
    </row>
    <row r="1192" spans="1:20">
      <c r="A1192" s="2" t="s">
        <v>12</v>
      </c>
      <c r="B1192" s="2" t="s">
        <v>1593</v>
      </c>
      <c r="C1192" s="2" t="s">
        <v>14</v>
      </c>
      <c r="D1192" s="3" t="s">
        <v>18</v>
      </c>
      <c r="E1192" s="2" t="s">
        <v>1594</v>
      </c>
      <c r="F1192" s="2"/>
      <c r="G1192" s="2"/>
      <c r="H1192" s="2"/>
      <c r="I1192" s="2"/>
      <c r="J1192" s="2"/>
      <c r="K1192" s="2"/>
      <c r="L1192" s="2"/>
      <c r="M1192" s="2"/>
      <c r="N1192" s="2">
        <v>8537.7999999999993</v>
      </c>
      <c r="O1192" s="2" t="s">
        <v>1550</v>
      </c>
      <c r="P1192" s="2">
        <v>261.45895781114581</v>
      </c>
      <c r="Q1192" s="2">
        <v>2232284.29</v>
      </c>
      <c r="R1192" s="2">
        <v>3.4334728537248291</v>
      </c>
      <c r="S1192" s="2">
        <v>29314.304530531841</v>
      </c>
      <c r="T1192" s="2">
        <v>981312.2</v>
      </c>
    </row>
    <row r="1193" spans="1:20">
      <c r="A1193" s="2" t="s">
        <v>12</v>
      </c>
      <c r="B1193" s="2" t="s">
        <v>1595</v>
      </c>
      <c r="C1193" s="2" t="s">
        <v>14</v>
      </c>
      <c r="D1193" s="3" t="s">
        <v>15</v>
      </c>
      <c r="E1193" s="2" t="s">
        <v>1596</v>
      </c>
      <c r="F1193" s="2"/>
      <c r="G1193" s="2"/>
      <c r="H1193" s="2"/>
      <c r="I1193" s="2"/>
      <c r="J1193" s="2"/>
      <c r="K1193" s="2"/>
      <c r="L1193" s="2"/>
      <c r="M1193" s="2"/>
      <c r="N1193" s="2">
        <v>10488</v>
      </c>
      <c r="O1193" s="2" t="s">
        <v>1550</v>
      </c>
      <c r="P1193" s="2">
        <v>183.836135583524</v>
      </c>
      <c r="Q1193" s="2">
        <v>1928073.39</v>
      </c>
      <c r="R1193" s="2">
        <v>2.41413178704562</v>
      </c>
      <c r="S1193" s="2">
        <v>25319.41418253447</v>
      </c>
      <c r="T1193" s="2">
        <v>706446.1</v>
      </c>
    </row>
    <row r="1194" spans="1:20">
      <c r="A1194" s="2" t="s">
        <v>12</v>
      </c>
      <c r="B1194" s="2" t="s">
        <v>1597</v>
      </c>
      <c r="C1194" s="2" t="s">
        <v>14</v>
      </c>
      <c r="D1194" s="3" t="s">
        <v>15</v>
      </c>
      <c r="E1194" s="2" t="s">
        <v>1598</v>
      </c>
      <c r="F1194" s="2"/>
      <c r="G1194" s="2"/>
      <c r="H1194" s="2"/>
      <c r="I1194" s="2"/>
      <c r="J1194" s="2"/>
      <c r="K1194" s="2"/>
      <c r="L1194" s="2"/>
      <c r="M1194" s="2"/>
      <c r="N1194" s="2">
        <v>4004</v>
      </c>
      <c r="O1194" s="2" t="s">
        <v>1550</v>
      </c>
      <c r="P1194" s="2">
        <v>417.21414835164842</v>
      </c>
      <c r="Q1194" s="2">
        <v>1670525.45</v>
      </c>
      <c r="R1194" s="2">
        <v>5.4788463342304441</v>
      </c>
      <c r="S1194" s="2">
        <v>21937.3007222587</v>
      </c>
      <c r="T1194" s="2">
        <v>612080.5</v>
      </c>
    </row>
    <row r="1195" spans="1:20">
      <c r="A1195" s="2" t="s">
        <v>12</v>
      </c>
      <c r="B1195" s="2" t="s">
        <v>1597</v>
      </c>
      <c r="C1195" s="2" t="s">
        <v>14</v>
      </c>
      <c r="D1195" s="3" t="s">
        <v>15</v>
      </c>
      <c r="E1195" s="2" t="s">
        <v>1561</v>
      </c>
      <c r="F1195" s="2"/>
      <c r="G1195" s="2"/>
      <c r="H1195" s="2"/>
      <c r="I1195" s="2"/>
      <c r="J1195" s="2"/>
      <c r="K1195" s="2"/>
      <c r="L1195" s="2"/>
      <c r="M1195" s="2"/>
      <c r="N1195" s="2">
        <v>38016</v>
      </c>
      <c r="O1195" s="2" t="s">
        <v>1550</v>
      </c>
      <c r="P1195" s="2">
        <v>230.47604666456229</v>
      </c>
      <c r="Q1195" s="2">
        <v>8761777.3900000006</v>
      </c>
      <c r="R1195" s="2">
        <v>3.0266059969082382</v>
      </c>
      <c r="S1195" s="2">
        <v>115059.4535784636</v>
      </c>
      <c r="T1195" s="2">
        <v>3210315.2</v>
      </c>
    </row>
    <row r="1196" spans="1:20">
      <c r="A1196" s="2" t="s">
        <v>12</v>
      </c>
      <c r="B1196" s="2" t="s">
        <v>1599</v>
      </c>
      <c r="C1196" s="2" t="s">
        <v>14</v>
      </c>
      <c r="D1196" s="3" t="s">
        <v>15</v>
      </c>
      <c r="E1196" s="2" t="s">
        <v>1600</v>
      </c>
      <c r="F1196" s="2"/>
      <c r="G1196" s="2"/>
      <c r="H1196" s="2"/>
      <c r="I1196" s="2"/>
      <c r="J1196" s="2"/>
      <c r="K1196" s="2"/>
      <c r="L1196" s="2"/>
      <c r="M1196" s="2"/>
      <c r="N1196" s="2">
        <v>2310</v>
      </c>
      <c r="O1196" s="2" t="s">
        <v>1550</v>
      </c>
      <c r="P1196" s="2">
        <v>576.31947186147181</v>
      </c>
      <c r="Q1196" s="2">
        <v>1331297.98</v>
      </c>
      <c r="R1196" s="2">
        <v>7.5682136817002199</v>
      </c>
      <c r="S1196" s="2">
        <v>17482.57360472751</v>
      </c>
      <c r="T1196" s="2">
        <v>487787.6</v>
      </c>
    </row>
    <row r="1197" spans="1:20">
      <c r="A1197" s="2" t="s">
        <v>12</v>
      </c>
      <c r="B1197" s="2" t="s">
        <v>1601</v>
      </c>
      <c r="C1197" s="2" t="s">
        <v>14</v>
      </c>
      <c r="D1197" s="3" t="s">
        <v>18</v>
      </c>
      <c r="E1197" s="2" t="s">
        <v>1602</v>
      </c>
      <c r="F1197" s="2"/>
      <c r="G1197" s="2"/>
      <c r="H1197" s="2"/>
      <c r="I1197" s="2"/>
      <c r="J1197" s="2"/>
      <c r="K1197" s="2"/>
      <c r="L1197" s="2"/>
      <c r="M1197" s="2"/>
      <c r="N1197" s="2">
        <v>7785</v>
      </c>
      <c r="O1197" s="2" t="s">
        <v>1550</v>
      </c>
      <c r="P1197" s="2">
        <v>253.10191522157999</v>
      </c>
      <c r="Q1197" s="2">
        <v>1970398.41</v>
      </c>
      <c r="R1197" s="2">
        <v>3.3237283679787248</v>
      </c>
      <c r="S1197" s="2">
        <v>25875.225344714381</v>
      </c>
      <c r="T1197" s="2">
        <v>866187.2</v>
      </c>
    </row>
    <row r="1198" spans="1:20">
      <c r="A1198" s="2" t="s">
        <v>12</v>
      </c>
      <c r="B1198" s="2" t="s">
        <v>1603</v>
      </c>
      <c r="C1198" s="2" t="s">
        <v>14</v>
      </c>
      <c r="D1198" s="3" t="s">
        <v>15</v>
      </c>
      <c r="E1198" s="2" t="s">
        <v>1604</v>
      </c>
      <c r="F1198" s="2"/>
      <c r="G1198" s="2"/>
      <c r="H1198" s="2"/>
      <c r="I1198" s="2"/>
      <c r="J1198" s="2"/>
      <c r="K1198" s="2"/>
      <c r="L1198" s="2"/>
      <c r="M1198" s="2"/>
      <c r="N1198" s="2">
        <v>10488</v>
      </c>
      <c r="O1198" s="2" t="s">
        <v>1550</v>
      </c>
      <c r="P1198" s="2">
        <v>184.01803394355451</v>
      </c>
      <c r="Q1198" s="2">
        <v>1929981.14</v>
      </c>
      <c r="R1198" s="2">
        <v>2.4165204720099078</v>
      </c>
      <c r="S1198" s="2">
        <v>25344.46671043992</v>
      </c>
      <c r="T1198" s="2">
        <v>707145</v>
      </c>
    </row>
    <row r="1199" spans="1:20">
      <c r="A1199" s="2" t="s">
        <v>12</v>
      </c>
      <c r="B1199" s="2" t="s">
        <v>1605</v>
      </c>
      <c r="C1199" s="2" t="s">
        <v>14</v>
      </c>
      <c r="D1199" s="3" t="s">
        <v>15</v>
      </c>
      <c r="E1199" s="2" t="s">
        <v>1606</v>
      </c>
      <c r="F1199" s="2"/>
      <c r="G1199" s="2"/>
      <c r="H1199" s="2"/>
      <c r="I1199" s="2"/>
      <c r="J1199" s="2"/>
      <c r="K1199" s="2"/>
      <c r="L1199" s="2"/>
      <c r="M1199" s="2"/>
      <c r="N1199" s="2">
        <v>3772.5</v>
      </c>
      <c r="O1199" s="2" t="s">
        <v>1550</v>
      </c>
      <c r="P1199" s="2">
        <v>254.5175374420146</v>
      </c>
      <c r="Q1199" s="2">
        <v>960167.41</v>
      </c>
      <c r="R1199" s="2">
        <v>3.432468475280035</v>
      </c>
      <c r="S1199" s="2">
        <v>12948.987322993929</v>
      </c>
      <c r="T1199" s="2">
        <v>351805.3</v>
      </c>
    </row>
    <row r="1200" spans="1:20">
      <c r="A1200" s="2" t="s">
        <v>12</v>
      </c>
      <c r="B1200" s="2" t="s">
        <v>1605</v>
      </c>
      <c r="C1200" s="2" t="s">
        <v>14</v>
      </c>
      <c r="D1200" s="3" t="s">
        <v>15</v>
      </c>
      <c r="E1200" s="2" t="s">
        <v>1607</v>
      </c>
      <c r="F1200" s="2"/>
      <c r="G1200" s="2"/>
      <c r="H1200" s="2"/>
      <c r="I1200" s="2"/>
      <c r="J1200" s="2"/>
      <c r="K1200" s="2"/>
      <c r="L1200" s="2"/>
      <c r="M1200" s="2"/>
      <c r="N1200" s="2">
        <v>3360</v>
      </c>
      <c r="O1200" s="2" t="s">
        <v>1550</v>
      </c>
      <c r="P1200" s="2">
        <v>390.02115178571432</v>
      </c>
      <c r="Q1200" s="2">
        <v>1310471.07</v>
      </c>
      <c r="R1200" s="2">
        <v>5.2598941575956077</v>
      </c>
      <c r="S1200" s="2">
        <v>17673.244369521239</v>
      </c>
      <c r="T1200" s="2">
        <v>480156.6</v>
      </c>
    </row>
    <row r="1201" spans="1:20">
      <c r="A1201" s="2" t="s">
        <v>12</v>
      </c>
      <c r="B1201" s="2" t="s">
        <v>1608</v>
      </c>
      <c r="C1201" s="2" t="s">
        <v>14</v>
      </c>
      <c r="D1201" s="3" t="s">
        <v>15</v>
      </c>
      <c r="E1201" s="2" t="s">
        <v>1609</v>
      </c>
      <c r="F1201" s="2"/>
      <c r="G1201" s="2"/>
      <c r="H1201" s="2"/>
      <c r="I1201" s="2"/>
      <c r="J1201" s="2"/>
      <c r="K1201" s="2"/>
      <c r="L1201" s="2"/>
      <c r="M1201" s="2"/>
      <c r="N1201" s="2">
        <v>33264</v>
      </c>
      <c r="O1201" s="2" t="s">
        <v>1550</v>
      </c>
      <c r="P1201" s="2">
        <v>226.60232323232319</v>
      </c>
      <c r="Q1201" s="2">
        <v>7537699.6799999997</v>
      </c>
      <c r="R1201" s="2">
        <v>3.0559989646975478</v>
      </c>
      <c r="S1201" s="2">
        <v>101654.7495616993</v>
      </c>
      <c r="T1201" s="2">
        <v>2761813.1</v>
      </c>
    </row>
    <row r="1202" spans="1:20">
      <c r="A1202" s="2" t="s">
        <v>12</v>
      </c>
      <c r="B1202" s="2" t="s">
        <v>1608</v>
      </c>
      <c r="C1202" s="2" t="s">
        <v>14</v>
      </c>
      <c r="D1202" s="3" t="s">
        <v>15</v>
      </c>
      <c r="E1202" s="2" t="s">
        <v>1598</v>
      </c>
      <c r="F1202" s="2"/>
      <c r="G1202" s="2"/>
      <c r="H1202" s="2"/>
      <c r="I1202" s="2"/>
      <c r="J1202" s="2"/>
      <c r="K1202" s="2"/>
      <c r="L1202" s="2"/>
      <c r="M1202" s="2"/>
      <c r="N1202" s="2">
        <v>4004</v>
      </c>
      <c r="O1202" s="2" t="s">
        <v>1550</v>
      </c>
      <c r="P1202" s="2">
        <v>410.20182567432568</v>
      </c>
      <c r="Q1202" s="2">
        <v>1642448.11</v>
      </c>
      <c r="R1202" s="2">
        <v>5.5320542909551671</v>
      </c>
      <c r="S1202" s="2">
        <v>22150.34538098449</v>
      </c>
      <c r="T1202" s="2">
        <v>601793</v>
      </c>
    </row>
    <row r="1203" spans="1:20">
      <c r="A1203" s="2" t="s">
        <v>12</v>
      </c>
      <c r="B1203" s="2" t="s">
        <v>1608</v>
      </c>
      <c r="C1203" s="2" t="s">
        <v>14</v>
      </c>
      <c r="D1203" s="3" t="s">
        <v>15</v>
      </c>
      <c r="E1203" s="2" t="s">
        <v>1610</v>
      </c>
      <c r="F1203" s="2"/>
      <c r="G1203" s="2"/>
      <c r="H1203" s="2"/>
      <c r="I1203" s="2"/>
      <c r="J1203" s="2"/>
      <c r="K1203" s="2"/>
      <c r="L1203" s="2"/>
      <c r="M1203" s="2"/>
      <c r="N1203" s="2">
        <v>4759.5</v>
      </c>
      <c r="O1203" s="2" t="s">
        <v>1550</v>
      </c>
      <c r="P1203" s="2">
        <v>420.39731694505718</v>
      </c>
      <c r="Q1203" s="2">
        <v>2000881.03</v>
      </c>
      <c r="R1203" s="2">
        <v>5.6695524874586276</v>
      </c>
      <c r="S1203" s="2">
        <v>26984.235064059339</v>
      </c>
      <c r="T1203" s="2">
        <v>733122.8</v>
      </c>
    </row>
    <row r="1204" spans="1:20">
      <c r="A1204" s="2" t="s">
        <v>12</v>
      </c>
      <c r="B1204" s="2" t="s">
        <v>1608</v>
      </c>
      <c r="C1204" s="2" t="s">
        <v>14</v>
      </c>
      <c r="D1204" s="3" t="s">
        <v>15</v>
      </c>
      <c r="E1204" s="2" t="s">
        <v>1611</v>
      </c>
      <c r="F1204" s="2"/>
      <c r="G1204" s="2"/>
      <c r="H1204" s="2"/>
      <c r="I1204" s="2"/>
      <c r="J1204" s="2"/>
      <c r="K1204" s="2"/>
      <c r="L1204" s="2"/>
      <c r="M1204" s="2"/>
      <c r="N1204" s="2">
        <v>1489.2</v>
      </c>
      <c r="O1204" s="2" t="s">
        <v>1550</v>
      </c>
      <c r="P1204" s="2">
        <v>628.874288208434</v>
      </c>
      <c r="Q1204" s="2">
        <v>936519.59</v>
      </c>
      <c r="R1204" s="2">
        <v>8.4811097533167086</v>
      </c>
      <c r="S1204" s="2">
        <v>12630.068644639239</v>
      </c>
      <c r="T1204" s="2">
        <v>343140.8</v>
      </c>
    </row>
    <row r="1205" spans="1:20">
      <c r="A1205" s="2" t="s">
        <v>12</v>
      </c>
      <c r="B1205" s="2" t="s">
        <v>1608</v>
      </c>
      <c r="C1205" s="2" t="s">
        <v>14</v>
      </c>
      <c r="D1205" s="3" t="s">
        <v>15</v>
      </c>
      <c r="E1205" s="2" t="s">
        <v>1612</v>
      </c>
      <c r="F1205" s="2"/>
      <c r="G1205" s="2"/>
      <c r="H1205" s="2"/>
      <c r="I1205" s="2"/>
      <c r="J1205" s="2"/>
      <c r="K1205" s="2"/>
      <c r="L1205" s="2"/>
      <c r="M1205" s="2"/>
      <c r="N1205" s="2">
        <v>2647.5</v>
      </c>
      <c r="O1205" s="2" t="s">
        <v>1550</v>
      </c>
      <c r="P1205" s="2">
        <v>263.76978281397538</v>
      </c>
      <c r="Q1205" s="2">
        <v>698330.5</v>
      </c>
      <c r="R1205" s="2">
        <v>3.5572458909504441</v>
      </c>
      <c r="S1205" s="2">
        <v>9417.8084962912999</v>
      </c>
      <c r="T1205" s="2">
        <v>255868.3</v>
      </c>
    </row>
    <row r="1206" spans="1:20">
      <c r="A1206" s="2" t="s">
        <v>12</v>
      </c>
      <c r="B1206" s="2" t="s">
        <v>1613</v>
      </c>
      <c r="C1206" s="2" t="s">
        <v>14</v>
      </c>
      <c r="D1206" s="3" t="s">
        <v>15</v>
      </c>
      <c r="E1206" s="2" t="s">
        <v>1614</v>
      </c>
      <c r="F1206" s="2"/>
      <c r="G1206" s="2"/>
      <c r="H1206" s="2"/>
      <c r="I1206" s="2"/>
      <c r="J1206" s="2"/>
      <c r="K1206" s="2"/>
      <c r="L1206" s="2"/>
      <c r="M1206" s="2"/>
      <c r="N1206" s="2">
        <v>8635</v>
      </c>
      <c r="O1206" s="2" t="s">
        <v>1550</v>
      </c>
      <c r="P1206" s="2">
        <v>331.97845280833809</v>
      </c>
      <c r="Q1206" s="2">
        <v>2866633.94</v>
      </c>
      <c r="R1206" s="2">
        <v>4.5259502768689597</v>
      </c>
      <c r="S1206" s="2">
        <v>39081.580640763466</v>
      </c>
      <c r="T1206" s="2">
        <v>1050334.7</v>
      </c>
    </row>
    <row r="1207" spans="1:20">
      <c r="A1207" s="2" t="s">
        <v>12</v>
      </c>
      <c r="B1207" s="2" t="s">
        <v>1615</v>
      </c>
      <c r="C1207" s="2" t="s">
        <v>14</v>
      </c>
      <c r="D1207" s="3" t="s">
        <v>15</v>
      </c>
      <c r="E1207" s="2" t="s">
        <v>1616</v>
      </c>
      <c r="F1207" s="2"/>
      <c r="G1207" s="2"/>
      <c r="H1207" s="2"/>
      <c r="I1207" s="2"/>
      <c r="J1207" s="2"/>
      <c r="K1207" s="2"/>
      <c r="L1207" s="2"/>
      <c r="M1207" s="2"/>
      <c r="N1207" s="2">
        <v>10892</v>
      </c>
      <c r="O1207" s="2" t="s">
        <v>17</v>
      </c>
      <c r="P1207" s="2">
        <v>412.30138633859713</v>
      </c>
      <c r="Q1207" s="2">
        <v>4490786.7</v>
      </c>
      <c r="R1207" s="2">
        <v>5.6210141286788966</v>
      </c>
      <c r="S1207" s="2">
        <v>61224.085889570561</v>
      </c>
      <c r="T1207" s="2">
        <v>1645424.2</v>
      </c>
    </row>
    <row r="1208" spans="1:20">
      <c r="A1208" s="2" t="s">
        <v>12</v>
      </c>
      <c r="B1208" s="2" t="s">
        <v>1617</v>
      </c>
      <c r="C1208" s="2" t="s">
        <v>14</v>
      </c>
      <c r="D1208" s="3" t="s">
        <v>15</v>
      </c>
      <c r="E1208" s="2" t="s">
        <v>1618</v>
      </c>
      <c r="F1208" s="2"/>
      <c r="G1208" s="2"/>
      <c r="H1208" s="2"/>
      <c r="I1208" s="2"/>
      <c r="J1208" s="2"/>
      <c r="K1208" s="2"/>
      <c r="L1208" s="2"/>
      <c r="M1208" s="2"/>
      <c r="N1208" s="2">
        <v>10488</v>
      </c>
      <c r="O1208" s="2" t="s">
        <v>17</v>
      </c>
      <c r="P1208" s="2">
        <v>178.91352402746</v>
      </c>
      <c r="Q1208" s="2">
        <v>1876445.04</v>
      </c>
      <c r="R1208" s="2">
        <v>2.4391755150301289</v>
      </c>
      <c r="S1208" s="2">
        <v>25582.072801636001</v>
      </c>
      <c r="T1208" s="2">
        <v>687529.5</v>
      </c>
    </row>
    <row r="1209" spans="1:20">
      <c r="A1209" s="2" t="s">
        <v>12</v>
      </c>
      <c r="B1209" s="2" t="s">
        <v>1619</v>
      </c>
      <c r="C1209" s="2" t="s">
        <v>14</v>
      </c>
      <c r="D1209" s="3" t="s">
        <v>15</v>
      </c>
      <c r="E1209" s="2" t="s">
        <v>1620</v>
      </c>
      <c r="F1209" s="2"/>
      <c r="G1209" s="2"/>
      <c r="H1209" s="2"/>
      <c r="I1209" s="2"/>
      <c r="J1209" s="2"/>
      <c r="K1209" s="2"/>
      <c r="L1209" s="2"/>
      <c r="M1209" s="2"/>
      <c r="N1209" s="2">
        <v>12012</v>
      </c>
      <c r="O1209" s="2" t="s">
        <v>17</v>
      </c>
      <c r="P1209" s="2">
        <v>380.09835664335662</v>
      </c>
      <c r="Q1209" s="2">
        <v>4565741.46</v>
      </c>
      <c r="R1209" s="2">
        <v>5.1819816856626684</v>
      </c>
      <c r="S1209" s="2">
        <v>62245.964008179973</v>
      </c>
      <c r="T1209" s="2">
        <v>1672887.7</v>
      </c>
    </row>
    <row r="1210" spans="1:20">
      <c r="A1210" s="2" t="s">
        <v>12</v>
      </c>
      <c r="B1210" s="2" t="s">
        <v>1621</v>
      </c>
      <c r="C1210" s="2" t="s">
        <v>14</v>
      </c>
      <c r="D1210" s="3" t="s">
        <v>15</v>
      </c>
      <c r="E1210" s="2" t="s">
        <v>1622</v>
      </c>
      <c r="F1210" s="2"/>
      <c r="G1210" s="2"/>
      <c r="H1210" s="2"/>
      <c r="I1210" s="2"/>
      <c r="J1210" s="2"/>
      <c r="K1210" s="2"/>
      <c r="L1210" s="2"/>
      <c r="M1210" s="2"/>
      <c r="N1210" s="2">
        <v>1575</v>
      </c>
      <c r="O1210" s="2" t="s">
        <v>17</v>
      </c>
      <c r="P1210" s="2">
        <v>251.76855873015879</v>
      </c>
      <c r="Q1210" s="2">
        <v>396535.48</v>
      </c>
      <c r="R1210" s="2">
        <v>3.4324275218835552</v>
      </c>
      <c r="S1210" s="2">
        <v>5406.0733469665984</v>
      </c>
      <c r="T1210" s="2">
        <v>145290.6</v>
      </c>
    </row>
    <row r="1211" spans="1:20">
      <c r="A1211" s="2" t="s">
        <v>12</v>
      </c>
      <c r="B1211" s="2" t="s">
        <v>1621</v>
      </c>
      <c r="C1211" s="2" t="s">
        <v>14</v>
      </c>
      <c r="D1211" s="3" t="s">
        <v>15</v>
      </c>
      <c r="E1211" s="2" t="s">
        <v>1623</v>
      </c>
      <c r="F1211" s="2"/>
      <c r="G1211" s="2"/>
      <c r="H1211" s="2"/>
      <c r="I1211" s="2"/>
      <c r="J1211" s="2"/>
      <c r="K1211" s="2"/>
      <c r="L1211" s="2"/>
      <c r="M1211" s="2"/>
      <c r="N1211" s="2">
        <v>4839.3</v>
      </c>
      <c r="O1211" s="2" t="s">
        <v>17</v>
      </c>
      <c r="P1211" s="2">
        <v>401.17751121029897</v>
      </c>
      <c r="Q1211" s="2">
        <v>1941418.33</v>
      </c>
      <c r="R1211" s="2">
        <v>5.4693593893701307</v>
      </c>
      <c r="S1211" s="2">
        <v>26467.87089297887</v>
      </c>
      <c r="T1211" s="2">
        <v>711335.7</v>
      </c>
    </row>
    <row r="1212" spans="1:20">
      <c r="A1212" s="2" t="s">
        <v>12</v>
      </c>
      <c r="B1212" s="2" t="s">
        <v>1624</v>
      </c>
      <c r="C1212" s="2" t="s">
        <v>14</v>
      </c>
      <c r="D1212" s="3" t="s">
        <v>15</v>
      </c>
      <c r="E1212" s="2" t="s">
        <v>1625</v>
      </c>
      <c r="F1212" s="2"/>
      <c r="G1212" s="2"/>
      <c r="H1212" s="2"/>
      <c r="I1212" s="2"/>
      <c r="J1212" s="2"/>
      <c r="K1212" s="2"/>
      <c r="L1212" s="2"/>
      <c r="M1212" s="2"/>
      <c r="N1212" s="2">
        <v>14256</v>
      </c>
      <c r="O1212" s="2" t="s">
        <v>17</v>
      </c>
      <c r="P1212" s="2">
        <v>228.95265432098759</v>
      </c>
      <c r="Q1212" s="2">
        <v>3263949.04</v>
      </c>
      <c r="R1212" s="2">
        <v>3.0981414657779109</v>
      </c>
      <c r="S1212" s="2">
        <v>44167.104736129899</v>
      </c>
      <c r="T1212" s="2">
        <v>1195910.8999999999</v>
      </c>
    </row>
    <row r="1213" spans="1:20">
      <c r="A1213" s="2" t="s">
        <v>12</v>
      </c>
      <c r="B1213" s="2" t="s">
        <v>1624</v>
      </c>
      <c r="C1213" s="2" t="s">
        <v>14</v>
      </c>
      <c r="D1213" s="3" t="s">
        <v>15</v>
      </c>
      <c r="E1213" s="2" t="s">
        <v>1626</v>
      </c>
      <c r="F1213" s="2"/>
      <c r="G1213" s="2"/>
      <c r="H1213" s="2"/>
      <c r="I1213" s="2"/>
      <c r="J1213" s="2"/>
      <c r="K1213" s="2"/>
      <c r="L1213" s="2"/>
      <c r="M1213" s="2"/>
      <c r="N1213" s="2">
        <v>6950</v>
      </c>
      <c r="O1213" s="2" t="s">
        <v>17</v>
      </c>
      <c r="P1213" s="2">
        <v>359.45202589928061</v>
      </c>
      <c r="Q1213" s="2">
        <v>2498191.58</v>
      </c>
      <c r="R1213" s="2">
        <v>4.8640328267832276</v>
      </c>
      <c r="S1213" s="2">
        <v>33805.028146143442</v>
      </c>
      <c r="T1213" s="2">
        <v>915337.4</v>
      </c>
    </row>
    <row r="1214" spans="1:20">
      <c r="A1214" s="2" t="s">
        <v>12</v>
      </c>
      <c r="B1214" s="2" t="s">
        <v>1627</v>
      </c>
      <c r="C1214" s="2" t="s">
        <v>14</v>
      </c>
      <c r="D1214" s="3" t="s">
        <v>15</v>
      </c>
      <c r="E1214" s="2" t="s">
        <v>1628</v>
      </c>
      <c r="F1214" s="2"/>
      <c r="G1214" s="2"/>
      <c r="H1214" s="2"/>
      <c r="I1214" s="2"/>
      <c r="J1214" s="2"/>
      <c r="K1214" s="2"/>
      <c r="L1214" s="2"/>
      <c r="M1214" s="2"/>
      <c r="N1214" s="2">
        <v>2782.5</v>
      </c>
      <c r="O1214" s="2" t="s">
        <v>17</v>
      </c>
      <c r="P1214" s="2">
        <v>253.98707996406111</v>
      </c>
      <c r="Q1214" s="2">
        <v>706719.05</v>
      </c>
      <c r="R1214" s="2">
        <v>3.4462290361473689</v>
      </c>
      <c r="S1214" s="2">
        <v>9589.1322930800543</v>
      </c>
      <c r="T1214" s="2">
        <v>258941.9</v>
      </c>
    </row>
    <row r="1215" spans="1:20">
      <c r="A1215" s="2" t="s">
        <v>12</v>
      </c>
      <c r="B1215" s="2" t="s">
        <v>1627</v>
      </c>
      <c r="C1215" s="2" t="s">
        <v>14</v>
      </c>
      <c r="D1215" s="3" t="s">
        <v>15</v>
      </c>
      <c r="E1215" s="2" t="s">
        <v>1629</v>
      </c>
      <c r="F1215" s="2"/>
      <c r="G1215" s="2"/>
      <c r="H1215" s="2"/>
      <c r="I1215" s="2"/>
      <c r="J1215" s="2"/>
      <c r="K1215" s="2"/>
      <c r="L1215" s="2"/>
      <c r="M1215" s="2"/>
      <c r="N1215" s="2">
        <v>974.7</v>
      </c>
      <c r="O1215" s="2" t="s">
        <v>17</v>
      </c>
      <c r="P1215" s="2">
        <v>404.70005129783522</v>
      </c>
      <c r="Q1215" s="2">
        <v>394461.14</v>
      </c>
      <c r="R1215" s="2">
        <v>5.491181157365471</v>
      </c>
      <c r="S1215" s="2">
        <v>5352.2542740841254</v>
      </c>
      <c r="T1215" s="2">
        <v>144530.5</v>
      </c>
    </row>
    <row r="1216" spans="1:20">
      <c r="A1216" s="2" t="s">
        <v>12</v>
      </c>
      <c r="B1216" s="2" t="s">
        <v>1627</v>
      </c>
      <c r="C1216" s="2" t="s">
        <v>14</v>
      </c>
      <c r="D1216" s="3" t="s">
        <v>15</v>
      </c>
      <c r="E1216" s="2" t="s">
        <v>1630</v>
      </c>
      <c r="F1216" s="2"/>
      <c r="G1216" s="2"/>
      <c r="H1216" s="2"/>
      <c r="I1216" s="2"/>
      <c r="J1216" s="2"/>
      <c r="K1216" s="2"/>
      <c r="L1216" s="2"/>
      <c r="M1216" s="2"/>
      <c r="N1216" s="2">
        <v>1510.8</v>
      </c>
      <c r="O1216" s="2" t="s">
        <v>17</v>
      </c>
      <c r="P1216" s="2">
        <v>603.56286735504375</v>
      </c>
      <c r="Q1216" s="2">
        <v>911862.78</v>
      </c>
      <c r="R1216" s="2">
        <v>8.1894554593628737</v>
      </c>
      <c r="S1216" s="2">
        <v>12372.629308005429</v>
      </c>
      <c r="T1216" s="2">
        <v>334106.59999999998</v>
      </c>
    </row>
    <row r="1217" spans="1:20">
      <c r="A1217" s="2" t="s">
        <v>12</v>
      </c>
      <c r="B1217" s="2" t="s">
        <v>1627</v>
      </c>
      <c r="C1217" s="2" t="s">
        <v>14</v>
      </c>
      <c r="D1217" s="3" t="s">
        <v>15</v>
      </c>
      <c r="E1217" s="2" t="s">
        <v>1631</v>
      </c>
      <c r="F1217" s="2"/>
      <c r="G1217" s="2"/>
      <c r="H1217" s="2"/>
      <c r="I1217" s="2"/>
      <c r="J1217" s="2"/>
      <c r="K1217" s="2"/>
      <c r="L1217" s="2"/>
      <c r="M1217" s="2"/>
      <c r="N1217" s="2">
        <v>526.4</v>
      </c>
      <c r="O1217" s="2" t="s">
        <v>17</v>
      </c>
      <c r="P1217" s="2">
        <v>389.28459346504559</v>
      </c>
      <c r="Q1217" s="2">
        <v>204919.41</v>
      </c>
      <c r="R1217" s="2">
        <v>5.2820161935555712</v>
      </c>
      <c r="S1217" s="2">
        <v>2780.4533242876528</v>
      </c>
      <c r="T1217" s="2">
        <v>75082.5</v>
      </c>
    </row>
    <row r="1218" spans="1:20">
      <c r="A1218" s="2" t="s">
        <v>12</v>
      </c>
      <c r="B1218" s="2" t="s">
        <v>1632</v>
      </c>
      <c r="C1218" s="2" t="s">
        <v>14</v>
      </c>
      <c r="D1218" s="3" t="s">
        <v>15</v>
      </c>
      <c r="E1218" s="2" t="s">
        <v>1633</v>
      </c>
      <c r="F1218" s="2"/>
      <c r="G1218" s="2"/>
      <c r="H1218" s="2"/>
      <c r="I1218" s="2"/>
      <c r="J1218" s="2"/>
      <c r="K1218" s="2"/>
      <c r="L1218" s="2"/>
      <c r="M1218" s="2"/>
      <c r="N1218" s="2">
        <v>1875</v>
      </c>
      <c r="O1218" s="2" t="s">
        <v>1550</v>
      </c>
      <c r="P1218" s="2">
        <v>257.52486399999998</v>
      </c>
      <c r="Q1218" s="2">
        <v>482859.12</v>
      </c>
      <c r="R1218" s="2">
        <v>3.4942315332428762</v>
      </c>
      <c r="S1218" s="2">
        <v>6551.6841248303936</v>
      </c>
      <c r="T1218" s="2">
        <v>176919.6</v>
      </c>
    </row>
    <row r="1219" spans="1:20">
      <c r="A1219" s="2" t="s">
        <v>12</v>
      </c>
      <c r="B1219" s="2" t="s">
        <v>1632</v>
      </c>
      <c r="C1219" s="2" t="s">
        <v>14</v>
      </c>
      <c r="D1219" s="3" t="s">
        <v>15</v>
      </c>
      <c r="E1219" s="2" t="s">
        <v>1634</v>
      </c>
      <c r="F1219" s="2"/>
      <c r="G1219" s="2"/>
      <c r="H1219" s="2"/>
      <c r="I1219" s="2"/>
      <c r="J1219" s="2"/>
      <c r="K1219" s="2"/>
      <c r="L1219" s="2"/>
      <c r="M1219" s="2"/>
      <c r="N1219" s="2">
        <v>8097.6</v>
      </c>
      <c r="O1219" s="2" t="s">
        <v>1550</v>
      </c>
      <c r="P1219" s="2">
        <v>395.02408985378378</v>
      </c>
      <c r="Q1219" s="2">
        <v>3198747.07</v>
      </c>
      <c r="R1219" s="2">
        <v>5.3598926710147046</v>
      </c>
      <c r="S1219" s="2">
        <v>43402.266892808679</v>
      </c>
      <c r="T1219" s="2">
        <v>1172020.8999999999</v>
      </c>
    </row>
    <row r="1220" spans="1:20">
      <c r="A1220" s="2" t="s">
        <v>12</v>
      </c>
      <c r="B1220" s="2" t="s">
        <v>1632</v>
      </c>
      <c r="C1220" s="2" t="s">
        <v>14</v>
      </c>
      <c r="D1220" s="3" t="s">
        <v>15</v>
      </c>
      <c r="E1220" s="2" t="s">
        <v>1635</v>
      </c>
      <c r="F1220" s="2"/>
      <c r="G1220" s="2"/>
      <c r="H1220" s="2"/>
      <c r="I1220" s="2"/>
      <c r="J1220" s="2"/>
      <c r="K1220" s="2"/>
      <c r="L1220" s="2"/>
      <c r="M1220" s="2"/>
      <c r="N1220" s="2">
        <v>3705</v>
      </c>
      <c r="O1220" s="2" t="s">
        <v>1550</v>
      </c>
      <c r="P1220" s="2">
        <v>410.63265587044532</v>
      </c>
      <c r="Q1220" s="2">
        <v>1521393.99</v>
      </c>
      <c r="R1220" s="2">
        <v>5.5716778272787693</v>
      </c>
      <c r="S1220" s="2">
        <v>20643.066350067838</v>
      </c>
      <c r="T1220" s="2">
        <v>557438.80000000005</v>
      </c>
    </row>
    <row r="1221" spans="1:20">
      <c r="A1221" s="2" t="s">
        <v>12</v>
      </c>
      <c r="B1221" s="2" t="s">
        <v>1636</v>
      </c>
      <c r="C1221" s="2" t="s">
        <v>14</v>
      </c>
      <c r="D1221" s="3" t="s">
        <v>15</v>
      </c>
      <c r="E1221" s="2" t="s">
        <v>1637</v>
      </c>
      <c r="F1221" s="2"/>
      <c r="G1221" s="2"/>
      <c r="H1221" s="2"/>
      <c r="I1221" s="2"/>
      <c r="J1221" s="2"/>
      <c r="K1221" s="2"/>
      <c r="L1221" s="2"/>
      <c r="M1221" s="2"/>
      <c r="N1221" s="2">
        <v>2755.5</v>
      </c>
      <c r="O1221" s="2" t="s">
        <v>1550</v>
      </c>
      <c r="P1221" s="2">
        <v>585.76362547632004</v>
      </c>
      <c r="Q1221" s="2">
        <v>1614071.67</v>
      </c>
      <c r="R1221" s="2">
        <v>7.9371764969691068</v>
      </c>
      <c r="S1221" s="2">
        <v>21870.889837398368</v>
      </c>
      <c r="T1221" s="2">
        <v>591395.80000000005</v>
      </c>
    </row>
    <row r="1222" spans="1:20">
      <c r="A1222" s="2" t="s">
        <v>12</v>
      </c>
      <c r="B1222" s="2" t="s">
        <v>1636</v>
      </c>
      <c r="C1222" s="2" t="s">
        <v>14</v>
      </c>
      <c r="D1222" s="3" t="s">
        <v>15</v>
      </c>
      <c r="E1222" s="2" t="s">
        <v>1638</v>
      </c>
      <c r="F1222" s="2"/>
      <c r="G1222" s="2"/>
      <c r="H1222" s="2"/>
      <c r="I1222" s="2"/>
      <c r="J1222" s="2"/>
      <c r="K1222" s="2"/>
      <c r="L1222" s="2"/>
      <c r="M1222" s="2"/>
      <c r="N1222" s="2">
        <v>1680</v>
      </c>
      <c r="O1222" s="2" t="s">
        <v>1550</v>
      </c>
      <c r="P1222" s="2">
        <v>405.23464880952378</v>
      </c>
      <c r="Q1222" s="2">
        <v>680794.21</v>
      </c>
      <c r="R1222" s="2">
        <v>5.4909844012130593</v>
      </c>
      <c r="S1222" s="2">
        <v>9224.853794037941</v>
      </c>
      <c r="T1222" s="2">
        <v>249443</v>
      </c>
    </row>
    <row r="1223" spans="1:20">
      <c r="A1223" s="2" t="s">
        <v>12</v>
      </c>
      <c r="B1223" s="2" t="s">
        <v>1636</v>
      </c>
      <c r="C1223" s="2" t="s">
        <v>14</v>
      </c>
      <c r="D1223" s="3" t="s">
        <v>15</v>
      </c>
      <c r="E1223" s="2" t="s">
        <v>1639</v>
      </c>
      <c r="F1223" s="2"/>
      <c r="G1223" s="2"/>
      <c r="H1223" s="2"/>
      <c r="I1223" s="2"/>
      <c r="J1223" s="2"/>
      <c r="K1223" s="2"/>
      <c r="L1223" s="2"/>
      <c r="M1223" s="2"/>
      <c r="N1223" s="2">
        <v>3765</v>
      </c>
      <c r="O1223" s="2" t="s">
        <v>1550</v>
      </c>
      <c r="P1223" s="2">
        <v>264.39362815405048</v>
      </c>
      <c r="Q1223" s="2">
        <v>995442.01</v>
      </c>
      <c r="R1223" s="2">
        <v>3.5825694871822562</v>
      </c>
      <c r="S1223" s="2">
        <v>13488.374119241191</v>
      </c>
      <c r="T1223" s="2">
        <v>364729.9</v>
      </c>
    </row>
    <row r="1224" spans="1:20">
      <c r="A1224" s="2" t="s">
        <v>12</v>
      </c>
      <c r="B1224" s="2" t="s">
        <v>1636</v>
      </c>
      <c r="C1224" s="2" t="s">
        <v>14</v>
      </c>
      <c r="D1224" s="3" t="s">
        <v>15</v>
      </c>
      <c r="E1224" s="2" t="s">
        <v>1640</v>
      </c>
      <c r="F1224" s="2"/>
      <c r="G1224" s="2"/>
      <c r="H1224" s="2"/>
      <c r="I1224" s="2"/>
      <c r="J1224" s="2"/>
      <c r="K1224" s="2"/>
      <c r="L1224" s="2"/>
      <c r="M1224" s="2"/>
      <c r="N1224" s="2">
        <v>3000</v>
      </c>
      <c r="O1224" s="2" t="s">
        <v>1550</v>
      </c>
      <c r="P1224" s="2">
        <v>628.29274333333331</v>
      </c>
      <c r="Q1224" s="2">
        <v>1884878.23</v>
      </c>
      <c r="R1224" s="2">
        <v>8.5134518066847331</v>
      </c>
      <c r="S1224" s="2">
        <v>25540.355420054198</v>
      </c>
      <c r="T1224" s="2">
        <v>690619.4</v>
      </c>
    </row>
    <row r="1225" spans="1:20">
      <c r="A1225" s="2" t="s">
        <v>12</v>
      </c>
      <c r="B1225" s="2" t="s">
        <v>1641</v>
      </c>
      <c r="C1225" s="2" t="s">
        <v>14</v>
      </c>
      <c r="D1225" s="3" t="s">
        <v>15</v>
      </c>
      <c r="E1225" s="2" t="s">
        <v>1642</v>
      </c>
      <c r="F1225" s="2"/>
      <c r="G1225" s="2"/>
      <c r="H1225" s="2"/>
      <c r="I1225" s="2"/>
      <c r="J1225" s="2"/>
      <c r="K1225" s="2"/>
      <c r="L1225" s="2"/>
      <c r="M1225" s="2"/>
      <c r="N1225" s="2">
        <v>9708.7999999999993</v>
      </c>
      <c r="O1225" s="2" t="s">
        <v>1550</v>
      </c>
      <c r="P1225" s="2">
        <v>477.89682556031647</v>
      </c>
      <c r="Q1225" s="2">
        <v>4639804.7</v>
      </c>
      <c r="R1225" s="2">
        <v>6.4755667420097076</v>
      </c>
      <c r="S1225" s="2">
        <v>62869.982384823852</v>
      </c>
      <c r="T1225" s="2">
        <v>1700024.4</v>
      </c>
    </row>
    <row r="1226" spans="1:20">
      <c r="A1226" s="2" t="s">
        <v>12</v>
      </c>
      <c r="B1226" s="2" t="s">
        <v>1641</v>
      </c>
      <c r="C1226" s="2" t="s">
        <v>14</v>
      </c>
      <c r="D1226" s="3" t="s">
        <v>18</v>
      </c>
      <c r="E1226" s="2" t="s">
        <v>1643</v>
      </c>
      <c r="F1226" s="2"/>
      <c r="G1226" s="2"/>
      <c r="H1226" s="2"/>
      <c r="I1226" s="2"/>
      <c r="J1226" s="2"/>
      <c r="K1226" s="2"/>
      <c r="L1226" s="2"/>
      <c r="M1226" s="2"/>
      <c r="N1226" s="2">
        <v>8537.7999999999993</v>
      </c>
      <c r="O1226" s="2" t="s">
        <v>1550</v>
      </c>
      <c r="P1226" s="2">
        <v>237.2931984820446</v>
      </c>
      <c r="Q1226" s="2">
        <v>2025961.87</v>
      </c>
      <c r="R1226" s="2">
        <v>3.2153549929816339</v>
      </c>
      <c r="S1226" s="2">
        <v>27452.057859078592</v>
      </c>
      <c r="T1226" s="2">
        <v>890612.8</v>
      </c>
    </row>
    <row r="1227" spans="1:20">
      <c r="A1227" s="2" t="s">
        <v>12</v>
      </c>
      <c r="B1227" s="2" t="s">
        <v>1641</v>
      </c>
      <c r="C1227" s="2" t="s">
        <v>14</v>
      </c>
      <c r="D1227" s="3" t="s">
        <v>15</v>
      </c>
      <c r="E1227" s="2" t="s">
        <v>1644</v>
      </c>
      <c r="F1227" s="2"/>
      <c r="G1227" s="2"/>
      <c r="H1227" s="2"/>
      <c r="I1227" s="2"/>
      <c r="J1227" s="2"/>
      <c r="K1227" s="2"/>
      <c r="L1227" s="2"/>
      <c r="M1227" s="2"/>
      <c r="N1227" s="2">
        <v>3430.4</v>
      </c>
      <c r="O1227" s="2" t="s">
        <v>1550</v>
      </c>
      <c r="P1227" s="2">
        <v>456.45846256996271</v>
      </c>
      <c r="Q1227" s="2">
        <v>1565835.11</v>
      </c>
      <c r="R1227" s="2">
        <v>6.1850740185631814</v>
      </c>
      <c r="S1227" s="2">
        <v>21217.27791327914</v>
      </c>
      <c r="T1227" s="2">
        <v>573722</v>
      </c>
    </row>
    <row r="1228" spans="1:20">
      <c r="A1228" s="2" t="s">
        <v>12</v>
      </c>
      <c r="B1228" s="2" t="s">
        <v>1645</v>
      </c>
      <c r="C1228" s="2" t="s">
        <v>14</v>
      </c>
      <c r="D1228" s="3" t="s">
        <v>18</v>
      </c>
      <c r="E1228" s="2" t="s">
        <v>1646</v>
      </c>
      <c r="F1228" s="2"/>
      <c r="G1228" s="2"/>
      <c r="H1228" s="2"/>
      <c r="I1228" s="2"/>
      <c r="J1228" s="2"/>
      <c r="K1228" s="2"/>
      <c r="L1228" s="2"/>
      <c r="M1228" s="2"/>
      <c r="N1228" s="2">
        <v>4813</v>
      </c>
      <c r="O1228" s="2" t="s">
        <v>1550</v>
      </c>
      <c r="P1228" s="2">
        <v>418.28202576355699</v>
      </c>
      <c r="Q1228" s="2">
        <v>2013191.39</v>
      </c>
      <c r="R1228" s="2">
        <v>5.6677781268774661</v>
      </c>
      <c r="S1228" s="2">
        <v>27279.016124661252</v>
      </c>
      <c r="T1228" s="2">
        <v>884998.9</v>
      </c>
    </row>
    <row r="1229" spans="1:20">
      <c r="A1229" s="2" t="s">
        <v>12</v>
      </c>
      <c r="B1229" s="2" t="s">
        <v>1647</v>
      </c>
      <c r="C1229" s="2" t="s">
        <v>14</v>
      </c>
      <c r="D1229" s="3" t="s">
        <v>15</v>
      </c>
      <c r="E1229" s="2" t="s">
        <v>1648</v>
      </c>
      <c r="F1229" s="2"/>
      <c r="G1229" s="2"/>
      <c r="H1229" s="2"/>
      <c r="I1229" s="2"/>
      <c r="J1229" s="2"/>
      <c r="K1229" s="2"/>
      <c r="L1229" s="2"/>
      <c r="M1229" s="2"/>
      <c r="N1229" s="2">
        <v>6750</v>
      </c>
      <c r="O1229" s="2" t="s">
        <v>1550</v>
      </c>
      <c r="P1229" s="2">
        <v>454.81851851851849</v>
      </c>
      <c r="Q1229" s="2">
        <v>3070025</v>
      </c>
      <c r="R1229" s="2">
        <v>6.1628525544514714</v>
      </c>
      <c r="S1229" s="2">
        <v>41599.254742547433</v>
      </c>
      <c r="T1229" s="2">
        <v>1124857.2</v>
      </c>
    </row>
    <row r="1230" spans="1:20">
      <c r="A1230" s="2" t="s">
        <v>12</v>
      </c>
      <c r="B1230" s="2" t="s">
        <v>1649</v>
      </c>
      <c r="C1230" s="2" t="s">
        <v>14</v>
      </c>
      <c r="D1230" s="3" t="s">
        <v>15</v>
      </c>
      <c r="E1230" s="2" t="s">
        <v>1650</v>
      </c>
      <c r="F1230" s="2"/>
      <c r="G1230" s="2"/>
      <c r="H1230" s="2"/>
      <c r="I1230" s="2"/>
      <c r="J1230" s="2"/>
      <c r="K1230" s="2"/>
      <c r="L1230" s="2"/>
      <c r="M1230" s="2"/>
      <c r="N1230" s="2">
        <v>5665.68</v>
      </c>
      <c r="O1230" s="2" t="s">
        <v>1550</v>
      </c>
      <c r="P1230" s="2">
        <v>1012.297895398258</v>
      </c>
      <c r="Q1230" s="2">
        <v>5735355.9400000004</v>
      </c>
      <c r="R1230" s="2">
        <v>13.716773650382899</v>
      </c>
      <c r="S1230" s="2">
        <v>77714.850135501358</v>
      </c>
      <c r="T1230" s="2">
        <v>2101434.4</v>
      </c>
    </row>
    <row r="1231" spans="1:20">
      <c r="A1231" s="2" t="s">
        <v>12</v>
      </c>
      <c r="B1231" s="2" t="s">
        <v>1651</v>
      </c>
      <c r="C1231" s="2" t="s">
        <v>14</v>
      </c>
      <c r="D1231" s="3" t="s">
        <v>15</v>
      </c>
      <c r="E1231" s="2" t="s">
        <v>1652</v>
      </c>
      <c r="F1231" s="2"/>
      <c r="G1231" s="2"/>
      <c r="H1231" s="2"/>
      <c r="I1231" s="2"/>
      <c r="J1231" s="2"/>
      <c r="K1231" s="2"/>
      <c r="L1231" s="2"/>
      <c r="M1231" s="2"/>
      <c r="N1231" s="2">
        <v>8008</v>
      </c>
      <c r="O1231" s="2" t="s">
        <v>1550</v>
      </c>
      <c r="P1231" s="2">
        <v>373.59745629370627</v>
      </c>
      <c r="Q1231" s="2">
        <v>2991768.43</v>
      </c>
      <c r="R1231" s="2">
        <v>5.0588687378971748</v>
      </c>
      <c r="S1231" s="2">
        <v>40511.420853080577</v>
      </c>
      <c r="T1231" s="2">
        <v>1096184</v>
      </c>
    </row>
    <row r="1232" spans="1:20">
      <c r="A1232" s="2" t="s">
        <v>12</v>
      </c>
      <c r="B1232" s="2" t="s">
        <v>1651</v>
      </c>
      <c r="C1232" s="2" t="s">
        <v>14</v>
      </c>
      <c r="D1232" s="3" t="s">
        <v>15</v>
      </c>
      <c r="E1232" s="2" t="s">
        <v>1653</v>
      </c>
      <c r="F1232" s="2"/>
      <c r="G1232" s="2"/>
      <c r="H1232" s="2"/>
      <c r="I1232" s="2"/>
      <c r="J1232" s="2"/>
      <c r="K1232" s="2"/>
      <c r="L1232" s="2"/>
      <c r="M1232" s="2"/>
      <c r="N1232" s="2">
        <v>9504</v>
      </c>
      <c r="O1232" s="2" t="s">
        <v>1550</v>
      </c>
      <c r="P1232" s="2">
        <v>228.7976210016835</v>
      </c>
      <c r="Q1232" s="2">
        <v>2174492.59</v>
      </c>
      <c r="R1232" s="2">
        <v>3.0981397562854909</v>
      </c>
      <c r="S1232" s="2">
        <v>29444.720243737309</v>
      </c>
      <c r="T1232" s="2">
        <v>796734.1</v>
      </c>
    </row>
    <row r="1233" spans="1:20">
      <c r="A1233" s="2" t="s">
        <v>12</v>
      </c>
      <c r="B1233" s="2" t="s">
        <v>1654</v>
      </c>
      <c r="C1233" s="2" t="s">
        <v>14</v>
      </c>
      <c r="D1233" s="3" t="s">
        <v>15</v>
      </c>
      <c r="E1233" s="2" t="s">
        <v>1655</v>
      </c>
      <c r="F1233" s="2"/>
      <c r="G1233" s="2"/>
      <c r="H1233" s="2"/>
      <c r="I1233" s="2"/>
      <c r="J1233" s="2"/>
      <c r="K1233" s="2"/>
      <c r="L1233" s="2"/>
      <c r="M1233" s="2"/>
      <c r="N1233" s="2">
        <v>1920</v>
      </c>
      <c r="O1233" s="2" t="s">
        <v>1550</v>
      </c>
      <c r="P1233" s="2">
        <v>456.57528124999999</v>
      </c>
      <c r="Q1233" s="2">
        <v>876624.54</v>
      </c>
      <c r="R1233" s="2">
        <v>6.1824682633717014</v>
      </c>
      <c r="S1233" s="2">
        <v>11870.339065673659</v>
      </c>
      <c r="T1233" s="2">
        <v>321195.2</v>
      </c>
    </row>
    <row r="1234" spans="1:20">
      <c r="A1234" s="2" t="s">
        <v>12</v>
      </c>
      <c r="B1234" s="2" t="s">
        <v>1654</v>
      </c>
      <c r="C1234" s="2" t="s">
        <v>14</v>
      </c>
      <c r="D1234" s="3" t="s">
        <v>15</v>
      </c>
      <c r="E1234" s="2" t="s">
        <v>1656</v>
      </c>
      <c r="F1234" s="2"/>
      <c r="G1234" s="2"/>
      <c r="H1234" s="2"/>
      <c r="I1234" s="2"/>
      <c r="J1234" s="2"/>
      <c r="K1234" s="2"/>
      <c r="L1234" s="2"/>
      <c r="M1234" s="2"/>
      <c r="N1234" s="2">
        <v>4800</v>
      </c>
      <c r="O1234" s="2" t="s">
        <v>1550</v>
      </c>
      <c r="P1234" s="2">
        <v>478.01913124999999</v>
      </c>
      <c r="Q1234" s="2">
        <v>2294491.83</v>
      </c>
      <c r="R1234" s="2">
        <v>6.4728386086662164</v>
      </c>
      <c r="S1234" s="2">
        <v>31069.62532159784</v>
      </c>
      <c r="T1234" s="2">
        <v>840701.8</v>
      </c>
    </row>
    <row r="1235" spans="1:20">
      <c r="A1235" s="2" t="s">
        <v>12</v>
      </c>
      <c r="B1235" s="2" t="s">
        <v>1654</v>
      </c>
      <c r="C1235" s="2" t="s">
        <v>14</v>
      </c>
      <c r="D1235" s="3" t="s">
        <v>15</v>
      </c>
      <c r="E1235" s="2" t="s">
        <v>1657</v>
      </c>
      <c r="F1235" s="2"/>
      <c r="G1235" s="2"/>
      <c r="H1235" s="2"/>
      <c r="I1235" s="2"/>
      <c r="J1235" s="2"/>
      <c r="K1235" s="2"/>
      <c r="L1235" s="2"/>
      <c r="M1235" s="2"/>
      <c r="N1235" s="2">
        <v>6750</v>
      </c>
      <c r="O1235" s="2" t="s">
        <v>1550</v>
      </c>
      <c r="P1235" s="2">
        <v>454.57955555555549</v>
      </c>
      <c r="Q1235" s="2">
        <v>3068412</v>
      </c>
      <c r="R1235" s="2">
        <v>6.1554442187617546</v>
      </c>
      <c r="S1235" s="2">
        <v>41549.248476641842</v>
      </c>
      <c r="T1235" s="2">
        <v>1124266.1000000001</v>
      </c>
    </row>
    <row r="1236" spans="1:20">
      <c r="A1236" s="2" t="s">
        <v>12</v>
      </c>
      <c r="B1236" s="2" t="s">
        <v>1654</v>
      </c>
      <c r="C1236" s="2" t="s">
        <v>14</v>
      </c>
      <c r="D1236" s="3" t="s">
        <v>15</v>
      </c>
      <c r="E1236" s="2" t="s">
        <v>1658</v>
      </c>
      <c r="F1236" s="2"/>
      <c r="G1236" s="2"/>
      <c r="H1236" s="2"/>
      <c r="I1236" s="2"/>
      <c r="J1236" s="2"/>
      <c r="K1236" s="2"/>
      <c r="L1236" s="2"/>
      <c r="M1236" s="2"/>
      <c r="N1236" s="2">
        <v>5160</v>
      </c>
      <c r="O1236" s="2" t="s">
        <v>1550</v>
      </c>
      <c r="P1236" s="2">
        <v>259.29615891472872</v>
      </c>
      <c r="Q1236" s="2">
        <v>1337968.18</v>
      </c>
      <c r="R1236" s="2">
        <v>3.5111192811743899</v>
      </c>
      <c r="S1236" s="2">
        <v>18117.375490859849</v>
      </c>
      <c r="T1236" s="2">
        <v>490231.5</v>
      </c>
    </row>
    <row r="1237" spans="1:20">
      <c r="A1237" s="2" t="s">
        <v>12</v>
      </c>
      <c r="B1237" s="2" t="s">
        <v>1654</v>
      </c>
      <c r="C1237" s="2" t="s">
        <v>14</v>
      </c>
      <c r="D1237" s="3" t="s">
        <v>15</v>
      </c>
      <c r="E1237" s="2" t="s">
        <v>1659</v>
      </c>
      <c r="F1237" s="2"/>
      <c r="G1237" s="2"/>
      <c r="H1237" s="2"/>
      <c r="I1237" s="2"/>
      <c r="J1237" s="2"/>
      <c r="K1237" s="2"/>
      <c r="L1237" s="2"/>
      <c r="M1237" s="2"/>
      <c r="N1237" s="2">
        <v>3006</v>
      </c>
      <c r="O1237" s="2" t="s">
        <v>1550</v>
      </c>
      <c r="P1237" s="2">
        <v>543.45398868928805</v>
      </c>
      <c r="Q1237" s="2">
        <v>1633622.69</v>
      </c>
      <c r="R1237" s="2">
        <v>7.3588894880066089</v>
      </c>
      <c r="S1237" s="2">
        <v>22120.82180094787</v>
      </c>
      <c r="T1237" s="2">
        <v>598559.4</v>
      </c>
    </row>
    <row r="1238" spans="1:20">
      <c r="A1238" s="2" t="s">
        <v>12</v>
      </c>
      <c r="B1238" s="2" t="s">
        <v>1660</v>
      </c>
      <c r="C1238" s="2" t="s">
        <v>14</v>
      </c>
      <c r="D1238" s="3" t="s">
        <v>15</v>
      </c>
      <c r="E1238" s="2" t="s">
        <v>1661</v>
      </c>
      <c r="F1238" s="2"/>
      <c r="G1238" s="2"/>
      <c r="H1238" s="2"/>
      <c r="I1238" s="2"/>
      <c r="J1238" s="2"/>
      <c r="K1238" s="2"/>
      <c r="L1238" s="2"/>
      <c r="M1238" s="2"/>
      <c r="N1238" s="2">
        <v>924</v>
      </c>
      <c r="O1238" s="2" t="s">
        <v>1550</v>
      </c>
      <c r="P1238" s="2">
        <v>480.46571428571428</v>
      </c>
      <c r="Q1238" s="2">
        <v>443950.32</v>
      </c>
      <c r="R1238" s="2">
        <v>6.4927799227799223</v>
      </c>
      <c r="S1238" s="2">
        <v>5999.3286486486486</v>
      </c>
      <c r="T1238" s="2">
        <v>162663.4</v>
      </c>
    </row>
    <row r="1239" spans="1:20">
      <c r="A1239" s="2" t="s">
        <v>12</v>
      </c>
      <c r="B1239" s="2" t="s">
        <v>1660</v>
      </c>
      <c r="C1239" s="2" t="s">
        <v>14</v>
      </c>
      <c r="D1239" s="3" t="s">
        <v>15</v>
      </c>
      <c r="E1239" s="2" t="s">
        <v>1662</v>
      </c>
      <c r="F1239" s="2"/>
      <c r="G1239" s="2"/>
      <c r="H1239" s="2"/>
      <c r="I1239" s="2"/>
      <c r="J1239" s="2"/>
      <c r="K1239" s="2"/>
      <c r="L1239" s="2"/>
      <c r="M1239" s="2"/>
      <c r="N1239" s="2">
        <v>2755.5</v>
      </c>
      <c r="O1239" s="2" t="s">
        <v>1550</v>
      </c>
      <c r="P1239" s="2">
        <v>567.62763563781527</v>
      </c>
      <c r="Q1239" s="2">
        <v>1564097.95</v>
      </c>
      <c r="R1239" s="2">
        <v>7.6706437248353412</v>
      </c>
      <c r="S1239" s="2">
        <v>21136.458783783779</v>
      </c>
      <c r="T1239" s="2">
        <v>573085.5</v>
      </c>
    </row>
    <row r="1240" spans="1:20">
      <c r="A1240" s="2" t="s">
        <v>12</v>
      </c>
      <c r="B1240" s="2" t="s">
        <v>1660</v>
      </c>
      <c r="C1240" s="2" t="s">
        <v>14</v>
      </c>
      <c r="D1240" s="3" t="s">
        <v>15</v>
      </c>
      <c r="E1240" s="2" t="s">
        <v>1663</v>
      </c>
      <c r="F1240" s="2"/>
      <c r="G1240" s="2"/>
      <c r="H1240" s="2"/>
      <c r="I1240" s="2"/>
      <c r="J1240" s="2"/>
      <c r="K1240" s="2"/>
      <c r="L1240" s="2"/>
      <c r="M1240" s="2"/>
      <c r="N1240" s="2">
        <v>7840</v>
      </c>
      <c r="O1240" s="2" t="s">
        <v>1550</v>
      </c>
      <c r="P1240" s="2">
        <v>392.71478316326528</v>
      </c>
      <c r="Q1240" s="2">
        <v>3078883.9</v>
      </c>
      <c r="R1240" s="2">
        <v>5.3069565292333154</v>
      </c>
      <c r="S1240" s="2">
        <v>41606.539189189178</v>
      </c>
      <c r="T1240" s="2">
        <v>1128103.1000000001</v>
      </c>
    </row>
    <row r="1241" spans="1:20">
      <c r="A1241" s="2" t="s">
        <v>12</v>
      </c>
      <c r="B1241" s="2" t="s">
        <v>1660</v>
      </c>
      <c r="C1241" s="2" t="s">
        <v>14</v>
      </c>
      <c r="D1241" s="3" t="s">
        <v>15</v>
      </c>
      <c r="E1241" s="2" t="s">
        <v>1664</v>
      </c>
      <c r="F1241" s="2"/>
      <c r="G1241" s="2"/>
      <c r="H1241" s="2"/>
      <c r="I1241" s="2"/>
      <c r="J1241" s="2"/>
      <c r="K1241" s="2"/>
      <c r="L1241" s="2"/>
      <c r="M1241" s="2"/>
      <c r="N1241" s="2">
        <v>4770</v>
      </c>
      <c r="O1241" s="2" t="s">
        <v>1550</v>
      </c>
      <c r="P1241" s="2">
        <v>490.50224947589101</v>
      </c>
      <c r="Q1241" s="2">
        <v>2339695.73</v>
      </c>
      <c r="R1241" s="2">
        <v>6.6284087767012299</v>
      </c>
      <c r="S1241" s="2">
        <v>31617.50986486486</v>
      </c>
      <c r="T1241" s="2">
        <v>857264.5</v>
      </c>
    </row>
    <row r="1242" spans="1:20">
      <c r="A1242" s="2" t="s">
        <v>12</v>
      </c>
      <c r="B1242" s="2" t="s">
        <v>1660</v>
      </c>
      <c r="C1242" s="2" t="s">
        <v>14</v>
      </c>
      <c r="D1242" s="3" t="s">
        <v>15</v>
      </c>
      <c r="E1242" s="2" t="s">
        <v>1665</v>
      </c>
      <c r="F1242" s="2"/>
      <c r="G1242" s="2"/>
      <c r="H1242" s="2"/>
      <c r="I1242" s="2"/>
      <c r="J1242" s="2"/>
      <c r="K1242" s="2"/>
      <c r="L1242" s="2"/>
      <c r="M1242" s="2"/>
      <c r="N1242" s="2">
        <v>3000</v>
      </c>
      <c r="O1242" s="2" t="s">
        <v>1550</v>
      </c>
      <c r="P1242" s="2">
        <v>608.85959666666668</v>
      </c>
      <c r="Q1242" s="2">
        <v>1826578.79</v>
      </c>
      <c r="R1242" s="2">
        <v>8.2278323873873873</v>
      </c>
      <c r="S1242" s="2">
        <v>24683.497162162159</v>
      </c>
      <c r="T1242" s="2">
        <v>669258.5</v>
      </c>
    </row>
    <row r="1243" spans="1:20">
      <c r="A1243" s="2" t="s">
        <v>12</v>
      </c>
      <c r="B1243" s="2" t="s">
        <v>1660</v>
      </c>
      <c r="C1243" s="2" t="s">
        <v>14</v>
      </c>
      <c r="D1243" s="3" t="s">
        <v>15</v>
      </c>
      <c r="E1243" s="2" t="s">
        <v>1666</v>
      </c>
      <c r="F1243" s="2"/>
      <c r="G1243" s="2"/>
      <c r="H1243" s="2"/>
      <c r="I1243" s="2"/>
      <c r="J1243" s="2"/>
      <c r="K1243" s="2"/>
      <c r="L1243" s="2"/>
      <c r="M1243" s="2"/>
      <c r="N1243" s="2">
        <v>1890.4</v>
      </c>
      <c r="O1243" s="2" t="s">
        <v>1550</v>
      </c>
      <c r="P1243" s="2">
        <v>466.3345746931866</v>
      </c>
      <c r="Q1243" s="2">
        <v>881558.88</v>
      </c>
      <c r="R1243" s="2">
        <v>6.301818576934954</v>
      </c>
      <c r="S1243" s="2">
        <v>11912.957837837839</v>
      </c>
      <c r="T1243" s="2">
        <v>323003.2</v>
      </c>
    </row>
    <row r="1244" spans="1:20">
      <c r="A1244" s="2" t="s">
        <v>12</v>
      </c>
      <c r="B1244" s="2" t="s">
        <v>1667</v>
      </c>
      <c r="C1244" s="2" t="s">
        <v>14</v>
      </c>
      <c r="D1244" s="3" t="s">
        <v>15</v>
      </c>
      <c r="E1244" s="2" t="s">
        <v>1668</v>
      </c>
      <c r="F1244" s="2"/>
      <c r="G1244" s="2"/>
      <c r="H1244" s="2"/>
      <c r="I1244" s="2"/>
      <c r="J1244" s="2"/>
      <c r="K1244" s="2"/>
      <c r="L1244" s="2"/>
      <c r="M1244" s="2"/>
      <c r="N1244" s="2">
        <v>3520</v>
      </c>
      <c r="O1244" s="2" t="s">
        <v>1550</v>
      </c>
      <c r="P1244" s="2">
        <v>466.44168181818179</v>
      </c>
      <c r="Q1244" s="2">
        <v>1641874.72</v>
      </c>
      <c r="R1244" s="2">
        <v>6.3032659705159704</v>
      </c>
      <c r="S1244" s="2">
        <v>22187.496216216219</v>
      </c>
      <c r="T1244" s="2">
        <v>601582.9</v>
      </c>
    </row>
    <row r="1245" spans="1:20">
      <c r="A1245" s="2" t="s">
        <v>12</v>
      </c>
      <c r="B1245" s="2" t="s">
        <v>1667</v>
      </c>
      <c r="C1245" s="2" t="s">
        <v>14</v>
      </c>
      <c r="D1245" s="3" t="s">
        <v>15</v>
      </c>
      <c r="E1245" s="2" t="s">
        <v>1669</v>
      </c>
      <c r="F1245" s="2"/>
      <c r="G1245" s="2"/>
      <c r="H1245" s="2"/>
      <c r="I1245" s="2"/>
      <c r="J1245" s="2"/>
      <c r="K1245" s="2"/>
      <c r="L1245" s="2"/>
      <c r="M1245" s="2"/>
      <c r="N1245" s="2">
        <v>2560</v>
      </c>
      <c r="O1245" s="2" t="s">
        <v>1550</v>
      </c>
      <c r="P1245" s="2">
        <v>445.51719531250001</v>
      </c>
      <c r="Q1245" s="2">
        <v>1140524.02</v>
      </c>
      <c r="R1245" s="2">
        <v>6.0205026393581083</v>
      </c>
      <c r="S1245" s="2">
        <v>15412.48675675676</v>
      </c>
      <c r="T1245" s="2">
        <v>417888</v>
      </c>
    </row>
    <row r="1246" spans="1:20">
      <c r="A1246" s="2" t="s">
        <v>12</v>
      </c>
      <c r="B1246" s="2" t="s">
        <v>1670</v>
      </c>
      <c r="C1246" s="2" t="s">
        <v>14</v>
      </c>
      <c r="D1246" s="3" t="s">
        <v>15</v>
      </c>
      <c r="E1246" s="2" t="s">
        <v>1671</v>
      </c>
      <c r="F1246" s="2"/>
      <c r="G1246" s="2"/>
      <c r="H1246" s="2"/>
      <c r="I1246" s="2"/>
      <c r="J1246" s="2"/>
      <c r="K1246" s="2"/>
      <c r="L1246" s="2"/>
      <c r="M1246" s="2"/>
      <c r="N1246" s="2">
        <v>5340</v>
      </c>
      <c r="O1246" s="2" t="s">
        <v>1550</v>
      </c>
      <c r="P1246" s="2">
        <v>530.653904494382</v>
      </c>
      <c r="Q1246" s="2">
        <v>2833691.85</v>
      </c>
      <c r="R1246" s="2">
        <v>7.1709987093835403</v>
      </c>
      <c r="S1246" s="2">
        <v>38293.133108108108</v>
      </c>
      <c r="T1246" s="2">
        <v>1038264.7</v>
      </c>
    </row>
    <row r="1247" spans="1:20">
      <c r="A1247" s="2" t="s">
        <v>12</v>
      </c>
      <c r="B1247" s="2" t="s">
        <v>1670</v>
      </c>
      <c r="C1247" s="2" t="s">
        <v>14</v>
      </c>
      <c r="D1247" s="3" t="s">
        <v>15</v>
      </c>
      <c r="E1247" s="2" t="s">
        <v>1672</v>
      </c>
      <c r="F1247" s="2"/>
      <c r="G1247" s="2"/>
      <c r="H1247" s="2"/>
      <c r="I1247" s="2"/>
      <c r="J1247" s="2"/>
      <c r="K1247" s="2"/>
      <c r="L1247" s="2"/>
      <c r="M1247" s="2"/>
      <c r="N1247" s="2">
        <v>5130</v>
      </c>
      <c r="O1247" s="2" t="s">
        <v>1550</v>
      </c>
      <c r="P1247" s="2">
        <v>253.3244444444444</v>
      </c>
      <c r="Q1247" s="2">
        <v>1299554.3999999999</v>
      </c>
      <c r="R1247" s="2">
        <v>3.4233033033033031</v>
      </c>
      <c r="S1247" s="2">
        <v>17561.545945945949</v>
      </c>
      <c r="T1247" s="2">
        <v>476156.8</v>
      </c>
    </row>
    <row r="1248" spans="1:20">
      <c r="A1248" s="2" t="s">
        <v>12</v>
      </c>
      <c r="B1248" s="2" t="s">
        <v>1670</v>
      </c>
      <c r="C1248" s="2" t="s">
        <v>14</v>
      </c>
      <c r="D1248" s="3" t="s">
        <v>15</v>
      </c>
      <c r="E1248" s="2" t="s">
        <v>1673</v>
      </c>
      <c r="F1248" s="2"/>
      <c r="G1248" s="2"/>
      <c r="H1248" s="2"/>
      <c r="I1248" s="2"/>
      <c r="J1248" s="2"/>
      <c r="K1248" s="2"/>
      <c r="L1248" s="2"/>
      <c r="M1248" s="2"/>
      <c r="N1248" s="2">
        <v>15568</v>
      </c>
      <c r="O1248" s="2" t="s">
        <v>1550</v>
      </c>
      <c r="P1248" s="2">
        <v>365.42023381294968</v>
      </c>
      <c r="Q1248" s="2">
        <v>5688862.2000000002</v>
      </c>
      <c r="R1248" s="2">
        <v>4.9381112677425634</v>
      </c>
      <c r="S1248" s="2">
        <v>76876.516216216216</v>
      </c>
      <c r="T1248" s="2">
        <v>2084399</v>
      </c>
    </row>
    <row r="1249" spans="1:20">
      <c r="A1249" s="2" t="s">
        <v>12</v>
      </c>
      <c r="B1249" s="2" t="s">
        <v>1670</v>
      </c>
      <c r="C1249" s="2" t="s">
        <v>14</v>
      </c>
      <c r="D1249" s="3" t="s">
        <v>15</v>
      </c>
      <c r="E1249" s="2" t="s">
        <v>1674</v>
      </c>
      <c r="F1249" s="2"/>
      <c r="G1249" s="2"/>
      <c r="H1249" s="2"/>
      <c r="I1249" s="2"/>
      <c r="J1249" s="2"/>
      <c r="K1249" s="2"/>
      <c r="L1249" s="2"/>
      <c r="M1249" s="2"/>
      <c r="N1249" s="2">
        <v>2822.4</v>
      </c>
      <c r="O1249" s="2" t="s">
        <v>1550</v>
      </c>
      <c r="P1249" s="2">
        <v>388.25606575963712</v>
      </c>
      <c r="Q1249" s="2">
        <v>1095813.92</v>
      </c>
      <c r="R1249" s="2">
        <v>5.2467035913464466</v>
      </c>
      <c r="S1249" s="2">
        <v>14808.296216216209</v>
      </c>
      <c r="T1249" s="2">
        <v>401506.3</v>
      </c>
    </row>
    <row r="1250" spans="1:20">
      <c r="A1250" s="2" t="s">
        <v>12</v>
      </c>
      <c r="B1250" s="2" t="s">
        <v>1675</v>
      </c>
      <c r="C1250" s="2" t="s">
        <v>14</v>
      </c>
      <c r="D1250" s="3" t="s">
        <v>18</v>
      </c>
      <c r="E1250" s="2" t="s">
        <v>1676</v>
      </c>
      <c r="F1250" s="2"/>
      <c r="G1250" s="2"/>
      <c r="H1250" s="2"/>
      <c r="I1250" s="2"/>
      <c r="J1250" s="2"/>
      <c r="K1250" s="2"/>
      <c r="L1250" s="2"/>
      <c r="M1250" s="2"/>
      <c r="N1250" s="2">
        <v>7500</v>
      </c>
      <c r="O1250" s="2" t="s">
        <v>1550</v>
      </c>
      <c r="P1250" s="2">
        <v>220.3412266666667</v>
      </c>
      <c r="Q1250" s="2">
        <v>1652559.2</v>
      </c>
      <c r="R1250" s="2">
        <v>2.977584144144144</v>
      </c>
      <c r="S1250" s="2">
        <v>22331.881081081079</v>
      </c>
      <c r="T1250" s="2">
        <v>726465</v>
      </c>
    </row>
    <row r="1251" spans="1:20">
      <c r="A1251" s="2" t="s">
        <v>12</v>
      </c>
      <c r="B1251" s="2" t="s">
        <v>1677</v>
      </c>
      <c r="C1251" s="2" t="s">
        <v>14</v>
      </c>
      <c r="D1251" s="3" t="s">
        <v>15</v>
      </c>
      <c r="E1251" s="2" t="s">
        <v>1678</v>
      </c>
      <c r="F1251" s="2"/>
      <c r="G1251" s="2"/>
      <c r="H1251" s="2"/>
      <c r="I1251" s="2"/>
      <c r="J1251" s="2"/>
      <c r="K1251" s="2"/>
      <c r="L1251" s="2"/>
      <c r="M1251" s="2"/>
      <c r="N1251" s="2">
        <v>8024.5</v>
      </c>
      <c r="O1251" s="2" t="s">
        <v>17</v>
      </c>
      <c r="P1251" s="2">
        <v>338.42545454545461</v>
      </c>
      <c r="Q1251" s="2">
        <v>2715695.06</v>
      </c>
      <c r="R1251" s="2">
        <v>4.5456743390927414</v>
      </c>
      <c r="S1251" s="2">
        <v>36476.763734049688</v>
      </c>
      <c r="T1251" s="2">
        <v>995030.7</v>
      </c>
    </row>
    <row r="1252" spans="1:20">
      <c r="A1252" s="2" t="s">
        <v>12</v>
      </c>
      <c r="B1252" s="2" t="s">
        <v>1677</v>
      </c>
      <c r="C1252" s="2" t="s">
        <v>14</v>
      </c>
      <c r="D1252" s="3" t="s">
        <v>15</v>
      </c>
      <c r="E1252" s="2" t="s">
        <v>1679</v>
      </c>
      <c r="F1252" s="2"/>
      <c r="G1252" s="2"/>
      <c r="H1252" s="2"/>
      <c r="I1252" s="2"/>
      <c r="J1252" s="2"/>
      <c r="K1252" s="2"/>
      <c r="L1252" s="2"/>
      <c r="M1252" s="2"/>
      <c r="N1252" s="2">
        <v>1012</v>
      </c>
      <c r="O1252" s="2" t="s">
        <v>17</v>
      </c>
      <c r="P1252" s="2">
        <v>373.02666996047429</v>
      </c>
      <c r="Q1252" s="2">
        <v>377502.99</v>
      </c>
      <c r="R1252" s="2">
        <v>5.0104321015510314</v>
      </c>
      <c r="S1252" s="2">
        <v>5070.5572867696437</v>
      </c>
      <c r="T1252" s="2">
        <v>138317.1</v>
      </c>
    </row>
    <row r="1253" spans="1:20">
      <c r="A1253" s="2" t="s">
        <v>12</v>
      </c>
      <c r="B1253" s="2" t="s">
        <v>1680</v>
      </c>
      <c r="C1253" s="2" t="s">
        <v>14</v>
      </c>
      <c r="D1253" s="3" t="s">
        <v>15</v>
      </c>
      <c r="E1253" s="2" t="s">
        <v>1681</v>
      </c>
      <c r="F1253" s="2"/>
      <c r="G1253" s="2"/>
      <c r="H1253" s="2"/>
      <c r="I1253" s="2"/>
      <c r="J1253" s="2"/>
      <c r="K1253" s="2"/>
      <c r="L1253" s="2"/>
      <c r="M1253" s="2"/>
      <c r="N1253" s="2">
        <v>1227.32</v>
      </c>
      <c r="O1253" s="2" t="s">
        <v>17</v>
      </c>
      <c r="P1253" s="2">
        <v>1006.84921617834</v>
      </c>
      <c r="Q1253" s="2">
        <v>1235726.18</v>
      </c>
      <c r="R1253" s="2">
        <v>13.52383097620335</v>
      </c>
      <c r="S1253" s="2">
        <v>16598.068233713901</v>
      </c>
      <c r="T1253" s="2">
        <v>452770</v>
      </c>
    </row>
    <row r="1254" spans="1:20">
      <c r="A1254" s="2" t="s">
        <v>12</v>
      </c>
      <c r="B1254" s="2" t="s">
        <v>1680</v>
      </c>
      <c r="C1254" s="2" t="s">
        <v>14</v>
      </c>
      <c r="D1254" s="3" t="s">
        <v>18</v>
      </c>
      <c r="E1254" s="2" t="s">
        <v>1643</v>
      </c>
      <c r="F1254" s="2"/>
      <c r="G1254" s="2"/>
      <c r="H1254" s="2"/>
      <c r="I1254" s="2"/>
      <c r="J1254" s="2"/>
      <c r="K1254" s="2"/>
      <c r="L1254" s="2"/>
      <c r="M1254" s="2"/>
      <c r="N1254" s="2">
        <v>8621.6</v>
      </c>
      <c r="O1254" s="2" t="s">
        <v>17</v>
      </c>
      <c r="P1254" s="2">
        <v>226.19279368098731</v>
      </c>
      <c r="Q1254" s="2">
        <v>1950143.79</v>
      </c>
      <c r="R1254" s="2">
        <v>3.038183931242274</v>
      </c>
      <c r="S1254" s="2">
        <v>26194.006581598391</v>
      </c>
      <c r="T1254" s="2">
        <v>857283.3</v>
      </c>
    </row>
    <row r="1255" spans="1:20">
      <c r="A1255" s="2" t="s">
        <v>12</v>
      </c>
      <c r="B1255" s="2" t="s">
        <v>1682</v>
      </c>
      <c r="C1255" s="2" t="s">
        <v>14</v>
      </c>
      <c r="D1255" s="3" t="s">
        <v>15</v>
      </c>
      <c r="E1255" s="2" t="s">
        <v>1683</v>
      </c>
      <c r="F1255" s="2"/>
      <c r="G1255" s="2"/>
      <c r="H1255" s="2"/>
      <c r="I1255" s="2"/>
      <c r="J1255" s="2"/>
      <c r="K1255" s="2"/>
      <c r="L1255" s="2"/>
      <c r="M1255" s="2"/>
      <c r="N1255" s="2">
        <v>3000</v>
      </c>
      <c r="O1255" s="2" t="s">
        <v>17</v>
      </c>
      <c r="P1255" s="2">
        <v>586.35154333333332</v>
      </c>
      <c r="Q1255" s="2">
        <v>1759054.63</v>
      </c>
      <c r="R1255" s="2">
        <v>7.8494182507809009</v>
      </c>
      <c r="S1255" s="2">
        <v>23548.254752342698</v>
      </c>
      <c r="T1255" s="2">
        <v>644517.6</v>
      </c>
    </row>
    <row r="1256" spans="1:20">
      <c r="A1256" s="2" t="s">
        <v>12</v>
      </c>
      <c r="B1256" s="2" t="s">
        <v>1682</v>
      </c>
      <c r="C1256" s="2" t="s">
        <v>14</v>
      </c>
      <c r="D1256" s="3" t="s">
        <v>15</v>
      </c>
      <c r="E1256" s="2" t="s">
        <v>1684</v>
      </c>
      <c r="F1256" s="2"/>
      <c r="G1256" s="2"/>
      <c r="H1256" s="2"/>
      <c r="I1256" s="2"/>
      <c r="J1256" s="2"/>
      <c r="K1256" s="2"/>
      <c r="L1256" s="2"/>
      <c r="M1256" s="2"/>
      <c r="N1256" s="2">
        <v>2394</v>
      </c>
      <c r="O1256" s="2" t="s">
        <v>17</v>
      </c>
      <c r="P1256" s="2">
        <v>393.20444026733497</v>
      </c>
      <c r="Q1256" s="2">
        <v>941331.43</v>
      </c>
      <c r="R1256" s="2">
        <v>5.2637809942079654</v>
      </c>
      <c r="S1256" s="2">
        <v>12601.491700133871</v>
      </c>
      <c r="T1256" s="2">
        <v>344903.8</v>
      </c>
    </row>
    <row r="1257" spans="1:20">
      <c r="A1257" s="2" t="s">
        <v>12</v>
      </c>
      <c r="B1257" s="2" t="s">
        <v>1682</v>
      </c>
      <c r="C1257" s="2" t="s">
        <v>14</v>
      </c>
      <c r="D1257" s="3" t="s">
        <v>15</v>
      </c>
      <c r="E1257" s="2" t="s">
        <v>1685</v>
      </c>
      <c r="F1257" s="2"/>
      <c r="G1257" s="2"/>
      <c r="H1257" s="2"/>
      <c r="I1257" s="2"/>
      <c r="J1257" s="2"/>
      <c r="K1257" s="2"/>
      <c r="L1257" s="2"/>
      <c r="M1257" s="2"/>
      <c r="N1257" s="2">
        <v>3829.1</v>
      </c>
      <c r="O1257" s="2" t="s">
        <v>17</v>
      </c>
      <c r="P1257" s="2">
        <v>527.52605050795228</v>
      </c>
      <c r="Q1257" s="2">
        <v>2019950</v>
      </c>
      <c r="R1257" s="2">
        <v>7.0619283869873124</v>
      </c>
      <c r="S1257" s="2">
        <v>27040.82998661312</v>
      </c>
      <c r="T1257" s="2">
        <v>740109.7</v>
      </c>
    </row>
    <row r="1258" spans="1:20">
      <c r="A1258" s="2" t="s">
        <v>12</v>
      </c>
      <c r="B1258" s="2" t="s">
        <v>1682</v>
      </c>
      <c r="C1258" s="2" t="s">
        <v>14</v>
      </c>
      <c r="D1258" s="3" t="s">
        <v>15</v>
      </c>
      <c r="E1258" s="2" t="s">
        <v>1686</v>
      </c>
      <c r="F1258" s="2"/>
      <c r="G1258" s="2"/>
      <c r="H1258" s="2"/>
      <c r="I1258" s="2"/>
      <c r="J1258" s="2"/>
      <c r="K1258" s="2"/>
      <c r="L1258" s="2"/>
      <c r="M1258" s="2"/>
      <c r="N1258" s="2">
        <v>5577.6</v>
      </c>
      <c r="O1258" s="2" t="s">
        <v>17</v>
      </c>
      <c r="P1258" s="2">
        <v>378.20491250717163</v>
      </c>
      <c r="Q1258" s="2">
        <v>2109475.7200000002</v>
      </c>
      <c r="R1258" s="2">
        <v>5.0629841031749869</v>
      </c>
      <c r="S1258" s="2">
        <v>28239.300133868808</v>
      </c>
      <c r="T1258" s="2">
        <v>772911.9</v>
      </c>
    </row>
    <row r="1259" spans="1:20">
      <c r="A1259" s="2" t="s">
        <v>12</v>
      </c>
      <c r="B1259" s="2" t="s">
        <v>1682</v>
      </c>
      <c r="C1259" s="2" t="s">
        <v>14</v>
      </c>
      <c r="D1259" s="3" t="s">
        <v>15</v>
      </c>
      <c r="E1259" s="2" t="s">
        <v>1687</v>
      </c>
      <c r="F1259" s="2"/>
      <c r="G1259" s="2"/>
      <c r="H1259" s="2"/>
      <c r="I1259" s="2"/>
      <c r="J1259" s="2"/>
      <c r="K1259" s="2"/>
      <c r="L1259" s="2"/>
      <c r="M1259" s="2"/>
      <c r="N1259" s="2">
        <v>3136</v>
      </c>
      <c r="O1259" s="2" t="s">
        <v>17</v>
      </c>
      <c r="P1259" s="2">
        <v>468.78830676020402</v>
      </c>
      <c r="Q1259" s="2">
        <v>1470120.13</v>
      </c>
      <c r="R1259" s="2">
        <v>6.2756132096412864</v>
      </c>
      <c r="S1259" s="2">
        <v>19680.323025435071</v>
      </c>
      <c r="T1259" s="2">
        <v>538652</v>
      </c>
    </row>
    <row r="1260" spans="1:20">
      <c r="A1260" s="2" t="s">
        <v>12</v>
      </c>
      <c r="B1260" s="2" t="s">
        <v>1688</v>
      </c>
      <c r="C1260" s="2" t="s">
        <v>14</v>
      </c>
      <c r="D1260" s="3" t="s">
        <v>15</v>
      </c>
      <c r="E1260" s="2" t="s">
        <v>1689</v>
      </c>
      <c r="F1260" s="2"/>
      <c r="G1260" s="2"/>
      <c r="H1260" s="2"/>
      <c r="I1260" s="2"/>
      <c r="J1260" s="2"/>
      <c r="K1260" s="2"/>
      <c r="L1260" s="2"/>
      <c r="M1260" s="2"/>
      <c r="N1260" s="2">
        <v>3183</v>
      </c>
      <c r="O1260" s="2" t="s">
        <v>17</v>
      </c>
      <c r="P1260" s="2">
        <v>435.22041470311029</v>
      </c>
      <c r="Q1260" s="2">
        <v>1385306.58</v>
      </c>
      <c r="R1260" s="2">
        <v>5.8262438380603783</v>
      </c>
      <c r="S1260" s="2">
        <v>18544.934136546181</v>
      </c>
      <c r="T1260" s="2">
        <v>507576.3</v>
      </c>
    </row>
    <row r="1261" spans="1:20">
      <c r="A1261" s="2" t="s">
        <v>12</v>
      </c>
      <c r="B1261" s="2" t="s">
        <v>1688</v>
      </c>
      <c r="C1261" s="2" t="s">
        <v>14</v>
      </c>
      <c r="D1261" s="3" t="s">
        <v>15</v>
      </c>
      <c r="E1261" s="2" t="s">
        <v>1690</v>
      </c>
      <c r="F1261" s="2"/>
      <c r="G1261" s="2"/>
      <c r="H1261" s="2"/>
      <c r="I1261" s="2"/>
      <c r="J1261" s="2"/>
      <c r="K1261" s="2"/>
      <c r="L1261" s="2"/>
      <c r="M1261" s="2"/>
      <c r="N1261" s="2">
        <v>4110</v>
      </c>
      <c r="O1261" s="2" t="s">
        <v>17</v>
      </c>
      <c r="P1261" s="2">
        <v>466.88093673965932</v>
      </c>
      <c r="Q1261" s="2">
        <v>1918880.65</v>
      </c>
      <c r="R1261" s="2">
        <v>6.2500794744264967</v>
      </c>
      <c r="S1261" s="2">
        <v>25687.826639892901</v>
      </c>
      <c r="T1261" s="2">
        <v>703077.8</v>
      </c>
    </row>
    <row r="1262" spans="1:20">
      <c r="A1262" s="2" t="s">
        <v>12</v>
      </c>
      <c r="B1262" s="2" t="s">
        <v>1691</v>
      </c>
      <c r="C1262" s="2" t="s">
        <v>14</v>
      </c>
      <c r="D1262" s="3" t="s">
        <v>15</v>
      </c>
      <c r="E1262" s="2" t="s">
        <v>1692</v>
      </c>
      <c r="F1262" s="2"/>
      <c r="G1262" s="2"/>
      <c r="H1262" s="2"/>
      <c r="I1262" s="2"/>
      <c r="J1262" s="2"/>
      <c r="K1262" s="2"/>
      <c r="L1262" s="2"/>
      <c r="M1262" s="2"/>
      <c r="N1262" s="2">
        <v>14256</v>
      </c>
      <c r="O1262" s="2" t="s">
        <v>17</v>
      </c>
      <c r="P1262" s="2">
        <v>226.33630541526381</v>
      </c>
      <c r="Q1262" s="2">
        <v>3226650.37</v>
      </c>
      <c r="R1262" s="2">
        <v>3.0299371541534641</v>
      </c>
      <c r="S1262" s="2">
        <v>43194.784069611778</v>
      </c>
      <c r="T1262" s="2">
        <v>1182244.7</v>
      </c>
    </row>
    <row r="1263" spans="1:20">
      <c r="A1263" s="2" t="s">
        <v>12</v>
      </c>
      <c r="B1263" s="2" t="s">
        <v>1693</v>
      </c>
      <c r="C1263" s="2" t="s">
        <v>14</v>
      </c>
      <c r="D1263" s="3" t="s">
        <v>15</v>
      </c>
      <c r="E1263" s="2" t="s">
        <v>1580</v>
      </c>
      <c r="F1263" s="2"/>
      <c r="G1263" s="2"/>
      <c r="H1263" s="2"/>
      <c r="I1263" s="2"/>
      <c r="J1263" s="2"/>
      <c r="K1263" s="2"/>
      <c r="L1263" s="2"/>
      <c r="M1263" s="2"/>
      <c r="N1263" s="2">
        <v>9744</v>
      </c>
      <c r="O1263" s="2" t="s">
        <v>17</v>
      </c>
      <c r="P1263" s="2">
        <v>324.56375000000003</v>
      </c>
      <c r="Q1263" s="2">
        <v>3162549.18</v>
      </c>
      <c r="R1263" s="2">
        <v>4.3160073138297879</v>
      </c>
      <c r="S1263" s="2">
        <v>42055.175265957449</v>
      </c>
      <c r="T1263" s="2">
        <v>1158758</v>
      </c>
    </row>
    <row r="1264" spans="1:20">
      <c r="A1264" s="2" t="s">
        <v>12</v>
      </c>
      <c r="B1264" s="2" t="s">
        <v>1693</v>
      </c>
      <c r="C1264" s="2" t="s">
        <v>14</v>
      </c>
      <c r="D1264" s="3" t="s">
        <v>15</v>
      </c>
      <c r="E1264" s="2" t="s">
        <v>1694</v>
      </c>
      <c r="F1264" s="2"/>
      <c r="G1264" s="2"/>
      <c r="H1264" s="2"/>
      <c r="I1264" s="2"/>
      <c r="J1264" s="2"/>
      <c r="K1264" s="2"/>
      <c r="L1264" s="2"/>
      <c r="M1264" s="2"/>
      <c r="N1264" s="2">
        <v>4704</v>
      </c>
      <c r="O1264" s="2" t="s">
        <v>17</v>
      </c>
      <c r="P1264" s="2">
        <v>381.59719600340128</v>
      </c>
      <c r="Q1264" s="2">
        <v>1795033.21</v>
      </c>
      <c r="R1264" s="2">
        <v>5.0744307979175707</v>
      </c>
      <c r="S1264" s="2">
        <v>23870.122473404259</v>
      </c>
      <c r="T1264" s="2">
        <v>657700.19999999995</v>
      </c>
    </row>
    <row r="1265" spans="1:20">
      <c r="A1265" s="2" t="s">
        <v>12</v>
      </c>
      <c r="B1265" s="2" t="s">
        <v>1693</v>
      </c>
      <c r="C1265" s="2" t="s">
        <v>14</v>
      </c>
      <c r="D1265" s="3" t="s">
        <v>15</v>
      </c>
      <c r="E1265" s="2" t="s">
        <v>1695</v>
      </c>
      <c r="F1265" s="2"/>
      <c r="G1265" s="2"/>
      <c r="H1265" s="2"/>
      <c r="I1265" s="2"/>
      <c r="J1265" s="2"/>
      <c r="K1265" s="2"/>
      <c r="L1265" s="2"/>
      <c r="M1265" s="2"/>
      <c r="N1265" s="2">
        <v>4687.5</v>
      </c>
      <c r="O1265" s="2" t="s">
        <v>17</v>
      </c>
      <c r="P1265" s="2">
        <v>248.8949397333333</v>
      </c>
      <c r="Q1265" s="2">
        <v>1166695.03</v>
      </c>
      <c r="R1265" s="2">
        <v>3.3097731347517731</v>
      </c>
      <c r="S1265" s="2">
        <v>15514.56156914894</v>
      </c>
      <c r="T1265" s="2">
        <v>427477.1</v>
      </c>
    </row>
    <row r="1266" spans="1:20">
      <c r="A1266" s="2" t="s">
        <v>12</v>
      </c>
      <c r="B1266" s="2" t="s">
        <v>1696</v>
      </c>
      <c r="C1266" s="2" t="s">
        <v>14</v>
      </c>
      <c r="D1266" s="3" t="s">
        <v>15</v>
      </c>
      <c r="E1266" s="2" t="s">
        <v>1697</v>
      </c>
      <c r="F1266" s="2"/>
      <c r="G1266" s="2"/>
      <c r="H1266" s="2"/>
      <c r="I1266" s="2"/>
      <c r="J1266" s="2"/>
      <c r="K1266" s="2"/>
      <c r="L1266" s="2"/>
      <c r="M1266" s="2"/>
      <c r="N1266" s="2">
        <v>817.4</v>
      </c>
      <c r="O1266" s="2" t="s">
        <v>17</v>
      </c>
      <c r="P1266" s="2">
        <v>1015.606581844874</v>
      </c>
      <c r="Q1266" s="2">
        <v>830156.82</v>
      </c>
      <c r="R1266" s="2">
        <v>13.50540667346907</v>
      </c>
      <c r="S1266" s="2">
        <v>11039.31941489362</v>
      </c>
      <c r="T1266" s="2">
        <v>304169.5</v>
      </c>
    </row>
    <row r="1267" spans="1:20">
      <c r="A1267" s="2" t="s">
        <v>12</v>
      </c>
      <c r="B1267" s="2" t="s">
        <v>1696</v>
      </c>
      <c r="C1267" s="2" t="s">
        <v>14</v>
      </c>
      <c r="D1267" s="3" t="s">
        <v>18</v>
      </c>
      <c r="E1267" s="2" t="s">
        <v>1698</v>
      </c>
      <c r="F1267" s="2"/>
      <c r="G1267" s="2"/>
      <c r="H1267" s="2"/>
      <c r="I1267" s="2"/>
      <c r="J1267" s="2"/>
      <c r="K1267" s="2"/>
      <c r="L1267" s="2"/>
      <c r="M1267" s="2"/>
      <c r="N1267" s="2">
        <v>7575</v>
      </c>
      <c r="O1267" s="2" t="s">
        <v>17</v>
      </c>
      <c r="P1267" s="2">
        <v>228.7038363036304</v>
      </c>
      <c r="Q1267" s="2">
        <v>1732431.56</v>
      </c>
      <c r="R1267" s="2">
        <v>3.0412744189312551</v>
      </c>
      <c r="S1267" s="2">
        <v>23037.653723404259</v>
      </c>
      <c r="T1267" s="2">
        <v>761576.9</v>
      </c>
    </row>
    <row r="1268" spans="1:20">
      <c r="A1268" s="2" t="s">
        <v>12</v>
      </c>
      <c r="B1268" s="2" t="s">
        <v>1699</v>
      </c>
      <c r="C1268" s="2" t="s">
        <v>14</v>
      </c>
      <c r="D1268" s="3" t="s">
        <v>15</v>
      </c>
      <c r="E1268" s="2" t="s">
        <v>1700</v>
      </c>
      <c r="F1268" s="2"/>
      <c r="G1268" s="2"/>
      <c r="H1268" s="2"/>
      <c r="I1268" s="2"/>
      <c r="J1268" s="2"/>
      <c r="K1268" s="2"/>
      <c r="L1268" s="2"/>
      <c r="M1268" s="2"/>
      <c r="N1268" s="2">
        <v>3000</v>
      </c>
      <c r="O1268" s="2" t="s">
        <v>17</v>
      </c>
      <c r="P1268" s="2">
        <v>587.57682666666665</v>
      </c>
      <c r="Q1268" s="2">
        <v>1762730.48</v>
      </c>
      <c r="R1268" s="2">
        <v>7.8135216312056732</v>
      </c>
      <c r="S1268" s="2">
        <v>23440.564893617018</v>
      </c>
      <c r="T1268" s="2">
        <v>645864.4</v>
      </c>
    </row>
    <row r="1269" spans="1:20">
      <c r="A1269" s="2" t="s">
        <v>12</v>
      </c>
      <c r="B1269" s="2" t="s">
        <v>1699</v>
      </c>
      <c r="C1269" s="2" t="s">
        <v>14</v>
      </c>
      <c r="D1269" s="3" t="s">
        <v>15</v>
      </c>
      <c r="E1269" s="2" t="s">
        <v>1701</v>
      </c>
      <c r="F1269" s="2"/>
      <c r="G1269" s="2"/>
      <c r="H1269" s="2"/>
      <c r="I1269" s="2"/>
      <c r="J1269" s="2"/>
      <c r="K1269" s="2"/>
      <c r="L1269" s="2"/>
      <c r="M1269" s="2"/>
      <c r="N1269" s="2">
        <v>5600</v>
      </c>
      <c r="O1269" s="2" t="s">
        <v>17</v>
      </c>
      <c r="P1269" s="2">
        <v>379.01657678571428</v>
      </c>
      <c r="Q1269" s="2">
        <v>2122492.83</v>
      </c>
      <c r="R1269" s="2">
        <v>5.0401140530015196</v>
      </c>
      <c r="S1269" s="2">
        <v>28224.63869680851</v>
      </c>
      <c r="T1269" s="2">
        <v>777681.5</v>
      </c>
    </row>
    <row r="1270" spans="1:20">
      <c r="A1270" s="2" t="s">
        <v>12</v>
      </c>
      <c r="B1270" s="2" t="s">
        <v>1699</v>
      </c>
      <c r="C1270" s="2" t="s">
        <v>14</v>
      </c>
      <c r="D1270" s="3" t="s">
        <v>15</v>
      </c>
      <c r="E1270" s="2" t="s">
        <v>1702</v>
      </c>
      <c r="F1270" s="2"/>
      <c r="G1270" s="2"/>
      <c r="H1270" s="2"/>
      <c r="I1270" s="2"/>
      <c r="J1270" s="2"/>
      <c r="K1270" s="2"/>
      <c r="L1270" s="2"/>
      <c r="M1270" s="2"/>
      <c r="N1270" s="2">
        <v>1680</v>
      </c>
      <c r="O1270" s="2" t="s">
        <v>17</v>
      </c>
      <c r="P1270" s="2">
        <v>517.87476190476184</v>
      </c>
      <c r="Q1270" s="2">
        <v>870029.6</v>
      </c>
      <c r="R1270" s="2">
        <v>6.8866324721377898</v>
      </c>
      <c r="S1270" s="2">
        <v>11569.54255319149</v>
      </c>
      <c r="T1270" s="2">
        <v>318778.8</v>
      </c>
    </row>
    <row r="1271" spans="1:20">
      <c r="A1271" s="2" t="s">
        <v>12</v>
      </c>
      <c r="B1271" s="2" t="s">
        <v>1703</v>
      </c>
      <c r="C1271" s="2" t="s">
        <v>14</v>
      </c>
      <c r="D1271" s="3" t="s">
        <v>18</v>
      </c>
      <c r="E1271" s="2" t="s">
        <v>1704</v>
      </c>
      <c r="F1271" s="2"/>
      <c r="G1271" s="2"/>
      <c r="H1271" s="2"/>
      <c r="I1271" s="2"/>
      <c r="J1271" s="2"/>
      <c r="K1271" s="2"/>
      <c r="L1271" s="2"/>
      <c r="M1271" s="2"/>
      <c r="N1271" s="2">
        <v>4865</v>
      </c>
      <c r="O1271" s="2" t="s">
        <v>17</v>
      </c>
      <c r="P1271" s="2">
        <v>412.03519835560121</v>
      </c>
      <c r="Q1271" s="2">
        <v>2004551.24</v>
      </c>
      <c r="R1271" s="2">
        <v>5.4828369707997497</v>
      </c>
      <c r="S1271" s="2">
        <v>26674.001862940779</v>
      </c>
      <c r="T1271" s="2">
        <v>881200.7</v>
      </c>
    </row>
    <row r="1272" spans="1:20">
      <c r="A1272" s="2" t="s">
        <v>12</v>
      </c>
      <c r="B1272" s="2" t="s">
        <v>1705</v>
      </c>
      <c r="C1272" s="2" t="s">
        <v>14</v>
      </c>
      <c r="D1272" s="3" t="s">
        <v>15</v>
      </c>
      <c r="E1272" s="2" t="s">
        <v>1706</v>
      </c>
      <c r="F1272" s="2"/>
      <c r="G1272" s="2"/>
      <c r="H1272" s="2"/>
      <c r="I1272" s="2"/>
      <c r="J1272" s="2"/>
      <c r="K1272" s="2"/>
      <c r="L1272" s="2"/>
      <c r="M1272" s="2"/>
      <c r="N1272" s="2">
        <v>3787.5</v>
      </c>
      <c r="O1272" s="2" t="s">
        <v>17</v>
      </c>
      <c r="P1272" s="2">
        <v>488.08389438943902</v>
      </c>
      <c r="Q1272" s="2">
        <v>1848617.75</v>
      </c>
      <c r="R1272" s="2">
        <v>6.4947956671914691</v>
      </c>
      <c r="S1272" s="2">
        <v>24599.038589487689</v>
      </c>
      <c r="T1272" s="2">
        <v>677333.5</v>
      </c>
    </row>
    <row r="1273" spans="1:20">
      <c r="A1273" s="2" t="s">
        <v>12</v>
      </c>
      <c r="B1273" s="2" t="s">
        <v>1705</v>
      </c>
      <c r="C1273" s="2" t="s">
        <v>14</v>
      </c>
      <c r="D1273" s="3" t="s">
        <v>18</v>
      </c>
      <c r="E1273" s="2" t="s">
        <v>1643</v>
      </c>
      <c r="F1273" s="2"/>
      <c r="G1273" s="2"/>
      <c r="H1273" s="2"/>
      <c r="I1273" s="2"/>
      <c r="J1273" s="2"/>
      <c r="K1273" s="2"/>
      <c r="L1273" s="2"/>
      <c r="M1273" s="2"/>
      <c r="N1273" s="2">
        <v>8511</v>
      </c>
      <c r="O1273" s="2" t="s">
        <v>17</v>
      </c>
      <c r="P1273" s="2">
        <v>231.2860286687816</v>
      </c>
      <c r="Q1273" s="2">
        <v>1968475.39</v>
      </c>
      <c r="R1273" s="2">
        <v>3.0776583987861819</v>
      </c>
      <c r="S1273" s="2">
        <v>26193.950632069191</v>
      </c>
      <c r="T1273" s="2">
        <v>865341.8</v>
      </c>
    </row>
    <row r="1274" spans="1:20">
      <c r="A1274" s="2" t="s">
        <v>12</v>
      </c>
      <c r="B1274" s="2" t="s">
        <v>1705</v>
      </c>
      <c r="C1274" s="2" t="s">
        <v>14</v>
      </c>
      <c r="D1274" s="3" t="s">
        <v>15</v>
      </c>
      <c r="E1274" s="2" t="s">
        <v>1707</v>
      </c>
      <c r="F1274" s="2"/>
      <c r="G1274" s="2"/>
      <c r="H1274" s="2"/>
      <c r="I1274" s="2"/>
      <c r="J1274" s="2"/>
      <c r="K1274" s="2"/>
      <c r="L1274" s="2"/>
      <c r="M1274" s="2"/>
      <c r="N1274" s="2">
        <v>3576</v>
      </c>
      <c r="O1274" s="2" t="s">
        <v>17</v>
      </c>
      <c r="P1274" s="2">
        <v>437.54995525727071</v>
      </c>
      <c r="Q1274" s="2">
        <v>1564678.64</v>
      </c>
      <c r="R1274" s="2">
        <v>5.8223546940421906</v>
      </c>
      <c r="S1274" s="2">
        <v>20820.740385894871</v>
      </c>
      <c r="T1274" s="2">
        <v>573298.30000000005</v>
      </c>
    </row>
    <row r="1275" spans="1:20">
      <c r="A1275" s="2" t="s">
        <v>12</v>
      </c>
      <c r="B1275" s="2" t="s">
        <v>1708</v>
      </c>
      <c r="C1275" s="2" t="s">
        <v>14</v>
      </c>
      <c r="D1275" s="3" t="s">
        <v>15</v>
      </c>
      <c r="E1275" s="2" t="s">
        <v>1709</v>
      </c>
      <c r="F1275" s="2"/>
      <c r="G1275" s="2"/>
      <c r="H1275" s="2"/>
      <c r="I1275" s="2"/>
      <c r="J1275" s="2"/>
      <c r="K1275" s="2"/>
      <c r="L1275" s="2"/>
      <c r="M1275" s="2"/>
      <c r="N1275" s="2">
        <v>4770</v>
      </c>
      <c r="O1275" s="2" t="s">
        <v>17</v>
      </c>
      <c r="P1275" s="2">
        <v>490.84180922431869</v>
      </c>
      <c r="Q1275" s="2">
        <v>2341315.4300000002</v>
      </c>
      <c r="R1275" s="2">
        <v>6.6106640972972217</v>
      </c>
      <c r="S1275" s="2">
        <v>31532.867744107749</v>
      </c>
      <c r="T1275" s="2">
        <v>0</v>
      </c>
    </row>
    <row r="1276" spans="1:20">
      <c r="A1276" s="2" t="s">
        <v>12</v>
      </c>
      <c r="B1276" s="2" t="s">
        <v>1710</v>
      </c>
      <c r="C1276" s="2" t="s">
        <v>14</v>
      </c>
      <c r="D1276" s="3" t="s">
        <v>15</v>
      </c>
      <c r="E1276" s="2" t="s">
        <v>1711</v>
      </c>
      <c r="F1276" s="2"/>
      <c r="G1276" s="2"/>
      <c r="H1276" s="2"/>
      <c r="I1276" s="2"/>
      <c r="J1276" s="2"/>
      <c r="K1276" s="2"/>
      <c r="L1276" s="2"/>
      <c r="M1276" s="2"/>
      <c r="N1276" s="2">
        <v>2394</v>
      </c>
      <c r="O1276" s="2" t="s">
        <v>17</v>
      </c>
      <c r="P1276" s="2">
        <v>384.90846282372598</v>
      </c>
      <c r="Q1276" s="2">
        <v>921470.86</v>
      </c>
      <c r="R1276" s="2">
        <v>5.1839523612623024</v>
      </c>
      <c r="S1276" s="2">
        <v>12410.38195286195</v>
      </c>
      <c r="T1276" s="2">
        <v>0</v>
      </c>
    </row>
    <row r="1277" spans="1:20">
      <c r="A1277" s="2" t="s">
        <v>12</v>
      </c>
      <c r="B1277" s="2" t="s">
        <v>1710</v>
      </c>
      <c r="C1277" s="2" t="s">
        <v>14</v>
      </c>
      <c r="D1277" s="3" t="s">
        <v>15</v>
      </c>
      <c r="E1277" s="2" t="s">
        <v>1712</v>
      </c>
      <c r="F1277" s="2"/>
      <c r="G1277" s="2"/>
      <c r="H1277" s="2"/>
      <c r="I1277" s="2"/>
      <c r="J1277" s="2"/>
      <c r="K1277" s="2"/>
      <c r="L1277" s="2"/>
      <c r="M1277" s="2"/>
      <c r="N1277" s="2">
        <v>5611.2</v>
      </c>
      <c r="O1277" s="2" t="s">
        <v>17</v>
      </c>
      <c r="P1277" s="2">
        <v>370.23536498431707</v>
      </c>
      <c r="Q1277" s="2">
        <v>2077464.68</v>
      </c>
      <c r="R1277" s="2">
        <v>4.9863348819436641</v>
      </c>
      <c r="S1277" s="2">
        <v>27979.322289562289</v>
      </c>
      <c r="T1277" s="2">
        <v>0</v>
      </c>
    </row>
    <row r="1278" spans="1:20">
      <c r="A1278" s="2" t="s">
        <v>12</v>
      </c>
      <c r="B1278" s="2" t="s">
        <v>1713</v>
      </c>
      <c r="C1278" s="2" t="s">
        <v>14</v>
      </c>
      <c r="D1278" s="3" t="s">
        <v>15</v>
      </c>
      <c r="E1278" s="2" t="s">
        <v>1714</v>
      </c>
      <c r="F1278" s="2"/>
      <c r="G1278" s="2"/>
      <c r="H1278" s="2"/>
      <c r="I1278" s="2"/>
      <c r="J1278" s="2"/>
      <c r="K1278" s="2"/>
      <c r="L1278" s="2"/>
      <c r="M1278" s="2"/>
      <c r="N1278" s="2">
        <v>2805</v>
      </c>
      <c r="O1278" s="2" t="s">
        <v>17</v>
      </c>
      <c r="P1278" s="2">
        <v>539.4758752228164</v>
      </c>
      <c r="Q1278" s="2">
        <v>1513229.83</v>
      </c>
      <c r="R1278" s="2">
        <v>7.2656683531692448</v>
      </c>
      <c r="S1278" s="2">
        <v>20380.199730639732</v>
      </c>
      <c r="T1278" s="2">
        <v>554447.5</v>
      </c>
    </row>
    <row r="1279" spans="1:20">
      <c r="A1279" s="2" t="s">
        <v>12</v>
      </c>
      <c r="B1279" s="2" t="s">
        <v>1715</v>
      </c>
      <c r="C1279" s="2" t="s">
        <v>14</v>
      </c>
      <c r="D1279" s="3" t="s">
        <v>15</v>
      </c>
      <c r="E1279" s="2" t="s">
        <v>1716</v>
      </c>
      <c r="F1279" s="2"/>
      <c r="G1279" s="2"/>
      <c r="H1279" s="2"/>
      <c r="I1279" s="2"/>
      <c r="J1279" s="2"/>
      <c r="K1279" s="2"/>
      <c r="L1279" s="2"/>
      <c r="M1279" s="2"/>
      <c r="N1279" s="2">
        <v>4468.8</v>
      </c>
      <c r="O1279" s="2" t="s">
        <v>17</v>
      </c>
      <c r="P1279" s="2">
        <v>369.37964106695313</v>
      </c>
      <c r="Q1279" s="2">
        <v>1650683.74</v>
      </c>
      <c r="R1279" s="2">
        <v>4.974809980699705</v>
      </c>
      <c r="S1279" s="2">
        <v>22231.43084175084</v>
      </c>
      <c r="T1279" s="2">
        <v>604810.5</v>
      </c>
    </row>
    <row r="1280" spans="1:20">
      <c r="A1280" s="2" t="s">
        <v>12</v>
      </c>
      <c r="B1280" s="2" t="s">
        <v>1715</v>
      </c>
      <c r="C1280" s="2" t="s">
        <v>14</v>
      </c>
      <c r="D1280" s="3" t="s">
        <v>15</v>
      </c>
      <c r="E1280" s="2" t="s">
        <v>1717</v>
      </c>
      <c r="F1280" s="2"/>
      <c r="G1280" s="2"/>
      <c r="H1280" s="2"/>
      <c r="I1280" s="2"/>
      <c r="J1280" s="2"/>
      <c r="K1280" s="2"/>
      <c r="L1280" s="2"/>
      <c r="M1280" s="2"/>
      <c r="N1280" s="2">
        <v>92</v>
      </c>
      <c r="O1280" s="2" t="s">
        <v>17</v>
      </c>
      <c r="P1280" s="2">
        <v>828.86326086956524</v>
      </c>
      <c r="Q1280" s="2">
        <v>76255.42</v>
      </c>
      <c r="R1280" s="2">
        <v>11.163141560532869</v>
      </c>
      <c r="S1280" s="2">
        <v>1027.0090235690241</v>
      </c>
      <c r="T1280" s="2">
        <v>27940</v>
      </c>
    </row>
    <row r="1281" spans="1:20">
      <c r="A1281" s="2" t="s">
        <v>12</v>
      </c>
      <c r="B1281" s="2" t="s">
        <v>1715</v>
      </c>
      <c r="C1281" s="2" t="s">
        <v>14</v>
      </c>
      <c r="D1281" s="3" t="s">
        <v>15</v>
      </c>
      <c r="E1281" s="2" t="s">
        <v>1718</v>
      </c>
      <c r="F1281" s="2"/>
      <c r="G1281" s="2"/>
      <c r="H1281" s="2"/>
      <c r="I1281" s="2"/>
      <c r="J1281" s="2"/>
      <c r="K1281" s="2"/>
      <c r="L1281" s="2"/>
      <c r="M1281" s="2"/>
      <c r="N1281" s="2">
        <v>3000</v>
      </c>
      <c r="O1281" s="2" t="s">
        <v>17</v>
      </c>
      <c r="P1281" s="2">
        <v>588.31846999999993</v>
      </c>
      <c r="Q1281" s="2">
        <v>1764955.41</v>
      </c>
      <c r="R1281" s="2">
        <v>7.9234810774410764</v>
      </c>
      <c r="S1281" s="2">
        <v>23770.443232323229</v>
      </c>
      <c r="T1281" s="2">
        <v>646679.69999999995</v>
      </c>
    </row>
    <row r="1282" spans="1:20">
      <c r="A1282" s="2" t="s">
        <v>12</v>
      </c>
      <c r="B1282" s="2" t="s">
        <v>1719</v>
      </c>
      <c r="C1282" s="2" t="s">
        <v>14</v>
      </c>
      <c r="D1282" s="3" t="s">
        <v>18</v>
      </c>
      <c r="E1282" s="2" t="s">
        <v>1720</v>
      </c>
      <c r="F1282" s="2"/>
      <c r="G1282" s="2"/>
      <c r="H1282" s="2"/>
      <c r="I1282" s="2"/>
      <c r="J1282" s="2"/>
      <c r="K1282" s="2"/>
      <c r="L1282" s="2"/>
      <c r="M1282" s="2"/>
      <c r="N1282" s="2">
        <v>8908</v>
      </c>
      <c r="O1282" s="2" t="s">
        <v>17</v>
      </c>
      <c r="P1282" s="2">
        <v>222.412786259542</v>
      </c>
      <c r="Q1282" s="2">
        <v>1981253.1</v>
      </c>
      <c r="R1282" s="2">
        <v>2.9854065269737182</v>
      </c>
      <c r="S1282" s="2">
        <v>26594.001342281881</v>
      </c>
      <c r="T1282" s="2">
        <v>870958.9</v>
      </c>
    </row>
    <row r="1283" spans="1:20">
      <c r="A1283" s="2" t="s">
        <v>12</v>
      </c>
      <c r="B1283" s="2" t="s">
        <v>1721</v>
      </c>
      <c r="C1283" s="2" t="s">
        <v>14</v>
      </c>
      <c r="D1283" s="3" t="s">
        <v>15</v>
      </c>
      <c r="E1283" s="2" t="s">
        <v>1722</v>
      </c>
      <c r="F1283" s="2"/>
      <c r="G1283" s="2"/>
      <c r="H1283" s="2"/>
      <c r="I1283" s="2"/>
      <c r="J1283" s="2"/>
      <c r="K1283" s="2"/>
      <c r="L1283" s="2"/>
      <c r="M1283" s="2"/>
      <c r="N1283" s="2">
        <v>9504</v>
      </c>
      <c r="O1283" s="2" t="s">
        <v>17</v>
      </c>
      <c r="P1283" s="2">
        <v>192.78123737373741</v>
      </c>
      <c r="Q1283" s="2">
        <v>1832192.88</v>
      </c>
      <c r="R1283" s="2">
        <v>2.5876676157548641</v>
      </c>
      <c r="S1283" s="2">
        <v>24593.193020134229</v>
      </c>
      <c r="T1283" s="2">
        <v>671315.5</v>
      </c>
    </row>
    <row r="1284" spans="1:20">
      <c r="A1284" s="2" t="s">
        <v>12</v>
      </c>
      <c r="B1284" s="2" t="s">
        <v>1721</v>
      </c>
      <c r="C1284" s="2" t="s">
        <v>14</v>
      </c>
      <c r="D1284" s="3" t="s">
        <v>15</v>
      </c>
      <c r="E1284" s="2" t="s">
        <v>1723</v>
      </c>
      <c r="F1284" s="2"/>
      <c r="G1284" s="2"/>
      <c r="H1284" s="2"/>
      <c r="I1284" s="2"/>
      <c r="J1284" s="2"/>
      <c r="K1284" s="2"/>
      <c r="L1284" s="2"/>
      <c r="M1284" s="2"/>
      <c r="N1284" s="2">
        <v>4687.5</v>
      </c>
      <c r="O1284" s="2" t="s">
        <v>17</v>
      </c>
      <c r="P1284" s="2">
        <v>242.98251306666671</v>
      </c>
      <c r="Q1284" s="2">
        <v>1138980.53</v>
      </c>
      <c r="R1284" s="2">
        <v>3.2615102425055928</v>
      </c>
      <c r="S1284" s="2">
        <v>15288.32926174497</v>
      </c>
      <c r="T1284" s="2">
        <v>417322.5</v>
      </c>
    </row>
    <row r="1285" spans="1:20">
      <c r="A1285" s="2" t="s">
        <v>12</v>
      </c>
      <c r="B1285" s="2" t="s">
        <v>1721</v>
      </c>
      <c r="C1285" s="2" t="s">
        <v>14</v>
      </c>
      <c r="D1285" s="3" t="s">
        <v>15</v>
      </c>
      <c r="E1285" s="2" t="s">
        <v>1724</v>
      </c>
      <c r="F1285" s="2"/>
      <c r="G1285" s="2"/>
      <c r="H1285" s="2"/>
      <c r="I1285" s="2"/>
      <c r="J1285" s="2"/>
      <c r="K1285" s="2"/>
      <c r="L1285" s="2"/>
      <c r="M1285" s="2"/>
      <c r="N1285" s="2">
        <v>3360</v>
      </c>
      <c r="O1285" s="2" t="s">
        <v>17</v>
      </c>
      <c r="P1285" s="2">
        <v>366.78433333333328</v>
      </c>
      <c r="Q1285" s="2">
        <v>1232395.3600000001</v>
      </c>
      <c r="R1285" s="2">
        <v>4.9232796420581657</v>
      </c>
      <c r="S1285" s="2">
        <v>16542.219597315441</v>
      </c>
      <c r="T1285" s="2">
        <v>451549.7</v>
      </c>
    </row>
    <row r="1286" spans="1:20">
      <c r="A1286" s="2" t="s">
        <v>12</v>
      </c>
      <c r="B1286" s="2" t="s">
        <v>1721</v>
      </c>
      <c r="C1286" s="2" t="s">
        <v>14</v>
      </c>
      <c r="D1286" s="3" t="s">
        <v>15</v>
      </c>
      <c r="E1286" s="2" t="s">
        <v>1725</v>
      </c>
      <c r="F1286" s="2"/>
      <c r="G1286" s="2"/>
      <c r="H1286" s="2"/>
      <c r="I1286" s="2"/>
      <c r="J1286" s="2"/>
      <c r="K1286" s="2"/>
      <c r="L1286" s="2"/>
      <c r="M1286" s="2"/>
      <c r="N1286" s="2">
        <v>8008</v>
      </c>
      <c r="O1286" s="2" t="s">
        <v>17</v>
      </c>
      <c r="P1286" s="2">
        <v>349.00640734265733</v>
      </c>
      <c r="Q1286" s="2">
        <v>2794843.31</v>
      </c>
      <c r="R1286" s="2">
        <v>4.6846497629886894</v>
      </c>
      <c r="S1286" s="2">
        <v>37514.67530201342</v>
      </c>
      <c r="T1286" s="2">
        <v>1024030.7</v>
      </c>
    </row>
    <row r="1287" spans="1:20">
      <c r="A1287" s="2" t="s">
        <v>12</v>
      </c>
      <c r="B1287" s="2" t="s">
        <v>1726</v>
      </c>
      <c r="C1287" s="2" t="s">
        <v>14</v>
      </c>
      <c r="D1287" s="3" t="s">
        <v>15</v>
      </c>
      <c r="E1287" s="2" t="s">
        <v>1727</v>
      </c>
      <c r="F1287" s="2"/>
      <c r="G1287" s="2"/>
      <c r="H1287" s="2"/>
      <c r="I1287" s="2"/>
      <c r="J1287" s="2"/>
      <c r="K1287" s="2"/>
      <c r="L1287" s="2"/>
      <c r="M1287" s="2"/>
      <c r="N1287" s="2">
        <v>5500</v>
      </c>
      <c r="O1287" s="2" t="s">
        <v>17</v>
      </c>
      <c r="P1287" s="2">
        <v>321.0617509090909</v>
      </c>
      <c r="Q1287" s="2">
        <v>1765839.63</v>
      </c>
      <c r="R1287" s="2">
        <v>4.3095537034777296</v>
      </c>
      <c r="S1287" s="2">
        <v>23702.545369127511</v>
      </c>
      <c r="T1287" s="2">
        <v>647003.6</v>
      </c>
    </row>
    <row r="1288" spans="1:20">
      <c r="A1288" s="2" t="s">
        <v>12</v>
      </c>
      <c r="B1288" s="2" t="s">
        <v>1726</v>
      </c>
      <c r="C1288" s="2" t="s">
        <v>14</v>
      </c>
      <c r="D1288" s="3" t="s">
        <v>15</v>
      </c>
      <c r="E1288" s="2" t="s">
        <v>1728</v>
      </c>
      <c r="F1288" s="2"/>
      <c r="G1288" s="2"/>
      <c r="H1288" s="2"/>
      <c r="I1288" s="2"/>
      <c r="J1288" s="2"/>
      <c r="K1288" s="2"/>
      <c r="L1288" s="2"/>
      <c r="M1288" s="2"/>
      <c r="N1288" s="2">
        <v>5050.8</v>
      </c>
      <c r="O1288" s="2" t="s">
        <v>17</v>
      </c>
      <c r="P1288" s="2">
        <v>353.88766730022968</v>
      </c>
      <c r="Q1288" s="2">
        <v>1787415.83</v>
      </c>
      <c r="R1288" s="2">
        <v>4.7501700308755659</v>
      </c>
      <c r="S1288" s="2">
        <v>23992.158791946309</v>
      </c>
      <c r="T1288" s="2">
        <v>654909.19999999995</v>
      </c>
    </row>
    <row r="1289" spans="1:20">
      <c r="A1289" s="2" t="s">
        <v>12</v>
      </c>
      <c r="B1289" s="2" t="s">
        <v>1729</v>
      </c>
      <c r="C1289" s="2" t="s">
        <v>14</v>
      </c>
      <c r="D1289" s="3" t="s">
        <v>18</v>
      </c>
      <c r="E1289" s="2" t="s">
        <v>1730</v>
      </c>
      <c r="F1289" s="2"/>
      <c r="G1289" s="2"/>
      <c r="H1289" s="2"/>
      <c r="I1289" s="2"/>
      <c r="J1289" s="2"/>
      <c r="K1289" s="2"/>
      <c r="L1289" s="2"/>
      <c r="M1289" s="2"/>
      <c r="N1289" s="2">
        <v>4865</v>
      </c>
      <c r="O1289" s="2" t="s">
        <v>17</v>
      </c>
      <c r="P1289" s="2">
        <v>404.70777595066812</v>
      </c>
      <c r="Q1289" s="2">
        <v>1968903.33</v>
      </c>
      <c r="R1289" s="2">
        <v>5.4250372111349607</v>
      </c>
      <c r="S1289" s="2">
        <v>26392.806032171589</v>
      </c>
      <c r="T1289" s="2">
        <v>865530</v>
      </c>
    </row>
    <row r="1290" spans="1:20">
      <c r="A1290" s="2" t="s">
        <v>12</v>
      </c>
      <c r="B1290" s="2" t="s">
        <v>1731</v>
      </c>
      <c r="C1290" s="2" t="s">
        <v>14</v>
      </c>
      <c r="D1290" s="3" t="s">
        <v>15</v>
      </c>
      <c r="E1290" s="2" t="s">
        <v>1732</v>
      </c>
      <c r="F1290" s="2"/>
      <c r="G1290" s="2"/>
      <c r="H1290" s="2"/>
      <c r="I1290" s="2"/>
      <c r="J1290" s="2"/>
      <c r="K1290" s="2"/>
      <c r="L1290" s="2"/>
      <c r="M1290" s="2"/>
      <c r="N1290" s="2">
        <v>1680</v>
      </c>
      <c r="O1290" s="2" t="s">
        <v>17</v>
      </c>
      <c r="P1290" s="2">
        <v>485.18457738095242</v>
      </c>
      <c r="Q1290" s="2">
        <v>815110.09</v>
      </c>
      <c r="R1290" s="2">
        <v>6.5477000996079946</v>
      </c>
      <c r="S1290" s="2">
        <v>11000.13616734143</v>
      </c>
      <c r="T1290" s="2">
        <v>298656.3</v>
      </c>
    </row>
    <row r="1291" spans="1:20">
      <c r="A1291" s="2" t="s">
        <v>12</v>
      </c>
      <c r="B1291" s="2" t="s">
        <v>1731</v>
      </c>
      <c r="C1291" s="2" t="s">
        <v>14</v>
      </c>
      <c r="D1291" s="3" t="s">
        <v>15</v>
      </c>
      <c r="E1291" s="2" t="s">
        <v>1733</v>
      </c>
      <c r="F1291" s="2"/>
      <c r="G1291" s="2"/>
      <c r="H1291" s="2"/>
      <c r="I1291" s="2"/>
      <c r="J1291" s="2"/>
      <c r="K1291" s="2"/>
      <c r="L1291" s="2"/>
      <c r="M1291" s="2"/>
      <c r="N1291" s="2">
        <v>2800</v>
      </c>
      <c r="O1291" s="2" t="s">
        <v>17</v>
      </c>
      <c r="P1291" s="2">
        <v>355.06599642857151</v>
      </c>
      <c r="Q1291" s="2">
        <v>994184.79</v>
      </c>
      <c r="R1291" s="2">
        <v>4.7917138519375371</v>
      </c>
      <c r="S1291" s="2">
        <v>13416.798785425101</v>
      </c>
      <c r="T1291" s="2">
        <v>364269.4</v>
      </c>
    </row>
    <row r="1292" spans="1:20">
      <c r="A1292" s="2" t="s">
        <v>12</v>
      </c>
      <c r="B1292" s="2" t="s">
        <v>1731</v>
      </c>
      <c r="C1292" s="2" t="s">
        <v>14</v>
      </c>
      <c r="D1292" s="3" t="s">
        <v>15</v>
      </c>
      <c r="E1292" s="2" t="s">
        <v>1734</v>
      </c>
      <c r="F1292" s="2"/>
      <c r="G1292" s="2"/>
      <c r="H1292" s="2"/>
      <c r="I1292" s="2"/>
      <c r="J1292" s="2"/>
      <c r="K1292" s="2"/>
      <c r="L1292" s="2"/>
      <c r="M1292" s="2"/>
      <c r="N1292" s="2">
        <v>2805</v>
      </c>
      <c r="O1292" s="2" t="s">
        <v>17</v>
      </c>
      <c r="P1292" s="2">
        <v>513.33026381461673</v>
      </c>
      <c r="Q1292" s="2">
        <v>1439891.39</v>
      </c>
      <c r="R1292" s="2">
        <v>6.9275339246237078</v>
      </c>
      <c r="S1292" s="2">
        <v>19431.732658569501</v>
      </c>
      <c r="T1292" s="2">
        <v>527576.19999999995</v>
      </c>
    </row>
    <row r="1293" spans="1:20">
      <c r="A1293" s="2" t="s">
        <v>12</v>
      </c>
      <c r="B1293" s="2" t="s">
        <v>1735</v>
      </c>
      <c r="C1293" s="2" t="s">
        <v>14</v>
      </c>
      <c r="D1293" s="3" t="s">
        <v>15</v>
      </c>
      <c r="E1293" s="2" t="s">
        <v>1736</v>
      </c>
      <c r="F1293" s="2"/>
      <c r="G1293" s="2"/>
      <c r="H1293" s="2"/>
      <c r="I1293" s="2"/>
      <c r="J1293" s="2"/>
      <c r="K1293" s="2"/>
      <c r="L1293" s="2"/>
      <c r="M1293" s="2"/>
      <c r="N1293" s="2">
        <v>6784</v>
      </c>
      <c r="O1293" s="2" t="s">
        <v>17</v>
      </c>
      <c r="P1293" s="2">
        <v>447.11967275943402</v>
      </c>
      <c r="Q1293" s="2">
        <v>3033259.86</v>
      </c>
      <c r="R1293" s="2">
        <v>6.0340036809640214</v>
      </c>
      <c r="S1293" s="2">
        <v>40934.680971659916</v>
      </c>
      <c r="T1293" s="2">
        <v>1111386.3999999999</v>
      </c>
    </row>
    <row r="1294" spans="1:20">
      <c r="A1294" s="2" t="s">
        <v>12</v>
      </c>
      <c r="B1294" s="2" t="s">
        <v>1735</v>
      </c>
      <c r="C1294" s="2" t="s">
        <v>14</v>
      </c>
      <c r="D1294" s="3" t="s">
        <v>15</v>
      </c>
      <c r="E1294" s="2" t="s">
        <v>1737</v>
      </c>
      <c r="F1294" s="2"/>
      <c r="G1294" s="2"/>
      <c r="H1294" s="2"/>
      <c r="I1294" s="2"/>
      <c r="J1294" s="2"/>
      <c r="K1294" s="2"/>
      <c r="L1294" s="2"/>
      <c r="M1294" s="2"/>
      <c r="N1294" s="2">
        <v>6720</v>
      </c>
      <c r="O1294" s="2" t="s">
        <v>17</v>
      </c>
      <c r="P1294" s="2">
        <v>353.51989285714291</v>
      </c>
      <c r="Q1294" s="2">
        <v>2375653.6800000002</v>
      </c>
      <c r="R1294" s="2">
        <v>4.770848756506652</v>
      </c>
      <c r="S1294" s="2">
        <v>32060.103643724698</v>
      </c>
      <c r="T1294" s="2">
        <v>870439.5</v>
      </c>
    </row>
    <row r="1295" spans="1:20">
      <c r="A1295" s="2" t="s">
        <v>12</v>
      </c>
      <c r="B1295" s="2" t="s">
        <v>1735</v>
      </c>
      <c r="C1295" s="2" t="s">
        <v>14</v>
      </c>
      <c r="D1295" s="3" t="s">
        <v>15</v>
      </c>
      <c r="E1295" s="2" t="s">
        <v>1738</v>
      </c>
      <c r="F1295" s="2"/>
      <c r="G1295" s="2"/>
      <c r="H1295" s="2"/>
      <c r="I1295" s="2"/>
      <c r="J1295" s="2"/>
      <c r="K1295" s="2"/>
      <c r="L1295" s="2"/>
      <c r="M1295" s="2"/>
      <c r="N1295" s="2">
        <v>421.6</v>
      </c>
      <c r="O1295" s="2" t="s">
        <v>17</v>
      </c>
      <c r="P1295" s="2">
        <v>494.11174098671728</v>
      </c>
      <c r="Q1295" s="2">
        <v>208317.51</v>
      </c>
      <c r="R1295" s="2">
        <v>6.6681746421959156</v>
      </c>
      <c r="S1295" s="2">
        <v>2811.3024291497982</v>
      </c>
      <c r="T1295" s="2">
        <v>76327.600000000006</v>
      </c>
    </row>
    <row r="1296" spans="1:20">
      <c r="A1296" s="2" t="s">
        <v>12</v>
      </c>
      <c r="B1296" s="2" t="s">
        <v>1739</v>
      </c>
      <c r="C1296" s="2" t="s">
        <v>14</v>
      </c>
      <c r="D1296" s="3" t="s">
        <v>15</v>
      </c>
      <c r="E1296" s="2" t="s">
        <v>1740</v>
      </c>
      <c r="F1296" s="2"/>
      <c r="G1296" s="2"/>
      <c r="H1296" s="2"/>
      <c r="I1296" s="2"/>
      <c r="J1296" s="2"/>
      <c r="K1296" s="2"/>
      <c r="L1296" s="2"/>
      <c r="M1296" s="2"/>
      <c r="N1296" s="2">
        <v>4004</v>
      </c>
      <c r="O1296" s="2" t="s">
        <v>17</v>
      </c>
      <c r="P1296" s="2">
        <v>337.04969780219778</v>
      </c>
      <c r="Q1296" s="2">
        <v>1349546.99</v>
      </c>
      <c r="R1296" s="2">
        <v>4.4407074809248712</v>
      </c>
      <c r="S1296" s="2">
        <v>17780.59275362319</v>
      </c>
      <c r="T1296" s="2">
        <v>494474</v>
      </c>
    </row>
    <row r="1297" spans="1:20">
      <c r="A1297" s="2" t="s">
        <v>12</v>
      </c>
      <c r="B1297" s="2" t="s">
        <v>1741</v>
      </c>
      <c r="C1297" s="2" t="s">
        <v>14</v>
      </c>
      <c r="D1297" s="3" t="s">
        <v>15</v>
      </c>
      <c r="E1297" s="2" t="s">
        <v>1742</v>
      </c>
      <c r="F1297" s="2"/>
      <c r="G1297" s="2"/>
      <c r="H1297" s="2"/>
      <c r="I1297" s="2"/>
      <c r="J1297" s="2"/>
      <c r="K1297" s="2"/>
      <c r="L1297" s="2"/>
      <c r="M1297" s="2"/>
      <c r="N1297" s="2">
        <v>60</v>
      </c>
      <c r="O1297" s="2" t="s">
        <v>17</v>
      </c>
      <c r="P1297" s="2">
        <v>369.26583333333332</v>
      </c>
      <c r="Q1297" s="2">
        <v>22155.95</v>
      </c>
      <c r="R1297" s="2">
        <v>4.8651624945103196</v>
      </c>
      <c r="S1297" s="2">
        <v>291.90974967061919</v>
      </c>
      <c r="T1297" s="2">
        <v>8117.9</v>
      </c>
    </row>
    <row r="1298" spans="1:20">
      <c r="A1298" s="2" t="s">
        <v>12</v>
      </c>
      <c r="B1298" s="2" t="s">
        <v>1741</v>
      </c>
      <c r="C1298" s="2" t="s">
        <v>14</v>
      </c>
      <c r="D1298" s="3" t="s">
        <v>15</v>
      </c>
      <c r="E1298" s="2" t="s">
        <v>1743</v>
      </c>
      <c r="F1298" s="2"/>
      <c r="G1298" s="2"/>
      <c r="H1298" s="2"/>
      <c r="I1298" s="2"/>
      <c r="J1298" s="2"/>
      <c r="K1298" s="2"/>
      <c r="L1298" s="2"/>
      <c r="M1298" s="2"/>
      <c r="N1298" s="2">
        <v>3920</v>
      </c>
      <c r="O1298" s="2" t="s">
        <v>17</v>
      </c>
      <c r="P1298" s="2">
        <v>362.07546173469387</v>
      </c>
      <c r="Q1298" s="2">
        <v>1419335.81</v>
      </c>
      <c r="R1298" s="2">
        <v>4.7704276908391812</v>
      </c>
      <c r="S1298" s="2">
        <v>18700.07654808959</v>
      </c>
      <c r="T1298" s="2">
        <v>520044.7</v>
      </c>
    </row>
    <row r="1299" spans="1:20">
      <c r="A1299" s="2" t="s">
        <v>12</v>
      </c>
      <c r="B1299" s="2" t="s">
        <v>1741</v>
      </c>
      <c r="C1299" s="2" t="s">
        <v>14</v>
      </c>
      <c r="D1299" s="3" t="s">
        <v>15</v>
      </c>
      <c r="E1299" s="2" t="s">
        <v>1744</v>
      </c>
      <c r="F1299" s="2"/>
      <c r="G1299" s="2"/>
      <c r="H1299" s="2"/>
      <c r="I1299" s="2"/>
      <c r="J1299" s="2"/>
      <c r="K1299" s="2"/>
      <c r="L1299" s="2"/>
      <c r="M1299" s="2"/>
      <c r="N1299" s="2">
        <v>2805</v>
      </c>
      <c r="O1299" s="2" t="s">
        <v>17</v>
      </c>
      <c r="P1299" s="2">
        <v>522.63474509803916</v>
      </c>
      <c r="Q1299" s="2">
        <v>1465990.46</v>
      </c>
      <c r="R1299" s="2">
        <v>6.8858332687488684</v>
      </c>
      <c r="S1299" s="2">
        <v>19314.762318840581</v>
      </c>
      <c r="T1299" s="2">
        <v>537138.9</v>
      </c>
    </row>
    <row r="1300" spans="1:20">
      <c r="A1300" s="2" t="s">
        <v>12</v>
      </c>
      <c r="B1300" s="2" t="s">
        <v>1741</v>
      </c>
      <c r="C1300" s="2" t="s">
        <v>14</v>
      </c>
      <c r="D1300" s="3" t="s">
        <v>15</v>
      </c>
      <c r="E1300" s="2" t="s">
        <v>1745</v>
      </c>
      <c r="F1300" s="2"/>
      <c r="G1300" s="2"/>
      <c r="H1300" s="2"/>
      <c r="I1300" s="2"/>
      <c r="J1300" s="2"/>
      <c r="K1300" s="2"/>
      <c r="L1300" s="2"/>
      <c r="M1300" s="2"/>
      <c r="N1300" s="2">
        <v>60</v>
      </c>
      <c r="O1300" s="2" t="s">
        <v>17</v>
      </c>
      <c r="P1300" s="2">
        <v>369.26583333333332</v>
      </c>
      <c r="Q1300" s="2">
        <v>22155.95</v>
      </c>
      <c r="R1300" s="2">
        <v>4.8651624945103196</v>
      </c>
      <c r="S1300" s="2">
        <v>291.90974967061919</v>
      </c>
      <c r="T1300" s="2">
        <v>8117.9</v>
      </c>
    </row>
    <row r="1301" spans="1:20">
      <c r="A1301" s="2" t="s">
        <v>12</v>
      </c>
      <c r="B1301" s="2" t="s">
        <v>1746</v>
      </c>
      <c r="C1301" s="2" t="s">
        <v>14</v>
      </c>
      <c r="D1301" s="3" t="s">
        <v>15</v>
      </c>
      <c r="E1301" s="2" t="s">
        <v>1747</v>
      </c>
      <c r="F1301" s="2"/>
      <c r="G1301" s="2"/>
      <c r="H1301" s="2"/>
      <c r="I1301" s="2"/>
      <c r="J1301" s="2"/>
      <c r="K1301" s="2"/>
      <c r="L1301" s="2"/>
      <c r="M1301" s="2"/>
      <c r="N1301" s="2">
        <v>7897.5</v>
      </c>
      <c r="O1301" s="2" t="s">
        <v>17</v>
      </c>
      <c r="P1301" s="2">
        <v>491.21719151630259</v>
      </c>
      <c r="Q1301" s="2">
        <v>3879387.77</v>
      </c>
      <c r="R1301" s="2">
        <v>6.4718997564730252</v>
      </c>
      <c r="S1301" s="2">
        <v>51111.828326745723</v>
      </c>
      <c r="T1301" s="2">
        <v>1421407.8</v>
      </c>
    </row>
    <row r="1302" spans="1:20">
      <c r="A1302" s="2" t="s">
        <v>12</v>
      </c>
      <c r="B1302" s="2" t="s">
        <v>1748</v>
      </c>
      <c r="C1302" s="2" t="s">
        <v>14</v>
      </c>
      <c r="D1302" s="3" t="s">
        <v>15</v>
      </c>
      <c r="E1302" s="2" t="s">
        <v>1749</v>
      </c>
      <c r="F1302" s="2"/>
      <c r="G1302" s="2"/>
      <c r="H1302" s="2"/>
      <c r="I1302" s="2"/>
      <c r="J1302" s="2"/>
      <c r="K1302" s="2"/>
      <c r="L1302" s="2"/>
      <c r="M1302" s="2"/>
      <c r="N1302" s="2">
        <v>1950</v>
      </c>
      <c r="O1302" s="2" t="s">
        <v>17</v>
      </c>
      <c r="P1302" s="2">
        <v>525.26660512820513</v>
      </c>
      <c r="Q1302" s="2">
        <v>1024269.88</v>
      </c>
      <c r="R1302" s="2">
        <v>6.934212608953203</v>
      </c>
      <c r="S1302" s="2">
        <v>13521.71458745875</v>
      </c>
      <c r="T1302" s="2">
        <v>375292.5</v>
      </c>
    </row>
    <row r="1303" spans="1:20">
      <c r="A1303" s="2" t="s">
        <v>12</v>
      </c>
      <c r="B1303" s="2" t="s">
        <v>1748</v>
      </c>
      <c r="C1303" s="2" t="s">
        <v>14</v>
      </c>
      <c r="D1303" s="3" t="s">
        <v>15</v>
      </c>
      <c r="E1303" s="2" t="s">
        <v>1750</v>
      </c>
      <c r="F1303" s="2"/>
      <c r="G1303" s="2"/>
      <c r="H1303" s="2"/>
      <c r="I1303" s="2"/>
      <c r="J1303" s="2"/>
      <c r="K1303" s="2"/>
      <c r="L1303" s="2"/>
      <c r="M1303" s="2"/>
      <c r="N1303" s="2">
        <v>4480</v>
      </c>
      <c r="O1303" s="2" t="s">
        <v>17</v>
      </c>
      <c r="P1303" s="2">
        <v>359.69120758928568</v>
      </c>
      <c r="Q1303" s="2">
        <v>1611416.61</v>
      </c>
      <c r="R1303" s="2">
        <v>4.7483987800565766</v>
      </c>
      <c r="S1303" s="2">
        <v>21272.826534653472</v>
      </c>
      <c r="T1303" s="2">
        <v>590423</v>
      </c>
    </row>
    <row r="1304" spans="1:20">
      <c r="A1304" s="2" t="s">
        <v>12</v>
      </c>
      <c r="B1304" s="2" t="s">
        <v>1751</v>
      </c>
      <c r="C1304" s="2" t="s">
        <v>14</v>
      </c>
      <c r="D1304" s="3" t="s">
        <v>15</v>
      </c>
      <c r="E1304" s="2" t="s">
        <v>1752</v>
      </c>
      <c r="F1304" s="2"/>
      <c r="G1304" s="2"/>
      <c r="H1304" s="2"/>
      <c r="I1304" s="2"/>
      <c r="J1304" s="2"/>
      <c r="K1304" s="2"/>
      <c r="L1304" s="2"/>
      <c r="M1304" s="2"/>
      <c r="N1304" s="2">
        <v>3360</v>
      </c>
      <c r="O1304" s="2" t="s">
        <v>17</v>
      </c>
      <c r="P1304" s="2">
        <v>360.21914285714291</v>
      </c>
      <c r="Q1304" s="2">
        <v>1210336.32</v>
      </c>
      <c r="R1304" s="2">
        <v>4.7334972780176461</v>
      </c>
      <c r="S1304" s="2">
        <v>15904.55085413929</v>
      </c>
      <c r="T1304" s="2">
        <v>443467.2</v>
      </c>
    </row>
    <row r="1305" spans="1:20">
      <c r="A1305" s="2" t="s">
        <v>12</v>
      </c>
      <c r="B1305" s="2" t="s">
        <v>1751</v>
      </c>
      <c r="C1305" s="2" t="s">
        <v>14</v>
      </c>
      <c r="D1305" s="3" t="s">
        <v>15</v>
      </c>
      <c r="E1305" s="2" t="s">
        <v>1753</v>
      </c>
      <c r="F1305" s="2"/>
      <c r="G1305" s="2"/>
      <c r="H1305" s="2"/>
      <c r="I1305" s="2"/>
      <c r="J1305" s="2"/>
      <c r="K1305" s="2"/>
      <c r="L1305" s="2"/>
      <c r="M1305" s="2"/>
      <c r="N1305" s="2">
        <v>3131.7</v>
      </c>
      <c r="O1305" s="2" t="s">
        <v>17</v>
      </c>
      <c r="P1305" s="2">
        <v>517.18018328703261</v>
      </c>
      <c r="Q1305" s="2">
        <v>1619653.18</v>
      </c>
      <c r="R1305" s="2">
        <v>6.7960602271620587</v>
      </c>
      <c r="S1305" s="2">
        <v>21283.221813403419</v>
      </c>
      <c r="T1305" s="2">
        <v>593440.9</v>
      </c>
    </row>
    <row r="1306" spans="1:20">
      <c r="A1306" s="2" t="s">
        <v>12</v>
      </c>
      <c r="B1306" s="2" t="s">
        <v>1754</v>
      </c>
      <c r="C1306" s="2" t="s">
        <v>14</v>
      </c>
      <c r="D1306" s="3" t="s">
        <v>15</v>
      </c>
      <c r="E1306" s="2" t="s">
        <v>1755</v>
      </c>
      <c r="F1306" s="2"/>
      <c r="G1306" s="2"/>
      <c r="H1306" s="2"/>
      <c r="I1306" s="2"/>
      <c r="J1306" s="2"/>
      <c r="K1306" s="2"/>
      <c r="L1306" s="2"/>
      <c r="M1306" s="2"/>
      <c r="N1306" s="2">
        <v>2365</v>
      </c>
      <c r="O1306" s="2" t="s">
        <v>17</v>
      </c>
      <c r="P1306" s="2">
        <v>550.79768710359406</v>
      </c>
      <c r="Q1306" s="2">
        <v>1302636.53</v>
      </c>
      <c r="R1306" s="2">
        <v>7.2378145480104346</v>
      </c>
      <c r="S1306" s="2">
        <v>17117.431406044681</v>
      </c>
      <c r="T1306" s="2">
        <v>477286</v>
      </c>
    </row>
    <row r="1307" spans="1:20">
      <c r="A1307" s="2" t="s">
        <v>12</v>
      </c>
      <c r="B1307" s="2" t="s">
        <v>1754</v>
      </c>
      <c r="C1307" s="2" t="s">
        <v>14</v>
      </c>
      <c r="D1307" s="3" t="s">
        <v>15</v>
      </c>
      <c r="E1307" s="2" t="s">
        <v>1756</v>
      </c>
      <c r="F1307" s="2"/>
      <c r="G1307" s="2"/>
      <c r="H1307" s="2"/>
      <c r="I1307" s="2"/>
      <c r="J1307" s="2"/>
      <c r="K1307" s="2"/>
      <c r="L1307" s="2"/>
      <c r="M1307" s="2"/>
      <c r="N1307" s="2">
        <v>4928</v>
      </c>
      <c r="O1307" s="2" t="s">
        <v>17</v>
      </c>
      <c r="P1307" s="2">
        <v>473.34178774350647</v>
      </c>
      <c r="Q1307" s="2">
        <v>2332628.33</v>
      </c>
      <c r="R1307" s="2">
        <v>6.2199972108213739</v>
      </c>
      <c r="S1307" s="2">
        <v>30652.146254927731</v>
      </c>
      <c r="T1307" s="2">
        <v>854675.1</v>
      </c>
    </row>
    <row r="1308" spans="1:20">
      <c r="A1308" s="2" t="s">
        <v>12</v>
      </c>
      <c r="B1308" s="2" t="s">
        <v>1757</v>
      </c>
      <c r="C1308" s="2" t="s">
        <v>14</v>
      </c>
      <c r="D1308" s="3" t="s">
        <v>15</v>
      </c>
      <c r="E1308" s="2" t="s">
        <v>1758</v>
      </c>
      <c r="F1308" s="2"/>
      <c r="G1308" s="2"/>
      <c r="H1308" s="2"/>
      <c r="I1308" s="2"/>
      <c r="J1308" s="2"/>
      <c r="K1308" s="2"/>
      <c r="L1308" s="2"/>
      <c r="M1308" s="2"/>
      <c r="N1308" s="2">
        <v>46.2</v>
      </c>
      <c r="O1308" s="2" t="s">
        <v>17</v>
      </c>
      <c r="P1308" s="2">
        <v>261.20822510822512</v>
      </c>
      <c r="Q1308" s="2">
        <v>12067.82</v>
      </c>
      <c r="R1308" s="2">
        <v>3.4324339698846922</v>
      </c>
      <c r="S1308" s="2">
        <v>158.57844940867281</v>
      </c>
      <c r="T1308" s="2">
        <v>4421.7</v>
      </c>
    </row>
    <row r="1309" spans="1:20">
      <c r="A1309" s="2" t="s">
        <v>12</v>
      </c>
      <c r="B1309" s="2" t="s">
        <v>1757</v>
      </c>
      <c r="C1309" s="2" t="s">
        <v>14</v>
      </c>
      <c r="D1309" s="3" t="s">
        <v>15</v>
      </c>
      <c r="E1309" s="2" t="s">
        <v>1759</v>
      </c>
      <c r="F1309" s="2"/>
      <c r="G1309" s="2"/>
      <c r="H1309" s="2"/>
      <c r="I1309" s="2"/>
      <c r="J1309" s="2"/>
      <c r="K1309" s="2"/>
      <c r="L1309" s="2"/>
      <c r="M1309" s="2"/>
      <c r="N1309" s="2">
        <v>3360</v>
      </c>
      <c r="O1309" s="2" t="s">
        <v>17</v>
      </c>
      <c r="P1309" s="2">
        <v>356.72552083333329</v>
      </c>
      <c r="Q1309" s="2">
        <v>1198597.75</v>
      </c>
      <c r="R1309" s="2">
        <v>4.6875889728427511</v>
      </c>
      <c r="S1309" s="2">
        <v>15750.298948751641</v>
      </c>
      <c r="T1309" s="2">
        <v>439166.3</v>
      </c>
    </row>
    <row r="1310" spans="1:20">
      <c r="A1310" s="2" t="s">
        <v>12</v>
      </c>
      <c r="B1310" s="2" t="s">
        <v>1760</v>
      </c>
      <c r="C1310" s="2" t="s">
        <v>14</v>
      </c>
      <c r="D1310" s="3" t="s">
        <v>15</v>
      </c>
      <c r="E1310" s="2" t="s">
        <v>1761</v>
      </c>
      <c r="F1310" s="2"/>
      <c r="G1310" s="2"/>
      <c r="H1310" s="2"/>
      <c r="I1310" s="2"/>
      <c r="J1310" s="2"/>
      <c r="K1310" s="2"/>
      <c r="L1310" s="2"/>
      <c r="M1310" s="2"/>
      <c r="N1310" s="2">
        <v>6750</v>
      </c>
      <c r="O1310" s="2" t="s">
        <v>17</v>
      </c>
      <c r="P1310" s="2">
        <v>447.96585185185182</v>
      </c>
      <c r="Q1310" s="2">
        <v>3023769.5</v>
      </c>
      <c r="R1310" s="2">
        <v>5.8865420742687498</v>
      </c>
      <c r="S1310" s="2">
        <v>39734.159001314067</v>
      </c>
      <c r="T1310" s="2">
        <v>1107909.2</v>
      </c>
    </row>
    <row r="1311" spans="1:20">
      <c r="A1311" s="2" t="s">
        <v>12</v>
      </c>
      <c r="B1311" s="2" t="s">
        <v>1762</v>
      </c>
      <c r="C1311" s="2" t="s">
        <v>14</v>
      </c>
      <c r="D1311" s="3" t="s">
        <v>15</v>
      </c>
      <c r="E1311" s="2" t="s">
        <v>1763</v>
      </c>
      <c r="F1311" s="2"/>
      <c r="G1311" s="2"/>
      <c r="H1311" s="2"/>
      <c r="I1311" s="2"/>
      <c r="J1311" s="2"/>
      <c r="K1311" s="2"/>
      <c r="L1311" s="2"/>
      <c r="M1311" s="2"/>
      <c r="N1311" s="2">
        <v>216</v>
      </c>
      <c r="O1311" s="2" t="s">
        <v>1069</v>
      </c>
      <c r="P1311" s="2">
        <v>55.869537037037027</v>
      </c>
      <c r="Q1311" s="2">
        <v>12067.82</v>
      </c>
      <c r="R1311" s="2">
        <v>0.73415948800311481</v>
      </c>
      <c r="S1311" s="2">
        <v>158.57844940867281</v>
      </c>
      <c r="T1311" s="2">
        <v>5305.1</v>
      </c>
    </row>
    <row r="1312" spans="1:20">
      <c r="A1312" s="2" t="s">
        <v>12</v>
      </c>
      <c r="B1312" s="2" t="s">
        <v>1762</v>
      </c>
      <c r="C1312" s="2" t="s">
        <v>14</v>
      </c>
      <c r="D1312" s="3" t="s">
        <v>15</v>
      </c>
      <c r="E1312" s="2" t="s">
        <v>1764</v>
      </c>
      <c r="F1312" s="2"/>
      <c r="G1312" s="2"/>
      <c r="H1312" s="2"/>
      <c r="I1312" s="2"/>
      <c r="J1312" s="2"/>
      <c r="K1312" s="2"/>
      <c r="L1312" s="2"/>
      <c r="M1312" s="2"/>
      <c r="N1312" s="2">
        <v>36000</v>
      </c>
      <c r="O1312" s="2" t="s">
        <v>1069</v>
      </c>
      <c r="P1312" s="2">
        <v>33.294379999999997</v>
      </c>
      <c r="Q1312" s="2">
        <v>1198597.68</v>
      </c>
      <c r="R1312" s="2">
        <v>0.4375082785808147</v>
      </c>
      <c r="S1312" s="2">
        <v>15750.29802890933</v>
      </c>
      <c r="T1312" s="2">
        <v>526903.6</v>
      </c>
    </row>
    <row r="1313" spans="1:20">
      <c r="A1313" s="2" t="s">
        <v>12</v>
      </c>
      <c r="B1313" s="2" t="s">
        <v>1765</v>
      </c>
      <c r="C1313" s="2" t="s">
        <v>14</v>
      </c>
      <c r="D1313" s="3" t="s">
        <v>15</v>
      </c>
      <c r="E1313" s="2" t="s">
        <v>1766</v>
      </c>
      <c r="F1313" s="2"/>
      <c r="G1313" s="2"/>
      <c r="H1313" s="2"/>
      <c r="I1313" s="2"/>
      <c r="J1313" s="2"/>
      <c r="K1313" s="2"/>
      <c r="L1313" s="2"/>
      <c r="M1313" s="2"/>
      <c r="N1313" s="2">
        <v>3332</v>
      </c>
      <c r="O1313" s="2" t="s">
        <v>17</v>
      </c>
      <c r="P1313" s="2">
        <v>459.85059123649461</v>
      </c>
      <c r="Q1313" s="2">
        <v>1532222.17</v>
      </c>
      <c r="R1313" s="2">
        <v>6.0189867962891954</v>
      </c>
      <c r="S1313" s="2">
        <v>20055.2640052356</v>
      </c>
      <c r="T1313" s="2">
        <v>561406.1</v>
      </c>
    </row>
    <row r="1314" spans="1:20">
      <c r="A1314" s="2" t="s">
        <v>12</v>
      </c>
      <c r="B1314" s="2" t="s">
        <v>1765</v>
      </c>
      <c r="C1314" s="2" t="s">
        <v>14</v>
      </c>
      <c r="D1314" s="3" t="s">
        <v>15</v>
      </c>
      <c r="E1314" s="2" t="s">
        <v>1767</v>
      </c>
      <c r="F1314" s="2"/>
      <c r="G1314" s="2"/>
      <c r="H1314" s="2"/>
      <c r="I1314" s="2"/>
      <c r="J1314" s="2"/>
      <c r="K1314" s="2"/>
      <c r="L1314" s="2"/>
      <c r="M1314" s="2"/>
      <c r="N1314" s="2">
        <v>2240</v>
      </c>
      <c r="O1314" s="2" t="s">
        <v>17</v>
      </c>
      <c r="P1314" s="2">
        <v>415.13342410714279</v>
      </c>
      <c r="Q1314" s="2">
        <v>929898.87</v>
      </c>
      <c r="R1314" s="2">
        <v>5.4336835616118169</v>
      </c>
      <c r="S1314" s="2">
        <v>12171.451178010469</v>
      </c>
      <c r="T1314" s="2">
        <v>340715</v>
      </c>
    </row>
    <row r="1315" spans="1:20">
      <c r="A1315" s="2" t="s">
        <v>12</v>
      </c>
      <c r="B1315" s="2" t="s">
        <v>1765</v>
      </c>
      <c r="C1315" s="2" t="s">
        <v>14</v>
      </c>
      <c r="D1315" s="3" t="s">
        <v>15</v>
      </c>
      <c r="E1315" s="2" t="s">
        <v>1768</v>
      </c>
      <c r="F1315" s="2"/>
      <c r="G1315" s="2"/>
      <c r="H1315" s="2"/>
      <c r="I1315" s="2"/>
      <c r="J1315" s="2"/>
      <c r="K1315" s="2"/>
      <c r="L1315" s="2"/>
      <c r="M1315" s="2"/>
      <c r="N1315" s="2">
        <v>3068</v>
      </c>
      <c r="O1315" s="2" t="s">
        <v>17</v>
      </c>
      <c r="P1315" s="2">
        <v>534.81545958279014</v>
      </c>
      <c r="Q1315" s="2">
        <v>1640813.83</v>
      </c>
      <c r="R1315" s="2">
        <v>7.0002023505600786</v>
      </c>
      <c r="S1315" s="2">
        <v>21476.620811518329</v>
      </c>
      <c r="T1315" s="2">
        <v>601194.19999999995</v>
      </c>
    </row>
    <row r="1316" spans="1:20">
      <c r="A1316" s="2" t="s">
        <v>12</v>
      </c>
      <c r="B1316" s="2" t="s">
        <v>1765</v>
      </c>
      <c r="C1316" s="2" t="s">
        <v>14</v>
      </c>
      <c r="D1316" s="3" t="s">
        <v>15</v>
      </c>
      <c r="E1316" s="2" t="s">
        <v>1769</v>
      </c>
      <c r="F1316" s="2"/>
      <c r="G1316" s="2"/>
      <c r="H1316" s="2"/>
      <c r="I1316" s="2"/>
      <c r="J1316" s="2"/>
      <c r="K1316" s="2"/>
      <c r="L1316" s="2"/>
      <c r="M1316" s="2"/>
      <c r="N1316" s="2">
        <v>4515</v>
      </c>
      <c r="O1316" s="2" t="s">
        <v>17</v>
      </c>
      <c r="P1316" s="2">
        <v>236.16479069767439</v>
      </c>
      <c r="Q1316" s="2">
        <v>1066284.03</v>
      </c>
      <c r="R1316" s="2">
        <v>3.091162181906733</v>
      </c>
      <c r="S1316" s="2">
        <v>13956.5972513089</v>
      </c>
      <c r="T1316" s="2">
        <v>390686.5</v>
      </c>
    </row>
    <row r="1317" spans="1:20">
      <c r="A1317" s="2" t="s">
        <v>12</v>
      </c>
      <c r="B1317" s="2" t="s">
        <v>1765</v>
      </c>
      <c r="C1317" s="2" t="s">
        <v>14</v>
      </c>
      <c r="D1317" s="3" t="s">
        <v>15</v>
      </c>
      <c r="E1317" s="2" t="s">
        <v>1770</v>
      </c>
      <c r="F1317" s="2"/>
      <c r="G1317" s="2"/>
      <c r="H1317" s="2"/>
      <c r="I1317" s="2"/>
      <c r="J1317" s="2"/>
      <c r="K1317" s="2"/>
      <c r="L1317" s="2"/>
      <c r="M1317" s="2"/>
      <c r="N1317" s="2">
        <v>1311</v>
      </c>
      <c r="O1317" s="2" t="s">
        <v>17</v>
      </c>
      <c r="P1317" s="2">
        <v>533.63210526315788</v>
      </c>
      <c r="Q1317" s="2">
        <v>699591.69</v>
      </c>
      <c r="R1317" s="2">
        <v>6.9847134196748408</v>
      </c>
      <c r="S1317" s="2">
        <v>9156.959293193715</v>
      </c>
      <c r="T1317" s="2">
        <v>256330.3</v>
      </c>
    </row>
    <row r="1318" spans="1:20">
      <c r="A1318" s="2" t="s">
        <v>12</v>
      </c>
      <c r="B1318" s="2" t="s">
        <v>1765</v>
      </c>
      <c r="C1318" s="2" t="s">
        <v>14</v>
      </c>
      <c r="D1318" s="3" t="s">
        <v>15</v>
      </c>
      <c r="E1318" s="2" t="s">
        <v>1771</v>
      </c>
      <c r="F1318" s="2"/>
      <c r="G1318" s="2"/>
      <c r="H1318" s="2"/>
      <c r="I1318" s="2"/>
      <c r="J1318" s="2"/>
      <c r="K1318" s="2"/>
      <c r="L1318" s="2"/>
      <c r="M1318" s="2"/>
      <c r="N1318" s="2">
        <v>5600</v>
      </c>
      <c r="O1318" s="2" t="s">
        <v>17</v>
      </c>
      <c r="P1318" s="2">
        <v>359.42287678571432</v>
      </c>
      <c r="Q1318" s="2">
        <v>2012768.11</v>
      </c>
      <c r="R1318" s="2">
        <v>4.704487916043381</v>
      </c>
      <c r="S1318" s="2">
        <v>26345.132329842931</v>
      </c>
      <c r="T1318" s="2">
        <v>737478.3</v>
      </c>
    </row>
    <row r="1319" spans="1:20">
      <c r="A1319" s="2" t="s">
        <v>12</v>
      </c>
      <c r="B1319" s="2" t="s">
        <v>1765</v>
      </c>
      <c r="C1319" s="2" t="s">
        <v>14</v>
      </c>
      <c r="D1319" s="3" t="s">
        <v>15</v>
      </c>
      <c r="E1319" s="2" t="s">
        <v>1772</v>
      </c>
      <c r="F1319" s="2"/>
      <c r="G1319" s="2"/>
      <c r="H1319" s="2"/>
      <c r="I1319" s="2"/>
      <c r="J1319" s="2"/>
      <c r="K1319" s="2"/>
      <c r="L1319" s="2"/>
      <c r="M1319" s="2"/>
      <c r="N1319" s="2">
        <v>3465</v>
      </c>
      <c r="O1319" s="2" t="s">
        <v>17</v>
      </c>
      <c r="P1319" s="2">
        <v>262.89219624819623</v>
      </c>
      <c r="Q1319" s="2">
        <v>910921.46</v>
      </c>
      <c r="R1319" s="2">
        <v>3.4409973330915729</v>
      </c>
      <c r="S1319" s="2">
        <v>11923.0557591623</v>
      </c>
      <c r="T1319" s="2">
        <v>333761.59999999998</v>
      </c>
    </row>
    <row r="1320" spans="1:20">
      <c r="A1320" s="2" t="s">
        <v>12</v>
      </c>
      <c r="B1320" s="2" t="s">
        <v>1773</v>
      </c>
      <c r="C1320" s="2" t="s">
        <v>14</v>
      </c>
      <c r="D1320" s="3" t="s">
        <v>15</v>
      </c>
      <c r="E1320" s="2" t="s">
        <v>1774</v>
      </c>
      <c r="F1320" s="2"/>
      <c r="G1320" s="2"/>
      <c r="H1320" s="2"/>
      <c r="I1320" s="2"/>
      <c r="J1320" s="2"/>
      <c r="K1320" s="2"/>
      <c r="L1320" s="2"/>
      <c r="M1320" s="2"/>
      <c r="N1320" s="2">
        <v>8987</v>
      </c>
      <c r="O1320" s="2" t="s">
        <v>17</v>
      </c>
      <c r="P1320" s="2">
        <v>419.25525425614779</v>
      </c>
      <c r="Q1320" s="2">
        <v>3767846.97</v>
      </c>
      <c r="R1320" s="2">
        <v>5.4876342180124054</v>
      </c>
      <c r="S1320" s="2">
        <v>49317.368717277488</v>
      </c>
      <c r="T1320" s="2">
        <v>1380539.1</v>
      </c>
    </row>
    <row r="1321" spans="1:20">
      <c r="A1321" s="2" t="s">
        <v>12</v>
      </c>
      <c r="B1321" s="2" t="s">
        <v>1775</v>
      </c>
      <c r="C1321" s="2" t="s">
        <v>14</v>
      </c>
      <c r="D1321" s="3" t="s">
        <v>15</v>
      </c>
      <c r="E1321" s="2" t="s">
        <v>1776</v>
      </c>
      <c r="F1321" s="2"/>
      <c r="G1321" s="2"/>
      <c r="H1321" s="2"/>
      <c r="I1321" s="2"/>
      <c r="J1321" s="2"/>
      <c r="K1321" s="2"/>
      <c r="L1321" s="2"/>
      <c r="M1321" s="2"/>
      <c r="N1321" s="2">
        <v>4004</v>
      </c>
      <c r="O1321" s="2" t="s">
        <v>17</v>
      </c>
      <c r="P1321" s="2">
        <v>336.88443806193811</v>
      </c>
      <c r="Q1321" s="2">
        <v>1348885.29</v>
      </c>
      <c r="R1321" s="2">
        <v>4.4094821735855767</v>
      </c>
      <c r="S1321" s="2">
        <v>17655.566623036651</v>
      </c>
      <c r="T1321" s="2">
        <v>494231.6</v>
      </c>
    </row>
    <row r="1322" spans="1:20">
      <c r="A1322" s="2" t="s">
        <v>12</v>
      </c>
      <c r="B1322" s="2" t="s">
        <v>1777</v>
      </c>
      <c r="C1322" s="2" t="s">
        <v>14</v>
      </c>
      <c r="D1322" s="3" t="s">
        <v>15</v>
      </c>
      <c r="E1322" s="2" t="s">
        <v>1778</v>
      </c>
      <c r="F1322" s="2"/>
      <c r="G1322" s="2"/>
      <c r="H1322" s="2"/>
      <c r="I1322" s="2"/>
      <c r="J1322" s="2"/>
      <c r="K1322" s="2"/>
      <c r="L1322" s="2"/>
      <c r="M1322" s="2"/>
      <c r="N1322" s="2">
        <v>7168</v>
      </c>
      <c r="O1322" s="2" t="s">
        <v>17</v>
      </c>
      <c r="P1322" s="2">
        <v>359.63156668526779</v>
      </c>
      <c r="Q1322" s="2">
        <v>2577839.0699999998</v>
      </c>
      <c r="R1322" s="2">
        <v>4.667508977096273</v>
      </c>
      <c r="S1322" s="2">
        <v>33456.704347826089</v>
      </c>
      <c r="T1322" s="2">
        <v>944520.2</v>
      </c>
    </row>
    <row r="1323" spans="1:20">
      <c r="A1323" s="2" t="s">
        <v>12</v>
      </c>
      <c r="B1323" s="2" t="s">
        <v>1777</v>
      </c>
      <c r="C1323" s="2" t="s">
        <v>14</v>
      </c>
      <c r="D1323" s="3" t="s">
        <v>15</v>
      </c>
      <c r="E1323" s="2" t="s">
        <v>1779</v>
      </c>
      <c r="F1323" s="2"/>
      <c r="G1323" s="2"/>
      <c r="H1323" s="2"/>
      <c r="I1323" s="2"/>
      <c r="J1323" s="2"/>
      <c r="K1323" s="2"/>
      <c r="L1323" s="2"/>
      <c r="M1323" s="2"/>
      <c r="N1323" s="2">
        <v>5390</v>
      </c>
      <c r="O1323" s="2" t="s">
        <v>17</v>
      </c>
      <c r="P1323" s="2">
        <v>263.34060667903532</v>
      </c>
      <c r="Q1323" s="2">
        <v>1419405.87</v>
      </c>
      <c r="R1323" s="2">
        <v>3.4177885357434818</v>
      </c>
      <c r="S1323" s="2">
        <v>18421.88020765737</v>
      </c>
      <c r="T1323" s="2">
        <v>520070.3</v>
      </c>
    </row>
    <row r="1324" spans="1:20">
      <c r="A1324" s="2" t="s">
        <v>12</v>
      </c>
      <c r="B1324" s="2" t="s">
        <v>1777</v>
      </c>
      <c r="C1324" s="2" t="s">
        <v>14</v>
      </c>
      <c r="D1324" s="3" t="s">
        <v>15</v>
      </c>
      <c r="E1324" s="2" t="s">
        <v>1780</v>
      </c>
      <c r="F1324" s="2"/>
      <c r="G1324" s="2"/>
      <c r="H1324" s="2"/>
      <c r="I1324" s="2"/>
      <c r="J1324" s="2"/>
      <c r="K1324" s="2"/>
      <c r="L1324" s="2"/>
      <c r="M1324" s="2"/>
      <c r="N1324" s="2">
        <v>2478.3000000000002</v>
      </c>
      <c r="O1324" s="2" t="s">
        <v>17</v>
      </c>
      <c r="P1324" s="2">
        <v>516.38947262236206</v>
      </c>
      <c r="Q1324" s="2">
        <v>1279768.03</v>
      </c>
      <c r="R1324" s="2">
        <v>6.702004836111124</v>
      </c>
      <c r="S1324" s="2">
        <v>16609.578585334199</v>
      </c>
      <c r="T1324" s="2">
        <v>468907</v>
      </c>
    </row>
    <row r="1325" spans="1:20">
      <c r="A1325" s="2" t="s">
        <v>12</v>
      </c>
      <c r="B1325" s="2" t="s">
        <v>1781</v>
      </c>
      <c r="C1325" s="2" t="s">
        <v>14</v>
      </c>
      <c r="D1325" s="3" t="s">
        <v>15</v>
      </c>
      <c r="E1325" s="2" t="s">
        <v>1740</v>
      </c>
      <c r="F1325" s="2"/>
      <c r="G1325" s="2"/>
      <c r="H1325" s="2"/>
      <c r="I1325" s="2"/>
      <c r="J1325" s="2"/>
      <c r="K1325" s="2"/>
      <c r="L1325" s="2"/>
      <c r="M1325" s="2"/>
      <c r="N1325" s="2">
        <v>4004</v>
      </c>
      <c r="O1325" s="2" t="s">
        <v>17</v>
      </c>
      <c r="P1325" s="2">
        <v>339.73472277722283</v>
      </c>
      <c r="Q1325" s="2">
        <v>1360297.83</v>
      </c>
      <c r="R1325" s="2">
        <v>4.4092760905544814</v>
      </c>
      <c r="S1325" s="2">
        <v>17654.741466580141</v>
      </c>
      <c r="T1325" s="2">
        <v>498413.2</v>
      </c>
    </row>
    <row r="1326" spans="1:20">
      <c r="A1326" s="2" t="s">
        <v>12</v>
      </c>
      <c r="B1326" s="2" t="s">
        <v>1781</v>
      </c>
      <c r="C1326" s="2" t="s">
        <v>14</v>
      </c>
      <c r="D1326" s="3" t="s">
        <v>15</v>
      </c>
      <c r="E1326" s="2" t="s">
        <v>1782</v>
      </c>
      <c r="F1326" s="2"/>
      <c r="G1326" s="2"/>
      <c r="H1326" s="2"/>
      <c r="I1326" s="2"/>
      <c r="J1326" s="2"/>
      <c r="K1326" s="2"/>
      <c r="L1326" s="2"/>
      <c r="M1326" s="2"/>
      <c r="N1326" s="2">
        <v>23760</v>
      </c>
      <c r="O1326" s="2" t="s">
        <v>17</v>
      </c>
      <c r="P1326" s="2">
        <v>191.29838973063971</v>
      </c>
      <c r="Q1326" s="2">
        <v>4545249.74</v>
      </c>
      <c r="R1326" s="2">
        <v>2.4827824754138841</v>
      </c>
      <c r="S1326" s="2">
        <v>58990.91161583388</v>
      </c>
      <c r="T1326" s="2">
        <v>1665379.5</v>
      </c>
    </row>
    <row r="1327" spans="1:20">
      <c r="A1327" s="2" t="s">
        <v>12</v>
      </c>
      <c r="B1327" s="2" t="s">
        <v>1783</v>
      </c>
      <c r="C1327" s="2" t="s">
        <v>14</v>
      </c>
      <c r="D1327" s="3" t="s">
        <v>15</v>
      </c>
      <c r="E1327" s="2" t="s">
        <v>1740</v>
      </c>
      <c r="F1327" s="2"/>
      <c r="G1327" s="2"/>
      <c r="H1327" s="2"/>
      <c r="I1327" s="2"/>
      <c r="J1327" s="2"/>
      <c r="K1327" s="2"/>
      <c r="L1327" s="2"/>
      <c r="M1327" s="2"/>
      <c r="N1327" s="2">
        <v>4004</v>
      </c>
      <c r="O1327" s="2" t="s">
        <v>17</v>
      </c>
      <c r="P1327" s="2">
        <v>338.05953296703302</v>
      </c>
      <c r="Q1327" s="2">
        <v>1353590.37</v>
      </c>
      <c r="R1327" s="2">
        <v>4.4219690381560888</v>
      </c>
      <c r="S1327" s="2">
        <v>17705.564028776978</v>
      </c>
      <c r="T1327" s="2">
        <v>495955.5</v>
      </c>
    </row>
    <row r="1328" spans="1:20">
      <c r="A1328" s="2" t="s">
        <v>12</v>
      </c>
      <c r="B1328" s="2" t="s">
        <v>1784</v>
      </c>
      <c r="C1328" s="2" t="s">
        <v>14</v>
      </c>
      <c r="D1328" s="3" t="s">
        <v>15</v>
      </c>
      <c r="E1328" s="2" t="s">
        <v>1725</v>
      </c>
      <c r="F1328" s="2"/>
      <c r="G1328" s="2"/>
      <c r="H1328" s="2"/>
      <c r="I1328" s="2"/>
      <c r="J1328" s="2"/>
      <c r="K1328" s="2"/>
      <c r="L1328" s="2"/>
      <c r="M1328" s="2"/>
      <c r="N1328" s="2">
        <v>8008</v>
      </c>
      <c r="O1328" s="2" t="s">
        <v>17</v>
      </c>
      <c r="P1328" s="2">
        <v>338.53699300699299</v>
      </c>
      <c r="Q1328" s="2">
        <v>2711004.24</v>
      </c>
      <c r="R1328" s="2">
        <v>4.4282144278220148</v>
      </c>
      <c r="S1328" s="2">
        <v>35461.141137998697</v>
      </c>
      <c r="T1328" s="2">
        <v>993311.9</v>
      </c>
    </row>
    <row r="1329" spans="1:20">
      <c r="A1329" s="2" t="s">
        <v>12</v>
      </c>
      <c r="B1329" s="2" t="s">
        <v>1785</v>
      </c>
      <c r="C1329" s="2" t="s">
        <v>14</v>
      </c>
      <c r="D1329" s="3" t="s">
        <v>15</v>
      </c>
      <c r="E1329" s="2" t="s">
        <v>1786</v>
      </c>
      <c r="F1329" s="2"/>
      <c r="G1329" s="2"/>
      <c r="H1329" s="2"/>
      <c r="I1329" s="2"/>
      <c r="J1329" s="2"/>
      <c r="K1329" s="2"/>
      <c r="L1329" s="2"/>
      <c r="M1329" s="2"/>
      <c r="N1329" s="2">
        <v>6850</v>
      </c>
      <c r="O1329" s="2" t="s">
        <v>17</v>
      </c>
      <c r="P1329" s="2">
        <v>394.54528759124088</v>
      </c>
      <c r="Q1329" s="2">
        <v>2702635.22</v>
      </c>
      <c r="R1329" s="2">
        <v>5.1507217701206383</v>
      </c>
      <c r="S1329" s="2">
        <v>35282.444125326379</v>
      </c>
      <c r="T1329" s="2">
        <v>990245.5</v>
      </c>
    </row>
    <row r="1330" spans="1:20">
      <c r="A1330" s="2" t="s">
        <v>12</v>
      </c>
      <c r="B1330" s="2" t="s">
        <v>1787</v>
      </c>
      <c r="C1330" s="2" t="s">
        <v>14</v>
      </c>
      <c r="D1330" s="3" t="s">
        <v>15</v>
      </c>
      <c r="E1330" s="2" t="s">
        <v>1788</v>
      </c>
      <c r="F1330" s="2"/>
      <c r="G1330" s="2"/>
      <c r="H1330" s="2"/>
      <c r="I1330" s="2"/>
      <c r="J1330" s="2"/>
      <c r="K1330" s="2"/>
      <c r="L1330" s="2"/>
      <c r="M1330" s="2"/>
      <c r="N1330" s="2">
        <v>3534</v>
      </c>
      <c r="O1330" s="2" t="s">
        <v>17</v>
      </c>
      <c r="P1330" s="2">
        <v>536.39073288058864</v>
      </c>
      <c r="Q1330" s="2">
        <v>1895604.85</v>
      </c>
      <c r="R1330" s="2">
        <v>7.0024899853862754</v>
      </c>
      <c r="S1330" s="2">
        <v>24746.79960835509</v>
      </c>
      <c r="T1330" s="2">
        <v>694549.7</v>
      </c>
    </row>
    <row r="1331" spans="1:20">
      <c r="A1331" s="2" t="s">
        <v>12</v>
      </c>
      <c r="B1331" s="2" t="s">
        <v>1787</v>
      </c>
      <c r="C1331" s="2" t="s">
        <v>14</v>
      </c>
      <c r="D1331" s="3" t="s">
        <v>15</v>
      </c>
      <c r="E1331" s="2" t="s">
        <v>1789</v>
      </c>
      <c r="F1331" s="2"/>
      <c r="G1331" s="2"/>
      <c r="H1331" s="2"/>
      <c r="I1331" s="2"/>
      <c r="J1331" s="2"/>
      <c r="K1331" s="2"/>
      <c r="L1331" s="2"/>
      <c r="M1331" s="2"/>
      <c r="N1331" s="2">
        <v>17974</v>
      </c>
      <c r="O1331" s="2" t="s">
        <v>17</v>
      </c>
      <c r="P1331" s="2">
        <v>421.96315845109598</v>
      </c>
      <c r="Q1331" s="2">
        <v>7584365.8099999996</v>
      </c>
      <c r="R1331" s="2">
        <v>5.5086574210325852</v>
      </c>
      <c r="S1331" s="2">
        <v>99012.608485639692</v>
      </c>
      <c r="T1331" s="2">
        <v>2778911.7</v>
      </c>
    </row>
    <row r="1332" spans="1:20">
      <c r="A1332" s="2" t="s">
        <v>12</v>
      </c>
      <c r="B1332" s="2" t="s">
        <v>1787</v>
      </c>
      <c r="C1332" s="2" t="s">
        <v>14</v>
      </c>
      <c r="D1332" s="3" t="s">
        <v>15</v>
      </c>
      <c r="E1332" s="2" t="s">
        <v>1790</v>
      </c>
      <c r="F1332" s="2"/>
      <c r="G1332" s="2"/>
      <c r="H1332" s="2"/>
      <c r="I1332" s="2"/>
      <c r="J1332" s="2"/>
      <c r="K1332" s="2"/>
      <c r="L1332" s="2"/>
      <c r="M1332" s="2"/>
      <c r="N1332" s="2">
        <v>4434.6000000000004</v>
      </c>
      <c r="O1332" s="2" t="s">
        <v>17</v>
      </c>
      <c r="P1332" s="2">
        <v>404.99175799395658</v>
      </c>
      <c r="Q1332" s="2">
        <v>1795976.45</v>
      </c>
      <c r="R1332" s="2">
        <v>5.2870986683284151</v>
      </c>
      <c r="S1332" s="2">
        <v>23446.167754569189</v>
      </c>
      <c r="T1332" s="2">
        <v>658045.80000000005</v>
      </c>
    </row>
    <row r="1333" spans="1:20">
      <c r="A1333" s="2" t="s">
        <v>12</v>
      </c>
      <c r="B1333" s="2" t="s">
        <v>1787</v>
      </c>
      <c r="C1333" s="2" t="s">
        <v>14</v>
      </c>
      <c r="D1333" s="3" t="s">
        <v>15</v>
      </c>
      <c r="E1333" s="2" t="s">
        <v>1791</v>
      </c>
      <c r="F1333" s="2"/>
      <c r="G1333" s="2"/>
      <c r="H1333" s="2"/>
      <c r="I1333" s="2"/>
      <c r="J1333" s="2"/>
      <c r="K1333" s="2"/>
      <c r="L1333" s="2"/>
      <c r="M1333" s="2"/>
      <c r="N1333" s="2">
        <v>10561.6</v>
      </c>
      <c r="O1333" s="2" t="s">
        <v>17</v>
      </c>
      <c r="P1333" s="2">
        <v>390.64207506438407</v>
      </c>
      <c r="Q1333" s="2">
        <v>4125805.34</v>
      </c>
      <c r="R1333" s="2">
        <v>5.099765993007626</v>
      </c>
      <c r="S1333" s="2">
        <v>53861.688511749351</v>
      </c>
      <c r="T1333" s="2">
        <v>1511695.1</v>
      </c>
    </row>
    <row r="1334" spans="1:20">
      <c r="A1334" s="2" t="s">
        <v>12</v>
      </c>
      <c r="B1334" s="2" t="s">
        <v>1787</v>
      </c>
      <c r="C1334" s="2" t="s">
        <v>14</v>
      </c>
      <c r="D1334" s="3" t="s">
        <v>15</v>
      </c>
      <c r="E1334" s="2" t="s">
        <v>1792</v>
      </c>
      <c r="F1334" s="2"/>
      <c r="G1334" s="2"/>
      <c r="H1334" s="2"/>
      <c r="I1334" s="2"/>
      <c r="J1334" s="2"/>
      <c r="K1334" s="2"/>
      <c r="L1334" s="2"/>
      <c r="M1334" s="2"/>
      <c r="N1334" s="2">
        <v>4552.2</v>
      </c>
      <c r="O1334" s="2" t="s">
        <v>17</v>
      </c>
      <c r="P1334" s="2">
        <v>492.05102587759768</v>
      </c>
      <c r="Q1334" s="2">
        <v>2239914.6800000002</v>
      </c>
      <c r="R1334" s="2">
        <v>6.4236426354777771</v>
      </c>
      <c r="S1334" s="2">
        <v>29241.706005221931</v>
      </c>
      <c r="T1334" s="2">
        <v>820704.7</v>
      </c>
    </row>
    <row r="1335" spans="1:20">
      <c r="A1335" s="2" t="s">
        <v>12</v>
      </c>
      <c r="B1335" s="2" t="s">
        <v>1787</v>
      </c>
      <c r="C1335" s="2" t="s">
        <v>14</v>
      </c>
      <c r="D1335" s="3" t="s">
        <v>15</v>
      </c>
      <c r="E1335" s="2" t="s">
        <v>1793</v>
      </c>
      <c r="F1335" s="2"/>
      <c r="G1335" s="2"/>
      <c r="H1335" s="2"/>
      <c r="I1335" s="2"/>
      <c r="J1335" s="2"/>
      <c r="K1335" s="2"/>
      <c r="L1335" s="2"/>
      <c r="M1335" s="2"/>
      <c r="N1335" s="2">
        <v>3520</v>
      </c>
      <c r="O1335" s="2" t="s">
        <v>17</v>
      </c>
      <c r="P1335" s="2">
        <v>456.29241477272728</v>
      </c>
      <c r="Q1335" s="2">
        <v>1606149.3</v>
      </c>
      <c r="R1335" s="2">
        <v>5.9568200361974846</v>
      </c>
      <c r="S1335" s="2">
        <v>20968.006527415149</v>
      </c>
      <c r="T1335" s="2">
        <v>588493.19999999995</v>
      </c>
    </row>
    <row r="1336" spans="1:20">
      <c r="A1336" s="2" t="s">
        <v>12</v>
      </c>
      <c r="B1336" s="2" t="s">
        <v>1787</v>
      </c>
      <c r="C1336" s="2" t="s">
        <v>14</v>
      </c>
      <c r="D1336" s="3" t="s">
        <v>15</v>
      </c>
      <c r="E1336" s="2" t="s">
        <v>1794</v>
      </c>
      <c r="F1336" s="2"/>
      <c r="G1336" s="2"/>
      <c r="H1336" s="2"/>
      <c r="I1336" s="2"/>
      <c r="J1336" s="2"/>
      <c r="K1336" s="2"/>
      <c r="L1336" s="2"/>
      <c r="M1336" s="2"/>
      <c r="N1336" s="2">
        <v>5100</v>
      </c>
      <c r="O1336" s="2" t="s">
        <v>17</v>
      </c>
      <c r="P1336" s="2">
        <v>468.19646274509802</v>
      </c>
      <c r="Q1336" s="2">
        <v>2387801.96</v>
      </c>
      <c r="R1336" s="2">
        <v>6.1122253622075462</v>
      </c>
      <c r="S1336" s="2">
        <v>31172.349347258489</v>
      </c>
      <c r="T1336" s="2">
        <v>874890.6</v>
      </c>
    </row>
    <row r="1337" spans="1:20">
      <c r="A1337" s="2" t="s">
        <v>12</v>
      </c>
      <c r="B1337" s="2" t="s">
        <v>1795</v>
      </c>
      <c r="C1337" s="2" t="s">
        <v>14</v>
      </c>
      <c r="D1337" s="3" t="s">
        <v>15</v>
      </c>
      <c r="E1337" s="2" t="s">
        <v>1796</v>
      </c>
      <c r="F1337" s="2"/>
      <c r="G1337" s="2"/>
      <c r="H1337" s="2"/>
      <c r="I1337" s="2"/>
      <c r="J1337" s="2"/>
      <c r="K1337" s="2"/>
      <c r="L1337" s="2"/>
      <c r="M1337" s="2"/>
      <c r="N1337" s="2">
        <v>2330.1999999999998</v>
      </c>
      <c r="O1337" s="2" t="s">
        <v>17</v>
      </c>
      <c r="P1337" s="2">
        <v>1029.2092095099131</v>
      </c>
      <c r="Q1337" s="2">
        <v>2398263.2999999998</v>
      </c>
      <c r="R1337" s="2">
        <v>13.43615156018164</v>
      </c>
      <c r="S1337" s="2">
        <v>31308.92036553525</v>
      </c>
      <c r="T1337" s="2">
        <v>878723.8</v>
      </c>
    </row>
    <row r="1338" spans="1:20">
      <c r="A1338" s="2" t="s">
        <v>12</v>
      </c>
      <c r="B1338" s="2" t="s">
        <v>1797</v>
      </c>
      <c r="C1338" s="2" t="s">
        <v>14</v>
      </c>
      <c r="D1338" s="3" t="s">
        <v>15</v>
      </c>
      <c r="E1338" s="2" t="s">
        <v>1798</v>
      </c>
      <c r="F1338" s="2"/>
      <c r="G1338" s="2"/>
      <c r="H1338" s="2"/>
      <c r="I1338" s="2"/>
      <c r="J1338" s="2"/>
      <c r="K1338" s="2"/>
      <c r="L1338" s="2"/>
      <c r="M1338" s="2"/>
      <c r="N1338" s="2">
        <v>3870.4</v>
      </c>
      <c r="O1338" s="2" t="s">
        <v>17</v>
      </c>
      <c r="P1338" s="2">
        <v>547.83854381976016</v>
      </c>
      <c r="Q1338" s="2">
        <v>2120354.2999999998</v>
      </c>
      <c r="R1338" s="2">
        <v>7.1426146521481124</v>
      </c>
      <c r="S1338" s="2">
        <v>27644.775749674049</v>
      </c>
      <c r="T1338" s="2">
        <v>776897.9</v>
      </c>
    </row>
    <row r="1339" spans="1:20">
      <c r="A1339" s="2" t="s">
        <v>12</v>
      </c>
      <c r="B1339" s="2" t="s">
        <v>1797</v>
      </c>
      <c r="C1339" s="2" t="s">
        <v>14</v>
      </c>
      <c r="D1339" s="3" t="s">
        <v>15</v>
      </c>
      <c r="E1339" s="2" t="s">
        <v>1799</v>
      </c>
      <c r="F1339" s="2"/>
      <c r="G1339" s="2"/>
      <c r="H1339" s="2"/>
      <c r="I1339" s="2"/>
      <c r="J1339" s="2"/>
      <c r="K1339" s="2"/>
      <c r="L1339" s="2"/>
      <c r="M1339" s="2"/>
      <c r="N1339" s="2">
        <v>3944</v>
      </c>
      <c r="O1339" s="2" t="s">
        <v>17</v>
      </c>
      <c r="P1339" s="2">
        <v>471.04823529411772</v>
      </c>
      <c r="Q1339" s="2">
        <v>1857814.24</v>
      </c>
      <c r="R1339" s="2">
        <v>6.1414372267811954</v>
      </c>
      <c r="S1339" s="2">
        <v>24221.828422425031</v>
      </c>
      <c r="T1339" s="2">
        <v>680703.1</v>
      </c>
    </row>
    <row r="1340" spans="1:20">
      <c r="A1340" s="2" t="s">
        <v>12</v>
      </c>
      <c r="B1340" s="2" t="s">
        <v>1797</v>
      </c>
      <c r="C1340" s="2" t="s">
        <v>14</v>
      </c>
      <c r="D1340" s="3" t="s">
        <v>15</v>
      </c>
      <c r="E1340" s="2" t="s">
        <v>1800</v>
      </c>
      <c r="F1340" s="2"/>
      <c r="G1340" s="2"/>
      <c r="H1340" s="2"/>
      <c r="I1340" s="2"/>
      <c r="J1340" s="2"/>
      <c r="K1340" s="2"/>
      <c r="L1340" s="2"/>
      <c r="M1340" s="2"/>
      <c r="N1340" s="2">
        <v>20976</v>
      </c>
      <c r="O1340" s="2" t="s">
        <v>17</v>
      </c>
      <c r="P1340" s="2">
        <v>154.9312094774981</v>
      </c>
      <c r="Q1340" s="2">
        <v>3249837.05</v>
      </c>
      <c r="R1340" s="2">
        <v>2.0199636176988012</v>
      </c>
      <c r="S1340" s="2">
        <v>42370.756844850061</v>
      </c>
      <c r="T1340" s="2">
        <v>1190740.2</v>
      </c>
    </row>
    <row r="1341" spans="1:20">
      <c r="A1341" s="2" t="s">
        <v>12</v>
      </c>
      <c r="B1341" s="2" t="s">
        <v>1797</v>
      </c>
      <c r="C1341" s="2" t="s">
        <v>14</v>
      </c>
      <c r="D1341" s="3" t="s">
        <v>15</v>
      </c>
      <c r="E1341" s="2" t="s">
        <v>1801</v>
      </c>
      <c r="F1341" s="2"/>
      <c r="G1341" s="2"/>
      <c r="H1341" s="2"/>
      <c r="I1341" s="2"/>
      <c r="J1341" s="2"/>
      <c r="K1341" s="2"/>
      <c r="L1341" s="2"/>
      <c r="M1341" s="2"/>
      <c r="N1341" s="2">
        <v>38016</v>
      </c>
      <c r="O1341" s="2" t="s">
        <v>17</v>
      </c>
      <c r="P1341" s="2">
        <v>198.17704282407411</v>
      </c>
      <c r="Q1341" s="2">
        <v>7533898.46</v>
      </c>
      <c r="R1341" s="2">
        <v>2.5837945609396882</v>
      </c>
      <c r="S1341" s="2">
        <v>98225.534028683178</v>
      </c>
      <c r="T1341" s="2">
        <v>2760420.4</v>
      </c>
    </row>
    <row r="1342" spans="1:20">
      <c r="A1342" s="2" t="s">
        <v>12</v>
      </c>
      <c r="B1342" s="2" t="s">
        <v>1802</v>
      </c>
      <c r="C1342" s="2" t="s">
        <v>14</v>
      </c>
      <c r="D1342" s="3" t="s">
        <v>18</v>
      </c>
      <c r="E1342" s="2" t="s">
        <v>1803</v>
      </c>
      <c r="F1342" s="2"/>
      <c r="G1342" s="2"/>
      <c r="H1342" s="2"/>
      <c r="I1342" s="2"/>
      <c r="J1342" s="2"/>
      <c r="K1342" s="2"/>
      <c r="L1342" s="2"/>
      <c r="M1342" s="2"/>
      <c r="N1342" s="2">
        <v>5005</v>
      </c>
      <c r="O1342" s="2" t="s">
        <v>17</v>
      </c>
      <c r="P1342" s="2">
        <v>395.989996003996</v>
      </c>
      <c r="Q1342" s="2">
        <v>1981929.93</v>
      </c>
      <c r="R1342" s="2">
        <v>5.1628421904041204</v>
      </c>
      <c r="S1342" s="2">
        <v>25840.025162972619</v>
      </c>
      <c r="T1342" s="2">
        <v>871256.4</v>
      </c>
    </row>
    <row r="1343" spans="1:20">
      <c r="A1343" s="2" t="s">
        <v>12</v>
      </c>
      <c r="B1343" s="2" t="s">
        <v>1804</v>
      </c>
      <c r="C1343" s="2" t="s">
        <v>14</v>
      </c>
      <c r="D1343" s="3" t="s">
        <v>15</v>
      </c>
      <c r="E1343" s="2" t="s">
        <v>1805</v>
      </c>
      <c r="F1343" s="2"/>
      <c r="G1343" s="2"/>
      <c r="H1343" s="2"/>
      <c r="I1343" s="2"/>
      <c r="J1343" s="2"/>
      <c r="K1343" s="2"/>
      <c r="L1343" s="2"/>
      <c r="M1343" s="2"/>
      <c r="N1343" s="2">
        <v>1280</v>
      </c>
      <c r="O1343" s="2" t="s">
        <v>17</v>
      </c>
      <c r="P1343" s="2">
        <v>462.13492187499997</v>
      </c>
      <c r="Q1343" s="2">
        <v>591532.69999999995</v>
      </c>
      <c r="R1343" s="2">
        <v>6.0252271430899604</v>
      </c>
      <c r="S1343" s="2">
        <v>7712.2907431551494</v>
      </c>
      <c r="T1343" s="2">
        <v>216737.6</v>
      </c>
    </row>
    <row r="1344" spans="1:20">
      <c r="A1344" s="2" t="s">
        <v>12</v>
      </c>
      <c r="B1344" s="2" t="s">
        <v>1804</v>
      </c>
      <c r="C1344" s="2" t="s">
        <v>14</v>
      </c>
      <c r="D1344" s="3" t="s">
        <v>15</v>
      </c>
      <c r="E1344" s="2" t="s">
        <v>1806</v>
      </c>
      <c r="F1344" s="2"/>
      <c r="G1344" s="2"/>
      <c r="H1344" s="2"/>
      <c r="I1344" s="2"/>
      <c r="J1344" s="2"/>
      <c r="K1344" s="2"/>
      <c r="L1344" s="2"/>
      <c r="M1344" s="2"/>
      <c r="N1344" s="2">
        <v>2805</v>
      </c>
      <c r="O1344" s="2" t="s">
        <v>17</v>
      </c>
      <c r="P1344" s="2">
        <v>524.38285561497321</v>
      </c>
      <c r="Q1344" s="2">
        <v>1470893.91</v>
      </c>
      <c r="R1344" s="2">
        <v>6.83680385417175</v>
      </c>
      <c r="S1344" s="2">
        <v>19177.234810951759</v>
      </c>
      <c r="T1344" s="2">
        <v>538935.6</v>
      </c>
    </row>
    <row r="1345" spans="1:20">
      <c r="A1345" s="2" t="s">
        <v>12</v>
      </c>
      <c r="B1345" s="2" t="s">
        <v>1804</v>
      </c>
      <c r="C1345" s="2" t="s">
        <v>14</v>
      </c>
      <c r="D1345" s="3" t="s">
        <v>15</v>
      </c>
      <c r="E1345" s="2" t="s">
        <v>1807</v>
      </c>
      <c r="F1345" s="2"/>
      <c r="G1345" s="2"/>
      <c r="H1345" s="2"/>
      <c r="I1345" s="2"/>
      <c r="J1345" s="2"/>
      <c r="K1345" s="2"/>
      <c r="L1345" s="2"/>
      <c r="M1345" s="2"/>
      <c r="N1345" s="2">
        <v>3285</v>
      </c>
      <c r="O1345" s="2" t="s">
        <v>17</v>
      </c>
      <c r="P1345" s="2">
        <v>240.37130898021309</v>
      </c>
      <c r="Q1345" s="2">
        <v>789619.75</v>
      </c>
      <c r="R1345" s="2">
        <v>3.1339153713195969</v>
      </c>
      <c r="S1345" s="2">
        <v>10294.911994784879</v>
      </c>
      <c r="T1345" s="2">
        <v>289316.7</v>
      </c>
    </row>
    <row r="1346" spans="1:20">
      <c r="A1346" s="2" t="s">
        <v>12</v>
      </c>
      <c r="B1346" s="2" t="s">
        <v>1804</v>
      </c>
      <c r="C1346" s="2" t="s">
        <v>14</v>
      </c>
      <c r="D1346" s="3" t="s">
        <v>15</v>
      </c>
      <c r="E1346" s="2" t="s">
        <v>1808</v>
      </c>
      <c r="F1346" s="2"/>
      <c r="G1346" s="2"/>
      <c r="H1346" s="2"/>
      <c r="I1346" s="2"/>
      <c r="J1346" s="2"/>
      <c r="K1346" s="2"/>
      <c r="L1346" s="2"/>
      <c r="M1346" s="2"/>
      <c r="N1346" s="2">
        <v>7820</v>
      </c>
      <c r="O1346" s="2" t="s">
        <v>17</v>
      </c>
      <c r="P1346" s="2">
        <v>510.70508695652171</v>
      </c>
      <c r="Q1346" s="2">
        <v>3993713.78</v>
      </c>
      <c r="R1346" s="2">
        <v>6.6584757099937626</v>
      </c>
      <c r="S1346" s="2">
        <v>52069.280052151233</v>
      </c>
      <c r="T1346" s="2">
        <v>1463296.8</v>
      </c>
    </row>
    <row r="1347" spans="1:20">
      <c r="A1347" s="2" t="s">
        <v>12</v>
      </c>
      <c r="B1347" s="2" t="s">
        <v>1804</v>
      </c>
      <c r="C1347" s="2" t="s">
        <v>14</v>
      </c>
      <c r="D1347" s="3" t="s">
        <v>15</v>
      </c>
      <c r="E1347" s="2" t="s">
        <v>1809</v>
      </c>
      <c r="F1347" s="2"/>
      <c r="G1347" s="2"/>
      <c r="H1347" s="2"/>
      <c r="I1347" s="2"/>
      <c r="J1347" s="2"/>
      <c r="K1347" s="2"/>
      <c r="L1347" s="2"/>
      <c r="M1347" s="2"/>
      <c r="N1347" s="2">
        <v>3360</v>
      </c>
      <c r="O1347" s="2" t="s">
        <v>17</v>
      </c>
      <c r="P1347" s="2">
        <v>365.27393154761899</v>
      </c>
      <c r="Q1347" s="2">
        <v>1227320.4099999999</v>
      </c>
      <c r="R1347" s="2">
        <v>4.7623719888868186</v>
      </c>
      <c r="S1347" s="2">
        <v>16001.569882659711</v>
      </c>
      <c r="T1347" s="2">
        <v>449690.2</v>
      </c>
    </row>
    <row r="1348" spans="1:20">
      <c r="A1348" s="2" t="s">
        <v>12</v>
      </c>
      <c r="B1348" s="2" t="s">
        <v>1804</v>
      </c>
      <c r="C1348" s="2" t="s">
        <v>14</v>
      </c>
      <c r="D1348" s="3" t="s">
        <v>18</v>
      </c>
      <c r="E1348" s="2" t="s">
        <v>1810</v>
      </c>
      <c r="F1348" s="2"/>
      <c r="G1348" s="2"/>
      <c r="H1348" s="2"/>
      <c r="I1348" s="2"/>
      <c r="J1348" s="2"/>
      <c r="K1348" s="2"/>
      <c r="L1348" s="2"/>
      <c r="M1348" s="2"/>
      <c r="N1348" s="2">
        <v>9112</v>
      </c>
      <c r="O1348" s="2" t="s">
        <v>17</v>
      </c>
      <c r="P1348" s="2">
        <v>228.972382572432</v>
      </c>
      <c r="Q1348" s="2">
        <v>2086396.35</v>
      </c>
      <c r="R1348" s="2">
        <v>2.985298338623624</v>
      </c>
      <c r="S1348" s="2">
        <v>27202.038461538461</v>
      </c>
      <c r="T1348" s="2">
        <v>917179.8</v>
      </c>
    </row>
    <row r="1349" spans="1:20">
      <c r="A1349" s="2" t="s">
        <v>12</v>
      </c>
      <c r="B1349" s="2" t="s">
        <v>1804</v>
      </c>
      <c r="C1349" s="2" t="s">
        <v>14</v>
      </c>
      <c r="D1349" s="3" t="s">
        <v>15</v>
      </c>
      <c r="E1349" s="2" t="s">
        <v>1811</v>
      </c>
      <c r="F1349" s="2"/>
      <c r="G1349" s="2"/>
      <c r="H1349" s="2"/>
      <c r="I1349" s="2"/>
      <c r="J1349" s="2"/>
      <c r="K1349" s="2"/>
      <c r="L1349" s="2"/>
      <c r="M1349" s="2"/>
      <c r="N1349" s="2">
        <v>1300</v>
      </c>
      <c r="O1349" s="2" t="s">
        <v>17</v>
      </c>
      <c r="P1349" s="2">
        <v>560.04227692307688</v>
      </c>
      <c r="Q1349" s="2">
        <v>728054.96</v>
      </c>
      <c r="R1349" s="2">
        <v>7.3017246013438966</v>
      </c>
      <c r="S1349" s="2">
        <v>9492.2419817470654</v>
      </c>
      <c r="T1349" s="2">
        <v>266759.40000000002</v>
      </c>
    </row>
    <row r="1350" spans="1:20">
      <c r="A1350" s="2" t="s">
        <v>12</v>
      </c>
      <c r="B1350" s="2" t="s">
        <v>1804</v>
      </c>
      <c r="C1350" s="2" t="s">
        <v>14</v>
      </c>
      <c r="D1350" s="3" t="s">
        <v>15</v>
      </c>
      <c r="E1350" s="2" t="s">
        <v>1812</v>
      </c>
      <c r="F1350" s="2"/>
      <c r="G1350" s="2"/>
      <c r="H1350" s="2"/>
      <c r="I1350" s="2"/>
      <c r="J1350" s="2"/>
      <c r="K1350" s="2"/>
      <c r="L1350" s="2"/>
      <c r="M1350" s="2"/>
      <c r="N1350" s="2">
        <v>1280</v>
      </c>
      <c r="O1350" s="2" t="s">
        <v>17</v>
      </c>
      <c r="P1350" s="2">
        <v>483.83988281249998</v>
      </c>
      <c r="Q1350" s="2">
        <v>619315.05000000005</v>
      </c>
      <c r="R1350" s="2">
        <v>6.3082122922099089</v>
      </c>
      <c r="S1350" s="2">
        <v>8074.5117340286833</v>
      </c>
      <c r="T1350" s="2">
        <v>226917</v>
      </c>
    </row>
    <row r="1351" spans="1:20">
      <c r="A1351" s="2" t="s">
        <v>12</v>
      </c>
      <c r="B1351" s="2" t="s">
        <v>1804</v>
      </c>
      <c r="C1351" s="2" t="s">
        <v>14</v>
      </c>
      <c r="D1351" s="3" t="s">
        <v>15</v>
      </c>
      <c r="E1351" s="2" t="s">
        <v>1813</v>
      </c>
      <c r="F1351" s="2"/>
      <c r="G1351" s="2"/>
      <c r="H1351" s="2"/>
      <c r="I1351" s="2"/>
      <c r="J1351" s="2"/>
      <c r="K1351" s="2"/>
      <c r="L1351" s="2"/>
      <c r="M1351" s="2"/>
      <c r="N1351" s="2">
        <v>4047</v>
      </c>
      <c r="O1351" s="2" t="s">
        <v>17</v>
      </c>
      <c r="P1351" s="2">
        <v>543.2588386459106</v>
      </c>
      <c r="Q1351" s="2">
        <v>2198568.52</v>
      </c>
      <c r="R1351" s="2">
        <v>7.0829053278475964</v>
      </c>
      <c r="S1351" s="2">
        <v>28664.517861799221</v>
      </c>
      <c r="T1351" s="2">
        <v>805555.5</v>
      </c>
    </row>
    <row r="1352" spans="1:20">
      <c r="A1352" s="2" t="s">
        <v>12</v>
      </c>
      <c r="B1352" s="2" t="s">
        <v>1814</v>
      </c>
      <c r="C1352" s="2" t="s">
        <v>14</v>
      </c>
      <c r="D1352" s="3" t="s">
        <v>15</v>
      </c>
      <c r="E1352" s="2" t="s">
        <v>1815</v>
      </c>
      <c r="F1352" s="2"/>
      <c r="G1352" s="2"/>
      <c r="H1352" s="2"/>
      <c r="I1352" s="2"/>
      <c r="J1352" s="2"/>
      <c r="K1352" s="2"/>
      <c r="L1352" s="2"/>
      <c r="M1352" s="2"/>
      <c r="N1352" s="2">
        <v>33264</v>
      </c>
      <c r="O1352" s="2" t="s">
        <v>17</v>
      </c>
      <c r="P1352" s="2">
        <v>196.2701764670515</v>
      </c>
      <c r="Q1352" s="2">
        <v>6528731.1500000004</v>
      </c>
      <c r="R1352" s="2">
        <v>2.5589332003526919</v>
      </c>
      <c r="S1352" s="2">
        <v>85120.353976531944</v>
      </c>
      <c r="T1352" s="2">
        <v>2392127</v>
      </c>
    </row>
    <row r="1353" spans="1:20">
      <c r="A1353" s="2" t="s">
        <v>12</v>
      </c>
      <c r="B1353" s="2" t="s">
        <v>1814</v>
      </c>
      <c r="C1353" s="2" t="s">
        <v>14</v>
      </c>
      <c r="D1353" s="3" t="s">
        <v>15</v>
      </c>
      <c r="E1353" s="2" t="s">
        <v>1725</v>
      </c>
      <c r="F1353" s="2"/>
      <c r="G1353" s="2"/>
      <c r="H1353" s="2"/>
      <c r="I1353" s="2"/>
      <c r="J1353" s="2"/>
      <c r="K1353" s="2"/>
      <c r="L1353" s="2"/>
      <c r="M1353" s="2"/>
      <c r="N1353" s="2">
        <v>8008</v>
      </c>
      <c r="O1353" s="2" t="s">
        <v>17</v>
      </c>
      <c r="P1353" s="2">
        <v>355.32269605394612</v>
      </c>
      <c r="Q1353" s="2">
        <v>2845424.15</v>
      </c>
      <c r="R1353" s="2">
        <v>4.6326296747580971</v>
      </c>
      <c r="S1353" s="2">
        <v>37098.098435462838</v>
      </c>
      <c r="T1353" s="2">
        <v>1042563.4</v>
      </c>
    </row>
    <row r="1354" spans="1:20">
      <c r="A1354" s="2" t="s">
        <v>12</v>
      </c>
      <c r="B1354" s="2" t="s">
        <v>1816</v>
      </c>
      <c r="C1354" s="2" t="s">
        <v>14</v>
      </c>
      <c r="D1354" s="3" t="s">
        <v>15</v>
      </c>
      <c r="E1354" s="2" t="s">
        <v>1817</v>
      </c>
      <c r="F1354" s="2"/>
      <c r="G1354" s="2"/>
      <c r="H1354" s="2"/>
      <c r="I1354" s="2"/>
      <c r="J1354" s="2"/>
      <c r="K1354" s="2"/>
      <c r="L1354" s="2"/>
      <c r="M1354" s="2"/>
      <c r="N1354" s="2">
        <v>6097.5</v>
      </c>
      <c r="O1354" s="2" t="s">
        <v>17</v>
      </c>
      <c r="P1354" s="2">
        <v>514.59727757277574</v>
      </c>
      <c r="Q1354" s="2">
        <v>3137756.9</v>
      </c>
      <c r="R1354" s="2">
        <v>6.6271381529011677</v>
      </c>
      <c r="S1354" s="2">
        <v>40408.974887314871</v>
      </c>
      <c r="T1354" s="2">
        <v>1149674.1000000001</v>
      </c>
    </row>
    <row r="1355" spans="1:20">
      <c r="A1355" s="2" t="s">
        <v>12</v>
      </c>
      <c r="B1355" s="2" t="s">
        <v>1816</v>
      </c>
      <c r="C1355" s="2" t="s">
        <v>14</v>
      </c>
      <c r="D1355" s="3" t="s">
        <v>15</v>
      </c>
      <c r="E1355" s="2" t="s">
        <v>1818</v>
      </c>
      <c r="F1355" s="2"/>
      <c r="G1355" s="2"/>
      <c r="H1355" s="2"/>
      <c r="I1355" s="2"/>
      <c r="J1355" s="2"/>
      <c r="K1355" s="2"/>
      <c r="L1355" s="2"/>
      <c r="M1355" s="2"/>
      <c r="N1355" s="2">
        <v>6783</v>
      </c>
      <c r="O1355" s="2" t="s">
        <v>17</v>
      </c>
      <c r="P1355" s="2">
        <v>546.88889576883378</v>
      </c>
      <c r="Q1355" s="2">
        <v>3709547.38</v>
      </c>
      <c r="R1355" s="2">
        <v>7.0429993015947678</v>
      </c>
      <c r="S1355" s="2">
        <v>47772.664262717313</v>
      </c>
      <c r="T1355" s="2">
        <v>1359178.1</v>
      </c>
    </row>
    <row r="1356" spans="1:20">
      <c r="A1356" s="2" t="s">
        <v>12</v>
      </c>
      <c r="B1356" s="2" t="s">
        <v>1819</v>
      </c>
      <c r="C1356" s="2" t="s">
        <v>14</v>
      </c>
      <c r="D1356" s="3" t="s">
        <v>15</v>
      </c>
      <c r="E1356" s="2" t="s">
        <v>1820</v>
      </c>
      <c r="F1356" s="2"/>
      <c r="G1356" s="2"/>
      <c r="H1356" s="2"/>
      <c r="I1356" s="2"/>
      <c r="J1356" s="2"/>
      <c r="K1356" s="2"/>
      <c r="L1356" s="2"/>
      <c r="M1356" s="2"/>
      <c r="N1356" s="2">
        <v>2800</v>
      </c>
      <c r="O1356" s="2" t="s">
        <v>17</v>
      </c>
      <c r="P1356" s="2">
        <v>367.51845357142861</v>
      </c>
      <c r="Q1356" s="2">
        <v>1029051.67</v>
      </c>
      <c r="R1356" s="2">
        <v>4.7330129242939929</v>
      </c>
      <c r="S1356" s="2">
        <v>13252.436188023181</v>
      </c>
      <c r="T1356" s="2">
        <v>377044.5</v>
      </c>
    </row>
    <row r="1357" spans="1:20">
      <c r="A1357" s="2" t="s">
        <v>12</v>
      </c>
      <c r="B1357" s="2" t="s">
        <v>1819</v>
      </c>
      <c r="C1357" s="2" t="s">
        <v>14</v>
      </c>
      <c r="D1357" s="3" t="s">
        <v>15</v>
      </c>
      <c r="E1357" s="2" t="s">
        <v>1821</v>
      </c>
      <c r="F1357" s="2"/>
      <c r="G1357" s="2"/>
      <c r="H1357" s="2"/>
      <c r="I1357" s="2"/>
      <c r="J1357" s="2"/>
      <c r="K1357" s="2"/>
      <c r="L1357" s="2"/>
      <c r="M1357" s="2"/>
      <c r="N1357" s="2">
        <v>406</v>
      </c>
      <c r="O1357" s="2" t="s">
        <v>17</v>
      </c>
      <c r="P1357" s="2">
        <v>611.44891625615764</v>
      </c>
      <c r="Q1357" s="2">
        <v>248248.26</v>
      </c>
      <c r="R1357" s="2">
        <v>7.8744226175937877</v>
      </c>
      <c r="S1357" s="2">
        <v>3197.0155827430781</v>
      </c>
      <c r="T1357" s="2">
        <v>90958.3</v>
      </c>
    </row>
    <row r="1358" spans="1:20">
      <c r="A1358" s="2" t="s">
        <v>12</v>
      </c>
      <c r="B1358" s="2" t="s">
        <v>1819</v>
      </c>
      <c r="C1358" s="2" t="s">
        <v>14</v>
      </c>
      <c r="D1358" s="3" t="s">
        <v>15</v>
      </c>
      <c r="E1358" s="2" t="s">
        <v>1822</v>
      </c>
      <c r="F1358" s="2"/>
      <c r="G1358" s="2"/>
      <c r="H1358" s="2"/>
      <c r="I1358" s="2"/>
      <c r="J1358" s="2"/>
      <c r="K1358" s="2"/>
      <c r="L1358" s="2"/>
      <c r="M1358" s="2"/>
      <c r="N1358" s="2">
        <v>413</v>
      </c>
      <c r="O1358" s="2" t="s">
        <v>17</v>
      </c>
      <c r="P1358" s="2">
        <v>566.31181598062949</v>
      </c>
      <c r="Q1358" s="2">
        <v>233886.78</v>
      </c>
      <c r="R1358" s="2">
        <v>7.2931334962090073</v>
      </c>
      <c r="S1358" s="2">
        <v>3012.064133934321</v>
      </c>
      <c r="T1358" s="2">
        <v>85696.1</v>
      </c>
    </row>
    <row r="1359" spans="1:20">
      <c r="A1359" s="2" t="s">
        <v>12</v>
      </c>
      <c r="B1359" s="2" t="s">
        <v>1819</v>
      </c>
      <c r="C1359" s="2" t="s">
        <v>14</v>
      </c>
      <c r="D1359" s="3" t="s">
        <v>15</v>
      </c>
      <c r="E1359" s="2" t="s">
        <v>1823</v>
      </c>
      <c r="F1359" s="2"/>
      <c r="G1359" s="2"/>
      <c r="H1359" s="2"/>
      <c r="I1359" s="2"/>
      <c r="J1359" s="2"/>
      <c r="K1359" s="2"/>
      <c r="L1359" s="2"/>
      <c r="M1359" s="2"/>
      <c r="N1359" s="2">
        <v>2805</v>
      </c>
      <c r="O1359" s="2" t="s">
        <v>17</v>
      </c>
      <c r="P1359" s="2">
        <v>527.63176114082</v>
      </c>
      <c r="Q1359" s="2">
        <v>1480007.09</v>
      </c>
      <c r="R1359" s="2">
        <v>6.7950001434748222</v>
      </c>
      <c r="S1359" s="2">
        <v>19059.975402446878</v>
      </c>
      <c r="T1359" s="2">
        <v>542274.5</v>
      </c>
    </row>
    <row r="1360" spans="1:20">
      <c r="A1360" s="2" t="s">
        <v>12</v>
      </c>
      <c r="B1360" s="2" t="s">
        <v>1819</v>
      </c>
      <c r="C1360" s="2" t="s">
        <v>14</v>
      </c>
      <c r="D1360" s="3" t="s">
        <v>15</v>
      </c>
      <c r="E1360" s="2" t="s">
        <v>1824</v>
      </c>
      <c r="F1360" s="2"/>
      <c r="G1360" s="2"/>
      <c r="H1360" s="2"/>
      <c r="I1360" s="2"/>
      <c r="J1360" s="2"/>
      <c r="K1360" s="2"/>
      <c r="L1360" s="2"/>
      <c r="M1360" s="2"/>
      <c r="N1360" s="2">
        <v>6400</v>
      </c>
      <c r="O1360" s="2" t="s">
        <v>17</v>
      </c>
      <c r="P1360" s="2">
        <v>490.01186093749999</v>
      </c>
      <c r="Q1360" s="2">
        <v>3136075.91</v>
      </c>
      <c r="R1360" s="2">
        <v>6.3105197802640056</v>
      </c>
      <c r="S1360" s="2">
        <v>40387.326593689642</v>
      </c>
      <c r="T1360" s="2">
        <v>1149058.2</v>
      </c>
    </row>
    <row r="1361" spans="1:20">
      <c r="A1361" s="2" t="s">
        <v>12</v>
      </c>
      <c r="B1361" s="2" t="s">
        <v>1819</v>
      </c>
      <c r="C1361" s="2" t="s">
        <v>14</v>
      </c>
      <c r="D1361" s="3" t="s">
        <v>15</v>
      </c>
      <c r="E1361" s="2" t="s">
        <v>1825</v>
      </c>
      <c r="F1361" s="2"/>
      <c r="G1361" s="2"/>
      <c r="H1361" s="2"/>
      <c r="I1361" s="2"/>
      <c r="J1361" s="2"/>
      <c r="K1361" s="2"/>
      <c r="L1361" s="2"/>
      <c r="M1361" s="2"/>
      <c r="N1361" s="2">
        <v>10532.9</v>
      </c>
      <c r="O1361" s="2" t="s">
        <v>17</v>
      </c>
      <c r="P1361" s="2">
        <v>399.5341833683031</v>
      </c>
      <c r="Q1361" s="2">
        <v>4208253.5999999996</v>
      </c>
      <c r="R1361" s="2">
        <v>5.1453210993986227</v>
      </c>
      <c r="S1361" s="2">
        <v>54195.152607855751</v>
      </c>
      <c r="T1361" s="2">
        <v>1541904.1</v>
      </c>
    </row>
    <row r="1362" spans="1:20">
      <c r="A1362" s="2" t="s">
        <v>12</v>
      </c>
      <c r="B1362" s="2" t="s">
        <v>1819</v>
      </c>
      <c r="C1362" s="2" t="s">
        <v>14</v>
      </c>
      <c r="D1362" s="3" t="s">
        <v>15</v>
      </c>
      <c r="E1362" s="2" t="s">
        <v>1826</v>
      </c>
      <c r="F1362" s="2"/>
      <c r="G1362" s="2"/>
      <c r="H1362" s="2"/>
      <c r="I1362" s="2"/>
      <c r="J1362" s="2"/>
      <c r="K1362" s="2"/>
      <c r="L1362" s="2"/>
      <c r="M1362" s="2"/>
      <c r="N1362" s="2">
        <v>10116</v>
      </c>
      <c r="O1362" s="2" t="s">
        <v>17</v>
      </c>
      <c r="P1362" s="2">
        <v>498.55653321470942</v>
      </c>
      <c r="Q1362" s="2">
        <v>5043397.8899999997</v>
      </c>
      <c r="R1362" s="2">
        <v>6.4205606338017942</v>
      </c>
      <c r="S1362" s="2">
        <v>64950.39137153895</v>
      </c>
      <c r="T1362" s="2">
        <v>1847901.1</v>
      </c>
    </row>
    <row r="1363" spans="1:20">
      <c r="A1363" s="2" t="s">
        <v>12</v>
      </c>
      <c r="B1363" s="2" t="s">
        <v>1819</v>
      </c>
      <c r="C1363" s="2" t="s">
        <v>14</v>
      </c>
      <c r="D1363" s="3" t="s">
        <v>15</v>
      </c>
      <c r="E1363" s="2" t="s">
        <v>1827</v>
      </c>
      <c r="F1363" s="2"/>
      <c r="G1363" s="2"/>
      <c r="H1363" s="2"/>
      <c r="I1363" s="2"/>
      <c r="J1363" s="2"/>
      <c r="K1363" s="2"/>
      <c r="L1363" s="2"/>
      <c r="M1363" s="2"/>
      <c r="N1363" s="2">
        <v>8967</v>
      </c>
      <c r="O1363" s="2" t="s">
        <v>17</v>
      </c>
      <c r="P1363" s="2">
        <v>432.5308118657299</v>
      </c>
      <c r="Q1363" s="2">
        <v>3878503.79</v>
      </c>
      <c r="R1363" s="2">
        <v>5.570261582301737</v>
      </c>
      <c r="S1363" s="2">
        <v>49948.535608499667</v>
      </c>
      <c r="T1363" s="2">
        <v>1421083.9</v>
      </c>
    </row>
    <row r="1364" spans="1:20">
      <c r="A1364" s="2" t="s">
        <v>12</v>
      </c>
      <c r="B1364" s="2" t="s">
        <v>1819</v>
      </c>
      <c r="C1364" s="2" t="s">
        <v>14</v>
      </c>
      <c r="D1364" s="3" t="s">
        <v>15</v>
      </c>
      <c r="E1364" s="2" t="s">
        <v>1828</v>
      </c>
      <c r="F1364" s="2"/>
      <c r="G1364" s="2"/>
      <c r="H1364" s="2"/>
      <c r="I1364" s="2"/>
      <c r="J1364" s="2"/>
      <c r="K1364" s="2"/>
      <c r="L1364" s="2"/>
      <c r="M1364" s="2"/>
      <c r="N1364" s="2">
        <v>108.3</v>
      </c>
      <c r="O1364" s="2" t="s">
        <v>17</v>
      </c>
      <c r="P1364" s="2">
        <v>391.67774699907659</v>
      </c>
      <c r="Q1364" s="2">
        <v>42418.7</v>
      </c>
      <c r="R1364" s="2">
        <v>5.0441435543989259</v>
      </c>
      <c r="S1364" s="2">
        <v>546.28074694140366</v>
      </c>
      <c r="T1364" s="2">
        <v>15542.2</v>
      </c>
    </row>
    <row r="1365" spans="1:20">
      <c r="A1365" s="2" t="s">
        <v>12</v>
      </c>
      <c r="B1365" s="2" t="s">
        <v>1829</v>
      </c>
      <c r="C1365" s="2" t="s">
        <v>14</v>
      </c>
      <c r="D1365" s="3" t="s">
        <v>15</v>
      </c>
      <c r="E1365" s="2" t="s">
        <v>1830</v>
      </c>
      <c r="F1365" s="2"/>
      <c r="G1365" s="2"/>
      <c r="H1365" s="2"/>
      <c r="I1365" s="2"/>
      <c r="J1365" s="2"/>
      <c r="K1365" s="2"/>
      <c r="L1365" s="2"/>
      <c r="M1365" s="2"/>
      <c r="N1365" s="2">
        <v>10488</v>
      </c>
      <c r="O1365" s="2" t="s">
        <v>17</v>
      </c>
      <c r="P1365" s="2">
        <v>157.1683114035088</v>
      </c>
      <c r="Q1365" s="2">
        <v>1648381.25</v>
      </c>
      <c r="R1365" s="2">
        <v>2.0240606748681098</v>
      </c>
      <c r="S1365" s="2">
        <v>21228.348358016741</v>
      </c>
      <c r="T1365" s="2">
        <v>603966.80000000005</v>
      </c>
    </row>
    <row r="1366" spans="1:20">
      <c r="A1366" s="2" t="s">
        <v>12</v>
      </c>
      <c r="B1366" s="2" t="s">
        <v>1831</v>
      </c>
      <c r="C1366" s="2" t="s">
        <v>14</v>
      </c>
      <c r="D1366" s="3" t="s">
        <v>15</v>
      </c>
      <c r="E1366" s="2" t="s">
        <v>1832</v>
      </c>
      <c r="F1366" s="2"/>
      <c r="G1366" s="2"/>
      <c r="H1366" s="2"/>
      <c r="I1366" s="2"/>
      <c r="J1366" s="2"/>
      <c r="K1366" s="2"/>
      <c r="L1366" s="2"/>
      <c r="M1366" s="2"/>
      <c r="N1366" s="2">
        <v>3286.68</v>
      </c>
      <c r="O1366" s="2" t="s">
        <v>17</v>
      </c>
      <c r="P1366" s="2">
        <v>1033.3314803996741</v>
      </c>
      <c r="Q1366" s="2">
        <v>3396229.91</v>
      </c>
      <c r="R1366" s="2">
        <v>13.30755287056888</v>
      </c>
      <c r="S1366" s="2">
        <v>43737.667868641343</v>
      </c>
      <c r="T1366" s="2">
        <v>1244378.7</v>
      </c>
    </row>
    <row r="1367" spans="1:20">
      <c r="A1367" s="2" t="s">
        <v>12</v>
      </c>
      <c r="B1367" s="2" t="s">
        <v>1833</v>
      </c>
      <c r="C1367" s="2" t="s">
        <v>14</v>
      </c>
      <c r="D1367" s="3" t="s">
        <v>15</v>
      </c>
      <c r="E1367" s="2" t="s">
        <v>1834</v>
      </c>
      <c r="F1367" s="2"/>
      <c r="G1367" s="2"/>
      <c r="H1367" s="2"/>
      <c r="I1367" s="2"/>
      <c r="J1367" s="2"/>
      <c r="K1367" s="2"/>
      <c r="L1367" s="2"/>
      <c r="M1367" s="2"/>
      <c r="N1367" s="2">
        <v>4760</v>
      </c>
      <c r="O1367" s="2" t="s">
        <v>17</v>
      </c>
      <c r="P1367" s="2">
        <v>516.70881092436969</v>
      </c>
      <c r="Q1367" s="2">
        <v>2459533.94</v>
      </c>
      <c r="R1367" s="2">
        <v>6.6543311129989648</v>
      </c>
      <c r="S1367" s="2">
        <v>31674.616097875081</v>
      </c>
      <c r="T1367" s="2">
        <v>901173.3</v>
      </c>
    </row>
    <row r="1368" spans="1:20">
      <c r="A1368" s="2" t="s">
        <v>12</v>
      </c>
      <c r="B1368" s="2" t="s">
        <v>1833</v>
      </c>
      <c r="C1368" s="2" t="s">
        <v>14</v>
      </c>
      <c r="D1368" s="3" t="s">
        <v>15</v>
      </c>
      <c r="E1368" s="2" t="s">
        <v>1835</v>
      </c>
      <c r="F1368" s="2"/>
      <c r="G1368" s="2"/>
      <c r="H1368" s="2"/>
      <c r="I1368" s="2"/>
      <c r="J1368" s="2"/>
      <c r="K1368" s="2"/>
      <c r="L1368" s="2"/>
      <c r="M1368" s="2"/>
      <c r="N1368" s="2">
        <v>570</v>
      </c>
      <c r="O1368" s="2" t="s">
        <v>17</v>
      </c>
      <c r="P1368" s="2">
        <v>549.64526315789476</v>
      </c>
      <c r="Q1368" s="2">
        <v>313297.8</v>
      </c>
      <c r="R1368" s="2">
        <v>7.0784966279187991</v>
      </c>
      <c r="S1368" s="2">
        <v>4034.7430779137148</v>
      </c>
      <c r="T1368" s="2">
        <v>114792.4</v>
      </c>
    </row>
    <row r="1369" spans="1:20">
      <c r="A1369" s="2" t="s">
        <v>12</v>
      </c>
      <c r="B1369" s="2" t="s">
        <v>1833</v>
      </c>
      <c r="C1369" s="2" t="s">
        <v>14</v>
      </c>
      <c r="D1369" s="3" t="s">
        <v>15</v>
      </c>
      <c r="E1369" s="2" t="s">
        <v>1836</v>
      </c>
      <c r="F1369" s="2"/>
      <c r="G1369" s="2"/>
      <c r="H1369" s="2"/>
      <c r="I1369" s="2"/>
      <c r="J1369" s="2"/>
      <c r="K1369" s="2"/>
      <c r="L1369" s="2"/>
      <c r="M1369" s="2"/>
      <c r="N1369" s="2">
        <v>3540</v>
      </c>
      <c r="O1369" s="2" t="s">
        <v>17</v>
      </c>
      <c r="P1369" s="2">
        <v>550.86412429378527</v>
      </c>
      <c r="Q1369" s="2">
        <v>1950059</v>
      </c>
      <c r="R1369" s="2">
        <v>7.0941934873636221</v>
      </c>
      <c r="S1369" s="2">
        <v>25113.44494526722</v>
      </c>
      <c r="T1369" s="2">
        <v>714501.6</v>
      </c>
    </row>
    <row r="1370" spans="1:20">
      <c r="A1370" s="2" t="s">
        <v>12</v>
      </c>
      <c r="B1370" s="2" t="s">
        <v>1833</v>
      </c>
      <c r="C1370" s="2" t="s">
        <v>14</v>
      </c>
      <c r="D1370" s="3" t="s">
        <v>15</v>
      </c>
      <c r="E1370" s="2" t="s">
        <v>1837</v>
      </c>
      <c r="F1370" s="2"/>
      <c r="G1370" s="2"/>
      <c r="H1370" s="2"/>
      <c r="I1370" s="2"/>
      <c r="J1370" s="2"/>
      <c r="K1370" s="2"/>
      <c r="L1370" s="2"/>
      <c r="M1370" s="2"/>
      <c r="N1370" s="2">
        <v>3128</v>
      </c>
      <c r="O1370" s="2" t="s">
        <v>17</v>
      </c>
      <c r="P1370" s="2">
        <v>473.64972186700771</v>
      </c>
      <c r="Q1370" s="2">
        <v>1481576.33</v>
      </c>
      <c r="R1370" s="2">
        <v>6.0998032436189016</v>
      </c>
      <c r="S1370" s="2">
        <v>19080.18454603992</v>
      </c>
      <c r="T1370" s="2">
        <v>542849.6</v>
      </c>
    </row>
    <row r="1371" spans="1:20">
      <c r="A1371" s="2" t="s">
        <v>12</v>
      </c>
      <c r="B1371" s="2" t="s">
        <v>1833</v>
      </c>
      <c r="C1371" s="2" t="s">
        <v>14</v>
      </c>
      <c r="D1371" s="3" t="s">
        <v>15</v>
      </c>
      <c r="E1371" s="2" t="s">
        <v>1838</v>
      </c>
      <c r="F1371" s="2"/>
      <c r="G1371" s="2"/>
      <c r="H1371" s="2"/>
      <c r="I1371" s="2"/>
      <c r="J1371" s="2"/>
      <c r="K1371" s="2"/>
      <c r="L1371" s="2"/>
      <c r="M1371" s="2"/>
      <c r="N1371" s="2">
        <v>3072</v>
      </c>
      <c r="O1371" s="2" t="s">
        <v>17</v>
      </c>
      <c r="P1371" s="2">
        <v>489.52778645833342</v>
      </c>
      <c r="Q1371" s="2">
        <v>1503829.36</v>
      </c>
      <c r="R1371" s="2">
        <v>6.3042857238677827</v>
      </c>
      <c r="S1371" s="2">
        <v>19366.765743721829</v>
      </c>
      <c r="T1371" s="2">
        <v>551003.1</v>
      </c>
    </row>
    <row r="1372" spans="1:20">
      <c r="A1372" s="2" t="s">
        <v>12</v>
      </c>
      <c r="B1372" s="2" t="s">
        <v>1833</v>
      </c>
      <c r="C1372" s="2" t="s">
        <v>14</v>
      </c>
      <c r="D1372" s="3" t="s">
        <v>15</v>
      </c>
      <c r="E1372" s="2" t="s">
        <v>1839</v>
      </c>
      <c r="F1372" s="2"/>
      <c r="G1372" s="2"/>
      <c r="H1372" s="2"/>
      <c r="I1372" s="2"/>
      <c r="J1372" s="2"/>
      <c r="K1372" s="2"/>
      <c r="L1372" s="2"/>
      <c r="M1372" s="2"/>
      <c r="N1372" s="2">
        <v>7897.5</v>
      </c>
      <c r="O1372" s="2" t="s">
        <v>17</v>
      </c>
      <c r="P1372" s="2">
        <v>507.94811775878441</v>
      </c>
      <c r="Q1372" s="2">
        <v>4011520.26</v>
      </c>
      <c r="R1372" s="2">
        <v>6.541508277640494</v>
      </c>
      <c r="S1372" s="2">
        <v>51661.561622665802</v>
      </c>
      <c r="T1372" s="2">
        <v>1469821.1</v>
      </c>
    </row>
    <row r="1373" spans="1:20">
      <c r="A1373" s="2" t="s">
        <v>12</v>
      </c>
      <c r="B1373" s="2" t="s">
        <v>1840</v>
      </c>
      <c r="C1373" s="2" t="s">
        <v>14</v>
      </c>
      <c r="D1373" s="3" t="s">
        <v>15</v>
      </c>
      <c r="E1373" s="2" t="s">
        <v>1800</v>
      </c>
      <c r="F1373" s="2"/>
      <c r="G1373" s="2"/>
      <c r="H1373" s="2"/>
      <c r="I1373" s="2"/>
      <c r="J1373" s="2"/>
      <c r="K1373" s="2"/>
      <c r="L1373" s="2"/>
      <c r="M1373" s="2"/>
      <c r="N1373" s="2">
        <v>20976</v>
      </c>
      <c r="O1373" s="2" t="s">
        <v>17</v>
      </c>
      <c r="P1373" s="2">
        <v>157.01942648741419</v>
      </c>
      <c r="Q1373" s="2">
        <v>3293639.49</v>
      </c>
      <c r="R1373" s="2">
        <v>2.0221432902435819</v>
      </c>
      <c r="S1373" s="2">
        <v>42416.477656149393</v>
      </c>
      <c r="T1373" s="2">
        <v>1206789.5</v>
      </c>
    </row>
    <row r="1374" spans="1:20">
      <c r="A1374" s="2" t="s">
        <v>12</v>
      </c>
      <c r="B1374" s="2" t="s">
        <v>1840</v>
      </c>
      <c r="C1374" s="2" t="s">
        <v>14</v>
      </c>
      <c r="D1374" s="3" t="s">
        <v>15</v>
      </c>
      <c r="E1374" s="2" t="s">
        <v>1841</v>
      </c>
      <c r="F1374" s="2"/>
      <c r="G1374" s="2"/>
      <c r="H1374" s="2"/>
      <c r="I1374" s="2"/>
      <c r="J1374" s="2"/>
      <c r="K1374" s="2"/>
      <c r="L1374" s="2"/>
      <c r="M1374" s="2"/>
      <c r="N1374" s="2">
        <v>14256</v>
      </c>
      <c r="O1374" s="2" t="s">
        <v>17</v>
      </c>
      <c r="P1374" s="2">
        <v>197.69450126262629</v>
      </c>
      <c r="Q1374" s="2">
        <v>2818332.81</v>
      </c>
      <c r="R1374" s="2">
        <v>2.5459691083403251</v>
      </c>
      <c r="S1374" s="2">
        <v>36295.335608499678</v>
      </c>
      <c r="T1374" s="2">
        <v>1032637.2</v>
      </c>
    </row>
    <row r="1375" spans="1:20">
      <c r="A1375" s="2" t="s">
        <v>12</v>
      </c>
      <c r="B1375" s="2" t="s">
        <v>1840</v>
      </c>
      <c r="C1375" s="2" t="s">
        <v>14</v>
      </c>
      <c r="D1375" s="3" t="s">
        <v>15</v>
      </c>
      <c r="E1375" s="2" t="s">
        <v>1725</v>
      </c>
      <c r="F1375" s="2"/>
      <c r="G1375" s="2"/>
      <c r="H1375" s="2"/>
      <c r="I1375" s="2"/>
      <c r="J1375" s="2"/>
      <c r="K1375" s="2"/>
      <c r="L1375" s="2"/>
      <c r="M1375" s="2"/>
      <c r="N1375" s="2">
        <v>8008</v>
      </c>
      <c r="O1375" s="2" t="s">
        <v>17</v>
      </c>
      <c r="P1375" s="2">
        <v>357.90125874125869</v>
      </c>
      <c r="Q1375" s="2">
        <v>2866073.28</v>
      </c>
      <c r="R1375" s="2">
        <v>4.609159803493351</v>
      </c>
      <c r="S1375" s="2">
        <v>36910.151706374752</v>
      </c>
      <c r="T1375" s="2">
        <v>1050129.3</v>
      </c>
    </row>
    <row r="1376" spans="1:20">
      <c r="A1376" s="2" t="s">
        <v>12</v>
      </c>
      <c r="B1376" s="2" t="s">
        <v>1842</v>
      </c>
      <c r="C1376" s="2" t="s">
        <v>14</v>
      </c>
      <c r="D1376" s="3" t="s">
        <v>15</v>
      </c>
      <c r="E1376" s="2" t="s">
        <v>1843</v>
      </c>
      <c r="F1376" s="2"/>
      <c r="G1376" s="2"/>
      <c r="H1376" s="2"/>
      <c r="I1376" s="2"/>
      <c r="J1376" s="2"/>
      <c r="K1376" s="2"/>
      <c r="L1376" s="2"/>
      <c r="M1376" s="2"/>
      <c r="N1376" s="2">
        <v>9504</v>
      </c>
      <c r="O1376" s="2" t="s">
        <v>17</v>
      </c>
      <c r="P1376" s="2">
        <v>196.45386679292929</v>
      </c>
      <c r="Q1376" s="2">
        <v>1867097.55</v>
      </c>
      <c r="R1376" s="2">
        <v>2.5299918453693402</v>
      </c>
      <c r="S1376" s="2">
        <v>24045.042498390208</v>
      </c>
      <c r="T1376" s="2">
        <v>684104.6</v>
      </c>
    </row>
    <row r="1377" spans="1:20">
      <c r="A1377" s="2" t="s">
        <v>12</v>
      </c>
      <c r="B1377" s="2" t="s">
        <v>1842</v>
      </c>
      <c r="C1377" s="2" t="s">
        <v>14</v>
      </c>
      <c r="D1377" s="3" t="s">
        <v>15</v>
      </c>
      <c r="E1377" s="2" t="s">
        <v>1800</v>
      </c>
      <c r="F1377" s="2"/>
      <c r="G1377" s="2"/>
      <c r="H1377" s="2"/>
      <c r="I1377" s="2"/>
      <c r="J1377" s="2"/>
      <c r="K1377" s="2"/>
      <c r="L1377" s="2"/>
      <c r="M1377" s="2"/>
      <c r="N1377" s="2">
        <v>20976</v>
      </c>
      <c r="O1377" s="2" t="s">
        <v>17</v>
      </c>
      <c r="P1377" s="2">
        <v>156.79731550343249</v>
      </c>
      <c r="Q1377" s="2">
        <v>3288980.49</v>
      </c>
      <c r="R1377" s="2">
        <v>2.0192828783442689</v>
      </c>
      <c r="S1377" s="2">
        <v>42356.477656149393</v>
      </c>
      <c r="T1377" s="2">
        <v>1205082.3999999999</v>
      </c>
    </row>
    <row r="1378" spans="1:20">
      <c r="A1378" s="2" t="s">
        <v>12</v>
      </c>
      <c r="B1378" s="2" t="s">
        <v>1842</v>
      </c>
      <c r="C1378" s="2" t="s">
        <v>14</v>
      </c>
      <c r="D1378" s="3" t="s">
        <v>15</v>
      </c>
      <c r="E1378" s="2" t="s">
        <v>1844</v>
      </c>
      <c r="F1378" s="2"/>
      <c r="G1378" s="2"/>
      <c r="H1378" s="2"/>
      <c r="I1378" s="2"/>
      <c r="J1378" s="2"/>
      <c r="K1378" s="2"/>
      <c r="L1378" s="2"/>
      <c r="M1378" s="2"/>
      <c r="N1378" s="2">
        <v>12012</v>
      </c>
      <c r="O1378" s="2" t="s">
        <v>17</v>
      </c>
      <c r="P1378" s="2">
        <v>355.65524558774553</v>
      </c>
      <c r="Q1378" s="2">
        <v>4272130.8099999996</v>
      </c>
      <c r="R1378" s="2">
        <v>4.5802349721538373</v>
      </c>
      <c r="S1378" s="2">
        <v>55017.782485511903</v>
      </c>
      <c r="T1378" s="2">
        <v>1565308.8</v>
      </c>
    </row>
    <row r="1379" spans="1:20">
      <c r="A1379" s="2" t="s">
        <v>12</v>
      </c>
      <c r="B1379" s="2" t="s">
        <v>1845</v>
      </c>
      <c r="C1379" s="2" t="s">
        <v>14</v>
      </c>
      <c r="D1379" s="3" t="s">
        <v>15</v>
      </c>
      <c r="E1379" s="2" t="s">
        <v>1846</v>
      </c>
      <c r="F1379" s="2"/>
      <c r="G1379" s="2"/>
      <c r="H1379" s="2"/>
      <c r="I1379" s="2"/>
      <c r="J1379" s="2"/>
      <c r="K1379" s="2"/>
      <c r="L1379" s="2"/>
      <c r="M1379" s="2"/>
      <c r="N1379" s="2">
        <v>8970</v>
      </c>
      <c r="O1379" s="2" t="s">
        <v>17</v>
      </c>
      <c r="P1379" s="2">
        <v>457.37414827201781</v>
      </c>
      <c r="Q1379" s="2">
        <v>4102646.11</v>
      </c>
      <c r="R1379" s="2">
        <v>5.9904931011397231</v>
      </c>
      <c r="S1379" s="2">
        <v>53734.723117223322</v>
      </c>
      <c r="T1379" s="2">
        <v>1503209.5</v>
      </c>
    </row>
    <row r="1380" spans="1:20">
      <c r="A1380" s="2" t="s">
        <v>12</v>
      </c>
      <c r="B1380" s="2" t="s">
        <v>1845</v>
      </c>
      <c r="C1380" s="2" t="s">
        <v>14</v>
      </c>
      <c r="D1380" s="3" t="s">
        <v>15</v>
      </c>
      <c r="E1380" s="2" t="s">
        <v>1847</v>
      </c>
      <c r="F1380" s="2"/>
      <c r="G1380" s="2"/>
      <c r="H1380" s="2"/>
      <c r="I1380" s="2"/>
      <c r="J1380" s="2"/>
      <c r="K1380" s="2"/>
      <c r="L1380" s="2"/>
      <c r="M1380" s="2"/>
      <c r="N1380" s="2">
        <v>3507.2</v>
      </c>
      <c r="O1380" s="2" t="s">
        <v>17</v>
      </c>
      <c r="P1380" s="2">
        <v>482.27909443430661</v>
      </c>
      <c r="Q1380" s="2">
        <v>1691449.24</v>
      </c>
      <c r="R1380" s="2">
        <v>6.3166875498926869</v>
      </c>
      <c r="S1380" s="2">
        <v>22153.88657498363</v>
      </c>
      <c r="T1380" s="2">
        <v>619747</v>
      </c>
    </row>
    <row r="1381" spans="1:20">
      <c r="A1381" s="2" t="s">
        <v>12</v>
      </c>
      <c r="B1381" s="2" t="s">
        <v>1845</v>
      </c>
      <c r="C1381" s="2" t="s">
        <v>14</v>
      </c>
      <c r="D1381" s="3" t="s">
        <v>15</v>
      </c>
      <c r="E1381" s="2" t="s">
        <v>1848</v>
      </c>
      <c r="F1381" s="2"/>
      <c r="G1381" s="2"/>
      <c r="H1381" s="2"/>
      <c r="I1381" s="2"/>
      <c r="J1381" s="2"/>
      <c r="K1381" s="2"/>
      <c r="L1381" s="2"/>
      <c r="M1381" s="2"/>
      <c r="N1381" s="2">
        <v>680</v>
      </c>
      <c r="O1381" s="2" t="s">
        <v>17</v>
      </c>
      <c r="P1381" s="2">
        <v>509.0576323529412</v>
      </c>
      <c r="Q1381" s="2">
        <v>346159.19</v>
      </c>
      <c r="R1381" s="2">
        <v>6.667421510844024</v>
      </c>
      <c r="S1381" s="2">
        <v>4533.8466273739359</v>
      </c>
      <c r="T1381" s="2">
        <v>126832.7</v>
      </c>
    </row>
    <row r="1382" spans="1:20">
      <c r="A1382" s="2" t="s">
        <v>12</v>
      </c>
      <c r="B1382" s="2" t="s">
        <v>1845</v>
      </c>
      <c r="C1382" s="2" t="s">
        <v>14</v>
      </c>
      <c r="D1382" s="3" t="s">
        <v>18</v>
      </c>
      <c r="E1382" s="2" t="s">
        <v>1849</v>
      </c>
      <c r="F1382" s="2"/>
      <c r="G1382" s="2"/>
      <c r="H1382" s="2"/>
      <c r="I1382" s="2"/>
      <c r="J1382" s="2"/>
      <c r="K1382" s="2"/>
      <c r="L1382" s="2"/>
      <c r="M1382" s="2"/>
      <c r="N1382" s="2">
        <v>7665</v>
      </c>
      <c r="O1382" s="2" t="s">
        <v>17</v>
      </c>
      <c r="P1382" s="2">
        <v>210.43208480104369</v>
      </c>
      <c r="Q1382" s="2">
        <v>1612961.93</v>
      </c>
      <c r="R1382" s="2">
        <v>2.7561504230654048</v>
      </c>
      <c r="S1382" s="2">
        <v>21125.892992796329</v>
      </c>
      <c r="T1382" s="2">
        <v>709058</v>
      </c>
    </row>
    <row r="1383" spans="1:20">
      <c r="A1383" s="2" t="s">
        <v>12</v>
      </c>
      <c r="B1383" s="2" t="s">
        <v>1845</v>
      </c>
      <c r="C1383" s="2" t="s">
        <v>14</v>
      </c>
      <c r="D1383" s="3" t="s">
        <v>15</v>
      </c>
      <c r="E1383" s="2" t="s">
        <v>1850</v>
      </c>
      <c r="F1383" s="2"/>
      <c r="G1383" s="2"/>
      <c r="H1383" s="2"/>
      <c r="I1383" s="2"/>
      <c r="J1383" s="2"/>
      <c r="K1383" s="2"/>
      <c r="L1383" s="2"/>
      <c r="M1383" s="2"/>
      <c r="N1383" s="2">
        <v>3200</v>
      </c>
      <c r="O1383" s="2" t="s">
        <v>17</v>
      </c>
      <c r="P1383" s="2">
        <v>460.64414687499999</v>
      </c>
      <c r="Q1383" s="2">
        <v>1474061.27</v>
      </c>
      <c r="R1383" s="2">
        <v>6.0333221594629993</v>
      </c>
      <c r="S1383" s="2">
        <v>19306.630910281601</v>
      </c>
      <c r="T1383" s="2">
        <v>540096.1</v>
      </c>
    </row>
    <row r="1384" spans="1:20">
      <c r="A1384" s="2" t="s">
        <v>12</v>
      </c>
      <c r="B1384" s="2" t="s">
        <v>1851</v>
      </c>
      <c r="C1384" s="2" t="s">
        <v>14</v>
      </c>
      <c r="D1384" s="3" t="s">
        <v>15</v>
      </c>
      <c r="E1384" s="2" t="s">
        <v>1852</v>
      </c>
      <c r="F1384" s="2"/>
      <c r="G1384" s="2"/>
      <c r="H1384" s="2"/>
      <c r="I1384" s="2"/>
      <c r="J1384" s="2"/>
      <c r="K1384" s="2"/>
      <c r="L1384" s="2"/>
      <c r="M1384" s="2"/>
      <c r="N1384" s="2">
        <v>8987</v>
      </c>
      <c r="O1384" s="2" t="s">
        <v>17</v>
      </c>
      <c r="P1384" s="2">
        <v>425.61472237676639</v>
      </c>
      <c r="Q1384" s="2">
        <v>3824999.51</v>
      </c>
      <c r="R1384" s="2">
        <v>5.5745215766439609</v>
      </c>
      <c r="S1384" s="2">
        <v>50098.225409299281</v>
      </c>
      <c r="T1384" s="2">
        <v>1401479.8</v>
      </c>
    </row>
    <row r="1385" spans="1:20">
      <c r="A1385" s="2" t="s">
        <v>12</v>
      </c>
      <c r="B1385" s="2" t="s">
        <v>1851</v>
      </c>
      <c r="C1385" s="2" t="s">
        <v>14</v>
      </c>
      <c r="D1385" s="3" t="s">
        <v>15</v>
      </c>
      <c r="E1385" s="2" t="s">
        <v>1853</v>
      </c>
      <c r="F1385" s="2"/>
      <c r="G1385" s="2"/>
      <c r="H1385" s="2"/>
      <c r="I1385" s="2"/>
      <c r="J1385" s="2"/>
      <c r="K1385" s="2"/>
      <c r="L1385" s="2"/>
      <c r="M1385" s="2"/>
      <c r="N1385" s="2">
        <v>8094.8</v>
      </c>
      <c r="O1385" s="2" t="s">
        <v>17</v>
      </c>
      <c r="P1385" s="2">
        <v>502.81530241636608</v>
      </c>
      <c r="Q1385" s="2">
        <v>4070189.31</v>
      </c>
      <c r="R1385" s="2">
        <v>6.5856621141632763</v>
      </c>
      <c r="S1385" s="2">
        <v>53309.617681728887</v>
      </c>
      <c r="T1385" s="2">
        <v>1491317.4</v>
      </c>
    </row>
    <row r="1386" spans="1:20">
      <c r="A1386" s="2" t="s">
        <v>12</v>
      </c>
      <c r="B1386" s="2" t="s">
        <v>1854</v>
      </c>
      <c r="C1386" s="2" t="s">
        <v>14</v>
      </c>
      <c r="D1386" s="3" t="s">
        <v>15</v>
      </c>
      <c r="E1386" s="2" t="s">
        <v>1855</v>
      </c>
      <c r="F1386" s="2"/>
      <c r="G1386" s="2"/>
      <c r="H1386" s="2"/>
      <c r="I1386" s="2"/>
      <c r="J1386" s="2"/>
      <c r="K1386" s="2"/>
      <c r="L1386" s="2"/>
      <c r="M1386" s="2"/>
      <c r="N1386" s="2">
        <v>19008</v>
      </c>
      <c r="O1386" s="2" t="s">
        <v>17</v>
      </c>
      <c r="P1386" s="2">
        <v>192.9811243</v>
      </c>
      <c r="Q1386" s="2">
        <v>3668185.21</v>
      </c>
      <c r="R1386" s="2">
        <v>2.5476056009999999</v>
      </c>
      <c r="S1386" s="2">
        <v>48424.887260000003</v>
      </c>
      <c r="T1386" s="2">
        <v>1344023</v>
      </c>
    </row>
    <row r="1387" spans="1:20">
      <c r="A1387" s="2" t="s">
        <v>12</v>
      </c>
      <c r="B1387" s="2" t="s">
        <v>1854</v>
      </c>
      <c r="C1387" s="2" t="s">
        <v>14</v>
      </c>
      <c r="D1387" s="3" t="s">
        <v>15</v>
      </c>
      <c r="E1387" s="2" t="s">
        <v>1844</v>
      </c>
      <c r="F1387" s="2"/>
      <c r="G1387" s="2"/>
      <c r="H1387" s="2"/>
      <c r="I1387" s="2"/>
      <c r="J1387" s="2"/>
      <c r="K1387" s="2"/>
      <c r="L1387" s="2"/>
      <c r="M1387" s="2"/>
      <c r="N1387" s="2">
        <v>12012</v>
      </c>
      <c r="O1387" s="2" t="s">
        <v>17</v>
      </c>
      <c r="P1387" s="2">
        <v>349.36827670000002</v>
      </c>
      <c r="Q1387" s="2">
        <v>4196611.74</v>
      </c>
      <c r="R1387" s="2">
        <v>4.6121224649999997</v>
      </c>
      <c r="S1387" s="2">
        <v>55400.815049999997</v>
      </c>
      <c r="T1387" s="2">
        <v>1537638.5</v>
      </c>
    </row>
    <row r="1388" spans="1:20">
      <c r="A1388" s="2" t="s">
        <v>12</v>
      </c>
      <c r="B1388" s="2" t="s">
        <v>1856</v>
      </c>
      <c r="C1388" s="2" t="s">
        <v>14</v>
      </c>
      <c r="D1388" s="3" t="s">
        <v>15</v>
      </c>
      <c r="E1388" s="2" t="s">
        <v>1857</v>
      </c>
      <c r="F1388" s="2"/>
      <c r="G1388" s="2"/>
      <c r="H1388" s="2"/>
      <c r="I1388" s="2"/>
      <c r="J1388" s="2"/>
      <c r="K1388" s="2"/>
      <c r="L1388" s="2"/>
      <c r="M1388" s="2"/>
      <c r="N1388" s="2">
        <v>6450</v>
      </c>
      <c r="O1388" s="2" t="s">
        <v>17</v>
      </c>
      <c r="P1388" s="2">
        <v>384.97500309999998</v>
      </c>
      <c r="Q1388" s="2">
        <v>2483088.77</v>
      </c>
      <c r="R1388" s="2">
        <v>5.082178259</v>
      </c>
      <c r="S1388" s="2">
        <v>32780.049769999998</v>
      </c>
      <c r="T1388" s="2">
        <v>909803.8</v>
      </c>
    </row>
    <row r="1389" spans="1:20">
      <c r="A1389" s="2" t="s">
        <v>12</v>
      </c>
      <c r="B1389" s="2" t="s">
        <v>1858</v>
      </c>
      <c r="C1389" s="2" t="s">
        <v>14</v>
      </c>
      <c r="D1389" s="3" t="s">
        <v>15</v>
      </c>
      <c r="E1389" s="2" t="s">
        <v>1859</v>
      </c>
      <c r="F1389" s="2"/>
      <c r="G1389" s="2"/>
      <c r="H1389" s="2"/>
      <c r="I1389" s="2"/>
      <c r="J1389" s="2"/>
      <c r="K1389" s="2"/>
      <c r="L1389" s="2"/>
      <c r="M1389" s="2"/>
      <c r="N1389" s="2">
        <v>1401.6</v>
      </c>
      <c r="O1389" s="2" t="s">
        <v>17</v>
      </c>
      <c r="P1389" s="2">
        <v>431.49974315068499</v>
      </c>
      <c r="Q1389" s="2">
        <v>604790.04</v>
      </c>
      <c r="R1389" s="2">
        <v>6.0223271898211426</v>
      </c>
      <c r="S1389" s="2">
        <v>8440.893789253314</v>
      </c>
      <c r="T1389" s="2">
        <v>221595.1</v>
      </c>
    </row>
    <row r="1390" spans="1:20">
      <c r="A1390" s="2" t="s">
        <v>12</v>
      </c>
      <c r="B1390" s="2" t="s">
        <v>1858</v>
      </c>
      <c r="C1390" s="2" t="s">
        <v>14</v>
      </c>
      <c r="D1390" s="3" t="s">
        <v>15</v>
      </c>
      <c r="E1390" s="2" t="s">
        <v>1860</v>
      </c>
      <c r="F1390" s="2"/>
      <c r="G1390" s="2"/>
      <c r="H1390" s="2"/>
      <c r="I1390" s="2"/>
      <c r="J1390" s="2"/>
      <c r="K1390" s="2"/>
      <c r="L1390" s="2"/>
      <c r="M1390" s="2"/>
      <c r="N1390" s="2">
        <v>3420</v>
      </c>
      <c r="O1390" s="2" t="s">
        <v>17</v>
      </c>
      <c r="P1390" s="2">
        <v>507.2458304093567</v>
      </c>
      <c r="Q1390" s="2">
        <v>1734780.74</v>
      </c>
      <c r="R1390" s="2">
        <v>7.0794951906400092</v>
      </c>
      <c r="S1390" s="2">
        <v>24211.873551988829</v>
      </c>
      <c r="T1390" s="2">
        <v>635623.6</v>
      </c>
    </row>
    <row r="1391" spans="1:20">
      <c r="A1391" s="2" t="s">
        <v>12</v>
      </c>
      <c r="B1391" s="2" t="s">
        <v>1858</v>
      </c>
      <c r="C1391" s="2" t="s">
        <v>14</v>
      </c>
      <c r="D1391" s="3" t="s">
        <v>15</v>
      </c>
      <c r="E1391" s="2" t="s">
        <v>1861</v>
      </c>
      <c r="F1391" s="2"/>
      <c r="G1391" s="2"/>
      <c r="H1391" s="2"/>
      <c r="I1391" s="2"/>
      <c r="J1391" s="2"/>
      <c r="K1391" s="2"/>
      <c r="L1391" s="2"/>
      <c r="M1391" s="2"/>
      <c r="N1391" s="2">
        <v>2560</v>
      </c>
      <c r="O1391" s="2" t="s">
        <v>17</v>
      </c>
      <c r="P1391" s="2">
        <v>451.76580078124999</v>
      </c>
      <c r="Q1391" s="2">
        <v>1156520.45</v>
      </c>
      <c r="R1391" s="2">
        <v>6.305175167916957</v>
      </c>
      <c r="S1391" s="2">
        <v>16141.24842986741</v>
      </c>
      <c r="T1391" s="2">
        <v>423749.1</v>
      </c>
    </row>
    <row r="1392" spans="1:20">
      <c r="A1392" s="2" t="s">
        <v>12</v>
      </c>
      <c r="B1392" s="2" t="s">
        <v>1858</v>
      </c>
      <c r="C1392" s="2" t="s">
        <v>14</v>
      </c>
      <c r="D1392" s="3" t="s">
        <v>15</v>
      </c>
      <c r="E1392" s="2" t="s">
        <v>1862</v>
      </c>
      <c r="F1392" s="2"/>
      <c r="G1392" s="2"/>
      <c r="H1392" s="2"/>
      <c r="I1392" s="2"/>
      <c r="J1392" s="2"/>
      <c r="K1392" s="2"/>
      <c r="L1392" s="2"/>
      <c r="M1392" s="2"/>
      <c r="N1392" s="2">
        <v>3038.5</v>
      </c>
      <c r="O1392" s="2" t="s">
        <v>17</v>
      </c>
      <c r="P1392" s="2">
        <v>508.37067632055289</v>
      </c>
      <c r="Q1392" s="2">
        <v>1544684.3</v>
      </c>
      <c r="R1392" s="2">
        <v>7.0951943659532857</v>
      </c>
      <c r="S1392" s="2">
        <v>21558.748080949059</v>
      </c>
      <c r="T1392" s="2">
        <v>565972.4</v>
      </c>
    </row>
    <row r="1393" spans="1:20">
      <c r="A1393" s="2" t="s">
        <v>12</v>
      </c>
      <c r="B1393" s="2" t="s">
        <v>1858</v>
      </c>
      <c r="C1393" s="2" t="s">
        <v>14</v>
      </c>
      <c r="D1393" s="3" t="s">
        <v>15</v>
      </c>
      <c r="E1393" s="2" t="s">
        <v>1863</v>
      </c>
      <c r="F1393" s="2"/>
      <c r="G1393" s="2"/>
      <c r="H1393" s="2"/>
      <c r="I1393" s="2"/>
      <c r="J1393" s="2"/>
      <c r="K1393" s="2"/>
      <c r="L1393" s="2"/>
      <c r="M1393" s="2"/>
      <c r="N1393" s="2">
        <v>4426.8</v>
      </c>
      <c r="O1393" s="2" t="s">
        <v>17</v>
      </c>
      <c r="P1393" s="2">
        <v>476.85008809975608</v>
      </c>
      <c r="Q1393" s="2">
        <v>2110919.9700000002</v>
      </c>
      <c r="R1393" s="2">
        <v>6.6552698967167627</v>
      </c>
      <c r="S1393" s="2">
        <v>29461.54877878576</v>
      </c>
      <c r="T1393" s="2">
        <v>773441.1</v>
      </c>
    </row>
    <row r="1394" spans="1:20">
      <c r="A1394" s="2" t="s">
        <v>12</v>
      </c>
      <c r="B1394" s="2" t="s">
        <v>1864</v>
      </c>
      <c r="C1394" s="2" t="s">
        <v>14</v>
      </c>
      <c r="D1394" s="3" t="s">
        <v>15</v>
      </c>
      <c r="E1394" s="2" t="s">
        <v>1865</v>
      </c>
      <c r="F1394" s="2"/>
      <c r="G1394" s="2"/>
      <c r="H1394" s="2"/>
      <c r="I1394" s="2"/>
      <c r="J1394" s="2"/>
      <c r="K1394" s="2"/>
      <c r="L1394" s="2"/>
      <c r="M1394" s="2"/>
      <c r="N1394" s="2">
        <v>15568</v>
      </c>
      <c r="O1394" s="2" t="s">
        <v>17</v>
      </c>
      <c r="P1394" s="2">
        <v>328.46774152106877</v>
      </c>
      <c r="Q1394" s="2">
        <v>5113585.8</v>
      </c>
      <c r="R1394" s="2">
        <v>4.584336936790911</v>
      </c>
      <c r="S1394" s="2">
        <v>71368.957431960909</v>
      </c>
      <c r="T1394" s="2">
        <v>1243624.1000000001</v>
      </c>
    </row>
    <row r="1395" spans="1:20">
      <c r="A1395" s="2" t="s">
        <v>12</v>
      </c>
      <c r="B1395" s="2" t="s">
        <v>1866</v>
      </c>
      <c r="C1395" s="2" t="s">
        <v>14</v>
      </c>
      <c r="D1395" s="3" t="s">
        <v>15</v>
      </c>
      <c r="E1395" s="2" t="s">
        <v>1867</v>
      </c>
      <c r="F1395" s="2"/>
      <c r="G1395" s="2"/>
      <c r="H1395" s="2"/>
      <c r="I1395" s="2"/>
      <c r="J1395" s="2"/>
      <c r="K1395" s="2"/>
      <c r="L1395" s="2"/>
      <c r="M1395" s="2"/>
      <c r="N1395" s="2">
        <v>184</v>
      </c>
      <c r="O1395" s="2" t="s">
        <v>17</v>
      </c>
      <c r="P1395" s="2">
        <v>514.7641304347826</v>
      </c>
      <c r="Q1395" s="2">
        <v>94716.6</v>
      </c>
      <c r="R1395" s="2">
        <v>7.1844261051609566</v>
      </c>
      <c r="S1395" s="2">
        <v>1321.9344033496161</v>
      </c>
      <c r="T1395" s="2">
        <v>23035.200000000001</v>
      </c>
    </row>
    <row r="1396" spans="1:20">
      <c r="A1396" s="2" t="s">
        <v>12</v>
      </c>
      <c r="B1396" s="2" t="s">
        <v>1866</v>
      </c>
      <c r="C1396" s="2" t="s">
        <v>14</v>
      </c>
      <c r="D1396" s="3" t="s">
        <v>15</v>
      </c>
      <c r="E1396" s="2" t="s">
        <v>1868</v>
      </c>
      <c r="F1396" s="2"/>
      <c r="G1396" s="2"/>
      <c r="H1396" s="2"/>
      <c r="I1396" s="2"/>
      <c r="J1396" s="2"/>
      <c r="K1396" s="2"/>
      <c r="L1396" s="2"/>
      <c r="M1396" s="2"/>
      <c r="N1396" s="2">
        <v>8886.24</v>
      </c>
      <c r="O1396" s="2" t="s">
        <v>17</v>
      </c>
      <c r="P1396" s="2">
        <v>406.05688457660392</v>
      </c>
      <c r="Q1396" s="2">
        <v>3608318.93</v>
      </c>
      <c r="R1396" s="2">
        <v>5.6672279773426917</v>
      </c>
      <c r="S1396" s="2">
        <v>50360.347941381719</v>
      </c>
      <c r="T1396" s="2">
        <v>877543.2</v>
      </c>
    </row>
    <row r="1397" spans="1:20">
      <c r="A1397" s="2" t="s">
        <v>12</v>
      </c>
      <c r="B1397" s="2" t="s">
        <v>1866</v>
      </c>
      <c r="C1397" s="2" t="s">
        <v>14</v>
      </c>
      <c r="D1397" s="3" t="s">
        <v>15</v>
      </c>
      <c r="E1397" s="2" t="s">
        <v>1869</v>
      </c>
      <c r="F1397" s="2"/>
      <c r="G1397" s="2"/>
      <c r="H1397" s="2"/>
      <c r="I1397" s="2"/>
      <c r="J1397" s="2"/>
      <c r="K1397" s="2"/>
      <c r="L1397" s="2"/>
      <c r="M1397" s="2"/>
      <c r="N1397" s="2">
        <v>64.260000000000005</v>
      </c>
      <c r="O1397" s="2" t="s">
        <v>17</v>
      </c>
      <c r="P1397" s="2">
        <v>428.04964207905391</v>
      </c>
      <c r="Q1397" s="2">
        <v>27506.47</v>
      </c>
      <c r="R1397" s="2">
        <v>5.9741750464627188</v>
      </c>
      <c r="S1397" s="2">
        <v>383.90048848569432</v>
      </c>
      <c r="T1397" s="2">
        <v>6689.6</v>
      </c>
    </row>
    <row r="1398" spans="1:20">
      <c r="A1398" s="2" t="s">
        <v>12</v>
      </c>
      <c r="B1398" s="2" t="s">
        <v>1866</v>
      </c>
      <c r="C1398" s="2" t="s">
        <v>14</v>
      </c>
      <c r="D1398" s="3" t="s">
        <v>15</v>
      </c>
      <c r="E1398" s="2" t="s">
        <v>1870</v>
      </c>
      <c r="F1398" s="2"/>
      <c r="G1398" s="2"/>
      <c r="H1398" s="2"/>
      <c r="I1398" s="2"/>
      <c r="J1398" s="2"/>
      <c r="K1398" s="2"/>
      <c r="L1398" s="2"/>
      <c r="M1398" s="2"/>
      <c r="N1398" s="2">
        <v>6230.4</v>
      </c>
      <c r="O1398" s="2" t="s">
        <v>17</v>
      </c>
      <c r="P1398" s="2">
        <v>295.84144838212637</v>
      </c>
      <c r="Q1398" s="2">
        <v>1843210.56</v>
      </c>
      <c r="R1398" s="2">
        <v>4.1289804379919941</v>
      </c>
      <c r="S1398" s="2">
        <v>25725.199720865319</v>
      </c>
      <c r="T1398" s="2">
        <v>448268.9</v>
      </c>
    </row>
    <row r="1399" spans="1:20">
      <c r="A1399" s="2" t="s">
        <v>12</v>
      </c>
      <c r="B1399" s="2" t="s">
        <v>1866</v>
      </c>
      <c r="C1399" s="2" t="s">
        <v>14</v>
      </c>
      <c r="D1399" s="3" t="s">
        <v>15</v>
      </c>
      <c r="E1399" s="2" t="s">
        <v>1871</v>
      </c>
      <c r="F1399" s="2"/>
      <c r="G1399" s="2"/>
      <c r="H1399" s="2"/>
      <c r="I1399" s="2"/>
      <c r="J1399" s="2"/>
      <c r="K1399" s="2"/>
      <c r="L1399" s="2"/>
      <c r="M1399" s="2"/>
      <c r="N1399" s="2">
        <v>96.14</v>
      </c>
      <c r="O1399" s="2" t="s">
        <v>17</v>
      </c>
      <c r="P1399" s="2">
        <v>399.1736009985438</v>
      </c>
      <c r="Q1399" s="2">
        <v>38376.550000000003</v>
      </c>
      <c r="R1399" s="2">
        <v>5.5711598185421316</v>
      </c>
      <c r="S1399" s="2">
        <v>535.61130495464056</v>
      </c>
      <c r="T1399" s="2">
        <v>9333.2999999999993</v>
      </c>
    </row>
    <row r="1400" spans="1:20">
      <c r="A1400" s="2" t="s">
        <v>12</v>
      </c>
      <c r="B1400" s="2" t="s">
        <v>1866</v>
      </c>
      <c r="C1400" s="2" t="s">
        <v>14</v>
      </c>
      <c r="D1400" s="3" t="s">
        <v>15</v>
      </c>
      <c r="E1400" s="2" t="s">
        <v>1872</v>
      </c>
      <c r="F1400" s="2"/>
      <c r="G1400" s="2"/>
      <c r="H1400" s="2"/>
      <c r="I1400" s="2"/>
      <c r="J1400" s="2"/>
      <c r="K1400" s="2"/>
      <c r="L1400" s="2"/>
      <c r="M1400" s="2"/>
      <c r="N1400" s="2">
        <v>715</v>
      </c>
      <c r="O1400" s="2" t="s">
        <v>17</v>
      </c>
      <c r="P1400" s="2">
        <v>510.32418181818178</v>
      </c>
      <c r="Q1400" s="2">
        <v>364881.79</v>
      </c>
      <c r="R1400" s="2">
        <v>7.122458922793883</v>
      </c>
      <c r="S1400" s="2">
        <v>5092.5581297976269</v>
      </c>
      <c r="T1400" s="2">
        <v>88739.3</v>
      </c>
    </row>
    <row r="1401" spans="1:20">
      <c r="A1401" s="2" t="s">
        <v>12</v>
      </c>
      <c r="B1401" s="2" t="s">
        <v>1866</v>
      </c>
      <c r="C1401" s="2" t="s">
        <v>14</v>
      </c>
      <c r="D1401" s="3" t="s">
        <v>15</v>
      </c>
      <c r="E1401" s="2" t="s">
        <v>1873</v>
      </c>
      <c r="F1401" s="2"/>
      <c r="G1401" s="2"/>
      <c r="H1401" s="2"/>
      <c r="I1401" s="2"/>
      <c r="J1401" s="2"/>
      <c r="K1401" s="2"/>
      <c r="L1401" s="2"/>
      <c r="M1401" s="2"/>
      <c r="N1401" s="2">
        <v>487</v>
      </c>
      <c r="O1401" s="2" t="s">
        <v>17</v>
      </c>
      <c r="P1401" s="2">
        <v>557.13008213552359</v>
      </c>
      <c r="Q1401" s="2">
        <v>271322.34999999998</v>
      </c>
      <c r="R1401" s="2">
        <v>7.77571642896753</v>
      </c>
      <c r="S1401" s="2">
        <v>3786.773900907187</v>
      </c>
      <c r="T1401" s="2">
        <v>65985.5</v>
      </c>
    </row>
    <row r="1402" spans="1:20">
      <c r="A1402" s="2" t="s">
        <v>12</v>
      </c>
      <c r="B1402" s="2" t="s">
        <v>1866</v>
      </c>
      <c r="C1402" s="2" t="s">
        <v>14</v>
      </c>
      <c r="D1402" s="3" t="s">
        <v>15</v>
      </c>
      <c r="E1402" s="2" t="s">
        <v>1874</v>
      </c>
      <c r="F1402" s="2"/>
      <c r="G1402" s="2"/>
      <c r="H1402" s="2"/>
      <c r="I1402" s="2"/>
      <c r="J1402" s="2"/>
      <c r="K1402" s="2"/>
      <c r="L1402" s="2"/>
      <c r="M1402" s="2"/>
      <c r="N1402" s="2">
        <v>4620</v>
      </c>
      <c r="O1402" s="2" t="s">
        <v>17</v>
      </c>
      <c r="P1402" s="2">
        <v>470.65682251082251</v>
      </c>
      <c r="Q1402" s="2">
        <v>2174434.52</v>
      </c>
      <c r="R1402" s="2">
        <v>6.568832135531367</v>
      </c>
      <c r="S1402" s="2">
        <v>30348.004466154918</v>
      </c>
      <c r="T1402" s="2">
        <v>528822.5</v>
      </c>
    </row>
    <row r="1403" spans="1:20">
      <c r="A1403" s="2" t="s">
        <v>12</v>
      </c>
      <c r="B1403" s="2" t="s">
        <v>1866</v>
      </c>
      <c r="C1403" s="2" t="s">
        <v>14</v>
      </c>
      <c r="D1403" s="3" t="s">
        <v>15</v>
      </c>
      <c r="E1403" s="2" t="s">
        <v>1875</v>
      </c>
      <c r="F1403" s="2"/>
      <c r="G1403" s="2"/>
      <c r="H1403" s="2"/>
      <c r="I1403" s="2"/>
      <c r="J1403" s="2"/>
      <c r="K1403" s="2"/>
      <c r="L1403" s="2"/>
      <c r="M1403" s="2"/>
      <c r="N1403" s="2">
        <v>5033.8999999999996</v>
      </c>
      <c r="O1403" s="2" t="s">
        <v>17</v>
      </c>
      <c r="P1403" s="2">
        <v>415.5967361290451</v>
      </c>
      <c r="Q1403" s="2">
        <v>2092072.41</v>
      </c>
      <c r="R1403" s="2">
        <v>5.8003731490445931</v>
      </c>
      <c r="S1403" s="2">
        <v>29198.49839497557</v>
      </c>
      <c r="T1403" s="2">
        <v>508791.9</v>
      </c>
    </row>
    <row r="1404" spans="1:20">
      <c r="A1404" s="2" t="s">
        <v>12</v>
      </c>
      <c r="B1404" s="2" t="s">
        <v>1866</v>
      </c>
      <c r="C1404" s="2" t="s">
        <v>14</v>
      </c>
      <c r="D1404" s="3" t="s">
        <v>15</v>
      </c>
      <c r="E1404" s="2" t="s">
        <v>1876</v>
      </c>
      <c r="F1404" s="2"/>
      <c r="G1404" s="2"/>
      <c r="H1404" s="2"/>
      <c r="I1404" s="2"/>
      <c r="J1404" s="2"/>
      <c r="K1404" s="2"/>
      <c r="L1404" s="2"/>
      <c r="M1404" s="2"/>
      <c r="N1404" s="2">
        <v>390</v>
      </c>
      <c r="O1404" s="2" t="s">
        <v>17</v>
      </c>
      <c r="P1404" s="2">
        <v>432.38366666666673</v>
      </c>
      <c r="Q1404" s="2">
        <v>168629.63</v>
      </c>
      <c r="R1404" s="2">
        <v>6.0346638753198416</v>
      </c>
      <c r="S1404" s="2">
        <v>2353.5189113747379</v>
      </c>
      <c r="T1404" s="2">
        <v>41010.800000000003</v>
      </c>
    </row>
    <row r="1405" spans="1:20">
      <c r="A1405" s="2" t="s">
        <v>12</v>
      </c>
      <c r="B1405" s="2" t="s">
        <v>1866</v>
      </c>
      <c r="C1405" s="2" t="s">
        <v>14</v>
      </c>
      <c r="D1405" s="3" t="s">
        <v>15</v>
      </c>
      <c r="E1405" s="2" t="s">
        <v>1877</v>
      </c>
      <c r="F1405" s="2"/>
      <c r="G1405" s="2"/>
      <c r="H1405" s="2"/>
      <c r="I1405" s="2"/>
      <c r="J1405" s="2"/>
      <c r="K1405" s="2"/>
      <c r="L1405" s="2"/>
      <c r="M1405" s="2"/>
      <c r="N1405" s="2">
        <v>2379</v>
      </c>
      <c r="O1405" s="2" t="s">
        <v>17</v>
      </c>
      <c r="P1405" s="2">
        <v>970.79386717108025</v>
      </c>
      <c r="Q1405" s="2">
        <v>2309518.61</v>
      </c>
      <c r="R1405" s="2">
        <v>13.5491118935252</v>
      </c>
      <c r="S1405" s="2">
        <v>32233.33719469644</v>
      </c>
      <c r="T1405" s="2">
        <v>561675</v>
      </c>
    </row>
    <row r="1406" spans="1:20">
      <c r="A1406" s="2" t="s">
        <v>12</v>
      </c>
      <c r="B1406" s="2" t="s">
        <v>1866</v>
      </c>
      <c r="C1406" s="2" t="s">
        <v>14</v>
      </c>
      <c r="D1406" s="3" t="s">
        <v>15</v>
      </c>
      <c r="E1406" s="2" t="s">
        <v>1853</v>
      </c>
      <c r="F1406" s="2"/>
      <c r="G1406" s="2"/>
      <c r="H1406" s="2"/>
      <c r="I1406" s="2"/>
      <c r="J1406" s="2"/>
      <c r="K1406" s="2"/>
      <c r="L1406" s="2"/>
      <c r="M1406" s="2"/>
      <c r="N1406" s="2">
        <v>8094.8</v>
      </c>
      <c r="O1406" s="2" t="s">
        <v>17</v>
      </c>
      <c r="P1406" s="2">
        <v>471.57814769975778</v>
      </c>
      <c r="Q1406" s="2">
        <v>3817330.79</v>
      </c>
      <c r="R1406" s="2">
        <v>6.5816908262352802</v>
      </c>
      <c r="S1406" s="2">
        <v>53277.470900209337</v>
      </c>
      <c r="T1406" s="2">
        <v>928374.9</v>
      </c>
    </row>
    <row r="1407" spans="1:20">
      <c r="A1407" s="2" t="s">
        <v>12</v>
      </c>
      <c r="B1407" s="2" t="s">
        <v>1866</v>
      </c>
      <c r="C1407" s="2" t="s">
        <v>14</v>
      </c>
      <c r="D1407" s="3" t="s">
        <v>15</v>
      </c>
      <c r="E1407" s="2" t="s">
        <v>1878</v>
      </c>
      <c r="F1407" s="2"/>
      <c r="G1407" s="2"/>
      <c r="H1407" s="2"/>
      <c r="I1407" s="2"/>
      <c r="J1407" s="2"/>
      <c r="K1407" s="2"/>
      <c r="L1407" s="2"/>
      <c r="M1407" s="2"/>
      <c r="N1407" s="2">
        <v>321.44</v>
      </c>
      <c r="O1407" s="2" t="s">
        <v>17</v>
      </c>
      <c r="P1407" s="2">
        <v>369.54414509706322</v>
      </c>
      <c r="Q1407" s="2">
        <v>118786.27</v>
      </c>
      <c r="R1407" s="2">
        <v>5.1576293802800164</v>
      </c>
      <c r="S1407" s="2">
        <v>1657.8683879972091</v>
      </c>
      <c r="T1407" s="2">
        <v>28888.799999999999</v>
      </c>
    </row>
    <row r="1408" spans="1:20">
      <c r="A1408" s="2" t="s">
        <v>12</v>
      </c>
      <c r="B1408" s="2" t="s">
        <v>1879</v>
      </c>
      <c r="C1408" s="2" t="s">
        <v>14</v>
      </c>
      <c r="D1408" s="3" t="s">
        <v>15</v>
      </c>
      <c r="E1408" s="2" t="s">
        <v>1880</v>
      </c>
      <c r="F1408" s="2"/>
      <c r="G1408" s="2"/>
      <c r="H1408" s="2"/>
      <c r="I1408" s="2"/>
      <c r="J1408" s="2"/>
      <c r="K1408" s="2"/>
      <c r="L1408" s="2"/>
      <c r="M1408" s="2"/>
      <c r="N1408" s="2">
        <v>2805</v>
      </c>
      <c r="O1408" s="2" t="s">
        <v>17</v>
      </c>
      <c r="P1408" s="2">
        <v>496.74485918003569</v>
      </c>
      <c r="Q1408" s="2">
        <v>1393369.33</v>
      </c>
      <c r="R1408" s="2">
        <v>6.9329359271463451</v>
      </c>
      <c r="S1408" s="2">
        <v>19446.885275645502</v>
      </c>
      <c r="T1408" s="2">
        <v>338867.4</v>
      </c>
    </row>
    <row r="1409" spans="1:20">
      <c r="A1409" s="2" t="s">
        <v>12</v>
      </c>
      <c r="B1409" s="2" t="s">
        <v>1879</v>
      </c>
      <c r="C1409" s="2" t="s">
        <v>14</v>
      </c>
      <c r="D1409" s="3" t="s">
        <v>15</v>
      </c>
      <c r="E1409" s="2" t="s">
        <v>1881</v>
      </c>
      <c r="F1409" s="2"/>
      <c r="G1409" s="2"/>
      <c r="H1409" s="2"/>
      <c r="I1409" s="2"/>
      <c r="J1409" s="2"/>
      <c r="K1409" s="2"/>
      <c r="L1409" s="2"/>
      <c r="M1409" s="2"/>
      <c r="N1409" s="2">
        <v>4268</v>
      </c>
      <c r="O1409" s="2" t="s">
        <v>17</v>
      </c>
      <c r="P1409" s="2">
        <v>198.6852272727273</v>
      </c>
      <c r="Q1409" s="2">
        <v>847988.55</v>
      </c>
      <c r="R1409" s="2">
        <v>2.7729968914546719</v>
      </c>
      <c r="S1409" s="2">
        <v>11835.15073272854</v>
      </c>
      <c r="T1409" s="2">
        <v>206230.9</v>
      </c>
    </row>
    <row r="1410" spans="1:20">
      <c r="A1410" s="2" t="s">
        <v>12</v>
      </c>
      <c r="B1410" s="2" t="s">
        <v>1879</v>
      </c>
      <c r="C1410" s="2" t="s">
        <v>14</v>
      </c>
      <c r="D1410" s="3" t="s">
        <v>15</v>
      </c>
      <c r="E1410" s="2" t="s">
        <v>1882</v>
      </c>
      <c r="F1410" s="2"/>
      <c r="G1410" s="2"/>
      <c r="H1410" s="2"/>
      <c r="I1410" s="2"/>
      <c r="J1410" s="2"/>
      <c r="K1410" s="2"/>
      <c r="L1410" s="2"/>
      <c r="M1410" s="2"/>
      <c r="N1410" s="2">
        <v>4752</v>
      </c>
      <c r="O1410" s="2" t="s">
        <v>17</v>
      </c>
      <c r="P1410" s="2">
        <v>193.07271675084169</v>
      </c>
      <c r="Q1410" s="2">
        <v>917481.55</v>
      </c>
      <c r="R1410" s="2">
        <v>2.6946645743313571</v>
      </c>
      <c r="S1410" s="2">
        <v>12805.046057222609</v>
      </c>
      <c r="T1410" s="2">
        <v>223131.5</v>
      </c>
    </row>
    <row r="1411" spans="1:20">
      <c r="A1411" s="2" t="s">
        <v>12</v>
      </c>
      <c r="B1411" s="2" t="s">
        <v>1879</v>
      </c>
      <c r="C1411" s="2" t="s">
        <v>14</v>
      </c>
      <c r="D1411" s="3" t="s">
        <v>15</v>
      </c>
      <c r="E1411" s="2" t="s">
        <v>1883</v>
      </c>
      <c r="F1411" s="2"/>
      <c r="G1411" s="2"/>
      <c r="H1411" s="2"/>
      <c r="I1411" s="2"/>
      <c r="J1411" s="2"/>
      <c r="K1411" s="2"/>
      <c r="L1411" s="2"/>
      <c r="M1411" s="2"/>
      <c r="N1411" s="2">
        <v>650</v>
      </c>
      <c r="O1411" s="2" t="s">
        <v>17</v>
      </c>
      <c r="P1411" s="2">
        <v>530.44350769230778</v>
      </c>
      <c r="Q1411" s="2">
        <v>344788.28</v>
      </c>
      <c r="R1411" s="2">
        <v>7.4032590047774978</v>
      </c>
      <c r="S1411" s="2">
        <v>4812.118353105373</v>
      </c>
      <c r="T1411" s="2">
        <v>83852.5</v>
      </c>
    </row>
    <row r="1412" spans="1:20">
      <c r="A1412" s="2" t="s">
        <v>12</v>
      </c>
      <c r="B1412" s="2" t="s">
        <v>1879</v>
      </c>
      <c r="C1412" s="2" t="s">
        <v>14</v>
      </c>
      <c r="D1412" s="3" t="s">
        <v>15</v>
      </c>
      <c r="E1412" s="2" t="s">
        <v>1884</v>
      </c>
      <c r="F1412" s="2"/>
      <c r="G1412" s="2"/>
      <c r="H1412" s="2"/>
      <c r="I1412" s="2"/>
      <c r="J1412" s="2"/>
      <c r="K1412" s="2"/>
      <c r="L1412" s="2"/>
      <c r="M1412" s="2"/>
      <c r="N1412" s="2">
        <v>4050.2</v>
      </c>
      <c r="O1412" s="2" t="s">
        <v>17</v>
      </c>
      <c r="P1412" s="2">
        <v>253.3138684509407</v>
      </c>
      <c r="Q1412" s="2">
        <v>1025971.83</v>
      </c>
      <c r="R1412" s="2">
        <v>3.535434311946136</v>
      </c>
      <c r="S1412" s="2">
        <v>14319.21605024424</v>
      </c>
      <c r="T1412" s="2">
        <v>249516.4</v>
      </c>
    </row>
    <row r="1413" spans="1:20">
      <c r="A1413" s="2" t="s">
        <v>12</v>
      </c>
      <c r="B1413" s="2" t="s">
        <v>1879</v>
      </c>
      <c r="C1413" s="2" t="s">
        <v>14</v>
      </c>
      <c r="D1413" s="3" t="s">
        <v>15</v>
      </c>
      <c r="E1413" s="2" t="s">
        <v>1885</v>
      </c>
      <c r="F1413" s="2"/>
      <c r="G1413" s="2"/>
      <c r="H1413" s="2"/>
      <c r="I1413" s="2"/>
      <c r="J1413" s="2"/>
      <c r="K1413" s="2"/>
      <c r="L1413" s="2"/>
      <c r="M1413" s="2"/>
      <c r="N1413" s="2">
        <v>1120</v>
      </c>
      <c r="O1413" s="2" t="s">
        <v>17</v>
      </c>
      <c r="P1413" s="2">
        <v>345.93410714285721</v>
      </c>
      <c r="Q1413" s="2">
        <v>387446.2</v>
      </c>
      <c r="R1413" s="2">
        <v>4.8281103578905391</v>
      </c>
      <c r="S1413" s="2">
        <v>5407.4836008374041</v>
      </c>
      <c r="T1413" s="2">
        <v>94226.9</v>
      </c>
    </row>
    <row r="1414" spans="1:20">
      <c r="A1414" s="2" t="s">
        <v>12</v>
      </c>
      <c r="B1414" s="2" t="s">
        <v>1886</v>
      </c>
      <c r="C1414" s="2" t="s">
        <v>14</v>
      </c>
      <c r="D1414" s="3" t="s">
        <v>15</v>
      </c>
      <c r="E1414" s="2" t="s">
        <v>1887</v>
      </c>
      <c r="F1414" s="2"/>
      <c r="G1414" s="2"/>
      <c r="H1414" s="2"/>
      <c r="I1414" s="2"/>
      <c r="J1414" s="2"/>
      <c r="K1414" s="2"/>
      <c r="L1414" s="2"/>
      <c r="M1414" s="2"/>
      <c r="N1414" s="2">
        <v>5600</v>
      </c>
      <c r="O1414" s="2" t="s">
        <v>17</v>
      </c>
      <c r="P1414" s="2">
        <v>343.15831428571431</v>
      </c>
      <c r="Q1414" s="2">
        <v>1921686.56</v>
      </c>
      <c r="R1414" s="2">
        <v>4.7893693549995016</v>
      </c>
      <c r="S1414" s="2">
        <v>26820.468387997211</v>
      </c>
      <c r="T1414" s="2">
        <v>467354.3</v>
      </c>
    </row>
    <row r="1415" spans="1:20">
      <c r="A1415" s="2" t="s">
        <v>12</v>
      </c>
      <c r="B1415" s="2" t="s">
        <v>1886</v>
      </c>
      <c r="C1415" s="2" t="s">
        <v>14</v>
      </c>
      <c r="D1415" s="3" t="s">
        <v>15</v>
      </c>
      <c r="E1415" s="2" t="s">
        <v>1888</v>
      </c>
      <c r="F1415" s="2"/>
      <c r="G1415" s="2"/>
      <c r="H1415" s="2"/>
      <c r="I1415" s="2"/>
      <c r="J1415" s="2"/>
      <c r="K1415" s="2"/>
      <c r="L1415" s="2"/>
      <c r="M1415" s="2"/>
      <c r="N1415" s="2">
        <v>2280</v>
      </c>
      <c r="O1415" s="2" t="s">
        <v>17</v>
      </c>
      <c r="P1415" s="2">
        <v>508.59969736842112</v>
      </c>
      <c r="Q1415" s="2">
        <v>1159607.31</v>
      </c>
      <c r="R1415" s="2">
        <v>7.09839075182723</v>
      </c>
      <c r="S1415" s="2">
        <v>16184.330914166079</v>
      </c>
      <c r="T1415" s="2">
        <v>282016.5</v>
      </c>
    </row>
    <row r="1416" spans="1:20">
      <c r="A1416" s="2" t="s">
        <v>12</v>
      </c>
      <c r="B1416" s="2" t="s">
        <v>1886</v>
      </c>
      <c r="C1416" s="2" t="s">
        <v>14</v>
      </c>
      <c r="D1416" s="3" t="s">
        <v>15</v>
      </c>
      <c r="E1416" s="2" t="s">
        <v>1889</v>
      </c>
      <c r="F1416" s="2"/>
      <c r="G1416" s="2"/>
      <c r="H1416" s="2"/>
      <c r="I1416" s="2"/>
      <c r="J1416" s="2"/>
      <c r="K1416" s="2"/>
      <c r="L1416" s="2"/>
      <c r="M1416" s="2"/>
      <c r="N1416" s="2">
        <v>4032.4</v>
      </c>
      <c r="O1416" s="2" t="s">
        <v>17</v>
      </c>
      <c r="P1416" s="2">
        <v>438.27924065072909</v>
      </c>
      <c r="Q1416" s="2">
        <v>1767317.21</v>
      </c>
      <c r="R1416" s="2">
        <v>6.1169468339250388</v>
      </c>
      <c r="S1416" s="2">
        <v>24665.97641311933</v>
      </c>
      <c r="T1416" s="2">
        <v>429811.6</v>
      </c>
    </row>
    <row r="1417" spans="1:20">
      <c r="A1417" s="2" t="s">
        <v>12</v>
      </c>
      <c r="B1417" s="2" t="s">
        <v>1886</v>
      </c>
      <c r="C1417" s="2" t="s">
        <v>14</v>
      </c>
      <c r="D1417" s="3" t="s">
        <v>15</v>
      </c>
      <c r="E1417" s="2" t="s">
        <v>1890</v>
      </c>
      <c r="F1417" s="2"/>
      <c r="G1417" s="2"/>
      <c r="H1417" s="2"/>
      <c r="I1417" s="2"/>
      <c r="J1417" s="2"/>
      <c r="K1417" s="2"/>
      <c r="L1417" s="2"/>
      <c r="M1417" s="2"/>
      <c r="N1417" s="2">
        <v>2053.1999999999998</v>
      </c>
      <c r="O1417" s="2" t="s">
        <v>17</v>
      </c>
      <c r="P1417" s="2">
        <v>509.72754724332748</v>
      </c>
      <c r="Q1417" s="2">
        <v>1046572.6</v>
      </c>
      <c r="R1417" s="2">
        <v>7.1141318526633288</v>
      </c>
      <c r="S1417" s="2">
        <v>14606.735519888351</v>
      </c>
      <c r="T1417" s="2">
        <v>254526.5</v>
      </c>
    </row>
    <row r="1418" spans="1:20">
      <c r="A1418" s="2" t="s">
        <v>12</v>
      </c>
      <c r="B1418" s="2" t="s">
        <v>1886</v>
      </c>
      <c r="C1418" s="2" t="s">
        <v>14</v>
      </c>
      <c r="D1418" s="3" t="s">
        <v>15</v>
      </c>
      <c r="E1418" s="2" t="s">
        <v>1891</v>
      </c>
      <c r="F1418" s="2"/>
      <c r="G1418" s="2"/>
      <c r="H1418" s="2"/>
      <c r="I1418" s="2"/>
      <c r="J1418" s="2"/>
      <c r="K1418" s="2"/>
      <c r="L1418" s="2"/>
      <c r="M1418" s="2"/>
      <c r="N1418" s="2">
        <v>3968</v>
      </c>
      <c r="O1418" s="2" t="s">
        <v>17</v>
      </c>
      <c r="P1418" s="2">
        <v>432.65136844758058</v>
      </c>
      <c r="Q1418" s="2">
        <v>1716760.63</v>
      </c>
      <c r="R1418" s="2">
        <v>6.0384001179006361</v>
      </c>
      <c r="S1418" s="2">
        <v>23960.371667829721</v>
      </c>
      <c r="T1418" s="2">
        <v>417516.2</v>
      </c>
    </row>
    <row r="1419" spans="1:20">
      <c r="A1419" s="2" t="s">
        <v>12</v>
      </c>
      <c r="B1419" s="2" t="s">
        <v>1886</v>
      </c>
      <c r="C1419" s="2" t="s">
        <v>14</v>
      </c>
      <c r="D1419" s="3" t="s">
        <v>15</v>
      </c>
      <c r="E1419" s="2" t="s">
        <v>1892</v>
      </c>
      <c r="F1419" s="2"/>
      <c r="G1419" s="2"/>
      <c r="H1419" s="2"/>
      <c r="I1419" s="2"/>
      <c r="J1419" s="2"/>
      <c r="K1419" s="2"/>
      <c r="L1419" s="2"/>
      <c r="M1419" s="2"/>
      <c r="N1419" s="2">
        <v>563.20000000000005</v>
      </c>
      <c r="O1419" s="2" t="s">
        <v>17</v>
      </c>
      <c r="P1419" s="2">
        <v>452.97159090909088</v>
      </c>
      <c r="Q1419" s="2">
        <v>255113.60000000001</v>
      </c>
      <c r="R1419" s="2">
        <v>6.3220040601408352</v>
      </c>
      <c r="S1419" s="2">
        <v>3560.552686671318</v>
      </c>
      <c r="T1419" s="2">
        <v>62043.6</v>
      </c>
    </row>
    <row r="1420" spans="1:20">
      <c r="A1420" s="2" t="s">
        <v>12</v>
      </c>
      <c r="B1420" s="2" t="s">
        <v>1893</v>
      </c>
      <c r="C1420" s="2" t="s">
        <v>14</v>
      </c>
      <c r="D1420" s="3" t="s">
        <v>15</v>
      </c>
      <c r="E1420" s="2" t="s">
        <v>1894</v>
      </c>
      <c r="F1420" s="2"/>
      <c r="G1420" s="2"/>
      <c r="H1420" s="2"/>
      <c r="I1420" s="2"/>
      <c r="J1420" s="2"/>
      <c r="K1420" s="2"/>
      <c r="L1420" s="2"/>
      <c r="M1420" s="2"/>
      <c r="N1420" s="2">
        <v>6790</v>
      </c>
      <c r="O1420" s="2" t="s">
        <v>17</v>
      </c>
      <c r="P1420" s="2">
        <v>373.83264212076591</v>
      </c>
      <c r="Q1420" s="2">
        <v>2538323.64</v>
      </c>
      <c r="R1420" s="2">
        <v>5.2174827930323211</v>
      </c>
      <c r="S1420" s="2">
        <v>35426.708164689458</v>
      </c>
      <c r="T1420" s="2">
        <v>617320.30000000005</v>
      </c>
    </row>
    <row r="1421" spans="1:20">
      <c r="A1421" s="2" t="s">
        <v>12</v>
      </c>
      <c r="B1421" s="2" t="s">
        <v>1895</v>
      </c>
      <c r="C1421" s="2" t="s">
        <v>14</v>
      </c>
      <c r="D1421" s="3" t="s">
        <v>18</v>
      </c>
      <c r="E1421" s="2" t="s">
        <v>1896</v>
      </c>
      <c r="F1421" s="2"/>
      <c r="G1421" s="2"/>
      <c r="H1421" s="2"/>
      <c r="I1421" s="2"/>
      <c r="J1421" s="2"/>
      <c r="K1421" s="2"/>
      <c r="L1421" s="2"/>
      <c r="M1421" s="2"/>
      <c r="N1421" s="2">
        <v>9212</v>
      </c>
      <c r="O1421" s="2" t="s">
        <v>17</v>
      </c>
      <c r="P1421" s="2">
        <v>213.64271819366039</v>
      </c>
      <c r="Q1421" s="2">
        <v>1968076.72</v>
      </c>
      <c r="R1421" s="2">
        <v>2.9817546154034948</v>
      </c>
      <c r="S1421" s="2">
        <v>27467.923517096999</v>
      </c>
      <c r="T1421" s="2">
        <v>609710.19999999995</v>
      </c>
    </row>
    <row r="1422" spans="1:20">
      <c r="A1422" s="2" t="s">
        <v>12</v>
      </c>
      <c r="B1422" s="2" t="s">
        <v>1897</v>
      </c>
      <c r="C1422" s="2" t="s">
        <v>14</v>
      </c>
      <c r="D1422" s="3" t="s">
        <v>15</v>
      </c>
      <c r="E1422" s="2" t="s">
        <v>1898</v>
      </c>
      <c r="F1422" s="2"/>
      <c r="G1422" s="2"/>
      <c r="H1422" s="2"/>
      <c r="I1422" s="2"/>
      <c r="J1422" s="2"/>
      <c r="K1422" s="2"/>
      <c r="L1422" s="2"/>
      <c r="M1422" s="2"/>
      <c r="N1422" s="2">
        <v>3400</v>
      </c>
      <c r="O1422" s="2" t="s">
        <v>17</v>
      </c>
      <c r="P1422" s="2">
        <v>471.79493529411758</v>
      </c>
      <c r="Q1422" s="2">
        <v>1604102.78</v>
      </c>
      <c r="R1422" s="2">
        <v>6.5390843422608116</v>
      </c>
      <c r="S1422" s="2">
        <v>22232.886763686762</v>
      </c>
      <c r="T1422" s="2">
        <v>390117.8</v>
      </c>
    </row>
    <row r="1423" spans="1:20">
      <c r="A1423" s="2" t="s">
        <v>12</v>
      </c>
      <c r="B1423" s="2" t="s">
        <v>1897</v>
      </c>
      <c r="C1423" s="2" t="s">
        <v>14</v>
      </c>
      <c r="D1423" s="3" t="s">
        <v>15</v>
      </c>
      <c r="E1423" s="2" t="s">
        <v>1899</v>
      </c>
      <c r="F1423" s="2"/>
      <c r="G1423" s="2"/>
      <c r="H1423" s="2"/>
      <c r="I1423" s="2"/>
      <c r="J1423" s="2"/>
      <c r="K1423" s="2"/>
      <c r="L1423" s="2"/>
      <c r="M1423" s="2"/>
      <c r="N1423" s="2">
        <v>1326</v>
      </c>
      <c r="O1423" s="2" t="s">
        <v>17</v>
      </c>
      <c r="P1423" s="2">
        <v>533.05778280542984</v>
      </c>
      <c r="Q1423" s="2">
        <v>706834.62</v>
      </c>
      <c r="R1423" s="2">
        <v>7.3881882578715148</v>
      </c>
      <c r="S1423" s="2">
        <v>9796.7376299376283</v>
      </c>
      <c r="T1423" s="2">
        <v>171902.2</v>
      </c>
    </row>
    <row r="1424" spans="1:20">
      <c r="A1424" s="2" t="s">
        <v>12</v>
      </c>
      <c r="B1424" s="2" t="s">
        <v>1897</v>
      </c>
      <c r="C1424" s="2" t="s">
        <v>14</v>
      </c>
      <c r="D1424" s="3" t="s">
        <v>15</v>
      </c>
      <c r="E1424" s="2" t="s">
        <v>1880</v>
      </c>
      <c r="F1424" s="2"/>
      <c r="G1424" s="2"/>
      <c r="H1424" s="2"/>
      <c r="I1424" s="2"/>
      <c r="J1424" s="2"/>
      <c r="K1424" s="2"/>
      <c r="L1424" s="2"/>
      <c r="M1424" s="2"/>
      <c r="N1424" s="2">
        <v>2805</v>
      </c>
      <c r="O1424" s="2" t="s">
        <v>17</v>
      </c>
      <c r="P1424" s="2">
        <v>499.08885561497328</v>
      </c>
      <c r="Q1424" s="2">
        <v>1399944.24</v>
      </c>
      <c r="R1424" s="2">
        <v>6.9173784562019858</v>
      </c>
      <c r="S1424" s="2">
        <v>19403.24656964657</v>
      </c>
      <c r="T1424" s="2">
        <v>340466.4</v>
      </c>
    </row>
    <row r="1425" spans="1:20">
      <c r="A1425" s="2" t="s">
        <v>12</v>
      </c>
      <c r="B1425" s="2" t="s">
        <v>1900</v>
      </c>
      <c r="C1425" s="2" t="s">
        <v>14</v>
      </c>
      <c r="D1425" s="3" t="s">
        <v>18</v>
      </c>
      <c r="E1425" s="2" t="s">
        <v>1901</v>
      </c>
      <c r="F1425" s="2"/>
      <c r="G1425" s="2"/>
      <c r="H1425" s="2"/>
      <c r="I1425" s="2"/>
      <c r="J1425" s="2"/>
      <c r="K1425" s="2"/>
      <c r="L1425" s="2"/>
      <c r="M1425" s="2"/>
      <c r="N1425" s="2">
        <v>7659</v>
      </c>
      <c r="O1425" s="2" t="s">
        <v>17</v>
      </c>
      <c r="P1425" s="2">
        <v>198.82503590547071</v>
      </c>
      <c r="Q1425" s="2">
        <v>1522800.95</v>
      </c>
      <c r="R1425" s="2">
        <v>2.755717753367577</v>
      </c>
      <c r="S1425" s="2">
        <v>21106.042273042269</v>
      </c>
      <c r="T1425" s="2">
        <v>471763.7</v>
      </c>
    </row>
    <row r="1426" spans="1:20">
      <c r="A1426" s="2" t="s">
        <v>12</v>
      </c>
      <c r="B1426" s="2" t="s">
        <v>1902</v>
      </c>
      <c r="C1426" s="2" t="s">
        <v>14</v>
      </c>
      <c r="D1426" s="3" t="s">
        <v>15</v>
      </c>
      <c r="E1426" s="2" t="s">
        <v>1817</v>
      </c>
      <c r="F1426" s="2"/>
      <c r="G1426" s="2"/>
      <c r="H1426" s="2"/>
      <c r="I1426" s="2"/>
      <c r="J1426" s="2"/>
      <c r="K1426" s="2"/>
      <c r="L1426" s="2"/>
      <c r="M1426" s="2"/>
      <c r="N1426" s="2">
        <v>6097.5</v>
      </c>
      <c r="O1426" s="2" t="s">
        <v>17</v>
      </c>
      <c r="P1426" s="2">
        <v>470.88073144731442</v>
      </c>
      <c r="Q1426" s="2">
        <v>2871195.26</v>
      </c>
      <c r="R1426" s="2">
        <v>6.5264134642732419</v>
      </c>
      <c r="S1426" s="2">
        <v>39794.806098406087</v>
      </c>
      <c r="T1426" s="2">
        <v>698274.7</v>
      </c>
    </row>
    <row r="1427" spans="1:20">
      <c r="A1427" s="2" t="s">
        <v>12</v>
      </c>
      <c r="B1427" s="2" t="s">
        <v>1903</v>
      </c>
      <c r="C1427" s="2" t="s">
        <v>14</v>
      </c>
      <c r="D1427" s="3" t="s">
        <v>15</v>
      </c>
      <c r="E1427" s="2" t="s">
        <v>1904</v>
      </c>
      <c r="F1427" s="2"/>
      <c r="G1427" s="2"/>
      <c r="H1427" s="2"/>
      <c r="I1427" s="2"/>
      <c r="J1427" s="2"/>
      <c r="K1427" s="2"/>
      <c r="L1427" s="2"/>
      <c r="M1427" s="2"/>
      <c r="N1427" s="2">
        <v>1710</v>
      </c>
      <c r="O1427" s="2" t="s">
        <v>17</v>
      </c>
      <c r="P1427" s="2">
        <v>506.4737953216374</v>
      </c>
      <c r="Q1427" s="2">
        <v>866070.19</v>
      </c>
      <c r="R1427" s="2">
        <v>7.019733822891717</v>
      </c>
      <c r="S1427" s="2">
        <v>12003.744837144841</v>
      </c>
      <c r="T1427" s="2">
        <v>210628.3</v>
      </c>
    </row>
    <row r="1428" spans="1:20">
      <c r="A1428" s="2" t="s">
        <v>12</v>
      </c>
      <c r="B1428" s="2" t="s">
        <v>1903</v>
      </c>
      <c r="C1428" s="2" t="s">
        <v>14</v>
      </c>
      <c r="D1428" s="3" t="s">
        <v>15</v>
      </c>
      <c r="E1428" s="2" t="s">
        <v>1905</v>
      </c>
      <c r="F1428" s="2"/>
      <c r="G1428" s="2"/>
      <c r="H1428" s="2"/>
      <c r="I1428" s="2"/>
      <c r="J1428" s="2"/>
      <c r="K1428" s="2"/>
      <c r="L1428" s="2"/>
      <c r="M1428" s="2"/>
      <c r="N1428" s="2">
        <v>1920</v>
      </c>
      <c r="O1428" s="2" t="s">
        <v>17</v>
      </c>
      <c r="P1428" s="2">
        <v>451.07820833333341</v>
      </c>
      <c r="Q1428" s="2">
        <v>866070.16</v>
      </c>
      <c r="R1428" s="2">
        <v>6.2519502194502188</v>
      </c>
      <c r="S1428" s="2">
        <v>12003.74442134442</v>
      </c>
      <c r="T1428" s="2">
        <v>210628.3</v>
      </c>
    </row>
    <row r="1429" spans="1:20">
      <c r="A1429" s="2" t="s">
        <v>12</v>
      </c>
      <c r="B1429" s="2" t="s">
        <v>1903</v>
      </c>
      <c r="C1429" s="2" t="s">
        <v>14</v>
      </c>
      <c r="D1429" s="3" t="s">
        <v>15</v>
      </c>
      <c r="E1429" s="2" t="s">
        <v>1906</v>
      </c>
      <c r="F1429" s="2"/>
      <c r="G1429" s="2"/>
      <c r="H1429" s="2"/>
      <c r="I1429" s="2"/>
      <c r="J1429" s="2"/>
      <c r="K1429" s="2"/>
      <c r="L1429" s="2"/>
      <c r="M1429" s="2"/>
      <c r="N1429" s="2">
        <v>3719.6</v>
      </c>
      <c r="O1429" s="2" t="s">
        <v>17</v>
      </c>
      <c r="P1429" s="2">
        <v>476.12431981933543</v>
      </c>
      <c r="Q1429" s="2">
        <v>1770992.02</v>
      </c>
      <c r="R1429" s="2">
        <v>6.5990896717856602</v>
      </c>
      <c r="S1429" s="2">
        <v>24545.97394317394</v>
      </c>
      <c r="T1429" s="2">
        <v>430705.2</v>
      </c>
    </row>
    <row r="1430" spans="1:20">
      <c r="A1430" s="2" t="s">
        <v>12</v>
      </c>
      <c r="B1430" s="2" t="s">
        <v>1907</v>
      </c>
      <c r="C1430" s="2" t="s">
        <v>14</v>
      </c>
      <c r="D1430" s="3" t="s">
        <v>15</v>
      </c>
      <c r="E1430" s="2" t="s">
        <v>1908</v>
      </c>
      <c r="F1430" s="2"/>
      <c r="G1430" s="2"/>
      <c r="H1430" s="2"/>
      <c r="I1430" s="2"/>
      <c r="J1430" s="2"/>
      <c r="K1430" s="2"/>
      <c r="L1430" s="2"/>
      <c r="M1430" s="2"/>
      <c r="N1430" s="2">
        <v>4200</v>
      </c>
      <c r="O1430" s="2" t="s">
        <v>17</v>
      </c>
      <c r="P1430" s="2">
        <v>305.56222380952391</v>
      </c>
      <c r="Q1430" s="2">
        <v>1283361.3400000001</v>
      </c>
      <c r="R1430" s="2">
        <v>4.2350966570966584</v>
      </c>
      <c r="S1430" s="2">
        <v>17787.405959805961</v>
      </c>
      <c r="T1430" s="2">
        <v>312113.40000000002</v>
      </c>
    </row>
    <row r="1431" spans="1:20">
      <c r="A1431" s="2" t="s">
        <v>12</v>
      </c>
      <c r="B1431" s="2" t="s">
        <v>1907</v>
      </c>
      <c r="C1431" s="2" t="s">
        <v>14</v>
      </c>
      <c r="D1431" s="3" t="s">
        <v>15</v>
      </c>
      <c r="E1431" s="2" t="s">
        <v>1909</v>
      </c>
      <c r="F1431" s="2"/>
      <c r="G1431" s="2"/>
      <c r="H1431" s="2"/>
      <c r="I1431" s="2"/>
      <c r="J1431" s="2"/>
      <c r="K1431" s="2"/>
      <c r="L1431" s="2"/>
      <c r="M1431" s="2"/>
      <c r="N1431" s="2">
        <v>4687.5</v>
      </c>
      <c r="O1431" s="2" t="s">
        <v>17</v>
      </c>
      <c r="P1431" s="2">
        <v>226.39008426666669</v>
      </c>
      <c r="Q1431" s="2">
        <v>1061203.52</v>
      </c>
      <c r="R1431" s="2">
        <v>3.137769705705705</v>
      </c>
      <c r="S1431" s="2">
        <v>14708.295495495489</v>
      </c>
      <c r="T1431" s="2">
        <v>258084.7</v>
      </c>
    </row>
    <row r="1432" spans="1:20">
      <c r="A1432" s="2" t="s">
        <v>12</v>
      </c>
      <c r="B1432" s="2" t="s">
        <v>1907</v>
      </c>
      <c r="C1432" s="2" t="s">
        <v>14</v>
      </c>
      <c r="D1432" s="3" t="s">
        <v>15</v>
      </c>
      <c r="E1432" s="2" t="s">
        <v>1910</v>
      </c>
      <c r="F1432" s="2"/>
      <c r="G1432" s="2"/>
      <c r="H1432" s="2"/>
      <c r="I1432" s="2"/>
      <c r="J1432" s="2"/>
      <c r="K1432" s="2"/>
      <c r="L1432" s="2"/>
      <c r="M1432" s="2"/>
      <c r="N1432" s="2">
        <v>860</v>
      </c>
      <c r="O1432" s="2" t="s">
        <v>17</v>
      </c>
      <c r="P1432" s="2">
        <v>387.29723255813951</v>
      </c>
      <c r="Q1432" s="2">
        <v>333075.62</v>
      </c>
      <c r="R1432" s="2">
        <v>5.367945011200824</v>
      </c>
      <c r="S1432" s="2">
        <v>4616.4327096327088</v>
      </c>
      <c r="T1432" s="2">
        <v>81004.100000000006</v>
      </c>
    </row>
    <row r="1433" spans="1:20">
      <c r="A1433" s="2" t="s">
        <v>12</v>
      </c>
      <c r="B1433" s="2" t="s">
        <v>1907</v>
      </c>
      <c r="C1433" s="2" t="s">
        <v>14</v>
      </c>
      <c r="D1433" s="3" t="s">
        <v>15</v>
      </c>
      <c r="E1433" s="2" t="s">
        <v>1911</v>
      </c>
      <c r="F1433" s="2"/>
      <c r="G1433" s="2"/>
      <c r="H1433" s="2"/>
      <c r="I1433" s="2"/>
      <c r="J1433" s="2"/>
      <c r="K1433" s="2"/>
      <c r="L1433" s="2"/>
      <c r="M1433" s="2"/>
      <c r="N1433" s="2">
        <v>2695</v>
      </c>
      <c r="O1433" s="2" t="s">
        <v>17</v>
      </c>
      <c r="P1433" s="2">
        <v>363.31267161410022</v>
      </c>
      <c r="Q1433" s="2">
        <v>979127.65</v>
      </c>
      <c r="R1433" s="2">
        <v>5.035518664090092</v>
      </c>
      <c r="S1433" s="2">
        <v>13570.7227997228</v>
      </c>
      <c r="T1433" s="2">
        <v>238123.9</v>
      </c>
    </row>
    <row r="1434" spans="1:20">
      <c r="A1434" s="2" t="s">
        <v>12</v>
      </c>
      <c r="B1434" s="2" t="s">
        <v>1907</v>
      </c>
      <c r="C1434" s="2" t="s">
        <v>14</v>
      </c>
      <c r="D1434" s="3" t="s">
        <v>15</v>
      </c>
      <c r="E1434" s="2" t="s">
        <v>1887</v>
      </c>
      <c r="F1434" s="2"/>
      <c r="G1434" s="2"/>
      <c r="H1434" s="2"/>
      <c r="I1434" s="2"/>
      <c r="J1434" s="2"/>
      <c r="K1434" s="2"/>
      <c r="L1434" s="2"/>
      <c r="M1434" s="2"/>
      <c r="N1434" s="2">
        <v>5600</v>
      </c>
      <c r="O1434" s="2" t="s">
        <v>17</v>
      </c>
      <c r="P1434" s="2">
        <v>344.01525535714279</v>
      </c>
      <c r="Q1434" s="2">
        <v>1926485.43</v>
      </c>
      <c r="R1434" s="2">
        <v>4.7680562073062056</v>
      </c>
      <c r="S1434" s="2">
        <v>26701.114760914759</v>
      </c>
      <c r="T1434" s="2">
        <v>468521.3</v>
      </c>
    </row>
    <row r="1435" spans="1:20">
      <c r="A1435" s="2" t="s">
        <v>12</v>
      </c>
      <c r="B1435" s="2" t="s">
        <v>1907</v>
      </c>
      <c r="C1435" s="2" t="s">
        <v>14</v>
      </c>
      <c r="D1435" s="3" t="s">
        <v>15</v>
      </c>
      <c r="E1435" s="2" t="s">
        <v>1912</v>
      </c>
      <c r="F1435" s="2"/>
      <c r="G1435" s="2"/>
      <c r="H1435" s="2"/>
      <c r="I1435" s="2"/>
      <c r="J1435" s="2"/>
      <c r="K1435" s="2"/>
      <c r="L1435" s="2"/>
      <c r="M1435" s="2"/>
      <c r="N1435" s="2">
        <v>3575</v>
      </c>
      <c r="O1435" s="2" t="s">
        <v>17</v>
      </c>
      <c r="P1435" s="2">
        <v>309.18549650349649</v>
      </c>
      <c r="Q1435" s="2">
        <v>1105338.1499999999</v>
      </c>
      <c r="R1435" s="2">
        <v>4.2853152668537282</v>
      </c>
      <c r="S1435" s="2">
        <v>15320.002079002081</v>
      </c>
      <c r="T1435" s="2">
        <v>268818.2</v>
      </c>
    </row>
    <row r="1436" spans="1:20">
      <c r="A1436" s="2" t="s">
        <v>12</v>
      </c>
      <c r="B1436" s="2" t="s">
        <v>1907</v>
      </c>
      <c r="C1436" s="2" t="s">
        <v>14</v>
      </c>
      <c r="D1436" s="3" t="s">
        <v>15</v>
      </c>
      <c r="E1436" s="2" t="s">
        <v>1913</v>
      </c>
      <c r="F1436" s="2"/>
      <c r="G1436" s="2"/>
      <c r="H1436" s="2"/>
      <c r="I1436" s="2"/>
      <c r="J1436" s="2"/>
      <c r="K1436" s="2"/>
      <c r="L1436" s="2"/>
      <c r="M1436" s="2"/>
      <c r="N1436" s="2">
        <v>2530</v>
      </c>
      <c r="O1436" s="2" t="s">
        <v>17</v>
      </c>
      <c r="P1436" s="2">
        <v>340.79716205533589</v>
      </c>
      <c r="Q1436" s="2">
        <v>862216.82</v>
      </c>
      <c r="R1436" s="2">
        <v>4.723453389540345</v>
      </c>
      <c r="S1436" s="2">
        <v>11950.337075537071</v>
      </c>
      <c r="T1436" s="2">
        <v>209691.2</v>
      </c>
    </row>
    <row r="1437" spans="1:20">
      <c r="A1437" s="2" t="s">
        <v>12</v>
      </c>
      <c r="B1437" s="2" t="s">
        <v>1907</v>
      </c>
      <c r="C1437" s="2" t="s">
        <v>14</v>
      </c>
      <c r="D1437" s="3" t="s">
        <v>15</v>
      </c>
      <c r="E1437" s="2" t="s">
        <v>1914</v>
      </c>
      <c r="F1437" s="2"/>
      <c r="G1437" s="2"/>
      <c r="H1437" s="2"/>
      <c r="I1437" s="2"/>
      <c r="J1437" s="2"/>
      <c r="K1437" s="2"/>
      <c r="L1437" s="2"/>
      <c r="M1437" s="2"/>
      <c r="N1437" s="2">
        <v>2215.1999999999998</v>
      </c>
      <c r="O1437" s="2" t="s">
        <v>17</v>
      </c>
      <c r="P1437" s="2">
        <v>354.27504062838568</v>
      </c>
      <c r="Q1437" s="2">
        <v>784790.07</v>
      </c>
      <c r="R1437" s="2">
        <v>4.9102569733663994</v>
      </c>
      <c r="S1437" s="2">
        <v>10877.20124740125</v>
      </c>
      <c r="T1437" s="2">
        <v>190860.9</v>
      </c>
    </row>
    <row r="1438" spans="1:20">
      <c r="A1438" s="2" t="s">
        <v>12</v>
      </c>
      <c r="B1438" s="2" t="s">
        <v>1915</v>
      </c>
      <c r="C1438" s="2" t="s">
        <v>14</v>
      </c>
      <c r="D1438" s="3" t="s">
        <v>15</v>
      </c>
      <c r="E1438" s="2" t="s">
        <v>1916</v>
      </c>
      <c r="F1438" s="2"/>
      <c r="G1438" s="2"/>
      <c r="H1438" s="2"/>
      <c r="I1438" s="2"/>
      <c r="J1438" s="2"/>
      <c r="K1438" s="2"/>
      <c r="L1438" s="2"/>
      <c r="M1438" s="2"/>
      <c r="N1438" s="2">
        <v>2040</v>
      </c>
      <c r="O1438" s="2" t="s">
        <v>1917</v>
      </c>
      <c r="P1438" s="2">
        <v>436.10316666666671</v>
      </c>
      <c r="Q1438" s="2">
        <v>889650.46</v>
      </c>
      <c r="R1438" s="2">
        <v>6.0654126101066286</v>
      </c>
      <c r="S1438" s="2">
        <v>12373.44172461752</v>
      </c>
      <c r="T1438" s="2">
        <v>216362.9</v>
      </c>
    </row>
    <row r="1439" spans="1:20">
      <c r="A1439" s="2" t="s">
        <v>12</v>
      </c>
      <c r="B1439" s="2" t="s">
        <v>1915</v>
      </c>
      <c r="C1439" s="2" t="s">
        <v>14</v>
      </c>
      <c r="D1439" s="3" t="s">
        <v>15</v>
      </c>
      <c r="E1439" s="2" t="s">
        <v>1918</v>
      </c>
      <c r="F1439" s="2"/>
      <c r="G1439" s="2"/>
      <c r="H1439" s="2"/>
      <c r="I1439" s="2"/>
      <c r="J1439" s="2"/>
      <c r="K1439" s="2"/>
      <c r="L1439" s="2"/>
      <c r="M1439" s="2"/>
      <c r="N1439" s="2">
        <v>2040</v>
      </c>
      <c r="O1439" s="2" t="s">
        <v>1917</v>
      </c>
      <c r="P1439" s="2">
        <v>475.74892647058829</v>
      </c>
      <c r="Q1439" s="2">
        <v>970527.81</v>
      </c>
      <c r="R1439" s="2">
        <v>6.6168139982001151</v>
      </c>
      <c r="S1439" s="2">
        <v>13498.30055632823</v>
      </c>
      <c r="T1439" s="2">
        <v>236032.4</v>
      </c>
    </row>
    <row r="1440" spans="1:20">
      <c r="A1440" s="2" t="s">
        <v>12</v>
      </c>
      <c r="B1440" s="2" t="s">
        <v>1915</v>
      </c>
      <c r="C1440" s="2" t="s">
        <v>14</v>
      </c>
      <c r="D1440" s="3" t="s">
        <v>15</v>
      </c>
      <c r="E1440" s="2" t="s">
        <v>1919</v>
      </c>
      <c r="F1440" s="2"/>
      <c r="G1440" s="2"/>
      <c r="H1440" s="2"/>
      <c r="I1440" s="2"/>
      <c r="J1440" s="2"/>
      <c r="K1440" s="2"/>
      <c r="L1440" s="2"/>
      <c r="M1440" s="2"/>
      <c r="N1440" s="2">
        <v>1536</v>
      </c>
      <c r="O1440" s="2" t="s">
        <v>1917</v>
      </c>
      <c r="P1440" s="2">
        <v>450.72256510416668</v>
      </c>
      <c r="Q1440" s="2">
        <v>692309.86</v>
      </c>
      <c r="R1440" s="2">
        <v>6.2687422128534998</v>
      </c>
      <c r="S1440" s="2">
        <v>9628.7880389429756</v>
      </c>
      <c r="T1440" s="2">
        <v>168369.8</v>
      </c>
    </row>
    <row r="1441" spans="1:20">
      <c r="A1441" s="2" t="s">
        <v>12</v>
      </c>
      <c r="B1441" s="2" t="s">
        <v>1920</v>
      </c>
      <c r="C1441" s="2" t="s">
        <v>14</v>
      </c>
      <c r="D1441" s="3" t="s">
        <v>15</v>
      </c>
      <c r="E1441" s="2" t="s">
        <v>1921</v>
      </c>
      <c r="F1441" s="2"/>
      <c r="G1441" s="2"/>
      <c r="H1441" s="2"/>
      <c r="I1441" s="2"/>
      <c r="J1441" s="2"/>
      <c r="K1441" s="2"/>
      <c r="L1441" s="2"/>
      <c r="M1441" s="2"/>
      <c r="N1441" s="2">
        <v>7451.28</v>
      </c>
      <c r="O1441" s="2" t="s">
        <v>1917</v>
      </c>
      <c r="P1441" s="2">
        <v>415.78385861221159</v>
      </c>
      <c r="Q1441" s="2">
        <v>3098121.95</v>
      </c>
      <c r="R1441" s="2">
        <v>5.7828074911295078</v>
      </c>
      <c r="S1441" s="2">
        <v>43089.317802503479</v>
      </c>
      <c r="T1441" s="2">
        <v>753463.2</v>
      </c>
    </row>
    <row r="1442" spans="1:20">
      <c r="A1442" s="2" t="s">
        <v>12</v>
      </c>
      <c r="B1442" s="2" t="s">
        <v>1922</v>
      </c>
      <c r="C1442" s="2" t="s">
        <v>14</v>
      </c>
      <c r="D1442" s="3" t="s">
        <v>15</v>
      </c>
      <c r="E1442" s="2" t="s">
        <v>1923</v>
      </c>
      <c r="F1442" s="2"/>
      <c r="G1442" s="2"/>
      <c r="H1442" s="2"/>
      <c r="I1442" s="2"/>
      <c r="J1442" s="2"/>
      <c r="K1442" s="2"/>
      <c r="L1442" s="2"/>
      <c r="M1442" s="2"/>
      <c r="N1442" s="2">
        <v>30</v>
      </c>
      <c r="O1442" s="2" t="s">
        <v>1917</v>
      </c>
      <c r="P1442" s="2">
        <v>612.97033333333331</v>
      </c>
      <c r="Q1442" s="2">
        <v>18389.11</v>
      </c>
      <c r="R1442" s="2">
        <v>8.5253175707000448</v>
      </c>
      <c r="S1442" s="2">
        <v>255.75952712100141</v>
      </c>
      <c r="T1442" s="2">
        <v>4472.2</v>
      </c>
    </row>
    <row r="1443" spans="1:20">
      <c r="A1443" s="2" t="s">
        <v>12</v>
      </c>
      <c r="B1443" s="2" t="s">
        <v>1922</v>
      </c>
      <c r="C1443" s="2" t="s">
        <v>14</v>
      </c>
      <c r="D1443" s="3" t="s">
        <v>15</v>
      </c>
      <c r="E1443" s="2" t="s">
        <v>1924</v>
      </c>
      <c r="F1443" s="2"/>
      <c r="G1443" s="2"/>
      <c r="H1443" s="2"/>
      <c r="I1443" s="2"/>
      <c r="J1443" s="2"/>
      <c r="K1443" s="2"/>
      <c r="L1443" s="2"/>
      <c r="M1443" s="2"/>
      <c r="N1443" s="2">
        <v>2805</v>
      </c>
      <c r="O1443" s="2" t="s">
        <v>1917</v>
      </c>
      <c r="P1443" s="2">
        <v>485.13172192513372</v>
      </c>
      <c r="Q1443" s="2">
        <v>1360794.48</v>
      </c>
      <c r="R1443" s="2">
        <v>6.7473118487501198</v>
      </c>
      <c r="S1443" s="2">
        <v>18926.209735744091</v>
      </c>
      <c r="T1443" s="2">
        <v>330945.09999999998</v>
      </c>
    </row>
    <row r="1444" spans="1:20">
      <c r="A1444" s="2" t="s">
        <v>12</v>
      </c>
      <c r="B1444" s="2" t="s">
        <v>1925</v>
      </c>
      <c r="C1444" s="2" t="s">
        <v>14</v>
      </c>
      <c r="D1444" s="3" t="s">
        <v>15</v>
      </c>
      <c r="E1444" s="2" t="s">
        <v>1926</v>
      </c>
      <c r="F1444" s="2"/>
      <c r="G1444" s="2"/>
      <c r="H1444" s="2"/>
      <c r="I1444" s="2"/>
      <c r="J1444" s="2"/>
      <c r="K1444" s="2"/>
      <c r="L1444" s="2"/>
      <c r="M1444" s="2"/>
      <c r="N1444" s="2">
        <v>1080</v>
      </c>
      <c r="O1444" s="2" t="s">
        <v>1917</v>
      </c>
      <c r="P1444" s="2">
        <v>532.70432407407407</v>
      </c>
      <c r="Q1444" s="2">
        <v>575320.67000000004</v>
      </c>
      <c r="R1444" s="2">
        <v>7.4089613918508208</v>
      </c>
      <c r="S1444" s="2">
        <v>8001.6783031988871</v>
      </c>
      <c r="T1444" s="2">
        <v>139918</v>
      </c>
    </row>
    <row r="1445" spans="1:20">
      <c r="A1445" s="2" t="s">
        <v>12</v>
      </c>
      <c r="B1445" s="2" t="s">
        <v>1925</v>
      </c>
      <c r="C1445" s="2" t="s">
        <v>14</v>
      </c>
      <c r="D1445" s="3" t="s">
        <v>15</v>
      </c>
      <c r="E1445" s="2" t="s">
        <v>1927</v>
      </c>
      <c r="F1445" s="2"/>
      <c r="G1445" s="2"/>
      <c r="H1445" s="2"/>
      <c r="I1445" s="2"/>
      <c r="J1445" s="2"/>
      <c r="K1445" s="2"/>
      <c r="L1445" s="2"/>
      <c r="M1445" s="2"/>
      <c r="N1445" s="2">
        <v>1740.8</v>
      </c>
      <c r="O1445" s="2" t="s">
        <v>1917</v>
      </c>
      <c r="P1445" s="2">
        <v>449.46929572610298</v>
      </c>
      <c r="Q1445" s="2">
        <v>782436.15</v>
      </c>
      <c r="R1445" s="2">
        <v>6.2513114843686086</v>
      </c>
      <c r="S1445" s="2">
        <v>10882.283031988871</v>
      </c>
      <c r="T1445" s="2">
        <v>190288.5</v>
      </c>
    </row>
    <row r="1446" spans="1:20">
      <c r="A1446" s="2" t="s">
        <v>12</v>
      </c>
      <c r="B1446" s="2" t="s">
        <v>1925</v>
      </c>
      <c r="C1446" s="2" t="s">
        <v>14</v>
      </c>
      <c r="D1446" s="3" t="s">
        <v>15</v>
      </c>
      <c r="E1446" s="2" t="s">
        <v>1928</v>
      </c>
      <c r="F1446" s="2"/>
      <c r="G1446" s="2"/>
      <c r="H1446" s="2"/>
      <c r="I1446" s="2"/>
      <c r="J1446" s="2"/>
      <c r="K1446" s="2"/>
      <c r="L1446" s="2"/>
      <c r="M1446" s="2"/>
      <c r="N1446" s="2">
        <v>2360</v>
      </c>
      <c r="O1446" s="2" t="s">
        <v>1917</v>
      </c>
      <c r="P1446" s="2">
        <v>505.78642372881347</v>
      </c>
      <c r="Q1446" s="2">
        <v>1193655.96</v>
      </c>
      <c r="R1446" s="2">
        <v>7.034581693029395</v>
      </c>
      <c r="S1446" s="2">
        <v>16601.612795549368</v>
      </c>
      <c r="T1446" s="2">
        <v>290297.2</v>
      </c>
    </row>
    <row r="1447" spans="1:20">
      <c r="A1447" s="2" t="s">
        <v>12</v>
      </c>
      <c r="B1447" s="2" t="s">
        <v>1925</v>
      </c>
      <c r="C1447" s="2" t="s">
        <v>14</v>
      </c>
      <c r="D1447" s="3" t="s">
        <v>15</v>
      </c>
      <c r="E1447" s="2" t="s">
        <v>1929</v>
      </c>
      <c r="F1447" s="2"/>
      <c r="G1447" s="2"/>
      <c r="H1447" s="2"/>
      <c r="I1447" s="2"/>
      <c r="J1447" s="2"/>
      <c r="K1447" s="2"/>
      <c r="L1447" s="2"/>
      <c r="M1447" s="2"/>
      <c r="N1447" s="2">
        <v>2240</v>
      </c>
      <c r="O1447" s="2" t="s">
        <v>1917</v>
      </c>
      <c r="P1447" s="2">
        <v>429.30618750000002</v>
      </c>
      <c r="Q1447" s="2">
        <v>961645.86</v>
      </c>
      <c r="R1447" s="2">
        <v>5.970878824756606</v>
      </c>
      <c r="S1447" s="2">
        <v>13374.768567454799</v>
      </c>
      <c r="T1447" s="2">
        <v>233872.3</v>
      </c>
    </row>
    <row r="1448" spans="1:20">
      <c r="A1448" s="2" t="s">
        <v>12</v>
      </c>
      <c r="B1448" s="2" t="s">
        <v>1930</v>
      </c>
      <c r="C1448" s="2" t="s">
        <v>14</v>
      </c>
      <c r="D1448" s="3" t="s">
        <v>15</v>
      </c>
      <c r="E1448" s="2" t="s">
        <v>1931</v>
      </c>
      <c r="F1448" s="2"/>
      <c r="G1448" s="2"/>
      <c r="H1448" s="2"/>
      <c r="I1448" s="2"/>
      <c r="J1448" s="2"/>
      <c r="K1448" s="2"/>
      <c r="L1448" s="2"/>
      <c r="M1448" s="2"/>
      <c r="N1448" s="2">
        <v>6790</v>
      </c>
      <c r="O1448" s="2" t="s">
        <v>1917</v>
      </c>
      <c r="P1448" s="2">
        <v>369.19633873343162</v>
      </c>
      <c r="Q1448" s="2">
        <v>2506843.14</v>
      </c>
      <c r="R1448" s="2">
        <v>5.1348586750129561</v>
      </c>
      <c r="S1448" s="2">
        <v>34865.690403337969</v>
      </c>
      <c r="T1448" s="2">
        <v>609664.19999999995</v>
      </c>
    </row>
    <row r="1449" spans="1:20">
      <c r="A1449" s="2" t="s">
        <v>12</v>
      </c>
      <c r="B1449" s="2" t="s">
        <v>1932</v>
      </c>
      <c r="C1449" s="2" t="s">
        <v>14</v>
      </c>
      <c r="D1449" s="3" t="s">
        <v>15</v>
      </c>
      <c r="E1449" s="2" t="s">
        <v>1933</v>
      </c>
      <c r="F1449" s="2"/>
      <c r="G1449" s="2"/>
      <c r="H1449" s="2"/>
      <c r="I1449" s="2"/>
      <c r="J1449" s="2"/>
      <c r="K1449" s="2"/>
      <c r="L1449" s="2"/>
      <c r="M1449" s="2"/>
      <c r="N1449" s="2">
        <v>1400</v>
      </c>
      <c r="O1449" s="2" t="s">
        <v>1917</v>
      </c>
      <c r="P1449" s="2">
        <v>127.45742857142859</v>
      </c>
      <c r="Q1449" s="2">
        <v>178440.4</v>
      </c>
      <c r="R1449" s="2">
        <v>1.7604617205998421</v>
      </c>
      <c r="S1449" s="2">
        <v>2464.6464088397788</v>
      </c>
      <c r="T1449" s="2">
        <v>43396.7</v>
      </c>
    </row>
    <row r="1450" spans="1:20">
      <c r="A1450" s="2" t="s">
        <v>12</v>
      </c>
      <c r="B1450" s="2" t="s">
        <v>1932</v>
      </c>
      <c r="C1450" s="2" t="s">
        <v>14</v>
      </c>
      <c r="D1450" s="3" t="s">
        <v>15</v>
      </c>
      <c r="E1450" s="2" t="s">
        <v>1934</v>
      </c>
      <c r="F1450" s="2"/>
      <c r="G1450" s="2"/>
      <c r="H1450" s="2"/>
      <c r="I1450" s="2"/>
      <c r="J1450" s="2"/>
      <c r="K1450" s="2"/>
      <c r="L1450" s="2"/>
      <c r="M1450" s="2"/>
      <c r="N1450" s="2">
        <v>70</v>
      </c>
      <c r="O1450" s="2" t="s">
        <v>1917</v>
      </c>
      <c r="P1450" s="2">
        <v>603.53228571428576</v>
      </c>
      <c r="Q1450" s="2">
        <v>42247.26</v>
      </c>
      <c r="R1450" s="2">
        <v>8.3360812943962124</v>
      </c>
      <c r="S1450" s="2">
        <v>583.52569060773476</v>
      </c>
      <c r="T1450" s="2">
        <v>10274.5</v>
      </c>
    </row>
    <row r="1451" spans="1:20">
      <c r="A1451" s="2" t="s">
        <v>12</v>
      </c>
      <c r="B1451" s="2" t="s">
        <v>1932</v>
      </c>
      <c r="C1451" s="2" t="s">
        <v>14</v>
      </c>
      <c r="D1451" s="3" t="s">
        <v>15</v>
      </c>
      <c r="E1451" s="2" t="s">
        <v>1935</v>
      </c>
      <c r="F1451" s="2"/>
      <c r="G1451" s="2"/>
      <c r="H1451" s="2"/>
      <c r="I1451" s="2"/>
      <c r="J1451" s="2"/>
      <c r="K1451" s="2"/>
      <c r="L1451" s="2"/>
      <c r="M1451" s="2"/>
      <c r="N1451" s="2">
        <v>65</v>
      </c>
      <c r="O1451" s="2" t="s">
        <v>1917</v>
      </c>
      <c r="P1451" s="2">
        <v>690.33661538461536</v>
      </c>
      <c r="Q1451" s="2">
        <v>44871.88</v>
      </c>
      <c r="R1451" s="2">
        <v>9.5350361240968962</v>
      </c>
      <c r="S1451" s="2">
        <v>619.77734806629826</v>
      </c>
      <c r="T1451" s="2">
        <v>10912.8</v>
      </c>
    </row>
    <row r="1452" spans="1:20">
      <c r="A1452" s="2" t="s">
        <v>12</v>
      </c>
      <c r="B1452" s="2" t="s">
        <v>1932</v>
      </c>
      <c r="C1452" s="2" t="s">
        <v>14</v>
      </c>
      <c r="D1452" s="3" t="s">
        <v>15</v>
      </c>
      <c r="E1452" s="2" t="s">
        <v>1936</v>
      </c>
      <c r="F1452" s="2"/>
      <c r="G1452" s="2"/>
      <c r="H1452" s="2"/>
      <c r="I1452" s="2"/>
      <c r="J1452" s="2"/>
      <c r="K1452" s="2"/>
      <c r="L1452" s="2"/>
      <c r="M1452" s="2"/>
      <c r="N1452" s="2">
        <v>159</v>
      </c>
      <c r="O1452" s="2" t="s">
        <v>1917</v>
      </c>
      <c r="P1452" s="2">
        <v>420.85006289308183</v>
      </c>
      <c r="Q1452" s="2">
        <v>66915.16</v>
      </c>
      <c r="R1452" s="2">
        <v>5.8128461725563776</v>
      </c>
      <c r="S1452" s="2">
        <v>924.24254143646408</v>
      </c>
      <c r="T1452" s="2">
        <v>16273.8</v>
      </c>
    </row>
    <row r="1453" spans="1:20">
      <c r="A1453" s="2" t="s">
        <v>12</v>
      </c>
      <c r="B1453" s="2" t="s">
        <v>1932</v>
      </c>
      <c r="C1453" s="2" t="s">
        <v>14</v>
      </c>
      <c r="D1453" s="3" t="s">
        <v>15</v>
      </c>
      <c r="E1453" s="2" t="s">
        <v>1937</v>
      </c>
      <c r="F1453" s="2"/>
      <c r="G1453" s="2"/>
      <c r="H1453" s="2"/>
      <c r="I1453" s="2"/>
      <c r="J1453" s="2"/>
      <c r="K1453" s="2"/>
      <c r="L1453" s="2"/>
      <c r="M1453" s="2"/>
      <c r="N1453" s="2">
        <v>38</v>
      </c>
      <c r="O1453" s="2" t="s">
        <v>1917</v>
      </c>
      <c r="P1453" s="2">
        <v>807.89894736842109</v>
      </c>
      <c r="Q1453" s="2">
        <v>30700.16</v>
      </c>
      <c r="R1453" s="2">
        <v>11.15882523989532</v>
      </c>
      <c r="S1453" s="2">
        <v>424.03535911602211</v>
      </c>
      <c r="T1453" s="2">
        <v>7466.3</v>
      </c>
    </row>
    <row r="1454" spans="1:20">
      <c r="A1454" s="2" t="s">
        <v>12</v>
      </c>
      <c r="B1454" s="2" t="s">
        <v>1932</v>
      </c>
      <c r="C1454" s="2" t="s">
        <v>14</v>
      </c>
      <c r="D1454" s="3" t="s">
        <v>15</v>
      </c>
      <c r="E1454" s="2" t="s">
        <v>1938</v>
      </c>
      <c r="F1454" s="2"/>
      <c r="G1454" s="2"/>
      <c r="H1454" s="2"/>
      <c r="I1454" s="2"/>
      <c r="J1454" s="2"/>
      <c r="K1454" s="2"/>
      <c r="L1454" s="2"/>
      <c r="M1454" s="2"/>
      <c r="N1454" s="2">
        <v>35</v>
      </c>
      <c r="O1454" s="2" t="s">
        <v>1917</v>
      </c>
      <c r="P1454" s="2">
        <v>652.24571428571426</v>
      </c>
      <c r="Q1454" s="2">
        <v>22828.6</v>
      </c>
      <c r="R1454" s="2">
        <v>9.0089187056037865</v>
      </c>
      <c r="S1454" s="2">
        <v>315.31215469613261</v>
      </c>
      <c r="T1454" s="2">
        <v>5552</v>
      </c>
    </row>
    <row r="1455" spans="1:20">
      <c r="A1455" s="2" t="s">
        <v>12</v>
      </c>
      <c r="B1455" s="2" t="s">
        <v>1932</v>
      </c>
      <c r="C1455" s="2" t="s">
        <v>14</v>
      </c>
      <c r="D1455" s="3" t="s">
        <v>15</v>
      </c>
      <c r="E1455" s="2" t="s">
        <v>1939</v>
      </c>
      <c r="F1455" s="2"/>
      <c r="G1455" s="2"/>
      <c r="H1455" s="2"/>
      <c r="I1455" s="2"/>
      <c r="J1455" s="2"/>
      <c r="K1455" s="2"/>
      <c r="L1455" s="2"/>
      <c r="M1455" s="2"/>
      <c r="N1455" s="2">
        <v>42</v>
      </c>
      <c r="O1455" s="2" t="s">
        <v>1917</v>
      </c>
      <c r="P1455" s="2">
        <v>647.24142857142851</v>
      </c>
      <c r="Q1455" s="2">
        <v>27184.14</v>
      </c>
      <c r="R1455" s="2">
        <v>8.9397987371744261</v>
      </c>
      <c r="S1455" s="2">
        <v>375.47154696132588</v>
      </c>
      <c r="T1455" s="2">
        <v>6611.1</v>
      </c>
    </row>
    <row r="1456" spans="1:20">
      <c r="A1456" s="2" t="s">
        <v>12</v>
      </c>
      <c r="B1456" s="2" t="s">
        <v>1940</v>
      </c>
      <c r="C1456" s="2" t="s">
        <v>14</v>
      </c>
      <c r="D1456" s="3" t="s">
        <v>15</v>
      </c>
      <c r="E1456" s="2" t="s">
        <v>1941</v>
      </c>
      <c r="F1456" s="2"/>
      <c r="G1456" s="2"/>
      <c r="H1456" s="2"/>
      <c r="I1456" s="2"/>
      <c r="J1456" s="2"/>
      <c r="K1456" s="2"/>
      <c r="L1456" s="2"/>
      <c r="M1456" s="2"/>
      <c r="N1456" s="2">
        <v>10116</v>
      </c>
      <c r="O1456" s="2" t="s">
        <v>1917</v>
      </c>
      <c r="P1456" s="2">
        <v>474.29080862000802</v>
      </c>
      <c r="Q1456" s="2">
        <v>4797925.82</v>
      </c>
      <c r="R1456" s="2">
        <v>6.5509780196133693</v>
      </c>
      <c r="S1456" s="2">
        <v>66269.693646408836</v>
      </c>
      <c r="T1456" s="2">
        <v>1166855.6000000001</v>
      </c>
    </row>
    <row r="1457" spans="1:20">
      <c r="A1457" s="2" t="s">
        <v>12</v>
      </c>
      <c r="B1457" s="2" t="s">
        <v>1940</v>
      </c>
      <c r="C1457" s="2" t="s">
        <v>14</v>
      </c>
      <c r="D1457" s="3" t="s">
        <v>15</v>
      </c>
      <c r="E1457" s="2" t="s">
        <v>1942</v>
      </c>
      <c r="F1457" s="2"/>
      <c r="G1457" s="2"/>
      <c r="H1457" s="2"/>
      <c r="I1457" s="2"/>
      <c r="J1457" s="2"/>
      <c r="K1457" s="2"/>
      <c r="L1457" s="2"/>
      <c r="M1457" s="2"/>
      <c r="N1457" s="2">
        <v>9180</v>
      </c>
      <c r="O1457" s="2" t="s">
        <v>1917</v>
      </c>
      <c r="P1457" s="2">
        <v>435.54155010893248</v>
      </c>
      <c r="Q1457" s="2">
        <v>3998271.43</v>
      </c>
      <c r="R1457" s="2">
        <v>6.0157672666979618</v>
      </c>
      <c r="S1457" s="2">
        <v>55224.743508287291</v>
      </c>
      <c r="T1457" s="2">
        <v>972379.6</v>
      </c>
    </row>
    <row r="1458" spans="1:20">
      <c r="A1458" s="2" t="s">
        <v>12</v>
      </c>
      <c r="B1458" s="2" t="s">
        <v>1940</v>
      </c>
      <c r="C1458" s="2" t="s">
        <v>14</v>
      </c>
      <c r="D1458" s="3" t="s">
        <v>15</v>
      </c>
      <c r="E1458" s="2" t="s">
        <v>1943</v>
      </c>
      <c r="F1458" s="2"/>
      <c r="G1458" s="2"/>
      <c r="H1458" s="2"/>
      <c r="I1458" s="2"/>
      <c r="J1458" s="2"/>
      <c r="K1458" s="2"/>
      <c r="L1458" s="2"/>
      <c r="M1458" s="2"/>
      <c r="N1458" s="2">
        <v>10616</v>
      </c>
      <c r="O1458" s="2" t="s">
        <v>1917</v>
      </c>
      <c r="P1458" s="2">
        <v>508.55209495101741</v>
      </c>
      <c r="Q1458" s="2">
        <v>5398789.04</v>
      </c>
      <c r="R1458" s="2">
        <v>7.024200206505764</v>
      </c>
      <c r="S1458" s="2">
        <v>74568.909392265181</v>
      </c>
      <c r="T1458" s="2">
        <v>1312985.5</v>
      </c>
    </row>
    <row r="1459" spans="1:20">
      <c r="A1459" s="2" t="s">
        <v>12</v>
      </c>
      <c r="B1459" s="2" t="s">
        <v>1944</v>
      </c>
      <c r="C1459" s="2" t="s">
        <v>14</v>
      </c>
      <c r="D1459" s="3" t="s">
        <v>15</v>
      </c>
      <c r="E1459" s="2" t="s">
        <v>1945</v>
      </c>
      <c r="F1459" s="2"/>
      <c r="G1459" s="2"/>
      <c r="H1459" s="2"/>
      <c r="I1459" s="2"/>
      <c r="J1459" s="2"/>
      <c r="K1459" s="2"/>
      <c r="L1459" s="2"/>
      <c r="M1459" s="2"/>
      <c r="N1459" s="2">
        <v>9605</v>
      </c>
      <c r="O1459" s="2" t="s">
        <v>1917</v>
      </c>
      <c r="P1459" s="2">
        <v>367.93365122332119</v>
      </c>
      <c r="Q1459" s="2">
        <v>3534002.72</v>
      </c>
      <c r="R1459" s="2">
        <v>5.0575072333102566</v>
      </c>
      <c r="S1459" s="2">
        <v>48577.356975945018</v>
      </c>
      <c r="T1459" s="2">
        <v>859469.5</v>
      </c>
    </row>
    <row r="1460" spans="1:20">
      <c r="A1460" s="2" t="s">
        <v>12</v>
      </c>
      <c r="B1460" s="2" t="s">
        <v>1944</v>
      </c>
      <c r="C1460" s="2" t="s">
        <v>14</v>
      </c>
      <c r="D1460" s="3" t="s">
        <v>15</v>
      </c>
      <c r="E1460" s="2" t="s">
        <v>1946</v>
      </c>
      <c r="F1460" s="2"/>
      <c r="G1460" s="2"/>
      <c r="H1460" s="2"/>
      <c r="I1460" s="2"/>
      <c r="J1460" s="2"/>
      <c r="K1460" s="2"/>
      <c r="L1460" s="2"/>
      <c r="M1460" s="2"/>
      <c r="N1460" s="2">
        <v>4770</v>
      </c>
      <c r="O1460" s="2" t="s">
        <v>1917</v>
      </c>
      <c r="P1460" s="2">
        <v>458.15313836477992</v>
      </c>
      <c r="Q1460" s="2">
        <v>2185390.4700000002</v>
      </c>
      <c r="R1460" s="2">
        <v>6.2976376407529884</v>
      </c>
      <c r="S1460" s="2">
        <v>30039.731546391751</v>
      </c>
      <c r="T1460" s="2">
        <v>531486.9</v>
      </c>
    </row>
    <row r="1461" spans="1:20">
      <c r="A1461" s="2" t="s">
        <v>12</v>
      </c>
      <c r="B1461" s="2" t="s">
        <v>1944</v>
      </c>
      <c r="C1461" s="2" t="s">
        <v>14</v>
      </c>
      <c r="D1461" s="3" t="s">
        <v>15</v>
      </c>
      <c r="E1461" s="2" t="s">
        <v>1947</v>
      </c>
      <c r="F1461" s="2"/>
      <c r="G1461" s="2"/>
      <c r="H1461" s="2"/>
      <c r="I1461" s="2"/>
      <c r="J1461" s="2"/>
      <c r="K1461" s="2"/>
      <c r="L1461" s="2"/>
      <c r="M1461" s="2"/>
      <c r="N1461" s="2">
        <v>2240</v>
      </c>
      <c r="O1461" s="2" t="s">
        <v>1917</v>
      </c>
      <c r="P1461" s="2">
        <v>350.20335714285721</v>
      </c>
      <c r="Q1461" s="2">
        <v>784455.52</v>
      </c>
      <c r="R1461" s="2">
        <v>4.8137918507609232</v>
      </c>
      <c r="S1461" s="2">
        <v>10782.89374570447</v>
      </c>
      <c r="T1461" s="2">
        <v>190779.7</v>
      </c>
    </row>
    <row r="1462" spans="1:20">
      <c r="A1462" s="2" t="s">
        <v>12</v>
      </c>
      <c r="B1462" s="2" t="s">
        <v>1944</v>
      </c>
      <c r="C1462" s="2" t="s">
        <v>14</v>
      </c>
      <c r="D1462" s="3" t="s">
        <v>15</v>
      </c>
      <c r="E1462" s="2" t="s">
        <v>1948</v>
      </c>
      <c r="F1462" s="2"/>
      <c r="G1462" s="2"/>
      <c r="H1462" s="2"/>
      <c r="I1462" s="2"/>
      <c r="J1462" s="2"/>
      <c r="K1462" s="2"/>
      <c r="L1462" s="2"/>
      <c r="M1462" s="2"/>
      <c r="N1462" s="2">
        <v>31.8</v>
      </c>
      <c r="O1462" s="2" t="s">
        <v>1917</v>
      </c>
      <c r="P1462" s="2">
        <v>274.34748427672957</v>
      </c>
      <c r="Q1462" s="2">
        <v>8724.25</v>
      </c>
      <c r="R1462" s="2">
        <v>3.77109944022996</v>
      </c>
      <c r="S1462" s="2">
        <v>119.9209621993127</v>
      </c>
      <c r="T1462" s="2">
        <v>2121.6999999999998</v>
      </c>
    </row>
    <row r="1463" spans="1:20">
      <c r="A1463" s="2" t="s">
        <v>12</v>
      </c>
      <c r="B1463" s="2" t="s">
        <v>1949</v>
      </c>
      <c r="C1463" s="2" t="s">
        <v>14</v>
      </c>
      <c r="D1463" s="3" t="s">
        <v>15</v>
      </c>
      <c r="E1463" s="2" t="s">
        <v>1887</v>
      </c>
      <c r="F1463" s="2"/>
      <c r="G1463" s="2"/>
      <c r="H1463" s="2"/>
      <c r="I1463" s="2"/>
      <c r="J1463" s="2"/>
      <c r="K1463" s="2"/>
      <c r="L1463" s="2"/>
      <c r="M1463" s="2"/>
      <c r="N1463" s="2">
        <v>5600</v>
      </c>
      <c r="O1463" s="2" t="s">
        <v>1917</v>
      </c>
      <c r="P1463" s="2">
        <v>343.43464464285722</v>
      </c>
      <c r="Q1463" s="2">
        <v>1923234.01</v>
      </c>
      <c r="R1463" s="2">
        <v>4.7699256200396816</v>
      </c>
      <c r="S1463" s="2">
        <v>26711.583472222221</v>
      </c>
      <c r="T1463" s="2">
        <v>467730.5</v>
      </c>
    </row>
    <row r="1464" spans="1:20">
      <c r="A1464" s="2" t="s">
        <v>12</v>
      </c>
      <c r="B1464" s="2" t="s">
        <v>1949</v>
      </c>
      <c r="C1464" s="2" t="s">
        <v>14</v>
      </c>
      <c r="D1464" s="3" t="s">
        <v>15</v>
      </c>
      <c r="E1464" s="2" t="s">
        <v>1950</v>
      </c>
      <c r="F1464" s="2"/>
      <c r="G1464" s="2"/>
      <c r="H1464" s="2"/>
      <c r="I1464" s="2"/>
      <c r="J1464" s="2"/>
      <c r="K1464" s="2"/>
      <c r="L1464" s="2"/>
      <c r="M1464" s="2"/>
      <c r="N1464" s="2">
        <v>1049.2</v>
      </c>
      <c r="O1464" s="2" t="s">
        <v>1917</v>
      </c>
      <c r="P1464" s="2">
        <v>333.98756195196341</v>
      </c>
      <c r="Q1464" s="2">
        <v>350419.75</v>
      </c>
      <c r="R1464" s="2">
        <v>4.6387161382217137</v>
      </c>
      <c r="S1464" s="2">
        <v>4866.9409722222226</v>
      </c>
      <c r="T1464" s="2">
        <v>85222.1</v>
      </c>
    </row>
    <row r="1465" spans="1:20">
      <c r="A1465" s="2" t="s">
        <v>12</v>
      </c>
      <c r="B1465" s="2" t="s">
        <v>1949</v>
      </c>
      <c r="C1465" s="2" t="s">
        <v>14</v>
      </c>
      <c r="D1465" s="3" t="s">
        <v>15</v>
      </c>
      <c r="E1465" s="2" t="s">
        <v>1951</v>
      </c>
      <c r="F1465" s="2"/>
      <c r="G1465" s="2"/>
      <c r="H1465" s="2"/>
      <c r="I1465" s="2"/>
      <c r="J1465" s="2"/>
      <c r="K1465" s="2"/>
      <c r="L1465" s="2"/>
      <c r="M1465" s="2"/>
      <c r="N1465" s="2">
        <v>3943.5</v>
      </c>
      <c r="O1465" s="2" t="s">
        <v>1917</v>
      </c>
      <c r="P1465" s="2">
        <v>487.24279193609738</v>
      </c>
      <c r="Q1465" s="2">
        <v>1921441.95</v>
      </c>
      <c r="R1465" s="2">
        <v>6.7672609991124633</v>
      </c>
      <c r="S1465" s="2">
        <v>26686.693749999999</v>
      </c>
      <c r="T1465" s="2">
        <v>467294.7</v>
      </c>
    </row>
    <row r="1466" spans="1:20">
      <c r="A1466" s="2" t="s">
        <v>12</v>
      </c>
      <c r="B1466" s="2" t="s">
        <v>1952</v>
      </c>
      <c r="C1466" s="2" t="s">
        <v>14</v>
      </c>
      <c r="D1466" s="3" t="s">
        <v>15</v>
      </c>
      <c r="E1466" s="2" t="s">
        <v>1953</v>
      </c>
      <c r="F1466" s="2"/>
      <c r="G1466" s="2"/>
      <c r="H1466" s="2"/>
      <c r="I1466" s="2"/>
      <c r="J1466" s="2"/>
      <c r="K1466" s="2"/>
      <c r="L1466" s="2"/>
      <c r="M1466" s="2"/>
      <c r="N1466" s="2">
        <v>5100</v>
      </c>
      <c r="O1466" s="2" t="s">
        <v>1917</v>
      </c>
      <c r="P1466" s="2">
        <v>435.31854901960787</v>
      </c>
      <c r="Q1466" s="2">
        <v>2220124.6</v>
      </c>
      <c r="R1466" s="2">
        <v>6.0210034442546041</v>
      </c>
      <c r="S1466" s="2">
        <v>30707.117565698481</v>
      </c>
      <c r="T1466" s="2">
        <v>539934.30000000005</v>
      </c>
    </row>
    <row r="1467" spans="1:20">
      <c r="A1467" s="2" t="s">
        <v>12</v>
      </c>
      <c r="B1467" s="2" t="s">
        <v>1952</v>
      </c>
      <c r="C1467" s="2" t="s">
        <v>14</v>
      </c>
      <c r="D1467" s="3" t="s">
        <v>15</v>
      </c>
      <c r="E1467" s="2" t="s">
        <v>1954</v>
      </c>
      <c r="F1467" s="2"/>
      <c r="G1467" s="2"/>
      <c r="H1467" s="2"/>
      <c r="I1467" s="2"/>
      <c r="J1467" s="2"/>
      <c r="K1467" s="2"/>
      <c r="L1467" s="2"/>
      <c r="M1467" s="2"/>
      <c r="N1467" s="2">
        <v>8775</v>
      </c>
      <c r="O1467" s="2" t="s">
        <v>1917</v>
      </c>
      <c r="P1467" s="2">
        <v>453.68663817663821</v>
      </c>
      <c r="Q1467" s="2">
        <v>3981100.25</v>
      </c>
      <c r="R1467" s="2">
        <v>6.2750572361913992</v>
      </c>
      <c r="S1467" s="2">
        <v>55063.627247579527</v>
      </c>
      <c r="T1467" s="2">
        <v>968203.6</v>
      </c>
    </row>
    <row r="1468" spans="1:20">
      <c r="A1468" s="2" t="s">
        <v>12</v>
      </c>
      <c r="B1468" s="2" t="s">
        <v>1955</v>
      </c>
      <c r="C1468" s="2" t="s">
        <v>14</v>
      </c>
      <c r="D1468" s="3" t="s">
        <v>18</v>
      </c>
      <c r="E1468" s="2" t="s">
        <v>1956</v>
      </c>
      <c r="F1468" s="2"/>
      <c r="G1468" s="2"/>
      <c r="H1468" s="2"/>
      <c r="I1468" s="2"/>
      <c r="J1468" s="2"/>
      <c r="K1468" s="2"/>
      <c r="L1468" s="2"/>
      <c r="M1468" s="2"/>
      <c r="N1468" s="2">
        <v>7850</v>
      </c>
      <c r="O1468" s="2" t="s">
        <v>1917</v>
      </c>
      <c r="P1468" s="2">
        <v>255.72080382165609</v>
      </c>
      <c r="Q1468" s="2">
        <v>2007408.31</v>
      </c>
      <c r="R1468" s="2">
        <v>3.544293885262038</v>
      </c>
      <c r="S1468" s="2">
        <v>27822.706999307</v>
      </c>
      <c r="T1468" s="2">
        <v>621895.1</v>
      </c>
    </row>
    <row r="1469" spans="1:20">
      <c r="A1469" s="2" t="s">
        <v>12</v>
      </c>
      <c r="B1469" s="2" t="s">
        <v>1955</v>
      </c>
      <c r="C1469" s="2" t="s">
        <v>14</v>
      </c>
      <c r="D1469" s="3" t="s">
        <v>15</v>
      </c>
      <c r="E1469" s="2" t="s">
        <v>1957</v>
      </c>
      <c r="F1469" s="2"/>
      <c r="G1469" s="2"/>
      <c r="H1469" s="2"/>
      <c r="I1469" s="2"/>
      <c r="J1469" s="2"/>
      <c r="K1469" s="2"/>
      <c r="L1469" s="2"/>
      <c r="M1469" s="2"/>
      <c r="N1469" s="2">
        <v>4770</v>
      </c>
      <c r="O1469" s="2" t="s">
        <v>1917</v>
      </c>
      <c r="P1469" s="2">
        <v>454.08771069182387</v>
      </c>
      <c r="Q1469" s="2">
        <v>2165998.38</v>
      </c>
      <c r="R1469" s="2">
        <v>6.2936619638506421</v>
      </c>
      <c r="S1469" s="2">
        <v>30020.76756756756</v>
      </c>
      <c r="T1469" s="2">
        <v>526770.80000000005</v>
      </c>
    </row>
    <row r="1470" spans="1:20">
      <c r="A1470" s="2" t="s">
        <v>12</v>
      </c>
      <c r="B1470" s="2" t="s">
        <v>1955</v>
      </c>
      <c r="C1470" s="2" t="s">
        <v>14</v>
      </c>
      <c r="D1470" s="3" t="s">
        <v>15</v>
      </c>
      <c r="E1470" s="2" t="s">
        <v>1958</v>
      </c>
      <c r="F1470" s="2"/>
      <c r="G1470" s="2"/>
      <c r="H1470" s="2"/>
      <c r="I1470" s="2"/>
      <c r="J1470" s="2"/>
      <c r="K1470" s="2"/>
      <c r="L1470" s="2"/>
      <c r="M1470" s="2"/>
      <c r="N1470" s="2">
        <v>676.5</v>
      </c>
      <c r="O1470" s="2" t="s">
        <v>1917</v>
      </c>
      <c r="P1470" s="2">
        <v>484.48597191426461</v>
      </c>
      <c r="Q1470" s="2">
        <v>327754.76</v>
      </c>
      <c r="R1470" s="2">
        <v>6.7149822857139929</v>
      </c>
      <c r="S1470" s="2">
        <v>4542.6855162855163</v>
      </c>
      <c r="T1470" s="2">
        <v>79709.899999999994</v>
      </c>
    </row>
    <row r="1471" spans="1:20">
      <c r="A1471" s="2" t="s">
        <v>12</v>
      </c>
      <c r="B1471" s="2" t="s">
        <v>1955</v>
      </c>
      <c r="C1471" s="2" t="s">
        <v>14</v>
      </c>
      <c r="D1471" s="3" t="s">
        <v>15</v>
      </c>
      <c r="E1471" s="2" t="s">
        <v>1959</v>
      </c>
      <c r="F1471" s="2"/>
      <c r="G1471" s="2"/>
      <c r="H1471" s="2"/>
      <c r="I1471" s="2"/>
      <c r="J1471" s="2"/>
      <c r="K1471" s="2"/>
      <c r="L1471" s="2"/>
      <c r="M1471" s="2"/>
      <c r="N1471" s="2">
        <v>425</v>
      </c>
      <c r="O1471" s="2" t="s">
        <v>1917</v>
      </c>
      <c r="P1471" s="2">
        <v>831.01658823529408</v>
      </c>
      <c r="Q1471" s="2">
        <v>353182.05</v>
      </c>
      <c r="R1471" s="2">
        <v>11.51790143084261</v>
      </c>
      <c r="S1471" s="2">
        <v>4895.1081081081074</v>
      </c>
      <c r="T1471" s="2">
        <v>85893.9</v>
      </c>
    </row>
    <row r="1472" spans="1:20">
      <c r="A1472" s="2" t="s">
        <v>12</v>
      </c>
      <c r="B1472" s="2" t="s">
        <v>1955</v>
      </c>
      <c r="C1472" s="2" t="s">
        <v>14</v>
      </c>
      <c r="D1472" s="3" t="s">
        <v>15</v>
      </c>
      <c r="E1472" s="2" t="s">
        <v>1960</v>
      </c>
      <c r="F1472" s="2"/>
      <c r="G1472" s="2"/>
      <c r="H1472" s="2"/>
      <c r="I1472" s="2"/>
      <c r="J1472" s="2"/>
      <c r="K1472" s="2"/>
      <c r="L1472" s="2"/>
      <c r="M1472" s="2"/>
      <c r="N1472" s="2">
        <v>3360</v>
      </c>
      <c r="O1472" s="2" t="s">
        <v>1917</v>
      </c>
      <c r="P1472" s="2">
        <v>341.95556845238087</v>
      </c>
      <c r="Q1472" s="2">
        <v>1148970.71</v>
      </c>
      <c r="R1472" s="2">
        <v>4.7395089182589176</v>
      </c>
      <c r="S1472" s="2">
        <v>15924.74996534996</v>
      </c>
      <c r="T1472" s="2">
        <v>279429.7</v>
      </c>
    </row>
    <row r="1473" spans="1:20">
      <c r="A1473" s="2" t="s">
        <v>12</v>
      </c>
      <c r="B1473" s="2" t="s">
        <v>1961</v>
      </c>
      <c r="C1473" s="2" t="s">
        <v>14</v>
      </c>
      <c r="D1473" s="3" t="s">
        <v>15</v>
      </c>
      <c r="E1473" s="2" t="s">
        <v>1962</v>
      </c>
      <c r="F1473" s="2"/>
      <c r="G1473" s="2"/>
      <c r="H1473" s="2"/>
      <c r="I1473" s="2"/>
      <c r="J1473" s="2"/>
      <c r="K1473" s="2"/>
      <c r="L1473" s="2"/>
      <c r="M1473" s="2"/>
      <c r="N1473" s="2">
        <v>2541</v>
      </c>
      <c r="O1473" s="2" t="s">
        <v>1917</v>
      </c>
      <c r="P1473" s="2">
        <v>486.52164895710348</v>
      </c>
      <c r="Q1473" s="2">
        <v>1236251.51</v>
      </c>
      <c r="R1473" s="2">
        <v>6.7431967977422511</v>
      </c>
      <c r="S1473" s="2">
        <v>17134.46306306306</v>
      </c>
      <c r="T1473" s="2">
        <v>300656.40000000002</v>
      </c>
    </row>
    <row r="1474" spans="1:20">
      <c r="A1474" s="2" t="s">
        <v>12</v>
      </c>
      <c r="B1474" s="2" t="s">
        <v>1961</v>
      </c>
      <c r="C1474" s="2" t="s">
        <v>14</v>
      </c>
      <c r="D1474" s="3" t="s">
        <v>15</v>
      </c>
      <c r="E1474" s="2" t="s">
        <v>1963</v>
      </c>
      <c r="F1474" s="2"/>
      <c r="G1474" s="2"/>
      <c r="H1474" s="2"/>
      <c r="I1474" s="2"/>
      <c r="J1474" s="2"/>
      <c r="K1474" s="2"/>
      <c r="L1474" s="2"/>
      <c r="M1474" s="2"/>
      <c r="N1474" s="2">
        <v>5497.4</v>
      </c>
      <c r="O1474" s="2" t="s">
        <v>1917</v>
      </c>
      <c r="P1474" s="2">
        <v>349.44167242696551</v>
      </c>
      <c r="Q1474" s="2">
        <v>1921020.65</v>
      </c>
      <c r="R1474" s="2">
        <v>4.843266423104164</v>
      </c>
      <c r="S1474" s="2">
        <v>26625.372834372829</v>
      </c>
      <c r="T1474" s="2">
        <v>467192.3</v>
      </c>
    </row>
    <row r="1475" spans="1:20">
      <c r="A1475" s="2" t="s">
        <v>12</v>
      </c>
      <c r="B1475" s="2" t="s">
        <v>1961</v>
      </c>
      <c r="C1475" s="2" t="s">
        <v>14</v>
      </c>
      <c r="D1475" s="3" t="s">
        <v>15</v>
      </c>
      <c r="E1475" s="2" t="s">
        <v>1964</v>
      </c>
      <c r="F1475" s="2"/>
      <c r="G1475" s="2"/>
      <c r="H1475" s="2"/>
      <c r="I1475" s="2"/>
      <c r="J1475" s="2"/>
      <c r="K1475" s="2"/>
      <c r="L1475" s="2"/>
      <c r="M1475" s="2"/>
      <c r="N1475" s="2">
        <v>15408</v>
      </c>
      <c r="O1475" s="2" t="s">
        <v>1917</v>
      </c>
      <c r="P1475" s="2">
        <v>336.3336364226376</v>
      </c>
      <c r="Q1475" s="2">
        <v>5182228.67</v>
      </c>
      <c r="R1475" s="2">
        <v>4.6615888624066191</v>
      </c>
      <c r="S1475" s="2">
        <v>71825.761191961181</v>
      </c>
      <c r="T1475" s="2">
        <v>1260318.1000000001</v>
      </c>
    </row>
    <row r="1476" spans="1:20">
      <c r="A1476" s="2" t="s">
        <v>12</v>
      </c>
      <c r="B1476" s="2" t="s">
        <v>1965</v>
      </c>
      <c r="C1476" s="2" t="s">
        <v>14</v>
      </c>
      <c r="D1476" s="3" t="s">
        <v>15</v>
      </c>
      <c r="E1476" s="2" t="s">
        <v>1966</v>
      </c>
      <c r="F1476" s="2"/>
      <c r="G1476" s="2"/>
      <c r="H1476" s="2"/>
      <c r="I1476" s="2"/>
      <c r="J1476" s="2"/>
      <c r="K1476" s="2"/>
      <c r="L1476" s="2"/>
      <c r="M1476" s="2"/>
      <c r="N1476" s="2">
        <v>6210</v>
      </c>
      <c r="O1476" s="2" t="s">
        <v>1917</v>
      </c>
      <c r="P1476" s="2">
        <v>444.00626247987122</v>
      </c>
      <c r="Q1476" s="2">
        <v>2757278.89</v>
      </c>
      <c r="R1476" s="2">
        <v>6.1539329519039656</v>
      </c>
      <c r="S1476" s="2">
        <v>38215.923631323632</v>
      </c>
      <c r="T1476" s="2">
        <v>670570.30000000005</v>
      </c>
    </row>
    <row r="1477" spans="1:20">
      <c r="A1477" s="2" t="s">
        <v>12</v>
      </c>
      <c r="B1477" s="2" t="s">
        <v>1967</v>
      </c>
      <c r="C1477" s="2" t="s">
        <v>14</v>
      </c>
      <c r="D1477" s="3" t="s">
        <v>15</v>
      </c>
      <c r="E1477" s="2" t="s">
        <v>1968</v>
      </c>
      <c r="F1477" s="2"/>
      <c r="G1477" s="2"/>
      <c r="H1477" s="2"/>
      <c r="I1477" s="2"/>
      <c r="J1477" s="2"/>
      <c r="K1477" s="2"/>
      <c r="L1477" s="2"/>
      <c r="M1477" s="2"/>
      <c r="N1477" s="2">
        <v>2330.1999999999998</v>
      </c>
      <c r="O1477" s="2" t="s">
        <v>1917</v>
      </c>
      <c r="P1477" s="2">
        <v>957.92368895373784</v>
      </c>
      <c r="Q1477" s="2">
        <v>2232153.7799999998</v>
      </c>
      <c r="R1477" s="2">
        <v>13.26764112124291</v>
      </c>
      <c r="S1477" s="2">
        <v>30916.257340720222</v>
      </c>
      <c r="T1477" s="2">
        <v>542859.80000000005</v>
      </c>
    </row>
    <row r="1478" spans="1:20">
      <c r="A1478" s="2" t="s">
        <v>12</v>
      </c>
      <c r="B1478" s="2" t="s">
        <v>1969</v>
      </c>
      <c r="C1478" s="2" t="s">
        <v>14</v>
      </c>
      <c r="D1478" s="3" t="s">
        <v>15</v>
      </c>
      <c r="E1478" s="2" t="s">
        <v>1970</v>
      </c>
      <c r="F1478" s="2"/>
      <c r="G1478" s="2"/>
      <c r="H1478" s="2"/>
      <c r="I1478" s="2"/>
      <c r="J1478" s="2"/>
      <c r="K1478" s="2"/>
      <c r="L1478" s="2"/>
      <c r="M1478" s="2"/>
      <c r="N1478" s="2">
        <v>10892</v>
      </c>
      <c r="O1478" s="2" t="s">
        <v>1917</v>
      </c>
      <c r="P1478" s="2">
        <v>389.1724219610723</v>
      </c>
      <c r="Q1478" s="2">
        <v>4238866.0199999996</v>
      </c>
      <c r="R1478" s="2">
        <v>5.3901997501533554</v>
      </c>
      <c r="S1478" s="2">
        <v>58710.055678670353</v>
      </c>
      <c r="T1478" s="2">
        <v>1030892.3</v>
      </c>
    </row>
    <row r="1479" spans="1:20">
      <c r="A1479" s="2" t="s">
        <v>12</v>
      </c>
      <c r="B1479" s="2" t="s">
        <v>1969</v>
      </c>
      <c r="C1479" s="2" t="s">
        <v>14</v>
      </c>
      <c r="D1479" s="3" t="s">
        <v>15</v>
      </c>
      <c r="E1479" s="2" t="s">
        <v>1971</v>
      </c>
      <c r="F1479" s="2"/>
      <c r="G1479" s="2"/>
      <c r="H1479" s="2"/>
      <c r="I1479" s="2"/>
      <c r="J1479" s="2"/>
      <c r="K1479" s="2"/>
      <c r="L1479" s="2"/>
      <c r="M1479" s="2"/>
      <c r="N1479" s="2">
        <v>6790</v>
      </c>
      <c r="O1479" s="2" t="s">
        <v>1917</v>
      </c>
      <c r="P1479" s="2">
        <v>395.5840058910162</v>
      </c>
      <c r="Q1479" s="2">
        <v>2686015.4</v>
      </c>
      <c r="R1479" s="2">
        <v>5.4790028516761247</v>
      </c>
      <c r="S1479" s="2">
        <v>37202.429362880881</v>
      </c>
      <c r="T1479" s="2">
        <v>653239</v>
      </c>
    </row>
    <row r="1480" spans="1:20">
      <c r="A1480" s="2" t="s">
        <v>12</v>
      </c>
      <c r="B1480" s="2" t="s">
        <v>1969</v>
      </c>
      <c r="C1480" s="2" t="s">
        <v>14</v>
      </c>
      <c r="D1480" s="3" t="s">
        <v>15</v>
      </c>
      <c r="E1480" s="2" t="s">
        <v>1972</v>
      </c>
      <c r="F1480" s="2"/>
      <c r="G1480" s="2"/>
      <c r="H1480" s="2"/>
      <c r="I1480" s="2"/>
      <c r="J1480" s="2"/>
      <c r="K1480" s="2"/>
      <c r="L1480" s="2"/>
      <c r="M1480" s="2"/>
      <c r="N1480" s="2">
        <v>10584.56</v>
      </c>
      <c r="O1480" s="2" t="s">
        <v>1917</v>
      </c>
      <c r="P1480" s="2">
        <v>379.6059496096201</v>
      </c>
      <c r="Q1480" s="2">
        <v>4017961.95</v>
      </c>
      <c r="R1480" s="2">
        <v>5.2577001330972308</v>
      </c>
      <c r="S1480" s="2">
        <v>55650.442520775621</v>
      </c>
      <c r="T1480" s="2">
        <v>977168.3</v>
      </c>
    </row>
    <row r="1481" spans="1:20">
      <c r="A1481" s="2" t="s">
        <v>12</v>
      </c>
      <c r="B1481" s="2" t="s">
        <v>1969</v>
      </c>
      <c r="C1481" s="2" t="s">
        <v>14</v>
      </c>
      <c r="D1481" s="3" t="s">
        <v>15</v>
      </c>
      <c r="E1481" s="2" t="s">
        <v>1973</v>
      </c>
      <c r="F1481" s="2"/>
      <c r="G1481" s="2"/>
      <c r="H1481" s="2"/>
      <c r="I1481" s="2"/>
      <c r="J1481" s="2"/>
      <c r="K1481" s="2"/>
      <c r="L1481" s="2"/>
      <c r="M1481" s="2"/>
      <c r="N1481" s="2">
        <v>9099.86</v>
      </c>
      <c r="O1481" s="2" t="s">
        <v>1917</v>
      </c>
      <c r="P1481" s="2">
        <v>418.69644917614107</v>
      </c>
      <c r="Q1481" s="2">
        <v>3810079.07</v>
      </c>
      <c r="R1481" s="2">
        <v>5.7991197946833948</v>
      </c>
      <c r="S1481" s="2">
        <v>52771.17825484764</v>
      </c>
      <c r="T1481" s="2">
        <v>926611.2</v>
      </c>
    </row>
    <row r="1482" spans="1:20">
      <c r="A1482" s="2" t="s">
        <v>12</v>
      </c>
      <c r="B1482" s="2" t="s">
        <v>1974</v>
      </c>
      <c r="C1482" s="2" t="s">
        <v>14</v>
      </c>
      <c r="D1482" s="3" t="s">
        <v>15</v>
      </c>
      <c r="E1482" s="2" t="s">
        <v>1975</v>
      </c>
      <c r="F1482" s="2"/>
      <c r="G1482" s="2"/>
      <c r="H1482" s="2"/>
      <c r="I1482" s="2"/>
      <c r="J1482" s="2"/>
      <c r="K1482" s="2"/>
      <c r="L1482" s="2"/>
      <c r="M1482" s="2"/>
      <c r="N1482" s="2">
        <v>7897.5</v>
      </c>
      <c r="O1482" s="2" t="s">
        <v>1917</v>
      </c>
      <c r="P1482" s="2">
        <v>497.43523773345999</v>
      </c>
      <c r="Q1482" s="2">
        <v>3928494.79</v>
      </c>
      <c r="R1482" s="2">
        <v>6.8329016172178569</v>
      </c>
      <c r="S1482" s="2">
        <v>53962.840521978032</v>
      </c>
      <c r="T1482" s="2">
        <v>955409.9</v>
      </c>
    </row>
    <row r="1483" spans="1:20">
      <c r="A1483" s="2" t="s">
        <v>12</v>
      </c>
      <c r="B1483" s="2" t="s">
        <v>1976</v>
      </c>
      <c r="C1483" s="2" t="s">
        <v>14</v>
      </c>
      <c r="D1483" s="3" t="s">
        <v>15</v>
      </c>
      <c r="E1483" s="2" t="s">
        <v>1977</v>
      </c>
      <c r="F1483" s="2"/>
      <c r="G1483" s="2"/>
      <c r="H1483" s="2"/>
      <c r="I1483" s="2"/>
      <c r="J1483" s="2"/>
      <c r="K1483" s="2"/>
      <c r="L1483" s="2"/>
      <c r="M1483" s="2"/>
      <c r="N1483" s="2">
        <v>5250</v>
      </c>
      <c r="O1483" s="2" t="s">
        <v>1917</v>
      </c>
      <c r="P1483" s="2">
        <v>368.47259619047622</v>
      </c>
      <c r="Q1483" s="2">
        <v>1934481.13</v>
      </c>
      <c r="R1483" s="2">
        <v>5.0614367608581894</v>
      </c>
      <c r="S1483" s="2">
        <v>26572.542994505489</v>
      </c>
      <c r="T1483" s="2">
        <v>470465.8</v>
      </c>
    </row>
    <row r="1484" spans="1:20">
      <c r="A1484" s="2" t="s">
        <v>12</v>
      </c>
      <c r="B1484" s="2" t="s">
        <v>1976</v>
      </c>
      <c r="C1484" s="2" t="s">
        <v>14</v>
      </c>
      <c r="D1484" s="3" t="s">
        <v>15</v>
      </c>
      <c r="E1484" s="2" t="s">
        <v>1978</v>
      </c>
      <c r="F1484" s="2"/>
      <c r="G1484" s="2"/>
      <c r="H1484" s="2"/>
      <c r="I1484" s="2"/>
      <c r="J1484" s="2"/>
      <c r="K1484" s="2"/>
      <c r="L1484" s="2"/>
      <c r="M1484" s="2"/>
      <c r="N1484" s="2">
        <v>1120</v>
      </c>
      <c r="O1484" s="2" t="s">
        <v>1917</v>
      </c>
      <c r="P1484" s="2">
        <v>390.11573214285721</v>
      </c>
      <c r="Q1484" s="2">
        <v>436929.62</v>
      </c>
      <c r="R1484" s="2">
        <v>5.3587325843799061</v>
      </c>
      <c r="S1484" s="2">
        <v>6001.780494505495</v>
      </c>
      <c r="T1484" s="2">
        <v>106261.3</v>
      </c>
    </row>
    <row r="1485" spans="1:20">
      <c r="A1485" s="2" t="s">
        <v>12</v>
      </c>
      <c r="B1485" s="2" t="s">
        <v>1976</v>
      </c>
      <c r="C1485" s="2" t="s">
        <v>14</v>
      </c>
      <c r="D1485" s="3" t="s">
        <v>15</v>
      </c>
      <c r="E1485" s="2" t="s">
        <v>1979</v>
      </c>
      <c r="F1485" s="2"/>
      <c r="G1485" s="2"/>
      <c r="H1485" s="2"/>
      <c r="I1485" s="2"/>
      <c r="J1485" s="2"/>
      <c r="K1485" s="2"/>
      <c r="L1485" s="2"/>
      <c r="M1485" s="2"/>
      <c r="N1485" s="2">
        <v>2079</v>
      </c>
      <c r="O1485" s="2" t="s">
        <v>1917</v>
      </c>
      <c r="P1485" s="2">
        <v>491.24367484367491</v>
      </c>
      <c r="Q1485" s="2">
        <v>1021295.6</v>
      </c>
      <c r="R1485" s="2">
        <v>6.7478526764241051</v>
      </c>
      <c r="S1485" s="2">
        <v>14028.78571428571</v>
      </c>
      <c r="T1485" s="2">
        <v>248379.2</v>
      </c>
    </row>
    <row r="1486" spans="1:20">
      <c r="A1486" s="2" t="s">
        <v>12</v>
      </c>
      <c r="B1486" s="2" t="s">
        <v>1980</v>
      </c>
      <c r="C1486" s="2" t="s">
        <v>14</v>
      </c>
      <c r="D1486" s="3" t="s">
        <v>15</v>
      </c>
      <c r="E1486" s="2" t="s">
        <v>1981</v>
      </c>
      <c r="F1486" s="2"/>
      <c r="G1486" s="2"/>
      <c r="H1486" s="2"/>
      <c r="I1486" s="2"/>
      <c r="J1486" s="2"/>
      <c r="K1486" s="2"/>
      <c r="L1486" s="2"/>
      <c r="M1486" s="2"/>
      <c r="N1486" s="2">
        <v>1600</v>
      </c>
      <c r="O1486" s="2" t="s">
        <v>1917</v>
      </c>
      <c r="P1486" s="2">
        <v>217.95086875000001</v>
      </c>
      <c r="Q1486" s="2">
        <v>348721.39</v>
      </c>
      <c r="R1486" s="2">
        <v>2.993830614697802</v>
      </c>
      <c r="S1486" s="2">
        <v>4790.1289835164825</v>
      </c>
      <c r="T1486" s="2">
        <v>84809</v>
      </c>
    </row>
    <row r="1487" spans="1:20">
      <c r="A1487" s="2" t="s">
        <v>12</v>
      </c>
      <c r="B1487" s="2" t="s">
        <v>1982</v>
      </c>
      <c r="C1487" s="2" t="s">
        <v>14</v>
      </c>
      <c r="D1487" s="3" t="s">
        <v>15</v>
      </c>
      <c r="E1487" s="2" t="s">
        <v>1983</v>
      </c>
      <c r="F1487" s="2"/>
      <c r="G1487" s="2"/>
      <c r="H1487" s="2"/>
      <c r="I1487" s="2"/>
      <c r="J1487" s="2"/>
      <c r="K1487" s="2"/>
      <c r="L1487" s="2"/>
      <c r="M1487" s="2"/>
      <c r="N1487" s="2">
        <v>1200</v>
      </c>
      <c r="O1487" s="2" t="s">
        <v>1917</v>
      </c>
      <c r="P1487" s="2">
        <v>409.92669999999998</v>
      </c>
      <c r="Q1487" s="2">
        <v>491912.04</v>
      </c>
      <c r="R1487" s="2">
        <v>5.7053124565066113</v>
      </c>
      <c r="S1487" s="2">
        <v>6846.3749478079326</v>
      </c>
      <c r="T1487" s="2">
        <v>119633</v>
      </c>
    </row>
    <row r="1488" spans="1:20">
      <c r="A1488" s="2" t="s">
        <v>12</v>
      </c>
      <c r="B1488" s="2" t="s">
        <v>1982</v>
      </c>
      <c r="C1488" s="2" t="s">
        <v>14</v>
      </c>
      <c r="D1488" s="3" t="s">
        <v>15</v>
      </c>
      <c r="E1488" s="2" t="s">
        <v>1984</v>
      </c>
      <c r="F1488" s="2"/>
      <c r="G1488" s="2"/>
      <c r="H1488" s="2"/>
      <c r="I1488" s="2"/>
      <c r="J1488" s="2"/>
      <c r="K1488" s="2"/>
      <c r="L1488" s="2"/>
      <c r="M1488" s="2"/>
      <c r="N1488" s="2">
        <v>250</v>
      </c>
      <c r="O1488" s="2" t="s">
        <v>1917</v>
      </c>
      <c r="P1488" s="2">
        <v>354.91487999999998</v>
      </c>
      <c r="Q1488" s="2">
        <v>88728.72</v>
      </c>
      <c r="R1488" s="2">
        <v>4.9396643006263048</v>
      </c>
      <c r="S1488" s="2">
        <v>1234.916075156576</v>
      </c>
      <c r="T1488" s="2">
        <v>21578.9</v>
      </c>
    </row>
    <row r="1489" spans="1:20">
      <c r="A1489" s="2" t="s">
        <v>12</v>
      </c>
      <c r="B1489" s="2" t="s">
        <v>1982</v>
      </c>
      <c r="C1489" s="2" t="s">
        <v>14</v>
      </c>
      <c r="D1489" s="3" t="s">
        <v>15</v>
      </c>
      <c r="E1489" s="2" t="s">
        <v>1985</v>
      </c>
      <c r="F1489" s="2"/>
      <c r="G1489" s="2"/>
      <c r="H1489" s="2"/>
      <c r="I1489" s="2"/>
      <c r="J1489" s="2"/>
      <c r="K1489" s="2"/>
      <c r="L1489" s="2"/>
      <c r="M1489" s="2"/>
      <c r="N1489" s="2">
        <v>397.5</v>
      </c>
      <c r="O1489" s="2" t="s">
        <v>1917</v>
      </c>
      <c r="P1489" s="2">
        <v>360.60691823899373</v>
      </c>
      <c r="Q1489" s="2">
        <v>143341.25</v>
      </c>
      <c r="R1489" s="2">
        <v>5.0188854313012357</v>
      </c>
      <c r="S1489" s="2">
        <v>1995.006958942241</v>
      </c>
      <c r="T1489" s="2">
        <v>34860.6</v>
      </c>
    </row>
    <row r="1490" spans="1:20">
      <c r="A1490" s="2" t="s">
        <v>12</v>
      </c>
      <c r="B1490" s="2" t="s">
        <v>1982</v>
      </c>
      <c r="C1490" s="2" t="s">
        <v>14</v>
      </c>
      <c r="D1490" s="3" t="s">
        <v>15</v>
      </c>
      <c r="E1490" s="2" t="s">
        <v>1986</v>
      </c>
      <c r="F1490" s="2"/>
      <c r="G1490" s="2"/>
      <c r="H1490" s="2"/>
      <c r="I1490" s="2"/>
      <c r="J1490" s="2"/>
      <c r="K1490" s="2"/>
      <c r="L1490" s="2"/>
      <c r="M1490" s="2"/>
      <c r="N1490" s="2">
        <v>357</v>
      </c>
      <c r="O1490" s="2" t="s">
        <v>1917</v>
      </c>
      <c r="P1490" s="2">
        <v>378.923837535014</v>
      </c>
      <c r="Q1490" s="2">
        <v>135275.81</v>
      </c>
      <c r="R1490" s="2">
        <v>5.2738181981212806</v>
      </c>
      <c r="S1490" s="2">
        <v>1882.7530967292971</v>
      </c>
      <c r="T1490" s="2">
        <v>32899.1</v>
      </c>
    </row>
    <row r="1491" spans="1:20">
      <c r="A1491" s="2" t="s">
        <v>12</v>
      </c>
      <c r="B1491" s="2" t="s">
        <v>1982</v>
      </c>
      <c r="C1491" s="2" t="s">
        <v>14</v>
      </c>
      <c r="D1491" s="3" t="s">
        <v>15</v>
      </c>
      <c r="E1491" s="2" t="s">
        <v>1987</v>
      </c>
      <c r="F1491" s="2"/>
      <c r="G1491" s="2"/>
      <c r="H1491" s="2"/>
      <c r="I1491" s="2"/>
      <c r="J1491" s="2"/>
      <c r="K1491" s="2"/>
      <c r="L1491" s="2"/>
      <c r="M1491" s="2"/>
      <c r="N1491" s="2">
        <v>360</v>
      </c>
      <c r="O1491" s="2" t="s">
        <v>1917</v>
      </c>
      <c r="P1491" s="2">
        <v>805.95255555555548</v>
      </c>
      <c r="Q1491" s="2">
        <v>290142.92</v>
      </c>
      <c r="R1491" s="2">
        <v>11.21715456583933</v>
      </c>
      <c r="S1491" s="2">
        <v>4038.1756437021568</v>
      </c>
      <c r="T1491" s="2">
        <v>70562.7</v>
      </c>
    </row>
    <row r="1492" spans="1:20">
      <c r="A1492" s="2" t="s">
        <v>12</v>
      </c>
      <c r="B1492" s="2" t="s">
        <v>1982</v>
      </c>
      <c r="C1492" s="2" t="s">
        <v>14</v>
      </c>
      <c r="D1492" s="3" t="s">
        <v>18</v>
      </c>
      <c r="E1492" s="2" t="s">
        <v>1988</v>
      </c>
      <c r="F1492" s="2"/>
      <c r="G1492" s="2"/>
      <c r="H1492" s="2"/>
      <c r="I1492" s="2"/>
      <c r="J1492" s="2"/>
      <c r="K1492" s="2"/>
      <c r="L1492" s="2"/>
      <c r="M1492" s="2"/>
      <c r="N1492" s="2">
        <v>7740</v>
      </c>
      <c r="O1492" s="2" t="s">
        <v>1917</v>
      </c>
      <c r="P1492" s="2">
        <v>208.3918733850129</v>
      </c>
      <c r="Q1492" s="2">
        <v>1612953.1</v>
      </c>
      <c r="R1492" s="2">
        <v>2.900374020668238</v>
      </c>
      <c r="S1492" s="2">
        <v>22448.894919972168</v>
      </c>
      <c r="T1492" s="2">
        <v>499692.79999999999</v>
      </c>
    </row>
    <row r="1493" spans="1:20">
      <c r="A1493" s="2" t="s">
        <v>12</v>
      </c>
      <c r="B1493" s="2" t="s">
        <v>1982</v>
      </c>
      <c r="C1493" s="2" t="s">
        <v>14</v>
      </c>
      <c r="D1493" s="3" t="s">
        <v>15</v>
      </c>
      <c r="E1493" s="2" t="s">
        <v>1989</v>
      </c>
      <c r="F1493" s="2"/>
      <c r="G1493" s="2"/>
      <c r="H1493" s="2"/>
      <c r="I1493" s="2"/>
      <c r="J1493" s="2"/>
      <c r="K1493" s="2"/>
      <c r="L1493" s="2"/>
      <c r="M1493" s="2"/>
      <c r="N1493" s="2">
        <v>470</v>
      </c>
      <c r="O1493" s="2" t="s">
        <v>1917</v>
      </c>
      <c r="P1493" s="2">
        <v>409.66242553191489</v>
      </c>
      <c r="Q1493" s="2">
        <v>192541.34</v>
      </c>
      <c r="R1493" s="2">
        <v>5.7016343149883779</v>
      </c>
      <c r="S1493" s="2">
        <v>2679.7681280445372</v>
      </c>
      <c r="T1493" s="2">
        <v>46826</v>
      </c>
    </row>
    <row r="1494" spans="1:20">
      <c r="A1494" s="2" t="s">
        <v>12</v>
      </c>
      <c r="B1494" s="2" t="s">
        <v>1982</v>
      </c>
      <c r="C1494" s="2" t="s">
        <v>14</v>
      </c>
      <c r="D1494" s="3" t="s">
        <v>15</v>
      </c>
      <c r="E1494" s="2" t="s">
        <v>1990</v>
      </c>
      <c r="F1494" s="2"/>
      <c r="G1494" s="2"/>
      <c r="H1494" s="2"/>
      <c r="I1494" s="2"/>
      <c r="J1494" s="2"/>
      <c r="K1494" s="2"/>
      <c r="L1494" s="2"/>
      <c r="M1494" s="2"/>
      <c r="N1494" s="2">
        <v>280</v>
      </c>
      <c r="O1494" s="2" t="s">
        <v>1917</v>
      </c>
      <c r="P1494" s="2">
        <v>465.8257857142857</v>
      </c>
      <c r="Q1494" s="2">
        <v>130431.22</v>
      </c>
      <c r="R1494" s="2">
        <v>6.4833094741027937</v>
      </c>
      <c r="S1494" s="2">
        <v>1815.326652748782</v>
      </c>
      <c r="T1494" s="2">
        <v>31720.799999999999</v>
      </c>
    </row>
    <row r="1495" spans="1:20">
      <c r="A1495" s="2" t="s">
        <v>12</v>
      </c>
      <c r="B1495" s="2" t="s">
        <v>1982</v>
      </c>
      <c r="C1495" s="2" t="s">
        <v>14</v>
      </c>
      <c r="D1495" s="3" t="s">
        <v>15</v>
      </c>
      <c r="E1495" s="2" t="s">
        <v>1991</v>
      </c>
      <c r="F1495" s="2"/>
      <c r="G1495" s="2"/>
      <c r="H1495" s="2"/>
      <c r="I1495" s="2"/>
      <c r="J1495" s="2"/>
      <c r="K1495" s="2"/>
      <c r="L1495" s="2"/>
      <c r="M1495" s="2"/>
      <c r="N1495" s="2">
        <v>4491.2</v>
      </c>
      <c r="O1495" s="2" t="s">
        <v>1917</v>
      </c>
      <c r="P1495" s="2">
        <v>345.95302146419658</v>
      </c>
      <c r="Q1495" s="2">
        <v>1553744.21</v>
      </c>
      <c r="R1495" s="2">
        <v>4.814934188784922</v>
      </c>
      <c r="S1495" s="2">
        <v>21624.832428670841</v>
      </c>
      <c r="T1495" s="2">
        <v>377870.5</v>
      </c>
    </row>
    <row r="1496" spans="1:20">
      <c r="A1496" s="2" t="s">
        <v>12</v>
      </c>
      <c r="B1496" s="2" t="s">
        <v>1992</v>
      </c>
      <c r="C1496" s="2" t="s">
        <v>14</v>
      </c>
      <c r="D1496" s="3" t="s">
        <v>15</v>
      </c>
      <c r="E1496" s="2" t="s">
        <v>1993</v>
      </c>
      <c r="F1496" s="2"/>
      <c r="G1496" s="2"/>
      <c r="H1496" s="2"/>
      <c r="I1496" s="2"/>
      <c r="J1496" s="2"/>
      <c r="K1496" s="2"/>
      <c r="L1496" s="2"/>
      <c r="M1496" s="2"/>
      <c r="N1496" s="2">
        <v>6750</v>
      </c>
      <c r="O1496" s="2" t="s">
        <v>1917</v>
      </c>
      <c r="P1496" s="2">
        <v>442.76748148148152</v>
      </c>
      <c r="Q1496" s="2">
        <v>2988680.5</v>
      </c>
      <c r="R1496" s="2">
        <v>6.1623866594499859</v>
      </c>
      <c r="S1496" s="2">
        <v>41596.109951287413</v>
      </c>
      <c r="T1496" s="2">
        <v>726847.1</v>
      </c>
    </row>
    <row r="1497" spans="1:20">
      <c r="A1497" s="2" t="s">
        <v>12</v>
      </c>
      <c r="B1497" s="2" t="s">
        <v>1994</v>
      </c>
      <c r="C1497" s="2" t="s">
        <v>14</v>
      </c>
      <c r="D1497" s="3" t="s">
        <v>15</v>
      </c>
      <c r="E1497" s="2" t="s">
        <v>1995</v>
      </c>
      <c r="F1497" s="2"/>
      <c r="G1497" s="2"/>
      <c r="H1497" s="2"/>
      <c r="I1497" s="2"/>
      <c r="J1497" s="2"/>
      <c r="K1497" s="2"/>
      <c r="L1497" s="2"/>
      <c r="M1497" s="2"/>
      <c r="N1497" s="2">
        <v>3408</v>
      </c>
      <c r="O1497" s="2" t="s">
        <v>1917</v>
      </c>
      <c r="P1497" s="2">
        <v>468.32200997652581</v>
      </c>
      <c r="Q1497" s="2">
        <v>1596041.41</v>
      </c>
      <c r="R1497" s="2">
        <v>6.5180516350247162</v>
      </c>
      <c r="S1497" s="2">
        <v>22213.519972164231</v>
      </c>
      <c r="T1497" s="2">
        <v>388157.2</v>
      </c>
    </row>
    <row r="1498" spans="1:20">
      <c r="A1498" s="2" t="s">
        <v>12</v>
      </c>
      <c r="B1498" s="2" t="s">
        <v>1994</v>
      </c>
      <c r="C1498" s="2" t="s">
        <v>14</v>
      </c>
      <c r="D1498" s="3" t="s">
        <v>15</v>
      </c>
      <c r="E1498" s="2" t="s">
        <v>1996</v>
      </c>
      <c r="F1498" s="2"/>
      <c r="G1498" s="2"/>
      <c r="H1498" s="2"/>
      <c r="I1498" s="2"/>
      <c r="J1498" s="2"/>
      <c r="K1498" s="2"/>
      <c r="L1498" s="2"/>
      <c r="M1498" s="2"/>
      <c r="N1498" s="2">
        <v>886.25</v>
      </c>
      <c r="O1498" s="2" t="s">
        <v>1917</v>
      </c>
      <c r="P1498" s="2">
        <v>340.8534724964739</v>
      </c>
      <c r="Q1498" s="2">
        <v>302081.39</v>
      </c>
      <c r="R1498" s="2">
        <v>4.7439592553441043</v>
      </c>
      <c r="S1498" s="2">
        <v>4204.3338900487133</v>
      </c>
      <c r="T1498" s="2">
        <v>73466.100000000006</v>
      </c>
    </row>
    <row r="1499" spans="1:20">
      <c r="A1499" s="2" t="s">
        <v>12</v>
      </c>
      <c r="B1499" s="2" t="s">
        <v>1994</v>
      </c>
      <c r="C1499" s="2" t="s">
        <v>14</v>
      </c>
      <c r="D1499" s="3" t="s">
        <v>15</v>
      </c>
      <c r="E1499" s="2" t="s">
        <v>1997</v>
      </c>
      <c r="F1499" s="2"/>
      <c r="G1499" s="2"/>
      <c r="H1499" s="2"/>
      <c r="I1499" s="2"/>
      <c r="J1499" s="2"/>
      <c r="K1499" s="2"/>
      <c r="L1499" s="2"/>
      <c r="M1499" s="2"/>
      <c r="N1499" s="2">
        <v>2310</v>
      </c>
      <c r="O1499" s="2" t="s">
        <v>1917</v>
      </c>
      <c r="P1499" s="2">
        <v>485.63707792207788</v>
      </c>
      <c r="Q1499" s="2">
        <v>1121821.6499999999</v>
      </c>
      <c r="R1499" s="2">
        <v>6.7590407504812511</v>
      </c>
      <c r="S1499" s="2">
        <v>15613.384133611689</v>
      </c>
      <c r="T1499" s="2">
        <v>272827</v>
      </c>
    </row>
    <row r="1500" spans="1:20">
      <c r="A1500" s="2" t="s">
        <v>12</v>
      </c>
      <c r="B1500" s="2" t="s">
        <v>1994</v>
      </c>
      <c r="C1500" s="2" t="s">
        <v>14</v>
      </c>
      <c r="D1500" s="3" t="s">
        <v>15</v>
      </c>
      <c r="E1500" s="2" t="s">
        <v>1970</v>
      </c>
      <c r="F1500" s="2"/>
      <c r="G1500" s="2"/>
      <c r="H1500" s="2"/>
      <c r="I1500" s="2"/>
      <c r="J1500" s="2"/>
      <c r="K1500" s="2"/>
      <c r="L1500" s="2"/>
      <c r="M1500" s="2"/>
      <c r="N1500" s="2">
        <v>10892</v>
      </c>
      <c r="O1500" s="2" t="s">
        <v>1917</v>
      </c>
      <c r="P1500" s="2">
        <v>389.40488248255599</v>
      </c>
      <c r="Q1500" s="2">
        <v>4241397.9800000004</v>
      </c>
      <c r="R1500" s="2">
        <v>5.4196921709471964</v>
      </c>
      <c r="S1500" s="2">
        <v>59031.287125956856</v>
      </c>
      <c r="T1500" s="2">
        <v>1031508</v>
      </c>
    </row>
    <row r="1501" spans="1:20">
      <c r="A1501" s="2" t="s">
        <v>12</v>
      </c>
      <c r="B1501" s="2" t="s">
        <v>1994</v>
      </c>
      <c r="C1501" s="2" t="s">
        <v>14</v>
      </c>
      <c r="D1501" s="3" t="s">
        <v>15</v>
      </c>
      <c r="E1501" s="2" t="s">
        <v>1998</v>
      </c>
      <c r="F1501" s="2"/>
      <c r="G1501" s="2"/>
      <c r="H1501" s="2"/>
      <c r="I1501" s="2"/>
      <c r="J1501" s="2"/>
      <c r="K1501" s="2"/>
      <c r="L1501" s="2"/>
      <c r="M1501" s="2"/>
      <c r="N1501" s="2">
        <v>660</v>
      </c>
      <c r="O1501" s="2" t="s">
        <v>1917</v>
      </c>
      <c r="P1501" s="2">
        <v>341.61596969696973</v>
      </c>
      <c r="Q1501" s="2">
        <v>225466.54</v>
      </c>
      <c r="R1501" s="2">
        <v>4.7545716032981176</v>
      </c>
      <c r="S1501" s="2">
        <v>3138.017258176757</v>
      </c>
      <c r="T1501" s="2">
        <v>54833.5</v>
      </c>
    </row>
    <row r="1502" spans="1:20">
      <c r="A1502" s="2" t="s">
        <v>12</v>
      </c>
      <c r="B1502" s="2" t="s">
        <v>1994</v>
      </c>
      <c r="C1502" s="2" t="s">
        <v>14</v>
      </c>
      <c r="D1502" s="3" t="s">
        <v>15</v>
      </c>
      <c r="E1502" s="2" t="s">
        <v>1999</v>
      </c>
      <c r="F1502" s="2"/>
      <c r="G1502" s="2"/>
      <c r="H1502" s="2"/>
      <c r="I1502" s="2"/>
      <c r="J1502" s="2"/>
      <c r="K1502" s="2"/>
      <c r="L1502" s="2"/>
      <c r="M1502" s="2"/>
      <c r="N1502" s="2">
        <v>12628</v>
      </c>
      <c r="O1502" s="2" t="s">
        <v>1917</v>
      </c>
      <c r="P1502" s="2">
        <v>379.8326963889769</v>
      </c>
      <c r="Q1502" s="2">
        <v>4796527.29</v>
      </c>
      <c r="R1502" s="2">
        <v>5.2864675906607781</v>
      </c>
      <c r="S1502" s="2">
        <v>66757.5127348643</v>
      </c>
      <c r="T1502" s="2">
        <v>1166515.3999999999</v>
      </c>
    </row>
    <row r="1503" spans="1:20">
      <c r="A1503" s="2" t="s">
        <v>12</v>
      </c>
      <c r="B1503" s="2" t="s">
        <v>1994</v>
      </c>
      <c r="C1503" s="2" t="s">
        <v>14</v>
      </c>
      <c r="D1503" s="3" t="s">
        <v>15</v>
      </c>
      <c r="E1503" s="2" t="s">
        <v>2000</v>
      </c>
      <c r="F1503" s="2"/>
      <c r="G1503" s="2"/>
      <c r="H1503" s="2"/>
      <c r="I1503" s="2"/>
      <c r="J1503" s="2"/>
      <c r="K1503" s="2"/>
      <c r="L1503" s="2"/>
      <c r="M1503" s="2"/>
      <c r="N1503" s="2">
        <v>53.39</v>
      </c>
      <c r="O1503" s="2" t="s">
        <v>1917</v>
      </c>
      <c r="P1503" s="2">
        <v>492.32927514515819</v>
      </c>
      <c r="Q1503" s="2">
        <v>26285.46</v>
      </c>
      <c r="R1503" s="2">
        <v>6.8521819783598934</v>
      </c>
      <c r="S1503" s="2">
        <v>365.83799582463467</v>
      </c>
      <c r="T1503" s="2">
        <v>6392.6</v>
      </c>
    </row>
    <row r="1504" spans="1:20">
      <c r="A1504" s="2" t="s">
        <v>12</v>
      </c>
      <c r="B1504" s="2" t="s">
        <v>1994</v>
      </c>
      <c r="C1504" s="2" t="s">
        <v>14</v>
      </c>
      <c r="D1504" s="3" t="s">
        <v>18</v>
      </c>
      <c r="E1504" s="2" t="s">
        <v>2001</v>
      </c>
      <c r="F1504" s="2"/>
      <c r="G1504" s="2"/>
      <c r="H1504" s="2"/>
      <c r="I1504" s="2"/>
      <c r="J1504" s="2"/>
      <c r="K1504" s="2"/>
      <c r="L1504" s="2"/>
      <c r="M1504" s="2"/>
      <c r="N1504" s="2">
        <v>9065</v>
      </c>
      <c r="O1504" s="2" t="s">
        <v>1917</v>
      </c>
      <c r="P1504" s="2">
        <v>222.67628019856591</v>
      </c>
      <c r="Q1504" s="2">
        <v>2018560.48</v>
      </c>
      <c r="R1504" s="2">
        <v>3.09918274458686</v>
      </c>
      <c r="S1504" s="2">
        <v>28094.091579679891</v>
      </c>
      <c r="T1504" s="2">
        <v>625350</v>
      </c>
    </row>
    <row r="1505" spans="1:20">
      <c r="A1505" s="2" t="s">
        <v>12</v>
      </c>
      <c r="B1505" s="2" t="s">
        <v>1994</v>
      </c>
      <c r="C1505" s="2" t="s">
        <v>14</v>
      </c>
      <c r="D1505" s="3" t="s">
        <v>15</v>
      </c>
      <c r="E1505" s="2" t="s">
        <v>2002</v>
      </c>
      <c r="F1505" s="2"/>
      <c r="G1505" s="2"/>
      <c r="H1505" s="2"/>
      <c r="I1505" s="2"/>
      <c r="J1505" s="2"/>
      <c r="K1505" s="2"/>
      <c r="L1505" s="2"/>
      <c r="M1505" s="2"/>
      <c r="N1505" s="2">
        <v>100.32</v>
      </c>
      <c r="O1505" s="2" t="s">
        <v>1917</v>
      </c>
      <c r="P1505" s="2">
        <v>418.94657097288678</v>
      </c>
      <c r="Q1505" s="2">
        <v>42028.72</v>
      </c>
      <c r="R1505" s="2">
        <v>5.8308499787458148</v>
      </c>
      <c r="S1505" s="2">
        <v>584.95086986778017</v>
      </c>
      <c r="T1505" s="2">
        <v>10221.4</v>
      </c>
    </row>
    <row r="1506" spans="1:20">
      <c r="A1506" s="2" t="s">
        <v>12</v>
      </c>
      <c r="B1506" s="2" t="s">
        <v>1994</v>
      </c>
      <c r="C1506" s="2" t="s">
        <v>14</v>
      </c>
      <c r="D1506" s="3" t="s">
        <v>15</v>
      </c>
      <c r="E1506" s="2" t="s">
        <v>2003</v>
      </c>
      <c r="F1506" s="2"/>
      <c r="G1506" s="2"/>
      <c r="H1506" s="2"/>
      <c r="I1506" s="2"/>
      <c r="J1506" s="2"/>
      <c r="K1506" s="2"/>
      <c r="L1506" s="2"/>
      <c r="M1506" s="2"/>
      <c r="N1506" s="2">
        <v>7.7</v>
      </c>
      <c r="O1506" s="2" t="s">
        <v>1917</v>
      </c>
      <c r="P1506" s="2">
        <v>244.44805194805201</v>
      </c>
      <c r="Q1506" s="2">
        <v>1882.25</v>
      </c>
      <c r="R1506" s="2">
        <v>3.402199748755073</v>
      </c>
      <c r="S1506" s="2">
        <v>26.196938065414059</v>
      </c>
      <c r="T1506" s="2">
        <v>457.7</v>
      </c>
    </row>
    <row r="1507" spans="1:20">
      <c r="A1507" s="2" t="s">
        <v>12</v>
      </c>
      <c r="B1507" s="2" t="s">
        <v>1994</v>
      </c>
      <c r="C1507" s="2" t="s">
        <v>14</v>
      </c>
      <c r="D1507" s="3" t="s">
        <v>15</v>
      </c>
      <c r="E1507" s="2" t="s">
        <v>2004</v>
      </c>
      <c r="F1507" s="2"/>
      <c r="G1507" s="2"/>
      <c r="H1507" s="2"/>
      <c r="I1507" s="2"/>
      <c r="J1507" s="2"/>
      <c r="K1507" s="2"/>
      <c r="L1507" s="2"/>
      <c r="M1507" s="2"/>
      <c r="N1507" s="2">
        <v>886.25</v>
      </c>
      <c r="O1507" s="2" t="s">
        <v>1917</v>
      </c>
      <c r="P1507" s="2">
        <v>466.82104372355428</v>
      </c>
      <c r="Q1507" s="2">
        <v>413720.15</v>
      </c>
      <c r="R1507" s="2">
        <v>6.4971613601051406</v>
      </c>
      <c r="S1507" s="2">
        <v>5758.1092553931812</v>
      </c>
      <c r="T1507" s="2">
        <v>100616.7</v>
      </c>
    </row>
    <row r="1508" spans="1:20">
      <c r="A1508" s="2" t="s">
        <v>12</v>
      </c>
      <c r="B1508" s="2" t="s">
        <v>1994</v>
      </c>
      <c r="C1508" s="2" t="s">
        <v>14</v>
      </c>
      <c r="D1508" s="3" t="s">
        <v>15</v>
      </c>
      <c r="E1508" s="2" t="s">
        <v>2005</v>
      </c>
      <c r="F1508" s="2"/>
      <c r="G1508" s="2"/>
      <c r="H1508" s="2"/>
      <c r="I1508" s="2"/>
      <c r="J1508" s="2"/>
      <c r="K1508" s="2"/>
      <c r="L1508" s="2"/>
      <c r="M1508" s="2"/>
      <c r="N1508" s="2">
        <v>660</v>
      </c>
      <c r="O1508" s="2" t="s">
        <v>1917</v>
      </c>
      <c r="P1508" s="2">
        <v>514.08233333333339</v>
      </c>
      <c r="Q1508" s="2">
        <v>339294.34</v>
      </c>
      <c r="R1508" s="2">
        <v>7.154938529343541</v>
      </c>
      <c r="S1508" s="2">
        <v>4722.2594293667371</v>
      </c>
      <c r="T1508" s="2">
        <v>82516.3</v>
      </c>
    </row>
    <row r="1509" spans="1:20">
      <c r="A1509" s="2" t="s">
        <v>12</v>
      </c>
      <c r="B1509" s="2" t="s">
        <v>1994</v>
      </c>
      <c r="C1509" s="2" t="s">
        <v>14</v>
      </c>
      <c r="D1509" s="3" t="s">
        <v>18</v>
      </c>
      <c r="E1509" s="2" t="s">
        <v>2006</v>
      </c>
      <c r="F1509" s="2"/>
      <c r="G1509" s="2"/>
      <c r="H1509" s="2"/>
      <c r="I1509" s="2"/>
      <c r="J1509" s="2"/>
      <c r="K1509" s="2"/>
      <c r="L1509" s="2"/>
      <c r="M1509" s="2"/>
      <c r="N1509" s="2">
        <v>4851</v>
      </c>
      <c r="O1509" s="2" t="s">
        <v>1917</v>
      </c>
      <c r="P1509" s="2">
        <v>411.22600494743352</v>
      </c>
      <c r="Q1509" s="2">
        <v>1994857.35</v>
      </c>
      <c r="R1509" s="2">
        <v>5.7233960326713094</v>
      </c>
      <c r="S1509" s="2">
        <v>27764.194154488519</v>
      </c>
      <c r="T1509" s="2">
        <v>618006.80000000005</v>
      </c>
    </row>
    <row r="1510" spans="1:20">
      <c r="A1510" s="2" t="s">
        <v>12</v>
      </c>
      <c r="B1510" s="2" t="s">
        <v>2007</v>
      </c>
      <c r="C1510" s="2" t="s">
        <v>14</v>
      </c>
      <c r="D1510" s="3" t="s">
        <v>15</v>
      </c>
      <c r="E1510" s="2" t="s">
        <v>2008</v>
      </c>
      <c r="F1510" s="2"/>
      <c r="G1510" s="2"/>
      <c r="H1510" s="2"/>
      <c r="I1510" s="2"/>
      <c r="J1510" s="2"/>
      <c r="K1510" s="2"/>
      <c r="L1510" s="2"/>
      <c r="M1510" s="2"/>
      <c r="N1510" s="2">
        <v>6566.4</v>
      </c>
      <c r="O1510" s="2" t="s">
        <v>1917</v>
      </c>
      <c r="P1510" s="2">
        <v>580.39497898391812</v>
      </c>
      <c r="Q1510" s="2">
        <v>3811105.59</v>
      </c>
      <c r="R1510" s="2">
        <v>8.0778702711749215</v>
      </c>
      <c r="S1510" s="2">
        <v>53042.527348643009</v>
      </c>
      <c r="T1510" s="2">
        <v>926861</v>
      </c>
    </row>
    <row r="1511" spans="1:20">
      <c r="A1511" s="2" t="s">
        <v>12</v>
      </c>
      <c r="B1511" s="2" t="s">
        <v>2007</v>
      </c>
      <c r="C1511" s="2" t="s">
        <v>14</v>
      </c>
      <c r="D1511" s="3" t="s">
        <v>15</v>
      </c>
      <c r="E1511" s="2" t="s">
        <v>2009</v>
      </c>
      <c r="F1511" s="2"/>
      <c r="G1511" s="2"/>
      <c r="H1511" s="2"/>
      <c r="I1511" s="2"/>
      <c r="J1511" s="2"/>
      <c r="K1511" s="2"/>
      <c r="L1511" s="2"/>
      <c r="M1511" s="2"/>
      <c r="N1511" s="2">
        <v>132</v>
      </c>
      <c r="O1511" s="2" t="s">
        <v>1917</v>
      </c>
      <c r="P1511" s="2">
        <v>509.33484848484852</v>
      </c>
      <c r="Q1511" s="2">
        <v>67232.2</v>
      </c>
      <c r="R1511" s="2">
        <v>7.0888635836443772</v>
      </c>
      <c r="S1511" s="2">
        <v>935.72999304105781</v>
      </c>
      <c r="T1511" s="2">
        <v>16350.8</v>
      </c>
    </row>
    <row r="1512" spans="1:20">
      <c r="A1512" s="2" t="s">
        <v>12</v>
      </c>
      <c r="B1512" s="2" t="s">
        <v>2007</v>
      </c>
      <c r="C1512" s="2" t="s">
        <v>14</v>
      </c>
      <c r="D1512" s="3" t="s">
        <v>15</v>
      </c>
      <c r="E1512" s="2" t="s">
        <v>2010</v>
      </c>
      <c r="F1512" s="2"/>
      <c r="G1512" s="2"/>
      <c r="H1512" s="2"/>
      <c r="I1512" s="2"/>
      <c r="J1512" s="2"/>
      <c r="K1512" s="2"/>
      <c r="L1512" s="2"/>
      <c r="M1512" s="2"/>
      <c r="N1512" s="2">
        <v>567</v>
      </c>
      <c r="O1512" s="2" t="s">
        <v>1917</v>
      </c>
      <c r="P1512" s="2">
        <v>597.8172486772487</v>
      </c>
      <c r="Q1512" s="2">
        <v>338962.38</v>
      </c>
      <c r="R1512" s="2">
        <v>8.320351408173261</v>
      </c>
      <c r="S1512" s="2">
        <v>4717.6392484342387</v>
      </c>
      <c r="T1512" s="2">
        <v>82435.600000000006</v>
      </c>
    </row>
    <row r="1513" spans="1:20">
      <c r="A1513" s="2" t="s">
        <v>12</v>
      </c>
      <c r="B1513" s="2" t="s">
        <v>2007</v>
      </c>
      <c r="C1513" s="2" t="s">
        <v>14</v>
      </c>
      <c r="D1513" s="3" t="s">
        <v>15</v>
      </c>
      <c r="E1513" s="2" t="s">
        <v>2011</v>
      </c>
      <c r="F1513" s="2"/>
      <c r="G1513" s="2"/>
      <c r="H1513" s="2"/>
      <c r="I1513" s="2"/>
      <c r="J1513" s="2"/>
      <c r="K1513" s="2"/>
      <c r="L1513" s="2"/>
      <c r="M1513" s="2"/>
      <c r="N1513" s="2">
        <v>4427.5</v>
      </c>
      <c r="O1513" s="2" t="s">
        <v>1917</v>
      </c>
      <c r="P1513" s="2">
        <v>252.93033766233771</v>
      </c>
      <c r="Q1513" s="2">
        <v>1119849.07</v>
      </c>
      <c r="R1513" s="2">
        <v>3.5202552214660781</v>
      </c>
      <c r="S1513" s="2">
        <v>15585.92999304106</v>
      </c>
      <c r="T1513" s="2">
        <v>272347.3</v>
      </c>
    </row>
    <row r="1514" spans="1:20">
      <c r="A1514" s="2" t="s">
        <v>12</v>
      </c>
      <c r="B1514" s="2" t="s">
        <v>2012</v>
      </c>
      <c r="C1514" s="2" t="s">
        <v>14</v>
      </c>
      <c r="D1514" s="3" t="s">
        <v>15</v>
      </c>
      <c r="E1514" s="2" t="s">
        <v>2013</v>
      </c>
      <c r="F1514" s="2"/>
      <c r="G1514" s="2"/>
      <c r="H1514" s="2"/>
      <c r="I1514" s="2"/>
      <c r="J1514" s="2"/>
      <c r="K1514" s="2"/>
      <c r="L1514" s="2"/>
      <c r="M1514" s="2"/>
      <c r="N1514" s="2">
        <v>103.2</v>
      </c>
      <c r="O1514" s="2" t="s">
        <v>1917</v>
      </c>
      <c r="P1514" s="2">
        <v>309.49166666666667</v>
      </c>
      <c r="Q1514" s="2">
        <v>31939.54</v>
      </c>
      <c r="R1514" s="2">
        <v>4.4213095238095237</v>
      </c>
      <c r="S1514" s="2">
        <v>456.27914285714292</v>
      </c>
      <c r="T1514" s="2">
        <v>7767.8</v>
      </c>
    </row>
    <row r="1515" spans="1:20">
      <c r="A1515" s="2" t="s">
        <v>12</v>
      </c>
      <c r="B1515" s="2" t="s">
        <v>2014</v>
      </c>
      <c r="C1515" s="2" t="s">
        <v>14</v>
      </c>
      <c r="D1515" s="3" t="s">
        <v>15</v>
      </c>
      <c r="E1515" s="2" t="s">
        <v>2015</v>
      </c>
      <c r="F1515" s="2"/>
      <c r="G1515" s="2"/>
      <c r="H1515" s="2"/>
      <c r="I1515" s="2"/>
      <c r="J1515" s="2"/>
      <c r="K1515" s="2"/>
      <c r="L1515" s="2"/>
      <c r="M1515" s="2"/>
      <c r="N1515" s="2">
        <v>87.5</v>
      </c>
      <c r="O1515" s="2" t="s">
        <v>1917</v>
      </c>
      <c r="P1515" s="2">
        <v>500.46114285714282</v>
      </c>
      <c r="Q1515" s="2">
        <v>43790.35</v>
      </c>
      <c r="R1515" s="2">
        <v>7.1494448979591834</v>
      </c>
      <c r="S1515" s="2">
        <v>625.57642857142855</v>
      </c>
      <c r="T1515" s="2">
        <v>10649.8</v>
      </c>
    </row>
    <row r="1516" spans="1:20">
      <c r="A1516" s="2" t="s">
        <v>12</v>
      </c>
      <c r="B1516" s="2" t="s">
        <v>2014</v>
      </c>
      <c r="C1516" s="2" t="s">
        <v>14</v>
      </c>
      <c r="D1516" s="3" t="s">
        <v>15</v>
      </c>
      <c r="E1516" s="2" t="s">
        <v>2016</v>
      </c>
      <c r="F1516" s="2"/>
      <c r="G1516" s="2"/>
      <c r="H1516" s="2"/>
      <c r="I1516" s="2"/>
      <c r="J1516" s="2"/>
      <c r="K1516" s="2"/>
      <c r="L1516" s="2"/>
      <c r="M1516" s="2"/>
      <c r="N1516" s="2">
        <v>68.8</v>
      </c>
      <c r="O1516" s="2" t="s">
        <v>1917</v>
      </c>
      <c r="P1516" s="2">
        <v>308.2264534883721</v>
      </c>
      <c r="Q1516" s="2">
        <v>21205.98</v>
      </c>
      <c r="R1516" s="2">
        <v>4.4032350498338868</v>
      </c>
      <c r="S1516" s="2">
        <v>302.9425714285714</v>
      </c>
      <c r="T1516" s="2">
        <v>5157.3</v>
      </c>
    </row>
    <row r="1517" spans="1:20">
      <c r="A1517" s="2" t="s">
        <v>12</v>
      </c>
      <c r="B1517" s="2" t="s">
        <v>2014</v>
      </c>
      <c r="C1517" s="2" t="s">
        <v>14</v>
      </c>
      <c r="D1517" s="3" t="s">
        <v>15</v>
      </c>
      <c r="E1517" s="2" t="s">
        <v>2017</v>
      </c>
      <c r="F1517" s="2"/>
      <c r="G1517" s="2"/>
      <c r="H1517" s="2"/>
      <c r="I1517" s="2"/>
      <c r="J1517" s="2"/>
      <c r="K1517" s="2"/>
      <c r="L1517" s="2"/>
      <c r="M1517" s="2"/>
      <c r="N1517" s="2">
        <v>57.6</v>
      </c>
      <c r="O1517" s="2" t="s">
        <v>1917</v>
      </c>
      <c r="P1517" s="2">
        <v>662.68697916666656</v>
      </c>
      <c r="Q1517" s="2">
        <v>38170.769999999997</v>
      </c>
      <c r="R1517" s="2">
        <v>9.4669568452380943</v>
      </c>
      <c r="S1517" s="2">
        <v>545.29671428571419</v>
      </c>
      <c r="T1517" s="2">
        <v>9283.2000000000007</v>
      </c>
    </row>
    <row r="1518" spans="1:20">
      <c r="A1518" s="2" t="s">
        <v>12</v>
      </c>
      <c r="B1518" s="2" t="s">
        <v>2014</v>
      </c>
      <c r="C1518" s="2" t="s">
        <v>14</v>
      </c>
      <c r="D1518" s="3" t="s">
        <v>15</v>
      </c>
      <c r="E1518" s="2" t="s">
        <v>2018</v>
      </c>
      <c r="F1518" s="2"/>
      <c r="G1518" s="2"/>
      <c r="H1518" s="2"/>
      <c r="I1518" s="2"/>
      <c r="J1518" s="2"/>
      <c r="K1518" s="2"/>
      <c r="L1518" s="2"/>
      <c r="M1518" s="2"/>
      <c r="N1518" s="2">
        <v>77</v>
      </c>
      <c r="O1518" s="2" t="s">
        <v>1917</v>
      </c>
      <c r="P1518" s="2">
        <v>586.37753246753243</v>
      </c>
      <c r="Q1518" s="2">
        <v>45151.07</v>
      </c>
      <c r="R1518" s="2">
        <v>8.3768218923933198</v>
      </c>
      <c r="S1518" s="2">
        <v>645.01528571428571</v>
      </c>
      <c r="T1518" s="2">
        <v>10980.7</v>
      </c>
    </row>
    <row r="1519" spans="1:20">
      <c r="A1519" s="2" t="s">
        <v>12</v>
      </c>
      <c r="B1519" s="2" t="s">
        <v>2014</v>
      </c>
      <c r="C1519" s="2" t="s">
        <v>14</v>
      </c>
      <c r="D1519" s="3" t="s">
        <v>15</v>
      </c>
      <c r="E1519" s="2" t="s">
        <v>2019</v>
      </c>
      <c r="F1519" s="2"/>
      <c r="G1519" s="2"/>
      <c r="H1519" s="2"/>
      <c r="I1519" s="2"/>
      <c r="J1519" s="2"/>
      <c r="K1519" s="2"/>
      <c r="L1519" s="2"/>
      <c r="M1519" s="2"/>
      <c r="N1519" s="2">
        <v>72</v>
      </c>
      <c r="O1519" s="2" t="s">
        <v>1917</v>
      </c>
      <c r="P1519" s="2">
        <v>667.59569444444446</v>
      </c>
      <c r="Q1519" s="2">
        <v>48066.89</v>
      </c>
      <c r="R1519" s="2">
        <v>9.5370813492063498</v>
      </c>
      <c r="S1519" s="2">
        <v>686.66985714285715</v>
      </c>
      <c r="T1519" s="2">
        <v>11689.9</v>
      </c>
    </row>
    <row r="1520" spans="1:20">
      <c r="A1520" s="2" t="s">
        <v>12</v>
      </c>
      <c r="B1520" s="2" t="s">
        <v>2020</v>
      </c>
      <c r="C1520" s="2" t="s">
        <v>14</v>
      </c>
      <c r="D1520" s="3" t="s">
        <v>18</v>
      </c>
      <c r="E1520" s="2" t="s">
        <v>2021</v>
      </c>
      <c r="F1520" s="2"/>
      <c r="G1520" s="2"/>
      <c r="H1520" s="2"/>
      <c r="I1520" s="2"/>
      <c r="J1520" s="2"/>
      <c r="K1520" s="2"/>
      <c r="L1520" s="2"/>
      <c r="M1520" s="2"/>
      <c r="N1520" s="2">
        <v>6401</v>
      </c>
      <c r="O1520" s="2" t="s">
        <v>1917</v>
      </c>
      <c r="P1520" s="2">
        <v>250.07735041399781</v>
      </c>
      <c r="Q1520" s="2">
        <v>1600745.12</v>
      </c>
      <c r="R1520" s="2">
        <v>3.572533577342826</v>
      </c>
      <c r="S1520" s="2">
        <v>22867.787428571432</v>
      </c>
      <c r="T1520" s="2">
        <v>495910.9</v>
      </c>
    </row>
    <row r="1521" spans="1:20">
      <c r="A1521" s="2" t="s">
        <v>12</v>
      </c>
      <c r="B1521" s="2" t="s">
        <v>2022</v>
      </c>
      <c r="C1521" s="2" t="s">
        <v>14</v>
      </c>
      <c r="D1521" s="3" t="s">
        <v>15</v>
      </c>
      <c r="E1521" s="2" t="s">
        <v>2023</v>
      </c>
      <c r="F1521" s="2"/>
      <c r="G1521" s="2"/>
      <c r="H1521" s="2"/>
      <c r="I1521" s="2"/>
      <c r="J1521" s="2"/>
      <c r="K1521" s="2"/>
      <c r="L1521" s="2"/>
      <c r="M1521" s="2"/>
      <c r="N1521" s="2">
        <v>9095.68</v>
      </c>
      <c r="O1521" s="2" t="s">
        <v>1917</v>
      </c>
      <c r="P1521" s="2">
        <v>408.92974796826621</v>
      </c>
      <c r="Q1521" s="2">
        <v>3719494.13</v>
      </c>
      <c r="R1521" s="2">
        <v>5.8418535424038032</v>
      </c>
      <c r="S1521" s="2">
        <v>53135.630428571429</v>
      </c>
      <c r="T1521" s="2">
        <v>904580.9</v>
      </c>
    </row>
    <row r="1522" spans="1:20">
      <c r="A1522" s="2" t="s">
        <v>12</v>
      </c>
      <c r="B1522" s="2" t="s">
        <v>2022</v>
      </c>
      <c r="C1522" s="2" t="s">
        <v>14</v>
      </c>
      <c r="D1522" s="3" t="s">
        <v>15</v>
      </c>
      <c r="E1522" s="2" t="s">
        <v>2024</v>
      </c>
      <c r="F1522" s="2"/>
      <c r="G1522" s="2"/>
      <c r="H1522" s="2"/>
      <c r="I1522" s="2"/>
      <c r="J1522" s="2"/>
      <c r="K1522" s="2"/>
      <c r="L1522" s="2"/>
      <c r="M1522" s="2"/>
      <c r="N1522" s="2">
        <v>6708.8</v>
      </c>
      <c r="O1522" s="2" t="s">
        <v>1917</v>
      </c>
      <c r="P1522" s="2">
        <v>346.91774087765327</v>
      </c>
      <c r="Q1522" s="2">
        <v>2327401.7400000002</v>
      </c>
      <c r="R1522" s="2">
        <v>4.9559677268236184</v>
      </c>
      <c r="S1522" s="2">
        <v>33248.596285714288</v>
      </c>
      <c r="T1522" s="2">
        <v>566024.1</v>
      </c>
    </row>
    <row r="1523" spans="1:20">
      <c r="A1523" s="2" t="s">
        <v>12</v>
      </c>
      <c r="B1523" s="2" t="s">
        <v>2025</v>
      </c>
      <c r="C1523" s="2" t="s">
        <v>14</v>
      </c>
      <c r="D1523" s="3" t="s">
        <v>18</v>
      </c>
      <c r="E1523" s="2" t="s">
        <v>2026</v>
      </c>
      <c r="F1523" s="2"/>
      <c r="G1523" s="2"/>
      <c r="H1523" s="2"/>
      <c r="I1523" s="2"/>
      <c r="J1523" s="2"/>
      <c r="K1523" s="2"/>
      <c r="L1523" s="2"/>
      <c r="M1523" s="2"/>
      <c r="N1523" s="2">
        <v>4882</v>
      </c>
      <c r="O1523" s="2" t="s">
        <v>1917</v>
      </c>
      <c r="P1523" s="2">
        <v>400.61963744367063</v>
      </c>
      <c r="Q1523" s="2">
        <v>1955825.07</v>
      </c>
      <c r="R1523" s="2">
        <v>5.7231376777667231</v>
      </c>
      <c r="S1523" s="2">
        <v>27940.358142857149</v>
      </c>
      <c r="T1523" s="2">
        <v>605914.69999999995</v>
      </c>
    </row>
    <row r="1524" spans="1:20">
      <c r="A1524" s="2" t="s">
        <v>12</v>
      </c>
      <c r="B1524" s="2" t="s">
        <v>2027</v>
      </c>
      <c r="C1524" s="2" t="s">
        <v>14</v>
      </c>
      <c r="D1524" s="3" t="s">
        <v>15</v>
      </c>
      <c r="E1524" s="2" t="s">
        <v>2028</v>
      </c>
      <c r="F1524" s="2"/>
      <c r="G1524" s="2"/>
      <c r="H1524" s="2"/>
      <c r="I1524" s="2"/>
      <c r="J1524" s="2"/>
      <c r="K1524" s="2"/>
      <c r="L1524" s="2"/>
      <c r="M1524" s="2"/>
      <c r="N1524" s="2">
        <v>1740.2</v>
      </c>
      <c r="O1524" s="2" t="s">
        <v>17</v>
      </c>
      <c r="P1524" s="2">
        <v>246.9528215147684</v>
      </c>
      <c r="Q1524" s="2">
        <v>429747.3</v>
      </c>
      <c r="R1524" s="2">
        <v>3.5456255781014838</v>
      </c>
      <c r="S1524" s="2">
        <v>6170.0976310122032</v>
      </c>
      <c r="T1524" s="2">
        <v>104514.5</v>
      </c>
    </row>
    <row r="1525" spans="1:20">
      <c r="A1525" s="2" t="s">
        <v>12</v>
      </c>
      <c r="B1525" s="2" t="s">
        <v>2027</v>
      </c>
      <c r="C1525" s="2" t="s">
        <v>14</v>
      </c>
      <c r="D1525" s="3" t="s">
        <v>15</v>
      </c>
      <c r="E1525" s="2" t="s">
        <v>2029</v>
      </c>
      <c r="F1525" s="2"/>
      <c r="G1525" s="2"/>
      <c r="H1525" s="2"/>
      <c r="I1525" s="2"/>
      <c r="J1525" s="2"/>
      <c r="K1525" s="2"/>
      <c r="L1525" s="2"/>
      <c r="M1525" s="2"/>
      <c r="N1525" s="2">
        <v>2310</v>
      </c>
      <c r="O1525" s="2" t="s">
        <v>17</v>
      </c>
      <c r="P1525" s="2">
        <v>486.16324675324682</v>
      </c>
      <c r="Q1525" s="2">
        <v>1123037.1000000001</v>
      </c>
      <c r="R1525" s="2">
        <v>6.9800896877709508</v>
      </c>
      <c r="S1525" s="2">
        <v>16124.0071787509</v>
      </c>
      <c r="T1525" s="2">
        <v>273122.59999999998</v>
      </c>
    </row>
    <row r="1526" spans="1:20">
      <c r="A1526" s="2" t="s">
        <v>12</v>
      </c>
      <c r="B1526" s="2" t="s">
        <v>2027</v>
      </c>
      <c r="C1526" s="2" t="s">
        <v>14</v>
      </c>
      <c r="D1526" s="3" t="s">
        <v>15</v>
      </c>
      <c r="E1526" s="2" t="s">
        <v>2030</v>
      </c>
      <c r="F1526" s="2"/>
      <c r="G1526" s="2"/>
      <c r="H1526" s="2"/>
      <c r="I1526" s="2"/>
      <c r="J1526" s="2"/>
      <c r="K1526" s="2"/>
      <c r="L1526" s="2"/>
      <c r="M1526" s="2"/>
      <c r="N1526" s="2">
        <v>20</v>
      </c>
      <c r="O1526" s="2" t="s">
        <v>17</v>
      </c>
      <c r="P1526" s="2">
        <v>3708.39</v>
      </c>
      <c r="Q1526" s="2">
        <v>74167.8</v>
      </c>
      <c r="R1526" s="2">
        <v>53.243216080402007</v>
      </c>
      <c r="S1526" s="2">
        <v>1064.86432160804</v>
      </c>
      <c r="T1526" s="2">
        <v>18037.7</v>
      </c>
    </row>
    <row r="1527" spans="1:20">
      <c r="A1527" s="2" t="s">
        <v>12</v>
      </c>
      <c r="B1527" s="2" t="s">
        <v>2027</v>
      </c>
      <c r="C1527" s="2" t="s">
        <v>14</v>
      </c>
      <c r="D1527" s="3" t="s">
        <v>15</v>
      </c>
      <c r="E1527" s="2" t="s">
        <v>2031</v>
      </c>
      <c r="F1527" s="2"/>
      <c r="G1527" s="2"/>
      <c r="H1527" s="2"/>
      <c r="I1527" s="2"/>
      <c r="J1527" s="2"/>
      <c r="K1527" s="2"/>
      <c r="L1527" s="2"/>
      <c r="M1527" s="2"/>
      <c r="N1527" s="2">
        <v>1700</v>
      </c>
      <c r="O1527" s="2" t="s">
        <v>17</v>
      </c>
      <c r="P1527" s="2">
        <v>469.02801764705879</v>
      </c>
      <c r="Q1527" s="2">
        <v>797347.63</v>
      </c>
      <c r="R1527" s="2">
        <v>6.7340706051264716</v>
      </c>
      <c r="S1527" s="2">
        <v>11447.920028715</v>
      </c>
      <c r="T1527" s="2">
        <v>193915</v>
      </c>
    </row>
    <row r="1528" spans="1:20">
      <c r="A1528" s="2" t="s">
        <v>12</v>
      </c>
      <c r="B1528" s="2" t="s">
        <v>2032</v>
      </c>
      <c r="C1528" s="2" t="s">
        <v>14</v>
      </c>
      <c r="D1528" s="3" t="s">
        <v>15</v>
      </c>
      <c r="E1528" s="2" t="s">
        <v>2033</v>
      </c>
      <c r="F1528" s="2"/>
      <c r="G1528" s="2"/>
      <c r="H1528" s="2"/>
      <c r="I1528" s="2"/>
      <c r="J1528" s="2"/>
      <c r="K1528" s="2"/>
      <c r="L1528" s="2"/>
      <c r="M1528" s="2"/>
      <c r="N1528" s="2">
        <v>10892</v>
      </c>
      <c r="O1528" s="2" t="s">
        <v>17</v>
      </c>
      <c r="P1528" s="2">
        <v>376.32973834006611</v>
      </c>
      <c r="Q1528" s="2">
        <v>4098983.51</v>
      </c>
      <c r="R1528" s="2">
        <v>5.4031548936118599</v>
      </c>
      <c r="S1528" s="2">
        <v>58851.16310122038</v>
      </c>
      <c r="T1528" s="2">
        <v>996872.8</v>
      </c>
    </row>
    <row r="1529" spans="1:20">
      <c r="A1529" s="2" t="s">
        <v>12</v>
      </c>
      <c r="B1529" s="2" t="s">
        <v>2032</v>
      </c>
      <c r="C1529" s="2" t="s">
        <v>14</v>
      </c>
      <c r="D1529" s="3" t="s">
        <v>15</v>
      </c>
      <c r="E1529" s="2" t="s">
        <v>2034</v>
      </c>
      <c r="F1529" s="2"/>
      <c r="G1529" s="2"/>
      <c r="H1529" s="2"/>
      <c r="I1529" s="2"/>
      <c r="J1529" s="2"/>
      <c r="K1529" s="2"/>
      <c r="L1529" s="2"/>
      <c r="M1529" s="2"/>
      <c r="N1529" s="2">
        <v>170</v>
      </c>
      <c r="O1529" s="2" t="s">
        <v>17</v>
      </c>
      <c r="P1529" s="2">
        <v>267.97964705882362</v>
      </c>
      <c r="Q1529" s="2">
        <v>45556.54</v>
      </c>
      <c r="R1529" s="2">
        <v>3.8475182635868421</v>
      </c>
      <c r="S1529" s="2">
        <v>654.07810480976309</v>
      </c>
      <c r="T1529" s="2">
        <v>11079.4</v>
      </c>
    </row>
    <row r="1530" spans="1:20">
      <c r="A1530" s="2" t="s">
        <v>12</v>
      </c>
      <c r="B1530" s="2" t="s">
        <v>2032</v>
      </c>
      <c r="C1530" s="2" t="s">
        <v>14</v>
      </c>
      <c r="D1530" s="3" t="s">
        <v>15</v>
      </c>
      <c r="E1530" s="2" t="s">
        <v>2035</v>
      </c>
      <c r="F1530" s="2"/>
      <c r="G1530" s="2"/>
      <c r="H1530" s="2"/>
      <c r="I1530" s="2"/>
      <c r="J1530" s="2"/>
      <c r="K1530" s="2"/>
      <c r="L1530" s="2"/>
      <c r="M1530" s="2"/>
      <c r="N1530" s="2">
        <v>75</v>
      </c>
      <c r="O1530" s="2" t="s">
        <v>17</v>
      </c>
      <c r="P1530" s="2">
        <v>762.25319999999999</v>
      </c>
      <c r="Q1530" s="2">
        <v>57168.99</v>
      </c>
      <c r="R1530" s="2">
        <v>10.944051687006461</v>
      </c>
      <c r="S1530" s="2">
        <v>820.8038765254845</v>
      </c>
      <c r="T1530" s="2">
        <v>13903.5</v>
      </c>
    </row>
    <row r="1531" spans="1:20">
      <c r="A1531" s="2" t="s">
        <v>12</v>
      </c>
      <c r="B1531" s="2" t="s">
        <v>2032</v>
      </c>
      <c r="C1531" s="2" t="s">
        <v>14</v>
      </c>
      <c r="D1531" s="3" t="s">
        <v>15</v>
      </c>
      <c r="E1531" s="2" t="s">
        <v>2036</v>
      </c>
      <c r="F1531" s="2"/>
      <c r="G1531" s="2"/>
      <c r="H1531" s="2"/>
      <c r="I1531" s="2"/>
      <c r="J1531" s="2"/>
      <c r="K1531" s="2"/>
      <c r="L1531" s="2"/>
      <c r="M1531" s="2"/>
      <c r="N1531" s="2">
        <v>1672</v>
      </c>
      <c r="O1531" s="2" t="s">
        <v>17</v>
      </c>
      <c r="P1531" s="2">
        <v>507.71883971291868</v>
      </c>
      <c r="Q1531" s="2">
        <v>848905.9</v>
      </c>
      <c r="R1531" s="2">
        <v>7.2895741523749988</v>
      </c>
      <c r="S1531" s="2">
        <v>12188.167982771</v>
      </c>
      <c r="T1531" s="2">
        <v>206454</v>
      </c>
    </row>
    <row r="1532" spans="1:20">
      <c r="A1532" s="2" t="s">
        <v>12</v>
      </c>
      <c r="B1532" s="2" t="s">
        <v>2032</v>
      </c>
      <c r="C1532" s="2" t="s">
        <v>14</v>
      </c>
      <c r="D1532" s="3" t="s">
        <v>15</v>
      </c>
      <c r="E1532" s="2" t="s">
        <v>2037</v>
      </c>
      <c r="F1532" s="2"/>
      <c r="G1532" s="2"/>
      <c r="H1532" s="2"/>
      <c r="I1532" s="2"/>
      <c r="J1532" s="2"/>
      <c r="K1532" s="2"/>
      <c r="L1532" s="2"/>
      <c r="M1532" s="2"/>
      <c r="N1532" s="2">
        <v>582.96</v>
      </c>
      <c r="O1532" s="2" t="s">
        <v>17</v>
      </c>
      <c r="P1532" s="2">
        <v>487.72226224783861</v>
      </c>
      <c r="Q1532" s="2">
        <v>284322.57</v>
      </c>
      <c r="R1532" s="2">
        <v>7.0024732555324993</v>
      </c>
      <c r="S1532" s="2">
        <v>4082.1618090452262</v>
      </c>
      <c r="T1532" s="2">
        <v>69147.3</v>
      </c>
    </row>
    <row r="1533" spans="1:20">
      <c r="A1533" s="2" t="s">
        <v>12</v>
      </c>
      <c r="B1533" s="2" t="s">
        <v>2032</v>
      </c>
      <c r="C1533" s="2" t="s">
        <v>14</v>
      </c>
      <c r="D1533" s="3" t="s">
        <v>15</v>
      </c>
      <c r="E1533" s="2" t="s">
        <v>2038</v>
      </c>
      <c r="F1533" s="2"/>
      <c r="G1533" s="2"/>
      <c r="H1533" s="2"/>
      <c r="I1533" s="2"/>
      <c r="J1533" s="2"/>
      <c r="K1533" s="2"/>
      <c r="L1533" s="2"/>
      <c r="M1533" s="2"/>
      <c r="N1533" s="2">
        <v>550</v>
      </c>
      <c r="O1533" s="2" t="s">
        <v>17</v>
      </c>
      <c r="P1533" s="2">
        <v>530.79698181818185</v>
      </c>
      <c r="Q1533" s="2">
        <v>291938.34000000003</v>
      </c>
      <c r="R1533" s="2">
        <v>7.6209186190693723</v>
      </c>
      <c r="S1533" s="2">
        <v>4191.5052404881553</v>
      </c>
      <c r="T1533" s="2">
        <v>70999.399999999994</v>
      </c>
    </row>
    <row r="1534" spans="1:20">
      <c r="A1534" s="2" t="s">
        <v>12</v>
      </c>
      <c r="B1534" s="2" t="s">
        <v>2032</v>
      </c>
      <c r="C1534" s="2" t="s">
        <v>14</v>
      </c>
      <c r="D1534" s="3" t="s">
        <v>15</v>
      </c>
      <c r="E1534" s="2" t="s">
        <v>2039</v>
      </c>
      <c r="F1534" s="2"/>
      <c r="G1534" s="2"/>
      <c r="H1534" s="2"/>
      <c r="I1534" s="2"/>
      <c r="J1534" s="2"/>
      <c r="K1534" s="2"/>
      <c r="L1534" s="2"/>
      <c r="M1534" s="2"/>
      <c r="N1534" s="2">
        <v>487.5</v>
      </c>
      <c r="O1534" s="2" t="s">
        <v>17</v>
      </c>
      <c r="P1534" s="2">
        <v>446.96619487179493</v>
      </c>
      <c r="Q1534" s="2">
        <v>217896.02</v>
      </c>
      <c r="R1534" s="2">
        <v>6.4173179450365376</v>
      </c>
      <c r="S1534" s="2">
        <v>3128.4424982053119</v>
      </c>
      <c r="T1534" s="2">
        <v>52992.4</v>
      </c>
    </row>
    <row r="1535" spans="1:20">
      <c r="A1535" s="2" t="s">
        <v>12</v>
      </c>
      <c r="B1535" s="2" t="s">
        <v>2032</v>
      </c>
      <c r="C1535" s="2" t="s">
        <v>14</v>
      </c>
      <c r="D1535" s="3" t="s">
        <v>15</v>
      </c>
      <c r="E1535" s="2" t="s">
        <v>2040</v>
      </c>
      <c r="F1535" s="2"/>
      <c r="G1535" s="2"/>
      <c r="H1535" s="2"/>
      <c r="I1535" s="2"/>
      <c r="J1535" s="2"/>
      <c r="K1535" s="2"/>
      <c r="L1535" s="2"/>
      <c r="M1535" s="2"/>
      <c r="N1535" s="2">
        <v>5802.65</v>
      </c>
      <c r="O1535" s="2" t="s">
        <v>17</v>
      </c>
      <c r="P1535" s="2">
        <v>475.79820599208978</v>
      </c>
      <c r="Q1535" s="2">
        <v>2760890.46</v>
      </c>
      <c r="R1535" s="2">
        <v>6.8312735964406288</v>
      </c>
      <c r="S1535" s="2">
        <v>39639.48973438621</v>
      </c>
      <c r="T1535" s="2">
        <v>671448.5</v>
      </c>
    </row>
    <row r="1536" spans="1:20">
      <c r="A1536" s="2" t="s">
        <v>12</v>
      </c>
      <c r="B1536" s="2" t="s">
        <v>2032</v>
      </c>
      <c r="C1536" s="2" t="s">
        <v>14</v>
      </c>
      <c r="D1536" s="3" t="s">
        <v>15</v>
      </c>
      <c r="E1536" s="2" t="s">
        <v>2041</v>
      </c>
      <c r="F1536" s="2"/>
      <c r="G1536" s="2"/>
      <c r="H1536" s="2"/>
      <c r="I1536" s="2"/>
      <c r="J1536" s="2"/>
      <c r="K1536" s="2"/>
      <c r="L1536" s="2"/>
      <c r="M1536" s="2"/>
      <c r="N1536" s="2">
        <v>6847.4</v>
      </c>
      <c r="O1536" s="2" t="s">
        <v>17</v>
      </c>
      <c r="P1536" s="2">
        <v>389.72018722434791</v>
      </c>
      <c r="Q1536" s="2">
        <v>2668570.0099999998</v>
      </c>
      <c r="R1536" s="2">
        <v>5.5954082874996107</v>
      </c>
      <c r="S1536" s="2">
        <v>38313.99870782483</v>
      </c>
      <c r="T1536" s="2">
        <v>648996.19999999995</v>
      </c>
    </row>
    <row r="1537" spans="1:20">
      <c r="A1537" s="2" t="s">
        <v>12</v>
      </c>
      <c r="B1537" s="2" t="s">
        <v>2032</v>
      </c>
      <c r="C1537" s="2" t="s">
        <v>14</v>
      </c>
      <c r="D1537" s="3" t="s">
        <v>15</v>
      </c>
      <c r="E1537" s="2" t="s">
        <v>2042</v>
      </c>
      <c r="F1537" s="2"/>
      <c r="G1537" s="2"/>
      <c r="H1537" s="2"/>
      <c r="I1537" s="2"/>
      <c r="J1537" s="2"/>
      <c r="K1537" s="2"/>
      <c r="L1537" s="2"/>
      <c r="M1537" s="2"/>
      <c r="N1537" s="2">
        <v>10906</v>
      </c>
      <c r="O1537" s="2" t="s">
        <v>17</v>
      </c>
      <c r="P1537" s="2">
        <v>367.07895928846511</v>
      </c>
      <c r="Q1537" s="2">
        <v>4003363.13</v>
      </c>
      <c r="R1537" s="2">
        <v>5.270336816776239</v>
      </c>
      <c r="S1537" s="2">
        <v>57478.29332376166</v>
      </c>
      <c r="T1537" s="2">
        <v>973617.9</v>
      </c>
    </row>
    <row r="1538" spans="1:20">
      <c r="A1538" s="2" t="s">
        <v>12</v>
      </c>
      <c r="B1538" s="2" t="s">
        <v>2032</v>
      </c>
      <c r="C1538" s="2" t="s">
        <v>14</v>
      </c>
      <c r="D1538" s="3" t="s">
        <v>15</v>
      </c>
      <c r="E1538" s="2" t="s">
        <v>2043</v>
      </c>
      <c r="F1538" s="2"/>
      <c r="G1538" s="2"/>
      <c r="H1538" s="2"/>
      <c r="I1538" s="2"/>
      <c r="J1538" s="2"/>
      <c r="K1538" s="2"/>
      <c r="L1538" s="2"/>
      <c r="M1538" s="2"/>
      <c r="N1538" s="2">
        <v>756</v>
      </c>
      <c r="O1538" s="2" t="s">
        <v>17</v>
      </c>
      <c r="P1538" s="2">
        <v>459.76761904761912</v>
      </c>
      <c r="Q1538" s="2">
        <v>347584.32</v>
      </c>
      <c r="R1538" s="2">
        <v>6.6011144156154922</v>
      </c>
      <c r="S1538" s="2">
        <v>4990.4424982053124</v>
      </c>
      <c r="T1538" s="2">
        <v>84532.4</v>
      </c>
    </row>
    <row r="1539" spans="1:20">
      <c r="A1539" s="2" t="s">
        <v>12</v>
      </c>
      <c r="B1539" s="2" t="s">
        <v>2044</v>
      </c>
      <c r="C1539" s="2" t="s">
        <v>14</v>
      </c>
      <c r="D1539" s="3" t="s">
        <v>15</v>
      </c>
      <c r="E1539" s="2" t="s">
        <v>2045</v>
      </c>
      <c r="F1539" s="2"/>
      <c r="G1539" s="2"/>
      <c r="H1539" s="2"/>
      <c r="I1539" s="2"/>
      <c r="J1539" s="2"/>
      <c r="K1539" s="2"/>
      <c r="L1539" s="2"/>
      <c r="M1539" s="2"/>
      <c r="N1539" s="2">
        <v>2702.7</v>
      </c>
      <c r="O1539" s="2" t="s">
        <v>17</v>
      </c>
      <c r="P1539" s="2">
        <v>251.5444555444555</v>
      </c>
      <c r="Q1539" s="2">
        <v>679849.2</v>
      </c>
      <c r="R1539" s="2">
        <v>3.611549971923266</v>
      </c>
      <c r="S1539" s="2">
        <v>9760.9361091170122</v>
      </c>
      <c r="T1539" s="2">
        <v>165339.29999999999</v>
      </c>
    </row>
    <row r="1540" spans="1:20">
      <c r="A1540" s="2" t="s">
        <v>12</v>
      </c>
      <c r="B1540" s="2" t="s">
        <v>2044</v>
      </c>
      <c r="C1540" s="2" t="s">
        <v>14</v>
      </c>
      <c r="D1540" s="3" t="s">
        <v>15</v>
      </c>
      <c r="E1540" s="2" t="s">
        <v>2046</v>
      </c>
      <c r="F1540" s="2"/>
      <c r="G1540" s="2"/>
      <c r="H1540" s="2"/>
      <c r="I1540" s="2"/>
      <c r="J1540" s="2"/>
      <c r="K1540" s="2"/>
      <c r="L1540" s="2"/>
      <c r="M1540" s="2"/>
      <c r="N1540" s="2">
        <v>2330.1999999999998</v>
      </c>
      <c r="O1540" s="2" t="s">
        <v>17</v>
      </c>
      <c r="P1540" s="2">
        <v>933.13111750064377</v>
      </c>
      <c r="Q1540" s="2">
        <v>2174382.13</v>
      </c>
      <c r="R1540" s="2">
        <v>13.39743169419445</v>
      </c>
      <c r="S1540" s="2">
        <v>31218.695333811909</v>
      </c>
      <c r="T1540" s="2">
        <v>528809.69999999995</v>
      </c>
    </row>
    <row r="1541" spans="1:20">
      <c r="A1541" s="2" t="s">
        <v>12</v>
      </c>
      <c r="B1541" s="2" t="s">
        <v>2044</v>
      </c>
      <c r="C1541" s="2" t="s">
        <v>14</v>
      </c>
      <c r="D1541" s="3" t="s">
        <v>15</v>
      </c>
      <c r="E1541" s="2" t="s">
        <v>2047</v>
      </c>
      <c r="F1541" s="2"/>
      <c r="G1541" s="2"/>
      <c r="H1541" s="2"/>
      <c r="I1541" s="2"/>
      <c r="J1541" s="2"/>
      <c r="K1541" s="2"/>
      <c r="L1541" s="2"/>
      <c r="M1541" s="2"/>
      <c r="N1541" s="2">
        <v>1742.5</v>
      </c>
      <c r="O1541" s="2" t="s">
        <v>17</v>
      </c>
      <c r="P1541" s="2">
        <v>432.11931707317069</v>
      </c>
      <c r="Q1541" s="2">
        <v>752967.91</v>
      </c>
      <c r="R1541" s="2">
        <v>6.2041538703972821</v>
      </c>
      <c r="S1541" s="2">
        <v>10810.738119167259</v>
      </c>
      <c r="T1541" s="2">
        <v>183121.8</v>
      </c>
    </row>
    <row r="1542" spans="1:20">
      <c r="A1542" s="2" t="s">
        <v>12</v>
      </c>
      <c r="B1542" s="2" t="s">
        <v>2048</v>
      </c>
      <c r="C1542" s="2" t="s">
        <v>14</v>
      </c>
      <c r="D1542" s="3" t="s">
        <v>15</v>
      </c>
      <c r="E1542" s="2" t="s">
        <v>2049</v>
      </c>
      <c r="F1542" s="2"/>
      <c r="G1542" s="2"/>
      <c r="H1542" s="2"/>
      <c r="I1542" s="2"/>
      <c r="J1542" s="2"/>
      <c r="K1542" s="2"/>
      <c r="L1542" s="2"/>
      <c r="M1542" s="2"/>
      <c r="N1542" s="2">
        <v>19008</v>
      </c>
      <c r="O1542" s="2" t="s">
        <v>17</v>
      </c>
      <c r="P1542" s="2">
        <v>175.04916140572391</v>
      </c>
      <c r="Q1542" s="2">
        <v>3327334.46</v>
      </c>
      <c r="R1542" s="2">
        <v>2.5096653964978342</v>
      </c>
      <c r="S1542" s="2">
        <v>47703.719856630822</v>
      </c>
      <c r="T1542" s="2">
        <v>809207.7</v>
      </c>
    </row>
    <row r="1543" spans="1:20">
      <c r="A1543" s="2" t="s">
        <v>12</v>
      </c>
      <c r="B1543" s="2" t="s">
        <v>2048</v>
      </c>
      <c r="C1543" s="2" t="s">
        <v>14</v>
      </c>
      <c r="D1543" s="3" t="s">
        <v>15</v>
      </c>
      <c r="E1543" s="2" t="s">
        <v>2050</v>
      </c>
      <c r="F1543" s="2"/>
      <c r="G1543" s="2"/>
      <c r="H1543" s="2"/>
      <c r="I1543" s="2"/>
      <c r="J1543" s="2"/>
      <c r="K1543" s="2"/>
      <c r="L1543" s="2"/>
      <c r="M1543" s="2"/>
      <c r="N1543" s="2">
        <v>100</v>
      </c>
      <c r="O1543" s="2" t="s">
        <v>17</v>
      </c>
      <c r="P1543" s="2">
        <v>308.59010000000001</v>
      </c>
      <c r="Q1543" s="2">
        <v>30859.01</v>
      </c>
      <c r="R1543" s="2">
        <v>4.4242308243727599</v>
      </c>
      <c r="S1543" s="2">
        <v>442.42308243727598</v>
      </c>
      <c r="T1543" s="2">
        <v>7504.9</v>
      </c>
    </row>
    <row r="1544" spans="1:20">
      <c r="A1544" s="2" t="s">
        <v>12</v>
      </c>
      <c r="B1544" s="2" t="s">
        <v>2051</v>
      </c>
      <c r="C1544" s="2" t="s">
        <v>14</v>
      </c>
      <c r="D1544" s="3" t="s">
        <v>15</v>
      </c>
      <c r="E1544" s="2" t="s">
        <v>2052</v>
      </c>
      <c r="F1544" s="2"/>
      <c r="G1544" s="2"/>
      <c r="H1544" s="2"/>
      <c r="I1544" s="2"/>
      <c r="J1544" s="2"/>
      <c r="K1544" s="2"/>
      <c r="L1544" s="2"/>
      <c r="M1544" s="2"/>
      <c r="N1544" s="2">
        <v>3910</v>
      </c>
      <c r="O1544" s="2" t="s">
        <v>17</v>
      </c>
      <c r="P1544" s="2">
        <v>426.99375191815858</v>
      </c>
      <c r="Q1544" s="2">
        <v>1669545.57</v>
      </c>
      <c r="R1544" s="2">
        <v>6.1217742210488684</v>
      </c>
      <c r="S1544" s="2">
        <v>23936.137204301082</v>
      </c>
      <c r="T1544" s="2">
        <v>406033.6</v>
      </c>
    </row>
    <row r="1545" spans="1:20">
      <c r="A1545" s="2" t="s">
        <v>12</v>
      </c>
      <c r="B1545" s="2" t="s">
        <v>2051</v>
      </c>
      <c r="C1545" s="2" t="s">
        <v>14</v>
      </c>
      <c r="D1545" s="3" t="s">
        <v>15</v>
      </c>
      <c r="E1545" s="2" t="s">
        <v>2053</v>
      </c>
      <c r="F1545" s="2"/>
      <c r="G1545" s="2"/>
      <c r="H1545" s="2"/>
      <c r="I1545" s="2"/>
      <c r="J1545" s="2"/>
      <c r="K1545" s="2"/>
      <c r="L1545" s="2"/>
      <c r="M1545" s="2"/>
      <c r="N1545" s="2">
        <v>69.5</v>
      </c>
      <c r="O1545" s="2" t="s">
        <v>17</v>
      </c>
      <c r="P1545" s="2">
        <v>630.08359712230208</v>
      </c>
      <c r="Q1545" s="2">
        <v>43790.81</v>
      </c>
      <c r="R1545" s="2">
        <v>9.0334565895670558</v>
      </c>
      <c r="S1545" s="2">
        <v>627.82523297491036</v>
      </c>
      <c r="T1545" s="2">
        <v>10649.9</v>
      </c>
    </row>
    <row r="1546" spans="1:20">
      <c r="A1546" s="2" t="s">
        <v>12</v>
      </c>
      <c r="B1546" s="2" t="s">
        <v>2051</v>
      </c>
      <c r="C1546" s="2" t="s">
        <v>14</v>
      </c>
      <c r="D1546" s="3" t="s">
        <v>15</v>
      </c>
      <c r="E1546" s="2" t="s">
        <v>2054</v>
      </c>
      <c r="F1546" s="2"/>
      <c r="G1546" s="2"/>
      <c r="H1546" s="2"/>
      <c r="I1546" s="2"/>
      <c r="J1546" s="2"/>
      <c r="K1546" s="2"/>
      <c r="L1546" s="2"/>
      <c r="M1546" s="2"/>
      <c r="N1546" s="2">
        <v>3477.6</v>
      </c>
      <c r="O1546" s="2" t="s">
        <v>17</v>
      </c>
      <c r="P1546" s="2">
        <v>580.90353692201518</v>
      </c>
      <c r="Q1546" s="2">
        <v>2020150.14</v>
      </c>
      <c r="R1546" s="2">
        <v>8.3283661207457378</v>
      </c>
      <c r="S1546" s="2">
        <v>28962.726021505379</v>
      </c>
      <c r="T1546" s="2">
        <v>491300.5</v>
      </c>
    </row>
    <row r="1547" spans="1:20">
      <c r="A1547" s="2" t="s">
        <v>12</v>
      </c>
      <c r="B1547" s="2" t="s">
        <v>2055</v>
      </c>
      <c r="C1547" s="2" t="s">
        <v>14</v>
      </c>
      <c r="D1547" s="3" t="s">
        <v>15</v>
      </c>
      <c r="E1547" s="2" t="s">
        <v>2056</v>
      </c>
      <c r="F1547" s="2"/>
      <c r="G1547" s="2"/>
      <c r="H1547" s="2"/>
      <c r="I1547" s="2"/>
      <c r="J1547" s="2"/>
      <c r="K1547" s="2"/>
      <c r="L1547" s="2"/>
      <c r="M1547" s="2"/>
      <c r="N1547" s="2">
        <v>5038.2</v>
      </c>
      <c r="O1547" s="2" t="s">
        <v>17</v>
      </c>
      <c r="P1547" s="2">
        <v>581.07654122504073</v>
      </c>
      <c r="Q1547" s="2">
        <v>2927579.83</v>
      </c>
      <c r="R1547" s="2">
        <v>8.3308464691762119</v>
      </c>
      <c r="S1547" s="2">
        <v>41972.470681003593</v>
      </c>
      <c r="T1547" s="2">
        <v>711987.4</v>
      </c>
    </row>
    <row r="1548" spans="1:20">
      <c r="A1548" s="2" t="s">
        <v>12</v>
      </c>
      <c r="B1548" s="2" t="s">
        <v>2055</v>
      </c>
      <c r="C1548" s="2" t="s">
        <v>14</v>
      </c>
      <c r="D1548" s="3" t="s">
        <v>15</v>
      </c>
      <c r="E1548" s="2" t="s">
        <v>2057</v>
      </c>
      <c r="F1548" s="2"/>
      <c r="G1548" s="2"/>
      <c r="H1548" s="2"/>
      <c r="I1548" s="2"/>
      <c r="J1548" s="2"/>
      <c r="K1548" s="2"/>
      <c r="L1548" s="2"/>
      <c r="M1548" s="2"/>
      <c r="N1548" s="2">
        <v>2040</v>
      </c>
      <c r="O1548" s="2" t="s">
        <v>17</v>
      </c>
      <c r="P1548" s="2">
        <v>427.12091666666669</v>
      </c>
      <c r="Q1548" s="2">
        <v>871326.67</v>
      </c>
      <c r="R1548" s="2">
        <v>6.123597371565114</v>
      </c>
      <c r="S1548" s="2">
        <v>12492.13863799283</v>
      </c>
      <c r="T1548" s="2">
        <v>211906.7</v>
      </c>
    </row>
    <row r="1549" spans="1:20">
      <c r="A1549" s="2" t="s">
        <v>12</v>
      </c>
      <c r="B1549" s="2" t="s">
        <v>2058</v>
      </c>
      <c r="C1549" s="2" t="s">
        <v>14</v>
      </c>
      <c r="D1549" s="3" t="s">
        <v>15</v>
      </c>
      <c r="E1549" s="2" t="s">
        <v>2059</v>
      </c>
      <c r="F1549" s="2"/>
      <c r="G1549" s="2"/>
      <c r="H1549" s="2"/>
      <c r="I1549" s="2"/>
      <c r="J1549" s="2"/>
      <c r="K1549" s="2"/>
      <c r="L1549" s="2"/>
      <c r="M1549" s="2"/>
      <c r="N1549" s="2">
        <v>5600</v>
      </c>
      <c r="O1549" s="2" t="s">
        <v>17</v>
      </c>
      <c r="P1549" s="2">
        <v>345.40884107142858</v>
      </c>
      <c r="Q1549" s="2">
        <v>1934289.51</v>
      </c>
      <c r="R1549" s="2">
        <v>4.9520980798771124</v>
      </c>
      <c r="S1549" s="2">
        <v>27731.749247311829</v>
      </c>
      <c r="T1549" s="2">
        <v>470419.3</v>
      </c>
    </row>
    <row r="1550" spans="1:20">
      <c r="A1550" s="2" t="s">
        <v>12</v>
      </c>
      <c r="B1550" s="2" t="s">
        <v>2058</v>
      </c>
      <c r="C1550" s="2" t="s">
        <v>14</v>
      </c>
      <c r="D1550" s="3" t="s">
        <v>15</v>
      </c>
      <c r="E1550" s="2" t="s">
        <v>2060</v>
      </c>
      <c r="F1550" s="2"/>
      <c r="G1550" s="2"/>
      <c r="H1550" s="2"/>
      <c r="I1550" s="2"/>
      <c r="J1550" s="2"/>
      <c r="K1550" s="2"/>
      <c r="L1550" s="2"/>
      <c r="M1550" s="2"/>
      <c r="N1550" s="2">
        <v>800</v>
      </c>
      <c r="O1550" s="2" t="s">
        <v>17</v>
      </c>
      <c r="P1550" s="2">
        <v>346.49058749999989</v>
      </c>
      <c r="Q1550" s="2">
        <v>277192.46999999997</v>
      </c>
      <c r="R1550" s="2">
        <v>4.9676069892473107</v>
      </c>
      <c r="S1550" s="2">
        <v>3974.0855913978489</v>
      </c>
      <c r="T1550" s="2">
        <v>67413.100000000006</v>
      </c>
    </row>
    <row r="1551" spans="1:20">
      <c r="A1551" s="2" t="s">
        <v>12</v>
      </c>
      <c r="B1551" s="2" t="s">
        <v>2058</v>
      </c>
      <c r="C1551" s="2" t="s">
        <v>14</v>
      </c>
      <c r="D1551" s="3" t="s">
        <v>15</v>
      </c>
      <c r="E1551" s="2" t="s">
        <v>2061</v>
      </c>
      <c r="F1551" s="2"/>
      <c r="G1551" s="2"/>
      <c r="H1551" s="2"/>
      <c r="I1551" s="2"/>
      <c r="J1551" s="2"/>
      <c r="K1551" s="2"/>
      <c r="L1551" s="2"/>
      <c r="M1551" s="2"/>
      <c r="N1551" s="2">
        <v>154</v>
      </c>
      <c r="O1551" s="2" t="s">
        <v>17</v>
      </c>
      <c r="P1551" s="2">
        <v>248.813961038961</v>
      </c>
      <c r="Q1551" s="2">
        <v>38317.35</v>
      </c>
      <c r="R1551" s="2">
        <v>3.5672252478704092</v>
      </c>
      <c r="S1551" s="2">
        <v>549.35268817204303</v>
      </c>
      <c r="T1551" s="2">
        <v>9318.7999999999993</v>
      </c>
    </row>
    <row r="1552" spans="1:20">
      <c r="A1552" s="2" t="s">
        <v>12</v>
      </c>
      <c r="B1552" s="2" t="s">
        <v>2062</v>
      </c>
      <c r="C1552" s="2" t="s">
        <v>14</v>
      </c>
      <c r="D1552" s="3" t="s">
        <v>15</v>
      </c>
      <c r="E1552" s="2" t="s">
        <v>2063</v>
      </c>
      <c r="F1552" s="2"/>
      <c r="G1552" s="2"/>
      <c r="H1552" s="2"/>
      <c r="I1552" s="2"/>
      <c r="J1552" s="2"/>
      <c r="K1552" s="2"/>
      <c r="L1552" s="2"/>
      <c r="M1552" s="2"/>
      <c r="N1552" s="2">
        <v>42</v>
      </c>
      <c r="O1552" s="2" t="s">
        <v>17</v>
      </c>
      <c r="P1552" s="2">
        <v>129.4809523809524</v>
      </c>
      <c r="Q1552" s="2">
        <v>5438.2</v>
      </c>
      <c r="R1552" s="2">
        <v>1.839218073593073</v>
      </c>
      <c r="S1552" s="2">
        <v>77.247159090909079</v>
      </c>
      <c r="T1552" s="2">
        <v>1322.6</v>
      </c>
    </row>
    <row r="1553" spans="1:20">
      <c r="A1553" s="2" t="s">
        <v>12</v>
      </c>
      <c r="B1553" s="2" t="s">
        <v>2064</v>
      </c>
      <c r="C1553" s="2" t="s">
        <v>14</v>
      </c>
      <c r="D1553" s="3" t="s">
        <v>15</v>
      </c>
      <c r="E1553" s="2" t="s">
        <v>2065</v>
      </c>
      <c r="F1553" s="2"/>
      <c r="G1553" s="2"/>
      <c r="H1553" s="2"/>
      <c r="I1553" s="2"/>
      <c r="J1553" s="2"/>
      <c r="K1553" s="2"/>
      <c r="L1553" s="2"/>
      <c r="M1553" s="2"/>
      <c r="N1553" s="2">
        <v>8008</v>
      </c>
      <c r="O1553" s="2" t="s">
        <v>17</v>
      </c>
      <c r="P1553" s="2">
        <v>317.57522477522468</v>
      </c>
      <c r="Q1553" s="2">
        <v>2543142.4</v>
      </c>
      <c r="R1553" s="2">
        <v>4.511011715557169</v>
      </c>
      <c r="S1553" s="2">
        <v>36124.181818181823</v>
      </c>
      <c r="T1553" s="2">
        <v>618492.19999999995</v>
      </c>
    </row>
    <row r="1554" spans="1:20">
      <c r="A1554" s="2" t="s">
        <v>12</v>
      </c>
      <c r="B1554" s="2" t="s">
        <v>2064</v>
      </c>
      <c r="C1554" s="2" t="s">
        <v>14</v>
      </c>
      <c r="D1554" s="3" t="s">
        <v>15</v>
      </c>
      <c r="E1554" s="2" t="s">
        <v>2066</v>
      </c>
      <c r="F1554" s="2"/>
      <c r="G1554" s="2"/>
      <c r="H1554" s="2"/>
      <c r="I1554" s="2"/>
      <c r="J1554" s="2"/>
      <c r="K1554" s="2"/>
      <c r="L1554" s="2"/>
      <c r="M1554" s="2"/>
      <c r="N1554" s="2">
        <v>23760</v>
      </c>
      <c r="O1554" s="2" t="s">
        <v>17</v>
      </c>
      <c r="P1554" s="2">
        <v>175.4253253367003</v>
      </c>
      <c r="Q1554" s="2">
        <v>4168105.73</v>
      </c>
      <c r="R1554" s="2">
        <v>2.4918370076235838</v>
      </c>
      <c r="S1554" s="2">
        <v>59206.047301136357</v>
      </c>
      <c r="T1554" s="2">
        <v>1013683.4</v>
      </c>
    </row>
    <row r="1555" spans="1:20">
      <c r="A1555" s="2" t="s">
        <v>12</v>
      </c>
      <c r="B1555" s="2" t="s">
        <v>2064</v>
      </c>
      <c r="C1555" s="2" t="s">
        <v>14</v>
      </c>
      <c r="D1555" s="3" t="s">
        <v>15</v>
      </c>
      <c r="E1555" s="2" t="s">
        <v>2067</v>
      </c>
      <c r="F1555" s="2"/>
      <c r="G1555" s="2"/>
      <c r="H1555" s="2"/>
      <c r="I1555" s="2"/>
      <c r="J1555" s="2"/>
      <c r="K1555" s="2"/>
      <c r="L1555" s="2"/>
      <c r="M1555" s="2"/>
      <c r="N1555" s="2">
        <v>7012.8</v>
      </c>
      <c r="O1555" s="2" t="s">
        <v>17</v>
      </c>
      <c r="P1555" s="2">
        <v>496.89037759525428</v>
      </c>
      <c r="Q1555" s="2">
        <v>3484592.84</v>
      </c>
      <c r="R1555" s="2">
        <v>7.0581019544780439</v>
      </c>
      <c r="S1555" s="2">
        <v>49497.057386363631</v>
      </c>
      <c r="T1555" s="2">
        <v>847453</v>
      </c>
    </row>
    <row r="1556" spans="1:20">
      <c r="A1556" s="2" t="s">
        <v>12</v>
      </c>
      <c r="B1556" s="2" t="s">
        <v>2064</v>
      </c>
      <c r="C1556" s="2" t="s">
        <v>14</v>
      </c>
      <c r="D1556" s="3" t="s">
        <v>15</v>
      </c>
      <c r="E1556" s="2" t="s">
        <v>2068</v>
      </c>
      <c r="F1556" s="2"/>
      <c r="G1556" s="2"/>
      <c r="H1556" s="2"/>
      <c r="I1556" s="2"/>
      <c r="J1556" s="2"/>
      <c r="K1556" s="2"/>
      <c r="L1556" s="2"/>
      <c r="M1556" s="2"/>
      <c r="N1556" s="2">
        <v>6750</v>
      </c>
      <c r="O1556" s="2" t="s">
        <v>17</v>
      </c>
      <c r="P1556" s="2">
        <v>432.26888888888891</v>
      </c>
      <c r="Q1556" s="2">
        <v>2917815</v>
      </c>
      <c r="R1556" s="2">
        <v>6.1401830808080806</v>
      </c>
      <c r="S1556" s="2">
        <v>41446.235795454537</v>
      </c>
      <c r="T1556" s="2">
        <v>709612.7</v>
      </c>
    </row>
    <row r="1557" spans="1:20">
      <c r="A1557" s="2" t="s">
        <v>12</v>
      </c>
      <c r="B1557" s="2" t="s">
        <v>2069</v>
      </c>
      <c r="C1557" s="2" t="s">
        <v>14</v>
      </c>
      <c r="D1557" s="3" t="s">
        <v>15</v>
      </c>
      <c r="E1557" s="2" t="s">
        <v>2070</v>
      </c>
      <c r="F1557" s="2"/>
      <c r="G1557" s="2"/>
      <c r="H1557" s="2"/>
      <c r="I1557" s="2"/>
      <c r="J1557" s="2"/>
      <c r="K1557" s="2"/>
      <c r="L1557" s="2"/>
      <c r="M1557" s="2"/>
      <c r="N1557" s="2">
        <v>1267.2</v>
      </c>
      <c r="O1557" s="2" t="s">
        <v>17</v>
      </c>
      <c r="P1557" s="2">
        <v>489.49249526515149</v>
      </c>
      <c r="Q1557" s="2">
        <v>620284.89</v>
      </c>
      <c r="R1557" s="2">
        <v>6.9530183986527199</v>
      </c>
      <c r="S1557" s="2">
        <v>8810.8649147727265</v>
      </c>
      <c r="T1557" s="2">
        <v>150853.29999999999</v>
      </c>
    </row>
    <row r="1558" spans="1:20">
      <c r="A1558" s="2" t="s">
        <v>12</v>
      </c>
      <c r="B1558" s="2" t="s">
        <v>2069</v>
      </c>
      <c r="C1558" s="2" t="s">
        <v>14</v>
      </c>
      <c r="D1558" s="3" t="s">
        <v>15</v>
      </c>
      <c r="E1558" s="2" t="s">
        <v>2071</v>
      </c>
      <c r="F1558" s="2"/>
      <c r="G1558" s="2"/>
      <c r="H1558" s="2"/>
      <c r="I1558" s="2"/>
      <c r="J1558" s="2"/>
      <c r="K1558" s="2"/>
      <c r="L1558" s="2"/>
      <c r="M1558" s="2"/>
      <c r="N1558" s="2">
        <v>1042.8</v>
      </c>
      <c r="O1558" s="2" t="s">
        <v>17</v>
      </c>
      <c r="P1558" s="2">
        <v>491.10268507863452</v>
      </c>
      <c r="Q1558" s="2">
        <v>512121.88</v>
      </c>
      <c r="R1558" s="2">
        <v>6.9758904130487842</v>
      </c>
      <c r="S1558" s="2">
        <v>7274.4585227272719</v>
      </c>
      <c r="T1558" s="2">
        <v>124548</v>
      </c>
    </row>
    <row r="1559" spans="1:20">
      <c r="A1559" s="2" t="s">
        <v>12</v>
      </c>
      <c r="B1559" s="2" t="s">
        <v>2072</v>
      </c>
      <c r="C1559" s="2" t="s">
        <v>14</v>
      </c>
      <c r="D1559" s="3" t="s">
        <v>15</v>
      </c>
      <c r="E1559" s="2" t="s">
        <v>2073</v>
      </c>
      <c r="F1559" s="2"/>
      <c r="G1559" s="2"/>
      <c r="H1559" s="2"/>
      <c r="I1559" s="2"/>
      <c r="J1559" s="2"/>
      <c r="K1559" s="2"/>
      <c r="L1559" s="2"/>
      <c r="M1559" s="2"/>
      <c r="N1559" s="2">
        <v>256</v>
      </c>
      <c r="O1559" s="2" t="s">
        <v>17</v>
      </c>
      <c r="P1559" s="2">
        <v>465.14914062499997</v>
      </c>
      <c r="Q1559" s="2">
        <v>119078.18</v>
      </c>
      <c r="R1559" s="2">
        <v>6.6072321111505676</v>
      </c>
      <c r="S1559" s="2">
        <v>1691.4514204545451</v>
      </c>
      <c r="T1559" s="2">
        <v>28959.8</v>
      </c>
    </row>
    <row r="1560" spans="1:20">
      <c r="A1560" s="2" t="s">
        <v>12</v>
      </c>
      <c r="B1560" s="2" t="s">
        <v>2072</v>
      </c>
      <c r="C1560" s="2" t="s">
        <v>14</v>
      </c>
      <c r="D1560" s="3" t="s">
        <v>15</v>
      </c>
      <c r="E1560" s="2" t="s">
        <v>2074</v>
      </c>
      <c r="F1560" s="2"/>
      <c r="G1560" s="2"/>
      <c r="H1560" s="2"/>
      <c r="I1560" s="2"/>
      <c r="J1560" s="2"/>
      <c r="K1560" s="2"/>
      <c r="L1560" s="2"/>
      <c r="M1560" s="2"/>
      <c r="N1560" s="2">
        <v>2040</v>
      </c>
      <c r="O1560" s="2" t="s">
        <v>17</v>
      </c>
      <c r="P1560" s="2">
        <v>430.10696078431369</v>
      </c>
      <c r="Q1560" s="2">
        <v>877418.2</v>
      </c>
      <c r="R1560" s="2">
        <v>6.1094738747771826</v>
      </c>
      <c r="S1560" s="2">
        <v>12463.32670454545</v>
      </c>
      <c r="T1560" s="2">
        <v>213388.1</v>
      </c>
    </row>
    <row r="1561" spans="1:20">
      <c r="A1561" s="2" t="s">
        <v>12</v>
      </c>
      <c r="B1561" s="2" t="s">
        <v>2072</v>
      </c>
      <c r="C1561" s="2" t="s">
        <v>14</v>
      </c>
      <c r="D1561" s="3" t="s">
        <v>15</v>
      </c>
      <c r="E1561" s="2" t="s">
        <v>2075</v>
      </c>
      <c r="F1561" s="2"/>
      <c r="G1561" s="2"/>
      <c r="H1561" s="2"/>
      <c r="I1561" s="2"/>
      <c r="J1561" s="2"/>
      <c r="K1561" s="2"/>
      <c r="L1561" s="2"/>
      <c r="M1561" s="2"/>
      <c r="N1561" s="2">
        <v>4147.2</v>
      </c>
      <c r="O1561" s="2" t="s">
        <v>17</v>
      </c>
      <c r="P1561" s="2">
        <v>585.13890094521605</v>
      </c>
      <c r="Q1561" s="2">
        <v>2426688.0499999998</v>
      </c>
      <c r="R1561" s="2">
        <v>8.3116321156990907</v>
      </c>
      <c r="S1561" s="2">
        <v>34470.000710227258</v>
      </c>
      <c r="T1561" s="2">
        <v>590170.6</v>
      </c>
    </row>
    <row r="1562" spans="1:20">
      <c r="A1562" s="2" t="s">
        <v>12</v>
      </c>
      <c r="B1562" s="2" t="s">
        <v>2072</v>
      </c>
      <c r="C1562" s="2" t="s">
        <v>14</v>
      </c>
      <c r="D1562" s="3" t="s">
        <v>15</v>
      </c>
      <c r="E1562" s="2" t="s">
        <v>2076</v>
      </c>
      <c r="F1562" s="2"/>
      <c r="G1562" s="2"/>
      <c r="H1562" s="2"/>
      <c r="I1562" s="2"/>
      <c r="J1562" s="2"/>
      <c r="K1562" s="2"/>
      <c r="L1562" s="2"/>
      <c r="M1562" s="2"/>
      <c r="N1562" s="2">
        <v>211.2</v>
      </c>
      <c r="O1562" s="2" t="s">
        <v>17</v>
      </c>
      <c r="P1562" s="2">
        <v>510.03196022727269</v>
      </c>
      <c r="Q1562" s="2">
        <v>107718.75</v>
      </c>
      <c r="R1562" s="2">
        <v>7.2447721623192143</v>
      </c>
      <c r="S1562" s="2">
        <v>1530.095880681818</v>
      </c>
      <c r="T1562" s="2">
        <v>26197.200000000001</v>
      </c>
    </row>
    <row r="1563" spans="1:20">
      <c r="A1563" s="2" t="s">
        <v>12</v>
      </c>
      <c r="B1563" s="2" t="s">
        <v>2072</v>
      </c>
      <c r="C1563" s="2" t="s">
        <v>14</v>
      </c>
      <c r="D1563" s="3" t="s">
        <v>15</v>
      </c>
      <c r="E1563" s="2" t="s">
        <v>2077</v>
      </c>
      <c r="F1563" s="2"/>
      <c r="G1563" s="2"/>
      <c r="H1563" s="2"/>
      <c r="I1563" s="2"/>
      <c r="J1563" s="2"/>
      <c r="K1563" s="2"/>
      <c r="L1563" s="2"/>
      <c r="M1563" s="2"/>
      <c r="N1563" s="2">
        <v>350</v>
      </c>
      <c r="O1563" s="2" t="s">
        <v>17</v>
      </c>
      <c r="P1563" s="2">
        <v>655.45225714285721</v>
      </c>
      <c r="Q1563" s="2">
        <v>229408.29</v>
      </c>
      <c r="R1563" s="2">
        <v>9.3104013798701306</v>
      </c>
      <c r="S1563" s="2">
        <v>3258.640482954545</v>
      </c>
      <c r="T1563" s="2">
        <v>55792.1</v>
      </c>
    </row>
    <row r="1564" spans="1:20">
      <c r="A1564" s="2" t="s">
        <v>12</v>
      </c>
      <c r="B1564" s="2" t="s">
        <v>2078</v>
      </c>
      <c r="C1564" s="2" t="s">
        <v>14</v>
      </c>
      <c r="D1564" s="3" t="s">
        <v>15</v>
      </c>
      <c r="E1564" s="2" t="s">
        <v>2066</v>
      </c>
      <c r="F1564" s="2"/>
      <c r="G1564" s="2"/>
      <c r="H1564" s="2"/>
      <c r="I1564" s="2"/>
      <c r="J1564" s="2"/>
      <c r="K1564" s="2"/>
      <c r="L1564" s="2"/>
      <c r="M1564" s="2"/>
      <c r="N1564" s="2">
        <v>23760</v>
      </c>
      <c r="O1564" s="2" t="s">
        <v>17</v>
      </c>
      <c r="P1564" s="2">
        <v>174.74275505050511</v>
      </c>
      <c r="Q1564" s="2">
        <v>4151887.86</v>
      </c>
      <c r="R1564" s="2">
        <v>2.4856721913300861</v>
      </c>
      <c r="S1564" s="2">
        <v>59059.571266002837</v>
      </c>
      <c r="T1564" s="2">
        <v>1009739.2</v>
      </c>
    </row>
    <row r="1565" spans="1:20">
      <c r="A1565" s="2" t="s">
        <v>12</v>
      </c>
      <c r="B1565" s="2" t="s">
        <v>2079</v>
      </c>
      <c r="C1565" s="2" t="s">
        <v>14</v>
      </c>
      <c r="D1565" s="3" t="s">
        <v>15</v>
      </c>
      <c r="E1565" s="2" t="s">
        <v>2080</v>
      </c>
      <c r="F1565" s="2"/>
      <c r="G1565" s="2"/>
      <c r="H1565" s="2"/>
      <c r="I1565" s="2"/>
      <c r="J1565" s="2"/>
      <c r="K1565" s="2"/>
      <c r="L1565" s="2"/>
      <c r="M1565" s="2"/>
      <c r="N1565" s="2">
        <v>6344</v>
      </c>
      <c r="O1565" s="2" t="s">
        <v>17</v>
      </c>
      <c r="P1565" s="2">
        <v>349.77937421185368</v>
      </c>
      <c r="Q1565" s="2">
        <v>2219000.35</v>
      </c>
      <c r="R1565" s="2">
        <v>4.9755245264844064</v>
      </c>
      <c r="S1565" s="2">
        <v>31564.72759601707</v>
      </c>
      <c r="T1565" s="2">
        <v>539660.9</v>
      </c>
    </row>
    <row r="1566" spans="1:20">
      <c r="A1566" s="2" t="s">
        <v>12</v>
      </c>
      <c r="B1566" s="2" t="s">
        <v>2079</v>
      </c>
      <c r="C1566" s="2" t="s">
        <v>14</v>
      </c>
      <c r="D1566" s="3" t="s">
        <v>15</v>
      </c>
      <c r="E1566" s="2" t="s">
        <v>2081</v>
      </c>
      <c r="F1566" s="2"/>
      <c r="G1566" s="2"/>
      <c r="H1566" s="2"/>
      <c r="I1566" s="2"/>
      <c r="J1566" s="2"/>
      <c r="K1566" s="2"/>
      <c r="L1566" s="2"/>
      <c r="M1566" s="2"/>
      <c r="N1566" s="2">
        <v>1513</v>
      </c>
      <c r="O1566" s="2" t="s">
        <v>17</v>
      </c>
      <c r="P1566" s="2">
        <v>493.26161929940508</v>
      </c>
      <c r="Q1566" s="2">
        <v>746304.83</v>
      </c>
      <c r="R1566" s="2">
        <v>7.0165237453684943</v>
      </c>
      <c r="S1566" s="2">
        <v>10616.00042674253</v>
      </c>
      <c r="T1566" s="2">
        <v>181501.3</v>
      </c>
    </row>
    <row r="1567" spans="1:20">
      <c r="A1567" s="2" t="s">
        <v>12</v>
      </c>
      <c r="B1567" s="2" t="s">
        <v>2079</v>
      </c>
      <c r="C1567" s="2" t="s">
        <v>14</v>
      </c>
      <c r="D1567" s="3" t="s">
        <v>15</v>
      </c>
      <c r="E1567" s="2" t="s">
        <v>2082</v>
      </c>
      <c r="F1567" s="2"/>
      <c r="G1567" s="2"/>
      <c r="H1567" s="2"/>
      <c r="I1567" s="2"/>
      <c r="J1567" s="2"/>
      <c r="K1567" s="2"/>
      <c r="L1567" s="2"/>
      <c r="M1567" s="2"/>
      <c r="N1567" s="2">
        <v>5622.4</v>
      </c>
      <c r="O1567" s="2" t="s">
        <v>17</v>
      </c>
      <c r="P1567" s="2">
        <v>345.34176863972692</v>
      </c>
      <c r="Q1567" s="2">
        <v>1941649.56</v>
      </c>
      <c r="R1567" s="2">
        <v>4.9124006918880072</v>
      </c>
      <c r="S1567" s="2">
        <v>27619.48165007112</v>
      </c>
      <c r="T1567" s="2">
        <v>472209.2</v>
      </c>
    </row>
    <row r="1568" spans="1:20">
      <c r="A1568" s="2" t="s">
        <v>12</v>
      </c>
      <c r="B1568" s="2" t="s">
        <v>2079</v>
      </c>
      <c r="C1568" s="2" t="s">
        <v>14</v>
      </c>
      <c r="D1568" s="3" t="s">
        <v>15</v>
      </c>
      <c r="E1568" s="2" t="s">
        <v>2083</v>
      </c>
      <c r="F1568" s="2"/>
      <c r="G1568" s="2"/>
      <c r="H1568" s="2"/>
      <c r="I1568" s="2"/>
      <c r="J1568" s="2"/>
      <c r="K1568" s="2"/>
      <c r="L1568" s="2"/>
      <c r="M1568" s="2"/>
      <c r="N1568" s="2">
        <v>5452</v>
      </c>
      <c r="O1568" s="2" t="s">
        <v>17</v>
      </c>
      <c r="P1568" s="2">
        <v>454.3225917094644</v>
      </c>
      <c r="Q1568" s="2">
        <v>2476966.77</v>
      </c>
      <c r="R1568" s="2">
        <v>6.4626257711161372</v>
      </c>
      <c r="S1568" s="2">
        <v>35234.235704125182</v>
      </c>
      <c r="T1568" s="2">
        <v>602398.4</v>
      </c>
    </row>
    <row r="1569" spans="1:20">
      <c r="A1569" s="2" t="s">
        <v>12</v>
      </c>
      <c r="B1569" s="2" t="s">
        <v>2084</v>
      </c>
      <c r="C1569" s="2" t="s">
        <v>14</v>
      </c>
      <c r="D1569" s="3" t="s">
        <v>15</v>
      </c>
      <c r="E1569" s="2" t="s">
        <v>2085</v>
      </c>
      <c r="F1569" s="2"/>
      <c r="G1569" s="2"/>
      <c r="H1569" s="2"/>
      <c r="I1569" s="2"/>
      <c r="J1569" s="2"/>
      <c r="K1569" s="2"/>
      <c r="L1569" s="2"/>
      <c r="M1569" s="2"/>
      <c r="N1569" s="2">
        <v>9405.5</v>
      </c>
      <c r="O1569" s="2" t="s">
        <v>17</v>
      </c>
      <c r="P1569" s="2">
        <v>450.81483068417413</v>
      </c>
      <c r="Q1569" s="2">
        <v>4240138.8899999997</v>
      </c>
      <c r="R1569" s="2">
        <v>6.4127287437293621</v>
      </c>
      <c r="S1569" s="2">
        <v>60314.920199146523</v>
      </c>
      <c r="T1569" s="2">
        <v>1031201.8</v>
      </c>
    </row>
    <row r="1570" spans="1:20">
      <c r="A1570" s="2" t="s">
        <v>12</v>
      </c>
      <c r="B1570" s="2" t="s">
        <v>2084</v>
      </c>
      <c r="C1570" s="2" t="s">
        <v>14</v>
      </c>
      <c r="D1570" s="3" t="s">
        <v>15</v>
      </c>
      <c r="E1570" s="2" t="s">
        <v>2086</v>
      </c>
      <c r="F1570" s="2"/>
      <c r="G1570" s="2"/>
      <c r="H1570" s="2"/>
      <c r="I1570" s="2"/>
      <c r="J1570" s="2"/>
      <c r="K1570" s="2"/>
      <c r="L1570" s="2"/>
      <c r="M1570" s="2"/>
      <c r="N1570" s="2">
        <v>6790</v>
      </c>
      <c r="O1570" s="2" t="s">
        <v>17</v>
      </c>
      <c r="P1570" s="2">
        <v>383.81911634756989</v>
      </c>
      <c r="Q1570" s="2">
        <v>2606131.7999999998</v>
      </c>
      <c r="R1570" s="2">
        <v>5.4597313847449493</v>
      </c>
      <c r="S1570" s="2">
        <v>37071.576102418207</v>
      </c>
      <c r="T1570" s="2">
        <v>633811.30000000005</v>
      </c>
    </row>
    <row r="1571" spans="1:20">
      <c r="A1571" s="2" t="s">
        <v>12</v>
      </c>
      <c r="B1571" s="2" t="s">
        <v>2087</v>
      </c>
      <c r="C1571" s="2" t="s">
        <v>14</v>
      </c>
      <c r="D1571" s="3" t="s">
        <v>15</v>
      </c>
      <c r="E1571" s="2" t="s">
        <v>2088</v>
      </c>
      <c r="F1571" s="2"/>
      <c r="G1571" s="2"/>
      <c r="H1571" s="2"/>
      <c r="I1571" s="2"/>
      <c r="J1571" s="2"/>
      <c r="K1571" s="2"/>
      <c r="L1571" s="2"/>
      <c r="M1571" s="2"/>
      <c r="N1571" s="2">
        <v>7897.5</v>
      </c>
      <c r="O1571" s="2" t="s">
        <v>17</v>
      </c>
      <c r="P1571" s="2">
        <v>480.3020576131687</v>
      </c>
      <c r="Q1571" s="2">
        <v>3793185.5</v>
      </c>
      <c r="R1571" s="2">
        <v>6.8321772064462118</v>
      </c>
      <c r="S1571" s="2">
        <v>53957.119487908967</v>
      </c>
      <c r="T1571" s="2">
        <v>1156162.8999999999</v>
      </c>
    </row>
    <row r="1572" spans="1:20">
      <c r="A1572" s="2" t="s">
        <v>12</v>
      </c>
      <c r="B1572" s="2" t="s">
        <v>2089</v>
      </c>
      <c r="C1572" s="2" t="s">
        <v>14</v>
      </c>
      <c r="D1572" s="3" t="s">
        <v>15</v>
      </c>
      <c r="E1572" s="2" t="s">
        <v>2090</v>
      </c>
      <c r="F1572" s="2"/>
      <c r="G1572" s="2"/>
      <c r="H1572" s="2"/>
      <c r="I1572" s="2"/>
      <c r="J1572" s="2"/>
      <c r="K1572" s="2"/>
      <c r="L1572" s="2"/>
      <c r="M1572" s="2"/>
      <c r="N1572" s="2">
        <v>2587.8000000000002</v>
      </c>
      <c r="O1572" s="2" t="s">
        <v>17</v>
      </c>
      <c r="P1572" s="2">
        <v>574.11426308060891</v>
      </c>
      <c r="Q1572" s="2">
        <v>1485692.89</v>
      </c>
      <c r="R1572" s="2">
        <v>8.1666324762533282</v>
      </c>
      <c r="S1572" s="2">
        <v>21133.611522048359</v>
      </c>
      <c r="T1572" s="2">
        <v>361320.5</v>
      </c>
    </row>
    <row r="1573" spans="1:20">
      <c r="A1573" s="2" t="s">
        <v>12</v>
      </c>
      <c r="B1573" s="2" t="s">
        <v>2089</v>
      </c>
      <c r="C1573" s="2" t="s">
        <v>14</v>
      </c>
      <c r="D1573" s="3" t="s">
        <v>15</v>
      </c>
      <c r="E1573" s="2" t="s">
        <v>2091</v>
      </c>
      <c r="F1573" s="2"/>
      <c r="G1573" s="2"/>
      <c r="H1573" s="2"/>
      <c r="I1573" s="2"/>
      <c r="J1573" s="2"/>
      <c r="K1573" s="2"/>
      <c r="L1573" s="2"/>
      <c r="M1573" s="2"/>
      <c r="N1573" s="2">
        <v>2457.6</v>
      </c>
      <c r="O1573" s="2" t="s">
        <v>17</v>
      </c>
      <c r="P1573" s="2">
        <v>462.83658040364583</v>
      </c>
      <c r="Q1573" s="2">
        <v>1137467.18</v>
      </c>
      <c r="R1573" s="2">
        <v>6.5837351408768967</v>
      </c>
      <c r="S1573" s="2">
        <v>16180.18748221906</v>
      </c>
      <c r="T1573" s="2">
        <v>276632</v>
      </c>
    </row>
    <row r="1574" spans="1:20">
      <c r="A1574" s="2" t="s">
        <v>12</v>
      </c>
      <c r="B1574" s="2" t="s">
        <v>2089</v>
      </c>
      <c r="C1574" s="2" t="s">
        <v>14</v>
      </c>
      <c r="D1574" s="3" t="s">
        <v>15</v>
      </c>
      <c r="E1574" s="2" t="s">
        <v>2092</v>
      </c>
      <c r="F1574" s="2"/>
      <c r="G1574" s="2"/>
      <c r="H1574" s="2"/>
      <c r="I1574" s="2"/>
      <c r="J1574" s="2"/>
      <c r="K1574" s="2"/>
      <c r="L1574" s="2"/>
      <c r="M1574" s="2"/>
      <c r="N1574" s="2">
        <v>2275</v>
      </c>
      <c r="O1574" s="2" t="s">
        <v>17</v>
      </c>
      <c r="P1574" s="2">
        <v>503.45401318681309</v>
      </c>
      <c r="Q1574" s="2">
        <v>1145357.8799999999</v>
      </c>
      <c r="R1574" s="2">
        <v>7.1615080111922218</v>
      </c>
      <c r="S1574" s="2">
        <v>16292.4307254623</v>
      </c>
      <c r="T1574" s="2">
        <v>278551.09999999998</v>
      </c>
    </row>
    <row r="1575" spans="1:20">
      <c r="A1575" s="2" t="s">
        <v>12</v>
      </c>
      <c r="B1575" s="2" t="s">
        <v>2093</v>
      </c>
      <c r="C1575" s="2" t="s">
        <v>14</v>
      </c>
      <c r="D1575" s="3" t="s">
        <v>18</v>
      </c>
      <c r="E1575" s="2" t="s">
        <v>2094</v>
      </c>
      <c r="F1575" s="2"/>
      <c r="G1575" s="2"/>
      <c r="H1575" s="2"/>
      <c r="I1575" s="2"/>
      <c r="J1575" s="2"/>
      <c r="K1575" s="2"/>
      <c r="L1575" s="2"/>
      <c r="M1575" s="2"/>
      <c r="N1575" s="2">
        <v>8645</v>
      </c>
      <c r="O1575" s="2" t="s">
        <v>17</v>
      </c>
      <c r="P1575" s="2">
        <v>225.1667761711972</v>
      </c>
      <c r="Q1575" s="2">
        <v>1946566.78</v>
      </c>
      <c r="R1575" s="2">
        <v>3.2029413395618378</v>
      </c>
      <c r="S1575" s="2">
        <v>27689.427880512088</v>
      </c>
      <c r="T1575" s="2">
        <v>603046.40000000002</v>
      </c>
    </row>
    <row r="1576" spans="1:20">
      <c r="A1576" s="2" t="s">
        <v>12</v>
      </c>
      <c r="B1576" s="2" t="s">
        <v>2093</v>
      </c>
      <c r="C1576" s="2" t="s">
        <v>14</v>
      </c>
      <c r="D1576" s="3" t="s">
        <v>15</v>
      </c>
      <c r="E1576" s="2" t="s">
        <v>2095</v>
      </c>
      <c r="F1576" s="2"/>
      <c r="G1576" s="2"/>
      <c r="H1576" s="2"/>
      <c r="I1576" s="2"/>
      <c r="J1576" s="2"/>
      <c r="K1576" s="2"/>
      <c r="L1576" s="2"/>
      <c r="M1576" s="2"/>
      <c r="N1576" s="2">
        <v>2310</v>
      </c>
      <c r="O1576" s="2" t="s">
        <v>17</v>
      </c>
      <c r="P1576" s="2">
        <v>491.35166666666669</v>
      </c>
      <c r="Q1576" s="2">
        <v>1135022.3500000001</v>
      </c>
      <c r="R1576" s="2">
        <v>6.9893551446183029</v>
      </c>
      <c r="S1576" s="2">
        <v>16145.41038406828</v>
      </c>
      <c r="T1576" s="2">
        <v>276037.40000000002</v>
      </c>
    </row>
    <row r="1577" spans="1:20">
      <c r="A1577" s="2" t="s">
        <v>12</v>
      </c>
      <c r="B1577" s="2" t="s">
        <v>2096</v>
      </c>
      <c r="C1577" s="2" t="s">
        <v>14</v>
      </c>
      <c r="D1577" s="3" t="s">
        <v>15</v>
      </c>
      <c r="E1577" s="2" t="s">
        <v>2097</v>
      </c>
      <c r="F1577" s="2"/>
      <c r="G1577" s="2"/>
      <c r="H1577" s="2"/>
      <c r="I1577" s="2"/>
      <c r="J1577" s="2"/>
      <c r="K1577" s="2"/>
      <c r="L1577" s="2"/>
      <c r="M1577" s="2"/>
      <c r="N1577" s="2">
        <v>428.4</v>
      </c>
      <c r="O1577" s="2" t="s">
        <v>17</v>
      </c>
      <c r="P1577" s="2">
        <v>488.15485527544348</v>
      </c>
      <c r="Q1577" s="2">
        <v>209125.54</v>
      </c>
      <c r="R1577" s="2">
        <v>6.8609255836323753</v>
      </c>
      <c r="S1577" s="2">
        <v>2939.2205200281101</v>
      </c>
      <c r="T1577" s="2">
        <v>50859.4</v>
      </c>
    </row>
    <row r="1578" spans="1:20">
      <c r="A1578" s="2" t="s">
        <v>12</v>
      </c>
      <c r="B1578" s="2" t="s">
        <v>2096</v>
      </c>
      <c r="C1578" s="2" t="s">
        <v>14</v>
      </c>
      <c r="D1578" s="3" t="s">
        <v>15</v>
      </c>
      <c r="E1578" s="2" t="s">
        <v>2098</v>
      </c>
      <c r="F1578" s="2"/>
      <c r="G1578" s="2"/>
      <c r="H1578" s="2"/>
      <c r="I1578" s="2"/>
      <c r="J1578" s="2"/>
      <c r="K1578" s="2"/>
      <c r="L1578" s="2"/>
      <c r="M1578" s="2"/>
      <c r="N1578" s="2">
        <v>1800</v>
      </c>
      <c r="O1578" s="2" t="s">
        <v>17</v>
      </c>
      <c r="P1578" s="2">
        <v>542.2213888888889</v>
      </c>
      <c r="Q1578" s="2">
        <v>975998.5</v>
      </c>
      <c r="R1578" s="2">
        <v>7.6208206449597871</v>
      </c>
      <c r="S1578" s="2">
        <v>13717.477160927619</v>
      </c>
      <c r="T1578" s="2">
        <v>237362.9</v>
      </c>
    </row>
    <row r="1579" spans="1:20">
      <c r="A1579" s="2" t="s">
        <v>12</v>
      </c>
      <c r="B1579" s="2" t="s">
        <v>2096</v>
      </c>
      <c r="C1579" s="2" t="s">
        <v>14</v>
      </c>
      <c r="D1579" s="3" t="s">
        <v>15</v>
      </c>
      <c r="E1579" s="2" t="s">
        <v>2047</v>
      </c>
      <c r="F1579" s="2"/>
      <c r="G1579" s="2"/>
      <c r="H1579" s="2"/>
      <c r="I1579" s="2"/>
      <c r="J1579" s="2"/>
      <c r="K1579" s="2"/>
      <c r="L1579" s="2"/>
      <c r="M1579" s="2"/>
      <c r="N1579" s="2">
        <v>1445</v>
      </c>
      <c r="O1579" s="2" t="s">
        <v>17</v>
      </c>
      <c r="P1579" s="2">
        <v>528.44280276816608</v>
      </c>
      <c r="Q1579" s="2">
        <v>763599.85</v>
      </c>
      <c r="R1579" s="2">
        <v>7.4271651829678991</v>
      </c>
      <c r="S1579" s="2">
        <v>10732.25368938861</v>
      </c>
      <c r="T1579" s="2">
        <v>185707.5</v>
      </c>
    </row>
    <row r="1580" spans="1:20">
      <c r="A1580" s="2" t="s">
        <v>12</v>
      </c>
      <c r="B1580" s="2" t="s">
        <v>2096</v>
      </c>
      <c r="C1580" s="2" t="s">
        <v>14</v>
      </c>
      <c r="D1580" s="3" t="s">
        <v>15</v>
      </c>
      <c r="E1580" s="2" t="s">
        <v>2099</v>
      </c>
      <c r="F1580" s="2"/>
      <c r="G1580" s="2"/>
      <c r="H1580" s="2"/>
      <c r="I1580" s="2"/>
      <c r="J1580" s="2"/>
      <c r="K1580" s="2"/>
      <c r="L1580" s="2"/>
      <c r="M1580" s="2"/>
      <c r="N1580" s="2">
        <v>2076</v>
      </c>
      <c r="O1580" s="2" t="s">
        <v>17</v>
      </c>
      <c r="P1580" s="2">
        <v>553.24214836223507</v>
      </c>
      <c r="Q1580" s="2">
        <v>1148530.7</v>
      </c>
      <c r="R1580" s="2">
        <v>7.7757153670026007</v>
      </c>
      <c r="S1580" s="2">
        <v>16142.3851018974</v>
      </c>
      <c r="T1580" s="2">
        <v>279322.7</v>
      </c>
    </row>
    <row r="1581" spans="1:20">
      <c r="A1581" s="2" t="s">
        <v>12</v>
      </c>
      <c r="B1581" s="2" t="s">
        <v>2096</v>
      </c>
      <c r="C1581" s="2" t="s">
        <v>14</v>
      </c>
      <c r="D1581" s="3" t="s">
        <v>15</v>
      </c>
      <c r="E1581" s="2" t="s">
        <v>2100</v>
      </c>
      <c r="F1581" s="2"/>
      <c r="G1581" s="2"/>
      <c r="H1581" s="2"/>
      <c r="I1581" s="2"/>
      <c r="J1581" s="2"/>
      <c r="K1581" s="2"/>
      <c r="L1581" s="2"/>
      <c r="M1581" s="2"/>
      <c r="N1581" s="2">
        <v>576</v>
      </c>
      <c r="O1581" s="2" t="s">
        <v>17</v>
      </c>
      <c r="P1581" s="2">
        <v>450.52845486111107</v>
      </c>
      <c r="Q1581" s="2">
        <v>259504.39</v>
      </c>
      <c r="R1581" s="2">
        <v>6.3320935328336061</v>
      </c>
      <c r="S1581" s="2">
        <v>3647.2858749121569</v>
      </c>
      <c r="T1581" s="2">
        <v>63111.4</v>
      </c>
    </row>
    <row r="1582" spans="1:20">
      <c r="A1582" s="2" t="s">
        <v>12</v>
      </c>
      <c r="B1582" s="2" t="s">
        <v>2101</v>
      </c>
      <c r="C1582" s="2" t="s">
        <v>14</v>
      </c>
      <c r="D1582" s="3" t="s">
        <v>15</v>
      </c>
      <c r="E1582" s="2" t="s">
        <v>2102</v>
      </c>
      <c r="F1582" s="2"/>
      <c r="G1582" s="2"/>
      <c r="H1582" s="2"/>
      <c r="I1582" s="2"/>
      <c r="J1582" s="2"/>
      <c r="K1582" s="2"/>
      <c r="L1582" s="2"/>
      <c r="M1582" s="2"/>
      <c r="N1582" s="2">
        <v>4004</v>
      </c>
      <c r="O1582" s="2" t="s">
        <v>17</v>
      </c>
      <c r="P1582" s="2">
        <v>316.85299950049949</v>
      </c>
      <c r="Q1582" s="2">
        <v>1268679.4099999999</v>
      </c>
      <c r="R1582" s="2">
        <v>4.4533099016233244</v>
      </c>
      <c r="S1582" s="2">
        <v>17831.052846099781</v>
      </c>
      <c r="T1582" s="2">
        <v>308542.8</v>
      </c>
    </row>
    <row r="1583" spans="1:20">
      <c r="A1583" s="2" t="s">
        <v>12</v>
      </c>
      <c r="B1583" s="2" t="s">
        <v>2101</v>
      </c>
      <c r="C1583" s="2" t="s">
        <v>14</v>
      </c>
      <c r="D1583" s="3" t="s">
        <v>15</v>
      </c>
      <c r="E1583" s="2" t="s">
        <v>2066</v>
      </c>
      <c r="F1583" s="2"/>
      <c r="G1583" s="2"/>
      <c r="H1583" s="2"/>
      <c r="I1583" s="2"/>
      <c r="J1583" s="2"/>
      <c r="K1583" s="2"/>
      <c r="L1583" s="2"/>
      <c r="M1583" s="2"/>
      <c r="N1583" s="2">
        <v>23760</v>
      </c>
      <c r="O1583" s="2" t="s">
        <v>17</v>
      </c>
      <c r="P1583" s="2">
        <v>175.02637457912459</v>
      </c>
      <c r="Q1583" s="2">
        <v>4158626.66</v>
      </c>
      <c r="R1583" s="2">
        <v>2.459963100198518</v>
      </c>
      <c r="S1583" s="2">
        <v>58448.72326071679</v>
      </c>
      <c r="T1583" s="2">
        <v>1011378.1</v>
      </c>
    </row>
    <row r="1584" spans="1:20">
      <c r="A1584" s="2" t="s">
        <v>12</v>
      </c>
      <c r="B1584" s="2" t="s">
        <v>2103</v>
      </c>
      <c r="C1584" s="2" t="s">
        <v>14</v>
      </c>
      <c r="D1584" s="3" t="s">
        <v>15</v>
      </c>
      <c r="E1584" s="2" t="s">
        <v>2104</v>
      </c>
      <c r="F1584" s="2"/>
      <c r="G1584" s="2"/>
      <c r="H1584" s="2"/>
      <c r="I1584" s="2"/>
      <c r="J1584" s="2"/>
      <c r="K1584" s="2"/>
      <c r="L1584" s="2"/>
      <c r="M1584" s="2"/>
      <c r="N1584" s="2">
        <v>69.3</v>
      </c>
      <c r="O1584" s="2" t="s">
        <v>17</v>
      </c>
      <c r="P1584" s="2">
        <v>258.35858585858591</v>
      </c>
      <c r="Q1584" s="2">
        <v>17904.25</v>
      </c>
      <c r="R1584" s="2">
        <v>3.6311818110834269</v>
      </c>
      <c r="S1584" s="2">
        <v>251.6408995080815</v>
      </c>
      <c r="T1584" s="2">
        <v>4354.3</v>
      </c>
    </row>
    <row r="1585" spans="1:20">
      <c r="A1585" s="2" t="s">
        <v>12</v>
      </c>
      <c r="B1585" s="2" t="s">
        <v>2105</v>
      </c>
      <c r="C1585" s="2" t="s">
        <v>14</v>
      </c>
      <c r="D1585" s="3" t="s">
        <v>15</v>
      </c>
      <c r="E1585" s="2" t="s">
        <v>2106</v>
      </c>
      <c r="F1585" s="2"/>
      <c r="G1585" s="2"/>
      <c r="H1585" s="2"/>
      <c r="I1585" s="2"/>
      <c r="J1585" s="2"/>
      <c r="K1585" s="2"/>
      <c r="L1585" s="2"/>
      <c r="M1585" s="2"/>
      <c r="N1585" s="2">
        <v>10843.68</v>
      </c>
      <c r="O1585" s="2" t="s">
        <v>17</v>
      </c>
      <c r="P1585" s="2">
        <v>143.0971256990247</v>
      </c>
      <c r="Q1585" s="2">
        <v>1551699.44</v>
      </c>
      <c r="R1585" s="2">
        <v>2.0112034532540362</v>
      </c>
      <c r="S1585" s="2">
        <v>21808.84666198173</v>
      </c>
      <c r="T1585" s="2">
        <v>377373.3</v>
      </c>
    </row>
    <row r="1586" spans="1:20">
      <c r="A1586" s="2" t="s">
        <v>12</v>
      </c>
      <c r="B1586" s="2" t="s">
        <v>2107</v>
      </c>
      <c r="C1586" s="2" t="s">
        <v>14</v>
      </c>
      <c r="D1586" s="3" t="s">
        <v>15</v>
      </c>
      <c r="E1586" s="2" t="s">
        <v>2108</v>
      </c>
      <c r="F1586" s="2"/>
      <c r="G1586" s="2"/>
      <c r="H1586" s="2"/>
      <c r="I1586" s="2"/>
      <c r="J1586" s="2"/>
      <c r="K1586" s="2"/>
      <c r="L1586" s="2"/>
      <c r="M1586" s="2"/>
      <c r="N1586" s="2">
        <v>7860</v>
      </c>
      <c r="O1586" s="2" t="s">
        <v>17</v>
      </c>
      <c r="P1586" s="2">
        <v>418.00251017811712</v>
      </c>
      <c r="Q1586" s="2">
        <v>3285499.73</v>
      </c>
      <c r="R1586" s="2">
        <v>5.8749474374998876</v>
      </c>
      <c r="S1586" s="2">
        <v>46177.08685874912</v>
      </c>
      <c r="T1586" s="2">
        <v>799033.6</v>
      </c>
    </row>
    <row r="1587" spans="1:20">
      <c r="A1587" s="2" t="s">
        <v>12</v>
      </c>
      <c r="B1587" s="2" t="s">
        <v>2109</v>
      </c>
      <c r="C1587" s="2" t="s">
        <v>14</v>
      </c>
      <c r="D1587" s="3" t="s">
        <v>15</v>
      </c>
      <c r="E1587" s="2" t="s">
        <v>2110</v>
      </c>
      <c r="F1587" s="2"/>
      <c r="G1587" s="2"/>
      <c r="H1587" s="2"/>
      <c r="I1587" s="2"/>
      <c r="J1587" s="2"/>
      <c r="K1587" s="2"/>
      <c r="L1587" s="2"/>
      <c r="M1587" s="2"/>
      <c r="N1587" s="2">
        <v>28512</v>
      </c>
      <c r="O1587" s="2" t="s">
        <v>17</v>
      </c>
      <c r="P1587" s="2">
        <v>172.70012205387201</v>
      </c>
      <c r="Q1587" s="2">
        <v>4924025.88</v>
      </c>
      <c r="R1587" s="2">
        <v>2.4513856927448119</v>
      </c>
      <c r="S1587" s="2">
        <v>69893.908871540101</v>
      </c>
      <c r="T1587" s="2">
        <v>1197523.2</v>
      </c>
    </row>
    <row r="1588" spans="1:20">
      <c r="A1588" s="2" t="s">
        <v>12</v>
      </c>
      <c r="B1588" s="2" t="s">
        <v>2109</v>
      </c>
      <c r="C1588" s="2" t="s">
        <v>14</v>
      </c>
      <c r="D1588" s="3" t="s">
        <v>15</v>
      </c>
      <c r="E1588" s="2" t="s">
        <v>2102</v>
      </c>
      <c r="F1588" s="2"/>
      <c r="G1588" s="2"/>
      <c r="H1588" s="2"/>
      <c r="I1588" s="2"/>
      <c r="J1588" s="2"/>
      <c r="K1588" s="2"/>
      <c r="L1588" s="2"/>
      <c r="M1588" s="2"/>
      <c r="N1588" s="2">
        <v>4004</v>
      </c>
      <c r="O1588" s="2" t="s">
        <v>17</v>
      </c>
      <c r="P1588" s="2">
        <v>312.64174575424579</v>
      </c>
      <c r="Q1588" s="2">
        <v>1251817.55</v>
      </c>
      <c r="R1588" s="2">
        <v>4.4377820547089533</v>
      </c>
      <c r="S1588" s="2">
        <v>17768.879347054652</v>
      </c>
      <c r="T1588" s="2">
        <v>304442.09999999998</v>
      </c>
    </row>
    <row r="1589" spans="1:20">
      <c r="A1589" s="2" t="s">
        <v>12</v>
      </c>
      <c r="B1589" s="2" t="s">
        <v>2109</v>
      </c>
      <c r="C1589" s="2" t="s">
        <v>14</v>
      </c>
      <c r="D1589" s="3" t="s">
        <v>15</v>
      </c>
      <c r="E1589" s="2" t="s">
        <v>2111</v>
      </c>
      <c r="F1589" s="2"/>
      <c r="G1589" s="2"/>
      <c r="H1589" s="2"/>
      <c r="I1589" s="2"/>
      <c r="J1589" s="2"/>
      <c r="K1589" s="2"/>
      <c r="L1589" s="2"/>
      <c r="M1589" s="2"/>
      <c r="N1589" s="2">
        <v>21687.360000000001</v>
      </c>
      <c r="O1589" s="2" t="s">
        <v>17</v>
      </c>
      <c r="P1589" s="2">
        <v>144.09058410060049</v>
      </c>
      <c r="Q1589" s="2">
        <v>3124944.37</v>
      </c>
      <c r="R1589" s="2">
        <v>2.0452886316621788</v>
      </c>
      <c r="S1589" s="2">
        <v>44356.910858765077</v>
      </c>
      <c r="T1589" s="2">
        <v>759986.4</v>
      </c>
    </row>
    <row r="1590" spans="1:20">
      <c r="A1590" s="2" t="s">
        <v>12</v>
      </c>
      <c r="B1590" s="2" t="s">
        <v>2112</v>
      </c>
      <c r="C1590" s="2" t="s">
        <v>14</v>
      </c>
      <c r="D1590" s="3" t="s">
        <v>15</v>
      </c>
      <c r="E1590" s="2" t="s">
        <v>2113</v>
      </c>
      <c r="F1590" s="2"/>
      <c r="G1590" s="2"/>
      <c r="H1590" s="2"/>
      <c r="I1590" s="2"/>
      <c r="J1590" s="2"/>
      <c r="K1590" s="2"/>
      <c r="L1590" s="2"/>
      <c r="M1590" s="2"/>
      <c r="N1590" s="2">
        <v>1709.4</v>
      </c>
      <c r="O1590" s="2" t="s">
        <v>17</v>
      </c>
      <c r="P1590" s="2">
        <v>258.01390546390542</v>
      </c>
      <c r="Q1590" s="2">
        <v>441048.97</v>
      </c>
      <c r="R1590" s="2">
        <v>3.6623691336253432</v>
      </c>
      <c r="S1590" s="2">
        <v>6260.4537970191623</v>
      </c>
      <c r="T1590" s="2">
        <v>107263.1</v>
      </c>
    </row>
    <row r="1591" spans="1:20">
      <c r="A1591" s="2" t="s">
        <v>12</v>
      </c>
      <c r="B1591" s="2" t="s">
        <v>2112</v>
      </c>
      <c r="C1591" s="2" t="s">
        <v>14</v>
      </c>
      <c r="D1591" s="3" t="s">
        <v>15</v>
      </c>
      <c r="E1591" s="2" t="s">
        <v>2114</v>
      </c>
      <c r="F1591" s="2"/>
      <c r="G1591" s="2"/>
      <c r="H1591" s="2"/>
      <c r="I1591" s="2"/>
      <c r="J1591" s="2"/>
      <c r="K1591" s="2"/>
      <c r="L1591" s="2"/>
      <c r="M1591" s="2"/>
      <c r="N1591" s="2">
        <v>4457.6000000000004</v>
      </c>
      <c r="O1591" s="2" t="s">
        <v>17</v>
      </c>
      <c r="P1591" s="2">
        <v>355.10416367552051</v>
      </c>
      <c r="Q1591" s="2">
        <v>1582912.32</v>
      </c>
      <c r="R1591" s="2">
        <v>5.0405133239960316</v>
      </c>
      <c r="S1591" s="2">
        <v>22468.592193044711</v>
      </c>
      <c r="T1591" s="2">
        <v>384964.2</v>
      </c>
    </row>
    <row r="1592" spans="1:20">
      <c r="A1592" s="2" t="s">
        <v>12</v>
      </c>
      <c r="B1592" s="2" t="s">
        <v>2115</v>
      </c>
      <c r="C1592" s="2" t="s">
        <v>14</v>
      </c>
      <c r="D1592" s="3" t="s">
        <v>15</v>
      </c>
      <c r="E1592" s="2" t="s">
        <v>2116</v>
      </c>
      <c r="F1592" s="2"/>
      <c r="G1592" s="2"/>
      <c r="H1592" s="2"/>
      <c r="I1592" s="2"/>
      <c r="J1592" s="2"/>
      <c r="K1592" s="2"/>
      <c r="L1592" s="2"/>
      <c r="M1592" s="2"/>
      <c r="N1592" s="2">
        <v>3948</v>
      </c>
      <c r="O1592" s="2" t="s">
        <v>17</v>
      </c>
      <c r="P1592" s="2">
        <v>469.38666160081061</v>
      </c>
      <c r="Q1592" s="2">
        <v>1853138.54</v>
      </c>
      <c r="R1592" s="2">
        <v>6.6626921447950398</v>
      </c>
      <c r="S1592" s="2">
        <v>26304.308587650819</v>
      </c>
      <c r="T1592" s="2">
        <v>450683.4</v>
      </c>
    </row>
    <row r="1593" spans="1:20">
      <c r="A1593" s="2" t="s">
        <v>12</v>
      </c>
      <c r="B1593" s="2" t="s">
        <v>2115</v>
      </c>
      <c r="C1593" s="2" t="s">
        <v>14</v>
      </c>
      <c r="D1593" s="3" t="s">
        <v>18</v>
      </c>
      <c r="E1593" s="2" t="s">
        <v>2117</v>
      </c>
      <c r="F1593" s="2"/>
      <c r="G1593" s="2"/>
      <c r="H1593" s="2"/>
      <c r="I1593" s="2"/>
      <c r="J1593" s="2"/>
      <c r="K1593" s="2"/>
      <c r="L1593" s="2"/>
      <c r="M1593" s="2"/>
      <c r="N1593" s="2">
        <v>6512.1</v>
      </c>
      <c r="O1593" s="2" t="s">
        <v>17</v>
      </c>
      <c r="P1593" s="2">
        <v>277.75177592481691</v>
      </c>
      <c r="Q1593" s="2">
        <v>1808747.34</v>
      </c>
      <c r="R1593" s="2">
        <v>3.942537628457301</v>
      </c>
      <c r="S1593" s="2">
        <v>25674.199290276789</v>
      </c>
      <c r="T1593" s="2">
        <v>560349.9</v>
      </c>
    </row>
    <row r="1594" spans="1:20">
      <c r="A1594" s="2" t="s">
        <v>12</v>
      </c>
      <c r="B1594" s="2" t="s">
        <v>2115</v>
      </c>
      <c r="C1594" s="2" t="s">
        <v>14</v>
      </c>
      <c r="D1594" s="3" t="s">
        <v>15</v>
      </c>
      <c r="E1594" s="2" t="s">
        <v>2118</v>
      </c>
      <c r="F1594" s="2"/>
      <c r="G1594" s="2"/>
      <c r="H1594" s="2"/>
      <c r="I1594" s="2"/>
      <c r="J1594" s="2"/>
      <c r="K1594" s="2"/>
      <c r="L1594" s="2"/>
      <c r="M1594" s="2"/>
      <c r="N1594" s="2">
        <v>10446.799999999999</v>
      </c>
      <c r="O1594" s="2" t="s">
        <v>17</v>
      </c>
      <c r="P1594" s="2">
        <v>373.12517900218251</v>
      </c>
      <c r="Q1594" s="2">
        <v>3897964.12</v>
      </c>
      <c r="R1594" s="2">
        <v>5.2963119801587304</v>
      </c>
      <c r="S1594" s="2">
        <v>55329.511994322223</v>
      </c>
      <c r="T1594" s="2">
        <v>947984.8</v>
      </c>
    </row>
    <row r="1595" spans="1:20">
      <c r="A1595" s="2" t="s">
        <v>12</v>
      </c>
      <c r="B1595" s="2" t="s">
        <v>2115</v>
      </c>
      <c r="C1595" s="2" t="s">
        <v>14</v>
      </c>
      <c r="D1595" s="3" t="s">
        <v>15</v>
      </c>
      <c r="E1595" s="2" t="s">
        <v>2119</v>
      </c>
      <c r="F1595" s="2"/>
      <c r="G1595" s="2"/>
      <c r="H1595" s="2"/>
      <c r="I1595" s="2"/>
      <c r="J1595" s="2"/>
      <c r="K1595" s="2"/>
      <c r="L1595" s="2"/>
      <c r="M1595" s="2"/>
      <c r="N1595" s="2">
        <v>10892</v>
      </c>
      <c r="O1595" s="2" t="s">
        <v>17</v>
      </c>
      <c r="P1595" s="2">
        <v>382.09934906353288</v>
      </c>
      <c r="Q1595" s="2">
        <v>4161826.11</v>
      </c>
      <c r="R1595" s="2">
        <v>5.4236955154511408</v>
      </c>
      <c r="S1595" s="2">
        <v>59074.891554293819</v>
      </c>
      <c r="T1595" s="2">
        <v>1012156.1</v>
      </c>
    </row>
    <row r="1596" spans="1:20">
      <c r="A1596" s="2" t="s">
        <v>12</v>
      </c>
      <c r="B1596" s="2" t="s">
        <v>2115</v>
      </c>
      <c r="C1596" s="2" t="s">
        <v>14</v>
      </c>
      <c r="D1596" s="3" t="s">
        <v>15</v>
      </c>
      <c r="E1596" s="2" t="s">
        <v>2120</v>
      </c>
      <c r="F1596" s="2"/>
      <c r="G1596" s="2"/>
      <c r="H1596" s="2"/>
      <c r="I1596" s="2"/>
      <c r="J1596" s="2"/>
      <c r="K1596" s="2"/>
      <c r="L1596" s="2"/>
      <c r="M1596" s="2"/>
      <c r="N1596" s="2">
        <v>6901.16</v>
      </c>
      <c r="O1596" s="2" t="s">
        <v>17</v>
      </c>
      <c r="P1596" s="2">
        <v>473.92988280231151</v>
      </c>
      <c r="Q1596" s="2">
        <v>3270665.95</v>
      </c>
      <c r="R1596" s="2">
        <v>6.727180735306054</v>
      </c>
      <c r="S1596" s="2">
        <v>46425.350603264727</v>
      </c>
      <c r="T1596" s="2">
        <v>795426</v>
      </c>
    </row>
    <row r="1597" spans="1:20">
      <c r="A1597" s="2" t="s">
        <v>12</v>
      </c>
      <c r="B1597" s="2" t="s">
        <v>2121</v>
      </c>
      <c r="C1597" s="2" t="s">
        <v>14</v>
      </c>
      <c r="D1597" s="3" t="s">
        <v>15</v>
      </c>
      <c r="E1597" s="2" t="s">
        <v>2122</v>
      </c>
      <c r="F1597" s="2"/>
      <c r="G1597" s="2"/>
      <c r="H1597" s="2"/>
      <c r="I1597" s="2"/>
      <c r="J1597" s="2"/>
      <c r="K1597" s="2"/>
      <c r="L1597" s="2"/>
      <c r="M1597" s="2"/>
      <c r="N1597" s="2">
        <v>6790</v>
      </c>
      <c r="O1597" s="2" t="s">
        <v>17</v>
      </c>
      <c r="P1597" s="2">
        <v>384.62421207658321</v>
      </c>
      <c r="Q1597" s="2">
        <v>2611598.4</v>
      </c>
      <c r="R1597" s="2">
        <v>5.4634121033605556</v>
      </c>
      <c r="S1597" s="2">
        <v>37096.568181818177</v>
      </c>
      <c r="T1597" s="2">
        <v>635140.69999999995</v>
      </c>
    </row>
    <row r="1598" spans="1:20">
      <c r="A1598" s="2" t="s">
        <v>12</v>
      </c>
      <c r="B1598" s="2" t="s">
        <v>2123</v>
      </c>
      <c r="C1598" s="2" t="s">
        <v>14</v>
      </c>
      <c r="D1598" s="3" t="s">
        <v>15</v>
      </c>
      <c r="E1598" s="2" t="s">
        <v>2124</v>
      </c>
      <c r="F1598" s="2"/>
      <c r="G1598" s="2"/>
      <c r="H1598" s="2"/>
      <c r="I1598" s="2"/>
      <c r="J1598" s="2"/>
      <c r="K1598" s="2"/>
      <c r="L1598" s="2"/>
      <c r="M1598" s="2"/>
      <c r="N1598" s="2">
        <v>3018.06</v>
      </c>
      <c r="O1598" s="2" t="s">
        <v>1917</v>
      </c>
      <c r="P1598" s="2">
        <v>402.04194747619329</v>
      </c>
      <c r="Q1598" s="2">
        <v>1213386.72</v>
      </c>
      <c r="R1598" s="2">
        <v>5.7108231175595634</v>
      </c>
      <c r="S1598" s="2">
        <v>17235.606818181819</v>
      </c>
      <c r="T1598" s="2">
        <v>295095.7</v>
      </c>
    </row>
    <row r="1599" spans="1:20">
      <c r="A1599" s="2" t="s">
        <v>12</v>
      </c>
      <c r="B1599" s="2" t="s">
        <v>2125</v>
      </c>
      <c r="C1599" s="2" t="s">
        <v>14</v>
      </c>
      <c r="D1599" s="3" t="s">
        <v>15</v>
      </c>
      <c r="E1599" s="2" t="s">
        <v>2065</v>
      </c>
      <c r="F1599" s="2"/>
      <c r="G1599" s="2"/>
      <c r="H1599" s="2"/>
      <c r="I1599" s="2"/>
      <c r="J1599" s="2"/>
      <c r="K1599" s="2"/>
      <c r="L1599" s="2"/>
      <c r="M1599" s="2"/>
      <c r="N1599" s="2">
        <v>8008</v>
      </c>
      <c r="O1599" s="2" t="s">
        <v>1917</v>
      </c>
      <c r="P1599" s="2">
        <v>311.92345154845162</v>
      </c>
      <c r="Q1599" s="2">
        <v>2497883</v>
      </c>
      <c r="R1599" s="2">
        <v>4.4307308458586867</v>
      </c>
      <c r="S1599" s="2">
        <v>35481.29261363636</v>
      </c>
      <c r="T1599" s="2">
        <v>607485.1</v>
      </c>
    </row>
    <row r="1600" spans="1:20">
      <c r="A1600" s="2" t="s">
        <v>12</v>
      </c>
      <c r="B1600" s="2" t="s">
        <v>2125</v>
      </c>
      <c r="C1600" s="2" t="s">
        <v>14</v>
      </c>
      <c r="D1600" s="3" t="s">
        <v>15</v>
      </c>
      <c r="E1600" s="2" t="s">
        <v>2110</v>
      </c>
      <c r="F1600" s="2"/>
      <c r="G1600" s="2"/>
      <c r="H1600" s="2"/>
      <c r="I1600" s="2"/>
      <c r="J1600" s="2"/>
      <c r="K1600" s="2"/>
      <c r="L1600" s="2"/>
      <c r="M1600" s="2"/>
      <c r="N1600" s="2">
        <v>28512</v>
      </c>
      <c r="O1600" s="2" t="s">
        <v>1917</v>
      </c>
      <c r="P1600" s="2">
        <v>172.30334315375981</v>
      </c>
      <c r="Q1600" s="2">
        <v>4912712.92</v>
      </c>
      <c r="R1600" s="2">
        <v>2.447490669797725</v>
      </c>
      <c r="S1600" s="2">
        <v>69782.853977272724</v>
      </c>
      <c r="T1600" s="2">
        <v>1194771.8</v>
      </c>
    </row>
    <row r="1601" spans="1:20">
      <c r="A1601" s="2" t="s">
        <v>12</v>
      </c>
      <c r="B1601" s="2" t="s">
        <v>2126</v>
      </c>
      <c r="C1601" s="2" t="s">
        <v>14</v>
      </c>
      <c r="D1601" s="3" t="s">
        <v>15</v>
      </c>
      <c r="E1601" s="2" t="s">
        <v>2127</v>
      </c>
      <c r="F1601" s="2"/>
      <c r="G1601" s="2"/>
      <c r="H1601" s="2"/>
      <c r="I1601" s="2"/>
      <c r="J1601" s="2"/>
      <c r="K1601" s="2"/>
      <c r="L1601" s="2"/>
      <c r="M1601" s="2"/>
      <c r="N1601" s="2">
        <v>154.97999999999999</v>
      </c>
      <c r="O1601" s="2" t="s">
        <v>1917</v>
      </c>
      <c r="P1601" s="2">
        <v>371.85533617240941</v>
      </c>
      <c r="Q1601" s="2">
        <v>57630.14</v>
      </c>
      <c r="R1601" s="2">
        <v>5.2820360251762688</v>
      </c>
      <c r="S1601" s="2">
        <v>818.60994318181815</v>
      </c>
      <c r="T1601" s="2">
        <v>14015.6</v>
      </c>
    </row>
    <row r="1602" spans="1:20">
      <c r="A1602" s="2" t="s">
        <v>12</v>
      </c>
      <c r="B1602" s="2" t="s">
        <v>2126</v>
      </c>
      <c r="C1602" s="2" t="s">
        <v>14</v>
      </c>
      <c r="D1602" s="3" t="s">
        <v>15</v>
      </c>
      <c r="E1602" s="2" t="s">
        <v>2128</v>
      </c>
      <c r="F1602" s="2"/>
      <c r="G1602" s="2"/>
      <c r="H1602" s="2"/>
      <c r="I1602" s="2"/>
      <c r="J1602" s="2"/>
      <c r="K1602" s="2"/>
      <c r="L1602" s="2"/>
      <c r="M1602" s="2"/>
      <c r="N1602" s="2">
        <v>1500</v>
      </c>
      <c r="O1602" s="2" t="s">
        <v>1917</v>
      </c>
      <c r="P1602" s="2">
        <v>655.23778000000004</v>
      </c>
      <c r="Q1602" s="2">
        <v>982856.67</v>
      </c>
      <c r="R1602" s="2">
        <v>9.3073548295454547</v>
      </c>
      <c r="S1602" s="2">
        <v>13961.032244318179</v>
      </c>
      <c r="T1602" s="2">
        <v>239030.8</v>
      </c>
    </row>
    <row r="1603" spans="1:20">
      <c r="A1603" s="2" t="s">
        <v>12</v>
      </c>
      <c r="B1603" s="2" t="s">
        <v>2126</v>
      </c>
      <c r="C1603" s="2" t="s">
        <v>14</v>
      </c>
      <c r="D1603" s="3" t="s">
        <v>15</v>
      </c>
      <c r="E1603" s="2" t="s">
        <v>2129</v>
      </c>
      <c r="F1603" s="2"/>
      <c r="G1603" s="2"/>
      <c r="H1603" s="2"/>
      <c r="I1603" s="2"/>
      <c r="J1603" s="2"/>
      <c r="K1603" s="2"/>
      <c r="L1603" s="2"/>
      <c r="M1603" s="2"/>
      <c r="N1603" s="2">
        <v>655.5</v>
      </c>
      <c r="O1603" s="2" t="s">
        <v>1917</v>
      </c>
      <c r="P1603" s="2">
        <v>352.07279938977882</v>
      </c>
      <c r="Q1603" s="2">
        <v>230783.72</v>
      </c>
      <c r="R1603" s="2">
        <v>5.0010340822411763</v>
      </c>
      <c r="S1603" s="2">
        <v>3278.1778409090912</v>
      </c>
      <c r="T1603" s="2">
        <v>56126.6</v>
      </c>
    </row>
    <row r="1604" spans="1:20">
      <c r="A1604" s="2" t="s">
        <v>12</v>
      </c>
      <c r="B1604" s="2" t="s">
        <v>2126</v>
      </c>
      <c r="C1604" s="2" t="s">
        <v>14</v>
      </c>
      <c r="D1604" s="3" t="s">
        <v>15</v>
      </c>
      <c r="E1604" s="2" t="s">
        <v>2130</v>
      </c>
      <c r="F1604" s="2"/>
      <c r="G1604" s="2"/>
      <c r="H1604" s="2"/>
      <c r="I1604" s="2"/>
      <c r="J1604" s="2"/>
      <c r="K1604" s="2"/>
      <c r="L1604" s="2"/>
      <c r="M1604" s="2"/>
      <c r="N1604" s="2">
        <v>1697.4</v>
      </c>
      <c r="O1604" s="2" t="s">
        <v>1917</v>
      </c>
      <c r="P1604" s="2">
        <v>322.35893719806762</v>
      </c>
      <c r="Q1604" s="2">
        <v>547172.06000000006</v>
      </c>
      <c r="R1604" s="2">
        <v>4.5789621761089148</v>
      </c>
      <c r="S1604" s="2">
        <v>7772.3303977272726</v>
      </c>
      <c r="T1604" s="2">
        <v>133072.20000000001</v>
      </c>
    </row>
    <row r="1605" spans="1:20">
      <c r="A1605" s="2" t="s">
        <v>12</v>
      </c>
      <c r="B1605" s="2" t="s">
        <v>2126</v>
      </c>
      <c r="C1605" s="2" t="s">
        <v>14</v>
      </c>
      <c r="D1605" s="3" t="s">
        <v>15</v>
      </c>
      <c r="E1605" s="2" t="s">
        <v>2131</v>
      </c>
      <c r="F1605" s="2"/>
      <c r="G1605" s="2"/>
      <c r="H1605" s="2"/>
      <c r="I1605" s="2"/>
      <c r="J1605" s="2"/>
      <c r="K1605" s="2"/>
      <c r="L1605" s="2"/>
      <c r="M1605" s="2"/>
      <c r="N1605" s="2">
        <v>7716.28</v>
      </c>
      <c r="O1605" s="2" t="s">
        <v>1917</v>
      </c>
      <c r="P1605" s="2">
        <v>428.93241691592323</v>
      </c>
      <c r="Q1605" s="2">
        <v>3309762.63</v>
      </c>
      <c r="R1605" s="2">
        <v>6.0927900130102728</v>
      </c>
      <c r="S1605" s="2">
        <v>47013.673721590902</v>
      </c>
      <c r="T1605" s="2">
        <v>804934.3</v>
      </c>
    </row>
    <row r="1606" spans="1:20">
      <c r="A1606" s="2" t="s">
        <v>12</v>
      </c>
      <c r="B1606" s="2" t="s">
        <v>2126</v>
      </c>
      <c r="C1606" s="2" t="s">
        <v>14</v>
      </c>
      <c r="D1606" s="3" t="s">
        <v>15</v>
      </c>
      <c r="E1606" s="2" t="s">
        <v>2132</v>
      </c>
      <c r="F1606" s="2"/>
      <c r="G1606" s="2"/>
      <c r="H1606" s="2"/>
      <c r="I1606" s="2"/>
      <c r="J1606" s="2"/>
      <c r="K1606" s="2"/>
      <c r="L1606" s="2"/>
      <c r="M1606" s="2"/>
      <c r="N1606" s="2">
        <v>8555.7999999999993</v>
      </c>
      <c r="O1606" s="2" t="s">
        <v>1917</v>
      </c>
      <c r="P1606" s="2">
        <v>481.7475537062578</v>
      </c>
      <c r="Q1606" s="2">
        <v>4121735.72</v>
      </c>
      <c r="R1606" s="2">
        <v>6.8430050242366161</v>
      </c>
      <c r="S1606" s="2">
        <v>58547.382386363643</v>
      </c>
      <c r="T1606" s="2">
        <v>1002406.2</v>
      </c>
    </row>
    <row r="1607" spans="1:20">
      <c r="A1607" s="2" t="s">
        <v>12</v>
      </c>
      <c r="B1607" s="2" t="s">
        <v>2126</v>
      </c>
      <c r="C1607" s="2" t="s">
        <v>14</v>
      </c>
      <c r="D1607" s="3" t="s">
        <v>15</v>
      </c>
      <c r="E1607" s="2" t="s">
        <v>2133</v>
      </c>
      <c r="F1607" s="2"/>
      <c r="G1607" s="2"/>
      <c r="H1607" s="2"/>
      <c r="I1607" s="2"/>
      <c r="J1607" s="2"/>
      <c r="K1607" s="2"/>
      <c r="L1607" s="2"/>
      <c r="M1607" s="2"/>
      <c r="N1607" s="2">
        <v>1125.04</v>
      </c>
      <c r="O1607" s="2" t="s">
        <v>1917</v>
      </c>
      <c r="P1607" s="2">
        <v>472.31694873071177</v>
      </c>
      <c r="Q1607" s="2">
        <v>531375.46</v>
      </c>
      <c r="R1607" s="2">
        <v>6.7090475671976098</v>
      </c>
      <c r="S1607" s="2">
        <v>7547.9468749999987</v>
      </c>
      <c r="T1607" s="2">
        <v>129230.5</v>
      </c>
    </row>
    <row r="1608" spans="1:20">
      <c r="A1608" s="2" t="s">
        <v>12</v>
      </c>
      <c r="B1608" s="2" t="s">
        <v>2126</v>
      </c>
      <c r="C1608" s="2" t="s">
        <v>14</v>
      </c>
      <c r="D1608" s="3" t="s">
        <v>15</v>
      </c>
      <c r="E1608" s="2" t="s">
        <v>2134</v>
      </c>
      <c r="F1608" s="2"/>
      <c r="G1608" s="2"/>
      <c r="H1608" s="2"/>
      <c r="I1608" s="2"/>
      <c r="J1608" s="2"/>
      <c r="K1608" s="2"/>
      <c r="L1608" s="2"/>
      <c r="M1608" s="2"/>
      <c r="N1608" s="2">
        <v>1740.8</v>
      </c>
      <c r="O1608" s="2" t="s">
        <v>1917</v>
      </c>
      <c r="P1608" s="2">
        <v>511.90451516544118</v>
      </c>
      <c r="Q1608" s="2">
        <v>891123.38</v>
      </c>
      <c r="R1608" s="2">
        <v>7.2713709540545617</v>
      </c>
      <c r="S1608" s="2">
        <v>12658.002556818181</v>
      </c>
      <c r="T1608" s="2">
        <v>216721.1</v>
      </c>
    </row>
    <row r="1609" spans="1:20">
      <c r="A1609" s="2" t="s">
        <v>12</v>
      </c>
      <c r="B1609" s="2" t="s">
        <v>2126</v>
      </c>
      <c r="C1609" s="2" t="s">
        <v>14</v>
      </c>
      <c r="D1609" s="3" t="s">
        <v>15</v>
      </c>
      <c r="E1609" s="2" t="s">
        <v>2046</v>
      </c>
      <c r="F1609" s="2"/>
      <c r="G1609" s="2"/>
      <c r="H1609" s="2"/>
      <c r="I1609" s="2"/>
      <c r="J1609" s="2"/>
      <c r="K1609" s="2"/>
      <c r="L1609" s="2"/>
      <c r="M1609" s="2"/>
      <c r="N1609" s="2">
        <v>2330.1999999999998</v>
      </c>
      <c r="O1609" s="2" t="s">
        <v>1917</v>
      </c>
      <c r="P1609" s="2">
        <v>935.03860183675238</v>
      </c>
      <c r="Q1609" s="2">
        <v>2178826.9500000002</v>
      </c>
      <c r="R1609" s="2">
        <v>13.28179832154478</v>
      </c>
      <c r="S1609" s="2">
        <v>30949.24644886364</v>
      </c>
      <c r="T1609" s="2">
        <v>529890.80000000005</v>
      </c>
    </row>
    <row r="1610" spans="1:20">
      <c r="A1610" s="2" t="s">
        <v>12</v>
      </c>
      <c r="B1610" s="2" t="s">
        <v>2126</v>
      </c>
      <c r="C1610" s="2" t="s">
        <v>14</v>
      </c>
      <c r="D1610" s="3" t="s">
        <v>15</v>
      </c>
      <c r="E1610" s="2" t="s">
        <v>2135</v>
      </c>
      <c r="F1610" s="2"/>
      <c r="G1610" s="2"/>
      <c r="H1610" s="2"/>
      <c r="I1610" s="2"/>
      <c r="J1610" s="2"/>
      <c r="K1610" s="2"/>
      <c r="L1610" s="2"/>
      <c r="M1610" s="2"/>
      <c r="N1610" s="2">
        <v>2488.1999999999998</v>
      </c>
      <c r="O1610" s="2" t="s">
        <v>1917</v>
      </c>
      <c r="P1610" s="2">
        <v>459.98975966562182</v>
      </c>
      <c r="Q1610" s="2">
        <v>1144546.52</v>
      </c>
      <c r="R1610" s="2">
        <v>6.5339454497957634</v>
      </c>
      <c r="S1610" s="2">
        <v>16257.763068181819</v>
      </c>
      <c r="T1610" s="2">
        <v>278353.8</v>
      </c>
    </row>
    <row r="1611" spans="1:20">
      <c r="A1611" s="2" t="s">
        <v>12</v>
      </c>
      <c r="B1611" s="2" t="s">
        <v>2126</v>
      </c>
      <c r="C1611" s="2" t="s">
        <v>14</v>
      </c>
      <c r="D1611" s="3" t="s">
        <v>15</v>
      </c>
      <c r="E1611" s="2" t="s">
        <v>2136</v>
      </c>
      <c r="F1611" s="2"/>
      <c r="G1611" s="2"/>
      <c r="H1611" s="2"/>
      <c r="I1611" s="2"/>
      <c r="J1611" s="2"/>
      <c r="K1611" s="2"/>
      <c r="L1611" s="2"/>
      <c r="M1611" s="2"/>
      <c r="N1611" s="2">
        <v>1680</v>
      </c>
      <c r="O1611" s="2" t="s">
        <v>1917</v>
      </c>
      <c r="P1611" s="2">
        <v>501.60595833333332</v>
      </c>
      <c r="Q1611" s="2">
        <v>842698.01</v>
      </c>
      <c r="R1611" s="2">
        <v>7.1250846354166661</v>
      </c>
      <c r="S1611" s="2">
        <v>11970.1421875</v>
      </c>
      <c r="T1611" s="2">
        <v>204944.2</v>
      </c>
    </row>
    <row r="1612" spans="1:20">
      <c r="A1612" s="2" t="s">
        <v>12</v>
      </c>
      <c r="B1612" s="2" t="s">
        <v>2137</v>
      </c>
      <c r="C1612" s="2" t="s">
        <v>14</v>
      </c>
      <c r="D1612" s="3" t="s">
        <v>15</v>
      </c>
      <c r="E1612" s="2" t="s">
        <v>2138</v>
      </c>
      <c r="F1612" s="2"/>
      <c r="G1612" s="2"/>
      <c r="H1612" s="2"/>
      <c r="I1612" s="2"/>
      <c r="J1612" s="2"/>
      <c r="K1612" s="2"/>
      <c r="L1612" s="2"/>
      <c r="M1612" s="2"/>
      <c r="N1612" s="2">
        <v>7897.5</v>
      </c>
      <c r="O1612" s="2" t="s">
        <v>1917</v>
      </c>
      <c r="P1612" s="2">
        <v>480.10266540044307</v>
      </c>
      <c r="Q1612" s="2">
        <v>3791610.8</v>
      </c>
      <c r="R1612" s="2">
        <v>6.8196401335290213</v>
      </c>
      <c r="S1612" s="2">
        <v>53858.107954545449</v>
      </c>
      <c r="T1612" s="2">
        <v>922119.8</v>
      </c>
    </row>
    <row r="1613" spans="1:20">
      <c r="A1613" s="2" t="s">
        <v>12</v>
      </c>
      <c r="B1613" s="2" t="s">
        <v>2139</v>
      </c>
      <c r="C1613" s="2" t="s">
        <v>14</v>
      </c>
      <c r="D1613" s="3" t="s">
        <v>15</v>
      </c>
      <c r="E1613" s="2" t="s">
        <v>2066</v>
      </c>
      <c r="F1613" s="2"/>
      <c r="G1613" s="2"/>
      <c r="H1613" s="2"/>
      <c r="I1613" s="2"/>
      <c r="J1613" s="2"/>
      <c r="K1613" s="2"/>
      <c r="L1613" s="2"/>
      <c r="M1613" s="2"/>
      <c r="N1613" s="2">
        <v>23760</v>
      </c>
      <c r="O1613" s="2" t="s">
        <v>1917</v>
      </c>
      <c r="P1613" s="2">
        <v>170.65722895622889</v>
      </c>
      <c r="Q1613" s="2">
        <v>4054815.76</v>
      </c>
      <c r="R1613" s="2">
        <v>2.4572675155684509</v>
      </c>
      <c r="S1613" s="2">
        <v>58384.676169906401</v>
      </c>
      <c r="T1613" s="2">
        <v>986131.3</v>
      </c>
    </row>
    <row r="1614" spans="1:20">
      <c r="A1614" s="2" t="s">
        <v>12</v>
      </c>
      <c r="B1614" s="2" t="s">
        <v>2139</v>
      </c>
      <c r="C1614" s="2" t="s">
        <v>14</v>
      </c>
      <c r="D1614" s="3" t="s">
        <v>15</v>
      </c>
      <c r="E1614" s="2" t="s">
        <v>2140</v>
      </c>
      <c r="F1614" s="2"/>
      <c r="G1614" s="2"/>
      <c r="H1614" s="2"/>
      <c r="I1614" s="2"/>
      <c r="J1614" s="2"/>
      <c r="K1614" s="2"/>
      <c r="L1614" s="2"/>
      <c r="M1614" s="2"/>
      <c r="N1614" s="2">
        <v>21687.360000000001</v>
      </c>
      <c r="O1614" s="2" t="s">
        <v>1917</v>
      </c>
      <c r="P1614" s="2">
        <v>142.86646184690071</v>
      </c>
      <c r="Q1614" s="2">
        <v>3098396.39</v>
      </c>
      <c r="R1614" s="2">
        <v>2.057112481596842</v>
      </c>
      <c r="S1614" s="2">
        <v>44613.338948884091</v>
      </c>
      <c r="T1614" s="2">
        <v>753530</v>
      </c>
    </row>
    <row r="1615" spans="1:20">
      <c r="A1615" s="2" t="s">
        <v>12</v>
      </c>
      <c r="B1615" s="2" t="s">
        <v>2141</v>
      </c>
      <c r="C1615" s="2" t="s">
        <v>14</v>
      </c>
      <c r="D1615" s="3" t="s">
        <v>18</v>
      </c>
      <c r="E1615" s="2" t="s">
        <v>2142</v>
      </c>
      <c r="F1615" s="2"/>
      <c r="G1615" s="2"/>
      <c r="H1615" s="2"/>
      <c r="I1615" s="2"/>
      <c r="J1615" s="2"/>
      <c r="K1615" s="2"/>
      <c r="L1615" s="2"/>
      <c r="M1615" s="2"/>
      <c r="N1615" s="2">
        <v>1998</v>
      </c>
      <c r="O1615" s="2" t="s">
        <v>1917</v>
      </c>
      <c r="P1615" s="2">
        <v>390.35528028028028</v>
      </c>
      <c r="Q1615" s="2">
        <v>779929.85</v>
      </c>
      <c r="R1615" s="2">
        <v>5.6206663827254184</v>
      </c>
      <c r="S1615" s="2">
        <v>11230.09143268538</v>
      </c>
      <c r="T1615" s="2">
        <v>241622.3</v>
      </c>
    </row>
    <row r="1616" spans="1:20">
      <c r="A1616" s="2" t="s">
        <v>12</v>
      </c>
      <c r="B1616" s="2" t="s">
        <v>2141</v>
      </c>
      <c r="C1616" s="2" t="s">
        <v>14</v>
      </c>
      <c r="D1616" s="3" t="s">
        <v>15</v>
      </c>
      <c r="E1616" s="2" t="s">
        <v>2143</v>
      </c>
      <c r="F1616" s="2"/>
      <c r="G1616" s="2"/>
      <c r="H1616" s="2"/>
      <c r="I1616" s="2"/>
      <c r="J1616" s="2"/>
      <c r="K1616" s="2"/>
      <c r="L1616" s="2"/>
      <c r="M1616" s="2"/>
      <c r="N1616" s="2">
        <v>2812</v>
      </c>
      <c r="O1616" s="2" t="s">
        <v>1917</v>
      </c>
      <c r="P1616" s="2">
        <v>422.89142247510671</v>
      </c>
      <c r="Q1616" s="2">
        <v>1189170.68</v>
      </c>
      <c r="R1616" s="2">
        <v>6.0891493516933997</v>
      </c>
      <c r="S1616" s="2">
        <v>17122.687976961839</v>
      </c>
      <c r="T1616" s="2">
        <v>289206.3</v>
      </c>
    </row>
    <row r="1617" spans="1:20">
      <c r="A1617" s="2" t="s">
        <v>12</v>
      </c>
      <c r="B1617" s="2" t="s">
        <v>2141</v>
      </c>
      <c r="C1617" s="2" t="s">
        <v>14</v>
      </c>
      <c r="D1617" s="3" t="s">
        <v>15</v>
      </c>
      <c r="E1617" s="2" t="s">
        <v>2144</v>
      </c>
      <c r="F1617" s="2"/>
      <c r="G1617" s="2"/>
      <c r="H1617" s="2"/>
      <c r="I1617" s="2"/>
      <c r="J1617" s="2"/>
      <c r="K1617" s="2"/>
      <c r="L1617" s="2"/>
      <c r="M1617" s="2"/>
      <c r="N1617" s="2">
        <v>1205</v>
      </c>
      <c r="O1617" s="2" t="s">
        <v>1917</v>
      </c>
      <c r="P1617" s="2">
        <v>497.87708713692939</v>
      </c>
      <c r="Q1617" s="2">
        <v>599941.89</v>
      </c>
      <c r="R1617" s="2">
        <v>7.168856546248084</v>
      </c>
      <c r="S1617" s="2">
        <v>8638.4721382289408</v>
      </c>
      <c r="T1617" s="2">
        <v>145905.9</v>
      </c>
    </row>
    <row r="1618" spans="1:20">
      <c r="A1618" s="2" t="s">
        <v>12</v>
      </c>
      <c r="B1618" s="2" t="s">
        <v>2145</v>
      </c>
      <c r="C1618" s="2" t="s">
        <v>14</v>
      </c>
      <c r="D1618" s="3" t="s">
        <v>15</v>
      </c>
      <c r="E1618" s="2" t="s">
        <v>2146</v>
      </c>
      <c r="F1618" s="2"/>
      <c r="G1618" s="2"/>
      <c r="H1618" s="2"/>
      <c r="I1618" s="2"/>
      <c r="J1618" s="2"/>
      <c r="K1618" s="2"/>
      <c r="L1618" s="2"/>
      <c r="M1618" s="2"/>
      <c r="N1618" s="2">
        <v>4752</v>
      </c>
      <c r="O1618" s="2" t="s">
        <v>1917</v>
      </c>
      <c r="P1618" s="2">
        <v>169.1097306397306</v>
      </c>
      <c r="Q1618" s="2">
        <v>803609.44</v>
      </c>
      <c r="R1618" s="2">
        <v>2.4349853223863298</v>
      </c>
      <c r="S1618" s="2">
        <v>11571.050251979839</v>
      </c>
      <c r="T1618" s="2">
        <v>195437.8</v>
      </c>
    </row>
    <row r="1619" spans="1:20">
      <c r="A1619" s="2" t="s">
        <v>12</v>
      </c>
      <c r="B1619" s="2" t="s">
        <v>2145</v>
      </c>
      <c r="C1619" s="2" t="s">
        <v>14</v>
      </c>
      <c r="D1619" s="3" t="s">
        <v>15</v>
      </c>
      <c r="E1619" s="2" t="s">
        <v>2147</v>
      </c>
      <c r="F1619" s="2"/>
      <c r="G1619" s="2"/>
      <c r="H1619" s="2"/>
      <c r="I1619" s="2"/>
      <c r="J1619" s="2"/>
      <c r="K1619" s="2"/>
      <c r="L1619" s="2"/>
      <c r="M1619" s="2"/>
      <c r="N1619" s="2">
        <v>12012</v>
      </c>
      <c r="O1619" s="2" t="s">
        <v>1917</v>
      </c>
      <c r="P1619" s="2">
        <v>306.14200382950378</v>
      </c>
      <c r="Q1619" s="2">
        <v>3677377.75</v>
      </c>
      <c r="R1619" s="2">
        <v>4.4080922077682336</v>
      </c>
      <c r="S1619" s="2">
        <v>52950.003599712021</v>
      </c>
      <c r="T1619" s="2">
        <v>894338.3</v>
      </c>
    </row>
    <row r="1620" spans="1:20">
      <c r="A1620" s="2" t="s">
        <v>12</v>
      </c>
      <c r="B1620" s="2" t="s">
        <v>2148</v>
      </c>
      <c r="C1620" s="2" t="s">
        <v>14</v>
      </c>
      <c r="D1620" s="3" t="s">
        <v>15</v>
      </c>
      <c r="E1620" s="2" t="s">
        <v>2149</v>
      </c>
      <c r="F1620" s="2"/>
      <c r="G1620" s="2"/>
      <c r="H1620" s="2"/>
      <c r="I1620" s="2"/>
      <c r="J1620" s="2"/>
      <c r="K1620" s="2"/>
      <c r="L1620" s="2"/>
      <c r="M1620" s="2"/>
      <c r="N1620" s="2">
        <v>9504</v>
      </c>
      <c r="O1620" s="2" t="s">
        <v>1917</v>
      </c>
      <c r="P1620" s="2">
        <v>170.642591540404</v>
      </c>
      <c r="Q1620" s="2">
        <v>1621787.19</v>
      </c>
      <c r="R1620" s="2">
        <v>2.4570567536415271</v>
      </c>
      <c r="S1620" s="2">
        <v>23351.867386609068</v>
      </c>
      <c r="T1620" s="2">
        <v>394418.7</v>
      </c>
    </row>
    <row r="1621" spans="1:20">
      <c r="A1621" s="2" t="s">
        <v>12</v>
      </c>
      <c r="B1621" s="2" t="s">
        <v>2148</v>
      </c>
      <c r="C1621" s="2" t="s">
        <v>14</v>
      </c>
      <c r="D1621" s="3" t="s">
        <v>15</v>
      </c>
      <c r="E1621" s="2" t="s">
        <v>2119</v>
      </c>
      <c r="F1621" s="2"/>
      <c r="G1621" s="2"/>
      <c r="H1621" s="2"/>
      <c r="I1621" s="2"/>
      <c r="J1621" s="2"/>
      <c r="K1621" s="2"/>
      <c r="L1621" s="2"/>
      <c r="M1621" s="2"/>
      <c r="N1621" s="2">
        <v>10892</v>
      </c>
      <c r="O1621" s="2" t="s">
        <v>1917</v>
      </c>
      <c r="P1621" s="2">
        <v>376.03335659199411</v>
      </c>
      <c r="Q1621" s="2">
        <v>4095755.32</v>
      </c>
      <c r="R1621" s="2">
        <v>5.4144471791503834</v>
      </c>
      <c r="S1621" s="2">
        <v>58974.158675305967</v>
      </c>
      <c r="T1621" s="2">
        <v>996087.7</v>
      </c>
    </row>
    <row r="1622" spans="1:20">
      <c r="A1622" s="2" t="s">
        <v>12</v>
      </c>
      <c r="B1622" s="2" t="s">
        <v>2148</v>
      </c>
      <c r="C1622" s="2" t="s">
        <v>14</v>
      </c>
      <c r="D1622" s="3" t="s">
        <v>15</v>
      </c>
      <c r="E1622" s="2" t="s">
        <v>2150</v>
      </c>
      <c r="F1622" s="2"/>
      <c r="G1622" s="2"/>
      <c r="H1622" s="2"/>
      <c r="I1622" s="2"/>
      <c r="J1622" s="2"/>
      <c r="K1622" s="2"/>
      <c r="L1622" s="2"/>
      <c r="M1622" s="2"/>
      <c r="N1622" s="2">
        <v>9657.9699999999993</v>
      </c>
      <c r="O1622" s="2" t="s">
        <v>1917</v>
      </c>
      <c r="P1622" s="2">
        <v>474.0534056328608</v>
      </c>
      <c r="Q1622" s="2">
        <v>4578393.57</v>
      </c>
      <c r="R1622" s="2">
        <v>6.8258229752751731</v>
      </c>
      <c r="S1622" s="2">
        <v>65923.593520518363</v>
      </c>
      <c r="T1622" s="2">
        <v>1113465.3</v>
      </c>
    </row>
    <row r="1623" spans="1:20">
      <c r="A1623" s="2" t="s">
        <v>12</v>
      </c>
      <c r="B1623" s="2" t="s">
        <v>2148</v>
      </c>
      <c r="C1623" s="2" t="s">
        <v>14</v>
      </c>
      <c r="D1623" s="3" t="s">
        <v>15</v>
      </c>
      <c r="E1623" s="2" t="s">
        <v>2151</v>
      </c>
      <c r="F1623" s="2"/>
      <c r="G1623" s="2"/>
      <c r="H1623" s="2"/>
      <c r="I1623" s="2"/>
      <c r="J1623" s="2"/>
      <c r="K1623" s="2"/>
      <c r="L1623" s="2"/>
      <c r="M1623" s="2"/>
      <c r="N1623" s="2">
        <v>1291.6199999999999</v>
      </c>
      <c r="O1623" s="2" t="s">
        <v>1917</v>
      </c>
      <c r="P1623" s="2">
        <v>423.56445394156168</v>
      </c>
      <c r="Q1623" s="2">
        <v>547084.31999999995</v>
      </c>
      <c r="R1623" s="2">
        <v>6.0988402295401256</v>
      </c>
      <c r="S1623" s="2">
        <v>7877.3840172786167</v>
      </c>
      <c r="T1623" s="2">
        <v>133050.79999999999</v>
      </c>
    </row>
    <row r="1624" spans="1:20">
      <c r="A1624" s="2" t="s">
        <v>12</v>
      </c>
      <c r="B1624" s="2" t="s">
        <v>2148</v>
      </c>
      <c r="C1624" s="2" t="s">
        <v>14</v>
      </c>
      <c r="D1624" s="3" t="s">
        <v>15</v>
      </c>
      <c r="E1624" s="2" t="s">
        <v>2152</v>
      </c>
      <c r="F1624" s="2"/>
      <c r="G1624" s="2"/>
      <c r="H1624" s="2"/>
      <c r="I1624" s="2"/>
      <c r="J1624" s="2"/>
      <c r="K1624" s="2"/>
      <c r="L1624" s="2"/>
      <c r="M1624" s="2"/>
      <c r="N1624" s="2">
        <v>4546.8</v>
      </c>
      <c r="O1624" s="2" t="s">
        <v>1917</v>
      </c>
      <c r="P1624" s="2">
        <v>541.31117269288291</v>
      </c>
      <c r="Q1624" s="2">
        <v>2461233.64</v>
      </c>
      <c r="R1624" s="2">
        <v>7.7942573461898181</v>
      </c>
      <c r="S1624" s="2">
        <v>35438.929301655873</v>
      </c>
      <c r="T1624" s="2">
        <v>598572</v>
      </c>
    </row>
    <row r="1625" spans="1:20">
      <c r="A1625" s="2" t="s">
        <v>12</v>
      </c>
      <c r="B1625" s="2" t="s">
        <v>2148</v>
      </c>
      <c r="C1625" s="2" t="s">
        <v>14</v>
      </c>
      <c r="D1625" s="3" t="s">
        <v>15</v>
      </c>
      <c r="E1625" s="2" t="s">
        <v>2153</v>
      </c>
      <c r="F1625" s="2"/>
      <c r="G1625" s="2"/>
      <c r="H1625" s="2"/>
      <c r="I1625" s="2"/>
      <c r="J1625" s="2"/>
      <c r="K1625" s="2"/>
      <c r="L1625" s="2"/>
      <c r="M1625" s="2"/>
      <c r="N1625" s="2">
        <v>8965.7999999999993</v>
      </c>
      <c r="O1625" s="2" t="s">
        <v>1917</v>
      </c>
      <c r="P1625" s="2">
        <v>440.83398804345399</v>
      </c>
      <c r="Q1625" s="2">
        <v>3952429.37</v>
      </c>
      <c r="R1625" s="2">
        <v>6.3475016276955234</v>
      </c>
      <c r="S1625" s="2">
        <v>56910.430093592513</v>
      </c>
      <c r="T1625" s="2">
        <v>961230.8</v>
      </c>
    </row>
    <row r="1626" spans="1:20">
      <c r="A1626" s="2" t="s">
        <v>12</v>
      </c>
      <c r="B1626" s="2" t="s">
        <v>2148</v>
      </c>
      <c r="C1626" s="2" t="s">
        <v>14</v>
      </c>
      <c r="D1626" s="3" t="s">
        <v>15</v>
      </c>
      <c r="E1626" s="2" t="s">
        <v>2154</v>
      </c>
      <c r="F1626" s="2"/>
      <c r="G1626" s="2"/>
      <c r="H1626" s="2"/>
      <c r="I1626" s="2"/>
      <c r="J1626" s="2"/>
      <c r="K1626" s="2"/>
      <c r="L1626" s="2"/>
      <c r="M1626" s="2"/>
      <c r="N1626" s="2">
        <v>464.4</v>
      </c>
      <c r="O1626" s="2" t="s">
        <v>1917</v>
      </c>
      <c r="P1626" s="2">
        <v>486.51356589147292</v>
      </c>
      <c r="Q1626" s="2">
        <v>225936.9</v>
      </c>
      <c r="R1626" s="2">
        <v>7.0052349300428052</v>
      </c>
      <c r="S1626" s="2">
        <v>3253.2311015118789</v>
      </c>
      <c r="T1626" s="2">
        <v>54947.9</v>
      </c>
    </row>
    <row r="1627" spans="1:20">
      <c r="A1627" s="2" t="s">
        <v>12</v>
      </c>
      <c r="B1627" s="2" t="s">
        <v>2148</v>
      </c>
      <c r="C1627" s="2" t="s">
        <v>14</v>
      </c>
      <c r="D1627" s="3" t="s">
        <v>15</v>
      </c>
      <c r="E1627" s="2" t="s">
        <v>2155</v>
      </c>
      <c r="F1627" s="2"/>
      <c r="G1627" s="2"/>
      <c r="H1627" s="2"/>
      <c r="I1627" s="2"/>
      <c r="J1627" s="2"/>
      <c r="K1627" s="2"/>
      <c r="L1627" s="2"/>
      <c r="M1627" s="2"/>
      <c r="N1627" s="2">
        <v>10636.22</v>
      </c>
      <c r="O1627" s="2" t="s">
        <v>1917</v>
      </c>
      <c r="P1627" s="2">
        <v>367.20165622749442</v>
      </c>
      <c r="Q1627" s="2">
        <v>3905637.6</v>
      </c>
      <c r="R1627" s="2">
        <v>5.2872808672065421</v>
      </c>
      <c r="S1627" s="2">
        <v>56236.682505399564</v>
      </c>
      <c r="T1627" s="2">
        <v>949851.1</v>
      </c>
    </row>
    <row r="1628" spans="1:20">
      <c r="A1628" s="2" t="s">
        <v>12</v>
      </c>
      <c r="B1628" s="2" t="s">
        <v>2148</v>
      </c>
      <c r="C1628" s="2" t="s">
        <v>14</v>
      </c>
      <c r="D1628" s="3" t="s">
        <v>15</v>
      </c>
      <c r="E1628" s="2" t="s">
        <v>2156</v>
      </c>
      <c r="F1628" s="2"/>
      <c r="G1628" s="2"/>
      <c r="H1628" s="2"/>
      <c r="I1628" s="2"/>
      <c r="J1628" s="2"/>
      <c r="K1628" s="2"/>
      <c r="L1628" s="2"/>
      <c r="M1628" s="2"/>
      <c r="N1628" s="2">
        <v>1328.4</v>
      </c>
      <c r="O1628" s="2" t="s">
        <v>1917</v>
      </c>
      <c r="P1628" s="2">
        <v>598.01547726588376</v>
      </c>
      <c r="Q1628" s="2">
        <v>794403.76</v>
      </c>
      <c r="R1628" s="2">
        <v>8.6107340139076136</v>
      </c>
      <c r="S1628" s="2">
        <v>11438.499064074869</v>
      </c>
      <c r="T1628" s="2">
        <v>193199</v>
      </c>
    </row>
    <row r="1629" spans="1:20">
      <c r="A1629" s="2" t="s">
        <v>12</v>
      </c>
      <c r="B1629" s="2" t="s">
        <v>2157</v>
      </c>
      <c r="C1629" s="2" t="s">
        <v>14</v>
      </c>
      <c r="D1629" s="3" t="s">
        <v>15</v>
      </c>
      <c r="E1629" s="2" t="s">
        <v>2158</v>
      </c>
      <c r="F1629" s="2"/>
      <c r="G1629" s="2"/>
      <c r="H1629" s="2"/>
      <c r="I1629" s="2"/>
      <c r="J1629" s="2"/>
      <c r="K1629" s="2"/>
      <c r="L1629" s="2"/>
      <c r="M1629" s="2"/>
      <c r="N1629" s="2">
        <v>34920</v>
      </c>
      <c r="O1629" s="2" t="s">
        <v>1069</v>
      </c>
      <c r="P1629" s="2">
        <v>73.679537514318454</v>
      </c>
      <c r="Q1629" s="2">
        <v>2572889.4500000002</v>
      </c>
      <c r="R1629" s="2">
        <v>1.060900468168732</v>
      </c>
      <c r="S1629" s="2">
        <v>37046.644348452122</v>
      </c>
      <c r="T1629" s="2">
        <v>625726.69999999995</v>
      </c>
    </row>
    <row r="1630" spans="1:20">
      <c r="A1630" s="2" t="s">
        <v>12</v>
      </c>
      <c r="B1630" s="2" t="s">
        <v>2159</v>
      </c>
      <c r="C1630" s="2" t="s">
        <v>14</v>
      </c>
      <c r="D1630" s="3" t="s">
        <v>15</v>
      </c>
      <c r="E1630" s="2" t="s">
        <v>2160</v>
      </c>
      <c r="F1630" s="2"/>
      <c r="G1630" s="2"/>
      <c r="H1630" s="2"/>
      <c r="I1630" s="2"/>
      <c r="J1630" s="2"/>
      <c r="K1630" s="2"/>
      <c r="L1630" s="2"/>
      <c r="M1630" s="2"/>
      <c r="N1630" s="2">
        <v>21687.360000000001</v>
      </c>
      <c r="O1630" s="2" t="s">
        <v>1917</v>
      </c>
      <c r="P1630" s="2">
        <v>142.8665079567084</v>
      </c>
      <c r="Q1630" s="2">
        <v>3098397.39</v>
      </c>
      <c r="R1630" s="2">
        <v>2.0571131455249589</v>
      </c>
      <c r="S1630" s="2">
        <v>44613.353347732183</v>
      </c>
      <c r="T1630" s="2">
        <v>753530.2</v>
      </c>
    </row>
    <row r="1631" spans="1:20">
      <c r="A1631" s="2" t="s">
        <v>12</v>
      </c>
      <c r="B1631" s="2" t="s">
        <v>2161</v>
      </c>
      <c r="C1631" s="2" t="s">
        <v>14</v>
      </c>
      <c r="D1631" s="3" t="s">
        <v>15</v>
      </c>
      <c r="E1631" s="2" t="s">
        <v>2162</v>
      </c>
      <c r="F1631" s="2"/>
      <c r="G1631" s="2"/>
      <c r="H1631" s="2"/>
      <c r="I1631" s="2"/>
      <c r="J1631" s="2"/>
      <c r="K1631" s="2"/>
      <c r="L1631" s="2"/>
      <c r="M1631" s="2"/>
      <c r="N1631" s="2">
        <v>2114</v>
      </c>
      <c r="O1631" s="2" t="s">
        <v>1917</v>
      </c>
      <c r="P1631" s="2">
        <v>545.95758751182598</v>
      </c>
      <c r="Q1631" s="2">
        <v>1154154.3400000001</v>
      </c>
      <c r="R1631" s="2">
        <v>7.7993941073117998</v>
      </c>
      <c r="S1631" s="2">
        <v>16487.919142857139</v>
      </c>
      <c r="T1631" s="2">
        <v>280690.3</v>
      </c>
    </row>
    <row r="1632" spans="1:20">
      <c r="A1632" s="2" t="s">
        <v>12</v>
      </c>
      <c r="B1632" s="2" t="s">
        <v>2161</v>
      </c>
      <c r="C1632" s="2" t="s">
        <v>14</v>
      </c>
      <c r="D1632" s="3" t="s">
        <v>15</v>
      </c>
      <c r="E1632" s="2" t="s">
        <v>2163</v>
      </c>
      <c r="F1632" s="2"/>
      <c r="G1632" s="2"/>
      <c r="H1632" s="2"/>
      <c r="I1632" s="2"/>
      <c r="J1632" s="2"/>
      <c r="K1632" s="2"/>
      <c r="L1632" s="2"/>
      <c r="M1632" s="2"/>
      <c r="N1632" s="2">
        <v>2475</v>
      </c>
      <c r="O1632" s="2" t="s">
        <v>1917</v>
      </c>
      <c r="P1632" s="2">
        <v>258.9213898989899</v>
      </c>
      <c r="Q1632" s="2">
        <v>640830.43999999994</v>
      </c>
      <c r="R1632" s="2">
        <v>3.6988769985569991</v>
      </c>
      <c r="S1632" s="2">
        <v>9154.7205714285701</v>
      </c>
      <c r="T1632" s="2">
        <v>155849.9</v>
      </c>
    </row>
    <row r="1633" spans="1:20">
      <c r="A1633" s="2" t="s">
        <v>12</v>
      </c>
      <c r="B1633" s="2" t="s">
        <v>2161</v>
      </c>
      <c r="C1633" s="2" t="s">
        <v>14</v>
      </c>
      <c r="D1633" s="3" t="s">
        <v>15</v>
      </c>
      <c r="E1633" s="2" t="s">
        <v>2164</v>
      </c>
      <c r="F1633" s="2"/>
      <c r="G1633" s="2"/>
      <c r="H1633" s="2"/>
      <c r="I1633" s="2"/>
      <c r="J1633" s="2"/>
      <c r="K1633" s="2"/>
      <c r="L1633" s="2"/>
      <c r="M1633" s="2"/>
      <c r="N1633" s="2">
        <v>1139</v>
      </c>
      <c r="O1633" s="2" t="s">
        <v>1917</v>
      </c>
      <c r="P1633" s="2">
        <v>664.04787532923615</v>
      </c>
      <c r="Q1633" s="2">
        <v>756350.53</v>
      </c>
      <c r="R1633" s="2">
        <v>9.4863982189890876</v>
      </c>
      <c r="S1633" s="2">
        <v>10805.00757142857</v>
      </c>
      <c r="T1633" s="2">
        <v>183944.5</v>
      </c>
    </row>
    <row r="1634" spans="1:20">
      <c r="A1634" s="2" t="s">
        <v>12</v>
      </c>
      <c r="B1634" s="2" t="s">
        <v>2161</v>
      </c>
      <c r="C1634" s="2" t="s">
        <v>14</v>
      </c>
      <c r="D1634" s="3" t="s">
        <v>15</v>
      </c>
      <c r="E1634" s="2" t="s">
        <v>2165</v>
      </c>
      <c r="F1634" s="2"/>
      <c r="G1634" s="2"/>
      <c r="H1634" s="2"/>
      <c r="I1634" s="2"/>
      <c r="J1634" s="2"/>
      <c r="K1634" s="2"/>
      <c r="L1634" s="2"/>
      <c r="M1634" s="2"/>
      <c r="N1634" s="2">
        <v>2196</v>
      </c>
      <c r="O1634" s="2" t="s">
        <v>1917</v>
      </c>
      <c r="P1634" s="2">
        <v>357.53142987249538</v>
      </c>
      <c r="Q1634" s="2">
        <v>785139.02</v>
      </c>
      <c r="R1634" s="2">
        <v>5.1075918553213633</v>
      </c>
      <c r="S1634" s="2">
        <v>11216.271714285709</v>
      </c>
      <c r="T1634" s="2">
        <v>190945.8</v>
      </c>
    </row>
    <row r="1635" spans="1:20">
      <c r="A1635" s="2" t="s">
        <v>12</v>
      </c>
      <c r="B1635" s="2" t="s">
        <v>2166</v>
      </c>
      <c r="C1635" s="2" t="s">
        <v>14</v>
      </c>
      <c r="D1635" s="3" t="s">
        <v>15</v>
      </c>
      <c r="E1635" s="2" t="s">
        <v>2167</v>
      </c>
      <c r="F1635" s="2"/>
      <c r="G1635" s="2"/>
      <c r="H1635" s="2"/>
      <c r="I1635" s="2"/>
      <c r="J1635" s="2"/>
      <c r="K1635" s="2"/>
      <c r="L1635" s="2"/>
      <c r="M1635" s="2"/>
      <c r="N1635" s="2">
        <v>542.33000000000004</v>
      </c>
      <c r="O1635" s="2" t="s">
        <v>1917</v>
      </c>
      <c r="P1635" s="2">
        <v>477.27667656224071</v>
      </c>
      <c r="Q1635" s="2">
        <v>258841.46</v>
      </c>
      <c r="R1635" s="2">
        <v>6.8182382366034382</v>
      </c>
      <c r="S1635" s="2">
        <v>3697.7351428571428</v>
      </c>
      <c r="T1635" s="2">
        <v>62950.2</v>
      </c>
    </row>
    <row r="1636" spans="1:20">
      <c r="A1636" s="2" t="s">
        <v>12</v>
      </c>
      <c r="B1636" s="2" t="s">
        <v>2166</v>
      </c>
      <c r="C1636" s="2" t="s">
        <v>14</v>
      </c>
      <c r="D1636" s="3" t="s">
        <v>15</v>
      </c>
      <c r="E1636" s="2" t="s">
        <v>2168</v>
      </c>
      <c r="F1636" s="2"/>
      <c r="G1636" s="2"/>
      <c r="H1636" s="2"/>
      <c r="I1636" s="2"/>
      <c r="J1636" s="2"/>
      <c r="K1636" s="2"/>
      <c r="L1636" s="2"/>
      <c r="M1636" s="2"/>
      <c r="N1636" s="2">
        <v>8535.56</v>
      </c>
      <c r="O1636" s="2" t="s">
        <v>1917</v>
      </c>
      <c r="P1636" s="2">
        <v>426.44443481154138</v>
      </c>
      <c r="Q1636" s="2">
        <v>3639942.06</v>
      </c>
      <c r="R1636" s="2">
        <v>6.0920633544505911</v>
      </c>
      <c r="S1636" s="2">
        <v>51999.172285714289</v>
      </c>
      <c r="T1636" s="2">
        <v>885233.9</v>
      </c>
    </row>
    <row r="1637" spans="1:20">
      <c r="A1637" s="2" t="s">
        <v>12</v>
      </c>
      <c r="B1637" s="2" t="s">
        <v>2169</v>
      </c>
      <c r="C1637" s="2" t="s">
        <v>14</v>
      </c>
      <c r="D1637" s="3" t="s">
        <v>15</v>
      </c>
      <c r="E1637" s="2" t="s">
        <v>2170</v>
      </c>
      <c r="F1637" s="2"/>
      <c r="G1637" s="2"/>
      <c r="H1637" s="2"/>
      <c r="I1637" s="2"/>
      <c r="J1637" s="2"/>
      <c r="K1637" s="2"/>
      <c r="L1637" s="2"/>
      <c r="M1637" s="2"/>
      <c r="N1637" s="2">
        <v>2594.88</v>
      </c>
      <c r="O1637" s="2" t="s">
        <v>1917</v>
      </c>
      <c r="P1637" s="2">
        <v>433.72385620915043</v>
      </c>
      <c r="Q1637" s="2">
        <v>1125461.3600000001</v>
      </c>
      <c r="R1637" s="2">
        <v>6.1960550887021482</v>
      </c>
      <c r="S1637" s="2">
        <v>16078.01942857143</v>
      </c>
      <c r="T1637" s="2">
        <v>273712.2</v>
      </c>
    </row>
    <row r="1638" spans="1:20">
      <c r="A1638" s="2" t="s">
        <v>12</v>
      </c>
      <c r="B1638" s="2" t="s">
        <v>2169</v>
      </c>
      <c r="C1638" s="2" t="s">
        <v>14</v>
      </c>
      <c r="D1638" s="3" t="s">
        <v>15</v>
      </c>
      <c r="E1638" s="2" t="s">
        <v>2171</v>
      </c>
      <c r="F1638" s="2"/>
      <c r="G1638" s="2"/>
      <c r="H1638" s="2"/>
      <c r="I1638" s="2"/>
      <c r="J1638" s="2"/>
      <c r="K1638" s="2"/>
      <c r="L1638" s="2"/>
      <c r="M1638" s="2"/>
      <c r="N1638" s="2">
        <v>2851.92</v>
      </c>
      <c r="O1638" s="2" t="s">
        <v>1917</v>
      </c>
      <c r="P1638" s="2">
        <v>482.10413686218402</v>
      </c>
      <c r="Q1638" s="2">
        <v>1374922.43</v>
      </c>
      <c r="R1638" s="2">
        <v>6.8872019551740573</v>
      </c>
      <c r="S1638" s="2">
        <v>19641.749</v>
      </c>
      <c r="T1638" s="2">
        <v>334381.09999999998</v>
      </c>
    </row>
    <row r="1639" spans="1:20">
      <c r="A1639" s="2" t="s">
        <v>12</v>
      </c>
      <c r="B1639" s="2" t="s">
        <v>2172</v>
      </c>
      <c r="C1639" s="2" t="s">
        <v>14</v>
      </c>
      <c r="D1639" s="3" t="s">
        <v>15</v>
      </c>
      <c r="E1639" s="2" t="s">
        <v>2173</v>
      </c>
      <c r="F1639" s="2"/>
      <c r="G1639" s="2"/>
      <c r="H1639" s="2"/>
      <c r="I1639" s="2"/>
      <c r="J1639" s="2"/>
      <c r="K1639" s="2"/>
      <c r="L1639" s="2"/>
      <c r="M1639" s="2"/>
      <c r="N1639" s="2">
        <v>14256</v>
      </c>
      <c r="O1639" s="2" t="s">
        <v>17</v>
      </c>
      <c r="P1639" s="2">
        <v>171.2896499719416</v>
      </c>
      <c r="Q1639" s="2">
        <v>2441905.25</v>
      </c>
      <c r="R1639" s="2">
        <v>2.4469949995991662</v>
      </c>
      <c r="S1639" s="2">
        <v>34884.360714285707</v>
      </c>
      <c r="T1639" s="2">
        <v>593871.4</v>
      </c>
    </row>
    <row r="1640" spans="1:20">
      <c r="A1640" s="2" t="s">
        <v>12</v>
      </c>
      <c r="B1640" s="2" t="s">
        <v>2172</v>
      </c>
      <c r="C1640" s="2" t="s">
        <v>14</v>
      </c>
      <c r="D1640" s="3" t="s">
        <v>15</v>
      </c>
      <c r="E1640" s="2" t="s">
        <v>2065</v>
      </c>
      <c r="F1640" s="2"/>
      <c r="G1640" s="2"/>
      <c r="H1640" s="2"/>
      <c r="I1640" s="2"/>
      <c r="J1640" s="2"/>
      <c r="K1640" s="2"/>
      <c r="L1640" s="2"/>
      <c r="M1640" s="2"/>
      <c r="N1640" s="2">
        <v>8008</v>
      </c>
      <c r="O1640" s="2" t="s">
        <v>17</v>
      </c>
      <c r="P1640" s="2">
        <v>310.08834790209801</v>
      </c>
      <c r="Q1640" s="2">
        <v>2483187.4900000002</v>
      </c>
      <c r="R1640" s="2">
        <v>4.4298335414585424</v>
      </c>
      <c r="S1640" s="2">
        <v>35474.107000000004</v>
      </c>
      <c r="T1640" s="2">
        <v>603911.19999999995</v>
      </c>
    </row>
    <row r="1641" spans="1:20">
      <c r="A1641" s="2" t="s">
        <v>12</v>
      </c>
      <c r="B1641" s="2" t="s">
        <v>2174</v>
      </c>
      <c r="C1641" s="2" t="s">
        <v>14</v>
      </c>
      <c r="D1641" s="3" t="s">
        <v>15</v>
      </c>
      <c r="E1641" s="2" t="s">
        <v>2175</v>
      </c>
      <c r="F1641" s="2"/>
      <c r="G1641" s="2"/>
      <c r="H1641" s="2"/>
      <c r="I1641" s="2"/>
      <c r="J1641" s="2"/>
      <c r="K1641" s="2"/>
      <c r="L1641" s="2"/>
      <c r="M1641" s="2"/>
      <c r="N1641" s="2">
        <v>1995.12</v>
      </c>
      <c r="O1641" s="2" t="s">
        <v>17</v>
      </c>
      <c r="P1641" s="2">
        <v>481.93016961385791</v>
      </c>
      <c r="Q1641" s="2">
        <v>961508.52</v>
      </c>
      <c r="R1641" s="2">
        <v>6.8847167087693979</v>
      </c>
      <c r="S1641" s="2">
        <v>13735.835999999999</v>
      </c>
      <c r="T1641" s="2">
        <v>233838.9</v>
      </c>
    </row>
    <row r="1642" spans="1:20">
      <c r="A1642" s="2" t="s">
        <v>12</v>
      </c>
      <c r="B1642" s="2" t="s">
        <v>2174</v>
      </c>
      <c r="C1642" s="2" t="s">
        <v>14</v>
      </c>
      <c r="D1642" s="3" t="s">
        <v>15</v>
      </c>
      <c r="E1642" s="2" t="s">
        <v>2176</v>
      </c>
      <c r="F1642" s="2"/>
      <c r="G1642" s="2"/>
      <c r="H1642" s="2"/>
      <c r="I1642" s="2"/>
      <c r="J1642" s="2"/>
      <c r="K1642" s="2"/>
      <c r="L1642" s="2"/>
      <c r="M1642" s="2"/>
      <c r="N1642" s="2">
        <v>472.34</v>
      </c>
      <c r="O1642" s="2" t="s">
        <v>17</v>
      </c>
      <c r="P1642" s="2">
        <v>426.26692636660039</v>
      </c>
      <c r="Q1642" s="2">
        <v>201342.92</v>
      </c>
      <c r="R1642" s="2">
        <v>6.0895275195228624</v>
      </c>
      <c r="S1642" s="2">
        <v>2876.3274285714292</v>
      </c>
      <c r="T1642" s="2">
        <v>48966.6</v>
      </c>
    </row>
    <row r="1643" spans="1:20">
      <c r="A1643" s="2" t="s">
        <v>12</v>
      </c>
      <c r="B1643" s="2" t="s">
        <v>2174</v>
      </c>
      <c r="C1643" s="2" t="s">
        <v>14</v>
      </c>
      <c r="D1643" s="3" t="s">
        <v>15</v>
      </c>
      <c r="E1643" s="2" t="s">
        <v>2177</v>
      </c>
      <c r="F1643" s="2"/>
      <c r="G1643" s="2"/>
      <c r="H1643" s="2"/>
      <c r="I1643" s="2"/>
      <c r="J1643" s="2"/>
      <c r="K1643" s="2"/>
      <c r="L1643" s="2"/>
      <c r="M1643" s="2"/>
      <c r="N1643" s="2">
        <v>2003.55</v>
      </c>
      <c r="O1643" s="2" t="s">
        <v>17</v>
      </c>
      <c r="P1643" s="2">
        <v>463.49548052207331</v>
      </c>
      <c r="Q1643" s="2">
        <v>928636.37</v>
      </c>
      <c r="R1643" s="2">
        <v>6.6213640074581903</v>
      </c>
      <c r="S1643" s="2">
        <v>13266.233857142861</v>
      </c>
      <c r="T1643" s="2">
        <v>225844.4</v>
      </c>
    </row>
    <row r="1644" spans="1:20">
      <c r="A1644" s="2" t="s">
        <v>12</v>
      </c>
      <c r="B1644" s="2" t="s">
        <v>2174</v>
      </c>
      <c r="C1644" s="2" t="s">
        <v>14</v>
      </c>
      <c r="D1644" s="3" t="s">
        <v>15</v>
      </c>
      <c r="E1644" s="2" t="s">
        <v>2178</v>
      </c>
      <c r="F1644" s="2"/>
      <c r="G1644" s="2"/>
      <c r="H1644" s="2"/>
      <c r="I1644" s="2"/>
      <c r="J1644" s="2"/>
      <c r="K1644" s="2"/>
      <c r="L1644" s="2"/>
      <c r="M1644" s="2"/>
      <c r="N1644" s="2">
        <v>10892</v>
      </c>
      <c r="O1644" s="2" t="s">
        <v>17</v>
      </c>
      <c r="P1644" s="2">
        <v>378.432559676827</v>
      </c>
      <c r="Q1644" s="2">
        <v>4121887.44</v>
      </c>
      <c r="R1644" s="2">
        <v>5.4061794239546712</v>
      </c>
      <c r="S1644" s="2">
        <v>58884.106285714282</v>
      </c>
      <c r="T1644" s="2">
        <v>1002443</v>
      </c>
    </row>
    <row r="1645" spans="1:20">
      <c r="A1645" s="2" t="s">
        <v>12</v>
      </c>
      <c r="B1645" s="2" t="s">
        <v>2174</v>
      </c>
      <c r="C1645" s="2" t="s">
        <v>14</v>
      </c>
      <c r="D1645" s="3" t="s">
        <v>15</v>
      </c>
      <c r="E1645" s="2" t="s">
        <v>2179</v>
      </c>
      <c r="F1645" s="2"/>
      <c r="G1645" s="2"/>
      <c r="H1645" s="2"/>
      <c r="I1645" s="2"/>
      <c r="J1645" s="2"/>
      <c r="K1645" s="2"/>
      <c r="L1645" s="2"/>
      <c r="M1645" s="2"/>
      <c r="N1645" s="2">
        <v>8026.2</v>
      </c>
      <c r="O1645" s="2" t="s">
        <v>17</v>
      </c>
      <c r="P1645" s="2">
        <v>469.38184819715428</v>
      </c>
      <c r="Q1645" s="2">
        <v>3767352.59</v>
      </c>
      <c r="R1645" s="2">
        <v>6.7054549742450611</v>
      </c>
      <c r="S1645" s="2">
        <v>53819.322714285707</v>
      </c>
      <c r="T1645" s="2">
        <v>916220.2</v>
      </c>
    </row>
    <row r="1646" spans="1:20">
      <c r="A1646" s="2" t="s">
        <v>12</v>
      </c>
      <c r="B1646" s="2" t="s">
        <v>2174</v>
      </c>
      <c r="C1646" s="2" t="s">
        <v>14</v>
      </c>
      <c r="D1646" s="3" t="s">
        <v>15</v>
      </c>
      <c r="E1646" s="2" t="s">
        <v>2180</v>
      </c>
      <c r="F1646" s="2"/>
      <c r="G1646" s="2"/>
      <c r="H1646" s="2"/>
      <c r="I1646" s="2"/>
      <c r="J1646" s="2"/>
      <c r="K1646" s="2"/>
      <c r="L1646" s="2"/>
      <c r="M1646" s="2"/>
      <c r="N1646" s="2">
        <v>1713.6</v>
      </c>
      <c r="O1646" s="2" t="s">
        <v>17</v>
      </c>
      <c r="P1646" s="2">
        <v>433.56734360410832</v>
      </c>
      <c r="Q1646" s="2">
        <v>742961</v>
      </c>
      <c r="R1646" s="2">
        <v>6.1938191943444041</v>
      </c>
      <c r="S1646" s="2">
        <v>10613.72857142857</v>
      </c>
      <c r="T1646" s="2">
        <v>180688.1</v>
      </c>
    </row>
    <row r="1647" spans="1:20">
      <c r="A1647" s="2" t="s">
        <v>12</v>
      </c>
      <c r="B1647" s="2" t="s">
        <v>2174</v>
      </c>
      <c r="C1647" s="2" t="s">
        <v>14</v>
      </c>
      <c r="D1647" s="3" t="s">
        <v>15</v>
      </c>
      <c r="E1647" s="2" t="s">
        <v>2181</v>
      </c>
      <c r="F1647" s="2"/>
      <c r="G1647" s="2"/>
      <c r="H1647" s="2"/>
      <c r="I1647" s="2"/>
      <c r="J1647" s="2"/>
      <c r="K1647" s="2"/>
      <c r="L1647" s="2"/>
      <c r="M1647" s="2"/>
      <c r="N1647" s="2">
        <v>10647.7</v>
      </c>
      <c r="O1647" s="2" t="s">
        <v>17</v>
      </c>
      <c r="P1647" s="2">
        <v>372.31511500136179</v>
      </c>
      <c r="Q1647" s="2">
        <v>3964299.65</v>
      </c>
      <c r="R1647" s="2">
        <v>5.3187873571623117</v>
      </c>
      <c r="S1647" s="2">
        <v>56632.85214285714</v>
      </c>
      <c r="T1647" s="2">
        <v>964117.7</v>
      </c>
    </row>
    <row r="1648" spans="1:20">
      <c r="A1648" s="2" t="s">
        <v>12</v>
      </c>
      <c r="B1648" s="2" t="s">
        <v>2182</v>
      </c>
      <c r="C1648" s="2" t="s">
        <v>14</v>
      </c>
      <c r="D1648" s="3" t="s">
        <v>15</v>
      </c>
      <c r="E1648" s="2" t="s">
        <v>2160</v>
      </c>
      <c r="F1648" s="2"/>
      <c r="G1648" s="2"/>
      <c r="H1648" s="2"/>
      <c r="I1648" s="2"/>
      <c r="J1648" s="2"/>
      <c r="K1648" s="2"/>
      <c r="L1648" s="2"/>
      <c r="M1648" s="2"/>
      <c r="N1648" s="2">
        <v>21687.360000000001</v>
      </c>
      <c r="O1648" s="2" t="s">
        <v>17</v>
      </c>
      <c r="P1648" s="2">
        <v>145.6219590581795</v>
      </c>
      <c r="Q1648" s="2">
        <v>3158155.85</v>
      </c>
      <c r="R1648" s="2">
        <v>2.0510135078616831</v>
      </c>
      <c r="S1648" s="2">
        <v>44481.068309859147</v>
      </c>
      <c r="T1648" s="2">
        <v>768063.6</v>
      </c>
    </row>
    <row r="1649" spans="1:20">
      <c r="A1649" s="2" t="s">
        <v>12</v>
      </c>
      <c r="B1649" s="2" t="s">
        <v>2183</v>
      </c>
      <c r="C1649" s="2" t="s">
        <v>14</v>
      </c>
      <c r="D1649" s="3" t="s">
        <v>18</v>
      </c>
      <c r="E1649" s="2" t="s">
        <v>2184</v>
      </c>
      <c r="F1649" s="2"/>
      <c r="G1649" s="2"/>
      <c r="H1649" s="2"/>
      <c r="I1649" s="2"/>
      <c r="J1649" s="2"/>
      <c r="K1649" s="2"/>
      <c r="L1649" s="2"/>
      <c r="M1649" s="2"/>
      <c r="N1649" s="2">
        <v>6520</v>
      </c>
      <c r="O1649" s="2" t="s">
        <v>17</v>
      </c>
      <c r="P1649" s="2">
        <v>201.81367940000001</v>
      </c>
      <c r="Q1649" s="2">
        <v>1315825.19</v>
      </c>
      <c r="R1649" s="2">
        <v>2.80296777</v>
      </c>
      <c r="S1649" s="2">
        <v>18275.349859999998</v>
      </c>
      <c r="T1649" s="2">
        <v>407642.7</v>
      </c>
    </row>
    <row r="1650" spans="1:20">
      <c r="A1650" s="2" t="s">
        <v>12</v>
      </c>
      <c r="B1650" s="2" t="s">
        <v>2185</v>
      </c>
      <c r="C1650" s="2" t="s">
        <v>14</v>
      </c>
      <c r="D1650" s="3" t="s">
        <v>18</v>
      </c>
      <c r="E1650" s="2" t="s">
        <v>2186</v>
      </c>
      <c r="F1650" s="2"/>
      <c r="G1650" s="2"/>
      <c r="H1650" s="2"/>
      <c r="I1650" s="2"/>
      <c r="J1650" s="2"/>
      <c r="K1650" s="2"/>
      <c r="L1650" s="2"/>
      <c r="M1650" s="2"/>
      <c r="N1650" s="2">
        <v>96000</v>
      </c>
      <c r="O1650" s="2" t="s">
        <v>2187</v>
      </c>
      <c r="P1650" s="2">
        <v>12.58783938</v>
      </c>
      <c r="Q1650" s="2">
        <v>1208432.58</v>
      </c>
      <c r="R1650" s="2">
        <v>0.17326688700000001</v>
      </c>
      <c r="S1650" s="2">
        <v>16633.621200000001</v>
      </c>
      <c r="T1650" s="2">
        <v>374372.4</v>
      </c>
    </row>
    <row r="1651" spans="1:20">
      <c r="A1651" s="2" t="s">
        <v>12</v>
      </c>
      <c r="B1651" s="2" t="s">
        <v>2188</v>
      </c>
      <c r="C1651" s="2" t="s">
        <v>14</v>
      </c>
      <c r="D1651" s="3" t="s">
        <v>15</v>
      </c>
      <c r="E1651" s="2" t="s">
        <v>2189</v>
      </c>
      <c r="F1651" s="2"/>
      <c r="G1651" s="2"/>
      <c r="H1651" s="2"/>
      <c r="I1651" s="2"/>
      <c r="J1651" s="2"/>
      <c r="K1651" s="2"/>
      <c r="L1651" s="2"/>
      <c r="M1651" s="2"/>
      <c r="N1651" s="2">
        <v>720</v>
      </c>
      <c r="O1651" s="2" t="s">
        <v>1069</v>
      </c>
      <c r="P1651" s="2">
        <v>95.157666669999998</v>
      </c>
      <c r="Q1651" s="2">
        <v>68513.52</v>
      </c>
      <c r="R1651" s="2">
        <v>1.3098095890000001</v>
      </c>
      <c r="S1651" s="2">
        <v>943.06290430000001</v>
      </c>
      <c r="T1651" s="2">
        <v>16662.5</v>
      </c>
    </row>
    <row r="1652" spans="1:20">
      <c r="A1652" s="2" t="s">
        <v>12</v>
      </c>
      <c r="B1652" s="2" t="s">
        <v>2188</v>
      </c>
      <c r="C1652" s="2" t="s">
        <v>14</v>
      </c>
      <c r="D1652" s="3" t="s">
        <v>15</v>
      </c>
      <c r="E1652" s="2" t="s">
        <v>2190</v>
      </c>
      <c r="F1652" s="2"/>
      <c r="G1652" s="2"/>
      <c r="H1652" s="2"/>
      <c r="I1652" s="2"/>
      <c r="J1652" s="2"/>
      <c r="K1652" s="2"/>
      <c r="L1652" s="2"/>
      <c r="M1652" s="2"/>
      <c r="N1652" s="2">
        <v>9432</v>
      </c>
      <c r="O1652" s="2" t="s">
        <v>1069</v>
      </c>
      <c r="P1652" s="2">
        <v>94.033752120000003</v>
      </c>
      <c r="Q1652" s="2">
        <v>886926.35</v>
      </c>
      <c r="R1652" s="2">
        <v>1.2943393270000001</v>
      </c>
      <c r="S1652" s="2">
        <v>12208.20853</v>
      </c>
      <c r="T1652" s="2">
        <v>215700.5</v>
      </c>
    </row>
    <row r="1653" spans="1:20">
      <c r="A1653" s="2" t="s">
        <v>12</v>
      </c>
      <c r="B1653" s="2" t="s">
        <v>2188</v>
      </c>
      <c r="C1653" s="2" t="s">
        <v>14</v>
      </c>
      <c r="D1653" s="3" t="s">
        <v>15</v>
      </c>
      <c r="E1653" s="2" t="s">
        <v>2191</v>
      </c>
      <c r="F1653" s="2"/>
      <c r="G1653" s="2"/>
      <c r="H1653" s="2"/>
      <c r="I1653" s="2"/>
      <c r="J1653" s="2"/>
      <c r="K1653" s="2"/>
      <c r="L1653" s="2"/>
      <c r="M1653" s="2"/>
      <c r="N1653" s="2">
        <v>16128</v>
      </c>
      <c r="O1653" s="2" t="s">
        <v>1069</v>
      </c>
      <c r="P1653" s="2">
        <v>76.575693200000003</v>
      </c>
      <c r="Q1653" s="2">
        <v>1235012.78</v>
      </c>
      <c r="R1653" s="2">
        <v>1.054035694</v>
      </c>
      <c r="S1653" s="2">
        <v>16999.487679999998</v>
      </c>
      <c r="T1653" s="2">
        <v>300355.09999999998</v>
      </c>
    </row>
    <row r="1654" spans="1:20">
      <c r="A1654" s="2" t="s">
        <v>12</v>
      </c>
      <c r="B1654" s="2" t="s">
        <v>2188</v>
      </c>
      <c r="C1654" s="2" t="s">
        <v>14</v>
      </c>
      <c r="D1654" s="3" t="s">
        <v>15</v>
      </c>
      <c r="E1654" s="2" t="s">
        <v>2192</v>
      </c>
      <c r="F1654" s="2"/>
      <c r="G1654" s="2"/>
      <c r="H1654" s="2"/>
      <c r="I1654" s="2"/>
      <c r="J1654" s="2"/>
      <c r="K1654" s="2"/>
      <c r="L1654" s="2"/>
      <c r="M1654" s="2"/>
      <c r="N1654" s="2">
        <v>21240</v>
      </c>
      <c r="O1654" s="2" t="s">
        <v>1069</v>
      </c>
      <c r="P1654" s="2">
        <v>24.256274479999998</v>
      </c>
      <c r="Q1654" s="2">
        <v>515203.27</v>
      </c>
      <c r="R1654" s="2">
        <v>0.33387852000000001</v>
      </c>
      <c r="S1654" s="2">
        <v>7091.5797659999998</v>
      </c>
      <c r="T1654" s="2">
        <v>125297.4</v>
      </c>
    </row>
    <row r="1655" spans="1:20">
      <c r="A1655" s="2" t="s">
        <v>12</v>
      </c>
      <c r="B1655" s="2" t="s">
        <v>2188</v>
      </c>
      <c r="C1655" s="2" t="s">
        <v>14</v>
      </c>
      <c r="D1655" s="3" t="s">
        <v>15</v>
      </c>
      <c r="E1655" s="2" t="s">
        <v>2193</v>
      </c>
      <c r="F1655" s="2"/>
      <c r="G1655" s="2"/>
      <c r="H1655" s="2"/>
      <c r="I1655" s="2"/>
      <c r="J1655" s="2"/>
      <c r="K1655" s="2"/>
      <c r="L1655" s="2"/>
      <c r="M1655" s="2"/>
      <c r="N1655" s="2">
        <v>1968</v>
      </c>
      <c r="O1655" s="2" t="s">
        <v>1069</v>
      </c>
      <c r="P1655" s="2">
        <v>39.27252541</v>
      </c>
      <c r="Q1655" s="2">
        <v>77288.33</v>
      </c>
      <c r="R1655" s="2">
        <v>0.54057158199999999</v>
      </c>
      <c r="S1655" s="2">
        <v>1063.844873</v>
      </c>
      <c r="T1655" s="2">
        <v>18796.5</v>
      </c>
    </row>
    <row r="1656" spans="1:20">
      <c r="A1656" s="2" t="s">
        <v>12</v>
      </c>
      <c r="B1656" s="2" t="s">
        <v>2188</v>
      </c>
      <c r="C1656" s="2" t="s">
        <v>14</v>
      </c>
      <c r="D1656" s="3" t="s">
        <v>15</v>
      </c>
      <c r="E1656" s="2" t="s">
        <v>2194</v>
      </c>
      <c r="F1656" s="2"/>
      <c r="G1656" s="2"/>
      <c r="H1656" s="2"/>
      <c r="I1656" s="2"/>
      <c r="J1656" s="2"/>
      <c r="K1656" s="2"/>
      <c r="L1656" s="2"/>
      <c r="M1656" s="2"/>
      <c r="N1656" s="2">
        <v>15588</v>
      </c>
      <c r="O1656" s="2" t="s">
        <v>1069</v>
      </c>
      <c r="P1656" s="2">
        <v>85.117404410000006</v>
      </c>
      <c r="Q1656" s="2">
        <v>1326810.1000000001</v>
      </c>
      <c r="R1656" s="2">
        <v>1.1716091449999999</v>
      </c>
      <c r="S1656" s="2">
        <v>18263.04336</v>
      </c>
      <c r="T1656" s="2">
        <v>322680.2</v>
      </c>
    </row>
    <row r="1657" spans="1:20">
      <c r="A1657" s="2" t="s">
        <v>12</v>
      </c>
      <c r="B1657" s="2" t="s">
        <v>2195</v>
      </c>
      <c r="C1657" s="2" t="s">
        <v>14</v>
      </c>
      <c r="D1657" s="3" t="s">
        <v>15</v>
      </c>
      <c r="E1657" s="2" t="s">
        <v>2196</v>
      </c>
      <c r="F1657" s="2"/>
      <c r="G1657" s="2"/>
      <c r="H1657" s="2"/>
      <c r="I1657" s="2"/>
      <c r="J1657" s="2"/>
      <c r="K1657" s="2"/>
      <c r="L1657" s="2"/>
      <c r="M1657" s="2"/>
      <c r="N1657" s="2">
        <v>19044</v>
      </c>
      <c r="O1657" s="2" t="s">
        <v>1069</v>
      </c>
      <c r="P1657" s="2">
        <v>83.549800989999994</v>
      </c>
      <c r="Q1657" s="2">
        <v>1591122.41</v>
      </c>
      <c r="R1657" s="2">
        <v>1.1500316719999999</v>
      </c>
      <c r="S1657" s="2">
        <v>21901.203170000001</v>
      </c>
      <c r="T1657" s="2">
        <v>386960.9</v>
      </c>
    </row>
    <row r="1658" spans="1:20">
      <c r="A1658" s="2" t="s">
        <v>12</v>
      </c>
      <c r="B1658" s="2" t="s">
        <v>2195</v>
      </c>
      <c r="C1658" s="2" t="s">
        <v>14</v>
      </c>
      <c r="D1658" s="3" t="s">
        <v>15</v>
      </c>
      <c r="E1658" s="2" t="s">
        <v>2197</v>
      </c>
      <c r="F1658" s="2"/>
      <c r="G1658" s="2"/>
      <c r="H1658" s="2"/>
      <c r="I1658" s="2"/>
      <c r="J1658" s="2"/>
      <c r="K1658" s="2"/>
      <c r="L1658" s="2"/>
      <c r="M1658" s="2"/>
      <c r="N1658" s="2">
        <v>28800</v>
      </c>
      <c r="O1658" s="2" t="s">
        <v>1069</v>
      </c>
      <c r="P1658" s="2">
        <v>92.301937150000001</v>
      </c>
      <c r="Q1658" s="2">
        <v>2658295.79</v>
      </c>
      <c r="R1658" s="2">
        <v>1.270501544</v>
      </c>
      <c r="S1658" s="2">
        <v>36590.444459999999</v>
      </c>
      <c r="T1658" s="2">
        <v>646497.6</v>
      </c>
    </row>
    <row r="1659" spans="1:20">
      <c r="A1659" s="2" t="s">
        <v>12</v>
      </c>
      <c r="B1659" s="2" t="s">
        <v>2195</v>
      </c>
      <c r="C1659" s="2" t="s">
        <v>14</v>
      </c>
      <c r="D1659" s="3" t="s">
        <v>15</v>
      </c>
      <c r="E1659" s="2" t="s">
        <v>2198</v>
      </c>
      <c r="F1659" s="2"/>
      <c r="G1659" s="2"/>
      <c r="H1659" s="2"/>
      <c r="I1659" s="2"/>
      <c r="J1659" s="2"/>
      <c r="K1659" s="2"/>
      <c r="L1659" s="2"/>
      <c r="M1659" s="2"/>
      <c r="N1659" s="2">
        <v>11772</v>
      </c>
      <c r="O1659" s="2" t="s">
        <v>1069</v>
      </c>
      <c r="P1659" s="2">
        <v>75.202175499999996</v>
      </c>
      <c r="Q1659" s="2">
        <v>885280.01</v>
      </c>
      <c r="R1659" s="2">
        <v>1.035129738</v>
      </c>
      <c r="S1659" s="2">
        <v>12185.547280000001</v>
      </c>
      <c r="T1659" s="2">
        <v>215300.1</v>
      </c>
    </row>
    <row r="1660" spans="1:20">
      <c r="A1660" s="2" t="s">
        <v>12</v>
      </c>
      <c r="B1660" s="2" t="s">
        <v>2199</v>
      </c>
      <c r="C1660" s="2" t="s">
        <v>14</v>
      </c>
      <c r="D1660" s="3" t="s">
        <v>15</v>
      </c>
      <c r="E1660" s="2" t="s">
        <v>2200</v>
      </c>
      <c r="F1660" s="2"/>
      <c r="G1660" s="2"/>
      <c r="H1660" s="2"/>
      <c r="I1660" s="2"/>
      <c r="J1660" s="2"/>
      <c r="K1660" s="2"/>
      <c r="L1660" s="2"/>
      <c r="M1660" s="2"/>
      <c r="N1660" s="2">
        <v>1200</v>
      </c>
      <c r="O1660" s="2" t="s">
        <v>1069</v>
      </c>
      <c r="P1660" s="2">
        <v>184.46974169999999</v>
      </c>
      <c r="Q1660" s="2">
        <v>221363.69</v>
      </c>
      <c r="R1660" s="2">
        <v>2.5391568019999999</v>
      </c>
      <c r="S1660" s="2">
        <v>3046.9881620000001</v>
      </c>
      <c r="T1660" s="2">
        <v>53835.6</v>
      </c>
    </row>
    <row r="1661" spans="1:20">
      <c r="A1661" s="2" t="s">
        <v>12</v>
      </c>
      <c r="B1661" s="2" t="s">
        <v>2199</v>
      </c>
      <c r="C1661" s="2" t="s">
        <v>14</v>
      </c>
      <c r="D1661" s="3" t="s">
        <v>15</v>
      </c>
      <c r="E1661" s="2" t="s">
        <v>2201</v>
      </c>
      <c r="F1661" s="2"/>
      <c r="G1661" s="2"/>
      <c r="H1661" s="2"/>
      <c r="I1661" s="2"/>
      <c r="J1661" s="2"/>
      <c r="K1661" s="2"/>
      <c r="L1661" s="2"/>
      <c r="M1661" s="2"/>
      <c r="N1661" s="2">
        <v>38400</v>
      </c>
      <c r="O1661" s="2" t="s">
        <v>1069</v>
      </c>
      <c r="P1661" s="2">
        <v>58.29243906</v>
      </c>
      <c r="Q1661" s="2">
        <v>2238429.66</v>
      </c>
      <c r="R1661" s="2">
        <v>0.80237355899999996</v>
      </c>
      <c r="S1661" s="2">
        <v>30811.144670000001</v>
      </c>
      <c r="T1661" s="2">
        <v>544386.1</v>
      </c>
    </row>
    <row r="1662" spans="1:20">
      <c r="A1662" s="2" t="s">
        <v>12</v>
      </c>
      <c r="B1662" s="2" t="s">
        <v>2199</v>
      </c>
      <c r="C1662" s="2" t="s">
        <v>14</v>
      </c>
      <c r="D1662" s="3" t="s">
        <v>15</v>
      </c>
      <c r="E1662" s="2" t="s">
        <v>2202</v>
      </c>
      <c r="F1662" s="2"/>
      <c r="G1662" s="2"/>
      <c r="H1662" s="2"/>
      <c r="I1662" s="2"/>
      <c r="J1662" s="2"/>
      <c r="K1662" s="2"/>
      <c r="L1662" s="2"/>
      <c r="M1662" s="2"/>
      <c r="N1662" s="2">
        <v>16800</v>
      </c>
      <c r="O1662" s="2" t="s">
        <v>1069</v>
      </c>
      <c r="P1662" s="2">
        <v>256.04400479999998</v>
      </c>
      <c r="Q1662" s="2">
        <v>4301539.28</v>
      </c>
      <c r="R1662" s="2">
        <v>3.524349687</v>
      </c>
      <c r="S1662" s="2">
        <v>59209.074739999996</v>
      </c>
      <c r="T1662" s="2">
        <v>1046134.3</v>
      </c>
    </row>
    <row r="1663" spans="1:20">
      <c r="A1663" s="2" t="s">
        <v>12</v>
      </c>
      <c r="B1663" s="2" t="s">
        <v>2199</v>
      </c>
      <c r="C1663" s="2" t="s">
        <v>14</v>
      </c>
      <c r="D1663" s="3" t="s">
        <v>15</v>
      </c>
      <c r="E1663" s="2" t="s">
        <v>2203</v>
      </c>
      <c r="F1663" s="2"/>
      <c r="G1663" s="2"/>
      <c r="H1663" s="2"/>
      <c r="I1663" s="2"/>
      <c r="J1663" s="2"/>
      <c r="K1663" s="2"/>
      <c r="L1663" s="2"/>
      <c r="M1663" s="2"/>
      <c r="N1663" s="2">
        <v>25860</v>
      </c>
      <c r="O1663" s="2" t="s">
        <v>1069</v>
      </c>
      <c r="P1663" s="2">
        <v>154.9545851</v>
      </c>
      <c r="Q1663" s="2">
        <v>4007125.57</v>
      </c>
      <c r="R1663" s="2">
        <v>2.132891742</v>
      </c>
      <c r="S1663" s="2">
        <v>55156.580450000001</v>
      </c>
      <c r="T1663" s="2">
        <v>974533</v>
      </c>
    </row>
    <row r="1664" spans="1:20">
      <c r="A1664" s="2" t="s">
        <v>12</v>
      </c>
      <c r="B1664" s="2" t="s">
        <v>2204</v>
      </c>
      <c r="C1664" s="2" t="s">
        <v>14</v>
      </c>
      <c r="D1664" s="3" t="s">
        <v>18</v>
      </c>
      <c r="E1664" s="2" t="s">
        <v>2205</v>
      </c>
      <c r="F1664" s="2"/>
      <c r="G1664" s="2"/>
      <c r="H1664" s="2"/>
      <c r="I1664" s="2"/>
      <c r="J1664" s="2"/>
      <c r="K1664" s="2"/>
      <c r="L1664" s="2"/>
      <c r="M1664" s="2"/>
      <c r="N1664" s="2">
        <v>235800</v>
      </c>
      <c r="O1664" s="2" t="s">
        <v>1069</v>
      </c>
      <c r="P1664" s="2">
        <v>4.938705895</v>
      </c>
      <c r="Q1664" s="2">
        <v>1164546.8500000001</v>
      </c>
      <c r="R1664" s="2">
        <v>6.8498001000000003E-2</v>
      </c>
      <c r="S1664" s="2">
        <v>16151.82871</v>
      </c>
      <c r="T1664" s="2">
        <v>360776.7</v>
      </c>
    </row>
    <row r="1665" spans="1:20">
      <c r="A1665" s="2" t="s">
        <v>12</v>
      </c>
      <c r="B1665" s="2" t="s">
        <v>2206</v>
      </c>
      <c r="C1665" s="2" t="s">
        <v>14</v>
      </c>
      <c r="D1665" s="3" t="s">
        <v>15</v>
      </c>
      <c r="E1665" s="2" t="s">
        <v>2207</v>
      </c>
      <c r="F1665" s="2"/>
      <c r="G1665" s="2"/>
      <c r="H1665" s="2"/>
      <c r="I1665" s="2"/>
      <c r="J1665" s="2"/>
      <c r="K1665" s="2"/>
      <c r="L1665" s="2"/>
      <c r="M1665" s="2"/>
      <c r="N1665" s="2">
        <v>50400</v>
      </c>
      <c r="O1665" s="2" t="s">
        <v>1069</v>
      </c>
      <c r="P1665" s="2">
        <v>77.081099210000005</v>
      </c>
      <c r="Q1665" s="2">
        <v>3884887.4</v>
      </c>
      <c r="R1665" s="2">
        <v>1.069085981</v>
      </c>
      <c r="S1665" s="2">
        <v>53881.933429999997</v>
      </c>
      <c r="T1665" s="2">
        <v>944804.6</v>
      </c>
    </row>
    <row r="1666" spans="1:20">
      <c r="A1666" s="2" t="s">
        <v>12</v>
      </c>
      <c r="B1666" s="2" t="s">
        <v>2206</v>
      </c>
      <c r="C1666" s="2" t="s">
        <v>14</v>
      </c>
      <c r="D1666" s="3" t="s">
        <v>15</v>
      </c>
      <c r="E1666" s="2" t="s">
        <v>2208</v>
      </c>
      <c r="F1666" s="2"/>
      <c r="G1666" s="2"/>
      <c r="H1666" s="2"/>
      <c r="I1666" s="2"/>
      <c r="J1666" s="2"/>
      <c r="K1666" s="2"/>
      <c r="L1666" s="2"/>
      <c r="M1666" s="2"/>
      <c r="N1666" s="2">
        <v>48000</v>
      </c>
      <c r="O1666" s="2" t="s">
        <v>17</v>
      </c>
      <c r="P1666" s="2">
        <v>33.513490210000001</v>
      </c>
      <c r="Q1666" s="2">
        <v>1608647.53</v>
      </c>
      <c r="R1666" s="2">
        <v>0.46481955899999999</v>
      </c>
      <c r="S1666" s="2">
        <v>22311.338830000001</v>
      </c>
      <c r="T1666" s="2">
        <v>391223.2</v>
      </c>
    </row>
    <row r="1667" spans="1:20">
      <c r="A1667" s="2" t="s">
        <v>12</v>
      </c>
      <c r="B1667" s="2" t="s">
        <v>2206</v>
      </c>
      <c r="C1667" s="2" t="s">
        <v>14</v>
      </c>
      <c r="D1667" s="3" t="s">
        <v>15</v>
      </c>
      <c r="E1667" s="2" t="s">
        <v>2209</v>
      </c>
      <c r="F1667" s="2"/>
      <c r="G1667" s="2"/>
      <c r="H1667" s="2"/>
      <c r="I1667" s="2"/>
      <c r="J1667" s="2"/>
      <c r="K1667" s="2"/>
      <c r="L1667" s="2"/>
      <c r="M1667" s="2"/>
      <c r="N1667" s="2">
        <v>27000</v>
      </c>
      <c r="O1667" s="2" t="s">
        <v>1069</v>
      </c>
      <c r="P1667" s="2">
        <v>76.097529629999997</v>
      </c>
      <c r="Q1667" s="2">
        <v>2054633.3</v>
      </c>
      <c r="R1667" s="2">
        <v>1.0554442390000001</v>
      </c>
      <c r="S1667" s="2">
        <v>28496.994449999998</v>
      </c>
      <c r="T1667" s="2">
        <v>499686.8</v>
      </c>
    </row>
    <row r="1668" spans="1:20">
      <c r="A1668" s="2" t="s">
        <v>12</v>
      </c>
      <c r="B1668" s="2" t="s">
        <v>2206</v>
      </c>
      <c r="C1668" s="2" t="s">
        <v>14</v>
      </c>
      <c r="D1668" s="3" t="s">
        <v>15</v>
      </c>
      <c r="E1668" s="2" t="s">
        <v>2210</v>
      </c>
      <c r="F1668" s="2"/>
      <c r="G1668" s="2"/>
      <c r="H1668" s="2"/>
      <c r="I1668" s="2"/>
      <c r="J1668" s="2"/>
      <c r="K1668" s="2"/>
      <c r="L1668" s="2"/>
      <c r="M1668" s="2"/>
      <c r="N1668" s="2">
        <v>14796</v>
      </c>
      <c r="O1668" s="2" t="s">
        <v>1069</v>
      </c>
      <c r="P1668" s="2">
        <v>84.585903619999996</v>
      </c>
      <c r="Q1668" s="2">
        <v>1251533.03</v>
      </c>
      <c r="R1668" s="2">
        <v>1.173174808</v>
      </c>
      <c r="S1668" s="2">
        <v>17358.294450000001</v>
      </c>
      <c r="T1668" s="2">
        <v>304372.8</v>
      </c>
    </row>
    <row r="1669" spans="1:20">
      <c r="A1669" s="2" t="s">
        <v>12</v>
      </c>
      <c r="B1669" s="2" t="s">
        <v>2206</v>
      </c>
      <c r="C1669" s="2" t="s">
        <v>14</v>
      </c>
      <c r="D1669" s="3" t="s">
        <v>15</v>
      </c>
      <c r="E1669" s="2" t="s">
        <v>2211</v>
      </c>
      <c r="F1669" s="2"/>
      <c r="G1669" s="2"/>
      <c r="H1669" s="2"/>
      <c r="I1669" s="2"/>
      <c r="J1669" s="2"/>
      <c r="K1669" s="2"/>
      <c r="L1669" s="2"/>
      <c r="M1669" s="2"/>
      <c r="N1669" s="2">
        <v>18432</v>
      </c>
      <c r="O1669" s="2" t="s">
        <v>1069</v>
      </c>
      <c r="P1669" s="2">
        <v>38.002539059999997</v>
      </c>
      <c r="Q1669" s="2">
        <v>700462.8</v>
      </c>
      <c r="R1669" s="2">
        <v>0.52708098599999997</v>
      </c>
      <c r="S1669" s="2">
        <v>9715.1567269999996</v>
      </c>
      <c r="T1669" s="2">
        <v>170352.6</v>
      </c>
    </row>
    <row r="1670" spans="1:20">
      <c r="A1670" s="2" t="s">
        <v>12</v>
      </c>
      <c r="B1670" s="2" t="s">
        <v>2206</v>
      </c>
      <c r="C1670" s="2" t="s">
        <v>14</v>
      </c>
      <c r="D1670" s="3" t="s">
        <v>15</v>
      </c>
      <c r="E1670" s="2" t="s">
        <v>2212</v>
      </c>
      <c r="F1670" s="2"/>
      <c r="G1670" s="2"/>
      <c r="H1670" s="2"/>
      <c r="I1670" s="2"/>
      <c r="J1670" s="2"/>
      <c r="K1670" s="2"/>
      <c r="L1670" s="2"/>
      <c r="M1670" s="2"/>
      <c r="N1670" s="2">
        <v>29160</v>
      </c>
      <c r="O1670" s="2" t="s">
        <v>1069</v>
      </c>
      <c r="P1670" s="2">
        <v>23.474539440000001</v>
      </c>
      <c r="Q1670" s="2">
        <v>684517.57</v>
      </c>
      <c r="R1670" s="2">
        <v>0.325583071</v>
      </c>
      <c r="S1670" s="2">
        <v>9494.0023579999997</v>
      </c>
      <c r="T1670" s="2">
        <v>166474.70000000001</v>
      </c>
    </row>
    <row r="1671" spans="1:20">
      <c r="A1671" s="2" t="s">
        <v>12</v>
      </c>
      <c r="B1671" s="2" t="s">
        <v>2213</v>
      </c>
      <c r="C1671" s="2" t="s">
        <v>14</v>
      </c>
      <c r="D1671" s="3" t="s">
        <v>15</v>
      </c>
      <c r="E1671" s="2" t="s">
        <v>2214</v>
      </c>
      <c r="F1671" s="2"/>
      <c r="G1671" s="2"/>
      <c r="H1671" s="2"/>
      <c r="I1671" s="2"/>
      <c r="J1671" s="2"/>
      <c r="K1671" s="2"/>
      <c r="L1671" s="2"/>
      <c r="M1671" s="2"/>
      <c r="N1671" s="2">
        <v>6800</v>
      </c>
      <c r="O1671" s="2" t="s">
        <v>1069</v>
      </c>
      <c r="P1671" s="2">
        <v>91.549698530000001</v>
      </c>
      <c r="Q1671" s="2">
        <v>622537.94999999995</v>
      </c>
      <c r="R1671" s="2">
        <v>1.269760035</v>
      </c>
      <c r="S1671" s="2">
        <v>8634.3682389999994</v>
      </c>
      <c r="T1671" s="2">
        <v>151401.29999999999</v>
      </c>
    </row>
    <row r="1672" spans="1:20">
      <c r="A1672" s="2" t="s">
        <v>12</v>
      </c>
      <c r="B1672" s="2" t="s">
        <v>2213</v>
      </c>
      <c r="C1672" s="2" t="s">
        <v>14</v>
      </c>
      <c r="D1672" s="3" t="s">
        <v>15</v>
      </c>
      <c r="E1672" s="2" t="s">
        <v>2215</v>
      </c>
      <c r="F1672" s="2"/>
      <c r="G1672" s="2"/>
      <c r="H1672" s="2"/>
      <c r="I1672" s="2"/>
      <c r="J1672" s="2"/>
      <c r="K1672" s="2"/>
      <c r="L1672" s="2"/>
      <c r="M1672" s="2"/>
      <c r="N1672" s="2">
        <v>11100</v>
      </c>
      <c r="O1672" s="2" t="s">
        <v>1069</v>
      </c>
      <c r="P1672" s="2">
        <v>111.16749009999999</v>
      </c>
      <c r="Q1672" s="2">
        <v>1233959.1399999999</v>
      </c>
      <c r="R1672" s="2">
        <v>1.541851458</v>
      </c>
      <c r="S1672" s="2">
        <v>17114.551179999999</v>
      </c>
      <c r="T1672" s="2">
        <v>300098.90000000002</v>
      </c>
    </row>
    <row r="1673" spans="1:20">
      <c r="A1673" s="2" t="s">
        <v>12</v>
      </c>
      <c r="B1673" s="2" t="s">
        <v>2216</v>
      </c>
      <c r="C1673" s="2" t="s">
        <v>14</v>
      </c>
      <c r="D1673" s="3" t="s">
        <v>18</v>
      </c>
      <c r="E1673" s="2" t="s">
        <v>2217</v>
      </c>
      <c r="F1673" s="2"/>
      <c r="G1673" s="2"/>
      <c r="H1673" s="2"/>
      <c r="I1673" s="2"/>
      <c r="J1673" s="2"/>
      <c r="K1673" s="2"/>
      <c r="L1673" s="2"/>
      <c r="M1673" s="2"/>
      <c r="N1673" s="2">
        <v>10000</v>
      </c>
      <c r="O1673" s="2" t="s">
        <v>2187</v>
      </c>
      <c r="P1673" s="2">
        <v>15.529305000000001</v>
      </c>
      <c r="Q1673" s="2">
        <v>155293.04999999999</v>
      </c>
      <c r="R1673" s="2">
        <v>0.21538564499999999</v>
      </c>
      <c r="S1673" s="2">
        <v>2153.8564489999999</v>
      </c>
      <c r="T1673" s="2">
        <v>48109.8</v>
      </c>
    </row>
    <row r="1674" spans="1:20">
      <c r="A1674" s="2" t="s">
        <v>12</v>
      </c>
      <c r="B1674" s="2" t="s">
        <v>2218</v>
      </c>
      <c r="C1674" s="2" t="s">
        <v>14</v>
      </c>
      <c r="D1674" s="3" t="s">
        <v>15</v>
      </c>
      <c r="E1674" s="2" t="s">
        <v>2219</v>
      </c>
      <c r="F1674" s="2"/>
      <c r="G1674" s="2"/>
      <c r="H1674" s="2"/>
      <c r="I1674" s="2"/>
      <c r="J1674" s="2"/>
      <c r="K1674" s="2"/>
      <c r="L1674" s="2"/>
      <c r="M1674" s="2"/>
      <c r="N1674" s="2">
        <v>1800</v>
      </c>
      <c r="O1674" s="2" t="s">
        <v>1069</v>
      </c>
      <c r="P1674" s="2">
        <v>99.891361110000005</v>
      </c>
      <c r="Q1674" s="2">
        <v>179804.45</v>
      </c>
      <c r="R1674" s="2">
        <v>1.3854557709999999</v>
      </c>
      <c r="S1674" s="2">
        <v>2493.8203880000001</v>
      </c>
      <c r="T1674" s="2">
        <v>43728.4</v>
      </c>
    </row>
    <row r="1675" spans="1:20">
      <c r="A1675" s="2" t="s">
        <v>12</v>
      </c>
      <c r="B1675" s="2" t="s">
        <v>2218</v>
      </c>
      <c r="C1675" s="2" t="s">
        <v>14</v>
      </c>
      <c r="D1675" s="3" t="s">
        <v>15</v>
      </c>
      <c r="E1675" s="2" t="s">
        <v>2215</v>
      </c>
      <c r="F1675" s="2"/>
      <c r="G1675" s="2"/>
      <c r="H1675" s="2"/>
      <c r="I1675" s="2"/>
      <c r="J1675" s="2"/>
      <c r="K1675" s="2"/>
      <c r="L1675" s="2"/>
      <c r="M1675" s="2"/>
      <c r="N1675" s="2">
        <v>11100</v>
      </c>
      <c r="O1675" s="2" t="s">
        <v>1069</v>
      </c>
      <c r="P1675" s="2">
        <v>111.380709</v>
      </c>
      <c r="Q1675" s="2">
        <v>1236325.8700000001</v>
      </c>
      <c r="R1675" s="2">
        <v>1.5448087239999999</v>
      </c>
      <c r="S1675" s="2">
        <v>17147.376840000001</v>
      </c>
      <c r="T1675" s="2">
        <v>300674.5</v>
      </c>
    </row>
    <row r="1676" spans="1:20">
      <c r="A1676" s="2" t="s">
        <v>12</v>
      </c>
      <c r="B1676" s="2" t="s">
        <v>2218</v>
      </c>
      <c r="C1676" s="2" t="s">
        <v>14</v>
      </c>
      <c r="D1676" s="3" t="s">
        <v>15</v>
      </c>
      <c r="E1676" s="2" t="s">
        <v>2214</v>
      </c>
      <c r="F1676" s="2"/>
      <c r="G1676" s="2"/>
      <c r="H1676" s="2"/>
      <c r="I1676" s="2"/>
      <c r="J1676" s="2"/>
      <c r="K1676" s="2"/>
      <c r="L1676" s="2"/>
      <c r="M1676" s="2"/>
      <c r="N1676" s="2">
        <v>6800</v>
      </c>
      <c r="O1676" s="2" t="s">
        <v>1069</v>
      </c>
      <c r="P1676" s="2">
        <v>91.725289709999998</v>
      </c>
      <c r="Q1676" s="2">
        <v>623731.97</v>
      </c>
      <c r="R1676" s="2">
        <v>1.272195419</v>
      </c>
      <c r="S1676" s="2">
        <v>8650.9288489999999</v>
      </c>
      <c r="T1676" s="2">
        <v>151691.6</v>
      </c>
    </row>
    <row r="1677" spans="1:20">
      <c r="A1677" s="2" t="s">
        <v>12</v>
      </c>
      <c r="B1677" s="2" t="s">
        <v>2220</v>
      </c>
      <c r="C1677" s="2" t="s">
        <v>14</v>
      </c>
      <c r="D1677" s="3" t="s">
        <v>15</v>
      </c>
      <c r="E1677" s="2" t="s">
        <v>2221</v>
      </c>
      <c r="F1677" s="2"/>
      <c r="G1677" s="2"/>
      <c r="H1677" s="2"/>
      <c r="I1677" s="2"/>
      <c r="J1677" s="2"/>
      <c r="K1677" s="2"/>
      <c r="L1677" s="2"/>
      <c r="M1677" s="2"/>
      <c r="N1677" s="2">
        <v>14112</v>
      </c>
      <c r="O1677" s="2" t="s">
        <v>1069</v>
      </c>
      <c r="P1677" s="2">
        <v>80.858762760000005</v>
      </c>
      <c r="Q1677" s="2">
        <v>1141078.8600000001</v>
      </c>
      <c r="R1677" s="2">
        <v>1.121480759</v>
      </c>
      <c r="S1677" s="2">
        <v>15826.33648</v>
      </c>
      <c r="T1677" s="2">
        <v>277510.40000000002</v>
      </c>
    </row>
    <row r="1678" spans="1:20">
      <c r="A1678" s="2" t="s">
        <v>12</v>
      </c>
      <c r="B1678" s="2" t="s">
        <v>2222</v>
      </c>
      <c r="C1678" s="2" t="s">
        <v>14</v>
      </c>
      <c r="D1678" s="3" t="s">
        <v>15</v>
      </c>
      <c r="E1678" s="2" t="s">
        <v>2223</v>
      </c>
      <c r="F1678" s="2"/>
      <c r="G1678" s="2"/>
      <c r="H1678" s="2"/>
      <c r="I1678" s="2"/>
      <c r="J1678" s="2"/>
      <c r="K1678" s="2"/>
      <c r="L1678" s="2"/>
      <c r="M1678" s="2"/>
      <c r="N1678" s="2">
        <v>18000</v>
      </c>
      <c r="O1678" s="2" t="s">
        <v>1069</v>
      </c>
      <c r="P1678" s="2">
        <v>76.15621333</v>
      </c>
      <c r="Q1678" s="2">
        <v>1370811.84</v>
      </c>
      <c r="R1678" s="2">
        <v>1.0562581600000001</v>
      </c>
      <c r="S1678" s="2">
        <v>19012.64688</v>
      </c>
      <c r="T1678" s="2">
        <v>333381.40000000002</v>
      </c>
    </row>
    <row r="1679" spans="1:20">
      <c r="A1679" s="2" t="s">
        <v>12</v>
      </c>
      <c r="B1679" s="2" t="s">
        <v>2222</v>
      </c>
      <c r="C1679" s="2" t="s">
        <v>14</v>
      </c>
      <c r="D1679" s="3" t="s">
        <v>15</v>
      </c>
      <c r="E1679" s="2" t="s">
        <v>2224</v>
      </c>
      <c r="F1679" s="2"/>
      <c r="G1679" s="2"/>
      <c r="H1679" s="2"/>
      <c r="I1679" s="2"/>
      <c r="J1679" s="2"/>
      <c r="K1679" s="2"/>
      <c r="L1679" s="2"/>
      <c r="M1679" s="2"/>
      <c r="N1679" s="2">
        <v>6048</v>
      </c>
      <c r="O1679" s="2" t="s">
        <v>1069</v>
      </c>
      <c r="P1679" s="2">
        <v>80.964553570000007</v>
      </c>
      <c r="Q1679" s="2">
        <v>489673.62</v>
      </c>
      <c r="R1679" s="2">
        <v>1.1229480380000001</v>
      </c>
      <c r="S1679" s="2">
        <v>6791.5897359999999</v>
      </c>
      <c r="T1679" s="2">
        <v>119088.6</v>
      </c>
    </row>
    <row r="1680" spans="1:20">
      <c r="A1680" s="2" t="s">
        <v>12</v>
      </c>
      <c r="B1680" s="2" t="s">
        <v>2222</v>
      </c>
      <c r="C1680" s="2" t="s">
        <v>14</v>
      </c>
      <c r="D1680" s="3" t="s">
        <v>15</v>
      </c>
      <c r="E1680" s="2" t="s">
        <v>2225</v>
      </c>
      <c r="F1680" s="2"/>
      <c r="G1680" s="2"/>
      <c r="H1680" s="2"/>
      <c r="I1680" s="2"/>
      <c r="J1680" s="2"/>
      <c r="K1680" s="2"/>
      <c r="L1680" s="2"/>
      <c r="M1680" s="2"/>
      <c r="N1680" s="2">
        <v>21420</v>
      </c>
      <c r="O1680" s="2" t="s">
        <v>1069</v>
      </c>
      <c r="P1680" s="2">
        <v>84.651133520000002</v>
      </c>
      <c r="Q1680" s="2">
        <v>1813227.28</v>
      </c>
      <c r="R1680" s="2">
        <v>1.174079522</v>
      </c>
      <c r="S1680" s="2">
        <v>25148.783360000001</v>
      </c>
      <c r="T1680" s="2">
        <v>440976.9</v>
      </c>
    </row>
    <row r="1681" spans="1:20">
      <c r="A1681" s="2" t="s">
        <v>12</v>
      </c>
      <c r="B1681" s="2" t="s">
        <v>2226</v>
      </c>
      <c r="C1681" s="2" t="s">
        <v>14</v>
      </c>
      <c r="D1681" s="3" t="s">
        <v>15</v>
      </c>
      <c r="E1681" s="2" t="s">
        <v>2227</v>
      </c>
      <c r="F1681" s="2"/>
      <c r="G1681" s="2"/>
      <c r="H1681" s="2"/>
      <c r="I1681" s="2"/>
      <c r="J1681" s="2"/>
      <c r="K1681" s="2"/>
      <c r="L1681" s="2"/>
      <c r="M1681" s="2"/>
      <c r="N1681" s="2">
        <v>19188</v>
      </c>
      <c r="O1681" s="2" t="s">
        <v>1069</v>
      </c>
      <c r="P1681" s="2">
        <v>71.997569839999997</v>
      </c>
      <c r="Q1681" s="2">
        <v>1381489.37</v>
      </c>
      <c r="R1681" s="2">
        <v>1.0104922080000001</v>
      </c>
      <c r="S1681" s="2">
        <v>19389.324489999999</v>
      </c>
      <c r="T1681" s="2">
        <v>335978.2</v>
      </c>
    </row>
    <row r="1682" spans="1:20">
      <c r="A1682" s="2" t="s">
        <v>12</v>
      </c>
      <c r="B1682" s="2" t="s">
        <v>2226</v>
      </c>
      <c r="C1682" s="2" t="s">
        <v>14</v>
      </c>
      <c r="D1682" s="3" t="s">
        <v>15</v>
      </c>
      <c r="E1682" s="2" t="s">
        <v>2228</v>
      </c>
      <c r="F1682" s="2"/>
      <c r="G1682" s="2"/>
      <c r="H1682" s="2"/>
      <c r="I1682" s="2"/>
      <c r="J1682" s="2"/>
      <c r="K1682" s="2"/>
      <c r="L1682" s="2"/>
      <c r="M1682" s="2"/>
      <c r="N1682" s="2">
        <v>14040</v>
      </c>
      <c r="O1682" s="2" t="s">
        <v>1069</v>
      </c>
      <c r="P1682" s="2">
        <v>75.516626070000001</v>
      </c>
      <c r="Q1682" s="2">
        <v>1060253.43</v>
      </c>
      <c r="R1682" s="2">
        <v>1.0598824710000001</v>
      </c>
      <c r="S1682" s="2">
        <v>14880.749889999999</v>
      </c>
      <c r="T1682" s="2">
        <v>257853.6</v>
      </c>
    </row>
    <row r="1683" spans="1:20">
      <c r="A1683" s="2" t="s">
        <v>12</v>
      </c>
      <c r="B1683" s="2" t="s">
        <v>2226</v>
      </c>
      <c r="C1683" s="2" t="s">
        <v>14</v>
      </c>
      <c r="D1683" s="3" t="s">
        <v>15</v>
      </c>
      <c r="E1683" s="2" t="s">
        <v>2229</v>
      </c>
      <c r="F1683" s="2"/>
      <c r="G1683" s="2"/>
      <c r="H1683" s="2"/>
      <c r="I1683" s="2"/>
      <c r="J1683" s="2"/>
      <c r="K1683" s="2"/>
      <c r="L1683" s="2"/>
      <c r="M1683" s="2"/>
      <c r="N1683" s="2">
        <v>19476</v>
      </c>
      <c r="O1683" s="2" t="s">
        <v>1069</v>
      </c>
      <c r="P1683" s="2">
        <v>79.197326450000006</v>
      </c>
      <c r="Q1683" s="2">
        <v>1542447.13</v>
      </c>
      <c r="R1683" s="2">
        <v>1.1115414239999999</v>
      </c>
      <c r="S1683" s="2">
        <v>21648.38077</v>
      </c>
      <c r="T1683" s="2">
        <v>375123.20000000001</v>
      </c>
    </row>
    <row r="1684" spans="1:20">
      <c r="A1684" s="2" t="s">
        <v>12</v>
      </c>
      <c r="B1684" s="2" t="s">
        <v>2226</v>
      </c>
      <c r="C1684" s="2" t="s">
        <v>14</v>
      </c>
      <c r="D1684" s="3" t="s">
        <v>15</v>
      </c>
      <c r="E1684" s="2" t="s">
        <v>2230</v>
      </c>
      <c r="F1684" s="2"/>
      <c r="G1684" s="2"/>
      <c r="H1684" s="2"/>
      <c r="I1684" s="2"/>
      <c r="J1684" s="2"/>
      <c r="K1684" s="2"/>
      <c r="L1684" s="2"/>
      <c r="M1684" s="2"/>
      <c r="N1684" s="2">
        <v>14040</v>
      </c>
      <c r="O1684" s="2" t="s">
        <v>1069</v>
      </c>
      <c r="P1684" s="2">
        <v>71.920596149999994</v>
      </c>
      <c r="Q1684" s="2">
        <v>1009765.17</v>
      </c>
      <c r="R1684" s="2">
        <v>1.0094118759999999</v>
      </c>
      <c r="S1684" s="2">
        <v>14172.142739999999</v>
      </c>
      <c r="T1684" s="2">
        <v>245574.9</v>
      </c>
    </row>
    <row r="1685" spans="1:20">
      <c r="A1685" s="2" t="s">
        <v>12</v>
      </c>
      <c r="B1685" s="2" t="s">
        <v>2226</v>
      </c>
      <c r="C1685" s="2" t="s">
        <v>14</v>
      </c>
      <c r="D1685" s="3" t="s">
        <v>15</v>
      </c>
      <c r="E1685" s="2" t="s">
        <v>2231</v>
      </c>
      <c r="F1685" s="2"/>
      <c r="G1685" s="2"/>
      <c r="H1685" s="2"/>
      <c r="I1685" s="2"/>
      <c r="J1685" s="2"/>
      <c r="K1685" s="2"/>
      <c r="L1685" s="2"/>
      <c r="M1685" s="2"/>
      <c r="N1685" s="2">
        <v>14040</v>
      </c>
      <c r="O1685" s="2" t="s">
        <v>1069</v>
      </c>
      <c r="P1685" s="2">
        <v>84.866303419999994</v>
      </c>
      <c r="Q1685" s="2">
        <v>1191522.8999999999</v>
      </c>
      <c r="R1685" s="2">
        <v>1.191106013</v>
      </c>
      <c r="S1685" s="2">
        <v>16723.128420000001</v>
      </c>
      <c r="T1685" s="2">
        <v>289778.40000000002</v>
      </c>
    </row>
    <row r="1686" spans="1:20">
      <c r="A1686" s="2" t="s">
        <v>12</v>
      </c>
      <c r="B1686" s="2" t="s">
        <v>2232</v>
      </c>
      <c r="C1686" s="2" t="s">
        <v>14</v>
      </c>
      <c r="D1686" s="3" t="s">
        <v>15</v>
      </c>
      <c r="E1686" s="2" t="s">
        <v>2233</v>
      </c>
      <c r="F1686" s="2"/>
      <c r="G1686" s="2"/>
      <c r="H1686" s="2"/>
      <c r="I1686" s="2"/>
      <c r="J1686" s="2"/>
      <c r="K1686" s="2"/>
      <c r="L1686" s="2"/>
      <c r="M1686" s="2"/>
      <c r="N1686" s="2">
        <v>50400</v>
      </c>
      <c r="O1686" s="2" t="s">
        <v>1069</v>
      </c>
      <c r="P1686" s="2">
        <v>23.07264683</v>
      </c>
      <c r="Q1686" s="2">
        <v>1162861.3999999999</v>
      </c>
      <c r="R1686" s="2">
        <v>0.32382662200000001</v>
      </c>
      <c r="S1686" s="2">
        <v>16320.86175</v>
      </c>
      <c r="T1686" s="2">
        <v>282807.8</v>
      </c>
    </row>
    <row r="1687" spans="1:20">
      <c r="A1687" s="2" t="s">
        <v>12</v>
      </c>
      <c r="B1687" s="2" t="s">
        <v>2234</v>
      </c>
      <c r="C1687" s="2" t="s">
        <v>14</v>
      </c>
      <c r="D1687" s="3" t="s">
        <v>15</v>
      </c>
      <c r="E1687" s="2" t="s">
        <v>2196</v>
      </c>
      <c r="F1687" s="2"/>
      <c r="G1687" s="2"/>
      <c r="H1687" s="2"/>
      <c r="I1687" s="2"/>
      <c r="J1687" s="2"/>
      <c r="K1687" s="2"/>
      <c r="L1687" s="2"/>
      <c r="M1687" s="2"/>
      <c r="N1687" s="2">
        <v>19044</v>
      </c>
      <c r="O1687" s="2" t="s">
        <v>1069</v>
      </c>
      <c r="P1687" s="2">
        <v>83.549800989999994</v>
      </c>
      <c r="Q1687" s="2">
        <v>1591122.41</v>
      </c>
      <c r="R1687" s="2">
        <v>1.172628786</v>
      </c>
      <c r="S1687" s="2">
        <v>22331.542600000001</v>
      </c>
      <c r="T1687" s="2">
        <v>386960.9</v>
      </c>
    </row>
    <row r="1688" spans="1:20">
      <c r="A1688" s="2" t="s">
        <v>12</v>
      </c>
      <c r="B1688" s="2" t="s">
        <v>2234</v>
      </c>
      <c r="C1688" s="2" t="s">
        <v>14</v>
      </c>
      <c r="D1688" s="3" t="s">
        <v>15</v>
      </c>
      <c r="E1688" s="2" t="s">
        <v>2198</v>
      </c>
      <c r="F1688" s="2"/>
      <c r="G1688" s="2"/>
      <c r="H1688" s="2"/>
      <c r="I1688" s="2"/>
      <c r="J1688" s="2"/>
      <c r="K1688" s="2"/>
      <c r="L1688" s="2"/>
      <c r="M1688" s="2"/>
      <c r="N1688" s="2">
        <v>11772</v>
      </c>
      <c r="O1688" s="2" t="s">
        <v>1069</v>
      </c>
      <c r="P1688" s="2">
        <v>75.202175499999996</v>
      </c>
      <c r="Q1688" s="2">
        <v>885280.01</v>
      </c>
      <c r="R1688" s="2">
        <v>1.0554691300000001</v>
      </c>
      <c r="S1688" s="2">
        <v>12424.982599999999</v>
      </c>
      <c r="T1688" s="2">
        <v>215300.1</v>
      </c>
    </row>
    <row r="1689" spans="1:20">
      <c r="A1689" s="2" t="s">
        <v>12</v>
      </c>
      <c r="B1689" s="2" t="s">
        <v>2234</v>
      </c>
      <c r="C1689" s="2" t="s">
        <v>14</v>
      </c>
      <c r="D1689" s="3" t="s">
        <v>15</v>
      </c>
      <c r="E1689" s="2" t="s">
        <v>2197</v>
      </c>
      <c r="F1689" s="2"/>
      <c r="G1689" s="2"/>
      <c r="H1689" s="2"/>
      <c r="I1689" s="2"/>
      <c r="J1689" s="2"/>
      <c r="K1689" s="2"/>
      <c r="L1689" s="2"/>
      <c r="M1689" s="2"/>
      <c r="N1689" s="2">
        <v>28800</v>
      </c>
      <c r="O1689" s="2" t="s">
        <v>1069</v>
      </c>
      <c r="P1689" s="2">
        <v>92.301937150000001</v>
      </c>
      <c r="Q1689" s="2">
        <v>2658295.79</v>
      </c>
      <c r="R1689" s="2">
        <v>1.295465785</v>
      </c>
      <c r="S1689" s="2">
        <v>37309.414599999996</v>
      </c>
      <c r="T1689" s="2">
        <v>646497.6</v>
      </c>
    </row>
    <row r="1690" spans="1:20">
      <c r="A1690" s="2" t="s">
        <v>12</v>
      </c>
      <c r="B1690" s="2" t="s">
        <v>2235</v>
      </c>
      <c r="C1690" s="2" t="s">
        <v>14</v>
      </c>
      <c r="D1690" s="3" t="s">
        <v>15</v>
      </c>
      <c r="E1690" s="2" t="s">
        <v>2236</v>
      </c>
      <c r="F1690" s="2"/>
      <c r="G1690" s="2"/>
      <c r="H1690" s="2"/>
      <c r="I1690" s="2"/>
      <c r="J1690" s="2"/>
      <c r="K1690" s="2"/>
      <c r="L1690" s="2"/>
      <c r="M1690" s="2"/>
      <c r="N1690" s="2">
        <v>2592</v>
      </c>
      <c r="O1690" s="2" t="s">
        <v>1069</v>
      </c>
      <c r="P1690" s="2">
        <v>637.83584099999996</v>
      </c>
      <c r="Q1690" s="2">
        <v>1653270.5</v>
      </c>
      <c r="R1690" s="2">
        <v>8.9520819800000009</v>
      </c>
      <c r="S1690" s="2">
        <v>23203.796490000001</v>
      </c>
      <c r="T1690" s="2">
        <v>402075.4</v>
      </c>
    </row>
    <row r="1691" spans="1:20">
      <c r="A1691" s="2" t="s">
        <v>12</v>
      </c>
      <c r="B1691" s="2" t="s">
        <v>2237</v>
      </c>
      <c r="C1691" s="2" t="s">
        <v>14</v>
      </c>
      <c r="D1691" s="3" t="s">
        <v>15</v>
      </c>
      <c r="E1691" s="2" t="s">
        <v>2238</v>
      </c>
      <c r="F1691" s="2"/>
      <c r="G1691" s="2"/>
      <c r="H1691" s="2"/>
      <c r="I1691" s="2"/>
      <c r="J1691" s="2"/>
      <c r="K1691" s="2"/>
      <c r="L1691" s="2"/>
      <c r="M1691" s="2"/>
      <c r="N1691" s="2">
        <v>72</v>
      </c>
      <c r="O1691" s="2" t="s">
        <v>1069</v>
      </c>
      <c r="P1691" s="2">
        <v>152.06222220000001</v>
      </c>
      <c r="Q1691" s="2">
        <v>10948.48</v>
      </c>
      <c r="R1691" s="2">
        <v>2.1342066279999998</v>
      </c>
      <c r="S1691" s="2">
        <v>153.6628772</v>
      </c>
      <c r="T1691" s="2">
        <v>2662.6</v>
      </c>
    </row>
    <row r="1692" spans="1:20">
      <c r="A1692" s="2" t="s">
        <v>12</v>
      </c>
      <c r="B1692" s="2" t="s">
        <v>2237</v>
      </c>
      <c r="C1692" s="2" t="s">
        <v>14</v>
      </c>
      <c r="D1692" s="3" t="s">
        <v>15</v>
      </c>
      <c r="E1692" s="2" t="s">
        <v>2239</v>
      </c>
      <c r="F1692" s="2"/>
      <c r="G1692" s="2"/>
      <c r="H1692" s="2"/>
      <c r="I1692" s="2"/>
      <c r="J1692" s="2"/>
      <c r="K1692" s="2"/>
      <c r="L1692" s="2"/>
      <c r="M1692" s="2"/>
      <c r="N1692" s="2">
        <v>31680</v>
      </c>
      <c r="O1692" s="2" t="s">
        <v>1069</v>
      </c>
      <c r="P1692" s="2">
        <v>75.012458960000004</v>
      </c>
      <c r="Q1692" s="2">
        <v>2376394.7000000002</v>
      </c>
      <c r="R1692" s="2">
        <v>1.0528064420000001</v>
      </c>
      <c r="S1692" s="2">
        <v>33352.908069999998</v>
      </c>
      <c r="T1692" s="2">
        <v>577939.19999999995</v>
      </c>
    </row>
    <row r="1693" spans="1:20">
      <c r="A1693" s="2" t="s">
        <v>12</v>
      </c>
      <c r="B1693" s="2" t="s">
        <v>2237</v>
      </c>
      <c r="C1693" s="2" t="s">
        <v>14</v>
      </c>
      <c r="D1693" s="3" t="s">
        <v>15</v>
      </c>
      <c r="E1693" s="2" t="s">
        <v>2240</v>
      </c>
      <c r="F1693" s="2"/>
      <c r="G1693" s="2"/>
      <c r="H1693" s="2"/>
      <c r="I1693" s="2"/>
      <c r="J1693" s="2"/>
      <c r="K1693" s="2"/>
      <c r="L1693" s="2"/>
      <c r="M1693" s="2"/>
      <c r="N1693" s="2">
        <v>29592</v>
      </c>
      <c r="O1693" s="2" t="s">
        <v>1069</v>
      </c>
      <c r="P1693" s="2">
        <v>83.379797580000002</v>
      </c>
      <c r="Q1693" s="2">
        <v>2467374.9700000002</v>
      </c>
      <c r="R1693" s="2">
        <v>1.170242773</v>
      </c>
      <c r="S1693" s="2">
        <v>34629.824139999997</v>
      </c>
      <c r="T1693" s="2">
        <v>600065.6</v>
      </c>
    </row>
    <row r="1694" spans="1:20">
      <c r="A1694" s="2" t="s">
        <v>12</v>
      </c>
      <c r="B1694" s="2" t="s">
        <v>2237</v>
      </c>
      <c r="C1694" s="2" t="s">
        <v>14</v>
      </c>
      <c r="D1694" s="3" t="s">
        <v>15</v>
      </c>
      <c r="E1694" s="2" t="s">
        <v>2241</v>
      </c>
      <c r="F1694" s="2"/>
      <c r="G1694" s="2"/>
      <c r="H1694" s="2"/>
      <c r="I1694" s="2"/>
      <c r="J1694" s="2"/>
      <c r="K1694" s="2"/>
      <c r="L1694" s="2"/>
      <c r="M1694" s="2"/>
      <c r="N1694" s="2">
        <v>20400</v>
      </c>
      <c r="O1694" s="2" t="s">
        <v>1069</v>
      </c>
      <c r="P1694" s="2">
        <v>36.971992649999997</v>
      </c>
      <c r="Q1694" s="2">
        <v>754228.65</v>
      </c>
      <c r="R1694" s="2">
        <v>0.51890515999999998</v>
      </c>
      <c r="S1694" s="2">
        <v>10585.66526</v>
      </c>
      <c r="T1694" s="2">
        <v>183428.5</v>
      </c>
    </row>
    <row r="1695" spans="1:20">
      <c r="A1695" s="2" t="s">
        <v>12</v>
      </c>
      <c r="B1695" s="2" t="s">
        <v>2237</v>
      </c>
      <c r="C1695" s="2" t="s">
        <v>14</v>
      </c>
      <c r="D1695" s="3" t="s">
        <v>15</v>
      </c>
      <c r="E1695" s="2" t="s">
        <v>2242</v>
      </c>
      <c r="F1695" s="2"/>
      <c r="G1695" s="2"/>
      <c r="H1695" s="2"/>
      <c r="I1695" s="2"/>
      <c r="J1695" s="2"/>
      <c r="K1695" s="2"/>
      <c r="L1695" s="2"/>
      <c r="M1695" s="2"/>
      <c r="N1695" s="2">
        <v>22068</v>
      </c>
      <c r="O1695" s="2" t="s">
        <v>1069</v>
      </c>
      <c r="P1695" s="2">
        <v>92.128804599999995</v>
      </c>
      <c r="Q1695" s="2">
        <v>2033098.46</v>
      </c>
      <c r="R1695" s="2">
        <v>1.293035854</v>
      </c>
      <c r="S1695" s="2">
        <v>28534.715230000002</v>
      </c>
      <c r="T1695" s="2">
        <v>494449.5</v>
      </c>
    </row>
    <row r="1696" spans="1:20">
      <c r="A1696" s="2" t="s">
        <v>12</v>
      </c>
      <c r="B1696" s="2" t="s">
        <v>2237</v>
      </c>
      <c r="C1696" s="2" t="s">
        <v>14</v>
      </c>
      <c r="D1696" s="3" t="s">
        <v>15</v>
      </c>
      <c r="E1696" s="2" t="s">
        <v>2243</v>
      </c>
      <c r="F1696" s="2"/>
      <c r="G1696" s="2"/>
      <c r="H1696" s="2"/>
      <c r="I1696" s="2"/>
      <c r="J1696" s="2"/>
      <c r="K1696" s="2"/>
      <c r="L1696" s="2"/>
      <c r="M1696" s="2"/>
      <c r="N1696" s="2">
        <v>144</v>
      </c>
      <c r="O1696" s="2" t="s">
        <v>1069</v>
      </c>
      <c r="P1696" s="2">
        <v>84.230555559999999</v>
      </c>
      <c r="Q1696" s="2">
        <v>12129.2</v>
      </c>
      <c r="R1696" s="2">
        <v>1.182183236</v>
      </c>
      <c r="S1696" s="2">
        <v>170.234386</v>
      </c>
      <c r="T1696" s="2">
        <v>2949.8</v>
      </c>
    </row>
    <row r="1697" spans="1:20">
      <c r="A1697" s="2" t="s">
        <v>12</v>
      </c>
      <c r="B1697" s="2" t="s">
        <v>2244</v>
      </c>
      <c r="C1697" s="2" t="s">
        <v>14</v>
      </c>
      <c r="D1697" s="3" t="s">
        <v>15</v>
      </c>
      <c r="E1697" s="2" t="s">
        <v>2245</v>
      </c>
      <c r="F1697" s="2"/>
      <c r="G1697" s="2"/>
      <c r="H1697" s="2"/>
      <c r="I1697" s="2"/>
      <c r="J1697" s="2"/>
      <c r="K1697" s="2"/>
      <c r="L1697" s="2"/>
      <c r="M1697" s="2"/>
      <c r="N1697" s="2">
        <v>71400</v>
      </c>
      <c r="O1697" s="2" t="s">
        <v>1069</v>
      </c>
      <c r="P1697" s="2">
        <v>32.487913450000001</v>
      </c>
      <c r="Q1697" s="2">
        <v>2319637.02</v>
      </c>
      <c r="R1697" s="2">
        <v>0.45597071500000003</v>
      </c>
      <c r="S1697" s="2">
        <v>32556.30905</v>
      </c>
      <c r="T1697" s="2">
        <v>564135.80000000005</v>
      </c>
    </row>
    <row r="1698" spans="1:20">
      <c r="A1698" s="2" t="s">
        <v>12</v>
      </c>
      <c r="B1698" s="2" t="s">
        <v>2246</v>
      </c>
      <c r="C1698" s="2" t="s">
        <v>14</v>
      </c>
      <c r="D1698" s="3" t="s">
        <v>15</v>
      </c>
      <c r="E1698" s="2" t="s">
        <v>2247</v>
      </c>
      <c r="F1698" s="2"/>
      <c r="G1698" s="2"/>
      <c r="H1698" s="2"/>
      <c r="I1698" s="2"/>
      <c r="J1698" s="2"/>
      <c r="K1698" s="2"/>
      <c r="L1698" s="2"/>
      <c r="M1698" s="2"/>
      <c r="N1698" s="2">
        <v>4752</v>
      </c>
      <c r="O1698" s="2" t="s">
        <v>1917</v>
      </c>
      <c r="P1698" s="2">
        <v>173.42680559999999</v>
      </c>
      <c r="Q1698" s="2">
        <v>824124.18</v>
      </c>
      <c r="R1698" s="2">
        <v>2.4272471040000001</v>
      </c>
      <c r="S1698" s="2">
        <v>11534.27824</v>
      </c>
      <c r="T1698" s="2">
        <v>200426.9</v>
      </c>
    </row>
    <row r="1699" spans="1:20">
      <c r="A1699" s="2" t="s">
        <v>12</v>
      </c>
      <c r="B1699" s="2" t="s">
        <v>2246</v>
      </c>
      <c r="C1699" s="2" t="s">
        <v>14</v>
      </c>
      <c r="D1699" s="3" t="s">
        <v>15</v>
      </c>
      <c r="E1699" s="2" t="s">
        <v>2248</v>
      </c>
      <c r="F1699" s="2"/>
      <c r="G1699" s="2"/>
      <c r="H1699" s="2"/>
      <c r="I1699" s="2"/>
      <c r="J1699" s="2"/>
      <c r="K1699" s="2"/>
      <c r="L1699" s="2"/>
      <c r="M1699" s="2"/>
      <c r="N1699" s="2">
        <v>4004</v>
      </c>
      <c r="O1699" s="2" t="s">
        <v>1917</v>
      </c>
      <c r="P1699" s="2">
        <v>313.95727269999998</v>
      </c>
      <c r="Q1699" s="2">
        <v>1257084.92</v>
      </c>
      <c r="R1699" s="2">
        <v>4.3940835930000004</v>
      </c>
      <c r="S1699" s="2">
        <v>17593.91071</v>
      </c>
      <c r="T1699" s="2">
        <v>305723</v>
      </c>
    </row>
    <row r="1700" spans="1:20">
      <c r="A1700" s="2" t="s">
        <v>12</v>
      </c>
      <c r="B1700" s="2" t="s">
        <v>2249</v>
      </c>
      <c r="C1700" s="2" t="s">
        <v>14</v>
      </c>
      <c r="D1700" s="3" t="s">
        <v>15</v>
      </c>
      <c r="E1700" s="2" t="s">
        <v>2250</v>
      </c>
      <c r="F1700" s="2"/>
      <c r="G1700" s="2"/>
      <c r="H1700" s="2"/>
      <c r="I1700" s="2"/>
      <c r="J1700" s="2"/>
      <c r="K1700" s="2"/>
      <c r="L1700" s="2"/>
      <c r="M1700" s="2"/>
      <c r="N1700" s="2">
        <v>33588</v>
      </c>
      <c r="O1700" s="2" t="s">
        <v>1069</v>
      </c>
      <c r="P1700" s="2">
        <v>83.592436879999994</v>
      </c>
      <c r="Q1700" s="2">
        <v>2807702.77</v>
      </c>
      <c r="R1700" s="2">
        <v>1.1699431330000001</v>
      </c>
      <c r="S1700" s="2">
        <v>39296.04997</v>
      </c>
      <c r="T1700" s="2">
        <v>682833.3</v>
      </c>
    </row>
    <row r="1701" spans="1:20">
      <c r="A1701" s="2" t="s">
        <v>12</v>
      </c>
      <c r="B1701" s="2" t="s">
        <v>2249</v>
      </c>
      <c r="C1701" s="2" t="s">
        <v>14</v>
      </c>
      <c r="D1701" s="3" t="s">
        <v>15</v>
      </c>
      <c r="E1701" s="2" t="s">
        <v>2251</v>
      </c>
      <c r="F1701" s="2"/>
      <c r="G1701" s="2"/>
      <c r="H1701" s="2"/>
      <c r="I1701" s="2"/>
      <c r="J1701" s="2"/>
      <c r="K1701" s="2"/>
      <c r="L1701" s="2"/>
      <c r="M1701" s="2"/>
      <c r="N1701" s="2">
        <v>450</v>
      </c>
      <c r="O1701" s="2" t="s">
        <v>2187</v>
      </c>
      <c r="P1701" s="2">
        <v>84.972688890000001</v>
      </c>
      <c r="Q1701" s="2">
        <v>38237.71</v>
      </c>
      <c r="R1701" s="2">
        <v>1.1892608659999999</v>
      </c>
      <c r="S1701" s="2">
        <v>535.16738980000002</v>
      </c>
      <c r="T1701" s="2">
        <v>9299.5</v>
      </c>
    </row>
    <row r="1702" spans="1:20">
      <c r="A1702" s="2" t="s">
        <v>12</v>
      </c>
      <c r="B1702" s="2" t="s">
        <v>2249</v>
      </c>
      <c r="C1702" s="2" t="s">
        <v>14</v>
      </c>
      <c r="D1702" s="3" t="s">
        <v>15</v>
      </c>
      <c r="E1702" s="2" t="s">
        <v>2252</v>
      </c>
      <c r="F1702" s="2"/>
      <c r="G1702" s="2"/>
      <c r="H1702" s="2"/>
      <c r="I1702" s="2"/>
      <c r="J1702" s="2"/>
      <c r="K1702" s="2"/>
      <c r="L1702" s="2"/>
      <c r="M1702" s="2"/>
      <c r="N1702" s="2">
        <v>3600</v>
      </c>
      <c r="O1702" s="2" t="s">
        <v>1069</v>
      </c>
      <c r="P1702" s="2">
        <v>86.830172219999994</v>
      </c>
      <c r="Q1702" s="2">
        <v>312588.62</v>
      </c>
      <c r="R1702" s="2">
        <v>1.215257834</v>
      </c>
      <c r="S1702" s="2">
        <v>4374.9282020000001</v>
      </c>
      <c r="T1702" s="2">
        <v>76021.600000000006</v>
      </c>
    </row>
    <row r="1703" spans="1:20">
      <c r="A1703" s="2" t="s">
        <v>12</v>
      </c>
      <c r="B1703" s="2" t="s">
        <v>2249</v>
      </c>
      <c r="C1703" s="2" t="s">
        <v>14</v>
      </c>
      <c r="D1703" s="3" t="s">
        <v>18</v>
      </c>
      <c r="E1703" s="2" t="s">
        <v>2253</v>
      </c>
      <c r="F1703" s="2"/>
      <c r="G1703" s="2"/>
      <c r="H1703" s="2"/>
      <c r="I1703" s="2"/>
      <c r="J1703" s="2"/>
      <c r="K1703" s="2"/>
      <c r="L1703" s="2"/>
      <c r="M1703" s="2"/>
      <c r="N1703" s="2">
        <v>10800</v>
      </c>
      <c r="O1703" s="2" t="s">
        <v>2187</v>
      </c>
      <c r="P1703" s="2">
        <v>17.367226850000002</v>
      </c>
      <c r="Q1703" s="2">
        <v>187566.05</v>
      </c>
      <c r="R1703" s="2">
        <v>0.24306825500000001</v>
      </c>
      <c r="S1703" s="2">
        <v>2625.1371589999999</v>
      </c>
      <c r="T1703" s="2">
        <v>58108</v>
      </c>
    </row>
    <row r="1704" spans="1:20">
      <c r="A1704" s="2" t="s">
        <v>12</v>
      </c>
      <c r="B1704" s="2" t="s">
        <v>2249</v>
      </c>
      <c r="C1704" s="2" t="s">
        <v>14</v>
      </c>
      <c r="D1704" s="3" t="s">
        <v>15</v>
      </c>
      <c r="E1704" s="2" t="s">
        <v>2254</v>
      </c>
      <c r="F1704" s="2"/>
      <c r="G1704" s="2"/>
      <c r="H1704" s="2"/>
      <c r="I1704" s="2"/>
      <c r="J1704" s="2"/>
      <c r="K1704" s="2"/>
      <c r="L1704" s="2"/>
      <c r="M1704" s="2"/>
      <c r="N1704" s="2">
        <v>21600</v>
      </c>
      <c r="O1704" s="2" t="s">
        <v>1069</v>
      </c>
      <c r="P1704" s="2">
        <v>92.349038890000003</v>
      </c>
      <c r="Q1704" s="2">
        <v>1994739.24</v>
      </c>
      <c r="R1704" s="2">
        <v>1.292498795</v>
      </c>
      <c r="S1704" s="2">
        <v>27917.973969999999</v>
      </c>
      <c r="T1704" s="2">
        <v>485120.6</v>
      </c>
    </row>
    <row r="1705" spans="1:20">
      <c r="A1705" s="2" t="s">
        <v>12</v>
      </c>
      <c r="B1705" s="2" t="s">
        <v>2249</v>
      </c>
      <c r="C1705" s="2" t="s">
        <v>14</v>
      </c>
      <c r="D1705" s="3" t="s">
        <v>15</v>
      </c>
      <c r="E1705" s="2" t="s">
        <v>2255</v>
      </c>
      <c r="F1705" s="2"/>
      <c r="G1705" s="2"/>
      <c r="H1705" s="2"/>
      <c r="I1705" s="2"/>
      <c r="J1705" s="2"/>
      <c r="K1705" s="2"/>
      <c r="L1705" s="2"/>
      <c r="M1705" s="2"/>
      <c r="N1705" s="2">
        <v>500</v>
      </c>
      <c r="O1705" s="2" t="s">
        <v>2187</v>
      </c>
      <c r="P1705" s="2">
        <v>58.88458</v>
      </c>
      <c r="Q1705" s="2">
        <v>29442.29</v>
      </c>
      <c r="R1705" s="2">
        <v>0.82413687899999999</v>
      </c>
      <c r="S1705" s="2">
        <v>412.06843950000001</v>
      </c>
      <c r="T1705" s="2">
        <v>7160.3</v>
      </c>
    </row>
    <row r="1706" spans="1:20">
      <c r="A1706" s="2" t="s">
        <v>12</v>
      </c>
      <c r="B1706" s="2" t="s">
        <v>2249</v>
      </c>
      <c r="C1706" s="2" t="s">
        <v>14</v>
      </c>
      <c r="D1706" s="3" t="s">
        <v>18</v>
      </c>
      <c r="E1706" s="2" t="s">
        <v>2256</v>
      </c>
      <c r="F1706" s="2"/>
      <c r="G1706" s="2"/>
      <c r="H1706" s="2"/>
      <c r="I1706" s="2"/>
      <c r="J1706" s="2"/>
      <c r="K1706" s="2"/>
      <c r="L1706" s="2"/>
      <c r="M1706" s="2"/>
      <c r="N1706" s="2">
        <v>6000</v>
      </c>
      <c r="O1706" s="2" t="s">
        <v>2187</v>
      </c>
      <c r="P1706" s="2">
        <v>21.690398330000001</v>
      </c>
      <c r="Q1706" s="2">
        <v>130142.39</v>
      </c>
      <c r="R1706" s="2">
        <v>0.30357450400000002</v>
      </c>
      <c r="S1706" s="2">
        <v>1821.4470260000001</v>
      </c>
      <c r="T1706" s="2">
        <v>40318.1</v>
      </c>
    </row>
    <row r="1707" spans="1:20">
      <c r="A1707" s="2" t="s">
        <v>12</v>
      </c>
      <c r="B1707" s="2" t="s">
        <v>2249</v>
      </c>
      <c r="C1707" s="2" t="s">
        <v>14</v>
      </c>
      <c r="D1707" s="3" t="s">
        <v>15</v>
      </c>
      <c r="E1707" s="2" t="s">
        <v>2257</v>
      </c>
      <c r="F1707" s="2"/>
      <c r="G1707" s="2"/>
      <c r="H1707" s="2"/>
      <c r="I1707" s="2"/>
      <c r="J1707" s="2"/>
      <c r="K1707" s="2"/>
      <c r="L1707" s="2"/>
      <c r="M1707" s="2"/>
      <c r="N1707" s="2">
        <v>21708</v>
      </c>
      <c r="O1707" s="2" t="s">
        <v>1069</v>
      </c>
      <c r="P1707" s="2">
        <v>75.203759439999999</v>
      </c>
      <c r="Q1707" s="2">
        <v>1632523.21</v>
      </c>
      <c r="R1707" s="2">
        <v>1.052536871</v>
      </c>
      <c r="S1707" s="2">
        <v>22848.470399999998</v>
      </c>
      <c r="T1707" s="2">
        <v>397029.6</v>
      </c>
    </row>
    <row r="1708" spans="1:20">
      <c r="A1708" s="2" t="s">
        <v>12</v>
      </c>
      <c r="B1708" s="2" t="s">
        <v>2249</v>
      </c>
      <c r="C1708" s="2" t="s">
        <v>14</v>
      </c>
      <c r="D1708" s="3" t="s">
        <v>15</v>
      </c>
      <c r="E1708" s="2" t="s">
        <v>2258</v>
      </c>
      <c r="F1708" s="2"/>
      <c r="G1708" s="2"/>
      <c r="H1708" s="2"/>
      <c r="I1708" s="2"/>
      <c r="J1708" s="2"/>
      <c r="K1708" s="2"/>
      <c r="L1708" s="2"/>
      <c r="M1708" s="2"/>
      <c r="N1708" s="2">
        <v>3600</v>
      </c>
      <c r="O1708" s="2" t="s">
        <v>1069</v>
      </c>
      <c r="P1708" s="2">
        <v>85.358474999999999</v>
      </c>
      <c r="Q1708" s="2">
        <v>307290.51</v>
      </c>
      <c r="R1708" s="2">
        <v>1.194660252</v>
      </c>
      <c r="S1708" s="2">
        <v>4300.7769070000004</v>
      </c>
      <c r="T1708" s="2">
        <v>74733.100000000006</v>
      </c>
    </row>
    <row r="1709" spans="1:20">
      <c r="A1709" s="2" t="s">
        <v>12</v>
      </c>
      <c r="B1709" s="2" t="s">
        <v>2249</v>
      </c>
      <c r="C1709" s="2" t="s">
        <v>14</v>
      </c>
      <c r="D1709" s="3" t="s">
        <v>15</v>
      </c>
      <c r="E1709" s="2" t="s">
        <v>2259</v>
      </c>
      <c r="F1709" s="2"/>
      <c r="G1709" s="2"/>
      <c r="H1709" s="2"/>
      <c r="I1709" s="2"/>
      <c r="J1709" s="2"/>
      <c r="K1709" s="2"/>
      <c r="L1709" s="2"/>
      <c r="M1709" s="2"/>
      <c r="N1709" s="2">
        <v>20160</v>
      </c>
      <c r="O1709" s="2" t="s">
        <v>1069</v>
      </c>
      <c r="P1709" s="2">
        <v>79.307849700000006</v>
      </c>
      <c r="Q1709" s="2">
        <v>1598846.25</v>
      </c>
      <c r="R1709" s="2">
        <v>1.109976903</v>
      </c>
      <c r="S1709" s="2">
        <v>22377.13436</v>
      </c>
      <c r="T1709" s="2">
        <v>388839.4</v>
      </c>
    </row>
    <row r="1710" spans="1:20">
      <c r="A1710" s="2" t="s">
        <v>12</v>
      </c>
      <c r="B1710" s="2" t="s">
        <v>2249</v>
      </c>
      <c r="C1710" s="2" t="s">
        <v>14</v>
      </c>
      <c r="D1710" s="3" t="s">
        <v>15</v>
      </c>
      <c r="E1710" s="2" t="s">
        <v>2260</v>
      </c>
      <c r="F1710" s="2"/>
      <c r="G1710" s="2"/>
      <c r="H1710" s="2"/>
      <c r="I1710" s="2"/>
      <c r="J1710" s="2"/>
      <c r="K1710" s="2"/>
      <c r="L1710" s="2"/>
      <c r="M1710" s="2"/>
      <c r="N1710" s="2">
        <v>450</v>
      </c>
      <c r="O1710" s="2" t="s">
        <v>2187</v>
      </c>
      <c r="P1710" s="2">
        <v>106.58855560000001</v>
      </c>
      <c r="Q1710" s="2">
        <v>47964.85</v>
      </c>
      <c r="R1710" s="2">
        <v>1.4917922400000001</v>
      </c>
      <c r="S1710" s="2">
        <v>671.30650800000001</v>
      </c>
      <c r="T1710" s="2">
        <v>11665</v>
      </c>
    </row>
    <row r="1711" spans="1:20">
      <c r="A1711" s="2" t="s">
        <v>12</v>
      </c>
      <c r="B1711" s="2" t="s">
        <v>2261</v>
      </c>
      <c r="C1711" s="2" t="s">
        <v>14</v>
      </c>
      <c r="D1711" s="3" t="s">
        <v>18</v>
      </c>
      <c r="E1711" s="2" t="s">
        <v>2262</v>
      </c>
      <c r="F1711" s="2"/>
      <c r="G1711" s="2"/>
      <c r="H1711" s="2"/>
      <c r="I1711" s="2"/>
      <c r="J1711" s="2"/>
      <c r="K1711" s="2"/>
      <c r="L1711" s="2"/>
      <c r="M1711" s="2"/>
      <c r="N1711" s="2">
        <v>280800</v>
      </c>
      <c r="O1711" s="2" t="s">
        <v>1069</v>
      </c>
      <c r="P1711" s="2">
        <v>4.8569876780000003</v>
      </c>
      <c r="Q1711" s="2">
        <v>1363842.14</v>
      </c>
      <c r="R1711" s="2">
        <v>6.7977434000000003E-2</v>
      </c>
      <c r="S1711" s="2">
        <v>19088.063539999999</v>
      </c>
      <c r="T1711" s="2">
        <v>422518.3</v>
      </c>
    </row>
    <row r="1712" spans="1:20">
      <c r="A1712" s="2" t="s">
        <v>12</v>
      </c>
      <c r="B1712" s="2" t="s">
        <v>2263</v>
      </c>
      <c r="C1712" s="2" t="s">
        <v>14</v>
      </c>
      <c r="D1712" s="3" t="s">
        <v>15</v>
      </c>
      <c r="E1712" s="2" t="s">
        <v>2264</v>
      </c>
      <c r="F1712" s="2"/>
      <c r="G1712" s="2"/>
      <c r="H1712" s="2"/>
      <c r="I1712" s="2"/>
      <c r="J1712" s="2"/>
      <c r="K1712" s="2"/>
      <c r="L1712" s="2"/>
      <c r="M1712" s="2"/>
      <c r="N1712" s="2">
        <v>46044</v>
      </c>
      <c r="O1712" s="2" t="s">
        <v>1069</v>
      </c>
      <c r="P1712" s="2">
        <v>71.227149249999997</v>
      </c>
      <c r="Q1712" s="2">
        <v>3279582.86</v>
      </c>
      <c r="R1712" s="2">
        <v>0.99688102499999998</v>
      </c>
      <c r="S1712" s="2">
        <v>45900.389920000001</v>
      </c>
      <c r="T1712" s="2">
        <v>797594.5</v>
      </c>
    </row>
    <row r="1713" spans="1:20">
      <c r="A1713" s="2" t="s">
        <v>12</v>
      </c>
      <c r="B1713" s="2" t="s">
        <v>2265</v>
      </c>
      <c r="C1713" s="2" t="s">
        <v>14</v>
      </c>
      <c r="D1713" s="3" t="s">
        <v>15</v>
      </c>
      <c r="E1713" s="2" t="s">
        <v>2266</v>
      </c>
      <c r="F1713" s="2"/>
      <c r="G1713" s="2"/>
      <c r="H1713" s="2"/>
      <c r="I1713" s="2"/>
      <c r="J1713" s="2"/>
      <c r="K1713" s="2"/>
      <c r="L1713" s="2"/>
      <c r="M1713" s="2"/>
      <c r="N1713" s="2">
        <v>20160</v>
      </c>
      <c r="O1713" s="2" t="s">
        <v>1069</v>
      </c>
      <c r="P1713" s="2">
        <v>75.413137899999995</v>
      </c>
      <c r="Q1713" s="2">
        <v>1520328.86</v>
      </c>
      <c r="R1713" s="2">
        <v>1.0554672899999999</v>
      </c>
      <c r="S1713" s="2">
        <v>21278.220570000001</v>
      </c>
      <c r="T1713" s="2">
        <v>369744</v>
      </c>
    </row>
    <row r="1714" spans="1:20">
      <c r="A1714" s="2" t="s">
        <v>12</v>
      </c>
      <c r="B1714" s="2" t="s">
        <v>2265</v>
      </c>
      <c r="C1714" s="2" t="s">
        <v>14</v>
      </c>
      <c r="D1714" s="3" t="s">
        <v>15</v>
      </c>
      <c r="E1714" s="2" t="s">
        <v>2267</v>
      </c>
      <c r="F1714" s="2"/>
      <c r="G1714" s="2"/>
      <c r="H1714" s="2"/>
      <c r="I1714" s="2"/>
      <c r="J1714" s="2"/>
      <c r="K1714" s="2"/>
      <c r="L1714" s="2"/>
      <c r="M1714" s="2"/>
      <c r="N1714" s="2">
        <v>21600</v>
      </c>
      <c r="O1714" s="2" t="s">
        <v>1069</v>
      </c>
      <c r="P1714" s="2">
        <v>92.619227309999999</v>
      </c>
      <c r="Q1714" s="2">
        <v>2000575.31</v>
      </c>
      <c r="R1714" s="2">
        <v>1.2962802980000001</v>
      </c>
      <c r="S1714" s="2">
        <v>27999.654439999998</v>
      </c>
      <c r="T1714" s="2">
        <v>486539.9</v>
      </c>
    </row>
    <row r="1715" spans="1:20">
      <c r="A1715" s="2" t="s">
        <v>12</v>
      </c>
      <c r="B1715" s="2" t="s">
        <v>2268</v>
      </c>
      <c r="C1715" s="2" t="s">
        <v>14</v>
      </c>
      <c r="D1715" s="3" t="s">
        <v>15</v>
      </c>
      <c r="E1715" s="2" t="s">
        <v>2269</v>
      </c>
      <c r="F1715" s="2"/>
      <c r="G1715" s="2"/>
      <c r="H1715" s="2"/>
      <c r="I1715" s="2"/>
      <c r="J1715" s="2"/>
      <c r="K1715" s="2"/>
      <c r="L1715" s="2"/>
      <c r="M1715" s="2"/>
      <c r="N1715" s="2">
        <v>2330.1999999999998</v>
      </c>
      <c r="O1715" s="2" t="s">
        <v>17</v>
      </c>
      <c r="P1715" s="2">
        <v>990.76640199999997</v>
      </c>
      <c r="Q1715" s="2">
        <v>2308683.87</v>
      </c>
      <c r="R1715" s="2">
        <v>13.808590969999999</v>
      </c>
      <c r="S1715" s="2">
        <v>32176.778679999999</v>
      </c>
      <c r="T1715" s="2">
        <v>561471.9</v>
      </c>
    </row>
    <row r="1716" spans="1:20">
      <c r="A1716" s="2" t="s">
        <v>12</v>
      </c>
      <c r="B1716" s="2" t="s">
        <v>2268</v>
      </c>
      <c r="C1716" s="2" t="s">
        <v>14</v>
      </c>
      <c r="D1716" s="3" t="s">
        <v>15</v>
      </c>
      <c r="E1716" s="2" t="s">
        <v>2270</v>
      </c>
      <c r="F1716" s="2"/>
      <c r="G1716" s="2"/>
      <c r="H1716" s="2"/>
      <c r="I1716" s="2"/>
      <c r="J1716" s="2"/>
      <c r="K1716" s="2"/>
      <c r="L1716" s="2"/>
      <c r="M1716" s="2"/>
      <c r="N1716" s="2">
        <v>23580</v>
      </c>
      <c r="O1716" s="2" t="s">
        <v>1069</v>
      </c>
      <c r="P1716" s="2">
        <v>83.975290920000006</v>
      </c>
      <c r="Q1716" s="2">
        <v>1980137.36</v>
      </c>
      <c r="R1716" s="2">
        <v>1.1703873300000001</v>
      </c>
      <c r="S1716" s="2">
        <v>27597.733240000001</v>
      </c>
      <c r="T1716" s="2">
        <v>481569.4</v>
      </c>
    </row>
    <row r="1717" spans="1:20">
      <c r="A1717" s="2" t="s">
        <v>12</v>
      </c>
      <c r="B1717" s="2" t="s">
        <v>2268</v>
      </c>
      <c r="C1717" s="2" t="s">
        <v>14</v>
      </c>
      <c r="D1717" s="3" t="s">
        <v>15</v>
      </c>
      <c r="E1717" s="2" t="s">
        <v>2271</v>
      </c>
      <c r="F1717" s="2"/>
      <c r="G1717" s="2"/>
      <c r="H1717" s="2"/>
      <c r="I1717" s="2"/>
      <c r="J1717" s="2"/>
      <c r="K1717" s="2"/>
      <c r="L1717" s="2"/>
      <c r="M1717" s="2"/>
      <c r="N1717" s="2">
        <v>15600</v>
      </c>
      <c r="O1717" s="2" t="s">
        <v>1069</v>
      </c>
      <c r="P1717" s="2">
        <v>33.151211539999998</v>
      </c>
      <c r="Q1717" s="2">
        <v>517158.9</v>
      </c>
      <c r="R1717" s="2">
        <v>0.46203779099999998</v>
      </c>
      <c r="S1717" s="2">
        <v>7207.7895470000003</v>
      </c>
      <c r="T1717" s="2">
        <v>125773.1</v>
      </c>
    </row>
    <row r="1718" spans="1:20">
      <c r="A1718" s="2" t="s">
        <v>12</v>
      </c>
      <c r="B1718" s="2" t="s">
        <v>2268</v>
      </c>
      <c r="C1718" s="2" t="s">
        <v>14</v>
      </c>
      <c r="D1718" s="3" t="s">
        <v>15</v>
      </c>
      <c r="E1718" s="2" t="s">
        <v>2272</v>
      </c>
      <c r="F1718" s="2"/>
      <c r="G1718" s="2"/>
      <c r="H1718" s="2"/>
      <c r="I1718" s="2"/>
      <c r="J1718" s="2"/>
      <c r="K1718" s="2"/>
      <c r="L1718" s="2"/>
      <c r="M1718" s="2"/>
      <c r="N1718" s="2">
        <v>19080</v>
      </c>
      <c r="O1718" s="2" t="s">
        <v>1069</v>
      </c>
      <c r="P1718" s="2">
        <v>75.554843820000002</v>
      </c>
      <c r="Q1718" s="2">
        <v>1441586.42</v>
      </c>
      <c r="R1718" s="2">
        <v>1.053029182</v>
      </c>
      <c r="S1718" s="2">
        <v>20091.79679</v>
      </c>
      <c r="T1718" s="2">
        <v>350593.8</v>
      </c>
    </row>
    <row r="1719" spans="1:20">
      <c r="A1719" s="2" t="s">
        <v>12</v>
      </c>
      <c r="B1719" s="2" t="s">
        <v>2273</v>
      </c>
      <c r="C1719" s="2" t="s">
        <v>14</v>
      </c>
      <c r="D1719" s="3" t="s">
        <v>15</v>
      </c>
      <c r="E1719" s="2" t="s">
        <v>2274</v>
      </c>
      <c r="F1719" s="2"/>
      <c r="G1719" s="2"/>
      <c r="H1719" s="2"/>
      <c r="I1719" s="2"/>
      <c r="J1719" s="2"/>
      <c r="K1719" s="2"/>
      <c r="L1719" s="2"/>
      <c r="M1719" s="2"/>
      <c r="N1719" s="2">
        <v>7875</v>
      </c>
      <c r="O1719" s="2" t="s">
        <v>17</v>
      </c>
      <c r="P1719" s="2">
        <v>498.23111239999997</v>
      </c>
      <c r="Q1719" s="2">
        <v>3923570.01</v>
      </c>
      <c r="R1719" s="2">
        <v>6.9439876290000004</v>
      </c>
      <c r="S1719" s="2">
        <v>54683.902580000002</v>
      </c>
      <c r="T1719" s="2">
        <v>954212.2</v>
      </c>
    </row>
    <row r="1720" spans="1:20">
      <c r="A1720" s="2" t="s">
        <v>12</v>
      </c>
      <c r="B1720" s="2" t="s">
        <v>2275</v>
      </c>
      <c r="C1720" s="2" t="s">
        <v>14</v>
      </c>
      <c r="D1720" s="3" t="s">
        <v>18</v>
      </c>
      <c r="E1720" s="2" t="s">
        <v>2276</v>
      </c>
      <c r="F1720" s="2"/>
      <c r="G1720" s="2"/>
      <c r="H1720" s="2"/>
      <c r="I1720" s="2"/>
      <c r="J1720" s="2"/>
      <c r="K1720" s="2"/>
      <c r="L1720" s="2"/>
      <c r="M1720" s="2"/>
      <c r="N1720" s="2">
        <v>274320</v>
      </c>
      <c r="O1720" s="2" t="s">
        <v>1069</v>
      </c>
      <c r="P1720" s="2">
        <v>4.8963239649999997</v>
      </c>
      <c r="Q1720" s="2">
        <v>1343159.59</v>
      </c>
      <c r="R1720" s="2">
        <v>6.8241448999999996E-2</v>
      </c>
      <c r="S1720" s="2">
        <v>18719.994289999999</v>
      </c>
      <c r="T1720" s="2">
        <v>416110.9</v>
      </c>
    </row>
    <row r="1721" spans="1:20">
      <c r="A1721" s="2" t="s">
        <v>12</v>
      </c>
      <c r="B1721" s="2" t="s">
        <v>2277</v>
      </c>
      <c r="C1721" s="2" t="s">
        <v>14</v>
      </c>
      <c r="D1721" s="3" t="s">
        <v>15</v>
      </c>
      <c r="E1721" s="2" t="s">
        <v>2278</v>
      </c>
      <c r="F1721" s="2"/>
      <c r="G1721" s="2"/>
      <c r="H1721" s="2"/>
      <c r="I1721" s="2"/>
      <c r="J1721" s="2"/>
      <c r="K1721" s="2"/>
      <c r="L1721" s="2"/>
      <c r="M1721" s="2"/>
      <c r="N1721" s="2">
        <v>50400</v>
      </c>
      <c r="O1721" s="2" t="s">
        <v>1069</v>
      </c>
      <c r="P1721" s="2">
        <v>22.76209266</v>
      </c>
      <c r="Q1721" s="2">
        <v>1147209.47</v>
      </c>
      <c r="R1721" s="2">
        <v>0.31724171000000001</v>
      </c>
      <c r="S1721" s="2">
        <v>15988.98216</v>
      </c>
      <c r="T1721" s="2">
        <v>279001.3</v>
      </c>
    </row>
    <row r="1722" spans="1:20">
      <c r="A1722" s="2" t="s">
        <v>12</v>
      </c>
      <c r="B1722" s="2" t="s">
        <v>2277</v>
      </c>
      <c r="C1722" s="2" t="s">
        <v>14</v>
      </c>
      <c r="D1722" s="3" t="s">
        <v>15</v>
      </c>
      <c r="E1722" s="2" t="s">
        <v>2279</v>
      </c>
      <c r="F1722" s="2"/>
      <c r="G1722" s="2"/>
      <c r="H1722" s="2"/>
      <c r="I1722" s="2"/>
      <c r="J1722" s="2"/>
      <c r="K1722" s="2"/>
      <c r="L1722" s="2"/>
      <c r="M1722" s="2"/>
      <c r="N1722" s="2">
        <v>26028</v>
      </c>
      <c r="O1722" s="2" t="s">
        <v>1069</v>
      </c>
      <c r="P1722" s="2">
        <v>95.152162290000007</v>
      </c>
      <c r="Q1722" s="2">
        <v>2476620.48</v>
      </c>
      <c r="R1722" s="2">
        <v>1.326162541</v>
      </c>
      <c r="S1722" s="2">
        <v>34517.358610000003</v>
      </c>
      <c r="T1722" s="2">
        <v>602314.1</v>
      </c>
    </row>
    <row r="1723" spans="1:20">
      <c r="A1723" s="2" t="s">
        <v>12</v>
      </c>
      <c r="B1723" s="2" t="s">
        <v>2277</v>
      </c>
      <c r="C1723" s="2" t="s">
        <v>14</v>
      </c>
      <c r="D1723" s="3" t="s">
        <v>15</v>
      </c>
      <c r="E1723" s="2" t="s">
        <v>2280</v>
      </c>
      <c r="F1723" s="2"/>
      <c r="G1723" s="2"/>
      <c r="H1723" s="2"/>
      <c r="I1723" s="2"/>
      <c r="J1723" s="2"/>
      <c r="K1723" s="2"/>
      <c r="L1723" s="2"/>
      <c r="M1723" s="2"/>
      <c r="N1723" s="2">
        <v>62280</v>
      </c>
      <c r="O1723" s="2" t="s">
        <v>1069</v>
      </c>
      <c r="P1723" s="2">
        <v>32.49588215</v>
      </c>
      <c r="Q1723" s="2">
        <v>2023843.54</v>
      </c>
      <c r="R1723" s="2">
        <v>0.45290428100000002</v>
      </c>
      <c r="S1723" s="2">
        <v>28206.87861</v>
      </c>
      <c r="T1723" s="2">
        <v>492198.8</v>
      </c>
    </row>
    <row r="1724" spans="1:20">
      <c r="A1724" s="2" t="s">
        <v>12</v>
      </c>
      <c r="B1724" s="2" t="s">
        <v>2277</v>
      </c>
      <c r="C1724" s="2" t="s">
        <v>14</v>
      </c>
      <c r="D1724" s="3" t="s">
        <v>15</v>
      </c>
      <c r="E1724" s="2" t="s">
        <v>2281</v>
      </c>
      <c r="F1724" s="2"/>
      <c r="G1724" s="2"/>
      <c r="H1724" s="2"/>
      <c r="I1724" s="2"/>
      <c r="J1724" s="2"/>
      <c r="K1724" s="2"/>
      <c r="L1724" s="2"/>
      <c r="M1724" s="2"/>
      <c r="N1724" s="2">
        <v>15156</v>
      </c>
      <c r="O1724" s="2" t="s">
        <v>1069</v>
      </c>
      <c r="P1724" s="2">
        <v>85.28289126</v>
      </c>
      <c r="Q1724" s="2">
        <v>1292547.5</v>
      </c>
      <c r="R1724" s="2">
        <v>1.1886117249999999</v>
      </c>
      <c r="S1724" s="2">
        <v>18014.599300000002</v>
      </c>
      <c r="T1724" s="2">
        <v>314347.59999999998</v>
      </c>
    </row>
    <row r="1725" spans="1:20">
      <c r="A1725" s="2" t="s">
        <v>12</v>
      </c>
      <c r="B1725" s="2" t="s">
        <v>2282</v>
      </c>
      <c r="C1725" s="2" t="s">
        <v>14</v>
      </c>
      <c r="D1725" s="3" t="s">
        <v>18</v>
      </c>
      <c r="E1725" s="2" t="s">
        <v>2283</v>
      </c>
      <c r="F1725" s="2"/>
      <c r="G1725" s="2"/>
      <c r="H1725" s="2"/>
      <c r="I1725" s="2"/>
      <c r="J1725" s="2"/>
      <c r="K1725" s="2"/>
      <c r="L1725" s="2"/>
      <c r="M1725" s="2"/>
      <c r="N1725" s="2">
        <v>83000</v>
      </c>
      <c r="O1725" s="2" t="s">
        <v>2187</v>
      </c>
      <c r="P1725" s="2">
        <v>7.2763420480000001</v>
      </c>
      <c r="Q1725" s="2">
        <v>603936.39</v>
      </c>
      <c r="R1725" s="2">
        <v>0.101412433</v>
      </c>
      <c r="S1725" s="2">
        <v>8417.2319160000006</v>
      </c>
      <c r="T1725" s="2">
        <v>187099.5</v>
      </c>
    </row>
    <row r="1726" spans="1:20">
      <c r="A1726" s="2" t="s">
        <v>12</v>
      </c>
      <c r="B1726" s="2" t="s">
        <v>2284</v>
      </c>
      <c r="C1726" s="2" t="s">
        <v>14</v>
      </c>
      <c r="D1726" s="3" t="s">
        <v>15</v>
      </c>
      <c r="E1726" s="2" t="s">
        <v>2285</v>
      </c>
      <c r="F1726" s="2"/>
      <c r="G1726" s="2"/>
      <c r="H1726" s="2"/>
      <c r="I1726" s="2"/>
      <c r="J1726" s="2"/>
      <c r="K1726" s="2"/>
      <c r="L1726" s="2"/>
      <c r="M1726" s="2"/>
      <c r="N1726" s="2">
        <v>52800</v>
      </c>
      <c r="O1726" s="2" t="s">
        <v>1069</v>
      </c>
      <c r="P1726" s="2">
        <v>44.5127661</v>
      </c>
      <c r="Q1726" s="2">
        <v>2350274.0499999998</v>
      </c>
      <c r="R1726" s="2">
        <v>0.61018185199999997</v>
      </c>
      <c r="S1726" s="2">
        <v>32217.601780000001</v>
      </c>
      <c r="T1726" s="2">
        <v>571586.6</v>
      </c>
    </row>
    <row r="1727" spans="1:20">
      <c r="A1727" s="2" t="s">
        <v>12</v>
      </c>
      <c r="B1727" s="2" t="s">
        <v>2286</v>
      </c>
      <c r="C1727" s="2" t="s">
        <v>14</v>
      </c>
      <c r="D1727" s="3" t="s">
        <v>15</v>
      </c>
      <c r="E1727" s="2" t="s">
        <v>2287</v>
      </c>
      <c r="F1727" s="2"/>
      <c r="G1727" s="2"/>
      <c r="H1727" s="2"/>
      <c r="I1727" s="2"/>
      <c r="J1727" s="2"/>
      <c r="K1727" s="2"/>
      <c r="L1727" s="2"/>
      <c r="M1727" s="2"/>
      <c r="N1727" s="2">
        <v>2592</v>
      </c>
      <c r="O1727" s="2" t="s">
        <v>1069</v>
      </c>
      <c r="P1727" s="2">
        <v>693.18043980000004</v>
      </c>
      <c r="Q1727" s="2">
        <v>1796723.7</v>
      </c>
      <c r="R1727" s="2">
        <v>9.5021307719999992</v>
      </c>
      <c r="S1727" s="2">
        <v>24629.522959999998</v>
      </c>
      <c r="T1727" s="2">
        <v>436963.2</v>
      </c>
    </row>
    <row r="1728" spans="1:20">
      <c r="A1728" s="2" t="s">
        <v>12</v>
      </c>
      <c r="B1728" s="2" t="s">
        <v>2288</v>
      </c>
      <c r="C1728" s="2" t="s">
        <v>14</v>
      </c>
      <c r="D1728" s="3" t="s">
        <v>15</v>
      </c>
      <c r="E1728" s="2" t="s">
        <v>2289</v>
      </c>
      <c r="F1728" s="2"/>
      <c r="G1728" s="2"/>
      <c r="H1728" s="2"/>
      <c r="I1728" s="2"/>
      <c r="J1728" s="2"/>
      <c r="K1728" s="2"/>
      <c r="L1728" s="2"/>
      <c r="M1728" s="2"/>
      <c r="N1728" s="2">
        <v>50400</v>
      </c>
      <c r="O1728" s="2" t="s">
        <v>1069</v>
      </c>
      <c r="P1728" s="2">
        <v>23.080388289999998</v>
      </c>
      <c r="Q1728" s="2">
        <v>1163251.57</v>
      </c>
      <c r="R1728" s="2">
        <v>0.31638640600000001</v>
      </c>
      <c r="S1728" s="2">
        <v>15945.87485</v>
      </c>
      <c r="T1728" s="2">
        <v>282902.8</v>
      </c>
    </row>
    <row r="1729" spans="1:20">
      <c r="A1729" s="2" t="s">
        <v>12</v>
      </c>
      <c r="B1729" s="2" t="s">
        <v>2288</v>
      </c>
      <c r="C1729" s="2" t="s">
        <v>14</v>
      </c>
      <c r="D1729" s="3" t="s">
        <v>15</v>
      </c>
      <c r="E1729" s="2" t="s">
        <v>2290</v>
      </c>
      <c r="F1729" s="2"/>
      <c r="G1729" s="2"/>
      <c r="H1729" s="2"/>
      <c r="I1729" s="2"/>
      <c r="J1729" s="2"/>
      <c r="K1729" s="2"/>
      <c r="L1729" s="2"/>
      <c r="M1729" s="2"/>
      <c r="N1729" s="2">
        <v>1000</v>
      </c>
      <c r="O1729" s="2" t="s">
        <v>2187</v>
      </c>
      <c r="P1729" s="2">
        <v>28.183969999999999</v>
      </c>
      <c r="Q1729" s="2">
        <v>28183.97</v>
      </c>
      <c r="R1729" s="2">
        <v>0.38634640199999998</v>
      </c>
      <c r="S1729" s="2">
        <v>386.34640159999998</v>
      </c>
      <c r="T1729" s="2">
        <v>6854.3</v>
      </c>
    </row>
    <row r="1730" spans="1:20">
      <c r="A1730" s="2" t="s">
        <v>12</v>
      </c>
      <c r="B1730" s="2" t="s">
        <v>2288</v>
      </c>
      <c r="C1730" s="2" t="s">
        <v>14</v>
      </c>
      <c r="D1730" s="3" t="s">
        <v>15</v>
      </c>
      <c r="E1730" s="2" t="s">
        <v>2291</v>
      </c>
      <c r="F1730" s="2"/>
      <c r="G1730" s="2"/>
      <c r="H1730" s="2"/>
      <c r="I1730" s="2"/>
      <c r="J1730" s="2"/>
      <c r="K1730" s="2"/>
      <c r="L1730" s="2"/>
      <c r="M1730" s="2"/>
      <c r="N1730" s="2">
        <v>30360</v>
      </c>
      <c r="O1730" s="2" t="s">
        <v>1069</v>
      </c>
      <c r="P1730" s="2">
        <v>33.059038209999997</v>
      </c>
      <c r="Q1730" s="2">
        <v>1003672.4</v>
      </c>
      <c r="R1730" s="2">
        <v>0.45317393</v>
      </c>
      <c r="S1730" s="2">
        <v>13758.36052</v>
      </c>
      <c r="T1730" s="2">
        <v>244093.1</v>
      </c>
    </row>
    <row r="1731" spans="1:20">
      <c r="A1731" s="2" t="s">
        <v>12</v>
      </c>
      <c r="B1731" s="2" t="s">
        <v>2292</v>
      </c>
      <c r="C1731" s="2" t="s">
        <v>14</v>
      </c>
      <c r="D1731" s="3" t="s">
        <v>15</v>
      </c>
      <c r="E1731" s="2" t="s">
        <v>2293</v>
      </c>
      <c r="F1731" s="2"/>
      <c r="G1731" s="2"/>
      <c r="H1731" s="2"/>
      <c r="I1731" s="2"/>
      <c r="J1731" s="2"/>
      <c r="K1731" s="2"/>
      <c r="L1731" s="2"/>
      <c r="M1731" s="2"/>
      <c r="N1731" s="2">
        <v>1692</v>
      </c>
      <c r="O1731" s="2" t="s">
        <v>1069</v>
      </c>
      <c r="P1731" s="2">
        <v>91.005531910000002</v>
      </c>
      <c r="Q1731" s="2">
        <v>153981.35999999999</v>
      </c>
      <c r="R1731" s="2">
        <v>1.2475055779999999</v>
      </c>
      <c r="S1731" s="2">
        <v>2110.779438</v>
      </c>
      <c r="T1731" s="2">
        <v>37448.199999999997</v>
      </c>
    </row>
    <row r="1732" spans="1:20">
      <c r="A1732" s="2" t="s">
        <v>12</v>
      </c>
      <c r="B1732" s="2" t="s">
        <v>2292</v>
      </c>
      <c r="C1732" s="2" t="s">
        <v>14</v>
      </c>
      <c r="D1732" s="3" t="s">
        <v>15</v>
      </c>
      <c r="E1732" s="2" t="s">
        <v>2294</v>
      </c>
      <c r="F1732" s="2"/>
      <c r="G1732" s="2"/>
      <c r="H1732" s="2"/>
      <c r="I1732" s="2"/>
      <c r="J1732" s="2"/>
      <c r="K1732" s="2"/>
      <c r="L1732" s="2"/>
      <c r="M1732" s="2"/>
      <c r="N1732" s="2">
        <v>20448</v>
      </c>
      <c r="O1732" s="2" t="s">
        <v>1069</v>
      </c>
      <c r="P1732" s="2">
        <v>79.648643879999995</v>
      </c>
      <c r="Q1732" s="2">
        <v>1628655.47</v>
      </c>
      <c r="R1732" s="2">
        <v>1.091825139</v>
      </c>
      <c r="S1732" s="2">
        <v>22325.640439999999</v>
      </c>
      <c r="T1732" s="2">
        <v>396089</v>
      </c>
    </row>
    <row r="1733" spans="1:20">
      <c r="A1733" s="2" t="s">
        <v>12</v>
      </c>
      <c r="B1733" s="2" t="s">
        <v>2292</v>
      </c>
      <c r="C1733" s="2" t="s">
        <v>14</v>
      </c>
      <c r="D1733" s="3" t="s">
        <v>15</v>
      </c>
      <c r="E1733" s="2" t="s">
        <v>2295</v>
      </c>
      <c r="F1733" s="2"/>
      <c r="G1733" s="2"/>
      <c r="H1733" s="2"/>
      <c r="I1733" s="2"/>
      <c r="J1733" s="2"/>
      <c r="K1733" s="2"/>
      <c r="L1733" s="2"/>
      <c r="M1733" s="2"/>
      <c r="N1733" s="2">
        <v>1800</v>
      </c>
      <c r="O1733" s="2" t="s">
        <v>1069</v>
      </c>
      <c r="P1733" s="2">
        <v>92.509755560000002</v>
      </c>
      <c r="Q1733" s="2">
        <v>166517.56</v>
      </c>
      <c r="R1733" s="2">
        <v>1.268125505</v>
      </c>
      <c r="S1733" s="2">
        <v>2282.625908</v>
      </c>
      <c r="T1733" s="2">
        <v>40497.1</v>
      </c>
    </row>
    <row r="1734" spans="1:20">
      <c r="A1734" s="2" t="s">
        <v>12</v>
      </c>
      <c r="B1734" s="2" t="s">
        <v>2292</v>
      </c>
      <c r="C1734" s="2" t="s">
        <v>14</v>
      </c>
      <c r="D1734" s="3" t="s">
        <v>15</v>
      </c>
      <c r="E1734" s="2" t="s">
        <v>2296</v>
      </c>
      <c r="F1734" s="2"/>
      <c r="G1734" s="2"/>
      <c r="H1734" s="2"/>
      <c r="I1734" s="2"/>
      <c r="J1734" s="2"/>
      <c r="K1734" s="2"/>
      <c r="L1734" s="2"/>
      <c r="M1734" s="2"/>
      <c r="N1734" s="2">
        <v>15732</v>
      </c>
      <c r="O1734" s="2" t="s">
        <v>1069</v>
      </c>
      <c r="P1734" s="2">
        <v>97.022427539999995</v>
      </c>
      <c r="Q1734" s="2">
        <v>1526356.83</v>
      </c>
      <c r="R1734" s="2">
        <v>1.3299852990000001</v>
      </c>
      <c r="S1734" s="2">
        <v>20923.328720000001</v>
      </c>
      <c r="T1734" s="2">
        <v>371210</v>
      </c>
    </row>
    <row r="1735" spans="1:20">
      <c r="A1735" s="2" t="s">
        <v>12</v>
      </c>
      <c r="B1735" s="2" t="s">
        <v>2297</v>
      </c>
      <c r="C1735" s="2" t="s">
        <v>14</v>
      </c>
      <c r="D1735" s="3" t="s">
        <v>15</v>
      </c>
      <c r="E1735" s="2" t="s">
        <v>2298</v>
      </c>
      <c r="F1735" s="2"/>
      <c r="G1735" s="2"/>
      <c r="H1735" s="2"/>
      <c r="I1735" s="2"/>
      <c r="J1735" s="2"/>
      <c r="K1735" s="2"/>
      <c r="L1735" s="2"/>
      <c r="M1735" s="2"/>
      <c r="N1735" s="2">
        <v>252</v>
      </c>
      <c r="O1735" s="2" t="s">
        <v>1069</v>
      </c>
      <c r="P1735" s="2">
        <v>192.85273810000001</v>
      </c>
      <c r="Q1735" s="2">
        <v>48598.89</v>
      </c>
      <c r="R1735" s="2">
        <v>2.643629035</v>
      </c>
      <c r="S1735" s="2">
        <v>666.19451679999997</v>
      </c>
      <c r="T1735" s="2">
        <v>11819.3</v>
      </c>
    </row>
    <row r="1736" spans="1:20">
      <c r="A1736" s="2" t="s">
        <v>12</v>
      </c>
      <c r="B1736" s="2" t="s">
        <v>2297</v>
      </c>
      <c r="C1736" s="2" t="s">
        <v>14</v>
      </c>
      <c r="D1736" s="3" t="s">
        <v>15</v>
      </c>
      <c r="E1736" s="2" t="s">
        <v>2299</v>
      </c>
      <c r="F1736" s="2"/>
      <c r="G1736" s="2"/>
      <c r="H1736" s="2"/>
      <c r="I1736" s="2"/>
      <c r="J1736" s="2"/>
      <c r="K1736" s="2"/>
      <c r="L1736" s="2"/>
      <c r="M1736" s="2"/>
      <c r="N1736" s="2">
        <v>144</v>
      </c>
      <c r="O1736" s="2" t="s">
        <v>1069</v>
      </c>
      <c r="P1736" s="2">
        <v>327.54354169999999</v>
      </c>
      <c r="Q1736" s="2">
        <v>47166.27</v>
      </c>
      <c r="R1736" s="2">
        <v>4.4899731550000004</v>
      </c>
      <c r="S1736" s="2">
        <v>646.55613430000005</v>
      </c>
      <c r="T1736" s="2">
        <v>11470.9</v>
      </c>
    </row>
    <row r="1737" spans="1:20">
      <c r="A1737" s="2" t="s">
        <v>12</v>
      </c>
      <c r="B1737" s="2" t="s">
        <v>2300</v>
      </c>
      <c r="C1737" s="2" t="s">
        <v>14</v>
      </c>
      <c r="D1737" s="3" t="s">
        <v>18</v>
      </c>
      <c r="E1737" s="2" t="s">
        <v>2276</v>
      </c>
      <c r="F1737" s="2"/>
      <c r="G1737" s="2"/>
      <c r="H1737" s="2"/>
      <c r="I1737" s="2"/>
      <c r="J1737" s="2"/>
      <c r="K1737" s="2"/>
      <c r="L1737" s="2"/>
      <c r="M1737" s="2"/>
      <c r="N1737" s="2">
        <v>274320</v>
      </c>
      <c r="O1737" s="2" t="s">
        <v>1069</v>
      </c>
      <c r="P1737" s="2">
        <v>5.1178780990000003</v>
      </c>
      <c r="Q1737" s="2">
        <v>1403936.32</v>
      </c>
      <c r="R1737" s="2">
        <v>6.8512424000000002E-2</v>
      </c>
      <c r="S1737" s="2">
        <v>18794.328249999999</v>
      </c>
      <c r="T1737" s="2">
        <v>434939.5</v>
      </c>
    </row>
    <row r="1738" spans="1:20">
      <c r="A1738" s="2" t="s">
        <v>12</v>
      </c>
      <c r="B1738" s="2" t="s">
        <v>2301</v>
      </c>
      <c r="C1738" s="2" t="s">
        <v>14</v>
      </c>
      <c r="D1738" s="3" t="s">
        <v>15</v>
      </c>
      <c r="E1738" s="2" t="s">
        <v>2302</v>
      </c>
      <c r="F1738" s="2"/>
      <c r="G1738" s="2"/>
      <c r="H1738" s="2"/>
      <c r="I1738" s="2"/>
      <c r="J1738" s="2"/>
      <c r="K1738" s="2"/>
      <c r="L1738" s="2"/>
      <c r="M1738" s="2"/>
      <c r="N1738" s="2">
        <v>52800</v>
      </c>
      <c r="O1738" s="2" t="s">
        <v>1069</v>
      </c>
      <c r="P1738" s="2">
        <v>45.540462689999998</v>
      </c>
      <c r="Q1738" s="2">
        <v>2404536.4300000002</v>
      </c>
      <c r="R1738" s="2">
        <v>0.60964474800000001</v>
      </c>
      <c r="S1738" s="2">
        <v>32189.242699999999</v>
      </c>
      <c r="T1738" s="2">
        <v>584783.30000000005</v>
      </c>
    </row>
    <row r="1739" spans="1:20">
      <c r="A1739" s="2" t="s">
        <v>12</v>
      </c>
      <c r="B1739" s="2" t="s">
        <v>2301</v>
      </c>
      <c r="C1739" s="2" t="s">
        <v>14</v>
      </c>
      <c r="D1739" s="3" t="s">
        <v>15</v>
      </c>
      <c r="E1739" s="2" t="s">
        <v>2287</v>
      </c>
      <c r="F1739" s="2"/>
      <c r="G1739" s="2"/>
      <c r="H1739" s="2"/>
      <c r="I1739" s="2"/>
      <c r="J1739" s="2"/>
      <c r="K1739" s="2"/>
      <c r="L1739" s="2"/>
      <c r="M1739" s="2"/>
      <c r="N1739" s="2">
        <v>2592</v>
      </c>
      <c r="O1739" s="2" t="s">
        <v>1069</v>
      </c>
      <c r="P1739" s="2">
        <v>715.28248459999998</v>
      </c>
      <c r="Q1739" s="2">
        <v>1854012.2</v>
      </c>
      <c r="R1739" s="2">
        <v>9.5754014000000005</v>
      </c>
      <c r="S1739" s="2">
        <v>24819.440429999999</v>
      </c>
      <c r="T1739" s="2">
        <v>450895.7</v>
      </c>
    </row>
    <row r="1740" spans="1:20">
      <c r="A1740" s="2" t="s">
        <v>12</v>
      </c>
      <c r="B1740" s="2" t="s">
        <v>2301</v>
      </c>
      <c r="C1740" s="2" t="s">
        <v>14</v>
      </c>
      <c r="D1740" s="3" t="s">
        <v>15</v>
      </c>
      <c r="E1740" s="2" t="s">
        <v>2303</v>
      </c>
      <c r="F1740" s="2"/>
      <c r="G1740" s="2"/>
      <c r="H1740" s="2"/>
      <c r="I1740" s="2"/>
      <c r="J1740" s="2"/>
      <c r="K1740" s="2"/>
      <c r="L1740" s="2"/>
      <c r="M1740" s="2"/>
      <c r="N1740" s="2">
        <v>576</v>
      </c>
      <c r="O1740" s="2" t="s">
        <v>1069</v>
      </c>
      <c r="P1740" s="2">
        <v>38.907065969999998</v>
      </c>
      <c r="Q1740" s="2">
        <v>22410.47</v>
      </c>
      <c r="R1740" s="2">
        <v>0.52084425700000003</v>
      </c>
      <c r="S1740" s="2">
        <v>300.00629179999999</v>
      </c>
      <c r="T1740" s="2">
        <v>5450.2</v>
      </c>
    </row>
    <row r="1741" spans="1:20">
      <c r="A1741" s="2" t="s">
        <v>12</v>
      </c>
      <c r="B1741" s="2" t="s">
        <v>2301</v>
      </c>
      <c r="C1741" s="2" t="s">
        <v>14</v>
      </c>
      <c r="D1741" s="3" t="s">
        <v>15</v>
      </c>
      <c r="E1741" s="2" t="s">
        <v>2304</v>
      </c>
      <c r="F1741" s="2"/>
      <c r="G1741" s="2"/>
      <c r="H1741" s="2"/>
      <c r="I1741" s="2"/>
      <c r="J1741" s="2"/>
      <c r="K1741" s="2"/>
      <c r="L1741" s="2"/>
      <c r="M1741" s="2"/>
      <c r="N1741" s="2">
        <v>20160</v>
      </c>
      <c r="O1741" s="2" t="s">
        <v>1069</v>
      </c>
      <c r="P1741" s="2">
        <v>36.875774309999997</v>
      </c>
      <c r="Q1741" s="2">
        <v>743415.61</v>
      </c>
      <c r="R1741" s="2">
        <v>0.493651597</v>
      </c>
      <c r="S1741" s="2">
        <v>9952.0161979999993</v>
      </c>
      <c r="T1741" s="2">
        <v>180798.8</v>
      </c>
    </row>
    <row r="1742" spans="1:20">
      <c r="A1742" s="2" t="s">
        <v>12</v>
      </c>
      <c r="B1742" s="2" t="s">
        <v>2301</v>
      </c>
      <c r="C1742" s="2" t="s">
        <v>14</v>
      </c>
      <c r="D1742" s="3" t="s">
        <v>15</v>
      </c>
      <c r="E1742" s="2" t="s">
        <v>2305</v>
      </c>
      <c r="F1742" s="2"/>
      <c r="G1742" s="2"/>
      <c r="H1742" s="2"/>
      <c r="I1742" s="2"/>
      <c r="J1742" s="2"/>
      <c r="K1742" s="2"/>
      <c r="L1742" s="2"/>
      <c r="M1742" s="2"/>
      <c r="N1742" s="2">
        <v>396</v>
      </c>
      <c r="O1742" s="2" t="s">
        <v>1069</v>
      </c>
      <c r="P1742" s="2">
        <v>189.7519192</v>
      </c>
      <c r="Q1742" s="2">
        <v>75141.759999999995</v>
      </c>
      <c r="R1742" s="2">
        <v>2.540186335</v>
      </c>
      <c r="S1742" s="2">
        <v>1005.913788</v>
      </c>
      <c r="T1742" s="2">
        <v>18274.5</v>
      </c>
    </row>
    <row r="1743" spans="1:20">
      <c r="A1743" s="2" t="s">
        <v>12</v>
      </c>
      <c r="B1743" s="2" t="s">
        <v>2306</v>
      </c>
      <c r="C1743" s="2" t="s">
        <v>14</v>
      </c>
      <c r="D1743" s="3" t="s">
        <v>15</v>
      </c>
      <c r="E1743" s="2" t="s">
        <v>2307</v>
      </c>
      <c r="F1743" s="2"/>
      <c r="G1743" s="2"/>
      <c r="H1743" s="2"/>
      <c r="I1743" s="2"/>
      <c r="J1743" s="2"/>
      <c r="K1743" s="2"/>
      <c r="L1743" s="2"/>
      <c r="M1743" s="2"/>
      <c r="N1743" s="2">
        <v>180</v>
      </c>
      <c r="O1743" s="2" t="s">
        <v>1069</v>
      </c>
      <c r="P1743" s="2">
        <v>189.1106667</v>
      </c>
      <c r="Q1743" s="2">
        <v>34039.919999999998</v>
      </c>
      <c r="R1743" s="2">
        <v>2.531601963</v>
      </c>
      <c r="S1743" s="2">
        <v>455.68835339999998</v>
      </c>
      <c r="T1743" s="2">
        <v>8278.5</v>
      </c>
    </row>
    <row r="1744" spans="1:20">
      <c r="A1744" s="2" t="s">
        <v>12</v>
      </c>
      <c r="B1744" s="2" t="s">
        <v>2306</v>
      </c>
      <c r="C1744" s="2" t="s">
        <v>14</v>
      </c>
      <c r="D1744" s="3" t="s">
        <v>15</v>
      </c>
      <c r="E1744" s="2" t="s">
        <v>2308</v>
      </c>
      <c r="F1744" s="2"/>
      <c r="G1744" s="2"/>
      <c r="H1744" s="2"/>
      <c r="I1744" s="2"/>
      <c r="J1744" s="2"/>
      <c r="K1744" s="2"/>
      <c r="L1744" s="2"/>
      <c r="M1744" s="2"/>
      <c r="N1744" s="2">
        <v>39504</v>
      </c>
      <c r="O1744" s="2" t="s">
        <v>1069</v>
      </c>
      <c r="P1744" s="2">
        <v>60.28848395</v>
      </c>
      <c r="Q1744" s="2">
        <v>2381636.27</v>
      </c>
      <c r="R1744" s="2">
        <v>0.80707475200000001</v>
      </c>
      <c r="S1744" s="2">
        <v>31882.680990000001</v>
      </c>
      <c r="T1744" s="2">
        <v>579214</v>
      </c>
    </row>
    <row r="1745" spans="1:20">
      <c r="A1745" s="2" t="s">
        <v>12</v>
      </c>
      <c r="B1745" s="2" t="s">
        <v>2306</v>
      </c>
      <c r="C1745" s="2" t="s">
        <v>14</v>
      </c>
      <c r="D1745" s="3" t="s">
        <v>15</v>
      </c>
      <c r="E1745" s="2" t="s">
        <v>2309</v>
      </c>
      <c r="F1745" s="2"/>
      <c r="G1745" s="2"/>
      <c r="H1745" s="2"/>
      <c r="I1745" s="2"/>
      <c r="J1745" s="2"/>
      <c r="K1745" s="2"/>
      <c r="L1745" s="2"/>
      <c r="M1745" s="2"/>
      <c r="N1745" s="2">
        <v>59640</v>
      </c>
      <c r="O1745" s="2" t="s">
        <v>1069</v>
      </c>
      <c r="P1745" s="2">
        <v>34.062949869999997</v>
      </c>
      <c r="Q1745" s="2">
        <v>2031514.33</v>
      </c>
      <c r="R1745" s="2">
        <v>0.45599665099999998</v>
      </c>
      <c r="S1745" s="2">
        <v>27195.640289999999</v>
      </c>
      <c r="T1745" s="2">
        <v>494064.2</v>
      </c>
    </row>
    <row r="1746" spans="1:20">
      <c r="A1746" s="2" t="s">
        <v>12</v>
      </c>
      <c r="B1746" s="2" t="s">
        <v>2310</v>
      </c>
      <c r="C1746" s="2" t="s">
        <v>14</v>
      </c>
      <c r="D1746" s="3" t="s">
        <v>15</v>
      </c>
      <c r="E1746" s="2" t="s">
        <v>2311</v>
      </c>
      <c r="F1746" s="2"/>
      <c r="G1746" s="2"/>
      <c r="H1746" s="2"/>
      <c r="I1746" s="2"/>
      <c r="J1746" s="2"/>
      <c r="K1746" s="2"/>
      <c r="L1746" s="2"/>
      <c r="M1746" s="2"/>
      <c r="N1746" s="2">
        <v>26784</v>
      </c>
      <c r="O1746" s="2" t="s">
        <v>1069</v>
      </c>
      <c r="P1746" s="2">
        <v>93.161866040000007</v>
      </c>
      <c r="Q1746" s="2">
        <v>2495247.42</v>
      </c>
      <c r="R1746" s="2">
        <v>1.247146801</v>
      </c>
      <c r="S1746" s="2">
        <v>33403.579919999996</v>
      </c>
      <c r="T1746" s="2">
        <v>606844.19999999995</v>
      </c>
    </row>
    <row r="1747" spans="1:20">
      <c r="A1747" s="2" t="s">
        <v>12</v>
      </c>
      <c r="B1747" s="2" t="s">
        <v>2310</v>
      </c>
      <c r="C1747" s="2" t="s">
        <v>14</v>
      </c>
      <c r="D1747" s="3" t="s">
        <v>15</v>
      </c>
      <c r="E1747" s="2" t="s">
        <v>2312</v>
      </c>
      <c r="F1747" s="2"/>
      <c r="G1747" s="2"/>
      <c r="H1747" s="2"/>
      <c r="I1747" s="2"/>
      <c r="J1747" s="2"/>
      <c r="K1747" s="2"/>
      <c r="L1747" s="2"/>
      <c r="M1747" s="2"/>
      <c r="N1747" s="2">
        <v>7164</v>
      </c>
      <c r="O1747" s="2" t="s">
        <v>1069</v>
      </c>
      <c r="P1747" s="2">
        <v>93.255475989999994</v>
      </c>
      <c r="Q1747" s="2">
        <v>668082.23</v>
      </c>
      <c r="R1747" s="2">
        <v>1.2483999459999999</v>
      </c>
      <c r="S1747" s="2">
        <v>8943.5372160000006</v>
      </c>
      <c r="T1747" s="2">
        <v>162477.6</v>
      </c>
    </row>
    <row r="1748" spans="1:20">
      <c r="A1748" s="2" t="s">
        <v>12</v>
      </c>
      <c r="B1748" s="2" t="s">
        <v>2310</v>
      </c>
      <c r="C1748" s="2" t="s">
        <v>14</v>
      </c>
      <c r="D1748" s="3" t="s">
        <v>15</v>
      </c>
      <c r="E1748" s="2" t="s">
        <v>2313</v>
      </c>
      <c r="F1748" s="2"/>
      <c r="G1748" s="2"/>
      <c r="H1748" s="2"/>
      <c r="I1748" s="2"/>
      <c r="J1748" s="2"/>
      <c r="K1748" s="2"/>
      <c r="L1748" s="2"/>
      <c r="M1748" s="2"/>
      <c r="N1748" s="2">
        <v>21240</v>
      </c>
      <c r="O1748" s="2" t="s">
        <v>1069</v>
      </c>
      <c r="P1748" s="2">
        <v>81.617809320000006</v>
      </c>
      <c r="Q1748" s="2">
        <v>1733562.27</v>
      </c>
      <c r="R1748" s="2">
        <v>1.0926078889999999</v>
      </c>
      <c r="S1748" s="2">
        <v>23206.991569999998</v>
      </c>
      <c r="T1748" s="2">
        <v>421602.3</v>
      </c>
    </row>
    <row r="1749" spans="1:20">
      <c r="A1749" s="2" t="s">
        <v>12</v>
      </c>
      <c r="B1749" s="2" t="s">
        <v>2314</v>
      </c>
      <c r="C1749" s="2" t="s">
        <v>14</v>
      </c>
      <c r="D1749" s="3" t="s">
        <v>15</v>
      </c>
      <c r="E1749" s="2" t="s">
        <v>2207</v>
      </c>
      <c r="F1749" s="2"/>
      <c r="G1749" s="2"/>
      <c r="H1749" s="2"/>
      <c r="I1749" s="2"/>
      <c r="J1749" s="2"/>
      <c r="K1749" s="2"/>
      <c r="L1749" s="2"/>
      <c r="M1749" s="2"/>
      <c r="N1749" s="2">
        <v>50400</v>
      </c>
      <c r="O1749" s="2" t="s">
        <v>1069</v>
      </c>
      <c r="P1749" s="2">
        <v>80.868873809999997</v>
      </c>
      <c r="Q1749" s="2">
        <v>4075791.24</v>
      </c>
      <c r="R1749" s="2">
        <v>1.0884101450000001</v>
      </c>
      <c r="S1749" s="2">
        <v>54855.871330000002</v>
      </c>
      <c r="T1749" s="2">
        <v>991232.4</v>
      </c>
    </row>
    <row r="1750" spans="1:20">
      <c r="A1750" s="2" t="s">
        <v>12</v>
      </c>
      <c r="B1750" s="2" t="s">
        <v>2314</v>
      </c>
      <c r="C1750" s="2" t="s">
        <v>14</v>
      </c>
      <c r="D1750" s="3" t="s">
        <v>15</v>
      </c>
      <c r="E1750" s="2" t="s">
        <v>2215</v>
      </c>
      <c r="F1750" s="2"/>
      <c r="G1750" s="2"/>
      <c r="H1750" s="2"/>
      <c r="I1750" s="2"/>
      <c r="J1750" s="2"/>
      <c r="K1750" s="2"/>
      <c r="L1750" s="2"/>
      <c r="M1750" s="2"/>
      <c r="N1750" s="2">
        <v>27000</v>
      </c>
      <c r="O1750" s="2" t="s">
        <v>1069</v>
      </c>
      <c r="P1750" s="2">
        <v>116.8105956</v>
      </c>
      <c r="Q1750" s="2">
        <v>3153886.08</v>
      </c>
      <c r="R1750" s="2">
        <v>1.5721479890000001</v>
      </c>
      <c r="S1750" s="2">
        <v>42447.995690000003</v>
      </c>
      <c r="T1750" s="2">
        <v>767025.1</v>
      </c>
    </row>
    <row r="1751" spans="1:20">
      <c r="A1751" s="2" t="s">
        <v>12</v>
      </c>
      <c r="B1751" s="2" t="s">
        <v>2315</v>
      </c>
      <c r="C1751" s="2" t="s">
        <v>14</v>
      </c>
      <c r="D1751" s="3" t="s">
        <v>15</v>
      </c>
      <c r="E1751" s="2" t="s">
        <v>2316</v>
      </c>
      <c r="F1751" s="2"/>
      <c r="G1751" s="2"/>
      <c r="H1751" s="2"/>
      <c r="I1751" s="2"/>
      <c r="J1751" s="2"/>
      <c r="K1751" s="2"/>
      <c r="L1751" s="2"/>
      <c r="M1751" s="2"/>
      <c r="N1751" s="2">
        <v>29400</v>
      </c>
      <c r="O1751" s="2" t="s">
        <v>1069</v>
      </c>
      <c r="P1751" s="2">
        <v>37.834777549999998</v>
      </c>
      <c r="Q1751" s="2">
        <v>1112342.46</v>
      </c>
      <c r="R1751" s="2">
        <v>0.50921638700000005</v>
      </c>
      <c r="S1751" s="2">
        <v>14970.96178</v>
      </c>
      <c r="T1751" s="2">
        <v>270521.59999999998</v>
      </c>
    </row>
    <row r="1752" spans="1:20">
      <c r="A1752" s="2" t="s">
        <v>12</v>
      </c>
      <c r="B1752" s="2" t="s">
        <v>2315</v>
      </c>
      <c r="C1752" s="2" t="s">
        <v>14</v>
      </c>
      <c r="D1752" s="3" t="s">
        <v>15</v>
      </c>
      <c r="E1752" s="2" t="s">
        <v>2317</v>
      </c>
      <c r="F1752" s="2"/>
      <c r="G1752" s="2"/>
      <c r="H1752" s="2"/>
      <c r="I1752" s="2"/>
      <c r="J1752" s="2"/>
      <c r="K1752" s="2"/>
      <c r="L1752" s="2"/>
      <c r="M1752" s="2"/>
      <c r="N1752" s="2">
        <v>21024</v>
      </c>
      <c r="O1752" s="2" t="s">
        <v>1069</v>
      </c>
      <c r="P1752" s="2">
        <v>38.878294330000003</v>
      </c>
      <c r="Q1752" s="2">
        <v>817377.26</v>
      </c>
      <c r="R1752" s="2">
        <v>0.52326102699999999</v>
      </c>
      <c r="S1752" s="2">
        <v>11001.039839999999</v>
      </c>
      <c r="T1752" s="2">
        <v>198786.2</v>
      </c>
    </row>
    <row r="1753" spans="1:20">
      <c r="A1753" s="2" t="s">
        <v>12</v>
      </c>
      <c r="B1753" s="2" t="s">
        <v>2315</v>
      </c>
      <c r="C1753" s="2" t="s">
        <v>14</v>
      </c>
      <c r="D1753" s="3" t="s">
        <v>15</v>
      </c>
      <c r="E1753" s="2" t="s">
        <v>2318</v>
      </c>
      <c r="F1753" s="2"/>
      <c r="G1753" s="2"/>
      <c r="H1753" s="2"/>
      <c r="I1753" s="2"/>
      <c r="J1753" s="2"/>
      <c r="K1753" s="2"/>
      <c r="L1753" s="2"/>
      <c r="M1753" s="2"/>
      <c r="N1753" s="2">
        <v>25200</v>
      </c>
      <c r="O1753" s="2" t="s">
        <v>1069</v>
      </c>
      <c r="P1753" s="2">
        <v>36.595965479999997</v>
      </c>
      <c r="Q1753" s="2">
        <v>922218.33</v>
      </c>
      <c r="R1753" s="2">
        <v>0.492543277</v>
      </c>
      <c r="S1753" s="2">
        <v>12412.09058</v>
      </c>
      <c r="T1753" s="2">
        <v>224283.5</v>
      </c>
    </row>
    <row r="1754" spans="1:20">
      <c r="A1754" s="2" t="s">
        <v>12</v>
      </c>
      <c r="B1754" s="2" t="s">
        <v>2315</v>
      </c>
      <c r="C1754" s="2" t="s">
        <v>14</v>
      </c>
      <c r="D1754" s="3" t="s">
        <v>15</v>
      </c>
      <c r="E1754" s="2" t="s">
        <v>2319</v>
      </c>
      <c r="F1754" s="2"/>
      <c r="G1754" s="2"/>
      <c r="H1754" s="2"/>
      <c r="I1754" s="2"/>
      <c r="J1754" s="2"/>
      <c r="K1754" s="2"/>
      <c r="L1754" s="2"/>
      <c r="M1754" s="2"/>
      <c r="N1754" s="2">
        <v>50400</v>
      </c>
      <c r="O1754" s="2" t="s">
        <v>1069</v>
      </c>
      <c r="P1754" s="2">
        <v>24.003805159999999</v>
      </c>
      <c r="Q1754" s="2">
        <v>1209791.78</v>
      </c>
      <c r="R1754" s="2">
        <v>0.32306601800000001</v>
      </c>
      <c r="S1754" s="2">
        <v>16282.527319999999</v>
      </c>
      <c r="T1754" s="2">
        <v>294221.40000000002</v>
      </c>
    </row>
    <row r="1755" spans="1:20">
      <c r="A1755" s="2" t="s">
        <v>12</v>
      </c>
      <c r="B1755" s="2" t="s">
        <v>2315</v>
      </c>
      <c r="C1755" s="2" t="s">
        <v>14</v>
      </c>
      <c r="D1755" s="3" t="s">
        <v>15</v>
      </c>
      <c r="E1755" s="2" t="s">
        <v>2320</v>
      </c>
      <c r="F1755" s="2"/>
      <c r="G1755" s="2"/>
      <c r="H1755" s="2"/>
      <c r="I1755" s="2"/>
      <c r="J1755" s="2"/>
      <c r="K1755" s="2"/>
      <c r="L1755" s="2"/>
      <c r="M1755" s="2"/>
      <c r="N1755" s="2">
        <v>22164</v>
      </c>
      <c r="O1755" s="2" t="s">
        <v>1069</v>
      </c>
      <c r="P1755" s="2">
        <v>187.88043669999999</v>
      </c>
      <c r="Q1755" s="2">
        <v>4164182</v>
      </c>
      <c r="R1755" s="2">
        <v>2.5286734420000001</v>
      </c>
      <c r="S1755" s="2">
        <v>56045.518170000003</v>
      </c>
      <c r="T1755" s="2">
        <v>1012729</v>
      </c>
    </row>
    <row r="1756" spans="1:20">
      <c r="A1756" s="2" t="s">
        <v>12</v>
      </c>
      <c r="B1756" s="2" t="s">
        <v>2321</v>
      </c>
      <c r="C1756" s="2" t="s">
        <v>14</v>
      </c>
      <c r="D1756" s="3" t="s">
        <v>15</v>
      </c>
      <c r="E1756" s="2" t="s">
        <v>2322</v>
      </c>
      <c r="F1756" s="2"/>
      <c r="G1756" s="2"/>
      <c r="H1756" s="2"/>
      <c r="I1756" s="2"/>
      <c r="J1756" s="2"/>
      <c r="K1756" s="2"/>
      <c r="L1756" s="2"/>
      <c r="M1756" s="2"/>
      <c r="N1756" s="2">
        <v>2330.1999999999998</v>
      </c>
      <c r="O1756" s="2" t="s">
        <v>17</v>
      </c>
      <c r="P1756" s="2">
        <v>1039.764866</v>
      </c>
      <c r="Q1756" s="2">
        <v>2422860.09</v>
      </c>
      <c r="R1756" s="2">
        <v>13.937866830000001</v>
      </c>
      <c r="S1756" s="2">
        <v>32478.01729</v>
      </c>
      <c r="T1756" s="2">
        <v>589239.6</v>
      </c>
    </row>
    <row r="1757" spans="1:20">
      <c r="A1757" s="2" t="s">
        <v>12</v>
      </c>
      <c r="B1757" s="2" t="s">
        <v>2323</v>
      </c>
      <c r="C1757" s="2" t="s">
        <v>14</v>
      </c>
      <c r="D1757" s="3" t="s">
        <v>15</v>
      </c>
      <c r="E1757" s="2" t="s">
        <v>2324</v>
      </c>
      <c r="F1757" s="2"/>
      <c r="G1757" s="2"/>
      <c r="H1757" s="2"/>
      <c r="I1757" s="2"/>
      <c r="J1757" s="2"/>
      <c r="K1757" s="2"/>
      <c r="L1757" s="2"/>
      <c r="M1757" s="2"/>
      <c r="N1757" s="2">
        <v>47400</v>
      </c>
      <c r="O1757" s="2" t="s">
        <v>1069</v>
      </c>
      <c r="P1757" s="2">
        <v>36.588924679999998</v>
      </c>
      <c r="Q1757" s="2">
        <v>1734315.03</v>
      </c>
      <c r="R1757" s="2">
        <v>0.49046815900000001</v>
      </c>
      <c r="S1757" s="2">
        <v>23248.190750000002</v>
      </c>
      <c r="T1757" s="2">
        <v>421785.5</v>
      </c>
    </row>
    <row r="1758" spans="1:20">
      <c r="A1758" s="2" t="s">
        <v>12</v>
      </c>
      <c r="B1758" s="2" t="s">
        <v>2325</v>
      </c>
      <c r="C1758" s="2" t="s">
        <v>14</v>
      </c>
      <c r="D1758" s="3" t="s">
        <v>15</v>
      </c>
      <c r="E1758" s="2" t="s">
        <v>2236</v>
      </c>
      <c r="F1758" s="2"/>
      <c r="G1758" s="2"/>
      <c r="H1758" s="2"/>
      <c r="I1758" s="2"/>
      <c r="J1758" s="2"/>
      <c r="K1758" s="2"/>
      <c r="L1758" s="2"/>
      <c r="M1758" s="2"/>
      <c r="N1758" s="2">
        <v>2592</v>
      </c>
      <c r="O1758" s="2" t="s">
        <v>1069</v>
      </c>
      <c r="P1758" s="2">
        <v>708.85671300000001</v>
      </c>
      <c r="Q1758" s="2">
        <v>1837356.6</v>
      </c>
      <c r="R1758" s="2">
        <v>9.5021007100000006</v>
      </c>
      <c r="S1758" s="2">
        <v>24629.445039999999</v>
      </c>
      <c r="T1758" s="2">
        <v>446845.2</v>
      </c>
    </row>
    <row r="1759" spans="1:20">
      <c r="A1759" s="2" t="s">
        <v>12</v>
      </c>
      <c r="B1759" s="2" t="s">
        <v>2326</v>
      </c>
      <c r="C1759" s="2" t="s">
        <v>14</v>
      </c>
      <c r="D1759" s="3" t="s">
        <v>15</v>
      </c>
      <c r="E1759" s="2" t="s">
        <v>2327</v>
      </c>
      <c r="F1759" s="2"/>
      <c r="G1759" s="2"/>
      <c r="H1759" s="2"/>
      <c r="I1759" s="2"/>
      <c r="J1759" s="2"/>
      <c r="K1759" s="2"/>
      <c r="L1759" s="2"/>
      <c r="M1759" s="2"/>
      <c r="N1759" s="2">
        <v>30960</v>
      </c>
      <c r="O1759" s="2" t="s">
        <v>1069</v>
      </c>
      <c r="P1759" s="2">
        <v>39.147382110000002</v>
      </c>
      <c r="Q1759" s="2">
        <v>1212002.95</v>
      </c>
      <c r="R1759" s="2">
        <v>0.52476383500000001</v>
      </c>
      <c r="S1759" s="2">
        <v>16246.688340000001</v>
      </c>
      <c r="T1759" s="2">
        <v>294759.09999999998</v>
      </c>
    </row>
    <row r="1760" spans="1:20">
      <c r="A1760" s="2" t="s">
        <v>12</v>
      </c>
      <c r="B1760" s="2" t="s">
        <v>2326</v>
      </c>
      <c r="C1760" s="2" t="s">
        <v>14</v>
      </c>
      <c r="D1760" s="3" t="s">
        <v>15</v>
      </c>
      <c r="E1760" s="2" t="s">
        <v>2328</v>
      </c>
      <c r="F1760" s="2"/>
      <c r="G1760" s="2"/>
      <c r="H1760" s="2"/>
      <c r="I1760" s="2"/>
      <c r="J1760" s="2"/>
      <c r="K1760" s="2"/>
      <c r="L1760" s="2"/>
      <c r="M1760" s="2"/>
      <c r="N1760" s="2">
        <v>36360</v>
      </c>
      <c r="O1760" s="2" t="s">
        <v>1069</v>
      </c>
      <c r="P1760" s="2">
        <v>92.933786299999994</v>
      </c>
      <c r="Q1760" s="2">
        <v>3379072.47</v>
      </c>
      <c r="R1760" s="2">
        <v>1.245761211</v>
      </c>
      <c r="S1760" s="2">
        <v>45295.877610000003</v>
      </c>
      <c r="T1760" s="2">
        <v>821790.4</v>
      </c>
    </row>
    <row r="1761" spans="1:20">
      <c r="A1761" s="2" t="s">
        <v>12</v>
      </c>
      <c r="B1761" s="2" t="s">
        <v>2329</v>
      </c>
      <c r="C1761" s="2" t="s">
        <v>14</v>
      </c>
      <c r="D1761" s="3" t="s">
        <v>15</v>
      </c>
      <c r="E1761" s="2" t="s">
        <v>2236</v>
      </c>
      <c r="F1761" s="2"/>
      <c r="G1761" s="2"/>
      <c r="H1761" s="2"/>
      <c r="I1761" s="2"/>
      <c r="J1761" s="2"/>
      <c r="K1761" s="2"/>
      <c r="L1761" s="2"/>
      <c r="M1761" s="2"/>
      <c r="N1761" s="2">
        <v>2592</v>
      </c>
      <c r="O1761" s="2" t="s">
        <v>1069</v>
      </c>
      <c r="P1761" s="2">
        <v>699.83097989999999</v>
      </c>
      <c r="Q1761" s="2">
        <v>1813961.9</v>
      </c>
      <c r="R1761" s="2">
        <v>9.5021178539999998</v>
      </c>
      <c r="S1761" s="2">
        <v>24629.48948</v>
      </c>
      <c r="T1761" s="2">
        <v>441155.5</v>
      </c>
    </row>
    <row r="1762" spans="1:20">
      <c r="A1762" s="2" t="s">
        <v>12</v>
      </c>
      <c r="B1762" s="2" t="s">
        <v>2329</v>
      </c>
      <c r="C1762" s="2" t="s">
        <v>14</v>
      </c>
      <c r="D1762" s="3" t="s">
        <v>15</v>
      </c>
      <c r="E1762" s="2" t="s">
        <v>2330</v>
      </c>
      <c r="F1762" s="2"/>
      <c r="G1762" s="2"/>
      <c r="H1762" s="2"/>
      <c r="I1762" s="2"/>
      <c r="J1762" s="2"/>
      <c r="K1762" s="2"/>
      <c r="L1762" s="2"/>
      <c r="M1762" s="2"/>
      <c r="N1762" s="2">
        <v>7440</v>
      </c>
      <c r="O1762" s="2" t="s">
        <v>1069</v>
      </c>
      <c r="P1762" s="2">
        <v>38.390108869999999</v>
      </c>
      <c r="Q1762" s="2">
        <v>285622.40999999997</v>
      </c>
      <c r="R1762" s="2">
        <v>0.52125063000000005</v>
      </c>
      <c r="S1762" s="2">
        <v>3878.1046839999999</v>
      </c>
      <c r="T1762" s="2">
        <v>69463.3</v>
      </c>
    </row>
    <row r="1763" spans="1:20">
      <c r="A1763" s="2" t="s">
        <v>12</v>
      </c>
      <c r="B1763" s="2" t="s">
        <v>2329</v>
      </c>
      <c r="C1763" s="2" t="s">
        <v>14</v>
      </c>
      <c r="D1763" s="3" t="s">
        <v>15</v>
      </c>
      <c r="E1763" s="2" t="s">
        <v>2331</v>
      </c>
      <c r="F1763" s="2"/>
      <c r="G1763" s="2"/>
      <c r="H1763" s="2"/>
      <c r="I1763" s="2"/>
      <c r="J1763" s="2"/>
      <c r="K1763" s="2"/>
      <c r="L1763" s="2"/>
      <c r="M1763" s="2"/>
      <c r="N1763" s="2">
        <v>1232</v>
      </c>
      <c r="O1763" s="2" t="s">
        <v>1069</v>
      </c>
      <c r="P1763" s="2">
        <v>1113.2911770000001</v>
      </c>
      <c r="Q1763" s="2">
        <v>1371574.73</v>
      </c>
      <c r="R1763" s="2">
        <v>15.11596982</v>
      </c>
      <c r="S1763" s="2">
        <v>18622.874810000001</v>
      </c>
      <c r="T1763" s="2">
        <v>333567</v>
      </c>
    </row>
    <row r="1764" spans="1:20">
      <c r="A1764" s="2" t="s">
        <v>12</v>
      </c>
      <c r="B1764" s="2" t="s">
        <v>2332</v>
      </c>
      <c r="C1764" s="2" t="s">
        <v>14</v>
      </c>
      <c r="D1764" s="3" t="s">
        <v>15</v>
      </c>
      <c r="E1764" s="2" t="s">
        <v>2333</v>
      </c>
      <c r="F1764" s="2"/>
      <c r="G1764" s="2"/>
      <c r="H1764" s="2"/>
      <c r="I1764" s="2"/>
      <c r="J1764" s="2"/>
      <c r="K1764" s="2"/>
      <c r="L1764" s="2"/>
      <c r="M1764" s="2"/>
      <c r="N1764" s="2">
        <v>51000</v>
      </c>
      <c r="O1764" s="2" t="s">
        <v>1069</v>
      </c>
      <c r="P1764" s="2">
        <v>16.134915490000001</v>
      </c>
      <c r="Q1764" s="2">
        <v>822880.69</v>
      </c>
      <c r="R1764" s="2">
        <v>0.219075567</v>
      </c>
      <c r="S1764" s="2">
        <v>11172.8539</v>
      </c>
      <c r="T1764" s="2">
        <v>200124.6</v>
      </c>
    </row>
    <row r="1765" spans="1:20">
      <c r="A1765" s="2" t="s">
        <v>12</v>
      </c>
      <c r="B1765" s="2" t="s">
        <v>2332</v>
      </c>
      <c r="C1765" s="2" t="s">
        <v>14</v>
      </c>
      <c r="D1765" s="3" t="s">
        <v>15</v>
      </c>
      <c r="E1765" s="2" t="s">
        <v>2334</v>
      </c>
      <c r="F1765" s="2"/>
      <c r="G1765" s="2"/>
      <c r="H1765" s="2"/>
      <c r="I1765" s="2"/>
      <c r="J1765" s="2"/>
      <c r="K1765" s="2"/>
      <c r="L1765" s="2"/>
      <c r="M1765" s="2"/>
      <c r="N1765" s="2">
        <v>31824</v>
      </c>
      <c r="O1765" s="2" t="s">
        <v>1069</v>
      </c>
      <c r="P1765" s="2">
        <v>93.201846410000002</v>
      </c>
      <c r="Q1765" s="2">
        <v>2966055.56</v>
      </c>
      <c r="R1765" s="2">
        <v>1.265469741</v>
      </c>
      <c r="S1765" s="2">
        <v>40272.309029999997</v>
      </c>
      <c r="T1765" s="2">
        <v>721344.8</v>
      </c>
    </row>
    <row r="1766" spans="1:20">
      <c r="A1766" s="2" t="s">
        <v>12</v>
      </c>
      <c r="B1766" s="2" t="s">
        <v>2332</v>
      </c>
      <c r="C1766" s="2" t="s">
        <v>14</v>
      </c>
      <c r="D1766" s="3" t="s">
        <v>15</v>
      </c>
      <c r="E1766" s="2" t="s">
        <v>2335</v>
      </c>
      <c r="F1766" s="2"/>
      <c r="G1766" s="2"/>
      <c r="H1766" s="2"/>
      <c r="I1766" s="2"/>
      <c r="J1766" s="2"/>
      <c r="K1766" s="2"/>
      <c r="L1766" s="2"/>
      <c r="M1766" s="2"/>
      <c r="N1766" s="2">
        <v>1200</v>
      </c>
      <c r="O1766" s="2" t="s">
        <v>2187</v>
      </c>
      <c r="P1766" s="2">
        <v>20.844149999999999</v>
      </c>
      <c r="Q1766" s="2">
        <v>25012.98</v>
      </c>
      <c r="R1766" s="2">
        <v>0.28301629299999997</v>
      </c>
      <c r="S1766" s="2">
        <v>339.61955189999998</v>
      </c>
      <c r="T1766" s="2">
        <v>6083.1</v>
      </c>
    </row>
    <row r="1767" spans="1:20">
      <c r="A1767" s="2" t="s">
        <v>12</v>
      </c>
      <c r="B1767" s="2" t="s">
        <v>2332</v>
      </c>
      <c r="C1767" s="2" t="s">
        <v>14</v>
      </c>
      <c r="D1767" s="3" t="s">
        <v>15</v>
      </c>
      <c r="E1767" s="2" t="s">
        <v>2336</v>
      </c>
      <c r="F1767" s="2"/>
      <c r="G1767" s="2"/>
      <c r="H1767" s="2"/>
      <c r="I1767" s="2"/>
      <c r="J1767" s="2"/>
      <c r="K1767" s="2"/>
      <c r="L1767" s="2"/>
      <c r="M1767" s="2"/>
      <c r="N1767" s="2">
        <v>36</v>
      </c>
      <c r="O1767" s="2" t="s">
        <v>1069</v>
      </c>
      <c r="P1767" s="2">
        <v>86.03833333</v>
      </c>
      <c r="Q1767" s="2">
        <v>3097.38</v>
      </c>
      <c r="R1767" s="2">
        <v>1.168205476</v>
      </c>
      <c r="S1767" s="2">
        <v>42.055397149999997</v>
      </c>
      <c r="T1767" s="2">
        <v>753.3</v>
      </c>
    </row>
    <row r="1768" spans="1:20">
      <c r="A1768" s="2" t="s">
        <v>12</v>
      </c>
      <c r="B1768" s="2" t="s">
        <v>2332</v>
      </c>
      <c r="C1768" s="2" t="s">
        <v>14</v>
      </c>
      <c r="D1768" s="3" t="s">
        <v>15</v>
      </c>
      <c r="E1768" s="2" t="s">
        <v>2337</v>
      </c>
      <c r="F1768" s="2"/>
      <c r="G1768" s="2"/>
      <c r="H1768" s="2"/>
      <c r="I1768" s="2"/>
      <c r="J1768" s="2"/>
      <c r="K1768" s="2"/>
      <c r="L1768" s="2"/>
      <c r="M1768" s="2"/>
      <c r="N1768" s="2">
        <v>17760</v>
      </c>
      <c r="O1768" s="2" t="s">
        <v>1069</v>
      </c>
      <c r="P1768" s="2">
        <v>82.864927929999993</v>
      </c>
      <c r="Q1768" s="2">
        <v>1471681.12</v>
      </c>
      <c r="R1768" s="2">
        <v>1.125117827</v>
      </c>
      <c r="S1768" s="2">
        <v>19982.0926</v>
      </c>
      <c r="T1768" s="2">
        <v>357912.8</v>
      </c>
    </row>
    <row r="1769" spans="1:20">
      <c r="A1769" s="2" t="s">
        <v>12</v>
      </c>
      <c r="B1769" s="2" t="s">
        <v>2338</v>
      </c>
      <c r="C1769" s="2" t="s">
        <v>14</v>
      </c>
      <c r="D1769" s="3" t="s">
        <v>15</v>
      </c>
      <c r="E1769" s="2" t="s">
        <v>2339</v>
      </c>
      <c r="F1769" s="2"/>
      <c r="G1769" s="2"/>
      <c r="H1769" s="2"/>
      <c r="I1769" s="2"/>
      <c r="J1769" s="2"/>
      <c r="K1769" s="2"/>
      <c r="L1769" s="2"/>
      <c r="M1769" s="2"/>
      <c r="N1769" s="2">
        <v>27600</v>
      </c>
      <c r="O1769" s="2" t="s">
        <v>1069</v>
      </c>
      <c r="P1769" s="2">
        <v>33.511519569999997</v>
      </c>
      <c r="Q1769" s="2">
        <v>924917.94</v>
      </c>
      <c r="R1769" s="2">
        <v>0.45501044899999998</v>
      </c>
      <c r="S1769" s="2">
        <v>12558.28839</v>
      </c>
      <c r="T1769" s="2">
        <v>224940.1</v>
      </c>
    </row>
    <row r="1770" spans="1:20">
      <c r="A1770" s="2" t="s">
        <v>12</v>
      </c>
      <c r="B1770" s="2" t="s">
        <v>2340</v>
      </c>
      <c r="C1770" s="2" t="s">
        <v>14</v>
      </c>
      <c r="D1770" s="3" t="s">
        <v>15</v>
      </c>
      <c r="E1770" s="2" t="s">
        <v>2341</v>
      </c>
      <c r="F1770" s="2"/>
      <c r="G1770" s="2"/>
      <c r="H1770" s="2"/>
      <c r="I1770" s="2"/>
      <c r="J1770" s="2"/>
      <c r="K1770" s="2"/>
      <c r="L1770" s="2"/>
      <c r="M1770" s="2"/>
      <c r="N1770" s="2">
        <v>50400</v>
      </c>
      <c r="O1770" s="2" t="s">
        <v>1069</v>
      </c>
      <c r="P1770" s="2">
        <v>23.591961900000001</v>
      </c>
      <c r="Q1770" s="2">
        <v>1189034.8799999999</v>
      </c>
      <c r="R1770" s="2">
        <v>0.32032534800000001</v>
      </c>
      <c r="S1770" s="2">
        <v>16144.397559999999</v>
      </c>
      <c r="T1770" s="2">
        <v>289173.3</v>
      </c>
    </row>
    <row r="1771" spans="1:20">
      <c r="A1771" s="2" t="s">
        <v>12</v>
      </c>
      <c r="B1771" s="2" t="s">
        <v>2340</v>
      </c>
      <c r="C1771" s="2" t="s">
        <v>14</v>
      </c>
      <c r="D1771" s="3" t="s">
        <v>15</v>
      </c>
      <c r="E1771" s="2" t="s">
        <v>2342</v>
      </c>
      <c r="F1771" s="2"/>
      <c r="G1771" s="2"/>
      <c r="H1771" s="2"/>
      <c r="I1771" s="2"/>
      <c r="J1771" s="2"/>
      <c r="K1771" s="2"/>
      <c r="L1771" s="2"/>
      <c r="M1771" s="2"/>
      <c r="N1771" s="2">
        <v>39960</v>
      </c>
      <c r="O1771" s="2" t="s">
        <v>1069</v>
      </c>
      <c r="P1771" s="2">
        <v>82.571866619999994</v>
      </c>
      <c r="Q1771" s="2">
        <v>3299571.79</v>
      </c>
      <c r="R1771" s="2">
        <v>1.1211387180000001</v>
      </c>
      <c r="S1771" s="2">
        <v>44800.70319</v>
      </c>
      <c r="T1771" s="2">
        <v>802455.9</v>
      </c>
    </row>
    <row r="1772" spans="1:20">
      <c r="A1772" s="2" t="s">
        <v>12</v>
      </c>
      <c r="B1772" s="2" t="s">
        <v>2343</v>
      </c>
      <c r="C1772" s="2" t="s">
        <v>14</v>
      </c>
      <c r="D1772" s="3" t="s">
        <v>15</v>
      </c>
      <c r="E1772" s="2" t="s">
        <v>2344</v>
      </c>
      <c r="F1772" s="2"/>
      <c r="G1772" s="2"/>
      <c r="H1772" s="2"/>
      <c r="I1772" s="2"/>
      <c r="J1772" s="2"/>
      <c r="K1772" s="2"/>
      <c r="L1772" s="2"/>
      <c r="M1772" s="2"/>
      <c r="N1772" s="2">
        <v>9036</v>
      </c>
      <c r="O1772" s="2" t="s">
        <v>1069</v>
      </c>
      <c r="P1772" s="2">
        <v>85.809154489999997</v>
      </c>
      <c r="Q1772" s="2">
        <v>775371.52</v>
      </c>
      <c r="R1772" s="2">
        <v>1.165093747</v>
      </c>
      <c r="S1772" s="2">
        <v>10527.7871</v>
      </c>
      <c r="T1772" s="2">
        <v>188570.4</v>
      </c>
    </row>
    <row r="1773" spans="1:20">
      <c r="A1773" s="2" t="s">
        <v>12</v>
      </c>
      <c r="B1773" s="2" t="s">
        <v>2343</v>
      </c>
      <c r="C1773" s="2" t="s">
        <v>14</v>
      </c>
      <c r="D1773" s="3" t="s">
        <v>15</v>
      </c>
      <c r="E1773" s="2" t="s">
        <v>2345</v>
      </c>
      <c r="F1773" s="2"/>
      <c r="G1773" s="2"/>
      <c r="H1773" s="2"/>
      <c r="I1773" s="2"/>
      <c r="J1773" s="2"/>
      <c r="K1773" s="2"/>
      <c r="L1773" s="2"/>
      <c r="M1773" s="2"/>
      <c r="N1773" s="2">
        <v>30600</v>
      </c>
      <c r="O1773" s="2" t="s">
        <v>1069</v>
      </c>
      <c r="P1773" s="2">
        <v>99.795667969999997</v>
      </c>
      <c r="Q1773" s="2">
        <v>3053747.44</v>
      </c>
      <c r="R1773" s="2">
        <v>1.354998886</v>
      </c>
      <c r="S1773" s="2">
        <v>41462.965920000002</v>
      </c>
      <c r="T1773" s="2">
        <v>742671.4</v>
      </c>
    </row>
    <row r="1774" spans="1:20">
      <c r="A1774" s="2" t="s">
        <v>12</v>
      </c>
      <c r="B1774" s="2" t="s">
        <v>2343</v>
      </c>
      <c r="C1774" s="2" t="s">
        <v>14</v>
      </c>
      <c r="D1774" s="3" t="s">
        <v>15</v>
      </c>
      <c r="E1774" s="2" t="s">
        <v>2287</v>
      </c>
      <c r="F1774" s="2"/>
      <c r="G1774" s="2"/>
      <c r="H1774" s="2"/>
      <c r="I1774" s="2"/>
      <c r="J1774" s="2"/>
      <c r="K1774" s="2"/>
      <c r="L1774" s="2"/>
      <c r="M1774" s="2"/>
      <c r="N1774" s="2">
        <v>2592</v>
      </c>
      <c r="O1774" s="2" t="s">
        <v>1069</v>
      </c>
      <c r="P1774" s="2">
        <v>699.82133490000001</v>
      </c>
      <c r="Q1774" s="2">
        <v>1813936.9</v>
      </c>
      <c r="R1774" s="2">
        <v>9.501986896</v>
      </c>
      <c r="S1774" s="2">
        <v>24629.150030000001</v>
      </c>
      <c r="T1774" s="2">
        <v>441149.5</v>
      </c>
    </row>
    <row r="1775" spans="1:20">
      <c r="A1775" s="2" t="s">
        <v>12</v>
      </c>
      <c r="B1775" s="2" t="s">
        <v>2343</v>
      </c>
      <c r="C1775" s="2" t="s">
        <v>14</v>
      </c>
      <c r="D1775" s="3" t="s">
        <v>15</v>
      </c>
      <c r="E1775" s="2" t="s">
        <v>2346</v>
      </c>
      <c r="F1775" s="2"/>
      <c r="G1775" s="2"/>
      <c r="H1775" s="2"/>
      <c r="I1775" s="2"/>
      <c r="J1775" s="2"/>
      <c r="K1775" s="2"/>
      <c r="L1775" s="2"/>
      <c r="M1775" s="2"/>
      <c r="N1775" s="2">
        <v>15840</v>
      </c>
      <c r="O1775" s="2" t="s">
        <v>1069</v>
      </c>
      <c r="P1775" s="2">
        <v>59.450976009999998</v>
      </c>
      <c r="Q1775" s="2">
        <v>941703.46</v>
      </c>
      <c r="R1775" s="2">
        <v>0.80720945</v>
      </c>
      <c r="S1775" s="2">
        <v>12786.197690000001</v>
      </c>
      <c r="T1775" s="2">
        <v>229022.2</v>
      </c>
    </row>
    <row r="1776" spans="1:20">
      <c r="A1776" s="2" t="s">
        <v>12</v>
      </c>
      <c r="B1776" s="2" t="s">
        <v>2343</v>
      </c>
      <c r="C1776" s="2" t="s">
        <v>14</v>
      </c>
      <c r="D1776" s="3" t="s">
        <v>15</v>
      </c>
      <c r="E1776" s="2" t="s">
        <v>2347</v>
      </c>
      <c r="F1776" s="2"/>
      <c r="G1776" s="2"/>
      <c r="H1776" s="2"/>
      <c r="I1776" s="2"/>
      <c r="J1776" s="2"/>
      <c r="K1776" s="2"/>
      <c r="L1776" s="2"/>
      <c r="M1776" s="2"/>
      <c r="N1776" s="2">
        <v>540</v>
      </c>
      <c r="O1776" s="2" t="s">
        <v>1069</v>
      </c>
      <c r="P1776" s="2">
        <v>94.881481480000005</v>
      </c>
      <c r="Q1776" s="2">
        <v>51236</v>
      </c>
      <c r="R1776" s="2">
        <v>1.2882753769999999</v>
      </c>
      <c r="S1776" s="2">
        <v>695.66870329999995</v>
      </c>
      <c r="T1776" s="2">
        <v>12460.6</v>
      </c>
    </row>
    <row r="1777" spans="1:20">
      <c r="A1777" s="2" t="s">
        <v>12</v>
      </c>
      <c r="B1777" s="2" t="s">
        <v>2348</v>
      </c>
      <c r="C1777" s="2" t="s">
        <v>14</v>
      </c>
      <c r="D1777" s="3" t="s">
        <v>15</v>
      </c>
      <c r="E1777" s="2" t="s">
        <v>2349</v>
      </c>
      <c r="F1777" s="2"/>
      <c r="G1777" s="2"/>
      <c r="H1777" s="2"/>
      <c r="I1777" s="2"/>
      <c r="J1777" s="2"/>
      <c r="K1777" s="2"/>
      <c r="L1777" s="2"/>
      <c r="M1777" s="2"/>
      <c r="N1777" s="2">
        <v>22020</v>
      </c>
      <c r="O1777" s="2" t="s">
        <v>1069</v>
      </c>
      <c r="P1777" s="2">
        <v>182.93979110000001</v>
      </c>
      <c r="Q1777" s="2">
        <v>4028334.2</v>
      </c>
      <c r="R1777" s="2">
        <v>2.5215684509999998</v>
      </c>
      <c r="S1777" s="2">
        <v>55524.937279999998</v>
      </c>
      <c r="T1777" s="2">
        <v>979690.8</v>
      </c>
    </row>
    <row r="1778" spans="1:20">
      <c r="A1778" s="2" t="s">
        <v>12</v>
      </c>
      <c r="B1778" s="2" t="s">
        <v>2348</v>
      </c>
      <c r="C1778" s="2" t="s">
        <v>14</v>
      </c>
      <c r="D1778" s="3" t="s">
        <v>15</v>
      </c>
      <c r="E1778" s="2" t="s">
        <v>2350</v>
      </c>
      <c r="F1778" s="2"/>
      <c r="G1778" s="2"/>
      <c r="H1778" s="2"/>
      <c r="I1778" s="2"/>
      <c r="J1778" s="2"/>
      <c r="K1778" s="2"/>
      <c r="L1778" s="2"/>
      <c r="M1778" s="2"/>
      <c r="N1778" s="2">
        <v>14820</v>
      </c>
      <c r="O1778" s="2" t="s">
        <v>1069</v>
      </c>
      <c r="P1778" s="2">
        <v>253.92042979999999</v>
      </c>
      <c r="Q1778" s="2">
        <v>3763100.77</v>
      </c>
      <c r="R1778" s="2">
        <v>3.4999370070000002</v>
      </c>
      <c r="S1778" s="2">
        <v>51869.066440000002</v>
      </c>
      <c r="T1778" s="2">
        <v>915186.1</v>
      </c>
    </row>
    <row r="1779" spans="1:20">
      <c r="A1779" s="2" t="s">
        <v>12</v>
      </c>
      <c r="B1779" s="2" t="s">
        <v>2351</v>
      </c>
      <c r="C1779" s="2" t="s">
        <v>14</v>
      </c>
      <c r="D1779" s="3" t="s">
        <v>15</v>
      </c>
      <c r="E1779" s="2" t="s">
        <v>2352</v>
      </c>
      <c r="F1779" s="2"/>
      <c r="G1779" s="2"/>
      <c r="H1779" s="2"/>
      <c r="I1779" s="2"/>
      <c r="J1779" s="2"/>
      <c r="K1779" s="2"/>
      <c r="L1779" s="2"/>
      <c r="M1779" s="2"/>
      <c r="N1779" s="2">
        <v>10548</v>
      </c>
      <c r="O1779" s="2" t="s">
        <v>1069</v>
      </c>
      <c r="P1779" s="2">
        <v>53.729027299999998</v>
      </c>
      <c r="Q1779" s="2">
        <v>566733.78</v>
      </c>
      <c r="R1779" s="2">
        <v>0.74057928699999998</v>
      </c>
      <c r="S1779" s="2">
        <v>7811.6303239999997</v>
      </c>
      <c r="T1779" s="2">
        <v>137829.6</v>
      </c>
    </row>
    <row r="1780" spans="1:20">
      <c r="A1780" s="2" t="s">
        <v>12</v>
      </c>
      <c r="B1780" s="2" t="s">
        <v>2351</v>
      </c>
      <c r="C1780" s="2" t="s">
        <v>14</v>
      </c>
      <c r="D1780" s="3" t="s">
        <v>15</v>
      </c>
      <c r="E1780" s="2" t="s">
        <v>2353</v>
      </c>
      <c r="F1780" s="2"/>
      <c r="G1780" s="2"/>
      <c r="H1780" s="2"/>
      <c r="I1780" s="2"/>
      <c r="J1780" s="2"/>
      <c r="K1780" s="2"/>
      <c r="L1780" s="2"/>
      <c r="M1780" s="2"/>
      <c r="N1780" s="2">
        <v>18000</v>
      </c>
      <c r="O1780" s="2" t="s">
        <v>1069</v>
      </c>
      <c r="P1780" s="2">
        <v>32.72447889</v>
      </c>
      <c r="Q1780" s="2">
        <v>589040.62</v>
      </c>
      <c r="R1780" s="2">
        <v>0.45106104600000002</v>
      </c>
      <c r="S1780" s="2">
        <v>8119.0988280000001</v>
      </c>
      <c r="T1780" s="2">
        <v>143254.70000000001</v>
      </c>
    </row>
    <row r="1781" spans="1:20">
      <c r="A1781" s="2" t="s">
        <v>12</v>
      </c>
      <c r="B1781" s="2" t="s">
        <v>2351</v>
      </c>
      <c r="C1781" s="2" t="s">
        <v>14</v>
      </c>
      <c r="D1781" s="3" t="s">
        <v>18</v>
      </c>
      <c r="E1781" s="2" t="s">
        <v>2354</v>
      </c>
      <c r="F1781" s="2"/>
      <c r="G1781" s="2"/>
      <c r="H1781" s="2"/>
      <c r="I1781" s="2"/>
      <c r="J1781" s="2"/>
      <c r="K1781" s="2"/>
      <c r="L1781" s="2"/>
      <c r="M1781" s="2"/>
      <c r="N1781" s="2">
        <v>270864</v>
      </c>
      <c r="O1781" s="2" t="s">
        <v>1069</v>
      </c>
      <c r="P1781" s="2">
        <v>4.9197371009999999</v>
      </c>
      <c r="Q1781" s="2">
        <v>1332579.67</v>
      </c>
      <c r="R1781" s="2">
        <v>6.7811676000000001E-2</v>
      </c>
      <c r="S1781" s="2">
        <v>18367.741829999999</v>
      </c>
      <c r="T1781" s="2">
        <v>412833.2</v>
      </c>
    </row>
    <row r="1782" spans="1:20">
      <c r="A1782" s="2" t="s">
        <v>12</v>
      </c>
      <c r="B1782" s="2" t="s">
        <v>2351</v>
      </c>
      <c r="C1782" s="2" t="s">
        <v>14</v>
      </c>
      <c r="D1782" s="3" t="s">
        <v>15</v>
      </c>
      <c r="E1782" s="2" t="s">
        <v>2355</v>
      </c>
      <c r="F1782" s="2"/>
      <c r="G1782" s="2"/>
      <c r="H1782" s="2"/>
      <c r="I1782" s="2"/>
      <c r="J1782" s="2"/>
      <c r="K1782" s="2"/>
      <c r="L1782" s="2"/>
      <c r="M1782" s="2"/>
      <c r="N1782" s="2">
        <v>1812</v>
      </c>
      <c r="O1782" s="2" t="s">
        <v>1069</v>
      </c>
      <c r="P1782" s="2">
        <v>253.72213020000001</v>
      </c>
      <c r="Q1782" s="2">
        <v>459744.5</v>
      </c>
      <c r="R1782" s="2">
        <v>3.4972037249999999</v>
      </c>
      <c r="S1782" s="2">
        <v>6336.9331499999998</v>
      </c>
      <c r="T1782" s="2">
        <v>111809.8</v>
      </c>
    </row>
    <row r="1783" spans="1:20">
      <c r="A1783" s="2" t="s">
        <v>12</v>
      </c>
      <c r="B1783" s="2" t="s">
        <v>2351</v>
      </c>
      <c r="C1783" s="2" t="s">
        <v>14</v>
      </c>
      <c r="D1783" s="3" t="s">
        <v>15</v>
      </c>
      <c r="E1783" s="2" t="s">
        <v>2356</v>
      </c>
      <c r="F1783" s="2"/>
      <c r="G1783" s="2"/>
      <c r="H1783" s="2"/>
      <c r="I1783" s="2"/>
      <c r="J1783" s="2"/>
      <c r="K1783" s="2"/>
      <c r="L1783" s="2"/>
      <c r="M1783" s="2"/>
      <c r="N1783" s="2">
        <v>6480</v>
      </c>
      <c r="O1783" s="2" t="s">
        <v>1069</v>
      </c>
      <c r="P1783" s="2">
        <v>191.57117589999999</v>
      </c>
      <c r="Q1783" s="2">
        <v>1241381.22</v>
      </c>
      <c r="R1783" s="2">
        <v>2.6405399850000002</v>
      </c>
      <c r="S1783" s="2">
        <v>17110.699100000002</v>
      </c>
      <c r="T1783" s="2">
        <v>301903.90000000002</v>
      </c>
    </row>
    <row r="1784" spans="1:20">
      <c r="A1784" s="2" t="s">
        <v>12</v>
      </c>
      <c r="B1784" s="2" t="s">
        <v>2351</v>
      </c>
      <c r="C1784" s="2" t="s">
        <v>14</v>
      </c>
      <c r="D1784" s="3" t="s">
        <v>15</v>
      </c>
      <c r="E1784" s="2" t="s">
        <v>2357</v>
      </c>
      <c r="F1784" s="2"/>
      <c r="G1784" s="2"/>
      <c r="H1784" s="2"/>
      <c r="I1784" s="2"/>
      <c r="J1784" s="2"/>
      <c r="K1784" s="2"/>
      <c r="L1784" s="2"/>
      <c r="M1784" s="2"/>
      <c r="N1784" s="2">
        <v>23760</v>
      </c>
      <c r="O1784" s="2" t="s">
        <v>1069</v>
      </c>
      <c r="P1784" s="2">
        <v>61.419765990000002</v>
      </c>
      <c r="Q1784" s="2">
        <v>1459333.64</v>
      </c>
      <c r="R1784" s="2">
        <v>0.84658533400000002</v>
      </c>
      <c r="S1784" s="2">
        <v>20114.867539999999</v>
      </c>
      <c r="T1784" s="2">
        <v>354909.9</v>
      </c>
    </row>
    <row r="1785" spans="1:20">
      <c r="A1785" s="2" t="s">
        <v>12</v>
      </c>
      <c r="B1785" s="2" t="s">
        <v>2351</v>
      </c>
      <c r="C1785" s="2" t="s">
        <v>14</v>
      </c>
      <c r="D1785" s="3" t="s">
        <v>15</v>
      </c>
      <c r="E1785" s="2" t="s">
        <v>2358</v>
      </c>
      <c r="F1785" s="2"/>
      <c r="G1785" s="2"/>
      <c r="H1785" s="2"/>
      <c r="I1785" s="2"/>
      <c r="J1785" s="2"/>
      <c r="K1785" s="2"/>
      <c r="L1785" s="2"/>
      <c r="M1785" s="2"/>
      <c r="N1785" s="2">
        <v>22944</v>
      </c>
      <c r="O1785" s="2" t="s">
        <v>1069</v>
      </c>
      <c r="P1785" s="2">
        <v>58.275658999999997</v>
      </c>
      <c r="Q1785" s="2">
        <v>1337076.72</v>
      </c>
      <c r="R1785" s="2">
        <v>0.80324822900000004</v>
      </c>
      <c r="S1785" s="2">
        <v>18429.727360000001</v>
      </c>
      <c r="T1785" s="2">
        <v>325177.09999999998</v>
      </c>
    </row>
    <row r="1786" spans="1:20">
      <c r="A1786" s="2" t="s">
        <v>12</v>
      </c>
      <c r="B1786" s="2" t="s">
        <v>2359</v>
      </c>
      <c r="C1786" s="2" t="s">
        <v>14</v>
      </c>
      <c r="D1786" s="3" t="s">
        <v>15</v>
      </c>
      <c r="E1786" s="2" t="s">
        <v>2360</v>
      </c>
      <c r="F1786" s="2"/>
      <c r="G1786" s="2"/>
      <c r="H1786" s="2"/>
      <c r="I1786" s="2"/>
      <c r="J1786" s="2"/>
      <c r="K1786" s="2"/>
      <c r="L1786" s="2"/>
      <c r="M1786" s="2"/>
      <c r="N1786" s="2">
        <v>21600</v>
      </c>
      <c r="O1786" s="2" t="s">
        <v>1069</v>
      </c>
      <c r="P1786" s="2">
        <v>84.625753700000004</v>
      </c>
      <c r="Q1786" s="2">
        <v>1827916.28</v>
      </c>
      <c r="R1786" s="2">
        <v>1.1664473289999999</v>
      </c>
      <c r="S1786" s="2">
        <v>25195.262299999999</v>
      </c>
      <c r="T1786" s="2">
        <v>444549.3</v>
      </c>
    </row>
    <row r="1787" spans="1:20">
      <c r="A1787" s="2" t="s">
        <v>12</v>
      </c>
      <c r="B1787" s="2" t="s">
        <v>2359</v>
      </c>
      <c r="C1787" s="2" t="s">
        <v>14</v>
      </c>
      <c r="D1787" s="3" t="s">
        <v>15</v>
      </c>
      <c r="E1787" s="2" t="s">
        <v>2361</v>
      </c>
      <c r="F1787" s="2"/>
      <c r="G1787" s="2"/>
      <c r="H1787" s="2"/>
      <c r="I1787" s="2"/>
      <c r="J1787" s="2"/>
      <c r="K1787" s="2"/>
      <c r="L1787" s="2"/>
      <c r="M1787" s="2"/>
      <c r="N1787" s="2">
        <v>20988</v>
      </c>
      <c r="O1787" s="2" t="s">
        <v>1069</v>
      </c>
      <c r="P1787" s="2">
        <v>93.572970269999999</v>
      </c>
      <c r="Q1787" s="2">
        <v>1963909.5</v>
      </c>
      <c r="R1787" s="2">
        <v>1.2897721609999999</v>
      </c>
      <c r="S1787" s="2">
        <v>27069.738109999998</v>
      </c>
      <c r="T1787" s="2">
        <v>477622.7</v>
      </c>
    </row>
    <row r="1788" spans="1:20">
      <c r="A1788" s="2" t="s">
        <v>12</v>
      </c>
      <c r="B1788" s="2" t="s">
        <v>2362</v>
      </c>
      <c r="C1788" s="2" t="s">
        <v>14</v>
      </c>
      <c r="D1788" s="3" t="s">
        <v>15</v>
      </c>
      <c r="E1788" s="2" t="s">
        <v>2363</v>
      </c>
      <c r="F1788" s="2"/>
      <c r="G1788" s="2"/>
      <c r="H1788" s="2"/>
      <c r="I1788" s="2"/>
      <c r="J1788" s="2"/>
      <c r="K1788" s="2"/>
      <c r="L1788" s="2"/>
      <c r="M1788" s="2"/>
      <c r="N1788" s="2">
        <v>4788</v>
      </c>
      <c r="O1788" s="2" t="s">
        <v>1069</v>
      </c>
      <c r="P1788" s="2">
        <v>54.642571009999998</v>
      </c>
      <c r="Q1788" s="2">
        <v>261628.63</v>
      </c>
      <c r="R1788" s="2">
        <v>0.75317120599999998</v>
      </c>
      <c r="S1788" s="2">
        <v>3606.1837350000001</v>
      </c>
      <c r="T1788" s="2">
        <v>63628.1</v>
      </c>
    </row>
    <row r="1789" spans="1:20">
      <c r="A1789" s="2" t="s">
        <v>12</v>
      </c>
      <c r="B1789" s="2" t="s">
        <v>2364</v>
      </c>
      <c r="C1789" s="2" t="s">
        <v>14</v>
      </c>
      <c r="D1789" s="3" t="s">
        <v>15</v>
      </c>
      <c r="E1789" s="2" t="s">
        <v>2365</v>
      </c>
      <c r="F1789" s="2"/>
      <c r="G1789" s="2"/>
      <c r="H1789" s="2"/>
      <c r="I1789" s="2"/>
      <c r="J1789" s="2"/>
      <c r="K1789" s="2"/>
      <c r="L1789" s="2"/>
      <c r="M1789" s="2"/>
      <c r="N1789" s="2">
        <v>12600</v>
      </c>
      <c r="O1789" s="2" t="s">
        <v>1069</v>
      </c>
      <c r="P1789" s="2">
        <v>97.227065080000003</v>
      </c>
      <c r="Q1789" s="2">
        <v>1225061.02</v>
      </c>
      <c r="R1789" s="2">
        <v>1.36746927</v>
      </c>
      <c r="S1789" s="2">
        <v>17230.112799999999</v>
      </c>
      <c r="T1789" s="2">
        <v>297934.8</v>
      </c>
    </row>
    <row r="1790" spans="1:20">
      <c r="A1790" s="2" t="s">
        <v>12</v>
      </c>
      <c r="B1790" s="2" t="s">
        <v>2364</v>
      </c>
      <c r="C1790" s="2" t="s">
        <v>14</v>
      </c>
      <c r="D1790" s="3" t="s">
        <v>15</v>
      </c>
      <c r="E1790" s="2" t="s">
        <v>2366</v>
      </c>
      <c r="F1790" s="2"/>
      <c r="G1790" s="2"/>
      <c r="H1790" s="2"/>
      <c r="I1790" s="2"/>
      <c r="J1790" s="2"/>
      <c r="K1790" s="2"/>
      <c r="L1790" s="2"/>
      <c r="M1790" s="2"/>
      <c r="N1790" s="2">
        <v>24000</v>
      </c>
      <c r="O1790" s="2" t="s">
        <v>1069</v>
      </c>
      <c r="P1790" s="2">
        <v>32.170043329999999</v>
      </c>
      <c r="Q1790" s="2">
        <v>772081.04</v>
      </c>
      <c r="R1790" s="2">
        <v>0.45246193200000001</v>
      </c>
      <c r="S1790" s="2">
        <v>10859.086359999999</v>
      </c>
      <c r="T1790" s="2">
        <v>187770.1</v>
      </c>
    </row>
    <row r="1791" spans="1:20">
      <c r="A1791" s="2" t="s">
        <v>12</v>
      </c>
      <c r="B1791" s="2" t="s">
        <v>2364</v>
      </c>
      <c r="C1791" s="2" t="s">
        <v>14</v>
      </c>
      <c r="D1791" s="3" t="s">
        <v>15</v>
      </c>
      <c r="E1791" s="2" t="s">
        <v>2367</v>
      </c>
      <c r="F1791" s="2"/>
      <c r="G1791" s="2"/>
      <c r="H1791" s="2"/>
      <c r="I1791" s="2"/>
      <c r="J1791" s="2"/>
      <c r="K1791" s="2"/>
      <c r="L1791" s="2"/>
      <c r="M1791" s="2"/>
      <c r="N1791" s="2">
        <v>50400</v>
      </c>
      <c r="O1791" s="2" t="s">
        <v>1069</v>
      </c>
      <c r="P1791" s="2">
        <v>23.036852580000001</v>
      </c>
      <c r="Q1791" s="2">
        <v>1161057.3700000001</v>
      </c>
      <c r="R1791" s="2">
        <v>0.32400636500000002</v>
      </c>
      <c r="S1791" s="2">
        <v>16329.920819999999</v>
      </c>
      <c r="T1791" s="2">
        <v>282369.09999999998</v>
      </c>
    </row>
    <row r="1792" spans="1:20">
      <c r="A1792" s="2" t="s">
        <v>12</v>
      </c>
      <c r="B1792" s="2" t="s">
        <v>2364</v>
      </c>
      <c r="C1792" s="2" t="s">
        <v>14</v>
      </c>
      <c r="D1792" s="3" t="s">
        <v>15</v>
      </c>
      <c r="E1792" s="2" t="s">
        <v>2368</v>
      </c>
      <c r="F1792" s="2"/>
      <c r="G1792" s="2"/>
      <c r="H1792" s="2"/>
      <c r="I1792" s="2"/>
      <c r="J1792" s="2"/>
      <c r="K1792" s="2"/>
      <c r="L1792" s="2"/>
      <c r="M1792" s="2"/>
      <c r="N1792" s="2">
        <v>24336</v>
      </c>
      <c r="O1792" s="2" t="s">
        <v>1069</v>
      </c>
      <c r="P1792" s="2">
        <v>91.744335550000002</v>
      </c>
      <c r="Q1792" s="2">
        <v>2232690.15</v>
      </c>
      <c r="R1792" s="2">
        <v>1.290356337</v>
      </c>
      <c r="S1792" s="2">
        <v>31402.111809999999</v>
      </c>
      <c r="T1792" s="2">
        <v>542990.19999999995</v>
      </c>
    </row>
    <row r="1793" spans="1:20">
      <c r="A1793" s="2" t="s">
        <v>12</v>
      </c>
      <c r="B1793" s="2" t="s">
        <v>2364</v>
      </c>
      <c r="C1793" s="2" t="s">
        <v>14</v>
      </c>
      <c r="D1793" s="3" t="s">
        <v>15</v>
      </c>
      <c r="E1793" s="2" t="s">
        <v>2369</v>
      </c>
      <c r="F1793" s="2"/>
      <c r="G1793" s="2"/>
      <c r="H1793" s="2"/>
      <c r="I1793" s="2"/>
      <c r="J1793" s="2"/>
      <c r="K1793" s="2"/>
      <c r="L1793" s="2"/>
      <c r="M1793" s="2"/>
      <c r="N1793" s="2">
        <v>7020</v>
      </c>
      <c r="O1793" s="2" t="s">
        <v>1069</v>
      </c>
      <c r="P1793" s="2">
        <v>82.971968660000002</v>
      </c>
      <c r="Q1793" s="2">
        <v>582463.22</v>
      </c>
      <c r="R1793" s="2">
        <v>1.1669756490000001</v>
      </c>
      <c r="S1793" s="2">
        <v>8192.1690579999995</v>
      </c>
      <c r="T1793" s="2">
        <v>141655</v>
      </c>
    </row>
    <row r="1794" spans="1:20">
      <c r="A1794" s="2" t="s">
        <v>12</v>
      </c>
      <c r="B1794" s="2" t="s">
        <v>2370</v>
      </c>
      <c r="C1794" s="2" t="s">
        <v>14</v>
      </c>
      <c r="D1794" s="3" t="s">
        <v>15</v>
      </c>
      <c r="E1794" s="2" t="s">
        <v>2371</v>
      </c>
      <c r="F1794" s="2"/>
      <c r="G1794" s="2"/>
      <c r="H1794" s="2"/>
      <c r="I1794" s="2"/>
      <c r="J1794" s="2"/>
      <c r="K1794" s="2"/>
      <c r="L1794" s="2"/>
      <c r="M1794" s="2"/>
      <c r="N1794" s="2">
        <v>1232</v>
      </c>
      <c r="O1794" s="2" t="s">
        <v>1069</v>
      </c>
      <c r="P1794" s="2">
        <v>1076.1783439999999</v>
      </c>
      <c r="Q1794" s="2">
        <v>1325851.72</v>
      </c>
      <c r="R1794" s="2">
        <v>15.13612298</v>
      </c>
      <c r="S1794" s="2">
        <v>18647.703519999999</v>
      </c>
      <c r="T1794" s="2">
        <v>322447.2</v>
      </c>
    </row>
    <row r="1795" spans="1:20">
      <c r="A1795" s="2" t="s">
        <v>12</v>
      </c>
      <c r="B1795" s="2" t="s">
        <v>2372</v>
      </c>
      <c r="C1795" s="2" t="s">
        <v>14</v>
      </c>
      <c r="D1795" s="3" t="s">
        <v>15</v>
      </c>
      <c r="E1795" s="2" t="s">
        <v>2373</v>
      </c>
      <c r="F1795" s="2"/>
      <c r="G1795" s="2"/>
      <c r="H1795" s="2"/>
      <c r="I1795" s="2"/>
      <c r="J1795" s="2"/>
      <c r="K1795" s="2"/>
      <c r="L1795" s="2"/>
      <c r="M1795" s="2"/>
      <c r="N1795" s="2">
        <v>50544</v>
      </c>
      <c r="O1795" s="2" t="s">
        <v>1069</v>
      </c>
      <c r="P1795" s="2">
        <v>82.373984250000007</v>
      </c>
      <c r="Q1795" s="2">
        <v>4163510.66</v>
      </c>
      <c r="R1795" s="2">
        <v>1.158565179</v>
      </c>
      <c r="S1795" s="2">
        <v>58558.51842</v>
      </c>
      <c r="T1795" s="2">
        <v>1012565.8</v>
      </c>
    </row>
    <row r="1796" spans="1:20">
      <c r="A1796" s="2" t="s">
        <v>12</v>
      </c>
      <c r="B1796" s="2" t="s">
        <v>2374</v>
      </c>
      <c r="C1796" s="2" t="s">
        <v>14</v>
      </c>
      <c r="D1796" s="3" t="s">
        <v>15</v>
      </c>
      <c r="E1796" s="2" t="s">
        <v>2375</v>
      </c>
      <c r="F1796" s="2"/>
      <c r="G1796" s="2"/>
      <c r="H1796" s="2"/>
      <c r="I1796" s="2"/>
      <c r="J1796" s="2"/>
      <c r="K1796" s="2"/>
      <c r="L1796" s="2"/>
      <c r="M1796" s="2"/>
      <c r="N1796" s="2">
        <v>2184</v>
      </c>
      <c r="O1796" s="2" t="s">
        <v>1069</v>
      </c>
      <c r="P1796" s="2">
        <v>57.882202380000003</v>
      </c>
      <c r="Q1796" s="2">
        <v>126414.73</v>
      </c>
      <c r="R1796" s="2">
        <v>0.81409567299999996</v>
      </c>
      <c r="S1796" s="2">
        <v>1777.9849509999999</v>
      </c>
      <c r="T1796" s="2">
        <v>30744</v>
      </c>
    </row>
    <row r="1797" spans="1:20">
      <c r="A1797" s="2" t="s">
        <v>12</v>
      </c>
      <c r="B1797" s="2" t="s">
        <v>2374</v>
      </c>
      <c r="C1797" s="2" t="s">
        <v>14</v>
      </c>
      <c r="D1797" s="3" t="s">
        <v>15</v>
      </c>
      <c r="E1797" s="2" t="s">
        <v>2376</v>
      </c>
      <c r="F1797" s="2"/>
      <c r="G1797" s="2"/>
      <c r="H1797" s="2"/>
      <c r="I1797" s="2"/>
      <c r="J1797" s="2"/>
      <c r="K1797" s="2"/>
      <c r="L1797" s="2"/>
      <c r="M1797" s="2"/>
      <c r="N1797" s="2">
        <v>26112</v>
      </c>
      <c r="O1797" s="2" t="s">
        <v>1069</v>
      </c>
      <c r="P1797" s="2">
        <v>57.2273809</v>
      </c>
      <c r="Q1797" s="2">
        <v>1494321.37</v>
      </c>
      <c r="R1797" s="2">
        <v>0.80488580700000001</v>
      </c>
      <c r="S1797" s="2">
        <v>21017.178199999998</v>
      </c>
      <c r="T1797" s="2">
        <v>363418.9</v>
      </c>
    </row>
    <row r="1798" spans="1:20">
      <c r="A1798" s="2" t="s">
        <v>12</v>
      </c>
      <c r="B1798" s="2" t="s">
        <v>2374</v>
      </c>
      <c r="C1798" s="2" t="s">
        <v>14</v>
      </c>
      <c r="D1798" s="3" t="s">
        <v>15</v>
      </c>
      <c r="E1798" s="2" t="s">
        <v>2377</v>
      </c>
      <c r="F1798" s="2"/>
      <c r="G1798" s="2"/>
      <c r="H1798" s="2"/>
      <c r="I1798" s="2"/>
      <c r="J1798" s="2"/>
      <c r="K1798" s="2"/>
      <c r="L1798" s="2"/>
      <c r="M1798" s="2"/>
      <c r="N1798" s="2">
        <v>6720</v>
      </c>
      <c r="O1798" s="2" t="s">
        <v>1069</v>
      </c>
      <c r="P1798" s="2">
        <v>85.446151790000002</v>
      </c>
      <c r="Q1798" s="2">
        <v>574198.14</v>
      </c>
      <c r="R1798" s="2">
        <v>1.2017742870000001</v>
      </c>
      <c r="S1798" s="2">
        <v>8075.9232069999998</v>
      </c>
      <c r="T1798" s="2">
        <v>139645</v>
      </c>
    </row>
    <row r="1799" spans="1:20">
      <c r="A1799" s="2" t="s">
        <v>12</v>
      </c>
      <c r="B1799" s="2" t="s">
        <v>2374</v>
      </c>
      <c r="C1799" s="2" t="s">
        <v>14</v>
      </c>
      <c r="D1799" s="3" t="s">
        <v>15</v>
      </c>
      <c r="E1799" s="2" t="s">
        <v>2378</v>
      </c>
      <c r="F1799" s="2"/>
      <c r="G1799" s="2"/>
      <c r="H1799" s="2"/>
      <c r="I1799" s="2"/>
      <c r="J1799" s="2"/>
      <c r="K1799" s="2"/>
      <c r="L1799" s="2"/>
      <c r="M1799" s="2"/>
      <c r="N1799" s="2">
        <v>6480</v>
      </c>
      <c r="O1799" s="2" t="s">
        <v>1069</v>
      </c>
      <c r="P1799" s="2">
        <v>172.32837499999999</v>
      </c>
      <c r="Q1799" s="2">
        <v>1116687.8700000001</v>
      </c>
      <c r="R1799" s="2">
        <v>2.423746484</v>
      </c>
      <c r="S1799" s="2">
        <v>15705.87722</v>
      </c>
      <c r="T1799" s="2">
        <v>271578.5</v>
      </c>
    </row>
    <row r="1800" spans="1:20">
      <c r="A1800" s="2" t="s">
        <v>12</v>
      </c>
      <c r="B1800" s="2" t="s">
        <v>2374</v>
      </c>
      <c r="C1800" s="2" t="s">
        <v>14</v>
      </c>
      <c r="D1800" s="3" t="s">
        <v>15</v>
      </c>
      <c r="E1800" s="2" t="s">
        <v>2379</v>
      </c>
      <c r="F1800" s="2"/>
      <c r="G1800" s="2"/>
      <c r="H1800" s="2"/>
      <c r="I1800" s="2"/>
      <c r="J1800" s="2"/>
      <c r="K1800" s="2"/>
      <c r="L1800" s="2"/>
      <c r="M1800" s="2"/>
      <c r="N1800" s="2">
        <v>24240</v>
      </c>
      <c r="O1800" s="2" t="s">
        <v>1069</v>
      </c>
      <c r="P1800" s="2">
        <v>60.314931110000003</v>
      </c>
      <c r="Q1800" s="2">
        <v>1462033.93</v>
      </c>
      <c r="R1800" s="2">
        <v>0.84831126700000004</v>
      </c>
      <c r="S1800" s="2">
        <v>20563.065119999999</v>
      </c>
      <c r="T1800" s="2">
        <v>355566.6</v>
      </c>
    </row>
    <row r="1801" spans="1:20">
      <c r="A1801" s="2" t="s">
        <v>12</v>
      </c>
      <c r="B1801" s="2" t="s">
        <v>2374</v>
      </c>
      <c r="C1801" s="2" t="s">
        <v>14</v>
      </c>
      <c r="D1801" s="3" t="s">
        <v>15</v>
      </c>
      <c r="E1801" s="2" t="s">
        <v>2380</v>
      </c>
      <c r="F1801" s="2"/>
      <c r="G1801" s="2"/>
      <c r="H1801" s="2"/>
      <c r="I1801" s="2"/>
      <c r="J1801" s="2"/>
      <c r="K1801" s="2"/>
      <c r="L1801" s="2"/>
      <c r="M1801" s="2"/>
      <c r="N1801" s="2">
        <v>1656</v>
      </c>
      <c r="O1801" s="2" t="s">
        <v>1069</v>
      </c>
      <c r="P1801" s="2">
        <v>57.861515699999998</v>
      </c>
      <c r="Q1801" s="2">
        <v>95818.67</v>
      </c>
      <c r="R1801" s="2">
        <v>0.81380472199999998</v>
      </c>
      <c r="S1801" s="2">
        <v>1347.660619</v>
      </c>
      <c r="T1801" s="2">
        <v>23303.200000000001</v>
      </c>
    </row>
    <row r="1802" spans="1:20">
      <c r="A1802" s="2" t="s">
        <v>12</v>
      </c>
      <c r="B1802" s="2" t="s">
        <v>2374</v>
      </c>
      <c r="C1802" s="2" t="s">
        <v>14</v>
      </c>
      <c r="D1802" s="3" t="s">
        <v>15</v>
      </c>
      <c r="E1802" s="2" t="s">
        <v>2381</v>
      </c>
      <c r="F1802" s="2"/>
      <c r="G1802" s="2"/>
      <c r="H1802" s="2"/>
      <c r="I1802" s="2"/>
      <c r="J1802" s="2"/>
      <c r="K1802" s="2"/>
      <c r="L1802" s="2"/>
      <c r="M1802" s="2"/>
      <c r="N1802" s="2">
        <v>10500</v>
      </c>
      <c r="O1802" s="2" t="s">
        <v>1069</v>
      </c>
      <c r="P1802" s="2">
        <v>162.68022289999999</v>
      </c>
      <c r="Q1802" s="2">
        <v>1708142.34</v>
      </c>
      <c r="R1802" s="2">
        <v>2.288048141</v>
      </c>
      <c r="S1802" s="2">
        <v>24024.50549</v>
      </c>
      <c r="T1802" s="2">
        <v>415420.2</v>
      </c>
    </row>
    <row r="1803" spans="1:20">
      <c r="A1803" s="2" t="s">
        <v>12</v>
      </c>
      <c r="B1803" s="2" t="s">
        <v>2382</v>
      </c>
      <c r="C1803" s="2" t="s">
        <v>14</v>
      </c>
      <c r="D1803" s="3" t="s">
        <v>15</v>
      </c>
      <c r="E1803" s="2" t="s">
        <v>2383</v>
      </c>
      <c r="F1803" s="2"/>
      <c r="G1803" s="2"/>
      <c r="H1803" s="2"/>
      <c r="I1803" s="2"/>
      <c r="J1803" s="2"/>
      <c r="K1803" s="2"/>
      <c r="L1803" s="2"/>
      <c r="M1803" s="2"/>
      <c r="N1803" s="2">
        <v>960</v>
      </c>
      <c r="O1803" s="2" t="s">
        <v>1069</v>
      </c>
      <c r="P1803" s="2">
        <v>104.9557188</v>
      </c>
      <c r="Q1803" s="2">
        <v>100757.49</v>
      </c>
      <c r="R1803" s="2">
        <v>1.4761704470000001</v>
      </c>
      <c r="S1803" s="2">
        <v>1417.1236289999999</v>
      </c>
      <c r="T1803" s="2">
        <v>24504.2</v>
      </c>
    </row>
    <row r="1804" spans="1:20">
      <c r="A1804" s="2" t="s">
        <v>12</v>
      </c>
      <c r="B1804" s="2" t="s">
        <v>2382</v>
      </c>
      <c r="C1804" s="2" t="s">
        <v>14</v>
      </c>
      <c r="D1804" s="3" t="s">
        <v>15</v>
      </c>
      <c r="E1804" s="2" t="s">
        <v>2384</v>
      </c>
      <c r="F1804" s="2"/>
      <c r="G1804" s="2"/>
      <c r="H1804" s="2"/>
      <c r="I1804" s="2"/>
      <c r="J1804" s="2"/>
      <c r="K1804" s="2"/>
      <c r="L1804" s="2"/>
      <c r="M1804" s="2"/>
      <c r="N1804" s="2">
        <v>1920</v>
      </c>
      <c r="O1804" s="2" t="s">
        <v>1069</v>
      </c>
      <c r="P1804" s="2">
        <v>74.436677079999995</v>
      </c>
      <c r="Q1804" s="2">
        <v>142918.42000000001</v>
      </c>
      <c r="R1804" s="2">
        <v>1.046929354</v>
      </c>
      <c r="S1804" s="2">
        <v>2010.10436</v>
      </c>
      <c r="T1804" s="2">
        <v>34757.699999999997</v>
      </c>
    </row>
    <row r="1805" spans="1:20">
      <c r="A1805" s="2" t="s">
        <v>12</v>
      </c>
      <c r="B1805" s="2" t="s">
        <v>2385</v>
      </c>
      <c r="C1805" s="2" t="s">
        <v>14</v>
      </c>
      <c r="D1805" s="3" t="s">
        <v>15</v>
      </c>
      <c r="E1805" s="2" t="s">
        <v>2386</v>
      </c>
      <c r="F1805" s="2"/>
      <c r="G1805" s="2"/>
      <c r="H1805" s="2"/>
      <c r="I1805" s="2"/>
      <c r="J1805" s="2"/>
      <c r="K1805" s="2"/>
      <c r="L1805" s="2"/>
      <c r="M1805" s="2"/>
      <c r="N1805" s="2">
        <v>14400</v>
      </c>
      <c r="O1805" s="2" t="s">
        <v>1069</v>
      </c>
      <c r="P1805" s="2">
        <v>32.259612500000003</v>
      </c>
      <c r="Q1805" s="2">
        <v>464538.42</v>
      </c>
      <c r="R1805" s="2">
        <v>0.45372169499999998</v>
      </c>
      <c r="S1805" s="2">
        <v>6533.5924050000003</v>
      </c>
      <c r="T1805" s="2">
        <v>112975.7</v>
      </c>
    </row>
    <row r="1806" spans="1:20">
      <c r="A1806" s="2" t="s">
        <v>12</v>
      </c>
      <c r="B1806" s="2" t="s">
        <v>2385</v>
      </c>
      <c r="C1806" s="2" t="s">
        <v>14</v>
      </c>
      <c r="D1806" s="3" t="s">
        <v>15</v>
      </c>
      <c r="E1806" s="2" t="s">
        <v>2387</v>
      </c>
      <c r="F1806" s="2"/>
      <c r="G1806" s="2"/>
      <c r="H1806" s="2"/>
      <c r="I1806" s="2"/>
      <c r="J1806" s="2"/>
      <c r="K1806" s="2"/>
      <c r="L1806" s="2"/>
      <c r="M1806" s="2"/>
      <c r="N1806" s="2">
        <v>68760</v>
      </c>
      <c r="O1806" s="2" t="s">
        <v>2187</v>
      </c>
      <c r="P1806" s="2">
        <v>33.332251309999997</v>
      </c>
      <c r="Q1806" s="2">
        <v>2291925.6</v>
      </c>
      <c r="R1806" s="2">
        <v>0.46880803500000001</v>
      </c>
      <c r="S1806" s="2">
        <v>32235.24051</v>
      </c>
      <c r="T1806" s="2">
        <v>557396.4</v>
      </c>
    </row>
    <row r="1807" spans="1:20">
      <c r="A1807" s="2" t="s">
        <v>12</v>
      </c>
      <c r="B1807" s="2" t="s">
        <v>2385</v>
      </c>
      <c r="C1807" s="2" t="s">
        <v>14</v>
      </c>
      <c r="D1807" s="3" t="s">
        <v>15</v>
      </c>
      <c r="E1807" s="2" t="s">
        <v>2388</v>
      </c>
      <c r="F1807" s="2"/>
      <c r="G1807" s="2"/>
      <c r="H1807" s="2"/>
      <c r="I1807" s="2"/>
      <c r="J1807" s="2"/>
      <c r="K1807" s="2"/>
      <c r="L1807" s="2"/>
      <c r="M1807" s="2"/>
      <c r="N1807" s="2">
        <v>240</v>
      </c>
      <c r="O1807" s="2" t="s">
        <v>1069</v>
      </c>
      <c r="P1807" s="2">
        <v>106.79291670000001</v>
      </c>
      <c r="Q1807" s="2">
        <v>25630.3</v>
      </c>
      <c r="R1807" s="2">
        <v>1.50201008</v>
      </c>
      <c r="S1807" s="2">
        <v>360.48241910000002</v>
      </c>
      <c r="T1807" s="2">
        <v>6233.3</v>
      </c>
    </row>
    <row r="1808" spans="1:20">
      <c r="A1808" s="2" t="s">
        <v>12</v>
      </c>
      <c r="B1808" s="2" t="s">
        <v>2385</v>
      </c>
      <c r="C1808" s="2" t="s">
        <v>14</v>
      </c>
      <c r="D1808" s="3" t="s">
        <v>15</v>
      </c>
      <c r="E1808" s="2" t="s">
        <v>2389</v>
      </c>
      <c r="F1808" s="2"/>
      <c r="G1808" s="2"/>
      <c r="H1808" s="2"/>
      <c r="I1808" s="2"/>
      <c r="J1808" s="2"/>
      <c r="K1808" s="2"/>
      <c r="L1808" s="2"/>
      <c r="M1808" s="2"/>
      <c r="N1808" s="2">
        <v>7200</v>
      </c>
      <c r="O1808" s="2" t="s">
        <v>1069</v>
      </c>
      <c r="P1808" s="2">
        <v>81.584634719999997</v>
      </c>
      <c r="Q1808" s="2">
        <v>587409.37</v>
      </c>
      <c r="R1808" s="2">
        <v>1.1474632170000001</v>
      </c>
      <c r="S1808" s="2">
        <v>8261.7351620000009</v>
      </c>
      <c r="T1808" s="2">
        <v>142857.9</v>
      </c>
    </row>
    <row r="1809" spans="1:20">
      <c r="A1809" s="2" t="s">
        <v>12</v>
      </c>
      <c r="B1809" s="2" t="s">
        <v>2385</v>
      </c>
      <c r="C1809" s="2" t="s">
        <v>14</v>
      </c>
      <c r="D1809" s="3" t="s">
        <v>15</v>
      </c>
      <c r="E1809" s="2" t="s">
        <v>2390</v>
      </c>
      <c r="F1809" s="2"/>
      <c r="G1809" s="2"/>
      <c r="H1809" s="2"/>
      <c r="I1809" s="2"/>
      <c r="J1809" s="2"/>
      <c r="K1809" s="2"/>
      <c r="L1809" s="2"/>
      <c r="M1809" s="2"/>
      <c r="N1809" s="2">
        <v>52800</v>
      </c>
      <c r="O1809" s="2" t="s">
        <v>1069</v>
      </c>
      <c r="P1809" s="2">
        <v>37.414855109999998</v>
      </c>
      <c r="Q1809" s="2">
        <v>1975504.35</v>
      </c>
      <c r="R1809" s="2">
        <v>0.52622862299999995</v>
      </c>
      <c r="S1809" s="2">
        <v>27784.871309999999</v>
      </c>
      <c r="T1809" s="2">
        <v>480442.6</v>
      </c>
    </row>
    <row r="1810" spans="1:20">
      <c r="A1810" s="2" t="s">
        <v>12</v>
      </c>
      <c r="B1810" s="2" t="s">
        <v>2391</v>
      </c>
      <c r="C1810" s="2" t="s">
        <v>14</v>
      </c>
      <c r="D1810" s="3" t="s">
        <v>15</v>
      </c>
      <c r="E1810" s="2" t="s">
        <v>2371</v>
      </c>
      <c r="F1810" s="2"/>
      <c r="G1810" s="2"/>
      <c r="H1810" s="2"/>
      <c r="I1810" s="2"/>
      <c r="J1810" s="2"/>
      <c r="K1810" s="2"/>
      <c r="L1810" s="2"/>
      <c r="M1810" s="2"/>
      <c r="N1810" s="2">
        <v>2464</v>
      </c>
      <c r="O1810" s="2" t="s">
        <v>1069</v>
      </c>
      <c r="P1810" s="2">
        <v>1057.735471</v>
      </c>
      <c r="Q1810" s="2">
        <v>2606260.2000000002</v>
      </c>
      <c r="R1810" s="2">
        <v>15.274158419999999</v>
      </c>
      <c r="S1810" s="2">
        <v>37635.52635</v>
      </c>
      <c r="T1810" s="2">
        <v>633842.5</v>
      </c>
    </row>
    <row r="1811" spans="1:20">
      <c r="A1811" s="2" t="s">
        <v>12</v>
      </c>
      <c r="B1811" s="2" t="s">
        <v>2392</v>
      </c>
      <c r="C1811" s="2" t="s">
        <v>14</v>
      </c>
      <c r="D1811" s="3" t="s">
        <v>18</v>
      </c>
      <c r="E1811" s="2" t="s">
        <v>2393</v>
      </c>
      <c r="F1811" s="2"/>
      <c r="G1811" s="2"/>
      <c r="H1811" s="2"/>
      <c r="I1811" s="2"/>
      <c r="J1811" s="2"/>
      <c r="K1811" s="2"/>
      <c r="L1811" s="2"/>
      <c r="M1811" s="2"/>
      <c r="N1811" s="2">
        <v>305400</v>
      </c>
      <c r="O1811" s="2" t="s">
        <v>1069</v>
      </c>
      <c r="P1811" s="2">
        <v>7.022338736</v>
      </c>
      <c r="Q1811" s="2">
        <v>2144622.25</v>
      </c>
      <c r="R1811" s="2">
        <v>0.10140561400000001</v>
      </c>
      <c r="S1811" s="2">
        <v>30969.274369999999</v>
      </c>
      <c r="T1811" s="2">
        <v>664403.9</v>
      </c>
    </row>
    <row r="1812" spans="1:20">
      <c r="A1812" s="2" t="s">
        <v>12</v>
      </c>
      <c r="B1812" s="2" t="s">
        <v>2394</v>
      </c>
      <c r="C1812" s="2" t="s">
        <v>14</v>
      </c>
      <c r="D1812" s="3" t="s">
        <v>15</v>
      </c>
      <c r="E1812" s="2" t="s">
        <v>2395</v>
      </c>
      <c r="F1812" s="2"/>
      <c r="G1812" s="2"/>
      <c r="H1812" s="2"/>
      <c r="I1812" s="2"/>
      <c r="J1812" s="2"/>
      <c r="K1812" s="2"/>
      <c r="L1812" s="2"/>
      <c r="M1812" s="2"/>
      <c r="N1812" s="2">
        <v>22020</v>
      </c>
      <c r="O1812" s="2" t="s">
        <v>1069</v>
      </c>
      <c r="P1812" s="2">
        <v>174.96968709999999</v>
      </c>
      <c r="Q1812" s="2">
        <v>3852832.51</v>
      </c>
      <c r="R1812" s="2">
        <v>2.5266380810000002</v>
      </c>
      <c r="S1812" s="2">
        <v>55636.570540000001</v>
      </c>
      <c r="T1812" s="2">
        <v>937008.9</v>
      </c>
    </row>
    <row r="1813" spans="1:20">
      <c r="A1813" s="2" t="s">
        <v>12</v>
      </c>
      <c r="B1813" s="2" t="s">
        <v>2394</v>
      </c>
      <c r="C1813" s="2" t="s">
        <v>14</v>
      </c>
      <c r="D1813" s="3" t="s">
        <v>15</v>
      </c>
      <c r="E1813" s="2" t="s">
        <v>2396</v>
      </c>
      <c r="F1813" s="2"/>
      <c r="G1813" s="2"/>
      <c r="H1813" s="2"/>
      <c r="I1813" s="2"/>
      <c r="J1813" s="2"/>
      <c r="K1813" s="2"/>
      <c r="L1813" s="2"/>
      <c r="M1813" s="2"/>
      <c r="N1813" s="2">
        <v>41508</v>
      </c>
      <c r="O1813" s="2" t="s">
        <v>1069</v>
      </c>
      <c r="P1813" s="2">
        <v>81.066959139999994</v>
      </c>
      <c r="Q1813" s="2">
        <v>3364927.34</v>
      </c>
      <c r="R1813" s="2">
        <v>1.170642009</v>
      </c>
      <c r="S1813" s="2">
        <v>48591.008520000003</v>
      </c>
      <c r="T1813" s="2">
        <v>818350.3</v>
      </c>
    </row>
    <row r="1814" spans="1:20">
      <c r="A1814" s="2" t="s">
        <v>12</v>
      </c>
      <c r="B1814" s="2" t="s">
        <v>2394</v>
      </c>
      <c r="C1814" s="2" t="s">
        <v>14</v>
      </c>
      <c r="D1814" s="3" t="s">
        <v>15</v>
      </c>
      <c r="E1814" s="2" t="s">
        <v>2397</v>
      </c>
      <c r="F1814" s="2"/>
      <c r="G1814" s="2"/>
      <c r="H1814" s="2"/>
      <c r="I1814" s="2"/>
      <c r="J1814" s="2"/>
      <c r="K1814" s="2"/>
      <c r="L1814" s="2"/>
      <c r="M1814" s="2"/>
      <c r="N1814" s="2">
        <v>16632</v>
      </c>
      <c r="O1814" s="2" t="s">
        <v>1069</v>
      </c>
      <c r="P1814" s="2">
        <v>242.85792509999999</v>
      </c>
      <c r="Q1814" s="2">
        <v>4039213.01</v>
      </c>
      <c r="R1814" s="2">
        <v>3.5069736470000001</v>
      </c>
      <c r="S1814" s="2">
        <v>58327.985699999997</v>
      </c>
      <c r="T1814" s="2">
        <v>982336.6</v>
      </c>
    </row>
    <row r="1815" spans="1:20">
      <c r="A1815" s="2" t="s">
        <v>12</v>
      </c>
      <c r="B1815" s="2" t="s">
        <v>2398</v>
      </c>
      <c r="C1815" s="2" t="s">
        <v>14</v>
      </c>
      <c r="D1815" s="3" t="s">
        <v>15</v>
      </c>
      <c r="E1815" s="2" t="s">
        <v>2399</v>
      </c>
      <c r="F1815" s="2"/>
      <c r="G1815" s="2"/>
      <c r="H1815" s="2"/>
      <c r="I1815" s="2"/>
      <c r="J1815" s="2"/>
      <c r="K1815" s="2"/>
      <c r="L1815" s="2"/>
      <c r="M1815" s="2"/>
      <c r="N1815" s="2">
        <v>5904</v>
      </c>
      <c r="O1815" s="2" t="s">
        <v>1069</v>
      </c>
      <c r="P1815" s="2">
        <v>35.73043191</v>
      </c>
      <c r="Q1815" s="2">
        <v>210952.47</v>
      </c>
      <c r="R1815" s="2">
        <v>0.51596291599999999</v>
      </c>
      <c r="S1815" s="2">
        <v>3046.245054</v>
      </c>
      <c r="T1815" s="2">
        <v>51303.6</v>
      </c>
    </row>
    <row r="1816" spans="1:20">
      <c r="A1816" s="2" t="s">
        <v>12</v>
      </c>
      <c r="B1816" s="2" t="s">
        <v>2398</v>
      </c>
      <c r="C1816" s="2" t="s">
        <v>14</v>
      </c>
      <c r="D1816" s="3" t="s">
        <v>15</v>
      </c>
      <c r="E1816" s="2" t="s">
        <v>2400</v>
      </c>
      <c r="F1816" s="2"/>
      <c r="G1816" s="2"/>
      <c r="H1816" s="2"/>
      <c r="I1816" s="2"/>
      <c r="J1816" s="2"/>
      <c r="K1816" s="2"/>
      <c r="L1816" s="2"/>
      <c r="M1816" s="2"/>
      <c r="N1816" s="2">
        <v>12600</v>
      </c>
      <c r="O1816" s="2" t="s">
        <v>1069</v>
      </c>
      <c r="P1816" s="2">
        <v>81.20552619</v>
      </c>
      <c r="Q1816" s="2">
        <v>1023189.63</v>
      </c>
      <c r="R1816" s="2">
        <v>1.172642977</v>
      </c>
      <c r="S1816" s="2">
        <v>14775.301520000001</v>
      </c>
      <c r="T1816" s="2">
        <v>248839.8</v>
      </c>
    </row>
    <row r="1817" spans="1:20">
      <c r="A1817" s="2" t="s">
        <v>12</v>
      </c>
      <c r="B1817" s="2" t="s">
        <v>2401</v>
      </c>
      <c r="C1817" s="2" t="s">
        <v>14</v>
      </c>
      <c r="D1817" s="3" t="s">
        <v>15</v>
      </c>
      <c r="E1817" s="2" t="s">
        <v>2402</v>
      </c>
      <c r="F1817" s="2"/>
      <c r="G1817" s="2"/>
      <c r="H1817" s="2"/>
      <c r="I1817" s="2"/>
      <c r="J1817" s="2"/>
      <c r="K1817" s="2"/>
      <c r="L1817" s="2"/>
      <c r="M1817" s="2"/>
      <c r="N1817" s="2">
        <v>16000</v>
      </c>
      <c r="O1817" s="2" t="s">
        <v>1069</v>
      </c>
      <c r="P1817" s="2">
        <v>95.924437499999996</v>
      </c>
      <c r="Q1817" s="2">
        <v>1534791</v>
      </c>
      <c r="R1817" s="2">
        <v>1.385190433</v>
      </c>
      <c r="S1817" s="2">
        <v>22163.04693</v>
      </c>
      <c r="T1817" s="2">
        <v>373261.2</v>
      </c>
    </row>
    <row r="1818" spans="1:20">
      <c r="A1818" s="2" t="s">
        <v>12</v>
      </c>
      <c r="B1818" s="2" t="s">
        <v>2403</v>
      </c>
      <c r="C1818" s="2" t="s">
        <v>14</v>
      </c>
      <c r="D1818" s="3" t="s">
        <v>15</v>
      </c>
      <c r="E1818" s="2" t="s">
        <v>2404</v>
      </c>
      <c r="F1818" s="2"/>
      <c r="G1818" s="2"/>
      <c r="H1818" s="2"/>
      <c r="I1818" s="2"/>
      <c r="J1818" s="2"/>
      <c r="K1818" s="2"/>
      <c r="L1818" s="2"/>
      <c r="M1818" s="2"/>
      <c r="N1818" s="2">
        <v>17280</v>
      </c>
      <c r="O1818" s="2" t="s">
        <v>1069</v>
      </c>
      <c r="P1818" s="2">
        <v>98.107152780000007</v>
      </c>
      <c r="Q1818" s="2">
        <v>1695291.6</v>
      </c>
      <c r="R1818" s="2">
        <v>1.409585528</v>
      </c>
      <c r="S1818" s="2">
        <v>24357.637930000001</v>
      </c>
      <c r="T1818" s="2">
        <v>412294.9</v>
      </c>
    </row>
    <row r="1819" spans="1:20">
      <c r="A1819" s="2" t="s">
        <v>12</v>
      </c>
      <c r="B1819" s="2" t="s">
        <v>2403</v>
      </c>
      <c r="C1819" s="2" t="s">
        <v>14</v>
      </c>
      <c r="D1819" s="3" t="s">
        <v>15</v>
      </c>
      <c r="E1819" s="2" t="s">
        <v>2405</v>
      </c>
      <c r="F1819" s="2"/>
      <c r="G1819" s="2"/>
      <c r="H1819" s="2"/>
      <c r="I1819" s="2"/>
      <c r="J1819" s="2"/>
      <c r="K1819" s="2"/>
      <c r="L1819" s="2"/>
      <c r="M1819" s="2"/>
      <c r="N1819" s="2">
        <v>19152</v>
      </c>
      <c r="O1819" s="2" t="s">
        <v>1069</v>
      </c>
      <c r="P1819" s="2">
        <v>89.871880739999995</v>
      </c>
      <c r="Q1819" s="2">
        <v>1721226.26</v>
      </c>
      <c r="R1819" s="2">
        <v>1.2912626540000001</v>
      </c>
      <c r="S1819" s="2">
        <v>24730.262360000001</v>
      </c>
      <c r="T1819" s="2">
        <v>418602.2</v>
      </c>
    </row>
    <row r="1820" spans="1:20">
      <c r="A1820" s="2" t="s">
        <v>12</v>
      </c>
      <c r="B1820" s="2" t="s">
        <v>2403</v>
      </c>
      <c r="C1820" s="2" t="s">
        <v>14</v>
      </c>
      <c r="D1820" s="3" t="s">
        <v>18</v>
      </c>
      <c r="E1820" s="2" t="s">
        <v>2406</v>
      </c>
      <c r="F1820" s="2"/>
      <c r="G1820" s="2"/>
      <c r="H1820" s="2"/>
      <c r="I1820" s="2"/>
      <c r="J1820" s="2"/>
      <c r="K1820" s="2"/>
      <c r="L1820" s="2"/>
      <c r="M1820" s="2"/>
      <c r="N1820" s="2">
        <v>6000</v>
      </c>
      <c r="O1820" s="2" t="s">
        <v>1069</v>
      </c>
      <c r="P1820" s="2">
        <v>17.253965000000001</v>
      </c>
      <c r="Q1820" s="2">
        <v>103523.79</v>
      </c>
      <c r="R1820" s="2">
        <v>0.24790179600000001</v>
      </c>
      <c r="S1820" s="2">
        <v>1487.4107759999999</v>
      </c>
      <c r="T1820" s="2">
        <v>32071.7</v>
      </c>
    </row>
    <row r="1821" spans="1:20">
      <c r="A1821" s="2" t="s">
        <v>12</v>
      </c>
      <c r="B1821" s="2" t="s">
        <v>2403</v>
      </c>
      <c r="C1821" s="2" t="s">
        <v>14</v>
      </c>
      <c r="D1821" s="3" t="s">
        <v>15</v>
      </c>
      <c r="E1821" s="2" t="s">
        <v>2407</v>
      </c>
      <c r="F1821" s="2"/>
      <c r="G1821" s="2"/>
      <c r="H1821" s="2"/>
      <c r="I1821" s="2"/>
      <c r="J1821" s="2"/>
      <c r="K1821" s="2"/>
      <c r="L1821" s="2"/>
      <c r="M1821" s="2"/>
      <c r="N1821" s="2">
        <v>50400</v>
      </c>
      <c r="O1821" s="2" t="s">
        <v>1069</v>
      </c>
      <c r="P1821" s="2">
        <v>23.126113100000001</v>
      </c>
      <c r="Q1821" s="2">
        <v>1165556.1000000001</v>
      </c>
      <c r="R1821" s="2">
        <v>0.33227173999999998</v>
      </c>
      <c r="S1821" s="2">
        <v>16746.49569</v>
      </c>
      <c r="T1821" s="2">
        <v>283463.3</v>
      </c>
    </row>
    <row r="1822" spans="1:20">
      <c r="A1822" s="2" t="s">
        <v>12</v>
      </c>
      <c r="B1822" s="2" t="s">
        <v>2408</v>
      </c>
      <c r="C1822" s="2" t="s">
        <v>14</v>
      </c>
      <c r="D1822" s="3" t="s">
        <v>15</v>
      </c>
      <c r="E1822" s="2" t="s">
        <v>2409</v>
      </c>
      <c r="F1822" s="2"/>
      <c r="G1822" s="2"/>
      <c r="H1822" s="2"/>
      <c r="I1822" s="2"/>
      <c r="J1822" s="2"/>
      <c r="K1822" s="2"/>
      <c r="L1822" s="2"/>
      <c r="M1822" s="2"/>
      <c r="N1822" s="2">
        <v>27000</v>
      </c>
      <c r="O1822" s="2" t="s">
        <v>1069</v>
      </c>
      <c r="P1822" s="2">
        <v>116.2931389</v>
      </c>
      <c r="Q1822" s="2">
        <v>3139914.75</v>
      </c>
      <c r="R1822" s="2">
        <v>1.6708784320000001</v>
      </c>
      <c r="S1822" s="2">
        <v>45113.717669999998</v>
      </c>
      <c r="T1822" s="2">
        <v>763627.2</v>
      </c>
    </row>
    <row r="1823" spans="1:20">
      <c r="A1823" s="2" t="s">
        <v>12</v>
      </c>
      <c r="B1823" s="2" t="s">
        <v>2410</v>
      </c>
      <c r="C1823" s="2" t="s">
        <v>14</v>
      </c>
      <c r="D1823" s="3" t="s">
        <v>18</v>
      </c>
      <c r="E1823" s="2" t="s">
        <v>2411</v>
      </c>
      <c r="F1823" s="2"/>
      <c r="G1823" s="2"/>
      <c r="H1823" s="2"/>
      <c r="I1823" s="2"/>
      <c r="J1823" s="2"/>
      <c r="K1823" s="2"/>
      <c r="L1823" s="2"/>
      <c r="M1823" s="2"/>
      <c r="N1823" s="2">
        <v>259800</v>
      </c>
      <c r="O1823" s="2" t="s">
        <v>2187</v>
      </c>
      <c r="P1823" s="2">
        <v>7.0452517710000002</v>
      </c>
      <c r="Q1823" s="2">
        <v>1830356.41</v>
      </c>
      <c r="R1823" s="2">
        <v>0.101224882</v>
      </c>
      <c r="S1823" s="2">
        <v>26298.224279999999</v>
      </c>
      <c r="T1823" s="2">
        <v>567044.4</v>
      </c>
    </row>
    <row r="1824" spans="1:20">
      <c r="A1824" s="2" t="s">
        <v>12</v>
      </c>
      <c r="B1824" s="2" t="s">
        <v>2410</v>
      </c>
      <c r="C1824" s="2" t="s">
        <v>14</v>
      </c>
      <c r="D1824" s="3" t="s">
        <v>18</v>
      </c>
      <c r="E1824" s="2" t="s">
        <v>2412</v>
      </c>
      <c r="F1824" s="2"/>
      <c r="G1824" s="2"/>
      <c r="H1824" s="2"/>
      <c r="I1824" s="2"/>
      <c r="J1824" s="2"/>
      <c r="K1824" s="2"/>
      <c r="L1824" s="2"/>
      <c r="M1824" s="2"/>
      <c r="N1824" s="2">
        <v>265680</v>
      </c>
      <c r="O1824" s="2" t="s">
        <v>1069</v>
      </c>
      <c r="P1824" s="2">
        <v>4.7569531390000002</v>
      </c>
      <c r="Q1824" s="2">
        <v>1263827.31</v>
      </c>
      <c r="R1824" s="2">
        <v>6.8347028000000004E-2</v>
      </c>
      <c r="S1824" s="2">
        <v>18158.43836</v>
      </c>
      <c r="T1824" s="2">
        <v>391533.7</v>
      </c>
    </row>
    <row r="1825" spans="1:20">
      <c r="A1825" s="2" t="s">
        <v>12</v>
      </c>
      <c r="B1825" s="2" t="s">
        <v>2410</v>
      </c>
      <c r="C1825" s="2" t="s">
        <v>14</v>
      </c>
      <c r="D1825" s="3" t="s">
        <v>18</v>
      </c>
      <c r="E1825" s="2" t="s">
        <v>2413</v>
      </c>
      <c r="F1825" s="2"/>
      <c r="G1825" s="2"/>
      <c r="H1825" s="2"/>
      <c r="I1825" s="2"/>
      <c r="J1825" s="2"/>
      <c r="K1825" s="2"/>
      <c r="L1825" s="2"/>
      <c r="M1825" s="2"/>
      <c r="N1825" s="2">
        <v>30000</v>
      </c>
      <c r="O1825" s="2" t="s">
        <v>2187</v>
      </c>
      <c r="P1825" s="2">
        <v>12.681452999999999</v>
      </c>
      <c r="Q1825" s="2">
        <v>380443.59</v>
      </c>
      <c r="R1825" s="2">
        <v>0.18220478400000001</v>
      </c>
      <c r="S1825" s="2">
        <v>5466.1435339999998</v>
      </c>
      <c r="T1825" s="2">
        <v>117861.4</v>
      </c>
    </row>
    <row r="1826" spans="1:20">
      <c r="A1826" s="2" t="s">
        <v>12</v>
      </c>
      <c r="B1826" s="2" t="s">
        <v>2414</v>
      </c>
      <c r="C1826" s="2" t="s">
        <v>14</v>
      </c>
      <c r="D1826" s="3" t="s">
        <v>15</v>
      </c>
      <c r="E1826" s="2" t="s">
        <v>2415</v>
      </c>
      <c r="F1826" s="2"/>
      <c r="G1826" s="2"/>
      <c r="H1826" s="2"/>
      <c r="I1826" s="2"/>
      <c r="J1826" s="2"/>
      <c r="K1826" s="2"/>
      <c r="L1826" s="2"/>
      <c r="M1826" s="2"/>
      <c r="N1826" s="2">
        <v>11880</v>
      </c>
      <c r="O1826" s="2" t="s">
        <v>1069</v>
      </c>
      <c r="P1826" s="2">
        <v>81.343744110000003</v>
      </c>
      <c r="Q1826" s="2">
        <v>966363.68</v>
      </c>
      <c r="R1826" s="2">
        <v>1.168731956</v>
      </c>
      <c r="S1826" s="2">
        <v>13884.53563</v>
      </c>
      <c r="T1826" s="2">
        <v>235019.6</v>
      </c>
    </row>
    <row r="1827" spans="1:20">
      <c r="A1827" s="2" t="s">
        <v>12</v>
      </c>
      <c r="B1827" s="2" t="s">
        <v>2414</v>
      </c>
      <c r="C1827" s="2" t="s">
        <v>14</v>
      </c>
      <c r="D1827" s="3" t="s">
        <v>15</v>
      </c>
      <c r="E1827" s="2" t="s">
        <v>2416</v>
      </c>
      <c r="F1827" s="2"/>
      <c r="G1827" s="2"/>
      <c r="H1827" s="2"/>
      <c r="I1827" s="2"/>
      <c r="J1827" s="2"/>
      <c r="K1827" s="2"/>
      <c r="L1827" s="2"/>
      <c r="M1827" s="2"/>
      <c r="N1827" s="2">
        <v>360</v>
      </c>
      <c r="O1827" s="2" t="s">
        <v>1069</v>
      </c>
      <c r="P1827" s="2">
        <v>89.943972220000006</v>
      </c>
      <c r="Q1827" s="2">
        <v>32379.83</v>
      </c>
      <c r="R1827" s="2">
        <v>1.292298451</v>
      </c>
      <c r="S1827" s="2">
        <v>465.2274425</v>
      </c>
      <c r="T1827" s="2">
        <v>7874.8</v>
      </c>
    </row>
    <row r="1828" spans="1:20">
      <c r="A1828" s="2" t="s">
        <v>12</v>
      </c>
      <c r="B1828" s="2" t="s">
        <v>2414</v>
      </c>
      <c r="C1828" s="2" t="s">
        <v>14</v>
      </c>
      <c r="D1828" s="3" t="s">
        <v>15</v>
      </c>
      <c r="E1828" s="2" t="s">
        <v>2417</v>
      </c>
      <c r="F1828" s="2"/>
      <c r="G1828" s="2"/>
      <c r="H1828" s="2"/>
      <c r="I1828" s="2"/>
      <c r="J1828" s="2"/>
      <c r="K1828" s="2"/>
      <c r="L1828" s="2"/>
      <c r="M1828" s="2"/>
      <c r="N1828" s="2">
        <v>42120</v>
      </c>
      <c r="O1828" s="2" t="s">
        <v>1069</v>
      </c>
      <c r="P1828" s="2">
        <v>32.475715569999998</v>
      </c>
      <c r="Q1828" s="2">
        <v>1367877.14</v>
      </c>
      <c r="R1828" s="2">
        <v>0.46660510900000002</v>
      </c>
      <c r="S1828" s="2">
        <v>19653.407179999998</v>
      </c>
      <c r="T1828" s="2">
        <v>332667.7</v>
      </c>
    </row>
    <row r="1829" spans="1:20">
      <c r="A1829" s="2" t="s">
        <v>12</v>
      </c>
      <c r="B1829" s="2" t="s">
        <v>2414</v>
      </c>
      <c r="C1829" s="2" t="s">
        <v>14</v>
      </c>
      <c r="D1829" s="3" t="s">
        <v>15</v>
      </c>
      <c r="E1829" s="2" t="s">
        <v>2418</v>
      </c>
      <c r="F1829" s="2"/>
      <c r="G1829" s="2"/>
      <c r="H1829" s="2"/>
      <c r="I1829" s="2"/>
      <c r="J1829" s="2"/>
      <c r="K1829" s="2"/>
      <c r="L1829" s="2"/>
      <c r="M1829" s="2"/>
      <c r="N1829" s="2">
        <v>15120</v>
      </c>
      <c r="O1829" s="2" t="s">
        <v>1069</v>
      </c>
      <c r="P1829" s="2">
        <v>98.18584061</v>
      </c>
      <c r="Q1829" s="2">
        <v>1484569.91</v>
      </c>
      <c r="R1829" s="2">
        <v>1.410716101</v>
      </c>
      <c r="S1829" s="2">
        <v>21330.027440000002</v>
      </c>
      <c r="T1829" s="2">
        <v>361047.4</v>
      </c>
    </row>
    <row r="1830" spans="1:20">
      <c r="A1830" s="2" t="s">
        <v>12</v>
      </c>
      <c r="B1830" s="2" t="s">
        <v>2419</v>
      </c>
      <c r="C1830" s="2" t="s">
        <v>14</v>
      </c>
      <c r="D1830" s="3" t="s">
        <v>15</v>
      </c>
      <c r="E1830" s="2" t="s">
        <v>2420</v>
      </c>
      <c r="F1830" s="2"/>
      <c r="G1830" s="2"/>
      <c r="H1830" s="2"/>
      <c r="I1830" s="2"/>
      <c r="J1830" s="2"/>
      <c r="K1830" s="2"/>
      <c r="L1830" s="2"/>
      <c r="M1830" s="2"/>
      <c r="N1830" s="2">
        <v>22020</v>
      </c>
      <c r="O1830" s="2" t="s">
        <v>1069</v>
      </c>
      <c r="P1830" s="2">
        <v>176.15718530000001</v>
      </c>
      <c r="Q1830" s="2">
        <v>3878981.22</v>
      </c>
      <c r="R1830" s="2">
        <v>2.5273627730000001</v>
      </c>
      <c r="S1830" s="2">
        <v>55652.528259999999</v>
      </c>
      <c r="T1830" s="2">
        <v>943368.2</v>
      </c>
    </row>
    <row r="1831" spans="1:20">
      <c r="A1831" s="2" t="s">
        <v>12</v>
      </c>
      <c r="B1831" s="2" t="s">
        <v>2419</v>
      </c>
      <c r="C1831" s="2" t="s">
        <v>14</v>
      </c>
      <c r="D1831" s="3" t="s">
        <v>15</v>
      </c>
      <c r="E1831" s="2" t="s">
        <v>2421</v>
      </c>
      <c r="F1831" s="2"/>
      <c r="G1831" s="2"/>
      <c r="H1831" s="2"/>
      <c r="I1831" s="2"/>
      <c r="J1831" s="2"/>
      <c r="K1831" s="2"/>
      <c r="L1831" s="2"/>
      <c r="M1831" s="2"/>
      <c r="N1831" s="2">
        <v>16200</v>
      </c>
      <c r="O1831" s="2" t="s">
        <v>1069</v>
      </c>
      <c r="P1831" s="2">
        <v>83.578754939999996</v>
      </c>
      <c r="Q1831" s="2">
        <v>1353975.83</v>
      </c>
      <c r="R1831" s="2">
        <v>1.199121305</v>
      </c>
      <c r="S1831" s="2">
        <v>19425.76514</v>
      </c>
      <c r="T1831" s="2">
        <v>329287</v>
      </c>
    </row>
    <row r="1832" spans="1:20">
      <c r="A1832" s="2" t="s">
        <v>12</v>
      </c>
      <c r="B1832" s="2" t="s">
        <v>2419</v>
      </c>
      <c r="C1832" s="2" t="s">
        <v>14</v>
      </c>
      <c r="D1832" s="3" t="s">
        <v>15</v>
      </c>
      <c r="E1832" s="2" t="s">
        <v>2397</v>
      </c>
      <c r="F1832" s="2"/>
      <c r="G1832" s="2"/>
      <c r="H1832" s="2"/>
      <c r="I1832" s="2"/>
      <c r="J1832" s="2"/>
      <c r="K1832" s="2"/>
      <c r="L1832" s="2"/>
      <c r="M1832" s="2"/>
      <c r="N1832" s="2">
        <v>16632</v>
      </c>
      <c r="O1832" s="2" t="s">
        <v>1069</v>
      </c>
      <c r="P1832" s="2">
        <v>244.50617299999999</v>
      </c>
      <c r="Q1832" s="2">
        <v>4066626.67</v>
      </c>
      <c r="R1832" s="2">
        <v>3.5079795269999998</v>
      </c>
      <c r="S1832" s="2">
        <v>58344.715490000002</v>
      </c>
      <c r="T1832" s="2">
        <v>989003.7</v>
      </c>
    </row>
    <row r="1833" spans="1:20">
      <c r="A1833" s="2" t="s">
        <v>12</v>
      </c>
      <c r="B1833" s="2" t="s">
        <v>2422</v>
      </c>
      <c r="C1833" s="2" t="s">
        <v>14</v>
      </c>
      <c r="D1833" s="3" t="s">
        <v>15</v>
      </c>
      <c r="E1833" s="2" t="s">
        <v>2423</v>
      </c>
      <c r="F1833" s="2"/>
      <c r="G1833" s="2"/>
      <c r="H1833" s="2"/>
      <c r="I1833" s="2"/>
      <c r="J1833" s="2"/>
      <c r="K1833" s="2"/>
      <c r="L1833" s="2"/>
      <c r="M1833" s="2"/>
      <c r="N1833" s="2">
        <v>42120</v>
      </c>
      <c r="O1833" s="2" t="s">
        <v>1069</v>
      </c>
      <c r="P1833" s="2">
        <v>81.441473169999995</v>
      </c>
      <c r="Q1833" s="2">
        <v>3430314.85</v>
      </c>
      <c r="R1833" s="2">
        <v>1.168457291</v>
      </c>
      <c r="S1833" s="2">
        <v>49215.421090000003</v>
      </c>
      <c r="T1833" s="2">
        <v>834252.5</v>
      </c>
    </row>
    <row r="1834" spans="1:20">
      <c r="A1834" s="2" t="s">
        <v>12</v>
      </c>
      <c r="B1834" s="2" t="s">
        <v>2422</v>
      </c>
      <c r="C1834" s="2" t="s">
        <v>14</v>
      </c>
      <c r="D1834" s="3" t="s">
        <v>15</v>
      </c>
      <c r="E1834" s="2" t="s">
        <v>2424</v>
      </c>
      <c r="F1834" s="2"/>
      <c r="G1834" s="2"/>
      <c r="H1834" s="2"/>
      <c r="I1834" s="2"/>
      <c r="J1834" s="2"/>
      <c r="K1834" s="2"/>
      <c r="L1834" s="2"/>
      <c r="M1834" s="2"/>
      <c r="N1834" s="2">
        <v>15480</v>
      </c>
      <c r="O1834" s="2" t="s">
        <v>1069</v>
      </c>
      <c r="P1834" s="2">
        <v>90.052025189999995</v>
      </c>
      <c r="Q1834" s="2">
        <v>1394005.35</v>
      </c>
      <c r="R1834" s="2">
        <v>1.2919946229999999</v>
      </c>
      <c r="S1834" s="2">
        <v>20000.07676</v>
      </c>
      <c r="T1834" s="2">
        <v>339022.1</v>
      </c>
    </row>
    <row r="1835" spans="1:20">
      <c r="A1835" s="2" t="s">
        <v>12</v>
      </c>
      <c r="B1835" s="2" t="s">
        <v>2422</v>
      </c>
      <c r="C1835" s="2" t="s">
        <v>14</v>
      </c>
      <c r="D1835" s="3" t="s">
        <v>15</v>
      </c>
      <c r="E1835" s="2" t="s">
        <v>2425</v>
      </c>
      <c r="F1835" s="2"/>
      <c r="G1835" s="2"/>
      <c r="H1835" s="2"/>
      <c r="I1835" s="2"/>
      <c r="J1835" s="2"/>
      <c r="K1835" s="2"/>
      <c r="L1835" s="2"/>
      <c r="M1835" s="2"/>
      <c r="N1835" s="2">
        <v>7200</v>
      </c>
      <c r="O1835" s="2" t="s">
        <v>1069</v>
      </c>
      <c r="P1835" s="2">
        <v>98.303804170000006</v>
      </c>
      <c r="Q1835" s="2">
        <v>707787.39</v>
      </c>
      <c r="R1835" s="2">
        <v>1.410384565</v>
      </c>
      <c r="S1835" s="2">
        <v>10154.76887</v>
      </c>
      <c r="T1835" s="2">
        <v>172133.9</v>
      </c>
    </row>
    <row r="1836" spans="1:20">
      <c r="A1836" s="2" t="s">
        <v>12</v>
      </c>
      <c r="B1836" s="2" t="s">
        <v>2426</v>
      </c>
      <c r="C1836" s="2" t="s">
        <v>14</v>
      </c>
      <c r="D1836" s="3" t="s">
        <v>15</v>
      </c>
      <c r="E1836" s="2" t="s">
        <v>2287</v>
      </c>
      <c r="F1836" s="2"/>
      <c r="G1836" s="2"/>
      <c r="H1836" s="2"/>
      <c r="I1836" s="2"/>
      <c r="J1836" s="2"/>
      <c r="K1836" s="2"/>
      <c r="L1836" s="2"/>
      <c r="M1836" s="2"/>
      <c r="N1836" s="2">
        <v>5184</v>
      </c>
      <c r="O1836" s="2" t="s">
        <v>1069</v>
      </c>
      <c r="P1836" s="2">
        <v>649.97474920000002</v>
      </c>
      <c r="Q1836" s="2">
        <v>3369469.1</v>
      </c>
      <c r="R1836" s="2">
        <v>9.3253192140000003</v>
      </c>
      <c r="S1836" s="2">
        <v>48342.454810000003</v>
      </c>
      <c r="T1836" s="2">
        <v>819454.9</v>
      </c>
    </row>
    <row r="1837" spans="1:20">
      <c r="A1837" s="2" t="s">
        <v>12</v>
      </c>
      <c r="B1837" s="2" t="s">
        <v>2427</v>
      </c>
      <c r="C1837" s="2" t="s">
        <v>14</v>
      </c>
      <c r="D1837" s="3" t="s">
        <v>15</v>
      </c>
      <c r="E1837" s="2" t="s">
        <v>2287</v>
      </c>
      <c r="F1837" s="2"/>
      <c r="G1837" s="2"/>
      <c r="H1837" s="2"/>
      <c r="I1837" s="2"/>
      <c r="J1837" s="2"/>
      <c r="K1837" s="2"/>
      <c r="L1837" s="2"/>
      <c r="M1837" s="2"/>
      <c r="N1837" s="2">
        <v>5184</v>
      </c>
      <c r="O1837" s="2" t="s">
        <v>1069</v>
      </c>
      <c r="P1837" s="2">
        <v>644.38031060000003</v>
      </c>
      <c r="Q1837" s="2">
        <v>3340467.53</v>
      </c>
      <c r="R1837" s="2">
        <v>9.3253301099999995</v>
      </c>
      <c r="S1837" s="2">
        <v>48342.511290000002</v>
      </c>
      <c r="T1837" s="2">
        <v>812401.8</v>
      </c>
    </row>
    <row r="1838" spans="1:20">
      <c r="A1838" s="2" t="s">
        <v>12</v>
      </c>
      <c r="B1838" s="2" t="s">
        <v>2428</v>
      </c>
      <c r="C1838" s="2" t="s">
        <v>14</v>
      </c>
      <c r="D1838" s="3" t="s">
        <v>15</v>
      </c>
      <c r="E1838" s="2" t="s">
        <v>2429</v>
      </c>
      <c r="F1838" s="2"/>
      <c r="G1838" s="2"/>
      <c r="H1838" s="2"/>
      <c r="I1838" s="2"/>
      <c r="J1838" s="2"/>
      <c r="K1838" s="2"/>
      <c r="L1838" s="2"/>
      <c r="M1838" s="2"/>
      <c r="N1838" s="2">
        <v>27324</v>
      </c>
      <c r="O1838" s="2" t="s">
        <v>1069</v>
      </c>
      <c r="P1838" s="2">
        <v>89.181334359999994</v>
      </c>
      <c r="Q1838" s="2">
        <v>2436790.7799999998</v>
      </c>
      <c r="R1838" s="2">
        <v>1.290612654</v>
      </c>
      <c r="S1838" s="2">
        <v>35264.700140000001</v>
      </c>
      <c r="T1838" s="2">
        <v>592627.5</v>
      </c>
    </row>
    <row r="1839" spans="1:20">
      <c r="A1839" s="2" t="s">
        <v>12</v>
      </c>
      <c r="B1839" s="2" t="s">
        <v>2428</v>
      </c>
      <c r="C1839" s="2" t="s">
        <v>14</v>
      </c>
      <c r="D1839" s="3" t="s">
        <v>15</v>
      </c>
      <c r="E1839" s="2" t="s">
        <v>2430</v>
      </c>
      <c r="F1839" s="2"/>
      <c r="G1839" s="2"/>
      <c r="H1839" s="2"/>
      <c r="I1839" s="2"/>
      <c r="J1839" s="2"/>
      <c r="K1839" s="2"/>
      <c r="L1839" s="2"/>
      <c r="M1839" s="2"/>
      <c r="N1839" s="2">
        <v>11592</v>
      </c>
      <c r="O1839" s="2" t="s">
        <v>1069</v>
      </c>
      <c r="P1839" s="2">
        <v>51.967748450000002</v>
      </c>
      <c r="Q1839" s="2">
        <v>602410.14</v>
      </c>
      <c r="R1839" s="2">
        <v>0.75206582399999999</v>
      </c>
      <c r="S1839" s="2">
        <v>8717.9470330000004</v>
      </c>
      <c r="T1839" s="2">
        <v>146506.1</v>
      </c>
    </row>
    <row r="1840" spans="1:20">
      <c r="A1840" s="2" t="s">
        <v>12</v>
      </c>
      <c r="B1840" s="2" t="s">
        <v>2428</v>
      </c>
      <c r="C1840" s="2" t="s">
        <v>14</v>
      </c>
      <c r="D1840" s="3" t="s">
        <v>15</v>
      </c>
      <c r="E1840" s="2" t="s">
        <v>2431</v>
      </c>
      <c r="F1840" s="2"/>
      <c r="G1840" s="2"/>
      <c r="H1840" s="2"/>
      <c r="I1840" s="2"/>
      <c r="J1840" s="2"/>
      <c r="K1840" s="2"/>
      <c r="L1840" s="2"/>
      <c r="M1840" s="2"/>
      <c r="N1840" s="2">
        <v>19440</v>
      </c>
      <c r="O1840" s="2" t="s">
        <v>1069</v>
      </c>
      <c r="P1840" s="2">
        <v>36.84985751</v>
      </c>
      <c r="Q1840" s="2">
        <v>716361.23</v>
      </c>
      <c r="R1840" s="2">
        <v>0.53328303200000005</v>
      </c>
      <c r="S1840" s="2">
        <v>10367.022139999999</v>
      </c>
      <c r="T1840" s="2">
        <v>174219</v>
      </c>
    </row>
    <row r="1841" spans="1:20">
      <c r="A1841" s="2" t="s">
        <v>12</v>
      </c>
      <c r="B1841" s="2" t="s">
        <v>2428</v>
      </c>
      <c r="C1841" s="2" t="s">
        <v>14</v>
      </c>
      <c r="D1841" s="3" t="s">
        <v>15</v>
      </c>
      <c r="E1841" s="2" t="s">
        <v>2432</v>
      </c>
      <c r="F1841" s="2"/>
      <c r="G1841" s="2"/>
      <c r="H1841" s="2"/>
      <c r="I1841" s="2"/>
      <c r="J1841" s="2"/>
      <c r="K1841" s="2"/>
      <c r="L1841" s="2"/>
      <c r="M1841" s="2"/>
      <c r="N1841" s="2">
        <v>15516</v>
      </c>
      <c r="O1841" s="2" t="s">
        <v>1069</v>
      </c>
      <c r="P1841" s="2">
        <v>80.654035829999998</v>
      </c>
      <c r="Q1841" s="2">
        <v>1251428.02</v>
      </c>
      <c r="R1841" s="2">
        <v>1.1672074649999999</v>
      </c>
      <c r="S1841" s="2">
        <v>18110.391029999999</v>
      </c>
      <c r="T1841" s="2">
        <v>304347.3</v>
      </c>
    </row>
    <row r="1842" spans="1:20">
      <c r="A1842" s="2" t="s">
        <v>12</v>
      </c>
      <c r="B1842" s="2" t="s">
        <v>2433</v>
      </c>
      <c r="C1842" s="2" t="s">
        <v>14</v>
      </c>
      <c r="D1842" s="3" t="s">
        <v>15</v>
      </c>
      <c r="E1842" s="2" t="s">
        <v>2434</v>
      </c>
      <c r="F1842" s="2"/>
      <c r="G1842" s="2"/>
      <c r="H1842" s="2"/>
      <c r="I1842" s="2"/>
      <c r="J1842" s="2"/>
      <c r="K1842" s="2"/>
      <c r="L1842" s="2"/>
      <c r="M1842" s="2"/>
      <c r="N1842" s="2">
        <v>2556</v>
      </c>
      <c r="O1842" s="2" t="s">
        <v>1069</v>
      </c>
      <c r="P1842" s="2">
        <v>52.269104069999997</v>
      </c>
      <c r="Q1842" s="2">
        <v>133599.82999999999</v>
      </c>
      <c r="R1842" s="2">
        <v>0.75642697599999997</v>
      </c>
      <c r="S1842" s="2">
        <v>1933.4273519999999</v>
      </c>
      <c r="T1842" s="2">
        <v>32491.5</v>
      </c>
    </row>
    <row r="1843" spans="1:20">
      <c r="A1843" s="2" t="s">
        <v>12</v>
      </c>
      <c r="B1843" s="2" t="s">
        <v>2433</v>
      </c>
      <c r="C1843" s="2" t="s">
        <v>14</v>
      </c>
      <c r="D1843" s="3" t="s">
        <v>15</v>
      </c>
      <c r="E1843" s="2" t="s">
        <v>2435</v>
      </c>
      <c r="F1843" s="2"/>
      <c r="G1843" s="2"/>
      <c r="H1843" s="2"/>
      <c r="I1843" s="2"/>
      <c r="J1843" s="2"/>
      <c r="K1843" s="2"/>
      <c r="L1843" s="2"/>
      <c r="M1843" s="2"/>
      <c r="N1843" s="2">
        <v>42000</v>
      </c>
      <c r="O1843" s="2" t="s">
        <v>1069</v>
      </c>
      <c r="P1843" s="2">
        <v>33.394149290000001</v>
      </c>
      <c r="Q1843" s="2">
        <v>1402554.27</v>
      </c>
      <c r="R1843" s="2">
        <v>0.48327278299999998</v>
      </c>
      <c r="S1843" s="2">
        <v>20297.456870000002</v>
      </c>
      <c r="T1843" s="2">
        <v>341101.1</v>
      </c>
    </row>
    <row r="1844" spans="1:20">
      <c r="A1844" s="2" t="s">
        <v>12</v>
      </c>
      <c r="B1844" s="2" t="s">
        <v>2436</v>
      </c>
      <c r="C1844" s="2" t="s">
        <v>14</v>
      </c>
      <c r="D1844" s="3" t="s">
        <v>15</v>
      </c>
      <c r="E1844" s="2" t="s">
        <v>2437</v>
      </c>
      <c r="F1844" s="2"/>
      <c r="G1844" s="2"/>
      <c r="H1844" s="2"/>
      <c r="I1844" s="2"/>
      <c r="J1844" s="2"/>
      <c r="K1844" s="2"/>
      <c r="L1844" s="2"/>
      <c r="M1844" s="2"/>
      <c r="N1844" s="2">
        <v>17316</v>
      </c>
      <c r="O1844" s="2" t="s">
        <v>1069</v>
      </c>
      <c r="P1844" s="2">
        <v>87.627167360000001</v>
      </c>
      <c r="Q1844" s="2">
        <v>1517352.03</v>
      </c>
      <c r="R1844" s="2">
        <v>1.2914836750000001</v>
      </c>
      <c r="S1844" s="2">
        <v>22363.331320000001</v>
      </c>
      <c r="T1844" s="2">
        <v>369020</v>
      </c>
    </row>
    <row r="1845" spans="1:20">
      <c r="A1845" s="2" t="s">
        <v>12</v>
      </c>
      <c r="B1845" s="2" t="s">
        <v>2436</v>
      </c>
      <c r="C1845" s="2" t="s">
        <v>14</v>
      </c>
      <c r="D1845" s="3" t="s">
        <v>15</v>
      </c>
      <c r="E1845" s="2" t="s">
        <v>2438</v>
      </c>
      <c r="F1845" s="2"/>
      <c r="G1845" s="2"/>
      <c r="H1845" s="2"/>
      <c r="I1845" s="2"/>
      <c r="J1845" s="2"/>
      <c r="K1845" s="2"/>
      <c r="L1845" s="2"/>
      <c r="M1845" s="2"/>
      <c r="N1845" s="2">
        <v>18000</v>
      </c>
      <c r="O1845" s="2" t="s">
        <v>1069</v>
      </c>
      <c r="P1845" s="2">
        <v>79.24847389</v>
      </c>
      <c r="Q1845" s="2">
        <v>1426472.53</v>
      </c>
      <c r="R1845" s="2">
        <v>1.167995194</v>
      </c>
      <c r="S1845" s="2">
        <v>21023.913489999999</v>
      </c>
      <c r="T1845" s="2">
        <v>346918.1</v>
      </c>
    </row>
    <row r="1846" spans="1:20">
      <c r="A1846" s="2" t="s">
        <v>12</v>
      </c>
      <c r="B1846" s="2" t="s">
        <v>2436</v>
      </c>
      <c r="C1846" s="2" t="s">
        <v>14</v>
      </c>
      <c r="D1846" s="3" t="s">
        <v>15</v>
      </c>
      <c r="E1846" s="2" t="s">
        <v>2439</v>
      </c>
      <c r="F1846" s="2"/>
      <c r="G1846" s="2"/>
      <c r="H1846" s="2"/>
      <c r="I1846" s="2"/>
      <c r="J1846" s="2"/>
      <c r="K1846" s="2"/>
      <c r="L1846" s="2"/>
      <c r="M1846" s="2"/>
      <c r="N1846" s="2">
        <v>6120</v>
      </c>
      <c r="O1846" s="2" t="s">
        <v>1069</v>
      </c>
      <c r="P1846" s="2">
        <v>94.260299020000005</v>
      </c>
      <c r="Q1846" s="2">
        <v>576873.03</v>
      </c>
      <c r="R1846" s="2">
        <v>1.38924538</v>
      </c>
      <c r="S1846" s="2">
        <v>8502.181724</v>
      </c>
      <c r="T1846" s="2">
        <v>140295.5</v>
      </c>
    </row>
    <row r="1847" spans="1:20">
      <c r="A1847" s="2" t="s">
        <v>12</v>
      </c>
      <c r="B1847" s="2" t="s">
        <v>2440</v>
      </c>
      <c r="C1847" s="2" t="s">
        <v>14</v>
      </c>
      <c r="D1847" s="3" t="s">
        <v>15</v>
      </c>
      <c r="E1847" s="2" t="s">
        <v>2331</v>
      </c>
      <c r="F1847" s="2"/>
      <c r="G1847" s="2"/>
      <c r="H1847" s="2"/>
      <c r="I1847" s="2"/>
      <c r="J1847" s="2"/>
      <c r="K1847" s="2"/>
      <c r="L1847" s="2"/>
      <c r="M1847" s="2"/>
      <c r="N1847" s="2">
        <v>1232</v>
      </c>
      <c r="O1847" s="2" t="s">
        <v>1069</v>
      </c>
      <c r="P1847" s="2">
        <v>1033.244058</v>
      </c>
      <c r="Q1847" s="2">
        <v>1272956.68</v>
      </c>
      <c r="R1847" s="2">
        <v>15.22835753</v>
      </c>
      <c r="S1847" s="2">
        <v>18761.336480000002</v>
      </c>
      <c r="T1847" s="2">
        <v>309583.09999999998</v>
      </c>
    </row>
    <row r="1848" spans="1:20">
      <c r="A1848" s="2" t="s">
        <v>12</v>
      </c>
      <c r="B1848" s="2" t="s">
        <v>2440</v>
      </c>
      <c r="C1848" s="2" t="s">
        <v>14</v>
      </c>
      <c r="D1848" s="3" t="s">
        <v>15</v>
      </c>
      <c r="E1848" s="2" t="s">
        <v>2236</v>
      </c>
      <c r="F1848" s="2"/>
      <c r="G1848" s="2"/>
      <c r="H1848" s="2"/>
      <c r="I1848" s="2"/>
      <c r="J1848" s="2"/>
      <c r="K1848" s="2"/>
      <c r="L1848" s="2"/>
      <c r="M1848" s="2"/>
      <c r="N1848" s="2">
        <v>6480</v>
      </c>
      <c r="O1848" s="2" t="s">
        <v>1069</v>
      </c>
      <c r="P1848" s="2">
        <v>629.96577309999998</v>
      </c>
      <c r="Q1848" s="2">
        <v>4082178.21</v>
      </c>
      <c r="R1848" s="2">
        <v>9.2846834660000006</v>
      </c>
      <c r="S1848" s="2">
        <v>60164.74886</v>
      </c>
      <c r="T1848" s="2">
        <v>992785.7</v>
      </c>
    </row>
    <row r="1849" spans="1:20">
      <c r="A1849" s="2" t="s">
        <v>12</v>
      </c>
      <c r="B1849" s="2" t="s">
        <v>2441</v>
      </c>
      <c r="C1849" s="2" t="s">
        <v>14</v>
      </c>
      <c r="D1849" s="3" t="s">
        <v>15</v>
      </c>
      <c r="E1849" s="2" t="s">
        <v>2442</v>
      </c>
      <c r="F1849" s="2"/>
      <c r="G1849" s="2"/>
      <c r="H1849" s="2"/>
      <c r="I1849" s="2"/>
      <c r="J1849" s="2"/>
      <c r="K1849" s="2"/>
      <c r="L1849" s="2"/>
      <c r="M1849" s="2"/>
      <c r="N1849" s="2">
        <v>2160</v>
      </c>
      <c r="O1849" s="2" t="s">
        <v>1069</v>
      </c>
      <c r="P1849" s="2">
        <v>38.094467590000001</v>
      </c>
      <c r="Q1849" s="2">
        <v>82284.05</v>
      </c>
      <c r="R1849" s="2">
        <v>0.56145125399999996</v>
      </c>
      <c r="S1849" s="2">
        <v>1212.7347090000001</v>
      </c>
      <c r="T1849" s="2">
        <v>20011.400000000001</v>
      </c>
    </row>
    <row r="1850" spans="1:20">
      <c r="A1850" s="2" t="s">
        <v>12</v>
      </c>
      <c r="B1850" s="2" t="s">
        <v>2443</v>
      </c>
      <c r="C1850" s="2" t="s">
        <v>14</v>
      </c>
      <c r="D1850" s="3" t="s">
        <v>15</v>
      </c>
      <c r="E1850" s="2" t="s">
        <v>2444</v>
      </c>
      <c r="F1850" s="2"/>
      <c r="G1850" s="2"/>
      <c r="H1850" s="2"/>
      <c r="I1850" s="2"/>
      <c r="J1850" s="2"/>
      <c r="K1850" s="2"/>
      <c r="L1850" s="2"/>
      <c r="M1850" s="2"/>
      <c r="N1850" s="2">
        <v>47568</v>
      </c>
      <c r="O1850" s="2" t="s">
        <v>1069</v>
      </c>
      <c r="P1850" s="2">
        <v>41.811767570000001</v>
      </c>
      <c r="Q1850" s="2">
        <v>1988902.16</v>
      </c>
      <c r="R1850" s="2">
        <v>0.60905706599999998</v>
      </c>
      <c r="S1850" s="2">
        <v>28971.626509999998</v>
      </c>
      <c r="T1850" s="2">
        <v>483701</v>
      </c>
    </row>
    <row r="1851" spans="1:20">
      <c r="A1851" s="2" t="s">
        <v>12</v>
      </c>
      <c r="B1851" s="2" t="s">
        <v>2445</v>
      </c>
      <c r="C1851" s="2" t="s">
        <v>14</v>
      </c>
      <c r="D1851" s="3" t="s">
        <v>15</v>
      </c>
      <c r="E1851" s="2" t="s">
        <v>2446</v>
      </c>
      <c r="F1851" s="2"/>
      <c r="G1851" s="2"/>
      <c r="H1851" s="2"/>
      <c r="I1851" s="2"/>
      <c r="J1851" s="2"/>
      <c r="K1851" s="2"/>
      <c r="L1851" s="2"/>
      <c r="M1851" s="2"/>
      <c r="N1851" s="2">
        <v>240</v>
      </c>
      <c r="O1851" s="2" t="s">
        <v>1069</v>
      </c>
      <c r="P1851" s="2">
        <v>88.169208330000004</v>
      </c>
      <c r="Q1851" s="2">
        <v>21160.61</v>
      </c>
      <c r="R1851" s="2">
        <v>1.2843293280000001</v>
      </c>
      <c r="S1851" s="2">
        <v>308.23903860000001</v>
      </c>
      <c r="T1851" s="2">
        <v>5146.3</v>
      </c>
    </row>
    <row r="1852" spans="1:20">
      <c r="A1852" s="2" t="s">
        <v>12</v>
      </c>
      <c r="B1852" s="2" t="s">
        <v>2445</v>
      </c>
      <c r="C1852" s="2" t="s">
        <v>14</v>
      </c>
      <c r="D1852" s="3" t="s">
        <v>15</v>
      </c>
      <c r="E1852" s="2" t="s">
        <v>2447</v>
      </c>
      <c r="F1852" s="2"/>
      <c r="G1852" s="2"/>
      <c r="H1852" s="2"/>
      <c r="I1852" s="2"/>
      <c r="J1852" s="2"/>
      <c r="K1852" s="2"/>
      <c r="L1852" s="2"/>
      <c r="M1852" s="2"/>
      <c r="N1852" s="2">
        <v>300</v>
      </c>
      <c r="O1852" s="2" t="s">
        <v>1069</v>
      </c>
      <c r="P1852" s="2">
        <v>67.933633330000006</v>
      </c>
      <c r="Q1852" s="2">
        <v>20380.09</v>
      </c>
      <c r="R1852" s="2">
        <v>0.98956494299999997</v>
      </c>
      <c r="S1852" s="2">
        <v>296.86948289999998</v>
      </c>
      <c r="T1852" s="2">
        <v>4956.3999999999996</v>
      </c>
    </row>
    <row r="1853" spans="1:20">
      <c r="A1853" s="2" t="s">
        <v>12</v>
      </c>
      <c r="B1853" s="2" t="s">
        <v>2445</v>
      </c>
      <c r="C1853" s="2" t="s">
        <v>14</v>
      </c>
      <c r="D1853" s="3" t="s">
        <v>15</v>
      </c>
      <c r="E1853" s="2" t="s">
        <v>2448</v>
      </c>
      <c r="F1853" s="2"/>
      <c r="G1853" s="2"/>
      <c r="H1853" s="2"/>
      <c r="I1853" s="2"/>
      <c r="J1853" s="2"/>
      <c r="K1853" s="2"/>
      <c r="L1853" s="2"/>
      <c r="M1853" s="2"/>
      <c r="N1853" s="2">
        <v>59040</v>
      </c>
      <c r="O1853" s="2" t="s">
        <v>1069</v>
      </c>
      <c r="P1853" s="2">
        <v>38.630162769999998</v>
      </c>
      <c r="Q1853" s="2">
        <v>2280724.81</v>
      </c>
      <c r="R1853" s="2">
        <v>0.56271176700000003</v>
      </c>
      <c r="S1853" s="2">
        <v>33222.502690000001</v>
      </c>
      <c r="T1853" s="2">
        <v>554672.19999999995</v>
      </c>
    </row>
    <row r="1854" spans="1:20">
      <c r="A1854" s="2" t="s">
        <v>12</v>
      </c>
      <c r="B1854" s="2" t="s">
        <v>2445</v>
      </c>
      <c r="C1854" s="2" t="s">
        <v>14</v>
      </c>
      <c r="D1854" s="3" t="s">
        <v>15</v>
      </c>
      <c r="E1854" s="2" t="s">
        <v>2449</v>
      </c>
      <c r="F1854" s="2"/>
      <c r="G1854" s="2"/>
      <c r="H1854" s="2"/>
      <c r="I1854" s="2"/>
      <c r="J1854" s="2"/>
      <c r="K1854" s="2"/>
      <c r="L1854" s="2"/>
      <c r="M1854" s="2"/>
      <c r="N1854" s="2">
        <v>21600</v>
      </c>
      <c r="O1854" s="2" t="s">
        <v>1069</v>
      </c>
      <c r="P1854" s="2">
        <v>88.581003240000001</v>
      </c>
      <c r="Q1854" s="2">
        <v>1913349.67</v>
      </c>
      <c r="R1854" s="2">
        <v>1.290327797</v>
      </c>
      <c r="S1854" s="2">
        <v>27871.080409999999</v>
      </c>
      <c r="T1854" s="2">
        <v>465326.7</v>
      </c>
    </row>
    <row r="1855" spans="1:20">
      <c r="A1855" s="2" t="s">
        <v>12</v>
      </c>
      <c r="B1855" s="2" t="s">
        <v>2445</v>
      </c>
      <c r="C1855" s="2" t="s">
        <v>14</v>
      </c>
      <c r="D1855" s="3" t="s">
        <v>15</v>
      </c>
      <c r="E1855" s="2" t="s">
        <v>2450</v>
      </c>
      <c r="F1855" s="2"/>
      <c r="G1855" s="2"/>
      <c r="H1855" s="2"/>
      <c r="I1855" s="2"/>
      <c r="J1855" s="2"/>
      <c r="K1855" s="2"/>
      <c r="L1855" s="2"/>
      <c r="M1855" s="2"/>
      <c r="N1855" s="2">
        <v>50400</v>
      </c>
      <c r="O1855" s="2" t="s">
        <v>1069</v>
      </c>
      <c r="P1855" s="2">
        <v>24.081140479999998</v>
      </c>
      <c r="Q1855" s="2">
        <v>1213689.48</v>
      </c>
      <c r="R1855" s="2">
        <v>0.35078136199999999</v>
      </c>
      <c r="S1855" s="2">
        <v>17679.38063</v>
      </c>
      <c r="T1855" s="2">
        <v>295169.2</v>
      </c>
    </row>
    <row r="1856" spans="1:20">
      <c r="A1856" s="2" t="s">
        <v>12</v>
      </c>
      <c r="B1856" s="2" t="s">
        <v>2445</v>
      </c>
      <c r="C1856" s="2" t="s">
        <v>14</v>
      </c>
      <c r="D1856" s="3" t="s">
        <v>15</v>
      </c>
      <c r="E1856" s="2" t="s">
        <v>2451</v>
      </c>
      <c r="F1856" s="2"/>
      <c r="G1856" s="2"/>
      <c r="H1856" s="2"/>
      <c r="I1856" s="2"/>
      <c r="J1856" s="2"/>
      <c r="K1856" s="2"/>
      <c r="L1856" s="2"/>
      <c r="M1856" s="2"/>
      <c r="N1856" s="2">
        <v>14400</v>
      </c>
      <c r="O1856" s="2" t="s">
        <v>1069</v>
      </c>
      <c r="P1856" s="2">
        <v>80.111106250000006</v>
      </c>
      <c r="Q1856" s="2">
        <v>1153599.93</v>
      </c>
      <c r="R1856" s="2">
        <v>1.1669498359999999</v>
      </c>
      <c r="S1856" s="2">
        <v>16804.07764</v>
      </c>
      <c r="T1856" s="2">
        <v>280555.5</v>
      </c>
    </row>
    <row r="1857" spans="1:20">
      <c r="A1857" s="2" t="s">
        <v>12</v>
      </c>
      <c r="B1857" s="2" t="s">
        <v>2445</v>
      </c>
      <c r="C1857" s="2" t="s">
        <v>14</v>
      </c>
      <c r="D1857" s="3" t="s">
        <v>15</v>
      </c>
      <c r="E1857" s="2" t="s">
        <v>2452</v>
      </c>
      <c r="F1857" s="2"/>
      <c r="G1857" s="2"/>
      <c r="H1857" s="2"/>
      <c r="I1857" s="2"/>
      <c r="J1857" s="2"/>
      <c r="K1857" s="2"/>
      <c r="L1857" s="2"/>
      <c r="M1857" s="2"/>
      <c r="N1857" s="2">
        <v>5796</v>
      </c>
      <c r="O1857" s="2" t="s">
        <v>1069</v>
      </c>
      <c r="P1857" s="2">
        <v>95.286338850000007</v>
      </c>
      <c r="Q1857" s="2">
        <v>552279.62</v>
      </c>
      <c r="R1857" s="2">
        <v>1.3880020230000001</v>
      </c>
      <c r="S1857" s="2">
        <v>8044.8597229999996</v>
      </c>
      <c r="T1857" s="2">
        <v>134314.5</v>
      </c>
    </row>
    <row r="1858" spans="1:20">
      <c r="A1858" s="2" t="s">
        <v>12</v>
      </c>
      <c r="B1858" s="2" t="s">
        <v>2453</v>
      </c>
      <c r="C1858" s="2" t="s">
        <v>14</v>
      </c>
      <c r="D1858" s="3" t="s">
        <v>15</v>
      </c>
      <c r="E1858" s="2" t="s">
        <v>2207</v>
      </c>
      <c r="F1858" s="2"/>
      <c r="G1858" s="2"/>
      <c r="H1858" s="2"/>
      <c r="I1858" s="2"/>
      <c r="J1858" s="2"/>
      <c r="K1858" s="2"/>
      <c r="L1858" s="2"/>
      <c r="M1858" s="2"/>
      <c r="N1858" s="2">
        <v>50400</v>
      </c>
      <c r="O1858" s="2" t="s">
        <v>1069</v>
      </c>
      <c r="P1858" s="2">
        <v>79.489871030000003</v>
      </c>
      <c r="Q1858" s="2">
        <v>4006289.5</v>
      </c>
      <c r="R1858" s="2">
        <v>1.1579005250000001</v>
      </c>
      <c r="S1858" s="2">
        <v>58358.186450000001</v>
      </c>
      <c r="T1858" s="2">
        <v>974329.7</v>
      </c>
    </row>
    <row r="1859" spans="1:20">
      <c r="A1859" s="2" t="s">
        <v>12</v>
      </c>
      <c r="B1859" s="2" t="s">
        <v>2454</v>
      </c>
      <c r="C1859" s="2" t="s">
        <v>14</v>
      </c>
      <c r="D1859" s="3" t="s">
        <v>18</v>
      </c>
      <c r="E1859" s="2" t="s">
        <v>2455</v>
      </c>
      <c r="F1859" s="2"/>
      <c r="G1859" s="2"/>
      <c r="H1859" s="2"/>
      <c r="I1859" s="2"/>
      <c r="J1859" s="2"/>
      <c r="K1859" s="2"/>
      <c r="L1859" s="2"/>
      <c r="M1859" s="2"/>
      <c r="N1859" s="2">
        <v>134400</v>
      </c>
      <c r="O1859" s="2" t="s">
        <v>2187</v>
      </c>
      <c r="P1859" s="2">
        <v>12.529050740000001</v>
      </c>
      <c r="Q1859" s="2">
        <v>1683904.42</v>
      </c>
      <c r="R1859" s="2">
        <v>0.18250620200000001</v>
      </c>
      <c r="S1859" s="2">
        <v>24528.833500000001</v>
      </c>
      <c r="T1859" s="2">
        <v>521673.5</v>
      </c>
    </row>
    <row r="1860" spans="1:20">
      <c r="A1860" s="2" t="s">
        <v>12</v>
      </c>
      <c r="B1860" s="2" t="s">
        <v>2454</v>
      </c>
      <c r="C1860" s="2" t="s">
        <v>14</v>
      </c>
      <c r="D1860" s="3" t="s">
        <v>15</v>
      </c>
      <c r="E1860" s="2" t="s">
        <v>2331</v>
      </c>
      <c r="F1860" s="2"/>
      <c r="G1860" s="2"/>
      <c r="H1860" s="2"/>
      <c r="I1860" s="2"/>
      <c r="J1860" s="2"/>
      <c r="K1860" s="2"/>
      <c r="L1860" s="2"/>
      <c r="M1860" s="2"/>
      <c r="N1860" s="2">
        <v>2464</v>
      </c>
      <c r="O1860" s="2" t="s">
        <v>1069</v>
      </c>
      <c r="P1860" s="2">
        <v>1043.9425650000001</v>
      </c>
      <c r="Q1860" s="2">
        <v>2572274.48</v>
      </c>
      <c r="R1860" s="2">
        <v>15.20673802</v>
      </c>
      <c r="S1860" s="2">
        <v>37469.402479999997</v>
      </c>
      <c r="T1860" s="2">
        <v>625577.1</v>
      </c>
    </row>
    <row r="1861" spans="1:20">
      <c r="A1861" s="2" t="s">
        <v>12</v>
      </c>
      <c r="B1861" s="2" t="s">
        <v>2454</v>
      </c>
      <c r="C1861" s="2" t="s">
        <v>14</v>
      </c>
      <c r="D1861" s="3" t="s">
        <v>15</v>
      </c>
      <c r="E1861" s="2" t="s">
        <v>2236</v>
      </c>
      <c r="F1861" s="2"/>
      <c r="G1861" s="2"/>
      <c r="H1861" s="2"/>
      <c r="I1861" s="2"/>
      <c r="J1861" s="2"/>
      <c r="K1861" s="2"/>
      <c r="L1861" s="2"/>
      <c r="M1861" s="2"/>
      <c r="N1861" s="2">
        <v>6480</v>
      </c>
      <c r="O1861" s="2" t="s">
        <v>1069</v>
      </c>
      <c r="P1861" s="2">
        <v>636.48861729999999</v>
      </c>
      <c r="Q1861" s="2">
        <v>4124446.24</v>
      </c>
      <c r="R1861" s="2">
        <v>9.2715020730000006</v>
      </c>
      <c r="S1861" s="2">
        <v>60079.333429999999</v>
      </c>
      <c r="T1861" s="2">
        <v>1003065.3</v>
      </c>
    </row>
    <row r="1862" spans="1:20">
      <c r="A1862" s="2" t="s">
        <v>12</v>
      </c>
      <c r="B1862" s="2" t="s">
        <v>2456</v>
      </c>
      <c r="C1862" s="2" t="s">
        <v>14</v>
      </c>
      <c r="D1862" s="3" t="s">
        <v>15</v>
      </c>
      <c r="E1862" s="2" t="s">
        <v>2457</v>
      </c>
      <c r="F1862" s="2"/>
      <c r="G1862" s="2"/>
      <c r="H1862" s="2"/>
      <c r="I1862" s="2"/>
      <c r="J1862" s="2"/>
      <c r="K1862" s="2"/>
      <c r="L1862" s="2"/>
      <c r="M1862" s="2"/>
      <c r="N1862" s="2">
        <v>48000</v>
      </c>
      <c r="O1862" s="2" t="s">
        <v>1069</v>
      </c>
      <c r="P1862" s="2">
        <v>33.523677499999998</v>
      </c>
      <c r="Q1862" s="2">
        <v>1609136.52</v>
      </c>
      <c r="R1862" s="2">
        <v>0.48832742200000001</v>
      </c>
      <c r="S1862" s="2">
        <v>23439.716240000002</v>
      </c>
      <c r="T1862" s="2">
        <v>391342.1</v>
      </c>
    </row>
    <row r="1863" spans="1:20">
      <c r="A1863" s="2" t="s">
        <v>12</v>
      </c>
      <c r="B1863" s="2" t="s">
        <v>2456</v>
      </c>
      <c r="C1863" s="2" t="s">
        <v>14</v>
      </c>
      <c r="D1863" s="3" t="s">
        <v>15</v>
      </c>
      <c r="E1863" s="2" t="s">
        <v>2458</v>
      </c>
      <c r="F1863" s="2"/>
      <c r="G1863" s="2"/>
      <c r="H1863" s="2"/>
      <c r="I1863" s="2"/>
      <c r="J1863" s="2"/>
      <c r="K1863" s="2"/>
      <c r="L1863" s="2"/>
      <c r="M1863" s="2"/>
      <c r="N1863" s="2">
        <v>9612</v>
      </c>
      <c r="O1863" s="2" t="s">
        <v>1069</v>
      </c>
      <c r="P1863" s="2">
        <v>95.296145440000004</v>
      </c>
      <c r="Q1863" s="2">
        <v>915986.55</v>
      </c>
      <c r="R1863" s="2">
        <v>1.388144872</v>
      </c>
      <c r="S1863" s="2">
        <v>13342.84851</v>
      </c>
      <c r="T1863" s="2">
        <v>222768</v>
      </c>
    </row>
    <row r="1864" spans="1:20">
      <c r="A1864" s="2" t="s">
        <v>12</v>
      </c>
      <c r="B1864" s="2" t="s">
        <v>2456</v>
      </c>
      <c r="C1864" s="2" t="s">
        <v>14</v>
      </c>
      <c r="D1864" s="3" t="s">
        <v>15</v>
      </c>
      <c r="E1864" s="2" t="s">
        <v>2459</v>
      </c>
      <c r="F1864" s="2"/>
      <c r="G1864" s="2"/>
      <c r="H1864" s="2"/>
      <c r="I1864" s="2"/>
      <c r="J1864" s="2"/>
      <c r="K1864" s="2"/>
      <c r="L1864" s="2"/>
      <c r="M1864" s="2"/>
      <c r="N1864" s="2">
        <v>31608</v>
      </c>
      <c r="O1864" s="2" t="s">
        <v>1069</v>
      </c>
      <c r="P1864" s="2">
        <v>85.978300430000004</v>
      </c>
      <c r="Q1864" s="2">
        <v>2717602.12</v>
      </c>
      <c r="R1864" s="2">
        <v>1.2524151560000001</v>
      </c>
      <c r="S1864" s="2">
        <v>39586.338239999997</v>
      </c>
      <c r="T1864" s="2">
        <v>660920.80000000005</v>
      </c>
    </row>
    <row r="1865" spans="1:20">
      <c r="A1865" s="2" t="s">
        <v>12</v>
      </c>
      <c r="B1865" s="2" t="s">
        <v>2456</v>
      </c>
      <c r="C1865" s="2" t="s">
        <v>14</v>
      </c>
      <c r="D1865" s="3" t="s">
        <v>15</v>
      </c>
      <c r="E1865" s="2" t="s">
        <v>2460</v>
      </c>
      <c r="F1865" s="2"/>
      <c r="G1865" s="2"/>
      <c r="H1865" s="2"/>
      <c r="I1865" s="2"/>
      <c r="J1865" s="2"/>
      <c r="K1865" s="2"/>
      <c r="L1865" s="2"/>
      <c r="M1865" s="2"/>
      <c r="N1865" s="2">
        <v>7200</v>
      </c>
      <c r="O1865" s="2" t="s">
        <v>1069</v>
      </c>
      <c r="P1865" s="2">
        <v>85.308030560000006</v>
      </c>
      <c r="Q1865" s="2">
        <v>614217.81999999995</v>
      </c>
      <c r="R1865" s="2">
        <v>1.2426515739999999</v>
      </c>
      <c r="S1865" s="2">
        <v>8947.0913330000003</v>
      </c>
      <c r="T1865" s="2">
        <v>149377.79999999999</v>
      </c>
    </row>
    <row r="1866" spans="1:20">
      <c r="A1866" s="2" t="s">
        <v>12</v>
      </c>
      <c r="B1866" s="2" t="s">
        <v>2461</v>
      </c>
      <c r="C1866" s="2" t="s">
        <v>14</v>
      </c>
      <c r="D1866" s="3" t="s">
        <v>15</v>
      </c>
      <c r="E1866" s="2" t="s">
        <v>2462</v>
      </c>
      <c r="F1866" s="2"/>
      <c r="G1866" s="2"/>
      <c r="H1866" s="2"/>
      <c r="I1866" s="2"/>
      <c r="J1866" s="2"/>
      <c r="K1866" s="2"/>
      <c r="L1866" s="2"/>
      <c r="M1866" s="2"/>
      <c r="N1866" s="2">
        <v>864</v>
      </c>
      <c r="O1866" s="2" t="s">
        <v>1069</v>
      </c>
      <c r="P1866" s="2">
        <v>40.533900459999998</v>
      </c>
      <c r="Q1866" s="2">
        <v>35021.29</v>
      </c>
      <c r="R1866" s="2">
        <v>0.590442833</v>
      </c>
      <c r="S1866" s="2">
        <v>510.14260739999997</v>
      </c>
      <c r="T1866" s="2">
        <v>8517.1</v>
      </c>
    </row>
    <row r="1867" spans="1:20">
      <c r="A1867" s="2" t="s">
        <v>12</v>
      </c>
      <c r="B1867" s="2" t="s">
        <v>2463</v>
      </c>
      <c r="C1867" s="2" t="s">
        <v>14</v>
      </c>
      <c r="D1867" s="3" t="s">
        <v>15</v>
      </c>
      <c r="E1867" s="2" t="s">
        <v>2215</v>
      </c>
      <c r="F1867" s="2"/>
      <c r="G1867" s="2"/>
      <c r="H1867" s="2"/>
      <c r="I1867" s="2"/>
      <c r="J1867" s="2"/>
      <c r="K1867" s="2"/>
      <c r="L1867" s="2"/>
      <c r="M1867" s="2"/>
      <c r="N1867" s="2">
        <v>27000</v>
      </c>
      <c r="O1867" s="2" t="s">
        <v>1069</v>
      </c>
      <c r="P1867" s="2">
        <v>113.44107409999999</v>
      </c>
      <c r="Q1867" s="2">
        <v>3062909</v>
      </c>
      <c r="R1867" s="2">
        <v>1.6806085049999999</v>
      </c>
      <c r="S1867" s="2">
        <v>45376.429629999999</v>
      </c>
      <c r="T1867" s="2">
        <v>744899.5</v>
      </c>
    </row>
    <row r="1868" spans="1:20">
      <c r="A1868" s="2" t="s">
        <v>12</v>
      </c>
      <c r="B1868" s="2" t="s">
        <v>2464</v>
      </c>
      <c r="C1868" s="2" t="s">
        <v>14</v>
      </c>
      <c r="D1868" s="3" t="s">
        <v>15</v>
      </c>
      <c r="E1868" s="2" t="s">
        <v>2465</v>
      </c>
      <c r="F1868" s="2"/>
      <c r="G1868" s="2"/>
      <c r="H1868" s="2"/>
      <c r="I1868" s="2"/>
      <c r="J1868" s="2"/>
      <c r="K1868" s="2"/>
      <c r="L1868" s="2"/>
      <c r="M1868" s="2"/>
      <c r="N1868" s="2">
        <v>3696</v>
      </c>
      <c r="O1868" s="2" t="s">
        <v>1069</v>
      </c>
      <c r="P1868" s="2">
        <v>1027.720135</v>
      </c>
      <c r="Q1868" s="2">
        <v>3798453.62</v>
      </c>
      <c r="R1868" s="2">
        <v>15.22548349</v>
      </c>
      <c r="S1868" s="2">
        <v>56273.386960000003</v>
      </c>
      <c r="T1868" s="2">
        <v>923783.9</v>
      </c>
    </row>
    <row r="1869" spans="1:20">
      <c r="A1869" s="2" t="s">
        <v>12</v>
      </c>
      <c r="B1869" s="2" t="s">
        <v>2464</v>
      </c>
      <c r="C1869" s="2" t="s">
        <v>14</v>
      </c>
      <c r="D1869" s="3" t="s">
        <v>15</v>
      </c>
      <c r="E1869" s="2" t="s">
        <v>2466</v>
      </c>
      <c r="F1869" s="2"/>
      <c r="G1869" s="2"/>
      <c r="H1869" s="2"/>
      <c r="I1869" s="2"/>
      <c r="J1869" s="2"/>
      <c r="K1869" s="2"/>
      <c r="L1869" s="2"/>
      <c r="M1869" s="2"/>
      <c r="N1869" s="2">
        <v>7776</v>
      </c>
      <c r="O1869" s="2" t="s">
        <v>1069</v>
      </c>
      <c r="P1869" s="2">
        <v>626.59778419999998</v>
      </c>
      <c r="Q1869" s="2">
        <v>4872424.37</v>
      </c>
      <c r="R1869" s="2">
        <v>9.2829301359999992</v>
      </c>
      <c r="S1869" s="2">
        <v>72184.064740000002</v>
      </c>
      <c r="T1869" s="2">
        <v>1184973.5</v>
      </c>
    </row>
    <row r="1870" spans="1:20">
      <c r="A1870" s="2" t="s">
        <v>12</v>
      </c>
      <c r="B1870" s="2" t="s">
        <v>2467</v>
      </c>
      <c r="C1870" s="2" t="s">
        <v>14</v>
      </c>
      <c r="D1870" s="3" t="s">
        <v>15</v>
      </c>
      <c r="E1870" s="2" t="s">
        <v>2468</v>
      </c>
      <c r="F1870" s="2"/>
      <c r="G1870" s="2"/>
      <c r="H1870" s="2"/>
      <c r="I1870" s="2"/>
      <c r="J1870" s="2"/>
      <c r="K1870" s="2"/>
      <c r="L1870" s="2"/>
      <c r="M1870" s="2"/>
      <c r="N1870" s="2">
        <v>12636</v>
      </c>
      <c r="O1870" s="2" t="s">
        <v>1069</v>
      </c>
      <c r="P1870" s="2">
        <v>78.629681070000004</v>
      </c>
      <c r="Q1870" s="2">
        <v>993564.65</v>
      </c>
      <c r="R1870" s="2">
        <v>1.1648841640000001</v>
      </c>
      <c r="S1870" s="2">
        <v>14719.4763</v>
      </c>
      <c r="T1870" s="2">
        <v>241634.9</v>
      </c>
    </row>
    <row r="1871" spans="1:20">
      <c r="A1871" s="2" t="s">
        <v>12</v>
      </c>
      <c r="B1871" s="2" t="s">
        <v>2467</v>
      </c>
      <c r="C1871" s="2" t="s">
        <v>14</v>
      </c>
      <c r="D1871" s="3" t="s">
        <v>15</v>
      </c>
      <c r="E1871" s="2" t="s">
        <v>2469</v>
      </c>
      <c r="F1871" s="2"/>
      <c r="G1871" s="2"/>
      <c r="H1871" s="2"/>
      <c r="I1871" s="2"/>
      <c r="J1871" s="2"/>
      <c r="K1871" s="2"/>
      <c r="L1871" s="2"/>
      <c r="M1871" s="2"/>
      <c r="N1871" s="2">
        <v>14832</v>
      </c>
      <c r="O1871" s="2" t="s">
        <v>1069</v>
      </c>
      <c r="P1871" s="2">
        <v>93.524290050000005</v>
      </c>
      <c r="Q1871" s="2">
        <v>1387152.27</v>
      </c>
      <c r="R1871" s="2">
        <v>1.3855450380000001</v>
      </c>
      <c r="S1871" s="2">
        <v>20550.403999999999</v>
      </c>
      <c r="T1871" s="2">
        <v>337355.4</v>
      </c>
    </row>
    <row r="1872" spans="1:20">
      <c r="A1872" s="2" t="s">
        <v>12</v>
      </c>
      <c r="B1872" s="2" t="s">
        <v>2467</v>
      </c>
      <c r="C1872" s="2" t="s">
        <v>14</v>
      </c>
      <c r="D1872" s="3" t="s">
        <v>15</v>
      </c>
      <c r="E1872" s="2" t="s">
        <v>2470</v>
      </c>
      <c r="F1872" s="2"/>
      <c r="G1872" s="2"/>
      <c r="H1872" s="2"/>
      <c r="I1872" s="2"/>
      <c r="J1872" s="2"/>
      <c r="K1872" s="2"/>
      <c r="L1872" s="2"/>
      <c r="M1872" s="2"/>
      <c r="N1872" s="2">
        <v>54000</v>
      </c>
      <c r="O1872" s="2" t="s">
        <v>1069</v>
      </c>
      <c r="P1872" s="2">
        <v>13.416985560000001</v>
      </c>
      <c r="Q1872" s="2">
        <v>724517.22</v>
      </c>
      <c r="R1872" s="2">
        <v>0.198770156</v>
      </c>
      <c r="S1872" s="2">
        <v>10733.58844</v>
      </c>
      <c r="T1872" s="2">
        <v>224455.4</v>
      </c>
    </row>
    <row r="1873" spans="1:20">
      <c r="A1873" s="2" t="s">
        <v>12</v>
      </c>
      <c r="B1873" s="2" t="s">
        <v>2467</v>
      </c>
      <c r="C1873" s="2" t="s">
        <v>14</v>
      </c>
      <c r="D1873" s="3" t="s">
        <v>15</v>
      </c>
      <c r="E1873" s="2" t="s">
        <v>2471</v>
      </c>
      <c r="F1873" s="2"/>
      <c r="G1873" s="2"/>
      <c r="H1873" s="2"/>
      <c r="I1873" s="2"/>
      <c r="J1873" s="2"/>
      <c r="K1873" s="2"/>
      <c r="L1873" s="2"/>
      <c r="M1873" s="2"/>
      <c r="N1873" s="2">
        <v>14364</v>
      </c>
      <c r="O1873" s="2" t="s">
        <v>1069</v>
      </c>
      <c r="P1873" s="2">
        <v>84.379692980000002</v>
      </c>
      <c r="Q1873" s="2">
        <v>1212029.9099999999</v>
      </c>
      <c r="R1873" s="2">
        <v>1.2500695260000001</v>
      </c>
      <c r="S1873" s="2">
        <v>17955.998670000001</v>
      </c>
      <c r="T1873" s="2">
        <v>294765.7</v>
      </c>
    </row>
    <row r="1874" spans="1:20">
      <c r="A1874" s="2" t="s">
        <v>12</v>
      </c>
      <c r="B1874" s="2" t="s">
        <v>2472</v>
      </c>
      <c r="C1874" s="2" t="s">
        <v>14</v>
      </c>
      <c r="D1874" s="3" t="s">
        <v>15</v>
      </c>
      <c r="E1874" s="2" t="s">
        <v>2214</v>
      </c>
      <c r="F1874" s="2"/>
      <c r="G1874" s="2"/>
      <c r="H1874" s="2"/>
      <c r="I1874" s="2"/>
      <c r="J1874" s="2"/>
      <c r="K1874" s="2"/>
      <c r="L1874" s="2"/>
      <c r="M1874" s="2"/>
      <c r="N1874" s="2">
        <v>38204</v>
      </c>
      <c r="O1874" s="2" t="s">
        <v>1069</v>
      </c>
      <c r="P1874" s="2">
        <v>91.491598789999998</v>
      </c>
      <c r="Q1874" s="2">
        <v>3495345.04</v>
      </c>
      <c r="R1874" s="2">
        <v>1.3716881379999999</v>
      </c>
      <c r="S1874" s="2">
        <v>52403.973610000001</v>
      </c>
      <c r="T1874" s="2">
        <v>850068</v>
      </c>
    </row>
    <row r="1875" spans="1:20">
      <c r="A1875" s="2" t="s">
        <v>12</v>
      </c>
      <c r="B1875" s="2" t="s">
        <v>2473</v>
      </c>
      <c r="C1875" s="2" t="s">
        <v>14</v>
      </c>
      <c r="D1875" s="3" t="s">
        <v>15</v>
      </c>
      <c r="E1875" s="2" t="s">
        <v>2474</v>
      </c>
      <c r="F1875" s="2"/>
      <c r="G1875" s="2"/>
      <c r="H1875" s="2"/>
      <c r="I1875" s="2"/>
      <c r="J1875" s="2"/>
      <c r="K1875" s="2"/>
      <c r="L1875" s="2"/>
      <c r="M1875" s="2"/>
      <c r="N1875" s="2">
        <v>9000</v>
      </c>
      <c r="O1875" s="2" t="s">
        <v>1069</v>
      </c>
      <c r="P1875" s="2">
        <v>83.240530000000007</v>
      </c>
      <c r="Q1875" s="2">
        <v>749164.77</v>
      </c>
      <c r="R1875" s="2">
        <v>1.2479839580000001</v>
      </c>
      <c r="S1875" s="2">
        <v>11231.85562</v>
      </c>
      <c r="T1875" s="2">
        <v>182196.9</v>
      </c>
    </row>
    <row r="1876" spans="1:20">
      <c r="A1876" s="2" t="s">
        <v>12</v>
      </c>
      <c r="B1876" s="2" t="s">
        <v>2473</v>
      </c>
      <c r="C1876" s="2" t="s">
        <v>14</v>
      </c>
      <c r="D1876" s="3" t="s">
        <v>15</v>
      </c>
      <c r="E1876" s="2" t="s">
        <v>2247</v>
      </c>
      <c r="F1876" s="2"/>
      <c r="G1876" s="2"/>
      <c r="H1876" s="2"/>
      <c r="I1876" s="2"/>
      <c r="J1876" s="2"/>
      <c r="K1876" s="2"/>
      <c r="L1876" s="2"/>
      <c r="M1876" s="2"/>
      <c r="N1876" s="2">
        <v>4752</v>
      </c>
      <c r="O1876" s="2" t="s">
        <v>17</v>
      </c>
      <c r="P1876" s="2">
        <v>172.1453199</v>
      </c>
      <c r="Q1876" s="2">
        <v>818034.56</v>
      </c>
      <c r="R1876" s="2">
        <v>2.5808893529999999</v>
      </c>
      <c r="S1876" s="2">
        <v>12264.386210000001</v>
      </c>
      <c r="T1876" s="2">
        <v>198946</v>
      </c>
    </row>
    <row r="1877" spans="1:20">
      <c r="A1877" s="2" t="s">
        <v>12</v>
      </c>
      <c r="B1877" s="2" t="s">
        <v>2473</v>
      </c>
      <c r="C1877" s="2" t="s">
        <v>14</v>
      </c>
      <c r="D1877" s="3" t="s">
        <v>15</v>
      </c>
      <c r="E1877" s="2" t="s">
        <v>2248</v>
      </c>
      <c r="F1877" s="2"/>
      <c r="G1877" s="2"/>
      <c r="H1877" s="2"/>
      <c r="I1877" s="2"/>
      <c r="J1877" s="2"/>
      <c r="K1877" s="2"/>
      <c r="L1877" s="2"/>
      <c r="M1877" s="2"/>
      <c r="N1877" s="2">
        <v>4004</v>
      </c>
      <c r="O1877" s="2" t="s">
        <v>17</v>
      </c>
      <c r="P1877" s="2">
        <v>311.79423329999997</v>
      </c>
      <c r="Q1877" s="2">
        <v>1248424.1100000001</v>
      </c>
      <c r="R1877" s="2">
        <v>4.6745762109999998</v>
      </c>
      <c r="S1877" s="2">
        <v>18717.00315</v>
      </c>
      <c r="T1877" s="2">
        <v>303616.7</v>
      </c>
    </row>
    <row r="1878" spans="1:20">
      <c r="A1878" s="2" t="s">
        <v>12</v>
      </c>
      <c r="B1878" s="2" t="s">
        <v>2475</v>
      </c>
      <c r="C1878" s="2" t="s">
        <v>14</v>
      </c>
      <c r="D1878" s="3" t="s">
        <v>15</v>
      </c>
      <c r="E1878" s="2" t="s">
        <v>2476</v>
      </c>
      <c r="F1878" s="2"/>
      <c r="G1878" s="2"/>
      <c r="H1878" s="2"/>
      <c r="I1878" s="2"/>
      <c r="J1878" s="2"/>
      <c r="K1878" s="2"/>
      <c r="L1878" s="2"/>
      <c r="M1878" s="2"/>
      <c r="N1878" s="2">
        <v>12360</v>
      </c>
      <c r="O1878" s="2" t="s">
        <v>1069</v>
      </c>
      <c r="P1878" s="2">
        <v>165.44956959999999</v>
      </c>
      <c r="Q1878" s="2">
        <v>2044956.68</v>
      </c>
      <c r="R1878" s="2">
        <v>2.4805032919999999</v>
      </c>
      <c r="S1878" s="2">
        <v>30659.020690000001</v>
      </c>
      <c r="T1878" s="2">
        <v>497333.5</v>
      </c>
    </row>
    <row r="1879" spans="1:20">
      <c r="A1879" s="2" t="s">
        <v>12</v>
      </c>
      <c r="B1879" s="2" t="s">
        <v>2475</v>
      </c>
      <c r="C1879" s="2" t="s">
        <v>14</v>
      </c>
      <c r="D1879" s="3" t="s">
        <v>15</v>
      </c>
      <c r="E1879" s="2" t="s">
        <v>2477</v>
      </c>
      <c r="F1879" s="2"/>
      <c r="G1879" s="2"/>
      <c r="H1879" s="2"/>
      <c r="I1879" s="2"/>
      <c r="J1879" s="2"/>
      <c r="K1879" s="2"/>
      <c r="L1879" s="2"/>
      <c r="M1879" s="2"/>
      <c r="N1879" s="2">
        <v>36000</v>
      </c>
      <c r="O1879" s="2" t="s">
        <v>1069</v>
      </c>
      <c r="P1879" s="2">
        <v>53.602970280000001</v>
      </c>
      <c r="Q1879" s="2">
        <v>1929706.93</v>
      </c>
      <c r="R1879" s="2">
        <v>0.803642733</v>
      </c>
      <c r="S1879" s="2">
        <v>28931.13838</v>
      </c>
      <c r="T1879" s="2">
        <v>469304.8</v>
      </c>
    </row>
    <row r="1880" spans="1:20">
      <c r="A1880" s="2" t="s">
        <v>12</v>
      </c>
      <c r="B1880" s="2" t="s">
        <v>2475</v>
      </c>
      <c r="C1880" s="2" t="s">
        <v>14</v>
      </c>
      <c r="D1880" s="3" t="s">
        <v>15</v>
      </c>
      <c r="E1880" s="2" t="s">
        <v>2478</v>
      </c>
      <c r="F1880" s="2"/>
      <c r="G1880" s="2"/>
      <c r="H1880" s="2"/>
      <c r="I1880" s="2"/>
      <c r="J1880" s="2"/>
      <c r="K1880" s="2"/>
      <c r="L1880" s="2"/>
      <c r="M1880" s="2"/>
      <c r="N1880" s="2">
        <v>1392</v>
      </c>
      <c r="O1880" s="2" t="s">
        <v>1069</v>
      </c>
      <c r="P1880" s="2">
        <v>40.35355603</v>
      </c>
      <c r="Q1880" s="2">
        <v>56172.15</v>
      </c>
      <c r="R1880" s="2">
        <v>0.60500083999999998</v>
      </c>
      <c r="S1880" s="2">
        <v>842.16116939999995</v>
      </c>
      <c r="T1880" s="2">
        <v>13661</v>
      </c>
    </row>
    <row r="1881" spans="1:20">
      <c r="A1881" s="2" t="s">
        <v>12</v>
      </c>
      <c r="B1881" s="2" t="s">
        <v>2479</v>
      </c>
      <c r="C1881" s="2" t="s">
        <v>14</v>
      </c>
      <c r="D1881" s="3" t="s">
        <v>15</v>
      </c>
      <c r="E1881" s="2" t="s">
        <v>2480</v>
      </c>
      <c r="F1881" s="2"/>
      <c r="G1881" s="2"/>
      <c r="H1881" s="2"/>
      <c r="I1881" s="2"/>
      <c r="J1881" s="2"/>
      <c r="K1881" s="2"/>
      <c r="L1881" s="2"/>
      <c r="M1881" s="2"/>
      <c r="N1881" s="2">
        <v>5904</v>
      </c>
      <c r="O1881" s="2" t="s">
        <v>1069</v>
      </c>
      <c r="P1881" s="2">
        <v>83.487137529999998</v>
      </c>
      <c r="Q1881" s="2">
        <v>492908.06</v>
      </c>
      <c r="R1881" s="2">
        <v>1.251681222</v>
      </c>
      <c r="S1881" s="2">
        <v>7389.925937</v>
      </c>
      <c r="T1881" s="2">
        <v>119875.3</v>
      </c>
    </row>
    <row r="1882" spans="1:20">
      <c r="A1882" s="2" t="s">
        <v>12</v>
      </c>
      <c r="B1882" s="2" t="s">
        <v>2479</v>
      </c>
      <c r="C1882" s="2" t="s">
        <v>14</v>
      </c>
      <c r="D1882" s="3" t="s">
        <v>15</v>
      </c>
      <c r="E1882" s="2" t="s">
        <v>2481</v>
      </c>
      <c r="F1882" s="2"/>
      <c r="G1882" s="2"/>
      <c r="H1882" s="2"/>
      <c r="I1882" s="2"/>
      <c r="J1882" s="2"/>
      <c r="K1882" s="2"/>
      <c r="L1882" s="2"/>
      <c r="M1882" s="2"/>
      <c r="N1882" s="2">
        <v>34992</v>
      </c>
      <c r="O1882" s="2" t="s">
        <v>1069</v>
      </c>
      <c r="P1882" s="2">
        <v>76.577856650000001</v>
      </c>
      <c r="Q1882" s="2">
        <v>2679612.36</v>
      </c>
      <c r="R1882" s="2">
        <v>1.1480938030000001</v>
      </c>
      <c r="S1882" s="2">
        <v>40174.09835</v>
      </c>
      <c r="T1882" s="2">
        <v>651681.69999999995</v>
      </c>
    </row>
    <row r="1883" spans="1:20">
      <c r="A1883" s="2" t="s">
        <v>12</v>
      </c>
      <c r="B1883" s="2" t="s">
        <v>2482</v>
      </c>
      <c r="C1883" s="2" t="s">
        <v>14</v>
      </c>
      <c r="D1883" s="3" t="s">
        <v>15</v>
      </c>
      <c r="E1883" s="2" t="s">
        <v>2483</v>
      </c>
      <c r="F1883" s="2"/>
      <c r="G1883" s="2"/>
      <c r="H1883" s="2"/>
      <c r="I1883" s="2"/>
      <c r="J1883" s="2"/>
      <c r="K1883" s="2"/>
      <c r="L1883" s="2"/>
      <c r="M1883" s="2"/>
      <c r="N1883" s="2">
        <v>3576</v>
      </c>
      <c r="O1883" s="2" t="s">
        <v>1069</v>
      </c>
      <c r="P1883" s="2">
        <v>87.302472039999998</v>
      </c>
      <c r="Q1883" s="2">
        <v>312193.64</v>
      </c>
      <c r="R1883" s="2">
        <v>1.3247719579999999</v>
      </c>
      <c r="S1883" s="2">
        <v>4737.3845220000003</v>
      </c>
      <c r="T1883" s="2">
        <v>75925.5</v>
      </c>
    </row>
    <row r="1884" spans="1:20">
      <c r="A1884" s="2" t="s">
        <v>12</v>
      </c>
      <c r="B1884" s="2" t="s">
        <v>2482</v>
      </c>
      <c r="C1884" s="2" t="s">
        <v>14</v>
      </c>
      <c r="D1884" s="3" t="s">
        <v>15</v>
      </c>
      <c r="E1884" s="2" t="s">
        <v>2484</v>
      </c>
      <c r="F1884" s="2"/>
      <c r="G1884" s="2"/>
      <c r="H1884" s="2"/>
      <c r="I1884" s="2"/>
      <c r="J1884" s="2"/>
      <c r="K1884" s="2"/>
      <c r="L1884" s="2"/>
      <c r="M1884" s="2"/>
      <c r="N1884" s="2">
        <v>10812</v>
      </c>
      <c r="O1884" s="2" t="s">
        <v>1069</v>
      </c>
      <c r="P1884" s="2">
        <v>163.94204590000001</v>
      </c>
      <c r="Q1884" s="2">
        <v>1772541.4</v>
      </c>
      <c r="R1884" s="2">
        <v>2.4877396950000001</v>
      </c>
      <c r="S1884" s="2">
        <v>26897.441579999999</v>
      </c>
      <c r="T1884" s="2">
        <v>431082</v>
      </c>
    </row>
    <row r="1885" spans="1:20">
      <c r="A1885" s="2" t="s">
        <v>12</v>
      </c>
      <c r="B1885" s="2" t="s">
        <v>2482</v>
      </c>
      <c r="C1885" s="2" t="s">
        <v>14</v>
      </c>
      <c r="D1885" s="3" t="s">
        <v>15</v>
      </c>
      <c r="E1885" s="2" t="s">
        <v>2485</v>
      </c>
      <c r="F1885" s="2"/>
      <c r="G1885" s="2"/>
      <c r="H1885" s="2"/>
      <c r="I1885" s="2"/>
      <c r="J1885" s="2"/>
      <c r="K1885" s="2"/>
      <c r="L1885" s="2"/>
      <c r="M1885" s="2"/>
      <c r="N1885" s="2">
        <v>12300</v>
      </c>
      <c r="O1885" s="2" t="s">
        <v>1069</v>
      </c>
      <c r="P1885" s="2">
        <v>149.2805626</v>
      </c>
      <c r="Q1885" s="2">
        <v>1836150.92</v>
      </c>
      <c r="R1885" s="2">
        <v>2.2652589170000001</v>
      </c>
      <c r="S1885" s="2">
        <v>27862.684669999999</v>
      </c>
      <c r="T1885" s="2">
        <v>446551.9</v>
      </c>
    </row>
    <row r="1886" spans="1:20">
      <c r="A1886" s="2" t="s">
        <v>12</v>
      </c>
      <c r="B1886" s="2" t="s">
        <v>2482</v>
      </c>
      <c r="C1886" s="2" t="s">
        <v>14</v>
      </c>
      <c r="D1886" s="3" t="s">
        <v>15</v>
      </c>
      <c r="E1886" s="2" t="s">
        <v>2486</v>
      </c>
      <c r="F1886" s="2"/>
      <c r="G1886" s="2"/>
      <c r="H1886" s="2"/>
      <c r="I1886" s="2"/>
      <c r="J1886" s="2"/>
      <c r="K1886" s="2"/>
      <c r="L1886" s="2"/>
      <c r="M1886" s="2"/>
      <c r="N1886" s="2">
        <v>16632</v>
      </c>
      <c r="O1886" s="2" t="s">
        <v>1069</v>
      </c>
      <c r="P1886" s="2">
        <v>221.92155059999999</v>
      </c>
      <c r="Q1886" s="2">
        <v>3690999.23</v>
      </c>
      <c r="R1886" s="2">
        <v>3.367550085</v>
      </c>
      <c r="S1886" s="2">
        <v>56009.09302</v>
      </c>
      <c r="T1886" s="2">
        <v>897651</v>
      </c>
    </row>
    <row r="1887" spans="1:20">
      <c r="A1887" s="2" t="s">
        <v>12</v>
      </c>
      <c r="B1887" s="2" t="s">
        <v>2482</v>
      </c>
      <c r="C1887" s="2" t="s">
        <v>14</v>
      </c>
      <c r="D1887" s="3" t="s">
        <v>15</v>
      </c>
      <c r="E1887" s="2" t="s">
        <v>2487</v>
      </c>
      <c r="F1887" s="2"/>
      <c r="G1887" s="2"/>
      <c r="H1887" s="2"/>
      <c r="I1887" s="2"/>
      <c r="J1887" s="2"/>
      <c r="K1887" s="2"/>
      <c r="L1887" s="2"/>
      <c r="M1887" s="2"/>
      <c r="N1887" s="2">
        <v>35328</v>
      </c>
      <c r="O1887" s="2" t="s">
        <v>1069</v>
      </c>
      <c r="P1887" s="2">
        <v>53.11455729</v>
      </c>
      <c r="Q1887" s="2">
        <v>1876431.08</v>
      </c>
      <c r="R1887" s="2">
        <v>0.80598721200000001</v>
      </c>
      <c r="S1887" s="2">
        <v>28473.916239999999</v>
      </c>
      <c r="T1887" s="2">
        <v>456348</v>
      </c>
    </row>
    <row r="1888" spans="1:20">
      <c r="A1888" s="2" t="s">
        <v>12</v>
      </c>
      <c r="B1888" s="2" t="s">
        <v>2482</v>
      </c>
      <c r="C1888" s="2" t="s">
        <v>14</v>
      </c>
      <c r="D1888" s="3" t="s">
        <v>15</v>
      </c>
      <c r="E1888" s="2" t="s">
        <v>2488</v>
      </c>
      <c r="F1888" s="2"/>
      <c r="G1888" s="2"/>
      <c r="H1888" s="2"/>
      <c r="I1888" s="2"/>
      <c r="J1888" s="2"/>
      <c r="K1888" s="2"/>
      <c r="L1888" s="2"/>
      <c r="M1888" s="2"/>
      <c r="N1888" s="2">
        <v>2640</v>
      </c>
      <c r="O1888" s="2" t="s">
        <v>1069</v>
      </c>
      <c r="P1888" s="2">
        <v>39.985863639999998</v>
      </c>
      <c r="Q1888" s="2">
        <v>105562.68</v>
      </c>
      <c r="R1888" s="2">
        <v>0.60676576100000001</v>
      </c>
      <c r="S1888" s="2">
        <v>1601.8616079999999</v>
      </c>
      <c r="T1888" s="2">
        <v>25672.9</v>
      </c>
    </row>
    <row r="1889" spans="1:20">
      <c r="A1889" s="2" t="s">
        <v>12</v>
      </c>
      <c r="B1889" s="2" t="s">
        <v>2489</v>
      </c>
      <c r="C1889" s="2" t="s">
        <v>14</v>
      </c>
      <c r="D1889" s="3" t="s">
        <v>15</v>
      </c>
      <c r="E1889" s="2" t="s">
        <v>2490</v>
      </c>
      <c r="F1889" s="2"/>
      <c r="G1889" s="2"/>
      <c r="H1889" s="2"/>
      <c r="I1889" s="2"/>
      <c r="J1889" s="2"/>
      <c r="K1889" s="2"/>
      <c r="L1889" s="2"/>
      <c r="M1889" s="2"/>
      <c r="N1889" s="2">
        <v>3600</v>
      </c>
      <c r="O1889" s="2" t="s">
        <v>1069</v>
      </c>
      <c r="P1889" s="2">
        <v>834.15800000000002</v>
      </c>
      <c r="Q1889" s="2">
        <v>3002968.8</v>
      </c>
      <c r="R1889" s="2">
        <v>12.65793627</v>
      </c>
      <c r="S1889" s="2">
        <v>45568.57056</v>
      </c>
      <c r="T1889" s="2">
        <v>730322</v>
      </c>
    </row>
    <row r="1890" spans="1:20">
      <c r="A1890" s="2" t="s">
        <v>12</v>
      </c>
      <c r="B1890" s="2" t="s">
        <v>2491</v>
      </c>
      <c r="C1890" s="2" t="s">
        <v>14</v>
      </c>
      <c r="D1890" s="3" t="s">
        <v>15</v>
      </c>
      <c r="E1890" s="2" t="s">
        <v>2492</v>
      </c>
      <c r="F1890" s="2"/>
      <c r="G1890" s="2"/>
      <c r="H1890" s="2"/>
      <c r="I1890" s="2"/>
      <c r="J1890" s="2"/>
      <c r="K1890" s="2"/>
      <c r="L1890" s="2"/>
      <c r="M1890" s="2"/>
      <c r="N1890" s="2">
        <v>1800</v>
      </c>
      <c r="O1890" s="2" t="s">
        <v>1069</v>
      </c>
      <c r="P1890" s="2">
        <v>834.1043889</v>
      </c>
      <c r="Q1890" s="2">
        <v>1501387.9</v>
      </c>
      <c r="R1890" s="2">
        <v>12.65712274</v>
      </c>
      <c r="S1890" s="2">
        <v>22782.820940000001</v>
      </c>
      <c r="T1890" s="2">
        <v>365137.6</v>
      </c>
    </row>
    <row r="1891" spans="1:20">
      <c r="A1891" s="2" t="s">
        <v>12</v>
      </c>
      <c r="B1891" s="2" t="s">
        <v>2493</v>
      </c>
      <c r="C1891" s="2" t="s">
        <v>14</v>
      </c>
      <c r="D1891" s="3" t="s">
        <v>15</v>
      </c>
      <c r="E1891" s="2" t="s">
        <v>2494</v>
      </c>
      <c r="F1891" s="2"/>
      <c r="G1891" s="2"/>
      <c r="H1891" s="2"/>
      <c r="I1891" s="2"/>
      <c r="J1891" s="2"/>
      <c r="K1891" s="2"/>
      <c r="L1891" s="2"/>
      <c r="M1891" s="2"/>
      <c r="N1891" s="2">
        <v>13680</v>
      </c>
      <c r="O1891" s="2" t="s">
        <v>1069</v>
      </c>
      <c r="P1891" s="2">
        <v>82.658928360000004</v>
      </c>
      <c r="Q1891" s="2">
        <v>1130774.1399999999</v>
      </c>
      <c r="R1891" s="2">
        <v>1.254308473</v>
      </c>
      <c r="S1891" s="2">
        <v>17158.939910000001</v>
      </c>
      <c r="T1891" s="2">
        <v>275004.2</v>
      </c>
    </row>
    <row r="1892" spans="1:20">
      <c r="A1892" s="2" t="s">
        <v>12</v>
      </c>
      <c r="B1892" s="2" t="s">
        <v>2493</v>
      </c>
      <c r="C1892" s="2" t="s">
        <v>14</v>
      </c>
      <c r="D1892" s="3" t="s">
        <v>15</v>
      </c>
      <c r="E1892" s="2" t="s">
        <v>2495</v>
      </c>
      <c r="F1892" s="2"/>
      <c r="G1892" s="2"/>
      <c r="H1892" s="2"/>
      <c r="I1892" s="2"/>
      <c r="J1892" s="2"/>
      <c r="K1892" s="2"/>
      <c r="L1892" s="2"/>
      <c r="M1892" s="2"/>
      <c r="N1892" s="2">
        <v>12960</v>
      </c>
      <c r="O1892" s="2" t="s">
        <v>1069</v>
      </c>
      <c r="P1892" s="2">
        <v>74.990243059999997</v>
      </c>
      <c r="Q1892" s="2">
        <v>971873.55</v>
      </c>
      <c r="R1892" s="2">
        <v>1.137939955</v>
      </c>
      <c r="S1892" s="2">
        <v>14747.70182</v>
      </c>
      <c r="T1892" s="2">
        <v>236359.7</v>
      </c>
    </row>
    <row r="1893" spans="1:20">
      <c r="A1893" s="2" t="s">
        <v>12</v>
      </c>
      <c r="B1893" s="2" t="s">
        <v>2496</v>
      </c>
      <c r="C1893" s="2" t="s">
        <v>14</v>
      </c>
      <c r="D1893" s="3" t="s">
        <v>15</v>
      </c>
      <c r="E1893" s="2" t="s">
        <v>2497</v>
      </c>
      <c r="F1893" s="2"/>
      <c r="G1893" s="2"/>
      <c r="H1893" s="2"/>
      <c r="I1893" s="2"/>
      <c r="J1893" s="2"/>
      <c r="K1893" s="2"/>
      <c r="L1893" s="2"/>
      <c r="M1893" s="2"/>
      <c r="N1893" s="2">
        <v>39960</v>
      </c>
      <c r="O1893" s="2" t="s">
        <v>1069</v>
      </c>
      <c r="P1893" s="2">
        <v>23.569841839999999</v>
      </c>
      <c r="Q1893" s="2">
        <v>941850.88</v>
      </c>
      <c r="R1893" s="2">
        <v>0.35820428300000001</v>
      </c>
      <c r="S1893" s="2">
        <v>14313.84316</v>
      </c>
      <c r="T1893" s="2">
        <v>229058.1</v>
      </c>
    </row>
    <row r="1894" spans="1:20">
      <c r="A1894" s="2" t="s">
        <v>12</v>
      </c>
      <c r="B1894" s="2" t="s">
        <v>2496</v>
      </c>
      <c r="C1894" s="2" t="s">
        <v>14</v>
      </c>
      <c r="D1894" s="3" t="s">
        <v>15</v>
      </c>
      <c r="E1894" s="2" t="s">
        <v>2498</v>
      </c>
      <c r="F1894" s="2"/>
      <c r="G1894" s="2"/>
      <c r="H1894" s="2"/>
      <c r="I1894" s="2"/>
      <c r="J1894" s="2"/>
      <c r="K1894" s="2"/>
      <c r="L1894" s="2"/>
      <c r="M1894" s="2"/>
      <c r="N1894" s="2">
        <v>24000</v>
      </c>
      <c r="O1894" s="2" t="s">
        <v>1069</v>
      </c>
      <c r="P1894" s="2">
        <v>32.635165829999998</v>
      </c>
      <c r="Q1894" s="2">
        <v>783243.98</v>
      </c>
      <c r="R1894" s="2">
        <v>0.495975165</v>
      </c>
      <c r="S1894" s="2">
        <v>11903.40395</v>
      </c>
      <c r="T1894" s="2">
        <v>190484.9</v>
      </c>
    </row>
    <row r="1895" spans="1:20">
      <c r="A1895" s="2" t="s">
        <v>12</v>
      </c>
      <c r="B1895" s="2" t="s">
        <v>2499</v>
      </c>
      <c r="C1895" s="2" t="s">
        <v>14</v>
      </c>
      <c r="D1895" s="3" t="s">
        <v>15</v>
      </c>
      <c r="E1895" s="2" t="s">
        <v>2500</v>
      </c>
      <c r="F1895" s="2"/>
      <c r="G1895" s="2"/>
      <c r="H1895" s="2"/>
      <c r="I1895" s="2"/>
      <c r="J1895" s="2"/>
      <c r="K1895" s="2"/>
      <c r="L1895" s="2"/>
      <c r="M1895" s="2"/>
      <c r="N1895" s="2">
        <v>10701</v>
      </c>
      <c r="O1895" s="2" t="s">
        <v>17</v>
      </c>
      <c r="P1895" s="2">
        <v>140.104208</v>
      </c>
      <c r="Q1895" s="2">
        <v>1499255.13</v>
      </c>
      <c r="R1895" s="2">
        <v>2.1292432830000001</v>
      </c>
      <c r="S1895" s="2">
        <v>22785.032370000001</v>
      </c>
      <c r="T1895" s="2">
        <v>364618.9</v>
      </c>
    </row>
    <row r="1896" spans="1:20">
      <c r="A1896" s="2" t="s">
        <v>12</v>
      </c>
      <c r="B1896" s="2" t="s">
        <v>2501</v>
      </c>
      <c r="C1896" s="2" t="s">
        <v>14</v>
      </c>
      <c r="D1896" s="3" t="s">
        <v>15</v>
      </c>
      <c r="E1896" s="2" t="s">
        <v>2207</v>
      </c>
      <c r="F1896" s="2"/>
      <c r="G1896" s="2"/>
      <c r="H1896" s="2"/>
      <c r="I1896" s="2"/>
      <c r="J1896" s="2"/>
      <c r="K1896" s="2"/>
      <c r="L1896" s="2"/>
      <c r="M1896" s="2"/>
      <c r="N1896" s="2">
        <v>50400</v>
      </c>
      <c r="O1896" s="2" t="s">
        <v>1069</v>
      </c>
      <c r="P1896" s="2">
        <v>76.684345239999999</v>
      </c>
      <c r="Q1896" s="2">
        <v>3864891</v>
      </c>
      <c r="R1896" s="2">
        <v>1.160126252</v>
      </c>
      <c r="S1896" s="2">
        <v>58470.363089999999</v>
      </c>
      <c r="T1896" s="2">
        <v>939941.5</v>
      </c>
    </row>
    <row r="1897" spans="1:20">
      <c r="A1897" s="2" t="s">
        <v>12</v>
      </c>
      <c r="B1897" s="2" t="s">
        <v>2502</v>
      </c>
      <c r="C1897" s="2" t="s">
        <v>14</v>
      </c>
      <c r="D1897" s="3" t="s">
        <v>15</v>
      </c>
      <c r="E1897" s="2" t="s">
        <v>2503</v>
      </c>
      <c r="F1897" s="2"/>
      <c r="G1897" s="2"/>
      <c r="H1897" s="2"/>
      <c r="I1897" s="2"/>
      <c r="J1897" s="2"/>
      <c r="K1897" s="2"/>
      <c r="L1897" s="2"/>
      <c r="M1897" s="2"/>
      <c r="N1897" s="2">
        <v>39960</v>
      </c>
      <c r="O1897" s="2" t="s">
        <v>1069</v>
      </c>
      <c r="P1897" s="2">
        <v>23.187279780000001</v>
      </c>
      <c r="Q1897" s="2">
        <v>926563.7</v>
      </c>
      <c r="R1897" s="2">
        <v>0.35755250199999999</v>
      </c>
      <c r="S1897" s="2">
        <v>14287.798000000001</v>
      </c>
      <c r="T1897" s="2">
        <v>225340.3</v>
      </c>
    </row>
    <row r="1898" spans="1:20">
      <c r="A1898" s="2" t="s">
        <v>12</v>
      </c>
      <c r="B1898" s="2" t="s">
        <v>2504</v>
      </c>
      <c r="C1898" s="2" t="s">
        <v>14</v>
      </c>
      <c r="D1898" s="3" t="s">
        <v>15</v>
      </c>
      <c r="E1898" s="2" t="s">
        <v>2505</v>
      </c>
      <c r="F1898" s="2"/>
      <c r="G1898" s="2"/>
      <c r="H1898" s="2"/>
      <c r="I1898" s="2"/>
      <c r="J1898" s="2"/>
      <c r="K1898" s="2"/>
      <c r="L1898" s="2"/>
      <c r="M1898" s="2"/>
      <c r="N1898" s="2">
        <v>2376</v>
      </c>
      <c r="O1898" s="2" t="s">
        <v>1069</v>
      </c>
      <c r="P1898" s="2">
        <v>74.222171720000006</v>
      </c>
      <c r="Q1898" s="2">
        <v>176351.88</v>
      </c>
      <c r="R1898" s="2">
        <v>1.1445207669999999</v>
      </c>
      <c r="S1898" s="2">
        <v>2719.3813420000001</v>
      </c>
      <c r="T1898" s="2">
        <v>42888.800000000003</v>
      </c>
    </row>
    <row r="1899" spans="1:20">
      <c r="A1899" s="2" t="s">
        <v>12</v>
      </c>
      <c r="B1899" s="2" t="s">
        <v>2504</v>
      </c>
      <c r="C1899" s="2" t="s">
        <v>14</v>
      </c>
      <c r="D1899" s="3" t="s">
        <v>15</v>
      </c>
      <c r="E1899" s="2" t="s">
        <v>2506</v>
      </c>
      <c r="F1899" s="2"/>
      <c r="G1899" s="2"/>
      <c r="H1899" s="2"/>
      <c r="I1899" s="2"/>
      <c r="J1899" s="2"/>
      <c r="K1899" s="2"/>
      <c r="L1899" s="2"/>
      <c r="M1899" s="2"/>
      <c r="N1899" s="2">
        <v>36000</v>
      </c>
      <c r="O1899" s="2" t="s">
        <v>1069</v>
      </c>
      <c r="P1899" s="2">
        <v>31.214826110000001</v>
      </c>
      <c r="Q1899" s="2">
        <v>1123733.74</v>
      </c>
      <c r="R1899" s="2">
        <v>0.48133887600000003</v>
      </c>
      <c r="S1899" s="2">
        <v>17328.199540000001</v>
      </c>
      <c r="T1899" s="2">
        <v>273292</v>
      </c>
    </row>
    <row r="1900" spans="1:20">
      <c r="A1900" s="2" t="s">
        <v>12</v>
      </c>
      <c r="B1900" s="2" t="s">
        <v>2504</v>
      </c>
      <c r="C1900" s="2" t="s">
        <v>14</v>
      </c>
      <c r="D1900" s="3" t="s">
        <v>15</v>
      </c>
      <c r="E1900" s="2" t="s">
        <v>2507</v>
      </c>
      <c r="F1900" s="2"/>
      <c r="G1900" s="2"/>
      <c r="H1900" s="2"/>
      <c r="I1900" s="2"/>
      <c r="J1900" s="2"/>
      <c r="K1900" s="2"/>
      <c r="L1900" s="2"/>
      <c r="M1900" s="2"/>
      <c r="N1900" s="2">
        <v>60000</v>
      </c>
      <c r="O1900" s="2" t="s">
        <v>1069</v>
      </c>
      <c r="P1900" s="2">
        <v>36.717194829999997</v>
      </c>
      <c r="Q1900" s="2">
        <v>2203031.69</v>
      </c>
      <c r="R1900" s="2">
        <v>0.56618650500000001</v>
      </c>
      <c r="S1900" s="2">
        <v>33971.190289999999</v>
      </c>
      <c r="T1900" s="2">
        <v>535777.30000000005</v>
      </c>
    </row>
    <row r="1901" spans="1:20">
      <c r="A1901" s="2" t="s">
        <v>12</v>
      </c>
      <c r="B1901" s="2" t="s">
        <v>2504</v>
      </c>
      <c r="C1901" s="2" t="s">
        <v>14</v>
      </c>
      <c r="D1901" s="3" t="s">
        <v>15</v>
      </c>
      <c r="E1901" s="2" t="s">
        <v>2508</v>
      </c>
      <c r="F1901" s="2"/>
      <c r="G1901" s="2"/>
      <c r="H1901" s="2"/>
      <c r="I1901" s="2"/>
      <c r="J1901" s="2"/>
      <c r="K1901" s="2"/>
      <c r="L1901" s="2"/>
      <c r="M1901" s="2"/>
      <c r="N1901" s="2">
        <v>10080</v>
      </c>
      <c r="O1901" s="2" t="s">
        <v>1069</v>
      </c>
      <c r="P1901" s="2">
        <v>90.678670629999999</v>
      </c>
      <c r="Q1901" s="2">
        <v>914041</v>
      </c>
      <c r="R1901" s="2">
        <v>1.3982832789999999</v>
      </c>
      <c r="S1901" s="2">
        <v>14094.695449999999</v>
      </c>
      <c r="T1901" s="2">
        <v>222294.8</v>
      </c>
    </row>
    <row r="1902" spans="1:20">
      <c r="A1902" s="2" t="s">
        <v>12</v>
      </c>
      <c r="B1902" s="2" t="s">
        <v>2504</v>
      </c>
      <c r="C1902" s="2" t="s">
        <v>14</v>
      </c>
      <c r="D1902" s="3" t="s">
        <v>15</v>
      </c>
      <c r="E1902" s="2" t="s">
        <v>2509</v>
      </c>
      <c r="F1902" s="2"/>
      <c r="G1902" s="2"/>
      <c r="H1902" s="2"/>
      <c r="I1902" s="2"/>
      <c r="J1902" s="2"/>
      <c r="K1902" s="2"/>
      <c r="L1902" s="2"/>
      <c r="M1902" s="2"/>
      <c r="N1902" s="2">
        <v>12528</v>
      </c>
      <c r="O1902" s="2" t="s">
        <v>1069</v>
      </c>
      <c r="P1902" s="2">
        <v>81.812311620000003</v>
      </c>
      <c r="Q1902" s="2">
        <v>1024944.64</v>
      </c>
      <c r="R1902" s="2">
        <v>1.261562246</v>
      </c>
      <c r="S1902" s="2">
        <v>15804.85181</v>
      </c>
      <c r="T1902" s="2">
        <v>249266.5</v>
      </c>
    </row>
    <row r="1903" spans="1:20">
      <c r="A1903" s="2" t="s">
        <v>12</v>
      </c>
      <c r="B1903" s="2" t="s">
        <v>2504</v>
      </c>
      <c r="C1903" s="2" t="s">
        <v>14</v>
      </c>
      <c r="D1903" s="3" t="s">
        <v>15</v>
      </c>
      <c r="E1903" s="2" t="s">
        <v>2510</v>
      </c>
      <c r="F1903" s="2"/>
      <c r="G1903" s="2"/>
      <c r="H1903" s="2"/>
      <c r="I1903" s="2"/>
      <c r="J1903" s="2"/>
      <c r="K1903" s="2"/>
      <c r="L1903" s="2"/>
      <c r="M1903" s="2"/>
      <c r="N1903" s="2">
        <v>17604</v>
      </c>
      <c r="O1903" s="2" t="s">
        <v>1069</v>
      </c>
      <c r="P1903" s="2">
        <v>74.219589869999993</v>
      </c>
      <c r="Q1903" s="2">
        <v>1306561.6599999999</v>
      </c>
      <c r="R1903" s="2">
        <v>1.1444809540000001</v>
      </c>
      <c r="S1903" s="2">
        <v>20147.442709999999</v>
      </c>
      <c r="T1903" s="2">
        <v>317755.8</v>
      </c>
    </row>
    <row r="1904" spans="1:20">
      <c r="A1904" s="2" t="s">
        <v>12</v>
      </c>
      <c r="B1904" s="2" t="s">
        <v>2504</v>
      </c>
      <c r="C1904" s="2" t="s">
        <v>14</v>
      </c>
      <c r="D1904" s="3" t="s">
        <v>15</v>
      </c>
      <c r="E1904" s="2" t="s">
        <v>2511</v>
      </c>
      <c r="F1904" s="2"/>
      <c r="G1904" s="2"/>
      <c r="H1904" s="2"/>
      <c r="I1904" s="2"/>
      <c r="J1904" s="2"/>
      <c r="K1904" s="2"/>
      <c r="L1904" s="2"/>
      <c r="M1904" s="2"/>
      <c r="N1904" s="2">
        <v>1000</v>
      </c>
      <c r="O1904" s="2" t="s">
        <v>2187</v>
      </c>
      <c r="P1904" s="2">
        <v>40.04278</v>
      </c>
      <c r="Q1904" s="2">
        <v>40042.78</v>
      </c>
      <c r="R1904" s="2">
        <v>0.61746769499999998</v>
      </c>
      <c r="S1904" s="2">
        <v>617.46769470000004</v>
      </c>
      <c r="T1904" s="2">
        <v>9738.4</v>
      </c>
    </row>
    <row r="1905" spans="1:20">
      <c r="A1905" s="2" t="s">
        <v>12</v>
      </c>
      <c r="B1905" s="2" t="s">
        <v>2504</v>
      </c>
      <c r="C1905" s="2" t="s">
        <v>14</v>
      </c>
      <c r="D1905" s="3" t="s">
        <v>15</v>
      </c>
      <c r="E1905" s="2" t="s">
        <v>2512</v>
      </c>
      <c r="F1905" s="2"/>
      <c r="G1905" s="2"/>
      <c r="H1905" s="2"/>
      <c r="I1905" s="2"/>
      <c r="J1905" s="2"/>
      <c r="K1905" s="2"/>
      <c r="L1905" s="2"/>
      <c r="M1905" s="2"/>
      <c r="N1905" s="2">
        <v>11916</v>
      </c>
      <c r="O1905" s="2" t="s">
        <v>1069</v>
      </c>
      <c r="P1905" s="2">
        <v>81.809467100000006</v>
      </c>
      <c r="Q1905" s="2">
        <v>974841.61</v>
      </c>
      <c r="R1905" s="2">
        <v>1.261518382</v>
      </c>
      <c r="S1905" s="2">
        <v>15032.253049999999</v>
      </c>
      <c r="T1905" s="2">
        <v>237081.5</v>
      </c>
    </row>
    <row r="1906" spans="1:20">
      <c r="A1906" s="2" t="s">
        <v>12</v>
      </c>
      <c r="B1906" s="2" t="s">
        <v>2513</v>
      </c>
      <c r="C1906" s="2" t="s">
        <v>14</v>
      </c>
      <c r="D1906" s="3" t="s">
        <v>15</v>
      </c>
      <c r="E1906" s="2" t="s">
        <v>2514</v>
      </c>
      <c r="F1906" s="2"/>
      <c r="G1906" s="2"/>
      <c r="H1906" s="2"/>
      <c r="I1906" s="2"/>
      <c r="J1906" s="2"/>
      <c r="K1906" s="2"/>
      <c r="L1906" s="2"/>
      <c r="M1906" s="2"/>
      <c r="N1906" s="2">
        <v>16596</v>
      </c>
      <c r="O1906" s="2" t="s">
        <v>1069</v>
      </c>
      <c r="P1906" s="2">
        <v>74.206338270000003</v>
      </c>
      <c r="Q1906" s="2">
        <v>1231528.3899999999</v>
      </c>
      <c r="R1906" s="2">
        <v>1.1442766120000001</v>
      </c>
      <c r="S1906" s="2">
        <v>18990.414649999999</v>
      </c>
      <c r="T1906" s="2">
        <v>299507.7</v>
      </c>
    </row>
    <row r="1907" spans="1:20">
      <c r="A1907" s="2" t="s">
        <v>12</v>
      </c>
      <c r="B1907" s="2" t="s">
        <v>2515</v>
      </c>
      <c r="C1907" s="2" t="s">
        <v>14</v>
      </c>
      <c r="D1907" s="3" t="s">
        <v>18</v>
      </c>
      <c r="E1907" s="2" t="s">
        <v>2516</v>
      </c>
      <c r="F1907" s="2"/>
      <c r="G1907" s="2"/>
      <c r="H1907" s="2"/>
      <c r="I1907" s="2"/>
      <c r="J1907" s="2"/>
      <c r="K1907" s="2"/>
      <c r="L1907" s="2"/>
      <c r="M1907" s="2"/>
      <c r="N1907" s="2">
        <v>318384</v>
      </c>
      <c r="O1907" s="2" t="s">
        <v>1069</v>
      </c>
      <c r="P1907" s="2">
        <v>4.9643845170000001</v>
      </c>
      <c r="Q1907" s="2">
        <v>1580580.6</v>
      </c>
      <c r="R1907" s="2">
        <v>7.6967201999999998E-2</v>
      </c>
      <c r="S1907" s="2">
        <v>24505.12558</v>
      </c>
      <c r="T1907" s="2">
        <v>489663.9</v>
      </c>
    </row>
    <row r="1908" spans="1:20">
      <c r="A1908" s="2" t="s">
        <v>12</v>
      </c>
      <c r="B1908" s="2" t="s">
        <v>2517</v>
      </c>
      <c r="C1908" s="2" t="s">
        <v>14</v>
      </c>
      <c r="D1908" s="3" t="s">
        <v>15</v>
      </c>
      <c r="E1908" s="2" t="s">
        <v>2518</v>
      </c>
      <c r="F1908" s="2"/>
      <c r="G1908" s="2"/>
      <c r="H1908" s="2"/>
      <c r="I1908" s="2"/>
      <c r="J1908" s="2"/>
      <c r="K1908" s="2"/>
      <c r="L1908" s="2"/>
      <c r="M1908" s="2"/>
      <c r="N1908" s="2">
        <v>1206</v>
      </c>
      <c r="O1908" s="2" t="s">
        <v>1069</v>
      </c>
      <c r="P1908" s="2">
        <v>610.97289390000003</v>
      </c>
      <c r="Q1908" s="2">
        <v>736833.31</v>
      </c>
      <c r="R1908" s="2">
        <v>9.4724479670000008</v>
      </c>
      <c r="S1908" s="2">
        <v>11423.77225</v>
      </c>
      <c r="T1908" s="2">
        <v>179197.8</v>
      </c>
    </row>
    <row r="1909" spans="1:20">
      <c r="A1909" s="2" t="s">
        <v>12</v>
      </c>
      <c r="B1909" s="2" t="s">
        <v>2517</v>
      </c>
      <c r="C1909" s="2" t="s">
        <v>14</v>
      </c>
      <c r="D1909" s="3" t="s">
        <v>15</v>
      </c>
      <c r="E1909" s="2" t="s">
        <v>2519</v>
      </c>
      <c r="F1909" s="2"/>
      <c r="G1909" s="2"/>
      <c r="H1909" s="2"/>
      <c r="I1909" s="2"/>
      <c r="J1909" s="2"/>
      <c r="K1909" s="2"/>
      <c r="L1909" s="2"/>
      <c r="M1909" s="2"/>
      <c r="N1909" s="2">
        <v>14712</v>
      </c>
      <c r="O1909" s="2" t="s">
        <v>1069</v>
      </c>
      <c r="P1909" s="2">
        <v>85.581716290000003</v>
      </c>
      <c r="Q1909" s="2">
        <v>1259078.21</v>
      </c>
      <c r="R1909" s="2">
        <v>1.3268483149999999</v>
      </c>
      <c r="S1909" s="2">
        <v>19520.592400000001</v>
      </c>
      <c r="T1909" s="2">
        <v>306207.8</v>
      </c>
    </row>
    <row r="1910" spans="1:20">
      <c r="A1910" s="2" t="s">
        <v>12</v>
      </c>
      <c r="B1910" s="2" t="s">
        <v>2517</v>
      </c>
      <c r="C1910" s="2" t="s">
        <v>14</v>
      </c>
      <c r="D1910" s="3" t="s">
        <v>15</v>
      </c>
      <c r="E1910" s="2" t="s">
        <v>2520</v>
      </c>
      <c r="F1910" s="2"/>
      <c r="G1910" s="2"/>
      <c r="H1910" s="2"/>
      <c r="I1910" s="2"/>
      <c r="J1910" s="2"/>
      <c r="K1910" s="2"/>
      <c r="L1910" s="2"/>
      <c r="M1910" s="2"/>
      <c r="N1910" s="2">
        <v>13680</v>
      </c>
      <c r="O1910" s="2" t="s">
        <v>1069</v>
      </c>
      <c r="P1910" s="2">
        <v>107.14046999999999</v>
      </c>
      <c r="Q1910" s="2">
        <v>1465681.63</v>
      </c>
      <c r="R1910" s="2">
        <v>1.6610925590000001</v>
      </c>
      <c r="S1910" s="2">
        <v>22723.746200000001</v>
      </c>
      <c r="T1910" s="2">
        <v>356453.8</v>
      </c>
    </row>
    <row r="1911" spans="1:20">
      <c r="A1911" s="2" t="s">
        <v>12</v>
      </c>
      <c r="B1911" s="2" t="s">
        <v>2521</v>
      </c>
      <c r="C1911" s="2" t="s">
        <v>14</v>
      </c>
      <c r="D1911" s="3" t="s">
        <v>15</v>
      </c>
      <c r="E1911" s="2" t="s">
        <v>2522</v>
      </c>
      <c r="F1911" s="2"/>
      <c r="G1911" s="2"/>
      <c r="H1911" s="2"/>
      <c r="I1911" s="2"/>
      <c r="J1911" s="2"/>
      <c r="K1911" s="2"/>
      <c r="L1911" s="2"/>
      <c r="M1911" s="2"/>
      <c r="N1911" s="2">
        <v>16632</v>
      </c>
      <c r="O1911" s="2" t="s">
        <v>1069</v>
      </c>
      <c r="P1911" s="2">
        <v>217.50612430000001</v>
      </c>
      <c r="Q1911" s="2">
        <v>3617561.86</v>
      </c>
      <c r="R1911" s="2">
        <v>3.372187974</v>
      </c>
      <c r="S1911" s="2">
        <v>56086.230389999997</v>
      </c>
      <c r="T1911" s="2">
        <v>879791</v>
      </c>
    </row>
    <row r="1912" spans="1:20">
      <c r="A1912" s="2" t="s">
        <v>12</v>
      </c>
      <c r="B1912" s="2" t="s">
        <v>2521</v>
      </c>
      <c r="C1912" s="2" t="s">
        <v>14</v>
      </c>
      <c r="D1912" s="3" t="s">
        <v>15</v>
      </c>
      <c r="E1912" s="2" t="s">
        <v>2523</v>
      </c>
      <c r="F1912" s="2"/>
      <c r="G1912" s="2"/>
      <c r="H1912" s="2"/>
      <c r="I1912" s="2"/>
      <c r="J1912" s="2"/>
      <c r="K1912" s="2"/>
      <c r="L1912" s="2"/>
      <c r="M1912" s="2"/>
      <c r="N1912" s="2">
        <v>912</v>
      </c>
      <c r="O1912" s="2" t="s">
        <v>1069</v>
      </c>
      <c r="P1912" s="2">
        <v>85.565471489999993</v>
      </c>
      <c r="Q1912" s="2">
        <v>78035.710000000006</v>
      </c>
      <c r="R1912" s="2">
        <v>1.326596457</v>
      </c>
      <c r="S1912" s="2">
        <v>1209.855969</v>
      </c>
      <c r="T1912" s="2">
        <v>18978.400000000001</v>
      </c>
    </row>
    <row r="1913" spans="1:20">
      <c r="A1913" s="2" t="s">
        <v>12</v>
      </c>
      <c r="B1913" s="2" t="s">
        <v>2521</v>
      </c>
      <c r="C1913" s="2" t="s">
        <v>14</v>
      </c>
      <c r="D1913" s="3" t="s">
        <v>15</v>
      </c>
      <c r="E1913" s="2" t="s">
        <v>2524</v>
      </c>
      <c r="F1913" s="2"/>
      <c r="G1913" s="2"/>
      <c r="H1913" s="2"/>
      <c r="I1913" s="2"/>
      <c r="J1913" s="2"/>
      <c r="K1913" s="2"/>
      <c r="L1913" s="2"/>
      <c r="M1913" s="2"/>
      <c r="N1913" s="2">
        <v>12300</v>
      </c>
      <c r="O1913" s="2" t="s">
        <v>1069</v>
      </c>
      <c r="P1913" s="2">
        <v>146.31042600000001</v>
      </c>
      <c r="Q1913" s="2">
        <v>1799618.24</v>
      </c>
      <c r="R1913" s="2">
        <v>2.2683786979999998</v>
      </c>
      <c r="S1913" s="2">
        <v>27901.057980000001</v>
      </c>
      <c r="T1913" s="2">
        <v>437667.2</v>
      </c>
    </row>
    <row r="1914" spans="1:20">
      <c r="A1914" s="2" t="s">
        <v>12</v>
      </c>
      <c r="B1914" s="2" t="s">
        <v>2521</v>
      </c>
      <c r="C1914" s="2" t="s">
        <v>14</v>
      </c>
      <c r="D1914" s="3" t="s">
        <v>15</v>
      </c>
      <c r="E1914" s="2" t="s">
        <v>2525</v>
      </c>
      <c r="F1914" s="2"/>
      <c r="G1914" s="2"/>
      <c r="H1914" s="2"/>
      <c r="I1914" s="2"/>
      <c r="J1914" s="2"/>
      <c r="K1914" s="2"/>
      <c r="L1914" s="2"/>
      <c r="M1914" s="2"/>
      <c r="N1914" s="2">
        <v>10800</v>
      </c>
      <c r="O1914" s="2" t="s">
        <v>1069</v>
      </c>
      <c r="P1914" s="2">
        <v>160.68020000000001</v>
      </c>
      <c r="Q1914" s="2">
        <v>1735346.16</v>
      </c>
      <c r="R1914" s="2">
        <v>2.4911658910000001</v>
      </c>
      <c r="S1914" s="2">
        <v>26904.591629999999</v>
      </c>
      <c r="T1914" s="2">
        <v>422036.2</v>
      </c>
    </row>
    <row r="1915" spans="1:20">
      <c r="A1915" s="2" t="s">
        <v>12</v>
      </c>
      <c r="B1915" s="2" t="s">
        <v>2526</v>
      </c>
      <c r="C1915" s="2" t="s">
        <v>14</v>
      </c>
      <c r="D1915" s="3" t="s">
        <v>15</v>
      </c>
      <c r="E1915" s="2" t="s">
        <v>2527</v>
      </c>
      <c r="F1915" s="2"/>
      <c r="G1915" s="2"/>
      <c r="H1915" s="2"/>
      <c r="I1915" s="2"/>
      <c r="J1915" s="2"/>
      <c r="K1915" s="2"/>
      <c r="L1915" s="2"/>
      <c r="M1915" s="2"/>
      <c r="N1915" s="2">
        <v>29952</v>
      </c>
      <c r="O1915" s="2" t="s">
        <v>2187</v>
      </c>
      <c r="P1915" s="2">
        <v>39.154678819444399</v>
      </c>
      <c r="Q1915" s="2">
        <v>1172760.94</v>
      </c>
      <c r="R1915" s="2">
        <v>0.60423887067043902</v>
      </c>
      <c r="S1915" s="2">
        <v>18098.162654321</v>
      </c>
      <c r="T1915" s="2">
        <v>276021</v>
      </c>
    </row>
    <row r="1916" spans="1:20">
      <c r="A1916" s="2" t="s">
        <v>12</v>
      </c>
      <c r="B1916" s="2" t="s">
        <v>2528</v>
      </c>
      <c r="C1916" s="2" t="s">
        <v>14</v>
      </c>
      <c r="D1916" s="3" t="s">
        <v>18</v>
      </c>
      <c r="E1916" s="2" t="s">
        <v>2516</v>
      </c>
      <c r="F1916" s="2"/>
      <c r="G1916" s="2"/>
      <c r="H1916" s="2"/>
      <c r="I1916" s="2"/>
      <c r="J1916" s="2"/>
      <c r="K1916" s="2"/>
      <c r="L1916" s="2"/>
      <c r="M1916" s="2"/>
      <c r="N1916" s="2">
        <v>318384</v>
      </c>
      <c r="O1916" s="2" t="s">
        <v>1069</v>
      </c>
      <c r="P1916" s="2">
        <v>4.9735798281320696</v>
      </c>
      <c r="Q1916" s="2">
        <v>1583508.24</v>
      </c>
      <c r="R1916" s="2">
        <v>7.6752775125494901E-2</v>
      </c>
      <c r="S1916" s="2">
        <v>24436.855555555601</v>
      </c>
      <c r="T1916" s="2">
        <v>477491</v>
      </c>
    </row>
    <row r="1917" spans="1:20">
      <c r="A1917" s="2" t="s">
        <v>12</v>
      </c>
      <c r="B1917" s="2" t="s">
        <v>2528</v>
      </c>
      <c r="C1917" s="2" t="s">
        <v>14</v>
      </c>
      <c r="D1917" s="3" t="s">
        <v>18</v>
      </c>
      <c r="E1917" s="2" t="s">
        <v>2516</v>
      </c>
      <c r="F1917" s="2"/>
      <c r="G1917" s="2"/>
      <c r="H1917" s="2"/>
      <c r="I1917" s="2"/>
      <c r="J1917" s="2"/>
      <c r="K1917" s="2"/>
      <c r="L1917" s="2"/>
      <c r="M1917" s="2"/>
      <c r="N1917" s="2">
        <v>318384</v>
      </c>
      <c r="O1917" s="2" t="s">
        <v>1069</v>
      </c>
      <c r="P1917" s="2">
        <v>4.9735798281320696</v>
      </c>
      <c r="Q1917" s="2">
        <v>1583508.24</v>
      </c>
      <c r="R1917" s="2">
        <v>7.6752775125494901E-2</v>
      </c>
      <c r="S1917" s="2">
        <v>24436.855555555601</v>
      </c>
      <c r="T1917" s="2">
        <v>477491</v>
      </c>
    </row>
    <row r="1918" spans="1:20">
      <c r="A1918" s="2" t="s">
        <v>12</v>
      </c>
      <c r="B1918" s="2" t="s">
        <v>2529</v>
      </c>
      <c r="C1918" s="2" t="s">
        <v>14</v>
      </c>
      <c r="D1918" s="3" t="s">
        <v>15</v>
      </c>
      <c r="E1918" s="2" t="s">
        <v>2530</v>
      </c>
      <c r="F1918" s="2"/>
      <c r="G1918" s="2"/>
      <c r="H1918" s="2"/>
      <c r="I1918" s="2"/>
      <c r="J1918" s="2"/>
      <c r="K1918" s="2"/>
      <c r="L1918" s="2"/>
      <c r="M1918" s="2"/>
      <c r="N1918" s="2">
        <v>5400</v>
      </c>
      <c r="O1918" s="2" t="s">
        <v>1069</v>
      </c>
      <c r="P1918" s="2">
        <v>81.241812962962996</v>
      </c>
      <c r="Q1918" s="2">
        <v>438705.79</v>
      </c>
      <c r="R1918" s="2">
        <v>1.25956299167384</v>
      </c>
      <c r="S1918" s="2">
        <v>6801.64015503876</v>
      </c>
      <c r="T1918" s="2">
        <v>103253.8</v>
      </c>
    </row>
    <row r="1919" spans="1:20">
      <c r="A1919" s="2" t="s">
        <v>12</v>
      </c>
      <c r="B1919" s="2" t="s">
        <v>2531</v>
      </c>
      <c r="C1919" s="2" t="s">
        <v>14</v>
      </c>
      <c r="D1919" s="3" t="s">
        <v>15</v>
      </c>
      <c r="E1919" s="2" t="s">
        <v>2532</v>
      </c>
      <c r="F1919" s="2"/>
      <c r="G1919" s="2"/>
      <c r="H1919" s="2"/>
      <c r="I1919" s="2"/>
      <c r="J1919" s="2"/>
      <c r="K1919" s="2"/>
      <c r="L1919" s="2"/>
      <c r="M1919" s="2"/>
      <c r="N1919" s="2">
        <v>1512</v>
      </c>
      <c r="O1919" s="2" t="s">
        <v>2187</v>
      </c>
      <c r="P1919" s="2">
        <v>38.247433862433901</v>
      </c>
      <c r="Q1919" s="2">
        <v>57830.12</v>
      </c>
      <c r="R1919" s="2">
        <v>0.59298347073540902</v>
      </c>
      <c r="S1919" s="2">
        <v>896.59100775193804</v>
      </c>
      <c r="T1919" s="2">
        <v>13610.9</v>
      </c>
    </row>
    <row r="1920" spans="1:20">
      <c r="A1920" s="2" t="s">
        <v>12</v>
      </c>
      <c r="B1920" s="2" t="s">
        <v>2531</v>
      </c>
      <c r="C1920" s="2" t="s">
        <v>14</v>
      </c>
      <c r="D1920" s="3" t="s">
        <v>15</v>
      </c>
      <c r="E1920" s="2" t="s">
        <v>2533</v>
      </c>
      <c r="F1920" s="2"/>
      <c r="G1920" s="2"/>
      <c r="H1920" s="2"/>
      <c r="I1920" s="2"/>
      <c r="J1920" s="2"/>
      <c r="K1920" s="2"/>
      <c r="L1920" s="2"/>
      <c r="M1920" s="2"/>
      <c r="N1920" s="2">
        <v>1296</v>
      </c>
      <c r="O1920" s="2" t="s">
        <v>1069</v>
      </c>
      <c r="P1920" s="2">
        <v>611.51079475308597</v>
      </c>
      <c r="Q1920" s="2">
        <v>792517.99</v>
      </c>
      <c r="R1920" s="2">
        <v>9.4807875155517305</v>
      </c>
      <c r="S1920" s="2">
        <v>12287.100620155001</v>
      </c>
      <c r="T1920" s="2">
        <v>186527</v>
      </c>
    </row>
    <row r="1921" spans="1:20">
      <c r="A1921" s="2" t="s">
        <v>12</v>
      </c>
      <c r="B1921" s="2" t="s">
        <v>2531</v>
      </c>
      <c r="C1921" s="2" t="s">
        <v>14</v>
      </c>
      <c r="D1921" s="3" t="s">
        <v>15</v>
      </c>
      <c r="E1921" s="2" t="s">
        <v>2534</v>
      </c>
      <c r="F1921" s="2"/>
      <c r="G1921" s="2"/>
      <c r="H1921" s="2"/>
      <c r="I1921" s="2"/>
      <c r="J1921" s="2"/>
      <c r="K1921" s="2"/>
      <c r="L1921" s="2"/>
      <c r="M1921" s="2"/>
      <c r="N1921" s="2">
        <v>1232</v>
      </c>
      <c r="O1921" s="2" t="s">
        <v>1069</v>
      </c>
      <c r="P1921" s="2">
        <v>981.72273538960997</v>
      </c>
      <c r="Q1921" s="2">
        <v>1209482.4099999999</v>
      </c>
      <c r="R1921" s="2">
        <v>15.220507525420301</v>
      </c>
      <c r="S1921" s="2">
        <v>18751.665271317801</v>
      </c>
      <c r="T1921" s="2">
        <v>284663.8</v>
      </c>
    </row>
    <row r="1922" spans="1:20">
      <c r="A1922" s="2" t="s">
        <v>12</v>
      </c>
      <c r="B1922" s="2" t="s">
        <v>2535</v>
      </c>
      <c r="C1922" s="2" t="s">
        <v>14</v>
      </c>
      <c r="D1922" s="3" t="s">
        <v>15</v>
      </c>
      <c r="E1922" s="2" t="s">
        <v>2536</v>
      </c>
      <c r="F1922" s="2"/>
      <c r="G1922" s="2"/>
      <c r="H1922" s="2"/>
      <c r="I1922" s="2"/>
      <c r="J1922" s="2"/>
      <c r="K1922" s="2"/>
      <c r="L1922" s="2"/>
      <c r="M1922" s="2"/>
      <c r="N1922" s="2">
        <v>8028</v>
      </c>
      <c r="O1922" s="2" t="s">
        <v>1069</v>
      </c>
      <c r="P1922" s="2">
        <v>47.6048567513702</v>
      </c>
      <c r="Q1922" s="2">
        <v>382171.79</v>
      </c>
      <c r="R1922" s="2">
        <v>0.73351088985162105</v>
      </c>
      <c r="S1922" s="2">
        <v>5888.6254237288103</v>
      </c>
      <c r="T1922" s="2">
        <v>89948</v>
      </c>
    </row>
    <row r="1923" spans="1:20">
      <c r="A1923" s="2" t="s">
        <v>12</v>
      </c>
      <c r="B1923" s="2" t="s">
        <v>2535</v>
      </c>
      <c r="C1923" s="2" t="s">
        <v>14</v>
      </c>
      <c r="D1923" s="3" t="s">
        <v>15</v>
      </c>
      <c r="E1923" s="2" t="s">
        <v>2537</v>
      </c>
      <c r="F1923" s="2"/>
      <c r="G1923" s="2"/>
      <c r="H1923" s="2"/>
      <c r="I1923" s="2"/>
      <c r="J1923" s="2"/>
      <c r="K1923" s="2"/>
      <c r="L1923" s="2"/>
      <c r="M1923" s="2"/>
      <c r="N1923" s="2">
        <v>28584</v>
      </c>
      <c r="O1923" s="2" t="s">
        <v>2187</v>
      </c>
      <c r="P1923" s="2">
        <v>38.015878813322097</v>
      </c>
      <c r="Q1923" s="2">
        <v>1086645.8799999999</v>
      </c>
      <c r="R1923" s="2">
        <v>0.58576084458123501</v>
      </c>
      <c r="S1923" s="2">
        <v>16743.387981510001</v>
      </c>
      <c r="T1923" s="2">
        <v>255753</v>
      </c>
    </row>
    <row r="1924" spans="1:20">
      <c r="A1924" s="2" t="s">
        <v>12</v>
      </c>
      <c r="B1924" s="2" t="s">
        <v>2535</v>
      </c>
      <c r="C1924" s="2" t="s">
        <v>14</v>
      </c>
      <c r="D1924" s="3" t="s">
        <v>15</v>
      </c>
      <c r="E1924" s="2" t="s">
        <v>2538</v>
      </c>
      <c r="F1924" s="2"/>
      <c r="G1924" s="2"/>
      <c r="H1924" s="2"/>
      <c r="I1924" s="2"/>
      <c r="J1924" s="2"/>
      <c r="K1924" s="2"/>
      <c r="L1924" s="2"/>
      <c r="M1924" s="2"/>
      <c r="N1924" s="2">
        <v>36000</v>
      </c>
      <c r="O1924" s="2" t="s">
        <v>1069</v>
      </c>
      <c r="P1924" s="2">
        <v>30.399101666666699</v>
      </c>
      <c r="Q1924" s="2">
        <v>1094367.6599999999</v>
      </c>
      <c r="R1924" s="2">
        <v>0.46839910118130401</v>
      </c>
      <c r="S1924" s="2">
        <v>16862.367642526999</v>
      </c>
      <c r="T1924" s="2">
        <v>257570.4</v>
      </c>
    </row>
    <row r="1925" spans="1:20">
      <c r="A1925" s="2" t="s">
        <v>12</v>
      </c>
      <c r="B1925" s="2" t="s">
        <v>2539</v>
      </c>
      <c r="C1925" s="2" t="s">
        <v>14</v>
      </c>
      <c r="D1925" s="3" t="s">
        <v>15</v>
      </c>
      <c r="E1925" s="2" t="s">
        <v>2540</v>
      </c>
      <c r="F1925" s="2"/>
      <c r="G1925" s="2"/>
      <c r="H1925" s="2"/>
      <c r="I1925" s="2"/>
      <c r="J1925" s="2"/>
      <c r="K1925" s="2"/>
      <c r="L1925" s="2"/>
      <c r="M1925" s="2"/>
      <c r="N1925" s="2">
        <v>480</v>
      </c>
      <c r="O1925" s="2" t="s">
        <v>1069</v>
      </c>
      <c r="P1925" s="2">
        <v>69.970333333333301</v>
      </c>
      <c r="Q1925" s="2">
        <v>33585.760000000002</v>
      </c>
      <c r="R1925" s="2">
        <v>1.0698827726809399</v>
      </c>
      <c r="S1925" s="2">
        <v>513.54373088684997</v>
      </c>
      <c r="T1925" s="2">
        <v>7904.8</v>
      </c>
    </row>
    <row r="1926" spans="1:20">
      <c r="A1926" s="2" t="s">
        <v>12</v>
      </c>
      <c r="B1926" s="2" t="s">
        <v>2539</v>
      </c>
      <c r="C1926" s="2" t="s">
        <v>14</v>
      </c>
      <c r="D1926" s="3" t="s">
        <v>15</v>
      </c>
      <c r="E1926" s="2" t="s">
        <v>2541</v>
      </c>
      <c r="F1926" s="2"/>
      <c r="G1926" s="2"/>
      <c r="H1926" s="2"/>
      <c r="I1926" s="2"/>
      <c r="J1926" s="2"/>
      <c r="K1926" s="2"/>
      <c r="L1926" s="2"/>
      <c r="M1926" s="2"/>
      <c r="N1926" s="2">
        <v>360</v>
      </c>
      <c r="O1926" s="2" t="s">
        <v>1069</v>
      </c>
      <c r="P1926" s="2">
        <v>180.63772222222201</v>
      </c>
      <c r="Q1926" s="2">
        <v>65029.58</v>
      </c>
      <c r="R1926" s="2">
        <v>2.7620446822969802</v>
      </c>
      <c r="S1926" s="2">
        <v>994.33608562691097</v>
      </c>
      <c r="T1926" s="2">
        <v>15305.4</v>
      </c>
    </row>
    <row r="1927" spans="1:20">
      <c r="A1927" s="2" t="s">
        <v>12</v>
      </c>
      <c r="B1927" s="2" t="s">
        <v>2539</v>
      </c>
      <c r="C1927" s="2" t="s">
        <v>14</v>
      </c>
      <c r="D1927" s="3" t="s">
        <v>15</v>
      </c>
      <c r="E1927" s="2" t="s">
        <v>2542</v>
      </c>
      <c r="F1927" s="2"/>
      <c r="G1927" s="2"/>
      <c r="H1927" s="2"/>
      <c r="I1927" s="2"/>
      <c r="J1927" s="2"/>
      <c r="K1927" s="2"/>
      <c r="L1927" s="2"/>
      <c r="M1927" s="2"/>
      <c r="N1927" s="2">
        <v>10188</v>
      </c>
      <c r="O1927" s="2" t="s">
        <v>1069</v>
      </c>
      <c r="P1927" s="2">
        <v>49.907414605418097</v>
      </c>
      <c r="Q1927" s="2">
        <v>508456.74</v>
      </c>
      <c r="R1927" s="2">
        <v>0.763110315067556</v>
      </c>
      <c r="S1927" s="2">
        <v>7774.5678899082604</v>
      </c>
      <c r="T1927" s="2">
        <v>119670.39999999999</v>
      </c>
    </row>
    <row r="1928" spans="1:20">
      <c r="A1928" s="2" t="s">
        <v>12</v>
      </c>
      <c r="B1928" s="2" t="s">
        <v>2543</v>
      </c>
      <c r="C1928" s="2" t="s">
        <v>14</v>
      </c>
      <c r="D1928" s="3" t="s">
        <v>15</v>
      </c>
      <c r="E1928" s="2" t="s">
        <v>2373</v>
      </c>
      <c r="F1928" s="2"/>
      <c r="G1928" s="2"/>
      <c r="H1928" s="2"/>
      <c r="I1928" s="2"/>
      <c r="J1928" s="2"/>
      <c r="K1928" s="2"/>
      <c r="L1928" s="2"/>
      <c r="M1928" s="2"/>
      <c r="N1928" s="2">
        <v>50400</v>
      </c>
      <c r="O1928" s="2" t="s">
        <v>1069</v>
      </c>
      <c r="P1928" s="2">
        <v>76.833174603174598</v>
      </c>
      <c r="Q1928" s="2">
        <v>3872392</v>
      </c>
      <c r="R1928" s="2">
        <v>1.1606219728576199</v>
      </c>
      <c r="S1928" s="2">
        <v>58495.347432024202</v>
      </c>
      <c r="T1928" s="2">
        <v>911406.2</v>
      </c>
    </row>
    <row r="1929" spans="1:20">
      <c r="A1929" s="2" t="s">
        <v>12</v>
      </c>
      <c r="B1929" s="2" t="s">
        <v>2544</v>
      </c>
      <c r="C1929" s="2" t="s">
        <v>14</v>
      </c>
      <c r="D1929" s="3" t="s">
        <v>15</v>
      </c>
      <c r="E1929" s="2" t="s">
        <v>2545</v>
      </c>
      <c r="F1929" s="2"/>
      <c r="G1929" s="2"/>
      <c r="H1929" s="2"/>
      <c r="I1929" s="2"/>
      <c r="J1929" s="2"/>
      <c r="K1929" s="2"/>
      <c r="L1929" s="2"/>
      <c r="M1929" s="2"/>
      <c r="N1929" s="2">
        <v>8856</v>
      </c>
      <c r="O1929" s="2" t="s">
        <v>1069</v>
      </c>
      <c r="P1929" s="2">
        <v>75.800460704607005</v>
      </c>
      <c r="Q1929" s="2">
        <v>671288.88</v>
      </c>
      <c r="R1929" s="2">
        <v>1.1450220650242799</v>
      </c>
      <c r="S1929" s="2">
        <v>10140.315407855</v>
      </c>
      <c r="T1929" s="2">
        <v>157994.6</v>
      </c>
    </row>
    <row r="1930" spans="1:20">
      <c r="A1930" s="2" t="s">
        <v>12</v>
      </c>
      <c r="B1930" s="2" t="s">
        <v>2544</v>
      </c>
      <c r="C1930" s="2" t="s">
        <v>14</v>
      </c>
      <c r="D1930" s="3" t="s">
        <v>15</v>
      </c>
      <c r="E1930" s="2" t="s">
        <v>2546</v>
      </c>
      <c r="F1930" s="2"/>
      <c r="G1930" s="2"/>
      <c r="H1930" s="2"/>
      <c r="I1930" s="2"/>
      <c r="J1930" s="2"/>
      <c r="K1930" s="2"/>
      <c r="L1930" s="2"/>
      <c r="M1930" s="2"/>
      <c r="N1930" s="2">
        <v>8028</v>
      </c>
      <c r="O1930" s="2" t="s">
        <v>1069</v>
      </c>
      <c r="P1930" s="2">
        <v>83.552001743896398</v>
      </c>
      <c r="Q1930" s="2">
        <v>670755.47</v>
      </c>
      <c r="R1930" s="2">
        <v>1.2621148299682201</v>
      </c>
      <c r="S1930" s="2">
        <v>10132.2578549849</v>
      </c>
      <c r="T1930" s="2">
        <v>157869</v>
      </c>
    </row>
    <row r="1931" spans="1:20">
      <c r="A1931" s="2" t="s">
        <v>12</v>
      </c>
      <c r="B1931" s="2" t="s">
        <v>2544</v>
      </c>
      <c r="C1931" s="2" t="s">
        <v>14</v>
      </c>
      <c r="D1931" s="3" t="s">
        <v>15</v>
      </c>
      <c r="E1931" s="2" t="s">
        <v>2547</v>
      </c>
      <c r="F1931" s="2"/>
      <c r="G1931" s="2"/>
      <c r="H1931" s="2"/>
      <c r="I1931" s="2"/>
      <c r="J1931" s="2"/>
      <c r="K1931" s="2"/>
      <c r="L1931" s="2"/>
      <c r="M1931" s="2"/>
      <c r="N1931" s="2">
        <v>30000</v>
      </c>
      <c r="O1931" s="2" t="s">
        <v>1069</v>
      </c>
      <c r="P1931" s="2">
        <v>36.263774333333302</v>
      </c>
      <c r="Q1931" s="2">
        <v>1087913.23</v>
      </c>
      <c r="R1931" s="2">
        <v>0.54779115307149995</v>
      </c>
      <c r="S1931" s="2">
        <v>16433.734592145</v>
      </c>
      <c r="T1931" s="2">
        <v>256051.20000000001</v>
      </c>
    </row>
    <row r="1932" spans="1:20">
      <c r="A1932" s="2" t="s">
        <v>12</v>
      </c>
      <c r="B1932" s="2" t="s">
        <v>2544</v>
      </c>
      <c r="C1932" s="2" t="s">
        <v>14</v>
      </c>
      <c r="D1932" s="3" t="s">
        <v>15</v>
      </c>
      <c r="E1932" s="2" t="s">
        <v>2548</v>
      </c>
      <c r="F1932" s="2"/>
      <c r="G1932" s="2"/>
      <c r="H1932" s="2"/>
      <c r="I1932" s="2"/>
      <c r="J1932" s="2"/>
      <c r="K1932" s="2"/>
      <c r="L1932" s="2"/>
      <c r="M1932" s="2"/>
      <c r="N1932" s="2">
        <v>68760</v>
      </c>
      <c r="O1932" s="2" t="s">
        <v>2187</v>
      </c>
      <c r="P1932" s="2">
        <v>31.415267888307199</v>
      </c>
      <c r="Q1932" s="2">
        <v>2160113.8199999998</v>
      </c>
      <c r="R1932" s="2">
        <v>0.47455087444572702</v>
      </c>
      <c r="S1932" s="2">
        <v>32630.118126888199</v>
      </c>
      <c r="T1932" s="2">
        <v>508404.4</v>
      </c>
    </row>
    <row r="1933" spans="1:20">
      <c r="A1933" s="2" t="s">
        <v>12</v>
      </c>
      <c r="B1933" s="2" t="s">
        <v>2549</v>
      </c>
      <c r="C1933" s="2" t="s">
        <v>14</v>
      </c>
      <c r="D1933" s="3" t="s">
        <v>15</v>
      </c>
      <c r="E1933" s="2" t="s">
        <v>2550</v>
      </c>
      <c r="F1933" s="2"/>
      <c r="G1933" s="2"/>
      <c r="H1933" s="2"/>
      <c r="I1933" s="2"/>
      <c r="J1933" s="2"/>
      <c r="K1933" s="2"/>
      <c r="L1933" s="2"/>
      <c r="M1933" s="2"/>
      <c r="N1933" s="2">
        <v>25920</v>
      </c>
      <c r="O1933" s="2" t="s">
        <v>1069</v>
      </c>
      <c r="P1933" s="2">
        <v>22.402829089506199</v>
      </c>
      <c r="Q1933" s="2">
        <v>580681.32999999996</v>
      </c>
      <c r="R1933" s="2">
        <v>0.33841131555145298</v>
      </c>
      <c r="S1933" s="2">
        <v>8771.6212990936492</v>
      </c>
      <c r="T1933" s="2">
        <v>136669.20000000001</v>
      </c>
    </row>
    <row r="1934" spans="1:20">
      <c r="A1934" s="2" t="s">
        <v>12</v>
      </c>
      <c r="B1934" s="2" t="s">
        <v>2549</v>
      </c>
      <c r="C1934" s="2" t="s">
        <v>14</v>
      </c>
      <c r="D1934" s="3" t="s">
        <v>15</v>
      </c>
      <c r="E1934" s="2" t="s">
        <v>2551</v>
      </c>
      <c r="F1934" s="2"/>
      <c r="G1934" s="2"/>
      <c r="H1934" s="2"/>
      <c r="I1934" s="2"/>
      <c r="J1934" s="2"/>
      <c r="K1934" s="2"/>
      <c r="L1934" s="2"/>
      <c r="M1934" s="2"/>
      <c r="N1934" s="2">
        <v>20160</v>
      </c>
      <c r="O1934" s="2" t="s">
        <v>1069</v>
      </c>
      <c r="P1934" s="2">
        <v>34.299983630952397</v>
      </c>
      <c r="Q1934" s="2">
        <v>691487.67</v>
      </c>
      <c r="R1934" s="2">
        <v>0.51812664095094196</v>
      </c>
      <c r="S1934" s="2">
        <v>10445.433081571</v>
      </c>
      <c r="T1934" s="2">
        <v>162748.6</v>
      </c>
    </row>
    <row r="1935" spans="1:20">
      <c r="A1935" s="2" t="s">
        <v>12</v>
      </c>
      <c r="B1935" s="2" t="s">
        <v>2552</v>
      </c>
      <c r="C1935" s="2" t="s">
        <v>14</v>
      </c>
      <c r="D1935" s="3" t="s">
        <v>15</v>
      </c>
      <c r="E1935" s="2" t="s">
        <v>2553</v>
      </c>
      <c r="F1935" s="2"/>
      <c r="G1935" s="2"/>
      <c r="H1935" s="2"/>
      <c r="I1935" s="2"/>
      <c r="J1935" s="2"/>
      <c r="K1935" s="2"/>
      <c r="L1935" s="2"/>
      <c r="M1935" s="2"/>
      <c r="N1935" s="2">
        <v>43200</v>
      </c>
      <c r="O1935" s="2" t="s">
        <v>1069</v>
      </c>
      <c r="P1935" s="2">
        <v>16.728157407407402</v>
      </c>
      <c r="Q1935" s="2">
        <v>722656.4</v>
      </c>
      <c r="R1935" s="2">
        <v>0.252691199507665</v>
      </c>
      <c r="S1935" s="2">
        <v>10916.2598187311</v>
      </c>
      <c r="T1935" s="2">
        <v>170084.4</v>
      </c>
    </row>
    <row r="1936" spans="1:20">
      <c r="A1936" s="2" t="s">
        <v>12</v>
      </c>
      <c r="B1936" s="2" t="s">
        <v>2552</v>
      </c>
      <c r="C1936" s="2" t="s">
        <v>14</v>
      </c>
      <c r="D1936" s="3" t="s">
        <v>15</v>
      </c>
      <c r="E1936" s="2" t="s">
        <v>2554</v>
      </c>
      <c r="F1936" s="2"/>
      <c r="G1936" s="2"/>
      <c r="H1936" s="2"/>
      <c r="I1936" s="2"/>
      <c r="J1936" s="2"/>
      <c r="K1936" s="2"/>
      <c r="L1936" s="2"/>
      <c r="M1936" s="2"/>
      <c r="N1936" s="2">
        <v>10800</v>
      </c>
      <c r="O1936" s="2" t="s">
        <v>1069</v>
      </c>
      <c r="P1936" s="2">
        <v>75.766925925925904</v>
      </c>
      <c r="Q1936" s="2">
        <v>818282.8</v>
      </c>
      <c r="R1936" s="2">
        <v>1.1445154973704801</v>
      </c>
      <c r="S1936" s="2">
        <v>12360.7673716012</v>
      </c>
      <c r="T1936" s="2">
        <v>192591.1</v>
      </c>
    </row>
    <row r="1937" spans="1:20">
      <c r="A1937" s="2" t="s">
        <v>12</v>
      </c>
      <c r="B1937" s="2" t="s">
        <v>2552</v>
      </c>
      <c r="C1937" s="2" t="s">
        <v>14</v>
      </c>
      <c r="D1937" s="3" t="s">
        <v>15</v>
      </c>
      <c r="E1937" s="2" t="s">
        <v>2555</v>
      </c>
      <c r="F1937" s="2"/>
      <c r="G1937" s="2"/>
      <c r="H1937" s="2"/>
      <c r="I1937" s="2"/>
      <c r="J1937" s="2"/>
      <c r="K1937" s="2"/>
      <c r="L1937" s="2"/>
      <c r="M1937" s="2"/>
      <c r="N1937" s="2">
        <v>13824</v>
      </c>
      <c r="O1937" s="2" t="s">
        <v>1069</v>
      </c>
      <c r="P1937" s="2">
        <v>83.515036892361096</v>
      </c>
      <c r="Q1937" s="2">
        <v>1154511.8700000001</v>
      </c>
      <c r="R1937" s="2">
        <v>1.2615564485250901</v>
      </c>
      <c r="S1937" s="2">
        <v>17439.7563444109</v>
      </c>
      <c r="T1937" s="2">
        <v>271725.90000000002</v>
      </c>
    </row>
    <row r="1938" spans="1:20">
      <c r="A1938" s="2" t="s">
        <v>12</v>
      </c>
      <c r="B1938" s="2" t="s">
        <v>2556</v>
      </c>
      <c r="C1938" s="2" t="s">
        <v>14</v>
      </c>
      <c r="D1938" s="3" t="s">
        <v>15</v>
      </c>
      <c r="E1938" s="2" t="s">
        <v>2557</v>
      </c>
      <c r="F1938" s="2"/>
      <c r="G1938" s="2"/>
      <c r="H1938" s="2"/>
      <c r="I1938" s="2"/>
      <c r="J1938" s="2"/>
      <c r="K1938" s="2"/>
      <c r="L1938" s="2"/>
      <c r="M1938" s="2"/>
      <c r="N1938" s="2">
        <v>18000</v>
      </c>
      <c r="O1938" s="2" t="s">
        <v>1069</v>
      </c>
      <c r="P1938" s="2">
        <v>109.806775</v>
      </c>
      <c r="Q1938" s="2">
        <v>1976521.95</v>
      </c>
      <c r="R1938" s="2">
        <v>1.67900267584098</v>
      </c>
      <c r="S1938" s="2">
        <v>30222.048165137599</v>
      </c>
      <c r="T1938" s="2">
        <v>465194.2</v>
      </c>
    </row>
    <row r="1939" spans="1:20">
      <c r="A1939" s="2" t="s">
        <v>12</v>
      </c>
      <c r="B1939" s="2" t="s">
        <v>2556</v>
      </c>
      <c r="C1939" s="2" t="s">
        <v>14</v>
      </c>
      <c r="D1939" s="3" t="s">
        <v>15</v>
      </c>
      <c r="E1939" s="2" t="s">
        <v>2558</v>
      </c>
      <c r="F1939" s="2"/>
      <c r="G1939" s="2"/>
      <c r="H1939" s="2"/>
      <c r="I1939" s="2"/>
      <c r="J1939" s="2"/>
      <c r="K1939" s="2"/>
      <c r="L1939" s="2"/>
      <c r="M1939" s="2"/>
      <c r="N1939" s="2">
        <v>6000</v>
      </c>
      <c r="O1939" s="2" t="s">
        <v>1069</v>
      </c>
      <c r="P1939" s="2">
        <v>89.962176666666707</v>
      </c>
      <c r="Q1939" s="2">
        <v>539773.06000000006</v>
      </c>
      <c r="R1939" s="2">
        <v>1.37556845056065</v>
      </c>
      <c r="S1939" s="2">
        <v>8253.4107033639193</v>
      </c>
      <c r="T1939" s="2">
        <v>127041</v>
      </c>
    </row>
    <row r="1940" spans="1:20">
      <c r="A1940" s="2" t="s">
        <v>12</v>
      </c>
      <c r="B1940" s="2" t="s">
        <v>2559</v>
      </c>
      <c r="C1940" s="2" t="s">
        <v>14</v>
      </c>
      <c r="D1940" s="3" t="s">
        <v>15</v>
      </c>
      <c r="E1940" s="2" t="s">
        <v>2560</v>
      </c>
      <c r="F1940" s="2"/>
      <c r="G1940" s="2"/>
      <c r="H1940" s="2"/>
      <c r="I1940" s="2"/>
      <c r="J1940" s="2"/>
      <c r="K1940" s="2"/>
      <c r="L1940" s="2"/>
      <c r="M1940" s="2"/>
      <c r="N1940" s="2">
        <v>2040</v>
      </c>
      <c r="O1940" s="2" t="s">
        <v>1069</v>
      </c>
      <c r="P1940" s="2">
        <v>120.829617647059</v>
      </c>
      <c r="Q1940" s="2">
        <v>246492.42</v>
      </c>
      <c r="R1940" s="2">
        <v>1.8475476704443199</v>
      </c>
      <c r="S1940" s="2">
        <v>3768.9972477064198</v>
      </c>
      <c r="T1940" s="2">
        <v>58014.400000000001</v>
      </c>
    </row>
    <row r="1941" spans="1:20">
      <c r="A1941" s="2" t="s">
        <v>12</v>
      </c>
      <c r="B1941" s="2" t="s">
        <v>2559</v>
      </c>
      <c r="C1941" s="2" t="s">
        <v>14</v>
      </c>
      <c r="D1941" s="3" t="s">
        <v>15</v>
      </c>
      <c r="E1941" s="2" t="s">
        <v>2561</v>
      </c>
      <c r="F1941" s="2"/>
      <c r="G1941" s="2"/>
      <c r="H1941" s="2"/>
      <c r="I1941" s="2"/>
      <c r="J1941" s="2"/>
      <c r="K1941" s="2"/>
      <c r="L1941" s="2"/>
      <c r="M1941" s="2"/>
      <c r="N1941" s="2">
        <v>72000</v>
      </c>
      <c r="O1941" s="2" t="s">
        <v>1069</v>
      </c>
      <c r="P1941" s="2">
        <v>30.759983194444398</v>
      </c>
      <c r="Q1941" s="2">
        <v>2214718.79</v>
      </c>
      <c r="R1941" s="2">
        <v>0.47033613447162698</v>
      </c>
      <c r="S1941" s="2">
        <v>33864.201681957202</v>
      </c>
      <c r="T1941" s="2">
        <v>521256.2</v>
      </c>
    </row>
    <row r="1942" spans="1:20">
      <c r="A1942" s="2" t="s">
        <v>12</v>
      </c>
      <c r="B1942" s="2" t="s">
        <v>2559</v>
      </c>
      <c r="C1942" s="2" t="s">
        <v>14</v>
      </c>
      <c r="D1942" s="3" t="s">
        <v>15</v>
      </c>
      <c r="E1942" s="2" t="s">
        <v>2562</v>
      </c>
      <c r="F1942" s="2"/>
      <c r="G1942" s="2"/>
      <c r="H1942" s="2"/>
      <c r="I1942" s="2"/>
      <c r="J1942" s="2"/>
      <c r="K1942" s="2"/>
      <c r="L1942" s="2"/>
      <c r="M1942" s="2"/>
      <c r="N1942" s="2">
        <v>18864</v>
      </c>
      <c r="O1942" s="2" t="s">
        <v>1069</v>
      </c>
      <c r="P1942" s="2">
        <v>74.530314355385897</v>
      </c>
      <c r="Q1942" s="2">
        <v>1405939.85</v>
      </c>
      <c r="R1942" s="2">
        <v>1.13960725314046</v>
      </c>
      <c r="S1942" s="2">
        <v>21497.5512232416</v>
      </c>
      <c r="T1942" s="2">
        <v>330902</v>
      </c>
    </row>
    <row r="1943" spans="1:20">
      <c r="A1943" s="2" t="s">
        <v>12</v>
      </c>
      <c r="B1943" s="2" t="s">
        <v>2559</v>
      </c>
      <c r="C1943" s="2" t="s">
        <v>14</v>
      </c>
      <c r="D1943" s="3" t="s">
        <v>15</v>
      </c>
      <c r="E1943" s="2" t="s">
        <v>2563</v>
      </c>
      <c r="F1943" s="2"/>
      <c r="G1943" s="2"/>
      <c r="H1943" s="2"/>
      <c r="I1943" s="2"/>
      <c r="J1943" s="2"/>
      <c r="K1943" s="2"/>
      <c r="L1943" s="2"/>
      <c r="M1943" s="2"/>
      <c r="N1943" s="2">
        <v>14400</v>
      </c>
      <c r="O1943" s="2" t="s">
        <v>1069</v>
      </c>
      <c r="P1943" s="2">
        <v>21.9814333333333</v>
      </c>
      <c r="Q1943" s="2">
        <v>316532.64</v>
      </c>
      <c r="R1943" s="2">
        <v>0.33610754332314002</v>
      </c>
      <c r="S1943" s="2">
        <v>4839.9486238532099</v>
      </c>
      <c r="T1943" s="2">
        <v>74499.199999999997</v>
      </c>
    </row>
    <row r="1944" spans="1:20">
      <c r="A1944" s="2" t="s">
        <v>12</v>
      </c>
      <c r="B1944" s="2" t="s">
        <v>2559</v>
      </c>
      <c r="C1944" s="2" t="s">
        <v>14</v>
      </c>
      <c r="D1944" s="3" t="s">
        <v>15</v>
      </c>
      <c r="E1944" s="2" t="s">
        <v>2564</v>
      </c>
      <c r="F1944" s="2"/>
      <c r="G1944" s="2"/>
      <c r="H1944" s="2"/>
      <c r="I1944" s="2"/>
      <c r="J1944" s="2"/>
      <c r="K1944" s="2"/>
      <c r="L1944" s="2"/>
      <c r="M1944" s="2"/>
      <c r="N1944" s="2">
        <v>15372</v>
      </c>
      <c r="O1944" s="2" t="s">
        <v>1069</v>
      </c>
      <c r="P1944" s="2">
        <v>82.151966562581293</v>
      </c>
      <c r="Q1944" s="2">
        <v>1262840.03</v>
      </c>
      <c r="R1944" s="2">
        <v>1.2561462777153101</v>
      </c>
      <c r="S1944" s="2">
        <v>19309.480581039799</v>
      </c>
      <c r="T1944" s="2">
        <v>297222</v>
      </c>
    </row>
    <row r="1945" spans="1:20">
      <c r="A1945" s="2" t="s">
        <v>12</v>
      </c>
      <c r="B1945" s="2" t="s">
        <v>2559</v>
      </c>
      <c r="C1945" s="2" t="s">
        <v>14</v>
      </c>
      <c r="D1945" s="3" t="s">
        <v>15</v>
      </c>
      <c r="E1945" s="2" t="s">
        <v>2565</v>
      </c>
      <c r="F1945" s="2"/>
      <c r="G1945" s="2"/>
      <c r="H1945" s="2"/>
      <c r="I1945" s="2"/>
      <c r="J1945" s="2"/>
      <c r="K1945" s="2"/>
      <c r="L1945" s="2"/>
      <c r="M1945" s="2"/>
      <c r="N1945" s="2">
        <v>40320</v>
      </c>
      <c r="O1945" s="2" t="s">
        <v>1069</v>
      </c>
      <c r="P1945" s="2">
        <v>22.0400773809524</v>
      </c>
      <c r="Q1945" s="2">
        <v>888655.92</v>
      </c>
      <c r="R1945" s="2">
        <v>0.337004241298966</v>
      </c>
      <c r="S1945" s="2">
        <v>13588.011009174301</v>
      </c>
      <c r="T1945" s="2">
        <v>209154.1</v>
      </c>
    </row>
    <row r="1946" spans="1:20">
      <c r="A1946" s="2" t="s">
        <v>12</v>
      </c>
      <c r="B1946" s="2" t="s">
        <v>2559</v>
      </c>
      <c r="C1946" s="2" t="s">
        <v>14</v>
      </c>
      <c r="D1946" s="3" t="s">
        <v>15</v>
      </c>
      <c r="E1946" s="2" t="s">
        <v>2566</v>
      </c>
      <c r="F1946" s="2"/>
      <c r="G1946" s="2"/>
      <c r="H1946" s="2"/>
      <c r="I1946" s="2"/>
      <c r="J1946" s="2"/>
      <c r="K1946" s="2"/>
      <c r="L1946" s="2"/>
      <c r="M1946" s="2"/>
      <c r="N1946" s="2">
        <v>5940</v>
      </c>
      <c r="O1946" s="2" t="s">
        <v>1069</v>
      </c>
      <c r="P1946" s="2">
        <v>93.078582491582495</v>
      </c>
      <c r="Q1946" s="2">
        <v>552886.78</v>
      </c>
      <c r="R1946" s="2">
        <v>1.42321991577343</v>
      </c>
      <c r="S1946" s="2">
        <v>8453.9262996941907</v>
      </c>
      <c r="T1946" s="2">
        <v>130127.5</v>
      </c>
    </row>
    <row r="1947" spans="1:20">
      <c r="A1947" s="2" t="s">
        <v>12</v>
      </c>
      <c r="B1947" s="2" t="s">
        <v>2567</v>
      </c>
      <c r="C1947" s="2" t="s">
        <v>14</v>
      </c>
      <c r="D1947" s="3" t="s">
        <v>15</v>
      </c>
      <c r="E1947" s="2" t="s">
        <v>2568</v>
      </c>
      <c r="F1947" s="2"/>
      <c r="G1947" s="2"/>
      <c r="H1947" s="2"/>
      <c r="I1947" s="2"/>
      <c r="J1947" s="2"/>
      <c r="K1947" s="2"/>
      <c r="L1947" s="2"/>
      <c r="M1947" s="2"/>
      <c r="N1947" s="2">
        <v>7368</v>
      </c>
      <c r="O1947" s="2" t="s">
        <v>1069</v>
      </c>
      <c r="P1947" s="2">
        <v>52.127924809989103</v>
      </c>
      <c r="Q1947" s="2">
        <v>384078.55</v>
      </c>
      <c r="R1947" s="2">
        <v>0.79706307048913005</v>
      </c>
      <c r="S1947" s="2">
        <v>5872.7607033639097</v>
      </c>
      <c r="T1947" s="2">
        <v>90396.800000000003</v>
      </c>
    </row>
    <row r="1948" spans="1:20">
      <c r="A1948" s="2" t="s">
        <v>12</v>
      </c>
      <c r="B1948" s="2" t="s">
        <v>2567</v>
      </c>
      <c r="C1948" s="2" t="s">
        <v>14</v>
      </c>
      <c r="D1948" s="3" t="s">
        <v>15</v>
      </c>
      <c r="E1948" s="2" t="s">
        <v>2569</v>
      </c>
      <c r="F1948" s="2"/>
      <c r="G1948" s="2"/>
      <c r="H1948" s="2"/>
      <c r="I1948" s="2"/>
      <c r="J1948" s="2"/>
      <c r="K1948" s="2"/>
      <c r="L1948" s="2"/>
      <c r="M1948" s="2"/>
      <c r="N1948" s="2">
        <v>25200</v>
      </c>
      <c r="O1948" s="2" t="s">
        <v>2187</v>
      </c>
      <c r="P1948" s="2">
        <v>30.119898015873002</v>
      </c>
      <c r="Q1948" s="2">
        <v>759021.43</v>
      </c>
      <c r="R1948" s="2">
        <v>0.46054889932527499</v>
      </c>
      <c r="S1948" s="2">
        <v>11605.832262996901</v>
      </c>
      <c r="T1948" s="2">
        <v>178643.20000000001</v>
      </c>
    </row>
    <row r="1949" spans="1:20">
      <c r="A1949" s="2" t="s">
        <v>12</v>
      </c>
      <c r="B1949" s="2" t="s">
        <v>2567</v>
      </c>
      <c r="C1949" s="2" t="s">
        <v>14</v>
      </c>
      <c r="D1949" s="3" t="s">
        <v>15</v>
      </c>
      <c r="E1949" s="2" t="s">
        <v>2570</v>
      </c>
      <c r="F1949" s="2"/>
      <c r="G1949" s="2"/>
      <c r="H1949" s="2"/>
      <c r="I1949" s="2"/>
      <c r="J1949" s="2"/>
      <c r="K1949" s="2"/>
      <c r="L1949" s="2"/>
      <c r="M1949" s="2"/>
      <c r="N1949" s="2">
        <v>40320</v>
      </c>
      <c r="O1949" s="2" t="s">
        <v>1069</v>
      </c>
      <c r="P1949" s="2">
        <v>22.570133928571401</v>
      </c>
      <c r="Q1949" s="2">
        <v>910027.8</v>
      </c>
      <c r="R1949" s="2">
        <v>0.345109081476627</v>
      </c>
      <c r="S1949" s="2">
        <v>13914.798165137599</v>
      </c>
      <c r="T1949" s="2">
        <v>214184.2</v>
      </c>
    </row>
    <row r="1950" spans="1:20">
      <c r="A1950" s="2" t="s">
        <v>12</v>
      </c>
      <c r="B1950" s="2" t="s">
        <v>2571</v>
      </c>
      <c r="C1950" s="2" t="s">
        <v>14</v>
      </c>
      <c r="D1950" s="3" t="s">
        <v>15</v>
      </c>
      <c r="E1950" s="2" t="s">
        <v>2572</v>
      </c>
      <c r="F1950" s="2"/>
      <c r="G1950" s="2"/>
      <c r="H1950" s="2"/>
      <c r="I1950" s="2"/>
      <c r="J1950" s="2"/>
      <c r="K1950" s="2"/>
      <c r="L1950" s="2"/>
      <c r="M1950" s="2"/>
      <c r="N1950" s="2">
        <v>25200</v>
      </c>
      <c r="O1950" s="2" t="s">
        <v>2187</v>
      </c>
      <c r="P1950" s="2">
        <v>38.738588888888899</v>
      </c>
      <c r="Q1950" s="2">
        <v>976212.44</v>
      </c>
      <c r="R1950" s="2">
        <v>0.59233316343866804</v>
      </c>
      <c r="S1950" s="2">
        <v>14926.795718654401</v>
      </c>
      <c r="T1950" s="2">
        <v>229761.3</v>
      </c>
    </row>
    <row r="1951" spans="1:20">
      <c r="A1951" s="2" t="s">
        <v>12</v>
      </c>
      <c r="B1951" s="2" t="s">
        <v>2571</v>
      </c>
      <c r="C1951" s="2" t="s">
        <v>14</v>
      </c>
      <c r="D1951" s="3" t="s">
        <v>15</v>
      </c>
      <c r="E1951" s="2" t="s">
        <v>2573</v>
      </c>
      <c r="F1951" s="2"/>
      <c r="G1951" s="2"/>
      <c r="H1951" s="2"/>
      <c r="I1951" s="2"/>
      <c r="J1951" s="2"/>
      <c r="K1951" s="2"/>
      <c r="L1951" s="2"/>
      <c r="M1951" s="2"/>
      <c r="N1951" s="2">
        <v>7350</v>
      </c>
      <c r="O1951" s="2" t="s">
        <v>17</v>
      </c>
      <c r="P1951" s="2">
        <v>520.97970884353697</v>
      </c>
      <c r="Q1951" s="2">
        <v>3829200.86</v>
      </c>
      <c r="R1951" s="2">
        <v>7.9660505939378803</v>
      </c>
      <c r="S1951" s="2">
        <v>58550.471865443396</v>
      </c>
      <c r="T1951" s="2">
        <v>901240.7</v>
      </c>
    </row>
    <row r="1952" spans="1:20">
      <c r="A1952" s="2" t="s">
        <v>12</v>
      </c>
      <c r="B1952" s="2" t="s">
        <v>2571</v>
      </c>
      <c r="C1952" s="2" t="s">
        <v>14</v>
      </c>
      <c r="D1952" s="3" t="s">
        <v>15</v>
      </c>
      <c r="E1952" s="2" t="s">
        <v>2574</v>
      </c>
      <c r="F1952" s="2"/>
      <c r="G1952" s="2"/>
      <c r="H1952" s="2"/>
      <c r="I1952" s="2"/>
      <c r="J1952" s="2"/>
      <c r="K1952" s="2"/>
      <c r="L1952" s="2"/>
      <c r="M1952" s="2"/>
      <c r="N1952" s="2">
        <v>10632</v>
      </c>
      <c r="O1952" s="2" t="s">
        <v>17</v>
      </c>
      <c r="P1952" s="2">
        <v>51.605334838224202</v>
      </c>
      <c r="Q1952" s="2">
        <v>548667.92000000004</v>
      </c>
      <c r="R1952" s="2">
        <v>0.78907239813798502</v>
      </c>
      <c r="S1952" s="2">
        <v>8389.4177370030593</v>
      </c>
      <c r="T1952" s="2">
        <v>129134.5</v>
      </c>
    </row>
    <row r="1953" spans="1:20">
      <c r="A1953" s="2" t="s">
        <v>12</v>
      </c>
      <c r="B1953" s="2" t="s">
        <v>2575</v>
      </c>
      <c r="C1953" s="2" t="s">
        <v>14</v>
      </c>
      <c r="D1953" s="3" t="s">
        <v>18</v>
      </c>
      <c r="E1953" s="2" t="s">
        <v>2576</v>
      </c>
      <c r="F1953" s="2"/>
      <c r="G1953" s="2"/>
      <c r="H1953" s="2"/>
      <c r="I1953" s="2"/>
      <c r="J1953" s="2"/>
      <c r="K1953" s="2"/>
      <c r="L1953" s="2"/>
      <c r="M1953" s="2"/>
      <c r="N1953" s="2">
        <v>114336</v>
      </c>
      <c r="O1953" s="2" t="s">
        <v>2187</v>
      </c>
      <c r="P1953" s="2">
        <v>11.15</v>
      </c>
      <c r="Q1953" s="2">
        <v>1274903.21</v>
      </c>
      <c r="R1953" s="2">
        <v>0.17</v>
      </c>
      <c r="S1953" s="2">
        <v>19360.72</v>
      </c>
      <c r="T1953" s="2">
        <v>384434.3</v>
      </c>
    </row>
    <row r="1954" spans="1:20">
      <c r="A1954" s="2" t="s">
        <v>12</v>
      </c>
      <c r="B1954" s="2" t="s">
        <v>2577</v>
      </c>
      <c r="C1954" s="2" t="s">
        <v>14</v>
      </c>
      <c r="D1954" s="3" t="s">
        <v>15</v>
      </c>
      <c r="E1954" s="2" t="s">
        <v>2578</v>
      </c>
      <c r="F1954" s="2"/>
      <c r="G1954" s="2"/>
      <c r="H1954" s="2"/>
      <c r="I1954" s="2"/>
      <c r="J1954" s="2"/>
      <c r="K1954" s="2"/>
      <c r="L1954" s="2"/>
      <c r="M1954" s="2"/>
      <c r="N1954" s="2">
        <v>360</v>
      </c>
      <c r="O1954" s="2" t="s">
        <v>1069</v>
      </c>
      <c r="P1954" s="2">
        <v>90.89</v>
      </c>
      <c r="Q1954" s="2">
        <v>32719.98</v>
      </c>
      <c r="R1954" s="2">
        <v>1.38</v>
      </c>
      <c r="S1954" s="2">
        <v>496.13</v>
      </c>
      <c r="T1954" s="2">
        <v>7700.9</v>
      </c>
    </row>
    <row r="1955" spans="1:20">
      <c r="A1955" s="2" t="s">
        <v>12</v>
      </c>
      <c r="B1955" s="2" t="s">
        <v>2577</v>
      </c>
      <c r="C1955" s="2" t="s">
        <v>14</v>
      </c>
      <c r="D1955" s="3" t="s">
        <v>15</v>
      </c>
      <c r="E1955" s="2" t="s">
        <v>2578</v>
      </c>
      <c r="F1955" s="2"/>
      <c r="G1955" s="2"/>
      <c r="H1955" s="2"/>
      <c r="I1955" s="2"/>
      <c r="J1955" s="2"/>
      <c r="K1955" s="2"/>
      <c r="L1955" s="2"/>
      <c r="M1955" s="2"/>
      <c r="N1955" s="2">
        <v>360</v>
      </c>
      <c r="O1955" s="2" t="s">
        <v>1069</v>
      </c>
      <c r="P1955" s="2">
        <v>90.89</v>
      </c>
      <c r="Q1955" s="2">
        <v>32719.98</v>
      </c>
      <c r="R1955" s="2">
        <v>1.38</v>
      </c>
      <c r="S1955" s="2">
        <v>496.13</v>
      </c>
      <c r="T1955" s="2">
        <v>7700.9</v>
      </c>
    </row>
    <row r="1956" spans="1:20">
      <c r="A1956" s="2" t="s">
        <v>12</v>
      </c>
      <c r="B1956" s="2" t="s">
        <v>2579</v>
      </c>
      <c r="C1956" s="2" t="s">
        <v>14</v>
      </c>
      <c r="D1956" s="3" t="s">
        <v>15</v>
      </c>
      <c r="E1956" s="2" t="s">
        <v>2580</v>
      </c>
      <c r="F1956" s="2"/>
      <c r="G1956" s="2"/>
      <c r="H1956" s="2"/>
      <c r="I1956" s="2"/>
      <c r="J1956" s="2"/>
      <c r="K1956" s="2"/>
      <c r="L1956" s="2"/>
      <c r="M1956" s="2"/>
      <c r="N1956" s="2">
        <v>24000</v>
      </c>
      <c r="O1956" s="2" t="s">
        <v>1069</v>
      </c>
      <c r="P1956" s="2">
        <v>31.82</v>
      </c>
      <c r="Q1956" s="2">
        <v>763664.97</v>
      </c>
      <c r="R1956" s="2">
        <v>0.48</v>
      </c>
      <c r="S1956" s="2">
        <v>11579.45</v>
      </c>
      <c r="T1956" s="2">
        <v>179736.2</v>
      </c>
    </row>
    <row r="1957" spans="1:20">
      <c r="A1957" s="2" t="s">
        <v>12</v>
      </c>
      <c r="B1957" s="2" t="s">
        <v>2579</v>
      </c>
      <c r="C1957" s="2" t="s">
        <v>14</v>
      </c>
      <c r="D1957" s="3" t="s">
        <v>18</v>
      </c>
      <c r="E1957" s="2" t="s">
        <v>2581</v>
      </c>
      <c r="F1957" s="2"/>
      <c r="G1957" s="2"/>
      <c r="H1957" s="2"/>
      <c r="I1957" s="2"/>
      <c r="J1957" s="2"/>
      <c r="K1957" s="2"/>
      <c r="L1957" s="2"/>
      <c r="M1957" s="2"/>
      <c r="N1957" s="2">
        <v>318384</v>
      </c>
      <c r="O1957" s="2" t="s">
        <v>1069</v>
      </c>
      <c r="P1957" s="2">
        <v>4.76</v>
      </c>
      <c r="Q1957" s="2">
        <v>1514229.21</v>
      </c>
      <c r="R1957" s="2">
        <v>7.0000000000000007E-2</v>
      </c>
      <c r="S1957" s="2">
        <v>22960.26</v>
      </c>
      <c r="T1957" s="2">
        <v>456600.7</v>
      </c>
    </row>
    <row r="1958" spans="1:20">
      <c r="A1958" s="2" t="s">
        <v>12</v>
      </c>
      <c r="B1958" s="2" t="s">
        <v>2579</v>
      </c>
      <c r="C1958" s="2" t="s">
        <v>14</v>
      </c>
      <c r="D1958" s="3" t="s">
        <v>15</v>
      </c>
      <c r="E1958" s="2" t="s">
        <v>2580</v>
      </c>
      <c r="F1958" s="2"/>
      <c r="G1958" s="2"/>
      <c r="H1958" s="2"/>
      <c r="I1958" s="2"/>
      <c r="J1958" s="2"/>
      <c r="K1958" s="2"/>
      <c r="L1958" s="2"/>
      <c r="M1958" s="2"/>
      <c r="N1958" s="2">
        <v>24000</v>
      </c>
      <c r="O1958" s="2" t="s">
        <v>1069</v>
      </c>
      <c r="P1958" s="2">
        <v>31.82</v>
      </c>
      <c r="Q1958" s="2">
        <v>763664.97</v>
      </c>
      <c r="R1958" s="2">
        <v>0.48</v>
      </c>
      <c r="S1958" s="2">
        <v>11579.45</v>
      </c>
      <c r="T1958" s="2">
        <v>179736.2</v>
      </c>
    </row>
    <row r="1959" spans="1:20">
      <c r="A1959" s="2" t="s">
        <v>12</v>
      </c>
      <c r="B1959" s="2" t="s">
        <v>2579</v>
      </c>
      <c r="C1959" s="2" t="s">
        <v>14</v>
      </c>
      <c r="D1959" s="3" t="s">
        <v>18</v>
      </c>
      <c r="E1959" s="2" t="s">
        <v>2581</v>
      </c>
      <c r="F1959" s="2"/>
      <c r="G1959" s="2"/>
      <c r="H1959" s="2"/>
      <c r="I1959" s="2"/>
      <c r="J1959" s="2"/>
      <c r="K1959" s="2"/>
      <c r="L1959" s="2"/>
      <c r="M1959" s="2"/>
      <c r="N1959" s="2">
        <v>318384</v>
      </c>
      <c r="O1959" s="2" t="s">
        <v>1069</v>
      </c>
      <c r="P1959" s="2">
        <v>4.76</v>
      </c>
      <c r="Q1959" s="2">
        <v>1514229.21</v>
      </c>
      <c r="R1959" s="2">
        <v>7.0000000000000007E-2</v>
      </c>
      <c r="S1959" s="2">
        <v>22960.26</v>
      </c>
      <c r="T1959" s="2">
        <v>456600.7</v>
      </c>
    </row>
    <row r="1960" spans="1:20">
      <c r="A1960" s="2" t="s">
        <v>12</v>
      </c>
      <c r="B1960" s="2" t="s">
        <v>2582</v>
      </c>
      <c r="C1960" s="2" t="s">
        <v>14</v>
      </c>
      <c r="D1960" s="3" t="s">
        <v>15</v>
      </c>
      <c r="E1960" s="2" t="s">
        <v>2583</v>
      </c>
      <c r="F1960" s="2"/>
      <c r="G1960" s="2"/>
      <c r="H1960" s="2"/>
      <c r="I1960" s="2"/>
      <c r="J1960" s="2"/>
      <c r="K1960" s="2"/>
      <c r="L1960" s="2"/>
      <c r="M1960" s="2"/>
      <c r="N1960" s="2">
        <v>6660</v>
      </c>
      <c r="O1960" s="2" t="s">
        <v>1069</v>
      </c>
      <c r="P1960" s="2">
        <v>93.62</v>
      </c>
      <c r="Q1960" s="2">
        <v>623511.88</v>
      </c>
      <c r="R1960" s="2">
        <v>1.43</v>
      </c>
      <c r="S1960" s="2">
        <v>9533.82</v>
      </c>
      <c r="T1960" s="2">
        <v>146749.70000000001</v>
      </c>
    </row>
    <row r="1961" spans="1:20">
      <c r="A1961" s="2" t="s">
        <v>12</v>
      </c>
      <c r="B1961" s="2" t="s">
        <v>2582</v>
      </c>
      <c r="C1961" s="2" t="s">
        <v>14</v>
      </c>
      <c r="D1961" s="3" t="s">
        <v>15</v>
      </c>
      <c r="E1961" s="2" t="s">
        <v>2584</v>
      </c>
      <c r="F1961" s="2"/>
      <c r="G1961" s="2"/>
      <c r="H1961" s="2"/>
      <c r="I1961" s="2"/>
      <c r="J1961" s="2"/>
      <c r="K1961" s="2"/>
      <c r="L1961" s="2"/>
      <c r="M1961" s="2"/>
      <c r="N1961" s="2">
        <v>5076</v>
      </c>
      <c r="O1961" s="2" t="s">
        <v>1069</v>
      </c>
      <c r="P1961" s="2">
        <v>82.63</v>
      </c>
      <c r="Q1961" s="2">
        <v>419430.8</v>
      </c>
      <c r="R1961" s="2">
        <v>1.26</v>
      </c>
      <c r="S1961" s="2">
        <v>6413.31</v>
      </c>
      <c r="T1961" s="2">
        <v>98717.3</v>
      </c>
    </row>
    <row r="1962" spans="1:20">
      <c r="A1962" s="2" t="s">
        <v>12</v>
      </c>
      <c r="B1962" s="2" t="s">
        <v>2585</v>
      </c>
      <c r="C1962" s="2" t="s">
        <v>14</v>
      </c>
      <c r="D1962" s="3" t="s">
        <v>15</v>
      </c>
      <c r="E1962" s="2" t="s">
        <v>2586</v>
      </c>
      <c r="F1962" s="2"/>
      <c r="G1962" s="2"/>
      <c r="H1962" s="2"/>
      <c r="I1962" s="2"/>
      <c r="J1962" s="2"/>
      <c r="K1962" s="2"/>
      <c r="L1962" s="2"/>
      <c r="M1962" s="2"/>
      <c r="N1962" s="2">
        <v>12000</v>
      </c>
      <c r="O1962" s="2" t="s">
        <v>1069</v>
      </c>
      <c r="P1962" s="2">
        <v>91.751784999999998</v>
      </c>
      <c r="Q1962" s="2">
        <v>1101021.42</v>
      </c>
      <c r="R1962" s="2">
        <v>1.4029324923547399</v>
      </c>
      <c r="S1962" s="2">
        <v>16835.1899082569</v>
      </c>
      <c r="T1962" s="2">
        <v>259136.3</v>
      </c>
    </row>
    <row r="1963" spans="1:20">
      <c r="A1963" s="2" t="s">
        <v>12</v>
      </c>
      <c r="B1963" s="2" t="s">
        <v>2585</v>
      </c>
      <c r="C1963" s="2" t="s">
        <v>14</v>
      </c>
      <c r="D1963" s="3" t="s">
        <v>15</v>
      </c>
      <c r="E1963" s="2" t="s">
        <v>2587</v>
      </c>
      <c r="F1963" s="2"/>
      <c r="G1963" s="2"/>
      <c r="H1963" s="2"/>
      <c r="I1963" s="2"/>
      <c r="J1963" s="2"/>
      <c r="K1963" s="2"/>
      <c r="L1963" s="2"/>
      <c r="M1963" s="2"/>
      <c r="N1963" s="2">
        <v>30000</v>
      </c>
      <c r="O1963" s="2" t="s">
        <v>1069</v>
      </c>
      <c r="P1963" s="2">
        <v>111.991149333333</v>
      </c>
      <c r="Q1963" s="2">
        <v>3359734.48</v>
      </c>
      <c r="R1963" s="2">
        <v>1.7124028950051</v>
      </c>
      <c r="S1963" s="2">
        <v>51372.086850152897</v>
      </c>
      <c r="T1963" s="2">
        <v>790747.1</v>
      </c>
    </row>
    <row r="1964" spans="1:20">
      <c r="A1964" s="2" t="s">
        <v>12</v>
      </c>
      <c r="B1964" s="2" t="s">
        <v>2588</v>
      </c>
      <c r="C1964" s="2" t="s">
        <v>14</v>
      </c>
      <c r="D1964" s="3" t="s">
        <v>15</v>
      </c>
      <c r="E1964" s="2" t="s">
        <v>2589</v>
      </c>
      <c r="F1964" s="2"/>
      <c r="G1964" s="2"/>
      <c r="H1964" s="2"/>
      <c r="I1964" s="2"/>
      <c r="J1964" s="2"/>
      <c r="K1964" s="2"/>
      <c r="L1964" s="2"/>
      <c r="M1964" s="2"/>
      <c r="N1964" s="2">
        <v>27000</v>
      </c>
      <c r="O1964" s="2" t="s">
        <v>1069</v>
      </c>
      <c r="P1964" s="2">
        <v>94.925451111111101</v>
      </c>
      <c r="Q1964" s="2">
        <v>2562987.1800000002</v>
      </c>
      <c r="R1964" s="2">
        <v>1.4626417736688899</v>
      </c>
      <c r="S1964" s="2">
        <v>39491.3278890601</v>
      </c>
      <c r="T1964" s="2">
        <v>603224.69999999995</v>
      </c>
    </row>
    <row r="1965" spans="1:20">
      <c r="A1965" s="2" t="s">
        <v>12</v>
      </c>
      <c r="B1965" s="2" t="s">
        <v>2588</v>
      </c>
      <c r="C1965" s="2" t="s">
        <v>14</v>
      </c>
      <c r="D1965" s="3" t="s">
        <v>15</v>
      </c>
      <c r="E1965" s="2" t="s">
        <v>2590</v>
      </c>
      <c r="F1965" s="2"/>
      <c r="G1965" s="2"/>
      <c r="H1965" s="2"/>
      <c r="I1965" s="2"/>
      <c r="J1965" s="2"/>
      <c r="K1965" s="2"/>
      <c r="L1965" s="2"/>
      <c r="M1965" s="2"/>
      <c r="N1965" s="2">
        <v>14904</v>
      </c>
      <c r="O1965" s="2" t="s">
        <v>1069</v>
      </c>
      <c r="P1965" s="2">
        <v>80.212006172839494</v>
      </c>
      <c r="Q1965" s="2">
        <v>1195479.74</v>
      </c>
      <c r="R1965" s="2">
        <v>1.23593229850292</v>
      </c>
      <c r="S1965" s="2">
        <v>18420.334976887501</v>
      </c>
      <c r="T1965" s="2">
        <v>281368.2</v>
      </c>
    </row>
    <row r="1966" spans="1:20">
      <c r="A1966" s="2" t="s">
        <v>12</v>
      </c>
      <c r="B1966" s="2" t="s">
        <v>2588</v>
      </c>
      <c r="C1966" s="2" t="s">
        <v>14</v>
      </c>
      <c r="D1966" s="3" t="s">
        <v>15</v>
      </c>
      <c r="E1966" s="2" t="s">
        <v>2591</v>
      </c>
      <c r="F1966" s="2"/>
      <c r="G1966" s="2"/>
      <c r="H1966" s="2"/>
      <c r="I1966" s="2"/>
      <c r="J1966" s="2"/>
      <c r="K1966" s="2"/>
      <c r="L1966" s="2"/>
      <c r="M1966" s="2"/>
      <c r="N1966" s="2">
        <v>36000</v>
      </c>
      <c r="O1966" s="2" t="s">
        <v>1069</v>
      </c>
      <c r="P1966" s="2">
        <v>16.870242777777801</v>
      </c>
      <c r="Q1966" s="2">
        <v>607328.74</v>
      </c>
      <c r="R1966" s="2">
        <v>0.25994210751583602</v>
      </c>
      <c r="S1966" s="2">
        <v>9357.9158705701102</v>
      </c>
      <c r="T1966" s="2">
        <v>142940.9</v>
      </c>
    </row>
    <row r="1967" spans="1:20">
      <c r="A1967" s="2" t="s">
        <v>12</v>
      </c>
      <c r="B1967" s="2" t="s">
        <v>2592</v>
      </c>
      <c r="C1967" s="2" t="s">
        <v>14</v>
      </c>
      <c r="D1967" s="3" t="s">
        <v>15</v>
      </c>
      <c r="E1967" s="2" t="s">
        <v>2593</v>
      </c>
      <c r="F1967" s="2"/>
      <c r="G1967" s="2"/>
      <c r="H1967" s="2"/>
      <c r="I1967" s="2"/>
      <c r="J1967" s="2"/>
      <c r="K1967" s="2"/>
      <c r="L1967" s="2"/>
      <c r="M1967" s="2"/>
      <c r="N1967" s="2">
        <v>60000</v>
      </c>
      <c r="O1967" s="2" t="s">
        <v>1069</v>
      </c>
      <c r="P1967" s="2">
        <v>30.9939571666667</v>
      </c>
      <c r="Q1967" s="2">
        <v>1859637.43</v>
      </c>
      <c r="R1967" s="2">
        <v>0.477564825372368</v>
      </c>
      <c r="S1967" s="2">
        <v>28653.889522342099</v>
      </c>
      <c r="T1967" s="2">
        <v>437684.2</v>
      </c>
    </row>
    <row r="1968" spans="1:20">
      <c r="A1968" s="2" t="s">
        <v>12</v>
      </c>
      <c r="B1968" s="2" t="s">
        <v>2594</v>
      </c>
      <c r="C1968" s="2" t="s">
        <v>14</v>
      </c>
      <c r="D1968" s="3" t="s">
        <v>15</v>
      </c>
      <c r="E1968" s="2" t="s">
        <v>2595</v>
      </c>
      <c r="F1968" s="2"/>
      <c r="G1968" s="2"/>
      <c r="H1968" s="2"/>
      <c r="I1968" s="2"/>
      <c r="J1968" s="2"/>
      <c r="K1968" s="2"/>
      <c r="L1968" s="2"/>
      <c r="M1968" s="2"/>
      <c r="N1968" s="2">
        <v>2400</v>
      </c>
      <c r="O1968" s="2" t="s">
        <v>1069</v>
      </c>
      <c r="P1968" s="2">
        <v>51.473762499999999</v>
      </c>
      <c r="Q1968" s="2">
        <v>123537.03</v>
      </c>
      <c r="R1968" s="2">
        <v>0.79312422958397499</v>
      </c>
      <c r="S1968" s="2">
        <v>1903.49815100154</v>
      </c>
      <c r="T1968" s="2">
        <v>29075.7</v>
      </c>
    </row>
    <row r="1969" spans="1:20">
      <c r="A1969" s="2" t="s">
        <v>12</v>
      </c>
      <c r="B1969" s="2" t="s">
        <v>2594</v>
      </c>
      <c r="C1969" s="2" t="s">
        <v>14</v>
      </c>
      <c r="D1969" s="3" t="s">
        <v>15</v>
      </c>
      <c r="E1969" s="2" t="s">
        <v>2596</v>
      </c>
      <c r="F1969" s="2"/>
      <c r="G1969" s="2"/>
      <c r="H1969" s="2"/>
      <c r="I1969" s="2"/>
      <c r="J1969" s="2"/>
      <c r="K1969" s="2"/>
      <c r="L1969" s="2"/>
      <c r="M1969" s="2"/>
      <c r="N1969" s="2">
        <v>3600</v>
      </c>
      <c r="O1969" s="2" t="s">
        <v>1069</v>
      </c>
      <c r="P1969" s="2">
        <v>12.451086111111101</v>
      </c>
      <c r="Q1969" s="2">
        <v>44823.91</v>
      </c>
      <c r="R1969" s="2">
        <v>0.19185032528676599</v>
      </c>
      <c r="S1969" s="2">
        <v>690.66117103235695</v>
      </c>
      <c r="T1969" s="2">
        <v>13516.1</v>
      </c>
    </row>
    <row r="1970" spans="1:20">
      <c r="A1970" s="2" t="s">
        <v>12</v>
      </c>
      <c r="B1970" s="2" t="s">
        <v>2594</v>
      </c>
      <c r="C1970" s="2" t="s">
        <v>14</v>
      </c>
      <c r="D1970" s="3" t="s">
        <v>15</v>
      </c>
      <c r="E1970" s="2" t="s">
        <v>2597</v>
      </c>
      <c r="F1970" s="2"/>
      <c r="G1970" s="2"/>
      <c r="H1970" s="2"/>
      <c r="I1970" s="2"/>
      <c r="J1970" s="2"/>
      <c r="K1970" s="2"/>
      <c r="L1970" s="2"/>
      <c r="M1970" s="2"/>
      <c r="N1970" s="2">
        <v>768</v>
      </c>
      <c r="O1970" s="2" t="s">
        <v>1069</v>
      </c>
      <c r="P1970" s="2">
        <v>82.079778645833301</v>
      </c>
      <c r="Q1970" s="2">
        <v>63037.27</v>
      </c>
      <c r="R1970" s="2">
        <v>1.2647115353749401</v>
      </c>
      <c r="S1970" s="2">
        <v>971.29845916795102</v>
      </c>
      <c r="T1970" s="2">
        <v>14836.4</v>
      </c>
    </row>
    <row r="1971" spans="1:20">
      <c r="A1971" s="2" t="s">
        <v>12</v>
      </c>
      <c r="B1971" s="2" t="s">
        <v>2594</v>
      </c>
      <c r="C1971" s="2" t="s">
        <v>14</v>
      </c>
      <c r="D1971" s="3" t="s">
        <v>15</v>
      </c>
      <c r="E1971" s="2" t="s">
        <v>2598</v>
      </c>
      <c r="F1971" s="2"/>
      <c r="G1971" s="2"/>
      <c r="H1971" s="2"/>
      <c r="I1971" s="2"/>
      <c r="J1971" s="2"/>
      <c r="K1971" s="2"/>
      <c r="L1971" s="2"/>
      <c r="M1971" s="2"/>
      <c r="N1971" s="2">
        <v>15600</v>
      </c>
      <c r="O1971" s="2" t="s">
        <v>1069</v>
      </c>
      <c r="P1971" s="2">
        <v>45.213440384615403</v>
      </c>
      <c r="Q1971" s="2">
        <v>705329.67</v>
      </c>
      <c r="R1971" s="2">
        <v>0.69666318004029903</v>
      </c>
      <c r="S1971" s="2">
        <v>10867.945608628699</v>
      </c>
      <c r="T1971" s="2">
        <v>166006.39999999999</v>
      </c>
    </row>
    <row r="1972" spans="1:20">
      <c r="A1972" s="2" t="s">
        <v>12</v>
      </c>
      <c r="B1972" s="2" t="s">
        <v>2599</v>
      </c>
      <c r="C1972" s="2" t="s">
        <v>14</v>
      </c>
      <c r="D1972" s="3" t="s">
        <v>15</v>
      </c>
      <c r="E1972" s="2" t="s">
        <v>2600</v>
      </c>
      <c r="F1972" s="2"/>
      <c r="G1972" s="2"/>
      <c r="H1972" s="2"/>
      <c r="I1972" s="2"/>
      <c r="J1972" s="2"/>
      <c r="K1972" s="2"/>
      <c r="L1972" s="2"/>
      <c r="M1972" s="2"/>
      <c r="N1972" s="2">
        <v>2592</v>
      </c>
      <c r="O1972" s="2" t="s">
        <v>1069</v>
      </c>
      <c r="P1972" s="2">
        <v>593.81814429012297</v>
      </c>
      <c r="Q1972" s="2">
        <v>1539176.63</v>
      </c>
      <c r="R1972" s="2">
        <v>9.1497402818200797</v>
      </c>
      <c r="S1972" s="2">
        <v>23716.126810477701</v>
      </c>
      <c r="T1972" s="2">
        <v>362260.7</v>
      </c>
    </row>
    <row r="1973" spans="1:20">
      <c r="A1973" s="2" t="s">
        <v>12</v>
      </c>
      <c r="B1973" s="2" t="s">
        <v>2601</v>
      </c>
      <c r="C1973" s="2" t="s">
        <v>14</v>
      </c>
      <c r="D1973" s="3" t="s">
        <v>15</v>
      </c>
      <c r="E1973" s="2" t="s">
        <v>2602</v>
      </c>
      <c r="F1973" s="2"/>
      <c r="G1973" s="2"/>
      <c r="H1973" s="2"/>
      <c r="I1973" s="2"/>
      <c r="J1973" s="2"/>
      <c r="K1973" s="2"/>
      <c r="L1973" s="2"/>
      <c r="M1973" s="2"/>
      <c r="N1973" s="2">
        <v>35160</v>
      </c>
      <c r="O1973" s="2" t="s">
        <v>1069</v>
      </c>
      <c r="P1973" s="2">
        <v>31.372668659999999</v>
      </c>
      <c r="Q1973" s="2">
        <v>1103063.03</v>
      </c>
      <c r="R1973" s="2">
        <v>0.48154518299999999</v>
      </c>
      <c r="S1973" s="2">
        <v>16931.128629999999</v>
      </c>
      <c r="T1973" s="2">
        <v>0</v>
      </c>
    </row>
    <row r="1974" spans="1:20">
      <c r="A1974" s="2" t="s">
        <v>12</v>
      </c>
      <c r="B1974" s="2" t="s">
        <v>2601</v>
      </c>
      <c r="C1974" s="2" t="s">
        <v>14</v>
      </c>
      <c r="D1974" s="3" t="s">
        <v>15</v>
      </c>
      <c r="E1974" s="2" t="s">
        <v>2603</v>
      </c>
      <c r="F1974" s="2"/>
      <c r="G1974" s="2"/>
      <c r="H1974" s="2"/>
      <c r="I1974" s="2"/>
      <c r="J1974" s="2"/>
      <c r="K1974" s="2"/>
      <c r="L1974" s="2"/>
      <c r="M1974" s="2"/>
      <c r="N1974" s="2">
        <v>4644</v>
      </c>
      <c r="O1974" s="2" t="s">
        <v>1069</v>
      </c>
      <c r="P1974" s="2">
        <v>92.973318259999999</v>
      </c>
      <c r="Q1974" s="2">
        <v>431768.09</v>
      </c>
      <c r="R1974" s="2">
        <v>1.4270655139999999</v>
      </c>
      <c r="S1974" s="2">
        <v>6627.2922490000001</v>
      </c>
      <c r="T1974" s="2">
        <v>0</v>
      </c>
    </row>
    <row r="1975" spans="1:20">
      <c r="A1975" s="2" t="s">
        <v>12</v>
      </c>
      <c r="B1975" s="2" t="s">
        <v>2601</v>
      </c>
      <c r="C1975" s="2" t="s">
        <v>14</v>
      </c>
      <c r="D1975" s="3" t="s">
        <v>15</v>
      </c>
      <c r="E1975" s="2" t="s">
        <v>2604</v>
      </c>
      <c r="F1975" s="2"/>
      <c r="G1975" s="2"/>
      <c r="H1975" s="2"/>
      <c r="I1975" s="2"/>
      <c r="J1975" s="2"/>
      <c r="K1975" s="2"/>
      <c r="L1975" s="2"/>
      <c r="M1975" s="2"/>
      <c r="N1975" s="2">
        <v>432</v>
      </c>
      <c r="O1975" s="2" t="s">
        <v>1069</v>
      </c>
      <c r="P1975" s="2">
        <v>73.35321759</v>
      </c>
      <c r="Q1975" s="2">
        <v>31688.59</v>
      </c>
      <c r="R1975" s="2">
        <v>1.1259127799999999</v>
      </c>
      <c r="S1975" s="2">
        <v>486.3943208</v>
      </c>
      <c r="T1975" s="2">
        <v>0</v>
      </c>
    </row>
    <row r="1976" spans="1:20">
      <c r="A1976" s="2" t="s">
        <v>12</v>
      </c>
      <c r="B1976" s="2" t="s">
        <v>2601</v>
      </c>
      <c r="C1976" s="2" t="s">
        <v>14</v>
      </c>
      <c r="D1976" s="3" t="s">
        <v>15</v>
      </c>
      <c r="E1976" s="2" t="s">
        <v>2605</v>
      </c>
      <c r="F1976" s="2"/>
      <c r="G1976" s="2"/>
      <c r="H1976" s="2"/>
      <c r="I1976" s="2"/>
      <c r="J1976" s="2"/>
      <c r="K1976" s="2"/>
      <c r="L1976" s="2"/>
      <c r="M1976" s="2"/>
      <c r="N1976" s="2">
        <v>28296</v>
      </c>
      <c r="O1976" s="2" t="s">
        <v>1069</v>
      </c>
      <c r="P1976" s="2">
        <v>80.873114220000005</v>
      </c>
      <c r="Q1976" s="2">
        <v>2288385.64</v>
      </c>
      <c r="R1976" s="2">
        <v>1.241337133</v>
      </c>
      <c r="S1976" s="2">
        <v>35124.875520000001</v>
      </c>
      <c r="T1976" s="2">
        <v>0</v>
      </c>
    </row>
    <row r="1977" spans="1:20">
      <c r="A1977" s="2" t="s">
        <v>12</v>
      </c>
      <c r="B1977" s="2" t="s">
        <v>2606</v>
      </c>
      <c r="C1977" s="2" t="s">
        <v>14</v>
      </c>
      <c r="D1977" s="3" t="s">
        <v>15</v>
      </c>
      <c r="E1977" s="2" t="s">
        <v>2607</v>
      </c>
      <c r="F1977" s="2"/>
      <c r="G1977" s="2"/>
      <c r="H1977" s="2"/>
      <c r="I1977" s="2"/>
      <c r="J1977" s="2"/>
      <c r="K1977" s="2"/>
      <c r="L1977" s="2"/>
      <c r="M1977" s="2"/>
      <c r="N1977" s="2">
        <v>15120</v>
      </c>
      <c r="O1977" s="2" t="s">
        <v>2187</v>
      </c>
      <c r="P1977" s="2">
        <v>38.275032410000001</v>
      </c>
      <c r="Q1977" s="2">
        <v>578718.49</v>
      </c>
      <c r="R1977" s="2">
        <v>0.58749090400000004</v>
      </c>
      <c r="S1977" s="2">
        <v>8882.8624710000004</v>
      </c>
      <c r="T1977" s="2">
        <v>136207.1</v>
      </c>
    </row>
    <row r="1978" spans="1:20">
      <c r="A1978" s="2" t="s">
        <v>12</v>
      </c>
      <c r="B1978" s="2" t="s">
        <v>2608</v>
      </c>
      <c r="C1978" s="2" t="s">
        <v>14</v>
      </c>
      <c r="D1978" s="3" t="s">
        <v>15</v>
      </c>
      <c r="E1978" s="2" t="s">
        <v>2609</v>
      </c>
      <c r="F1978" s="2"/>
      <c r="G1978" s="2"/>
      <c r="H1978" s="2"/>
      <c r="I1978" s="2"/>
      <c r="J1978" s="2"/>
      <c r="K1978" s="2"/>
      <c r="L1978" s="2"/>
      <c r="M1978" s="2"/>
      <c r="N1978" s="2">
        <v>36000</v>
      </c>
      <c r="O1978" s="2" t="s">
        <v>1069</v>
      </c>
      <c r="P1978" s="2">
        <v>16.37458694</v>
      </c>
      <c r="Q1978" s="2">
        <v>589485.13</v>
      </c>
      <c r="R1978" s="2">
        <v>0.25133671400000002</v>
      </c>
      <c r="S1978" s="2">
        <v>9048.1217190000007</v>
      </c>
      <c r="T1978" s="2">
        <v>138741.29999999999</v>
      </c>
    </row>
    <row r="1979" spans="1:20">
      <c r="A1979" s="2" t="s">
        <v>12</v>
      </c>
      <c r="B1979" s="2" t="s">
        <v>2610</v>
      </c>
      <c r="C1979" s="2" t="s">
        <v>14</v>
      </c>
      <c r="D1979" s="3" t="s">
        <v>18</v>
      </c>
      <c r="E1979" s="2" t="s">
        <v>2611</v>
      </c>
      <c r="F1979" s="2"/>
      <c r="G1979" s="2"/>
      <c r="H1979" s="2"/>
      <c r="I1979" s="2"/>
      <c r="J1979" s="2"/>
      <c r="K1979" s="2"/>
      <c r="L1979" s="2"/>
      <c r="M1979" s="2"/>
      <c r="N1979" s="2">
        <v>114432</v>
      </c>
      <c r="O1979" s="2" t="s">
        <v>2187</v>
      </c>
      <c r="P1979" s="2">
        <v>11.24517451</v>
      </c>
      <c r="Q1979" s="2">
        <v>1286807.81</v>
      </c>
      <c r="R1979" s="2">
        <v>0.17260436700000001</v>
      </c>
      <c r="S1979" s="2">
        <v>19751.462930000002</v>
      </c>
      <c r="T1979" s="2">
        <v>388024</v>
      </c>
    </row>
    <row r="1980" spans="1:20">
      <c r="A1980" s="2" t="s">
        <v>12</v>
      </c>
      <c r="B1980" s="2" t="s">
        <v>2612</v>
      </c>
      <c r="C1980" s="2" t="s">
        <v>14</v>
      </c>
      <c r="D1980" s="3" t="s">
        <v>15</v>
      </c>
      <c r="E1980" s="2" t="s">
        <v>2373</v>
      </c>
      <c r="F1980" s="2"/>
      <c r="G1980" s="2"/>
      <c r="H1980" s="2"/>
      <c r="I1980" s="2"/>
      <c r="J1980" s="2"/>
      <c r="K1980" s="2"/>
      <c r="L1980" s="2"/>
      <c r="M1980" s="2"/>
      <c r="N1980" s="2">
        <v>49776</v>
      </c>
      <c r="O1980" s="2" t="s">
        <v>1069</v>
      </c>
      <c r="P1980" s="2">
        <v>76.941316700000002</v>
      </c>
      <c r="Q1980" s="2">
        <v>3829830.98</v>
      </c>
      <c r="R1980" s="2">
        <v>1.180987209</v>
      </c>
      <c r="S1980" s="2">
        <v>58784.819340000002</v>
      </c>
      <c r="T1980" s="2">
        <v>901389</v>
      </c>
    </row>
    <row r="1981" spans="1:20">
      <c r="A1981" s="2" t="s">
        <v>12</v>
      </c>
      <c r="B1981" s="2" t="s">
        <v>2613</v>
      </c>
      <c r="C1981" s="2" t="s">
        <v>14</v>
      </c>
      <c r="D1981" s="3" t="s">
        <v>15</v>
      </c>
      <c r="E1981" s="2" t="s">
        <v>2614</v>
      </c>
      <c r="F1981" s="2"/>
      <c r="G1981" s="2"/>
      <c r="H1981" s="2"/>
      <c r="I1981" s="2"/>
      <c r="J1981" s="2"/>
      <c r="K1981" s="2"/>
      <c r="L1981" s="2"/>
      <c r="M1981" s="2"/>
      <c r="N1981" s="2">
        <v>10200</v>
      </c>
      <c r="O1981" s="2" t="s">
        <v>1069</v>
      </c>
      <c r="P1981" s="2">
        <v>48.841818629999999</v>
      </c>
      <c r="Q1981" s="2">
        <v>498186.55</v>
      </c>
      <c r="R1981" s="2">
        <v>0.75665094700000002</v>
      </c>
      <c r="S1981" s="2">
        <v>7717.8396590000002</v>
      </c>
      <c r="T1981" s="2">
        <v>117253.3</v>
      </c>
    </row>
    <row r="1982" spans="1:20">
      <c r="A1982" s="2" t="s">
        <v>12</v>
      </c>
      <c r="B1982" s="2" t="s">
        <v>2615</v>
      </c>
      <c r="C1982" s="2" t="s">
        <v>14</v>
      </c>
      <c r="D1982" s="3" t="s">
        <v>15</v>
      </c>
      <c r="E1982" s="2" t="s">
        <v>2616</v>
      </c>
      <c r="F1982" s="2"/>
      <c r="G1982" s="2"/>
      <c r="H1982" s="2"/>
      <c r="I1982" s="2"/>
      <c r="J1982" s="2"/>
      <c r="K1982" s="2"/>
      <c r="L1982" s="2"/>
      <c r="M1982" s="2"/>
      <c r="N1982" s="2">
        <v>18864</v>
      </c>
      <c r="O1982" s="2" t="s">
        <v>1069</v>
      </c>
      <c r="P1982" s="2">
        <v>74.114113660000001</v>
      </c>
      <c r="Q1982" s="2">
        <v>1398088.64</v>
      </c>
      <c r="R1982" s="2">
        <v>1.1367195349999999</v>
      </c>
      <c r="S1982" s="2">
        <v>21443.077300000001</v>
      </c>
      <c r="T1982" s="2">
        <v>329054.2</v>
      </c>
    </row>
    <row r="1983" spans="1:20">
      <c r="A1983" s="2" t="s">
        <v>12</v>
      </c>
      <c r="B1983" s="2" t="s">
        <v>2615</v>
      </c>
      <c r="C1983" s="2" t="s">
        <v>14</v>
      </c>
      <c r="D1983" s="3" t="s">
        <v>15</v>
      </c>
      <c r="E1983" s="2" t="s">
        <v>2617</v>
      </c>
      <c r="F1983" s="2"/>
      <c r="G1983" s="2"/>
      <c r="H1983" s="2"/>
      <c r="I1983" s="2"/>
      <c r="J1983" s="2"/>
      <c r="K1983" s="2"/>
      <c r="L1983" s="2"/>
      <c r="M1983" s="2"/>
      <c r="N1983" s="2">
        <v>23040</v>
      </c>
      <c r="O1983" s="2" t="s">
        <v>1069</v>
      </c>
      <c r="P1983" s="2">
        <v>81.712019100000006</v>
      </c>
      <c r="Q1983" s="2">
        <v>1882644.92</v>
      </c>
      <c r="R1983" s="2">
        <v>1.2532518269999999</v>
      </c>
      <c r="S1983" s="2">
        <v>28874.92209</v>
      </c>
      <c r="T1983" s="2">
        <v>443099.3</v>
      </c>
    </row>
    <row r="1984" spans="1:20">
      <c r="A1984" s="2" t="s">
        <v>12</v>
      </c>
      <c r="B1984" s="2" t="s">
        <v>2618</v>
      </c>
      <c r="C1984" s="2" t="s">
        <v>14</v>
      </c>
      <c r="D1984" s="3" t="s">
        <v>15</v>
      </c>
      <c r="E1984" s="2" t="s">
        <v>2619</v>
      </c>
      <c r="F1984" s="2"/>
      <c r="G1984" s="2"/>
      <c r="H1984" s="2"/>
      <c r="I1984" s="2"/>
      <c r="J1984" s="2"/>
      <c r="K1984" s="2"/>
      <c r="L1984" s="2"/>
      <c r="M1984" s="2"/>
      <c r="N1984" s="2">
        <v>2592</v>
      </c>
      <c r="O1984" s="2" t="s">
        <v>1069</v>
      </c>
      <c r="P1984" s="2">
        <v>618.78448300000002</v>
      </c>
      <c r="Q1984" s="2">
        <v>1603889.38</v>
      </c>
      <c r="R1984" s="2">
        <v>9.4905595559999991</v>
      </c>
      <c r="S1984" s="2">
        <v>24599.53037</v>
      </c>
      <c r="T1984" s="2">
        <v>377491.4</v>
      </c>
    </row>
    <row r="1985" spans="1:20">
      <c r="A1985" s="2" t="s">
        <v>12</v>
      </c>
      <c r="B1985" s="2" t="s">
        <v>2618</v>
      </c>
      <c r="C1985" s="2" t="s">
        <v>14</v>
      </c>
      <c r="D1985" s="3" t="s">
        <v>15</v>
      </c>
      <c r="E1985" s="2" t="s">
        <v>2620</v>
      </c>
      <c r="F1985" s="2"/>
      <c r="G1985" s="2"/>
      <c r="H1985" s="2"/>
      <c r="I1985" s="2"/>
      <c r="J1985" s="2"/>
      <c r="K1985" s="2"/>
      <c r="L1985" s="2"/>
      <c r="M1985" s="2"/>
      <c r="N1985" s="2">
        <v>54000</v>
      </c>
      <c r="O1985" s="2" t="s">
        <v>1069</v>
      </c>
      <c r="P1985" s="2">
        <v>31.03236278</v>
      </c>
      <c r="Q1985" s="2">
        <v>1675747.59</v>
      </c>
      <c r="R1985" s="2">
        <v>0.47595648400000001</v>
      </c>
      <c r="S1985" s="2">
        <v>25701.650150000001</v>
      </c>
      <c r="T1985" s="2">
        <v>394404</v>
      </c>
    </row>
    <row r="1986" spans="1:20">
      <c r="A1986" s="2" t="s">
        <v>12</v>
      </c>
      <c r="B1986" s="2" t="s">
        <v>2618</v>
      </c>
      <c r="C1986" s="2" t="s">
        <v>14</v>
      </c>
      <c r="D1986" s="3" t="s">
        <v>15</v>
      </c>
      <c r="E1986" s="2" t="s">
        <v>2621</v>
      </c>
      <c r="F1986" s="2"/>
      <c r="G1986" s="2"/>
      <c r="H1986" s="2"/>
      <c r="I1986" s="2"/>
      <c r="J1986" s="2"/>
      <c r="K1986" s="2"/>
      <c r="L1986" s="2"/>
      <c r="M1986" s="2"/>
      <c r="N1986" s="2">
        <v>14976</v>
      </c>
      <c r="O1986" s="2" t="s">
        <v>2187</v>
      </c>
      <c r="P1986" s="2">
        <v>38.68251068</v>
      </c>
      <c r="Q1986" s="2">
        <v>579309.28</v>
      </c>
      <c r="R1986" s="2">
        <v>0.59329004100000005</v>
      </c>
      <c r="S1986" s="2">
        <v>8885.1116559999991</v>
      </c>
      <c r="T1986" s="2">
        <v>136346.20000000001</v>
      </c>
    </row>
    <row r="1987" spans="1:20">
      <c r="A1987" s="2" t="s">
        <v>12</v>
      </c>
      <c r="B1987" s="2" t="s">
        <v>2618</v>
      </c>
      <c r="C1987" s="2" t="s">
        <v>14</v>
      </c>
      <c r="D1987" s="3" t="s">
        <v>15</v>
      </c>
      <c r="E1987" s="2" t="s">
        <v>2622</v>
      </c>
      <c r="F1987" s="2"/>
      <c r="G1987" s="2"/>
      <c r="H1987" s="2"/>
      <c r="I1987" s="2"/>
      <c r="J1987" s="2"/>
      <c r="K1987" s="2"/>
      <c r="L1987" s="2"/>
      <c r="M1987" s="2"/>
      <c r="N1987" s="2">
        <v>12852</v>
      </c>
      <c r="O1987" s="2" t="s">
        <v>1069</v>
      </c>
      <c r="P1987" s="2">
        <v>73.89808979</v>
      </c>
      <c r="Q1987" s="2">
        <v>949738.25</v>
      </c>
      <c r="R1987" s="2">
        <v>1.133406285</v>
      </c>
      <c r="S1987" s="2">
        <v>14566.53758</v>
      </c>
      <c r="T1987" s="2">
        <v>223530.4</v>
      </c>
    </row>
    <row r="1988" spans="1:20">
      <c r="A1988" s="2" t="s">
        <v>12</v>
      </c>
      <c r="B1988" s="2" t="s">
        <v>2618</v>
      </c>
      <c r="C1988" s="2" t="s">
        <v>14</v>
      </c>
      <c r="D1988" s="3" t="s">
        <v>15</v>
      </c>
      <c r="E1988" s="2" t="s">
        <v>2623</v>
      </c>
      <c r="F1988" s="2"/>
      <c r="G1988" s="2"/>
      <c r="H1988" s="2"/>
      <c r="I1988" s="2"/>
      <c r="J1988" s="2"/>
      <c r="K1988" s="2"/>
      <c r="L1988" s="2"/>
      <c r="M1988" s="2"/>
      <c r="N1988" s="2">
        <v>18000</v>
      </c>
      <c r="O1988" s="2" t="s">
        <v>1069</v>
      </c>
      <c r="P1988" s="2">
        <v>81.473848889999999</v>
      </c>
      <c r="Q1988" s="2">
        <v>1466529.28</v>
      </c>
      <c r="R1988" s="2">
        <v>1.2495989089999999</v>
      </c>
      <c r="S1988" s="2">
        <v>22492.78037</v>
      </c>
      <c r="T1988" s="2">
        <v>345162.3</v>
      </c>
    </row>
    <row r="1989" spans="1:20">
      <c r="A1989" s="2" t="s">
        <v>12</v>
      </c>
      <c r="B1989" s="2" t="s">
        <v>2624</v>
      </c>
      <c r="C1989" s="2" t="s">
        <v>14</v>
      </c>
      <c r="D1989" s="3" t="s">
        <v>18</v>
      </c>
      <c r="E1989" s="2" t="s">
        <v>2625</v>
      </c>
      <c r="F1989" s="2"/>
      <c r="G1989" s="2"/>
      <c r="H1989" s="2"/>
      <c r="I1989" s="2"/>
      <c r="J1989" s="2"/>
      <c r="K1989" s="2"/>
      <c r="L1989" s="2"/>
      <c r="M1989" s="2"/>
      <c r="N1989" s="2">
        <v>3000</v>
      </c>
      <c r="O1989" s="2" t="s">
        <v>1069</v>
      </c>
      <c r="P1989" s="2">
        <v>13.4332433333333</v>
      </c>
      <c r="Q1989" s="2">
        <v>40299.730000000003</v>
      </c>
      <c r="R1989" s="2">
        <v>0.20603133900000001</v>
      </c>
      <c r="S1989" s="2">
        <v>618.09401839999998</v>
      </c>
      <c r="T1989" s="2">
        <v>12152</v>
      </c>
    </row>
    <row r="1990" spans="1:20">
      <c r="A1990" s="2" t="s">
        <v>12</v>
      </c>
      <c r="B1990" s="2" t="s">
        <v>2626</v>
      </c>
      <c r="C1990" s="2" t="s">
        <v>14</v>
      </c>
      <c r="D1990" s="3" t="s">
        <v>15</v>
      </c>
      <c r="E1990" s="2" t="s">
        <v>2609</v>
      </c>
      <c r="F1990" s="2"/>
      <c r="G1990" s="2"/>
      <c r="H1990" s="2"/>
      <c r="I1990" s="2"/>
      <c r="J1990" s="2"/>
      <c r="K1990" s="2"/>
      <c r="L1990" s="2"/>
      <c r="M1990" s="2"/>
      <c r="N1990" s="2">
        <v>36000</v>
      </c>
      <c r="O1990" s="2" t="s">
        <v>1069</v>
      </c>
      <c r="P1990" s="2">
        <v>16.274913055555601</v>
      </c>
      <c r="Q1990" s="2">
        <v>585896.87</v>
      </c>
      <c r="R1990" s="2">
        <v>0.24961523099999999</v>
      </c>
      <c r="S1990" s="2">
        <v>8986.1483129999997</v>
      </c>
      <c r="T1990" s="2">
        <v>137896.70000000001</v>
      </c>
    </row>
    <row r="1991" spans="1:20">
      <c r="A1991" s="2" t="s">
        <v>12</v>
      </c>
      <c r="B1991" s="2" t="s">
        <v>2627</v>
      </c>
      <c r="C1991" s="2" t="s">
        <v>14</v>
      </c>
      <c r="D1991" s="3" t="s">
        <v>15</v>
      </c>
      <c r="E1991" s="2" t="s">
        <v>2628</v>
      </c>
      <c r="F1991" s="2"/>
      <c r="G1991" s="2"/>
      <c r="H1991" s="2"/>
      <c r="I1991" s="2"/>
      <c r="J1991" s="2"/>
      <c r="K1991" s="2"/>
      <c r="L1991" s="2"/>
      <c r="M1991" s="2"/>
      <c r="N1991" s="2">
        <v>12</v>
      </c>
      <c r="O1991" s="2" t="s">
        <v>1069</v>
      </c>
      <c r="P1991" s="2">
        <v>1728.2816666666699</v>
      </c>
      <c r="Q1991" s="2">
        <v>20739.38</v>
      </c>
      <c r="R1991" s="2">
        <v>26.507387529999999</v>
      </c>
      <c r="S1991" s="2">
        <v>318.08865029999998</v>
      </c>
      <c r="T1991" s="2">
        <v>4881.2</v>
      </c>
    </row>
    <row r="1992" spans="1:20">
      <c r="A1992" s="2" t="s">
        <v>12</v>
      </c>
      <c r="B1992" s="2" t="s">
        <v>2627</v>
      </c>
      <c r="C1992" s="2" t="s">
        <v>14</v>
      </c>
      <c r="D1992" s="3" t="s">
        <v>15</v>
      </c>
      <c r="E1992" s="2" t="s">
        <v>2629</v>
      </c>
      <c r="F1992" s="2"/>
      <c r="G1992" s="2"/>
      <c r="H1992" s="2"/>
      <c r="I1992" s="2"/>
      <c r="J1992" s="2"/>
      <c r="K1992" s="2"/>
      <c r="L1992" s="2"/>
      <c r="M1992" s="2"/>
      <c r="N1992" s="2">
        <v>1800</v>
      </c>
      <c r="O1992" s="2" t="s">
        <v>1069</v>
      </c>
      <c r="P1992" s="2">
        <v>819.896994444445</v>
      </c>
      <c r="Q1992" s="2">
        <v>1475814.59</v>
      </c>
      <c r="R1992" s="2">
        <v>12.575107279999999</v>
      </c>
      <c r="S1992" s="2">
        <v>22635.1931</v>
      </c>
      <c r="T1992" s="2">
        <v>347347.7</v>
      </c>
    </row>
    <row r="1993" spans="1:20">
      <c r="A1993" s="2" t="s">
        <v>12</v>
      </c>
      <c r="B1993" s="2" t="s">
        <v>2630</v>
      </c>
      <c r="C1993" s="2" t="s">
        <v>14</v>
      </c>
      <c r="D1993" s="3" t="s">
        <v>15</v>
      </c>
      <c r="E1993" s="2" t="s">
        <v>2619</v>
      </c>
      <c r="F1993" s="2"/>
      <c r="G1993" s="2"/>
      <c r="H1993" s="2"/>
      <c r="I1993" s="2"/>
      <c r="J1993" s="2"/>
      <c r="K1993" s="2"/>
      <c r="L1993" s="2"/>
      <c r="M1993" s="2"/>
      <c r="N1993" s="2">
        <v>3888</v>
      </c>
      <c r="O1993" s="2" t="s">
        <v>1069</v>
      </c>
      <c r="P1993" s="2">
        <v>641.29038323045302</v>
      </c>
      <c r="Q1993" s="2">
        <v>2493337.0099999998</v>
      </c>
      <c r="R1993" s="2">
        <v>9.7683226689999998</v>
      </c>
      <c r="S1993" s="2">
        <v>37979.238539999998</v>
      </c>
      <c r="T1993" s="2">
        <v>586831.80000000005</v>
      </c>
    </row>
    <row r="1994" spans="1:20">
      <c r="A1994" s="2" t="s">
        <v>12</v>
      </c>
      <c r="B1994" s="2" t="s">
        <v>2630</v>
      </c>
      <c r="C1994" s="2" t="s">
        <v>14</v>
      </c>
      <c r="D1994" s="3" t="s">
        <v>15</v>
      </c>
      <c r="E1994" s="2" t="s">
        <v>2631</v>
      </c>
      <c r="F1994" s="2"/>
      <c r="G1994" s="2"/>
      <c r="H1994" s="2"/>
      <c r="I1994" s="2"/>
      <c r="J1994" s="2"/>
      <c r="K1994" s="2"/>
      <c r="L1994" s="2"/>
      <c r="M1994" s="2"/>
      <c r="N1994" s="2">
        <v>13608</v>
      </c>
      <c r="O1994" s="2" t="s">
        <v>1069</v>
      </c>
      <c r="P1994" s="2">
        <v>82.383692680775994</v>
      </c>
      <c r="Q1994" s="2">
        <v>1121077.29</v>
      </c>
      <c r="R1994" s="2">
        <v>1.254892501</v>
      </c>
      <c r="S1994" s="2">
        <v>17076.577150000001</v>
      </c>
      <c r="T1994" s="2">
        <v>263856.8</v>
      </c>
    </row>
    <row r="1995" spans="1:20">
      <c r="A1995" s="2" t="s">
        <v>12</v>
      </c>
      <c r="B1995" s="2" t="s">
        <v>2630</v>
      </c>
      <c r="C1995" s="2" t="s">
        <v>14</v>
      </c>
      <c r="D1995" s="3" t="s">
        <v>15</v>
      </c>
      <c r="E1995" s="2" t="s">
        <v>2632</v>
      </c>
      <c r="F1995" s="2"/>
      <c r="G1995" s="2"/>
      <c r="H1995" s="2"/>
      <c r="I1995" s="2"/>
      <c r="J1995" s="2"/>
      <c r="K1995" s="2"/>
      <c r="L1995" s="2"/>
      <c r="M1995" s="2"/>
      <c r="N1995" s="2">
        <v>7056</v>
      </c>
      <c r="O1995" s="2" t="s">
        <v>1069</v>
      </c>
      <c r="P1995" s="2">
        <v>94.709909297052107</v>
      </c>
      <c r="Q1995" s="2">
        <v>668273.12</v>
      </c>
      <c r="R1995" s="2">
        <v>1.442649037</v>
      </c>
      <c r="S1995" s="2">
        <v>10179.331609999999</v>
      </c>
      <c r="T1995" s="2">
        <v>157284.70000000001</v>
      </c>
    </row>
    <row r="1996" spans="1:20">
      <c r="A1996" s="2" t="s">
        <v>12</v>
      </c>
      <c r="B1996" s="2" t="s">
        <v>2630</v>
      </c>
      <c r="C1996" s="2" t="s">
        <v>14</v>
      </c>
      <c r="D1996" s="3" t="s">
        <v>15</v>
      </c>
      <c r="E1996" s="2" t="s">
        <v>2633</v>
      </c>
      <c r="F1996" s="2"/>
      <c r="G1996" s="2"/>
      <c r="H1996" s="2"/>
      <c r="I1996" s="2"/>
      <c r="J1996" s="2"/>
      <c r="K1996" s="2"/>
      <c r="L1996" s="2"/>
      <c r="M1996" s="2"/>
      <c r="N1996" s="2">
        <v>11232</v>
      </c>
      <c r="O1996" s="2" t="s">
        <v>1069</v>
      </c>
      <c r="P1996" s="2">
        <v>74.723332443019899</v>
      </c>
      <c r="Q1996" s="2">
        <v>839292.47</v>
      </c>
      <c r="R1996" s="2">
        <v>1.138207653</v>
      </c>
      <c r="S1996" s="2">
        <v>12784.34836</v>
      </c>
      <c r="T1996" s="2">
        <v>197535.9</v>
      </c>
    </row>
    <row r="1997" spans="1:20">
      <c r="A1997" s="2" t="s">
        <v>12</v>
      </c>
      <c r="B1997" s="2" t="s">
        <v>2630</v>
      </c>
      <c r="C1997" s="2" t="s">
        <v>14</v>
      </c>
      <c r="D1997" s="3" t="s">
        <v>15</v>
      </c>
      <c r="E1997" s="2" t="s">
        <v>2634</v>
      </c>
      <c r="F1997" s="2"/>
      <c r="G1997" s="2"/>
      <c r="H1997" s="2"/>
      <c r="I1997" s="2"/>
      <c r="J1997" s="2"/>
      <c r="K1997" s="2"/>
      <c r="L1997" s="2"/>
      <c r="M1997" s="2"/>
      <c r="N1997" s="2">
        <v>37248</v>
      </c>
      <c r="O1997" s="2" t="s">
        <v>1069</v>
      </c>
      <c r="P1997" s="2">
        <v>35.549626557130601</v>
      </c>
      <c r="Q1997" s="2">
        <v>1324152.49</v>
      </c>
      <c r="R1997" s="2">
        <v>0.54150230899999996</v>
      </c>
      <c r="S1997" s="2">
        <v>20169.877990000001</v>
      </c>
      <c r="T1997" s="2">
        <v>311652.5</v>
      </c>
    </row>
    <row r="1998" spans="1:20">
      <c r="A1998" s="2" t="s">
        <v>12</v>
      </c>
      <c r="B1998" s="2" t="s">
        <v>2630</v>
      </c>
      <c r="C1998" s="2" t="s">
        <v>14</v>
      </c>
      <c r="D1998" s="3" t="s">
        <v>15</v>
      </c>
      <c r="E1998" s="2" t="s">
        <v>2635</v>
      </c>
      <c r="F1998" s="2"/>
      <c r="G1998" s="2"/>
      <c r="H1998" s="2"/>
      <c r="I1998" s="2"/>
      <c r="J1998" s="2"/>
      <c r="K1998" s="2"/>
      <c r="L1998" s="2"/>
      <c r="M1998" s="2"/>
      <c r="N1998" s="2">
        <v>15120</v>
      </c>
      <c r="O1998" s="2" t="s">
        <v>2187</v>
      </c>
      <c r="P1998" s="2">
        <v>38.791417989418001</v>
      </c>
      <c r="Q1998" s="2">
        <v>586526.24</v>
      </c>
      <c r="R1998" s="2">
        <v>0.59088222400000001</v>
      </c>
      <c r="S1998" s="2">
        <v>8934.1392230000001</v>
      </c>
      <c r="T1998" s="2">
        <v>138044.79999999999</v>
      </c>
    </row>
    <row r="1999" spans="1:20">
      <c r="A1999" s="2" t="s">
        <v>12</v>
      </c>
      <c r="B1999" s="2" t="s">
        <v>2630</v>
      </c>
      <c r="C1999" s="2" t="s">
        <v>14</v>
      </c>
      <c r="D1999" s="3" t="s">
        <v>15</v>
      </c>
      <c r="E1999" s="2" t="s">
        <v>2636</v>
      </c>
      <c r="F1999" s="2"/>
      <c r="G1999" s="2"/>
      <c r="H1999" s="2"/>
      <c r="I1999" s="2"/>
      <c r="J1999" s="2"/>
      <c r="K1999" s="2"/>
      <c r="L1999" s="2"/>
      <c r="M1999" s="2"/>
      <c r="N1999" s="2">
        <v>51000</v>
      </c>
      <c r="O1999" s="2" t="s">
        <v>1069</v>
      </c>
      <c r="P1999" s="2">
        <v>15.1172437254902</v>
      </c>
      <c r="Q1999" s="2">
        <v>770979.43</v>
      </c>
      <c r="R1999" s="2">
        <v>0.23027027799999999</v>
      </c>
      <c r="S1999" s="2">
        <v>11743.784159999999</v>
      </c>
      <c r="T1999" s="2">
        <v>181457.7</v>
      </c>
    </row>
    <row r="2000" spans="1:20">
      <c r="A2000" s="2" t="s">
        <v>12</v>
      </c>
      <c r="B2000" s="2" t="s">
        <v>2637</v>
      </c>
      <c r="C2000" s="2" t="s">
        <v>14</v>
      </c>
      <c r="D2000" s="3" t="s">
        <v>15</v>
      </c>
      <c r="E2000" s="2" t="s">
        <v>2638</v>
      </c>
      <c r="F2000" s="2"/>
      <c r="G2000" s="2"/>
      <c r="H2000" s="2"/>
      <c r="I2000" s="2"/>
      <c r="J2000" s="2"/>
      <c r="K2000" s="2"/>
      <c r="L2000" s="2"/>
      <c r="M2000" s="2"/>
      <c r="N2000" s="2">
        <v>13020</v>
      </c>
      <c r="O2000" s="2" t="s">
        <v>1069</v>
      </c>
      <c r="P2000" s="2">
        <v>174.86491705069099</v>
      </c>
      <c r="Q2000" s="2">
        <v>2276741.2200000002</v>
      </c>
      <c r="R2000" s="2">
        <v>2.6635935580000001</v>
      </c>
      <c r="S2000" s="2">
        <v>34679.988120000002</v>
      </c>
      <c r="T2000" s="2">
        <v>535853.80000000005</v>
      </c>
    </row>
    <row r="2001" spans="1:20">
      <c r="A2001" s="2" t="s">
        <v>12</v>
      </c>
      <c r="B2001" s="2" t="s">
        <v>2637</v>
      </c>
      <c r="C2001" s="2" t="s">
        <v>14</v>
      </c>
      <c r="D2001" s="3" t="s">
        <v>15</v>
      </c>
      <c r="E2001" s="2" t="s">
        <v>2639</v>
      </c>
      <c r="F2001" s="2"/>
      <c r="G2001" s="2"/>
      <c r="H2001" s="2"/>
      <c r="I2001" s="2"/>
      <c r="J2001" s="2"/>
      <c r="K2001" s="2"/>
      <c r="L2001" s="2"/>
      <c r="M2001" s="2"/>
      <c r="N2001" s="2">
        <v>20040</v>
      </c>
      <c r="O2001" s="2" t="s">
        <v>1069</v>
      </c>
      <c r="P2001" s="2">
        <v>54.376644211576803</v>
      </c>
      <c r="Q2001" s="2">
        <v>1089707.95</v>
      </c>
      <c r="R2001" s="2">
        <v>0.82828094799999996</v>
      </c>
      <c r="S2001" s="2">
        <v>16598.750189999999</v>
      </c>
      <c r="T2001" s="2">
        <v>256473.60000000001</v>
      </c>
    </row>
    <row r="2002" spans="1:20">
      <c r="A2002" s="2" t="s">
        <v>12</v>
      </c>
      <c r="B2002" s="2" t="s">
        <v>2637</v>
      </c>
      <c r="C2002" s="2" t="s">
        <v>14</v>
      </c>
      <c r="D2002" s="3" t="s">
        <v>15</v>
      </c>
      <c r="E2002" s="2" t="s">
        <v>2640</v>
      </c>
      <c r="F2002" s="2"/>
      <c r="G2002" s="2"/>
      <c r="H2002" s="2"/>
      <c r="I2002" s="2"/>
      <c r="J2002" s="2"/>
      <c r="K2002" s="2"/>
      <c r="L2002" s="2"/>
      <c r="M2002" s="2"/>
      <c r="N2002" s="2">
        <v>3504</v>
      </c>
      <c r="O2002" s="2" t="s">
        <v>1069</v>
      </c>
      <c r="P2002" s="2">
        <v>241.65888127853901</v>
      </c>
      <c r="Q2002" s="2">
        <v>846772.72</v>
      </c>
      <c r="R2002" s="2">
        <v>3.6810187550000002</v>
      </c>
      <c r="S2002" s="2">
        <v>12898.289720000001</v>
      </c>
      <c r="T2002" s="2">
        <v>199296.4</v>
      </c>
    </row>
    <row r="2003" spans="1:20">
      <c r="A2003" s="2" t="s">
        <v>12</v>
      </c>
      <c r="B2003" s="2" t="s">
        <v>2641</v>
      </c>
      <c r="C2003" s="2" t="s">
        <v>14</v>
      </c>
      <c r="D2003" s="3" t="s">
        <v>15</v>
      </c>
      <c r="E2003" s="2" t="s">
        <v>2642</v>
      </c>
      <c r="F2003" s="2"/>
      <c r="G2003" s="2"/>
      <c r="H2003" s="2"/>
      <c r="I2003" s="2"/>
      <c r="J2003" s="2"/>
      <c r="K2003" s="2"/>
      <c r="L2003" s="2"/>
      <c r="M2003" s="2"/>
      <c r="N2003" s="2">
        <v>13152</v>
      </c>
      <c r="O2003" s="2" t="s">
        <v>1069</v>
      </c>
      <c r="P2003" s="2">
        <v>35.354967305352801</v>
      </c>
      <c r="Q2003" s="2">
        <v>464988.53</v>
      </c>
      <c r="R2003" s="2">
        <v>0.53853720199999999</v>
      </c>
      <c r="S2003" s="2">
        <v>7082.8412799999996</v>
      </c>
      <c r="T2003" s="2">
        <v>109439.8</v>
      </c>
    </row>
    <row r="2004" spans="1:20">
      <c r="A2004" s="2" t="s">
        <v>12</v>
      </c>
      <c r="B2004" s="2" t="s">
        <v>2643</v>
      </c>
      <c r="C2004" s="2" t="s">
        <v>14</v>
      </c>
      <c r="D2004" s="3" t="s">
        <v>15</v>
      </c>
      <c r="E2004" s="2" t="s">
        <v>2644</v>
      </c>
      <c r="F2004" s="2"/>
      <c r="G2004" s="2"/>
      <c r="H2004" s="2"/>
      <c r="I2004" s="2"/>
      <c r="J2004" s="2"/>
      <c r="K2004" s="2"/>
      <c r="L2004" s="2"/>
      <c r="M2004" s="2"/>
      <c r="N2004" s="2">
        <v>41220</v>
      </c>
      <c r="O2004" s="2" t="s">
        <v>1069</v>
      </c>
      <c r="P2004" s="2">
        <v>74.016881368267804</v>
      </c>
      <c r="Q2004" s="2">
        <v>3050975.85</v>
      </c>
      <c r="R2004" s="2">
        <v>1.136099484</v>
      </c>
      <c r="S2004" s="2">
        <v>46830.02072</v>
      </c>
      <c r="T2004" s="2">
        <v>718077.8</v>
      </c>
    </row>
    <row r="2005" spans="1:20">
      <c r="A2005" s="2" t="s">
        <v>12</v>
      </c>
      <c r="B2005" s="2" t="s">
        <v>2643</v>
      </c>
      <c r="C2005" s="2" t="s">
        <v>14</v>
      </c>
      <c r="D2005" s="3" t="s">
        <v>15</v>
      </c>
      <c r="E2005" s="2" t="s">
        <v>2645</v>
      </c>
      <c r="F2005" s="2"/>
      <c r="G2005" s="2"/>
      <c r="H2005" s="2"/>
      <c r="I2005" s="2"/>
      <c r="J2005" s="2"/>
      <c r="K2005" s="2"/>
      <c r="L2005" s="2"/>
      <c r="M2005" s="2"/>
      <c r="N2005" s="2">
        <v>43056</v>
      </c>
      <c r="O2005" s="2" t="s">
        <v>1069</v>
      </c>
      <c r="P2005" s="2">
        <v>81.604818840579696</v>
      </c>
      <c r="Q2005" s="2">
        <v>3513577.08</v>
      </c>
      <c r="R2005" s="2">
        <v>1.2525682090000001</v>
      </c>
      <c r="S2005" s="2">
        <v>53930.576820000002</v>
      </c>
      <c r="T2005" s="2">
        <v>826955.6</v>
      </c>
    </row>
    <row r="2006" spans="1:20">
      <c r="A2006" s="2" t="s">
        <v>12</v>
      </c>
      <c r="B2006" s="2" t="s">
        <v>2646</v>
      </c>
      <c r="C2006" s="2" t="s">
        <v>14</v>
      </c>
      <c r="D2006" s="3" t="s">
        <v>18</v>
      </c>
      <c r="E2006" s="2" t="s">
        <v>2647</v>
      </c>
      <c r="F2006" s="2"/>
      <c r="G2006" s="2"/>
      <c r="H2006" s="2"/>
      <c r="I2006" s="2"/>
      <c r="J2006" s="2"/>
      <c r="K2006" s="2"/>
      <c r="L2006" s="2"/>
      <c r="M2006" s="2"/>
      <c r="N2006" s="2">
        <v>114432</v>
      </c>
      <c r="O2006" s="2" t="s">
        <v>2187</v>
      </c>
      <c r="P2006" s="2">
        <v>10.590749528104</v>
      </c>
      <c r="Q2006" s="2">
        <v>1211920.6499999999</v>
      </c>
      <c r="R2006" s="2">
        <v>0.16255947100000001</v>
      </c>
      <c r="S2006" s="2">
        <v>18602.005369999999</v>
      </c>
      <c r="T2006" s="2">
        <v>365442.5</v>
      </c>
    </row>
    <row r="2007" spans="1:20">
      <c r="A2007" s="2" t="s">
        <v>12</v>
      </c>
      <c r="B2007" s="2" t="s">
        <v>2648</v>
      </c>
      <c r="C2007" s="2" t="s">
        <v>14</v>
      </c>
      <c r="D2007" s="3" t="s">
        <v>15</v>
      </c>
      <c r="E2007" s="2" t="s">
        <v>2649</v>
      </c>
      <c r="F2007" s="2"/>
      <c r="G2007" s="2"/>
      <c r="H2007" s="2"/>
      <c r="I2007" s="2"/>
      <c r="J2007" s="2"/>
      <c r="K2007" s="2"/>
      <c r="L2007" s="2"/>
      <c r="M2007" s="2"/>
      <c r="N2007" s="2">
        <v>500</v>
      </c>
      <c r="O2007" s="2" t="s">
        <v>1069</v>
      </c>
      <c r="P2007" s="2">
        <v>119.48090000000001</v>
      </c>
      <c r="Q2007" s="2">
        <v>59740.45</v>
      </c>
      <c r="R2007" s="2">
        <v>1.833935533</v>
      </c>
      <c r="S2007" s="2">
        <v>916.96776669999997</v>
      </c>
      <c r="T2007" s="2">
        <v>14060.5</v>
      </c>
    </row>
    <row r="2008" spans="1:20">
      <c r="A2008" s="2" t="s">
        <v>12</v>
      </c>
      <c r="B2008" s="2" t="s">
        <v>2648</v>
      </c>
      <c r="C2008" s="2" t="s">
        <v>14</v>
      </c>
      <c r="D2008" s="3" t="s">
        <v>15</v>
      </c>
      <c r="E2008" s="2" t="s">
        <v>2650</v>
      </c>
      <c r="F2008" s="2"/>
      <c r="G2008" s="2"/>
      <c r="H2008" s="2"/>
      <c r="I2008" s="2"/>
      <c r="J2008" s="2"/>
      <c r="K2008" s="2"/>
      <c r="L2008" s="2"/>
      <c r="M2008" s="2"/>
      <c r="N2008" s="2">
        <v>10224</v>
      </c>
      <c r="O2008" s="2" t="s">
        <v>2187</v>
      </c>
      <c r="P2008" s="2">
        <v>37.952755281690102</v>
      </c>
      <c r="Q2008" s="2">
        <v>388028.97</v>
      </c>
      <c r="R2008" s="2">
        <v>0.58254421000000001</v>
      </c>
      <c r="S2008" s="2">
        <v>5955.9320029999999</v>
      </c>
      <c r="T2008" s="2">
        <v>91326.5</v>
      </c>
    </row>
    <row r="2009" spans="1:20">
      <c r="A2009" s="2" t="s">
        <v>12</v>
      </c>
      <c r="B2009" s="2" t="s">
        <v>2648</v>
      </c>
      <c r="C2009" s="2" t="s">
        <v>14</v>
      </c>
      <c r="D2009" s="3" t="s">
        <v>15</v>
      </c>
      <c r="E2009" s="2" t="s">
        <v>2651</v>
      </c>
      <c r="F2009" s="2"/>
      <c r="G2009" s="2"/>
      <c r="H2009" s="2"/>
      <c r="I2009" s="2"/>
      <c r="J2009" s="2"/>
      <c r="K2009" s="2"/>
      <c r="L2009" s="2"/>
      <c r="M2009" s="2"/>
      <c r="N2009" s="2">
        <v>36000</v>
      </c>
      <c r="O2009" s="2" t="s">
        <v>1069</v>
      </c>
      <c r="P2009" s="2">
        <v>16.305628333333299</v>
      </c>
      <c r="Q2009" s="2">
        <v>587002.62</v>
      </c>
      <c r="R2009" s="2">
        <v>0.25027825500000001</v>
      </c>
      <c r="S2009" s="2">
        <v>9010.0171910000008</v>
      </c>
      <c r="T2009" s="2">
        <v>138157</v>
      </c>
    </row>
    <row r="2010" spans="1:20">
      <c r="A2010" s="2" t="s">
        <v>12</v>
      </c>
      <c r="B2010" s="2" t="s">
        <v>2648</v>
      </c>
      <c r="C2010" s="2" t="s">
        <v>14</v>
      </c>
      <c r="D2010" s="3" t="s">
        <v>15</v>
      </c>
      <c r="E2010" s="2" t="s">
        <v>2652</v>
      </c>
      <c r="F2010" s="2"/>
      <c r="G2010" s="2"/>
      <c r="H2010" s="2"/>
      <c r="I2010" s="2"/>
      <c r="J2010" s="2"/>
      <c r="K2010" s="2"/>
      <c r="L2010" s="2"/>
      <c r="M2010" s="2"/>
      <c r="N2010" s="2">
        <v>48000</v>
      </c>
      <c r="O2010" s="2" t="s">
        <v>1069</v>
      </c>
      <c r="P2010" s="2">
        <v>31.6272960416667</v>
      </c>
      <c r="Q2010" s="2">
        <v>1518110.21</v>
      </c>
      <c r="R2010" s="2">
        <v>0.48545350799999998</v>
      </c>
      <c r="S2010" s="2">
        <v>23301.768380000001</v>
      </c>
      <c r="T2010" s="2">
        <v>357302.4</v>
      </c>
    </row>
    <row r="2011" spans="1:20">
      <c r="A2011" s="2" t="s">
        <v>12</v>
      </c>
      <c r="B2011" s="2" t="s">
        <v>2653</v>
      </c>
      <c r="C2011" s="2" t="s">
        <v>14</v>
      </c>
      <c r="D2011" s="3" t="s">
        <v>18</v>
      </c>
      <c r="E2011" s="2" t="s">
        <v>2654</v>
      </c>
      <c r="F2011" s="2"/>
      <c r="G2011" s="2"/>
      <c r="H2011" s="2"/>
      <c r="I2011" s="2"/>
      <c r="J2011" s="2"/>
      <c r="K2011" s="2"/>
      <c r="L2011" s="2"/>
      <c r="M2011" s="2"/>
      <c r="N2011" s="2">
        <v>319248</v>
      </c>
      <c r="O2011" s="2" t="s">
        <v>1069</v>
      </c>
      <c r="P2011" s="2">
        <v>4.7575711045958</v>
      </c>
      <c r="Q2011" s="2">
        <v>1518845.06</v>
      </c>
      <c r="R2011" s="2">
        <v>7.3024882649206396E-2</v>
      </c>
      <c r="S2011" s="2">
        <v>23313.0477359939</v>
      </c>
      <c r="T2011" s="2">
        <v>259692.2</v>
      </c>
    </row>
    <row r="2012" spans="1:20">
      <c r="A2012" s="2" t="s">
        <v>12</v>
      </c>
      <c r="B2012" s="2" t="s">
        <v>2655</v>
      </c>
      <c r="C2012" s="2" t="s">
        <v>14</v>
      </c>
      <c r="D2012" s="3" t="s">
        <v>15</v>
      </c>
      <c r="E2012" s="2" t="s">
        <v>2656</v>
      </c>
      <c r="F2012" s="2"/>
      <c r="G2012" s="2"/>
      <c r="H2012" s="2"/>
      <c r="I2012" s="2"/>
      <c r="J2012" s="2"/>
      <c r="K2012" s="2"/>
      <c r="L2012" s="2"/>
      <c r="M2012" s="2"/>
      <c r="N2012" s="2">
        <v>30600</v>
      </c>
      <c r="O2012" s="2" t="s">
        <v>1069</v>
      </c>
      <c r="P2012" s="2">
        <v>21.868582679999999</v>
      </c>
      <c r="Q2012" s="2">
        <v>669178.63</v>
      </c>
      <c r="R2012" s="2">
        <v>0.33463783699999999</v>
      </c>
      <c r="S2012" s="2">
        <v>10239.91783</v>
      </c>
      <c r="T2012" s="2">
        <v>114416.2</v>
      </c>
    </row>
    <row r="2013" spans="1:20">
      <c r="A2013" s="2" t="s">
        <v>12</v>
      </c>
      <c r="B2013" s="2" t="s">
        <v>2657</v>
      </c>
      <c r="C2013" s="2" t="s">
        <v>14</v>
      </c>
      <c r="D2013" s="3" t="s">
        <v>15</v>
      </c>
      <c r="E2013" s="2" t="s">
        <v>2658</v>
      </c>
      <c r="F2013" s="2"/>
      <c r="G2013" s="2"/>
      <c r="H2013" s="2"/>
      <c r="I2013" s="2"/>
      <c r="J2013" s="2"/>
      <c r="K2013" s="2"/>
      <c r="L2013" s="2"/>
      <c r="M2013" s="2"/>
      <c r="N2013" s="2">
        <v>42264</v>
      </c>
      <c r="O2013" s="2" t="s">
        <v>1069</v>
      </c>
      <c r="P2013" s="2">
        <v>81.239738070000001</v>
      </c>
      <c r="Q2013" s="2">
        <v>3433516.29</v>
      </c>
      <c r="R2013" s="2">
        <v>1.2431482490000001</v>
      </c>
      <c r="S2013" s="2">
        <v>52540.417600000001</v>
      </c>
      <c r="T2013" s="2">
        <v>587062.6</v>
      </c>
    </row>
    <row r="2014" spans="1:20">
      <c r="A2014" s="2" t="s">
        <v>12</v>
      </c>
      <c r="B2014" s="2" t="s">
        <v>2659</v>
      </c>
      <c r="C2014" s="2" t="s">
        <v>14</v>
      </c>
      <c r="D2014" s="3" t="s">
        <v>15</v>
      </c>
      <c r="E2014" s="2" t="s">
        <v>2660</v>
      </c>
      <c r="F2014" s="2"/>
      <c r="G2014" s="2"/>
      <c r="H2014" s="2"/>
      <c r="I2014" s="2"/>
      <c r="J2014" s="2"/>
      <c r="K2014" s="2"/>
      <c r="L2014" s="2"/>
      <c r="M2014" s="2"/>
      <c r="N2014" s="2">
        <v>20160</v>
      </c>
      <c r="O2014" s="2" t="s">
        <v>1069</v>
      </c>
      <c r="P2014" s="2">
        <v>32.426964290000001</v>
      </c>
      <c r="Q2014" s="2">
        <v>653727.6</v>
      </c>
      <c r="R2014" s="2">
        <v>0.49620450300000002</v>
      </c>
      <c r="S2014" s="2">
        <v>10003.48279</v>
      </c>
      <c r="T2014" s="2">
        <v>111774.39999999999</v>
      </c>
    </row>
    <row r="2015" spans="1:20">
      <c r="A2015" s="2" t="s">
        <v>12</v>
      </c>
      <c r="B2015" s="2" t="s">
        <v>2659</v>
      </c>
      <c r="C2015" s="2" t="s">
        <v>14</v>
      </c>
      <c r="D2015" s="3" t="s">
        <v>15</v>
      </c>
      <c r="E2015" s="2" t="s">
        <v>2661</v>
      </c>
      <c r="F2015" s="2"/>
      <c r="G2015" s="2"/>
      <c r="H2015" s="2"/>
      <c r="I2015" s="2"/>
      <c r="J2015" s="2"/>
      <c r="K2015" s="2"/>
      <c r="L2015" s="2"/>
      <c r="M2015" s="2"/>
      <c r="N2015" s="2">
        <v>79920</v>
      </c>
      <c r="O2015" s="2" t="s">
        <v>1069</v>
      </c>
      <c r="P2015" s="2">
        <v>21.59483058</v>
      </c>
      <c r="Q2015" s="2">
        <v>1725858.86</v>
      </c>
      <c r="R2015" s="2">
        <v>0.330448823</v>
      </c>
      <c r="S2015" s="2">
        <v>26409.469929999999</v>
      </c>
      <c r="T2015" s="2">
        <v>295087.40000000002</v>
      </c>
    </row>
    <row r="2016" spans="1:20">
      <c r="A2016" s="2" t="s">
        <v>12</v>
      </c>
      <c r="B2016" s="2" t="s">
        <v>2662</v>
      </c>
      <c r="C2016" s="2" t="s">
        <v>14</v>
      </c>
      <c r="D2016" s="3" t="s">
        <v>15</v>
      </c>
      <c r="E2016" s="2" t="s">
        <v>2663</v>
      </c>
      <c r="F2016" s="2"/>
      <c r="G2016" s="2"/>
      <c r="H2016" s="2"/>
      <c r="I2016" s="2"/>
      <c r="J2016" s="2"/>
      <c r="K2016" s="2"/>
      <c r="L2016" s="2"/>
      <c r="M2016" s="2"/>
      <c r="N2016" s="2">
        <v>4200</v>
      </c>
      <c r="O2016" s="2" t="s">
        <v>1069</v>
      </c>
      <c r="P2016" s="2">
        <v>28.756083329999999</v>
      </c>
      <c r="Q2016" s="2">
        <v>120775.55</v>
      </c>
      <c r="R2016" s="2">
        <v>0.44003187999999999</v>
      </c>
      <c r="S2016" s="2">
        <v>1848.1338940000001</v>
      </c>
      <c r="T2016" s="2">
        <v>20650.3</v>
      </c>
    </row>
    <row r="2017" spans="1:20">
      <c r="A2017" s="2" t="s">
        <v>12</v>
      </c>
      <c r="B2017" s="2" t="s">
        <v>2662</v>
      </c>
      <c r="C2017" s="2" t="s">
        <v>14</v>
      </c>
      <c r="D2017" s="3" t="s">
        <v>15</v>
      </c>
      <c r="E2017" s="2" t="s">
        <v>2664</v>
      </c>
      <c r="F2017" s="2"/>
      <c r="G2017" s="2"/>
      <c r="H2017" s="2"/>
      <c r="I2017" s="2"/>
      <c r="J2017" s="2"/>
      <c r="K2017" s="2"/>
      <c r="L2017" s="2"/>
      <c r="M2017" s="2"/>
      <c r="N2017" s="2">
        <v>31800</v>
      </c>
      <c r="O2017" s="2" t="s">
        <v>1069</v>
      </c>
      <c r="P2017" s="2">
        <v>27.58596447</v>
      </c>
      <c r="Q2017" s="2">
        <v>877233.67</v>
      </c>
      <c r="R2017" s="2">
        <v>0.42212646500000001</v>
      </c>
      <c r="S2017" s="2">
        <v>13423.621580000001</v>
      </c>
      <c r="T2017" s="2">
        <v>149989.4</v>
      </c>
    </row>
    <row r="2018" spans="1:20">
      <c r="A2018" s="2" t="s">
        <v>12</v>
      </c>
      <c r="B2018" s="2" t="s">
        <v>2662</v>
      </c>
      <c r="C2018" s="2" t="s">
        <v>14</v>
      </c>
      <c r="D2018" s="3" t="s">
        <v>15</v>
      </c>
      <c r="E2018" s="2" t="s">
        <v>2665</v>
      </c>
      <c r="F2018" s="2"/>
      <c r="G2018" s="2"/>
      <c r="H2018" s="2"/>
      <c r="I2018" s="2"/>
      <c r="J2018" s="2"/>
      <c r="K2018" s="2"/>
      <c r="L2018" s="2"/>
      <c r="M2018" s="2"/>
      <c r="N2018" s="2">
        <v>38400</v>
      </c>
      <c r="O2018" s="2" t="s">
        <v>1069</v>
      </c>
      <c r="P2018" s="2">
        <v>14.59611797</v>
      </c>
      <c r="Q2018" s="2">
        <v>560490.93000000005</v>
      </c>
      <c r="R2018" s="2">
        <v>0.223352991</v>
      </c>
      <c r="S2018" s="2">
        <v>8576.7548580000002</v>
      </c>
      <c r="T2018" s="2">
        <v>95832.7</v>
      </c>
    </row>
    <row r="2019" spans="1:20">
      <c r="A2019" s="2" t="s">
        <v>12</v>
      </c>
      <c r="B2019" s="2" t="s">
        <v>2662</v>
      </c>
      <c r="C2019" s="2" t="s">
        <v>14</v>
      </c>
      <c r="D2019" s="3" t="s">
        <v>15</v>
      </c>
      <c r="E2019" s="2" t="s">
        <v>2666</v>
      </c>
      <c r="F2019" s="2"/>
      <c r="G2019" s="2"/>
      <c r="H2019" s="2"/>
      <c r="I2019" s="2"/>
      <c r="J2019" s="2"/>
      <c r="K2019" s="2"/>
      <c r="L2019" s="2"/>
      <c r="M2019" s="2"/>
      <c r="N2019" s="2">
        <v>30000</v>
      </c>
      <c r="O2019" s="2" t="s">
        <v>1069</v>
      </c>
      <c r="P2019" s="2">
        <v>30.588993670000001</v>
      </c>
      <c r="Q2019" s="2">
        <v>917669.81</v>
      </c>
      <c r="R2019" s="2">
        <v>0.46807947500000002</v>
      </c>
      <c r="S2019" s="2">
        <v>14042.384239999999</v>
      </c>
      <c r="T2019" s="2">
        <v>156903.20000000001</v>
      </c>
    </row>
    <row r="2020" spans="1:20">
      <c r="A2020" s="2" t="s">
        <v>12</v>
      </c>
      <c r="B2020" s="2" t="s">
        <v>2662</v>
      </c>
      <c r="C2020" s="2" t="s">
        <v>14</v>
      </c>
      <c r="D2020" s="3" t="s">
        <v>15</v>
      </c>
      <c r="E2020" s="2" t="s">
        <v>2667</v>
      </c>
      <c r="F2020" s="2"/>
      <c r="G2020" s="2"/>
      <c r="H2020" s="2"/>
      <c r="I2020" s="2"/>
      <c r="J2020" s="2"/>
      <c r="K2020" s="2"/>
      <c r="L2020" s="2"/>
      <c r="M2020" s="2"/>
      <c r="N2020" s="2">
        <v>115848</v>
      </c>
      <c r="O2020" s="2" t="s">
        <v>1069</v>
      </c>
      <c r="P2020" s="2">
        <v>24.255824180000001</v>
      </c>
      <c r="Q2020" s="2">
        <v>2809988.72</v>
      </c>
      <c r="R2020" s="2">
        <v>0.37116792900000001</v>
      </c>
      <c r="S2020" s="2">
        <v>42999.062279999998</v>
      </c>
      <c r="T2020" s="2">
        <v>480452</v>
      </c>
    </row>
    <row r="2021" spans="1:20">
      <c r="A2021" s="2" t="s">
        <v>12</v>
      </c>
      <c r="B2021" s="2" t="s">
        <v>2668</v>
      </c>
      <c r="C2021" s="2" t="s">
        <v>14</v>
      </c>
      <c r="D2021" s="3" t="s">
        <v>15</v>
      </c>
      <c r="E2021" s="2" t="s">
        <v>2669</v>
      </c>
      <c r="F2021" s="2"/>
      <c r="G2021" s="2"/>
      <c r="H2021" s="2"/>
      <c r="I2021" s="2"/>
      <c r="J2021" s="2"/>
      <c r="K2021" s="2"/>
      <c r="L2021" s="2"/>
      <c r="M2021" s="2"/>
      <c r="N2021" s="2">
        <v>9900</v>
      </c>
      <c r="O2021" s="2" t="s">
        <v>1069</v>
      </c>
      <c r="P2021" s="2">
        <v>39.047874749999998</v>
      </c>
      <c r="Q2021" s="2">
        <v>386573.96</v>
      </c>
      <c r="R2021" s="2">
        <v>0.597976642</v>
      </c>
      <c r="S2021" s="2">
        <v>5919.9687599999997</v>
      </c>
      <c r="T2021" s="2">
        <v>66096.399999999994</v>
      </c>
    </row>
    <row r="2022" spans="1:20">
      <c r="A2022" s="2" t="s">
        <v>12</v>
      </c>
      <c r="B2022" s="2" t="s">
        <v>2668</v>
      </c>
      <c r="C2022" s="2" t="s">
        <v>14</v>
      </c>
      <c r="D2022" s="3" t="s">
        <v>15</v>
      </c>
      <c r="E2022" s="2" t="s">
        <v>2670</v>
      </c>
      <c r="F2022" s="2"/>
      <c r="G2022" s="2"/>
      <c r="H2022" s="2"/>
      <c r="I2022" s="2"/>
      <c r="J2022" s="2"/>
      <c r="K2022" s="2"/>
      <c r="L2022" s="2"/>
      <c r="M2022" s="2"/>
      <c r="N2022" s="2">
        <v>480</v>
      </c>
      <c r="O2022" s="2" t="s">
        <v>1069</v>
      </c>
      <c r="P2022" s="2">
        <v>112.36797919999999</v>
      </c>
      <c r="Q2022" s="2">
        <v>53936.63</v>
      </c>
      <c r="R2022" s="2">
        <v>1.720796006</v>
      </c>
      <c r="S2022" s="2">
        <v>825.98208269999998</v>
      </c>
      <c r="T2022" s="2">
        <v>9222.1</v>
      </c>
    </row>
    <row r="2023" spans="1:20">
      <c r="A2023" s="2" t="s">
        <v>12</v>
      </c>
      <c r="B2023" s="2" t="s">
        <v>2668</v>
      </c>
      <c r="C2023" s="2" t="s">
        <v>14</v>
      </c>
      <c r="D2023" s="3" t="s">
        <v>15</v>
      </c>
      <c r="E2023" s="2" t="s">
        <v>2671</v>
      </c>
      <c r="F2023" s="2"/>
      <c r="G2023" s="2"/>
      <c r="H2023" s="2"/>
      <c r="I2023" s="2"/>
      <c r="J2023" s="2"/>
      <c r="K2023" s="2"/>
      <c r="L2023" s="2"/>
      <c r="M2023" s="2"/>
      <c r="N2023" s="2">
        <v>42000</v>
      </c>
      <c r="O2023" s="2" t="s">
        <v>1069</v>
      </c>
      <c r="P2023" s="2">
        <v>14.6078381</v>
      </c>
      <c r="Q2023" s="2">
        <v>613529.19999999995</v>
      </c>
      <c r="R2023" s="2">
        <v>0.223703493</v>
      </c>
      <c r="S2023" s="2">
        <v>9395.5467079999999</v>
      </c>
      <c r="T2023" s="2">
        <v>104901.2</v>
      </c>
    </row>
    <row r="2024" spans="1:20">
      <c r="A2024" s="2" t="s">
        <v>12</v>
      </c>
      <c r="B2024" s="2" t="s">
        <v>2668</v>
      </c>
      <c r="C2024" s="2" t="s">
        <v>14</v>
      </c>
      <c r="D2024" s="3" t="s">
        <v>15</v>
      </c>
      <c r="E2024" s="2" t="s">
        <v>2672</v>
      </c>
      <c r="F2024" s="2"/>
      <c r="G2024" s="2"/>
      <c r="H2024" s="2"/>
      <c r="I2024" s="2"/>
      <c r="J2024" s="2"/>
      <c r="K2024" s="2"/>
      <c r="L2024" s="2"/>
      <c r="M2024" s="2"/>
      <c r="N2024" s="2">
        <v>10224</v>
      </c>
      <c r="O2024" s="2" t="s">
        <v>2187</v>
      </c>
      <c r="P2024" s="2">
        <v>37.573044799999998</v>
      </c>
      <c r="Q2024" s="2">
        <v>384146.81</v>
      </c>
      <c r="R2024" s="2">
        <v>0.57539119100000002</v>
      </c>
      <c r="S2024" s="2">
        <v>5882.7995410000003</v>
      </c>
      <c r="T2024" s="2">
        <v>65681.5</v>
      </c>
    </row>
    <row r="2025" spans="1:20">
      <c r="A2025" s="2" t="s">
        <v>12</v>
      </c>
      <c r="B2025" s="2" t="s">
        <v>2673</v>
      </c>
      <c r="C2025" s="2" t="s">
        <v>14</v>
      </c>
      <c r="D2025" s="3" t="s">
        <v>15</v>
      </c>
      <c r="E2025" s="2" t="s">
        <v>2674</v>
      </c>
      <c r="F2025" s="2"/>
      <c r="G2025" s="2"/>
      <c r="H2025" s="2"/>
      <c r="I2025" s="2"/>
      <c r="J2025" s="2"/>
      <c r="K2025" s="2"/>
      <c r="L2025" s="2"/>
      <c r="M2025" s="2"/>
      <c r="N2025" s="2">
        <v>17640</v>
      </c>
      <c r="O2025" s="2" t="s">
        <v>1069</v>
      </c>
      <c r="P2025" s="2">
        <v>73.678521540000006</v>
      </c>
      <c r="Q2025" s="2">
        <v>1299689.1200000001</v>
      </c>
      <c r="R2025" s="2">
        <v>1.1283081399999999</v>
      </c>
      <c r="S2025" s="2">
        <v>19903.355589999999</v>
      </c>
      <c r="T2025" s="2">
        <v>222220.9</v>
      </c>
    </row>
    <row r="2026" spans="1:20">
      <c r="A2026" s="2" t="s">
        <v>12</v>
      </c>
      <c r="B2026" s="2" t="s">
        <v>2673</v>
      </c>
      <c r="C2026" s="2" t="s">
        <v>14</v>
      </c>
      <c r="D2026" s="3" t="s">
        <v>15</v>
      </c>
      <c r="E2026" s="2" t="s">
        <v>2675</v>
      </c>
      <c r="F2026" s="2"/>
      <c r="G2026" s="2"/>
      <c r="H2026" s="2"/>
      <c r="I2026" s="2"/>
      <c r="J2026" s="2"/>
      <c r="K2026" s="2"/>
      <c r="L2026" s="2"/>
      <c r="M2026" s="2"/>
      <c r="N2026" s="2">
        <v>16668</v>
      </c>
      <c r="O2026" s="2" t="s">
        <v>1069</v>
      </c>
      <c r="P2026" s="2">
        <v>81.231771660000007</v>
      </c>
      <c r="Q2026" s="2">
        <v>1353971.17</v>
      </c>
      <c r="R2026" s="2">
        <v>1.243978126</v>
      </c>
      <c r="S2026" s="2">
        <v>20734.627410000001</v>
      </c>
      <c r="T2026" s="2">
        <v>231502</v>
      </c>
    </row>
    <row r="2027" spans="1:20">
      <c r="A2027" s="2" t="s">
        <v>12</v>
      </c>
      <c r="B2027" s="2" t="s">
        <v>2673</v>
      </c>
      <c r="C2027" s="2" t="s">
        <v>14</v>
      </c>
      <c r="D2027" s="3" t="s">
        <v>15</v>
      </c>
      <c r="E2027" s="2" t="s">
        <v>2676</v>
      </c>
      <c r="F2027" s="2"/>
      <c r="G2027" s="2"/>
      <c r="H2027" s="2"/>
      <c r="I2027" s="2"/>
      <c r="J2027" s="2"/>
      <c r="K2027" s="2"/>
      <c r="L2027" s="2"/>
      <c r="M2027" s="2"/>
      <c r="N2027" s="2">
        <v>6984</v>
      </c>
      <c r="O2027" s="2" t="s">
        <v>1069</v>
      </c>
      <c r="P2027" s="2">
        <v>97.505592780000001</v>
      </c>
      <c r="Q2027" s="2">
        <v>680979.06</v>
      </c>
      <c r="R2027" s="2">
        <v>1.4931943759999999</v>
      </c>
      <c r="S2027" s="2">
        <v>10428.46953</v>
      </c>
      <c r="T2027" s="2">
        <v>116433.8</v>
      </c>
    </row>
    <row r="2028" spans="1:20">
      <c r="A2028" s="2" t="s">
        <v>12</v>
      </c>
      <c r="B2028" s="2" t="s">
        <v>2677</v>
      </c>
      <c r="C2028" s="2" t="s">
        <v>14</v>
      </c>
      <c r="D2028" s="3" t="s">
        <v>18</v>
      </c>
      <c r="E2028" s="2" t="s">
        <v>2678</v>
      </c>
      <c r="F2028" s="2"/>
      <c r="G2028" s="2"/>
      <c r="H2028" s="2"/>
      <c r="I2028" s="2"/>
      <c r="J2028" s="2"/>
      <c r="K2028" s="2"/>
      <c r="L2028" s="2"/>
      <c r="M2028" s="2"/>
      <c r="N2028" s="2">
        <v>100080</v>
      </c>
      <c r="O2028" s="2" t="s">
        <v>1069</v>
      </c>
      <c r="P2028" s="2">
        <v>10.52077888</v>
      </c>
      <c r="Q2028" s="2">
        <v>1052919.55</v>
      </c>
      <c r="R2028" s="2">
        <v>0.16111453100000001</v>
      </c>
      <c r="S2028" s="2">
        <v>16124.342269999999</v>
      </c>
      <c r="T2028" s="2">
        <v>180028.2</v>
      </c>
    </row>
    <row r="2029" spans="1:20">
      <c r="A2029" s="2" t="s">
        <v>12</v>
      </c>
      <c r="B2029" s="2" t="s">
        <v>2677</v>
      </c>
      <c r="C2029" s="2" t="s">
        <v>14</v>
      </c>
      <c r="D2029" s="3" t="s">
        <v>15</v>
      </c>
      <c r="E2029" s="2" t="s">
        <v>2679</v>
      </c>
      <c r="F2029" s="2"/>
      <c r="G2029" s="2"/>
      <c r="H2029" s="2"/>
      <c r="I2029" s="2"/>
      <c r="J2029" s="2"/>
      <c r="K2029" s="2"/>
      <c r="L2029" s="2"/>
      <c r="M2029" s="2"/>
      <c r="N2029" s="2">
        <v>24000</v>
      </c>
      <c r="O2029" s="2" t="s">
        <v>1069</v>
      </c>
      <c r="P2029" s="2">
        <v>27.740379170000001</v>
      </c>
      <c r="Q2029" s="2">
        <v>665769.1</v>
      </c>
      <c r="R2029" s="2">
        <v>0.42481438199999999</v>
      </c>
      <c r="S2029" s="2">
        <v>10195.545179999999</v>
      </c>
      <c r="T2029" s="2">
        <v>113833.3</v>
      </c>
    </row>
    <row r="2030" spans="1:20">
      <c r="A2030" s="2" t="s">
        <v>12</v>
      </c>
      <c r="B2030" s="2" t="s">
        <v>2677</v>
      </c>
      <c r="C2030" s="2" t="s">
        <v>14</v>
      </c>
      <c r="D2030" s="3" t="s">
        <v>18</v>
      </c>
      <c r="E2030" s="2" t="s">
        <v>2680</v>
      </c>
      <c r="F2030" s="2"/>
      <c r="G2030" s="2"/>
      <c r="H2030" s="2"/>
      <c r="I2030" s="2"/>
      <c r="J2030" s="2"/>
      <c r="K2030" s="2"/>
      <c r="L2030" s="2"/>
      <c r="M2030" s="2"/>
      <c r="N2030" s="2">
        <v>319248</v>
      </c>
      <c r="O2030" s="2" t="s">
        <v>1069</v>
      </c>
      <c r="P2030" s="2">
        <v>4.7275640880000003</v>
      </c>
      <c r="Q2030" s="2">
        <v>1509265.38</v>
      </c>
      <c r="R2030" s="2">
        <v>7.2397612E-2</v>
      </c>
      <c r="S2030" s="2">
        <v>23112.792959999999</v>
      </c>
      <c r="T2030" s="2">
        <v>258054.2</v>
      </c>
    </row>
    <row r="2031" spans="1:20">
      <c r="A2031" s="2" t="s">
        <v>12</v>
      </c>
      <c r="B2031" s="2" t="s">
        <v>2681</v>
      </c>
      <c r="C2031" s="2" t="s">
        <v>14</v>
      </c>
      <c r="D2031" s="3" t="s">
        <v>15</v>
      </c>
      <c r="E2031" s="2" t="s">
        <v>2682</v>
      </c>
      <c r="F2031" s="2"/>
      <c r="G2031" s="2"/>
      <c r="H2031" s="2"/>
      <c r="I2031" s="2"/>
      <c r="J2031" s="2"/>
      <c r="K2031" s="2"/>
      <c r="L2031" s="2"/>
      <c r="M2031" s="2"/>
      <c r="N2031" s="2">
        <v>8640</v>
      </c>
      <c r="O2031" s="2" t="s">
        <v>1069</v>
      </c>
      <c r="P2031" s="2">
        <v>81.442568287037005</v>
      </c>
      <c r="Q2031" s="2">
        <v>703663.79</v>
      </c>
      <c r="R2031" s="2">
        <v>1.24720625248142</v>
      </c>
      <c r="S2031" s="2">
        <v>10775.8620214395</v>
      </c>
      <c r="T2031" s="2">
        <v>120312.5</v>
      </c>
    </row>
    <row r="2032" spans="1:20">
      <c r="A2032" s="2" t="s">
        <v>12</v>
      </c>
      <c r="B2032" s="2" t="s">
        <v>2681</v>
      </c>
      <c r="C2032" s="2" t="s">
        <v>14</v>
      </c>
      <c r="D2032" s="3" t="s">
        <v>15</v>
      </c>
      <c r="E2032" s="2" t="s">
        <v>2683</v>
      </c>
      <c r="F2032" s="2"/>
      <c r="G2032" s="2"/>
      <c r="H2032" s="2"/>
      <c r="I2032" s="2"/>
      <c r="J2032" s="2"/>
      <c r="K2032" s="2"/>
      <c r="L2032" s="2"/>
      <c r="M2032" s="2"/>
      <c r="N2032" s="2">
        <v>10836</v>
      </c>
      <c r="O2032" s="2" t="s">
        <v>1069</v>
      </c>
      <c r="P2032" s="2">
        <v>97.758619416758904</v>
      </c>
      <c r="Q2032" s="2">
        <v>1059312.3999999999</v>
      </c>
      <c r="R2032" s="2">
        <v>1.49706921005756</v>
      </c>
      <c r="S2032" s="2">
        <v>16222.241960183799</v>
      </c>
      <c r="T2032" s="2">
        <v>181121.2</v>
      </c>
    </row>
    <row r="2033" spans="1:20">
      <c r="A2033" s="2" t="s">
        <v>12</v>
      </c>
      <c r="B2033" s="2" t="s">
        <v>2681</v>
      </c>
      <c r="C2033" s="2" t="s">
        <v>14</v>
      </c>
      <c r="D2033" s="3" t="s">
        <v>15</v>
      </c>
      <c r="E2033" s="2" t="s">
        <v>2684</v>
      </c>
      <c r="F2033" s="2"/>
      <c r="G2033" s="2"/>
      <c r="H2033" s="2"/>
      <c r="I2033" s="2"/>
      <c r="J2033" s="2"/>
      <c r="K2033" s="2"/>
      <c r="L2033" s="2"/>
      <c r="M2033" s="2"/>
      <c r="N2033" s="2">
        <v>8640</v>
      </c>
      <c r="O2033" s="2" t="s">
        <v>1069</v>
      </c>
      <c r="P2033" s="2">
        <v>73.869717592592593</v>
      </c>
      <c r="Q2033" s="2">
        <v>638234.36</v>
      </c>
      <c r="R2033" s="2">
        <v>1.1312361040213299</v>
      </c>
      <c r="S2033" s="2">
        <v>9773.8799387442596</v>
      </c>
      <c r="T2033" s="2">
        <v>109125.3</v>
      </c>
    </row>
    <row r="2034" spans="1:20">
      <c r="A2034" s="2" t="s">
        <v>12</v>
      </c>
      <c r="B2034" s="2" t="s">
        <v>2685</v>
      </c>
      <c r="C2034" s="2" t="s">
        <v>14</v>
      </c>
      <c r="D2034" s="3" t="s">
        <v>18</v>
      </c>
      <c r="E2034" s="2" t="s">
        <v>2686</v>
      </c>
      <c r="F2034" s="2"/>
      <c r="G2034" s="2"/>
      <c r="H2034" s="2"/>
      <c r="I2034" s="2"/>
      <c r="J2034" s="2"/>
      <c r="K2034" s="2"/>
      <c r="L2034" s="2"/>
      <c r="M2034" s="2"/>
      <c r="N2034" s="2">
        <v>117120</v>
      </c>
      <c r="O2034" s="2" t="s">
        <v>2187</v>
      </c>
      <c r="P2034" s="2">
        <v>10.4798297472678</v>
      </c>
      <c r="Q2034" s="2">
        <v>1227397.6599999999</v>
      </c>
      <c r="R2034" s="2">
        <v>0.160487438702416</v>
      </c>
      <c r="S2034" s="2">
        <v>18796.288820827001</v>
      </c>
      <c r="T2034" s="2">
        <v>209860.5</v>
      </c>
    </row>
    <row r="2035" spans="1:20">
      <c r="A2035" s="2" t="s">
        <v>12</v>
      </c>
      <c r="B2035" s="2" t="s">
        <v>2687</v>
      </c>
      <c r="C2035" s="2" t="s">
        <v>14</v>
      </c>
      <c r="D2035" s="3" t="s">
        <v>89</v>
      </c>
      <c r="E2035" s="2" t="s">
        <v>2373</v>
      </c>
      <c r="F2035" s="2"/>
      <c r="G2035" s="2"/>
      <c r="H2035" s="2"/>
      <c r="I2035" s="2"/>
      <c r="J2035" s="2"/>
      <c r="K2035" s="2"/>
      <c r="L2035" s="2"/>
      <c r="M2035" s="2"/>
      <c r="N2035" s="2">
        <v>45600</v>
      </c>
      <c r="O2035" s="2" t="s">
        <v>1069</v>
      </c>
      <c r="P2035" s="2">
        <v>77.004670390000001</v>
      </c>
      <c r="Q2035" s="2">
        <v>3511412.97</v>
      </c>
      <c r="R2035" s="2">
        <v>1.182867441</v>
      </c>
      <c r="S2035" s="2">
        <v>53938.755299999997</v>
      </c>
      <c r="T2035" s="2">
        <v>600381.4</v>
      </c>
    </row>
    <row r="2036" spans="1:20">
      <c r="A2036" s="2" t="s">
        <v>12</v>
      </c>
      <c r="B2036" s="2" t="s">
        <v>2688</v>
      </c>
      <c r="C2036" s="2" t="s">
        <v>14</v>
      </c>
      <c r="D2036" s="3" t="s">
        <v>15</v>
      </c>
      <c r="E2036" s="2" t="s">
        <v>2689</v>
      </c>
      <c r="F2036" s="2"/>
      <c r="G2036" s="2"/>
      <c r="H2036" s="2"/>
      <c r="I2036" s="2"/>
      <c r="J2036" s="2"/>
      <c r="K2036" s="2"/>
      <c r="L2036" s="2"/>
      <c r="M2036" s="2"/>
      <c r="N2036" s="2">
        <v>22195</v>
      </c>
      <c r="O2036" s="2" t="s">
        <v>2187</v>
      </c>
      <c r="P2036" s="2">
        <v>29.20170083</v>
      </c>
      <c r="Q2036" s="2">
        <v>648131.75</v>
      </c>
      <c r="R2036" s="2">
        <v>0.448566833</v>
      </c>
      <c r="S2036" s="2">
        <v>9955.9408600000006</v>
      </c>
      <c r="T2036" s="2">
        <v>110817.60000000001</v>
      </c>
    </row>
    <row r="2037" spans="1:20">
      <c r="A2037" s="2" t="s">
        <v>12</v>
      </c>
      <c r="B2037" s="2" t="s">
        <v>2690</v>
      </c>
      <c r="C2037" s="2" t="s">
        <v>14</v>
      </c>
      <c r="D2037" s="3" t="s">
        <v>15</v>
      </c>
      <c r="E2037" s="2" t="s">
        <v>2691</v>
      </c>
      <c r="F2037" s="2"/>
      <c r="G2037" s="2"/>
      <c r="H2037" s="2"/>
      <c r="I2037" s="2"/>
      <c r="J2037" s="2"/>
      <c r="K2037" s="2"/>
      <c r="L2037" s="2"/>
      <c r="M2037" s="2"/>
      <c r="N2037" s="2">
        <v>4020</v>
      </c>
      <c r="O2037" s="2" t="s">
        <v>1069</v>
      </c>
      <c r="P2037" s="2">
        <v>239.30477110000001</v>
      </c>
      <c r="Q2037" s="2">
        <v>962005.18</v>
      </c>
      <c r="R2037" s="2">
        <v>3.6759565460000001</v>
      </c>
      <c r="S2037" s="2">
        <v>14777.345310000001</v>
      </c>
      <c r="T2037" s="2">
        <v>164483.6</v>
      </c>
    </row>
    <row r="2038" spans="1:20">
      <c r="A2038" s="2" t="s">
        <v>12</v>
      </c>
      <c r="B2038" s="2" t="s">
        <v>2692</v>
      </c>
      <c r="C2038" s="2" t="s">
        <v>14</v>
      </c>
      <c r="D2038" s="3" t="s">
        <v>15</v>
      </c>
      <c r="E2038" s="2" t="s">
        <v>2693</v>
      </c>
      <c r="F2038" s="2"/>
      <c r="G2038" s="2"/>
      <c r="H2038" s="2"/>
      <c r="I2038" s="2"/>
      <c r="J2038" s="2"/>
      <c r="K2038" s="2"/>
      <c r="L2038" s="2"/>
      <c r="M2038" s="2"/>
      <c r="N2038" s="2">
        <v>10980</v>
      </c>
      <c r="O2038" s="2" t="s">
        <v>1069</v>
      </c>
      <c r="P2038" s="2">
        <v>97.63753552</v>
      </c>
      <c r="Q2038" s="2">
        <v>1072060.1399999999</v>
      </c>
      <c r="R2038" s="2">
        <v>1.4895123649999999</v>
      </c>
      <c r="S2038" s="2">
        <v>16354.84577</v>
      </c>
      <c r="T2038" s="2">
        <v>183300.8</v>
      </c>
    </row>
    <row r="2039" spans="1:20">
      <c r="A2039" s="2" t="s">
        <v>12</v>
      </c>
      <c r="B2039" s="2" t="s">
        <v>2692</v>
      </c>
      <c r="C2039" s="2" t="s">
        <v>14</v>
      </c>
      <c r="D2039" s="3" t="s">
        <v>15</v>
      </c>
      <c r="E2039" s="2" t="s">
        <v>2694</v>
      </c>
      <c r="F2039" s="2"/>
      <c r="G2039" s="2"/>
      <c r="H2039" s="2"/>
      <c r="I2039" s="2"/>
      <c r="J2039" s="2"/>
      <c r="K2039" s="2"/>
      <c r="L2039" s="2"/>
      <c r="M2039" s="2"/>
      <c r="N2039" s="2">
        <v>4680</v>
      </c>
      <c r="O2039" s="2" t="s">
        <v>1069</v>
      </c>
      <c r="P2039" s="2">
        <v>73.778222220000004</v>
      </c>
      <c r="Q2039" s="2">
        <v>345282.08</v>
      </c>
      <c r="R2039" s="2">
        <v>1.125525892</v>
      </c>
      <c r="S2039" s="2">
        <v>5267.4611750000004</v>
      </c>
      <c r="T2039" s="2">
        <v>59036.3</v>
      </c>
    </row>
    <row r="2040" spans="1:20">
      <c r="A2040" s="2" t="s">
        <v>12</v>
      </c>
      <c r="B2040" s="2" t="s">
        <v>2695</v>
      </c>
      <c r="C2040" s="2" t="s">
        <v>14</v>
      </c>
      <c r="D2040" s="3" t="s">
        <v>15</v>
      </c>
      <c r="E2040" s="2" t="s">
        <v>2696</v>
      </c>
      <c r="F2040" s="2"/>
      <c r="G2040" s="2"/>
      <c r="H2040" s="2"/>
      <c r="I2040" s="2"/>
      <c r="J2040" s="2"/>
      <c r="K2040" s="2"/>
      <c r="L2040" s="2"/>
      <c r="M2040" s="2"/>
      <c r="N2040" s="2">
        <v>13680</v>
      </c>
      <c r="O2040" s="2" t="s">
        <v>1069</v>
      </c>
      <c r="P2040" s="2">
        <v>15.76768787</v>
      </c>
      <c r="Q2040" s="2">
        <v>215701.97</v>
      </c>
      <c r="R2040" s="2">
        <v>0.240544437</v>
      </c>
      <c r="S2040" s="2">
        <v>3290.6479020000002</v>
      </c>
      <c r="T2040" s="2">
        <v>36880.699999999997</v>
      </c>
    </row>
    <row r="2041" spans="1:20">
      <c r="A2041" s="2" t="s">
        <v>12</v>
      </c>
      <c r="B2041" s="2" t="s">
        <v>2695</v>
      </c>
      <c r="C2041" s="2" t="s">
        <v>14</v>
      </c>
      <c r="D2041" s="3" t="s">
        <v>15</v>
      </c>
      <c r="E2041" s="2" t="s">
        <v>2697</v>
      </c>
      <c r="F2041" s="2"/>
      <c r="G2041" s="2"/>
      <c r="H2041" s="2"/>
      <c r="I2041" s="2"/>
      <c r="J2041" s="2"/>
      <c r="K2041" s="2"/>
      <c r="L2041" s="2"/>
      <c r="M2041" s="2"/>
      <c r="N2041" s="2">
        <v>9720</v>
      </c>
      <c r="O2041" s="2" t="s">
        <v>1069</v>
      </c>
      <c r="P2041" s="2">
        <v>15.446222219999999</v>
      </c>
      <c r="Q2041" s="2">
        <v>150137.28</v>
      </c>
      <c r="R2041" s="2">
        <v>0.23564030899999999</v>
      </c>
      <c r="S2041" s="2">
        <v>2290.4237990000001</v>
      </c>
      <c r="T2041" s="2">
        <v>25670.5</v>
      </c>
    </row>
    <row r="2042" spans="1:20">
      <c r="A2042" s="2" t="s">
        <v>12</v>
      </c>
      <c r="B2042" s="2" t="s">
        <v>2695</v>
      </c>
      <c r="C2042" s="2" t="s">
        <v>14</v>
      </c>
      <c r="D2042" s="3" t="s">
        <v>15</v>
      </c>
      <c r="E2042" s="2" t="s">
        <v>2698</v>
      </c>
      <c r="F2042" s="2"/>
      <c r="G2042" s="2"/>
      <c r="H2042" s="2"/>
      <c r="I2042" s="2"/>
      <c r="J2042" s="2"/>
      <c r="K2042" s="2"/>
      <c r="L2042" s="2"/>
      <c r="M2042" s="2"/>
      <c r="N2042" s="2">
        <v>10080</v>
      </c>
      <c r="O2042" s="2" t="s">
        <v>1069</v>
      </c>
      <c r="P2042" s="2">
        <v>32.208491070000001</v>
      </c>
      <c r="Q2042" s="2">
        <v>324661.59000000003</v>
      </c>
      <c r="R2042" s="2">
        <v>0.491357606</v>
      </c>
      <c r="S2042" s="2">
        <v>4952.8846679999997</v>
      </c>
      <c r="T2042" s="2">
        <v>79420.399999999994</v>
      </c>
    </row>
    <row r="2043" spans="1:20">
      <c r="A2043" s="2" t="s">
        <v>12</v>
      </c>
      <c r="B2043" s="2" t="s">
        <v>2699</v>
      </c>
      <c r="C2043" s="2" t="s">
        <v>14</v>
      </c>
      <c r="D2043" s="3" t="s">
        <v>15</v>
      </c>
      <c r="E2043" s="2" t="s">
        <v>2700</v>
      </c>
      <c r="F2043" s="2"/>
      <c r="G2043" s="2"/>
      <c r="H2043" s="2"/>
      <c r="I2043" s="2"/>
      <c r="J2043" s="2"/>
      <c r="K2043" s="2"/>
      <c r="L2043" s="2"/>
      <c r="M2043" s="2"/>
      <c r="N2043" s="2">
        <v>30000</v>
      </c>
      <c r="O2043" s="2" t="s">
        <v>1069</v>
      </c>
      <c r="P2043" s="2">
        <v>35.529775999999998</v>
      </c>
      <c r="Q2043" s="2">
        <v>1065893.28</v>
      </c>
      <c r="R2043" s="2">
        <v>0.54202556800000001</v>
      </c>
      <c r="S2043" s="2">
        <v>16260.76705</v>
      </c>
      <c r="T2043" s="2">
        <v>182246.5</v>
      </c>
    </row>
    <row r="2044" spans="1:20">
      <c r="A2044" s="2" t="s">
        <v>12</v>
      </c>
      <c r="B2044" s="2" t="s">
        <v>2699</v>
      </c>
      <c r="C2044" s="2" t="s">
        <v>14</v>
      </c>
      <c r="D2044" s="3" t="s">
        <v>89</v>
      </c>
      <c r="E2044" s="2" t="s">
        <v>2402</v>
      </c>
      <c r="F2044" s="2"/>
      <c r="G2044" s="2"/>
      <c r="H2044" s="2"/>
      <c r="I2044" s="2"/>
      <c r="J2044" s="2"/>
      <c r="K2044" s="2"/>
      <c r="L2044" s="2"/>
      <c r="M2044" s="2"/>
      <c r="N2044" s="2">
        <v>2000</v>
      </c>
      <c r="O2044" s="2" t="s">
        <v>1069</v>
      </c>
      <c r="P2044" s="2">
        <v>91.169439999999994</v>
      </c>
      <c r="Q2044" s="2">
        <v>182338.88</v>
      </c>
      <c r="R2044" s="2">
        <v>1.390838139</v>
      </c>
      <c r="S2044" s="2">
        <v>2781.6762779999999</v>
      </c>
      <c r="T2044" s="2">
        <v>31176.400000000001</v>
      </c>
    </row>
    <row r="2045" spans="1:20">
      <c r="A2045" s="2" t="s">
        <v>12</v>
      </c>
      <c r="B2045" s="2" t="s">
        <v>2699</v>
      </c>
      <c r="C2045" s="2" t="s">
        <v>14</v>
      </c>
      <c r="D2045" s="3" t="s">
        <v>15</v>
      </c>
      <c r="E2045" s="2" t="s">
        <v>2701</v>
      </c>
      <c r="F2045" s="2"/>
      <c r="G2045" s="2"/>
      <c r="H2045" s="2"/>
      <c r="I2045" s="2"/>
      <c r="J2045" s="2"/>
      <c r="K2045" s="2"/>
      <c r="L2045" s="2"/>
      <c r="M2045" s="2"/>
      <c r="N2045" s="2">
        <v>10800</v>
      </c>
      <c r="O2045" s="2" t="s">
        <v>1069</v>
      </c>
      <c r="P2045" s="2">
        <v>73.750582410000007</v>
      </c>
      <c r="Q2045" s="2">
        <v>796506.29</v>
      </c>
      <c r="R2045" s="2">
        <v>1.125104232</v>
      </c>
      <c r="S2045" s="2">
        <v>12151.12571</v>
      </c>
      <c r="T2045" s="2">
        <v>136186.6</v>
      </c>
    </row>
    <row r="2046" spans="1:20">
      <c r="A2046" s="2" t="s">
        <v>12</v>
      </c>
      <c r="B2046" s="2" t="s">
        <v>2699</v>
      </c>
      <c r="C2046" s="2" t="s">
        <v>14</v>
      </c>
      <c r="D2046" s="3" t="s">
        <v>89</v>
      </c>
      <c r="E2046" s="2" t="s">
        <v>2409</v>
      </c>
      <c r="F2046" s="2"/>
      <c r="G2046" s="2"/>
      <c r="H2046" s="2"/>
      <c r="I2046" s="2"/>
      <c r="J2046" s="2"/>
      <c r="K2046" s="2"/>
      <c r="L2046" s="2"/>
      <c r="M2046" s="2"/>
      <c r="N2046" s="2">
        <v>6000</v>
      </c>
      <c r="O2046" s="2" t="s">
        <v>1069</v>
      </c>
      <c r="P2046" s="2">
        <v>111.2803433</v>
      </c>
      <c r="Q2046" s="2">
        <v>667682.06000000006</v>
      </c>
      <c r="R2046" s="2">
        <v>1.6976406310000001</v>
      </c>
      <c r="S2046" s="2">
        <v>10185.843779999999</v>
      </c>
      <c r="T2046" s="2">
        <v>114160.3</v>
      </c>
    </row>
    <row r="2047" spans="1:20">
      <c r="A2047" s="2" t="s">
        <v>12</v>
      </c>
      <c r="B2047" s="2" t="s">
        <v>2699</v>
      </c>
      <c r="C2047" s="2" t="s">
        <v>14</v>
      </c>
      <c r="D2047" s="3" t="s">
        <v>15</v>
      </c>
      <c r="E2047" s="2" t="s">
        <v>2702</v>
      </c>
      <c r="F2047" s="2"/>
      <c r="G2047" s="2"/>
      <c r="H2047" s="2"/>
      <c r="I2047" s="2"/>
      <c r="J2047" s="2"/>
      <c r="K2047" s="2"/>
      <c r="L2047" s="2"/>
      <c r="M2047" s="2"/>
      <c r="N2047" s="2">
        <v>10800</v>
      </c>
      <c r="O2047" s="2" t="s">
        <v>1069</v>
      </c>
      <c r="P2047" s="2">
        <v>81.311220370000001</v>
      </c>
      <c r="Q2047" s="2">
        <v>878161.18</v>
      </c>
      <c r="R2047" s="2">
        <v>1.2404457719999999</v>
      </c>
      <c r="S2047" s="2">
        <v>13396.814340000001</v>
      </c>
      <c r="T2047" s="2">
        <v>150147.9</v>
      </c>
    </row>
    <row r="2048" spans="1:20">
      <c r="A2048" s="2" t="s">
        <v>12</v>
      </c>
      <c r="B2048" s="2" t="s">
        <v>2703</v>
      </c>
      <c r="C2048" s="2" t="s">
        <v>14</v>
      </c>
      <c r="D2048" s="3" t="s">
        <v>15</v>
      </c>
      <c r="E2048" s="2" t="s">
        <v>2704</v>
      </c>
      <c r="F2048" s="2"/>
      <c r="G2048" s="2"/>
      <c r="H2048" s="2"/>
      <c r="I2048" s="2"/>
      <c r="J2048" s="2"/>
      <c r="K2048" s="2"/>
      <c r="L2048" s="2"/>
      <c r="M2048" s="2"/>
      <c r="N2048" s="2">
        <v>10800</v>
      </c>
      <c r="O2048" s="2" t="s">
        <v>1069</v>
      </c>
      <c r="P2048" s="2">
        <v>73.907169440000004</v>
      </c>
      <c r="Q2048" s="2">
        <v>798197.43</v>
      </c>
      <c r="R2048" s="2">
        <v>1.121504847</v>
      </c>
      <c r="S2048" s="2">
        <v>12112.252350000001</v>
      </c>
      <c r="T2048" s="2">
        <v>136475.70000000001</v>
      </c>
    </row>
    <row r="2049" spans="1:20">
      <c r="A2049" s="2" t="s">
        <v>12</v>
      </c>
      <c r="B2049" s="2" t="s">
        <v>2703</v>
      </c>
      <c r="C2049" s="2" t="s">
        <v>14</v>
      </c>
      <c r="D2049" s="3" t="s">
        <v>15</v>
      </c>
      <c r="E2049" s="2" t="s">
        <v>2705</v>
      </c>
      <c r="F2049" s="2"/>
      <c r="G2049" s="2"/>
      <c r="H2049" s="2"/>
      <c r="I2049" s="2"/>
      <c r="J2049" s="2"/>
      <c r="K2049" s="2"/>
      <c r="L2049" s="2"/>
      <c r="M2049" s="2"/>
      <c r="N2049" s="2">
        <v>10800</v>
      </c>
      <c r="O2049" s="2" t="s">
        <v>1069</v>
      </c>
      <c r="P2049" s="2">
        <v>97.808183330000006</v>
      </c>
      <c r="Q2049" s="2">
        <v>1056328.3799999999</v>
      </c>
      <c r="R2049" s="2">
        <v>1.484190946</v>
      </c>
      <c r="S2049" s="2">
        <v>16029.262220000001</v>
      </c>
      <c r="T2049" s="2">
        <v>180611</v>
      </c>
    </row>
    <row r="2050" spans="1:20">
      <c r="A2050" s="2" t="s">
        <v>12</v>
      </c>
      <c r="B2050" s="2" t="s">
        <v>2703</v>
      </c>
      <c r="C2050" s="2" t="s">
        <v>14</v>
      </c>
      <c r="D2050" s="3" t="s">
        <v>15</v>
      </c>
      <c r="E2050" s="2" t="s">
        <v>2706</v>
      </c>
      <c r="F2050" s="2"/>
      <c r="G2050" s="2"/>
      <c r="H2050" s="2"/>
      <c r="I2050" s="2"/>
      <c r="J2050" s="2"/>
      <c r="K2050" s="2"/>
      <c r="L2050" s="2"/>
      <c r="M2050" s="2"/>
      <c r="N2050" s="2">
        <v>10188</v>
      </c>
      <c r="O2050" s="2" t="s">
        <v>1069</v>
      </c>
      <c r="P2050" s="2">
        <v>81.483859440000003</v>
      </c>
      <c r="Q2050" s="2">
        <v>830157.56</v>
      </c>
      <c r="R2050" s="2">
        <v>1.2364773819999999</v>
      </c>
      <c r="S2050" s="2">
        <v>12597.23156</v>
      </c>
      <c r="T2050" s="2">
        <v>141940.4</v>
      </c>
    </row>
    <row r="2051" spans="1:20">
      <c r="A2051" s="2" t="s">
        <v>12</v>
      </c>
      <c r="B2051" s="2" t="s">
        <v>2707</v>
      </c>
      <c r="C2051" s="2" t="s">
        <v>14</v>
      </c>
      <c r="D2051" s="3" t="s">
        <v>15</v>
      </c>
      <c r="E2051" s="2" t="s">
        <v>2708</v>
      </c>
      <c r="F2051" s="2"/>
      <c r="G2051" s="2"/>
      <c r="H2051" s="2"/>
      <c r="I2051" s="2"/>
      <c r="J2051" s="2"/>
      <c r="K2051" s="2"/>
      <c r="L2051" s="2"/>
      <c r="M2051" s="2"/>
      <c r="N2051" s="2">
        <v>10199</v>
      </c>
      <c r="O2051" s="2" t="s">
        <v>1069</v>
      </c>
      <c r="P2051" s="2">
        <v>18.208921459999999</v>
      </c>
      <c r="Q2051" s="2">
        <v>185712.79</v>
      </c>
      <c r="R2051" s="2">
        <v>0.27631140300000001</v>
      </c>
      <c r="S2051" s="2">
        <v>2818.1</v>
      </c>
      <c r="T2051" s="2">
        <v>31753.200000000001</v>
      </c>
    </row>
    <row r="2052" spans="1:20">
      <c r="A2052" s="2" t="s">
        <v>12</v>
      </c>
      <c r="B2052" s="2" t="s">
        <v>2707</v>
      </c>
      <c r="C2052" s="2" t="s">
        <v>14</v>
      </c>
      <c r="D2052" s="3" t="s">
        <v>15</v>
      </c>
      <c r="E2052" s="2" t="s">
        <v>2709</v>
      </c>
      <c r="F2052" s="2"/>
      <c r="G2052" s="2"/>
      <c r="H2052" s="2"/>
      <c r="I2052" s="2"/>
      <c r="J2052" s="2"/>
      <c r="K2052" s="2"/>
      <c r="L2052" s="2"/>
      <c r="M2052" s="2"/>
      <c r="N2052" s="2">
        <v>6168</v>
      </c>
      <c r="O2052" s="2" t="s">
        <v>1069</v>
      </c>
      <c r="P2052" s="2">
        <v>50.351536959999997</v>
      </c>
      <c r="Q2052" s="2">
        <v>310568.28000000003</v>
      </c>
      <c r="R2052" s="2">
        <v>0.76405974200000004</v>
      </c>
      <c r="S2052" s="2">
        <v>4712.7204860000002</v>
      </c>
      <c r="T2052" s="2">
        <v>53100.9</v>
      </c>
    </row>
    <row r="2053" spans="1:20">
      <c r="A2053" s="2" t="s">
        <v>12</v>
      </c>
      <c r="B2053" s="2" t="s">
        <v>2707</v>
      </c>
      <c r="C2053" s="2" t="s">
        <v>14</v>
      </c>
      <c r="D2053" s="3" t="s">
        <v>15</v>
      </c>
      <c r="E2053" s="2" t="s">
        <v>2710</v>
      </c>
      <c r="F2053" s="2"/>
      <c r="G2053" s="2"/>
      <c r="H2053" s="2"/>
      <c r="I2053" s="2"/>
      <c r="J2053" s="2"/>
      <c r="K2053" s="2"/>
      <c r="L2053" s="2"/>
      <c r="M2053" s="2"/>
      <c r="N2053" s="2">
        <v>5832</v>
      </c>
      <c r="O2053" s="2" t="s">
        <v>1069</v>
      </c>
      <c r="P2053" s="2">
        <v>50.704988</v>
      </c>
      <c r="Q2053" s="2">
        <v>295711.49</v>
      </c>
      <c r="R2053" s="2">
        <v>0.76942318700000001</v>
      </c>
      <c r="S2053" s="2">
        <v>4487.2760239999998</v>
      </c>
      <c r="T2053" s="2">
        <v>50560.800000000003</v>
      </c>
    </row>
    <row r="2054" spans="1:20">
      <c r="A2054" s="2" t="s">
        <v>12</v>
      </c>
      <c r="B2054" s="2" t="s">
        <v>2707</v>
      </c>
      <c r="C2054" s="2" t="s">
        <v>14</v>
      </c>
      <c r="D2054" s="3" t="s">
        <v>15</v>
      </c>
      <c r="E2054" s="2" t="s">
        <v>2711</v>
      </c>
      <c r="F2054" s="2"/>
      <c r="G2054" s="2"/>
      <c r="H2054" s="2"/>
      <c r="I2054" s="2"/>
      <c r="J2054" s="2"/>
      <c r="K2054" s="2"/>
      <c r="L2054" s="2"/>
      <c r="M2054" s="2"/>
      <c r="N2054" s="2">
        <v>15299</v>
      </c>
      <c r="O2054" s="2" t="s">
        <v>1069</v>
      </c>
      <c r="P2054" s="2">
        <v>45.382234130000001</v>
      </c>
      <c r="Q2054" s="2">
        <v>694302.8</v>
      </c>
      <c r="R2054" s="2">
        <v>0.688653022</v>
      </c>
      <c r="S2054" s="2">
        <v>10535.702579999999</v>
      </c>
      <c r="T2054" s="2">
        <v>118711.9</v>
      </c>
    </row>
    <row r="2055" spans="1:20">
      <c r="A2055" s="2" t="s">
        <v>12</v>
      </c>
      <c r="B2055" s="2" t="s">
        <v>2712</v>
      </c>
      <c r="C2055" s="2" t="s">
        <v>14</v>
      </c>
      <c r="D2055" s="3" t="s">
        <v>15</v>
      </c>
      <c r="E2055" s="2" t="s">
        <v>2713</v>
      </c>
      <c r="F2055" s="2"/>
      <c r="G2055" s="2"/>
      <c r="H2055" s="2"/>
      <c r="I2055" s="2"/>
      <c r="J2055" s="2"/>
      <c r="K2055" s="2"/>
      <c r="L2055" s="2"/>
      <c r="M2055" s="2"/>
      <c r="N2055" s="2">
        <v>10800</v>
      </c>
      <c r="O2055" s="2" t="s">
        <v>1069</v>
      </c>
      <c r="P2055" s="2">
        <v>81.690548149999998</v>
      </c>
      <c r="Q2055" s="2">
        <v>882257.92000000004</v>
      </c>
      <c r="R2055" s="2">
        <v>1.2339961960000001</v>
      </c>
      <c r="S2055" s="2">
        <v>13327.15891</v>
      </c>
      <c r="T2055" s="2">
        <v>150848.4</v>
      </c>
    </row>
    <row r="2056" spans="1:20">
      <c r="A2056" s="2" t="s">
        <v>12</v>
      </c>
      <c r="B2056" s="2" t="s">
        <v>2712</v>
      </c>
      <c r="C2056" s="2" t="s">
        <v>14</v>
      </c>
      <c r="D2056" s="3" t="s">
        <v>15</v>
      </c>
      <c r="E2056" s="2" t="s">
        <v>2714</v>
      </c>
      <c r="F2056" s="2"/>
      <c r="G2056" s="2"/>
      <c r="H2056" s="2"/>
      <c r="I2056" s="2"/>
      <c r="J2056" s="2"/>
      <c r="K2056" s="2"/>
      <c r="L2056" s="2"/>
      <c r="M2056" s="2"/>
      <c r="N2056" s="2">
        <v>7200</v>
      </c>
      <c r="O2056" s="2" t="s">
        <v>1069</v>
      </c>
      <c r="P2056" s="2">
        <v>74.094638889999999</v>
      </c>
      <c r="Q2056" s="2">
        <v>533481.4</v>
      </c>
      <c r="R2056" s="2">
        <v>1.1192543639999999</v>
      </c>
      <c r="S2056" s="2">
        <v>8058.6314199999997</v>
      </c>
      <c r="T2056" s="2">
        <v>91214.7</v>
      </c>
    </row>
    <row r="2057" spans="1:20">
      <c r="A2057" s="2" t="s">
        <v>12</v>
      </c>
      <c r="B2057" s="2" t="s">
        <v>2715</v>
      </c>
      <c r="C2057" s="2" t="s">
        <v>14</v>
      </c>
      <c r="D2057" s="3" t="s">
        <v>18</v>
      </c>
      <c r="E2057" s="2" t="s">
        <v>2716</v>
      </c>
      <c r="F2057" s="2"/>
      <c r="G2057" s="2"/>
      <c r="H2057" s="2"/>
      <c r="I2057" s="2"/>
      <c r="J2057" s="2"/>
      <c r="K2057" s="2"/>
      <c r="L2057" s="2"/>
      <c r="M2057" s="2"/>
      <c r="N2057" s="2">
        <v>117504</v>
      </c>
      <c r="O2057" s="2" t="s">
        <v>2187</v>
      </c>
      <c r="P2057" s="2">
        <v>10.685008849999999</v>
      </c>
      <c r="Q2057" s="2">
        <v>1255531.28</v>
      </c>
      <c r="R2057" s="2">
        <v>0.15794543799999999</v>
      </c>
      <c r="S2057" s="2">
        <v>18559.220689999998</v>
      </c>
      <c r="T2057" s="2">
        <v>214670.8</v>
      </c>
    </row>
    <row r="2058" spans="1:20">
      <c r="A2058" s="2" t="s">
        <v>12</v>
      </c>
      <c r="B2058" s="2" t="s">
        <v>2717</v>
      </c>
      <c r="C2058" s="2" t="s">
        <v>14</v>
      </c>
      <c r="D2058" s="3" t="s">
        <v>89</v>
      </c>
      <c r="E2058" s="2" t="s">
        <v>2718</v>
      </c>
      <c r="F2058" s="2"/>
      <c r="G2058" s="2"/>
      <c r="H2058" s="2"/>
      <c r="I2058" s="2"/>
      <c r="J2058" s="2"/>
      <c r="K2058" s="2"/>
      <c r="L2058" s="2"/>
      <c r="M2058" s="2"/>
      <c r="N2058" s="2">
        <v>8952</v>
      </c>
      <c r="O2058" s="2" t="s">
        <v>1069</v>
      </c>
      <c r="P2058" s="2">
        <v>115.4871146</v>
      </c>
      <c r="Q2058" s="2">
        <v>1033840.65</v>
      </c>
      <c r="R2058" s="2">
        <v>1.688408108</v>
      </c>
      <c r="S2058" s="2">
        <v>15114.62939</v>
      </c>
      <c r="T2058" s="2">
        <v>176766.2</v>
      </c>
    </row>
    <row r="2059" spans="1:20">
      <c r="A2059" s="2" t="s">
        <v>12</v>
      </c>
      <c r="B2059" s="2" t="s">
        <v>2717</v>
      </c>
      <c r="C2059" s="2" t="s">
        <v>14</v>
      </c>
      <c r="D2059" s="3" t="s">
        <v>89</v>
      </c>
      <c r="E2059" s="2" t="s">
        <v>2719</v>
      </c>
      <c r="F2059" s="2"/>
      <c r="G2059" s="2"/>
      <c r="H2059" s="2"/>
      <c r="I2059" s="2"/>
      <c r="J2059" s="2"/>
      <c r="K2059" s="2"/>
      <c r="L2059" s="2"/>
      <c r="M2059" s="2"/>
      <c r="N2059" s="2">
        <v>5000</v>
      </c>
      <c r="O2059" s="2" t="s">
        <v>1069</v>
      </c>
      <c r="P2059" s="2">
        <v>94.615397999999999</v>
      </c>
      <c r="Q2059" s="2">
        <v>473076.99</v>
      </c>
      <c r="R2059" s="2">
        <v>1.3832660530000001</v>
      </c>
      <c r="S2059" s="2">
        <v>6916.3302629999998</v>
      </c>
      <c r="T2059" s="2">
        <v>80886.7</v>
      </c>
    </row>
    <row r="2060" spans="1:20">
      <c r="A2060" s="2" t="s">
        <v>12</v>
      </c>
      <c r="B2060" s="2" t="s">
        <v>2717</v>
      </c>
      <c r="C2060" s="2" t="s">
        <v>14</v>
      </c>
      <c r="D2060" s="3" t="s">
        <v>89</v>
      </c>
      <c r="E2060" s="2" t="s">
        <v>2720</v>
      </c>
      <c r="F2060" s="2"/>
      <c r="G2060" s="2"/>
      <c r="H2060" s="2"/>
      <c r="I2060" s="2"/>
      <c r="J2060" s="2"/>
      <c r="K2060" s="2"/>
      <c r="L2060" s="2"/>
      <c r="M2060" s="2"/>
      <c r="N2060" s="2">
        <v>9000</v>
      </c>
      <c r="O2060" s="2" t="s">
        <v>1069</v>
      </c>
      <c r="P2060" s="2">
        <v>115.4864422</v>
      </c>
      <c r="Q2060" s="2">
        <v>1039377.98</v>
      </c>
      <c r="R2060" s="2">
        <v>1.688398278</v>
      </c>
      <c r="S2060" s="2">
        <v>15195.584500000001</v>
      </c>
      <c r="T2060" s="2">
        <v>177712.8</v>
      </c>
    </row>
    <row r="2061" spans="1:20">
      <c r="A2061" s="2" t="s">
        <v>12</v>
      </c>
      <c r="B2061" s="2" t="s">
        <v>2717</v>
      </c>
      <c r="C2061" s="2" t="s">
        <v>14</v>
      </c>
      <c r="D2061" s="3" t="s">
        <v>89</v>
      </c>
      <c r="E2061" s="2" t="s">
        <v>2721</v>
      </c>
      <c r="F2061" s="2"/>
      <c r="G2061" s="2"/>
      <c r="H2061" s="2"/>
      <c r="I2061" s="2"/>
      <c r="J2061" s="2"/>
      <c r="K2061" s="2"/>
      <c r="L2061" s="2"/>
      <c r="M2061" s="2"/>
      <c r="N2061" s="2">
        <v>5020</v>
      </c>
      <c r="O2061" s="2" t="s">
        <v>1069</v>
      </c>
      <c r="P2061" s="2">
        <v>94.6159502</v>
      </c>
      <c r="Q2061" s="2">
        <v>474972.07</v>
      </c>
      <c r="R2061" s="2">
        <v>1.3832741260000001</v>
      </c>
      <c r="S2061" s="2">
        <v>6944.0361110000003</v>
      </c>
      <c r="T2061" s="2">
        <v>81210.8</v>
      </c>
    </row>
    <row r="2062" spans="1:20">
      <c r="A2062" s="2" t="s">
        <v>12</v>
      </c>
      <c r="B2062" s="2" t="s">
        <v>2722</v>
      </c>
      <c r="C2062" s="2" t="s">
        <v>14</v>
      </c>
      <c r="D2062" s="3" t="s">
        <v>15</v>
      </c>
      <c r="E2062" s="2" t="s">
        <v>2723</v>
      </c>
      <c r="F2062" s="2"/>
      <c r="G2062" s="2"/>
      <c r="H2062" s="2"/>
      <c r="I2062" s="2"/>
      <c r="J2062" s="2"/>
      <c r="K2062" s="2"/>
      <c r="L2062" s="2"/>
      <c r="M2062" s="2"/>
      <c r="N2062" s="2">
        <v>12000</v>
      </c>
      <c r="O2062" s="2" t="s">
        <v>1069</v>
      </c>
      <c r="P2062" s="2">
        <v>180.00056670000001</v>
      </c>
      <c r="Q2062" s="2">
        <v>2160006.7999999998</v>
      </c>
      <c r="R2062" s="2">
        <v>2.6315872320000002</v>
      </c>
      <c r="S2062" s="2">
        <v>31579.046780000001</v>
      </c>
      <c r="T2062" s="2">
        <v>369317.9</v>
      </c>
    </row>
    <row r="2063" spans="1:20">
      <c r="A2063" s="2" t="s">
        <v>12</v>
      </c>
      <c r="B2063" s="2" t="s">
        <v>2722</v>
      </c>
      <c r="C2063" s="2" t="s">
        <v>14</v>
      </c>
      <c r="D2063" s="3" t="s">
        <v>15</v>
      </c>
      <c r="E2063" s="2" t="s">
        <v>2724</v>
      </c>
      <c r="F2063" s="2"/>
      <c r="G2063" s="2"/>
      <c r="H2063" s="2"/>
      <c r="I2063" s="2"/>
      <c r="J2063" s="2"/>
      <c r="K2063" s="2"/>
      <c r="L2063" s="2"/>
      <c r="M2063" s="2"/>
      <c r="N2063" s="2">
        <v>50040</v>
      </c>
      <c r="O2063" s="2" t="s">
        <v>1069</v>
      </c>
      <c r="P2063" s="2">
        <v>15.18215008</v>
      </c>
      <c r="Q2063" s="2">
        <v>759714.79</v>
      </c>
      <c r="R2063" s="2">
        <v>0.22196125799999999</v>
      </c>
      <c r="S2063" s="2">
        <v>11106.94137</v>
      </c>
      <c r="T2063" s="2">
        <v>129896.1</v>
      </c>
    </row>
    <row r="2064" spans="1:20">
      <c r="A2064" s="2" t="s">
        <v>12</v>
      </c>
      <c r="B2064" s="2" t="s">
        <v>2722</v>
      </c>
      <c r="C2064" s="2" t="s">
        <v>14</v>
      </c>
      <c r="D2064" s="3" t="s">
        <v>15</v>
      </c>
      <c r="E2064" s="2" t="s">
        <v>2725</v>
      </c>
      <c r="F2064" s="2"/>
      <c r="G2064" s="2"/>
      <c r="H2064" s="2"/>
      <c r="I2064" s="2"/>
      <c r="J2064" s="2"/>
      <c r="K2064" s="2"/>
      <c r="L2064" s="2"/>
      <c r="M2064" s="2"/>
      <c r="N2064" s="2">
        <v>2016</v>
      </c>
      <c r="O2064" s="2" t="s">
        <v>1069</v>
      </c>
      <c r="P2064" s="2">
        <v>112.5794345</v>
      </c>
      <c r="Q2064" s="2">
        <v>226960.14</v>
      </c>
      <c r="R2064" s="2">
        <v>1.6458981660000001</v>
      </c>
      <c r="S2064" s="2">
        <v>3318.1307019999999</v>
      </c>
      <c r="T2064" s="2">
        <v>38805.699999999997</v>
      </c>
    </row>
    <row r="2065" spans="1:20">
      <c r="A2065" s="2" t="s">
        <v>12</v>
      </c>
      <c r="B2065" s="2" t="s">
        <v>2722</v>
      </c>
      <c r="C2065" s="2" t="s">
        <v>14</v>
      </c>
      <c r="D2065" s="3" t="s">
        <v>15</v>
      </c>
      <c r="E2065" s="2" t="s">
        <v>2726</v>
      </c>
      <c r="F2065" s="2"/>
      <c r="G2065" s="2"/>
      <c r="H2065" s="2"/>
      <c r="I2065" s="2"/>
      <c r="J2065" s="2"/>
      <c r="K2065" s="2"/>
      <c r="L2065" s="2"/>
      <c r="M2065" s="2"/>
      <c r="N2065" s="2">
        <v>7200</v>
      </c>
      <c r="O2065" s="2" t="s">
        <v>1069</v>
      </c>
      <c r="P2065" s="2">
        <v>16.277016669999998</v>
      </c>
      <c r="Q2065" s="2">
        <v>117194.52</v>
      </c>
      <c r="R2065" s="2">
        <v>0.23796808</v>
      </c>
      <c r="S2065" s="2">
        <v>1713.370175</v>
      </c>
      <c r="T2065" s="2">
        <v>20037.900000000001</v>
      </c>
    </row>
    <row r="2066" spans="1:20">
      <c r="A2066" s="2" t="s">
        <v>12</v>
      </c>
      <c r="B2066" s="2" t="s">
        <v>2722</v>
      </c>
      <c r="C2066" s="2" t="s">
        <v>14</v>
      </c>
      <c r="D2066" s="3" t="s">
        <v>15</v>
      </c>
      <c r="E2066" s="2" t="s">
        <v>2727</v>
      </c>
      <c r="F2066" s="2"/>
      <c r="G2066" s="2"/>
      <c r="H2066" s="2"/>
      <c r="I2066" s="2"/>
      <c r="J2066" s="2"/>
      <c r="K2066" s="2"/>
      <c r="L2066" s="2"/>
      <c r="M2066" s="2"/>
      <c r="N2066" s="2">
        <v>3504</v>
      </c>
      <c r="O2066" s="2" t="s">
        <v>1069</v>
      </c>
      <c r="P2066" s="2">
        <v>248.82630710000001</v>
      </c>
      <c r="Q2066" s="2">
        <v>871887.38</v>
      </c>
      <c r="R2066" s="2">
        <v>3.6378115069999999</v>
      </c>
      <c r="S2066" s="2">
        <v>12746.891519999999</v>
      </c>
      <c r="T2066" s="2">
        <v>149075.29999999999</v>
      </c>
    </row>
    <row r="2067" spans="1:20">
      <c r="A2067" s="2" t="s">
        <v>12</v>
      </c>
      <c r="B2067" s="2" t="s">
        <v>2722</v>
      </c>
      <c r="C2067" s="2" t="s">
        <v>14</v>
      </c>
      <c r="D2067" s="3" t="s">
        <v>15</v>
      </c>
      <c r="E2067" s="2" t="s">
        <v>2728</v>
      </c>
      <c r="F2067" s="2"/>
      <c r="G2067" s="2"/>
      <c r="H2067" s="2"/>
      <c r="I2067" s="2"/>
      <c r="J2067" s="2"/>
      <c r="K2067" s="2"/>
      <c r="L2067" s="2"/>
      <c r="M2067" s="2"/>
      <c r="N2067" s="2">
        <v>15000</v>
      </c>
      <c r="O2067" s="2" t="s">
        <v>1069</v>
      </c>
      <c r="P2067" s="2">
        <v>55.973644669999999</v>
      </c>
      <c r="Q2067" s="2">
        <v>839604.67</v>
      </c>
      <c r="R2067" s="2">
        <v>0.81832813800000004</v>
      </c>
      <c r="S2067" s="2">
        <v>12274.92208</v>
      </c>
      <c r="T2067" s="2">
        <v>143555.6</v>
      </c>
    </row>
    <row r="2068" spans="1:20">
      <c r="A2068" s="2" t="s">
        <v>12</v>
      </c>
      <c r="B2068" s="2" t="s">
        <v>2729</v>
      </c>
      <c r="C2068" s="2" t="s">
        <v>14</v>
      </c>
      <c r="D2068" s="3" t="s">
        <v>15</v>
      </c>
      <c r="E2068" s="2" t="s">
        <v>2730</v>
      </c>
      <c r="F2068" s="2"/>
      <c r="G2068" s="2"/>
      <c r="H2068" s="2"/>
      <c r="I2068" s="2"/>
      <c r="J2068" s="2"/>
      <c r="K2068" s="2"/>
      <c r="L2068" s="2"/>
      <c r="M2068" s="2"/>
      <c r="N2068" s="2">
        <v>21240</v>
      </c>
      <c r="O2068" s="2" t="s">
        <v>1069</v>
      </c>
      <c r="P2068" s="2">
        <v>76.297635589999999</v>
      </c>
      <c r="Q2068" s="2">
        <v>1620561.78</v>
      </c>
      <c r="R2068" s="2">
        <v>1.1154625090000001</v>
      </c>
      <c r="S2068" s="2">
        <v>23692.42368</v>
      </c>
      <c r="T2068" s="2">
        <v>277083.7</v>
      </c>
    </row>
    <row r="2069" spans="1:20">
      <c r="A2069" s="2" t="s">
        <v>12</v>
      </c>
      <c r="B2069" s="2" t="s">
        <v>2729</v>
      </c>
      <c r="C2069" s="2" t="s">
        <v>14</v>
      </c>
      <c r="D2069" s="3" t="s">
        <v>15</v>
      </c>
      <c r="E2069" s="2" t="s">
        <v>2731</v>
      </c>
      <c r="F2069" s="2"/>
      <c r="G2069" s="2"/>
      <c r="H2069" s="2"/>
      <c r="I2069" s="2"/>
      <c r="J2069" s="2"/>
      <c r="K2069" s="2"/>
      <c r="L2069" s="2"/>
      <c r="M2069" s="2"/>
      <c r="N2069" s="2">
        <v>21240</v>
      </c>
      <c r="O2069" s="2" t="s">
        <v>1069</v>
      </c>
      <c r="P2069" s="2">
        <v>84.119387950000004</v>
      </c>
      <c r="Q2069" s="2">
        <v>1786695.8</v>
      </c>
      <c r="R2069" s="2">
        <v>1.229815613</v>
      </c>
      <c r="S2069" s="2">
        <v>26121.283630000002</v>
      </c>
      <c r="T2069" s="2">
        <v>305489.2</v>
      </c>
    </row>
    <row r="2070" spans="1:20">
      <c r="A2070" s="2" t="s">
        <v>12</v>
      </c>
      <c r="B2070" s="2" t="s">
        <v>2732</v>
      </c>
      <c r="C2070" s="2" t="s">
        <v>14</v>
      </c>
      <c r="D2070" s="3" t="s">
        <v>15</v>
      </c>
      <c r="E2070" s="2" t="s">
        <v>2733</v>
      </c>
      <c r="F2070" s="2"/>
      <c r="G2070" s="2"/>
      <c r="H2070" s="2"/>
      <c r="I2070" s="2"/>
      <c r="J2070" s="2"/>
      <c r="K2070" s="2"/>
      <c r="L2070" s="2"/>
      <c r="M2070" s="2"/>
      <c r="N2070" s="2">
        <v>24048</v>
      </c>
      <c r="O2070" s="2" t="s">
        <v>2187</v>
      </c>
      <c r="P2070" s="2">
        <v>37.031334409999999</v>
      </c>
      <c r="Q2070" s="2">
        <v>890529.53</v>
      </c>
      <c r="R2070" s="2">
        <v>0.53590932599999996</v>
      </c>
      <c r="S2070" s="2">
        <v>12887.54747</v>
      </c>
      <c r="T2070" s="2">
        <v>152262.79999999999</v>
      </c>
    </row>
    <row r="2071" spans="1:20">
      <c r="A2071" s="2" t="s">
        <v>12</v>
      </c>
      <c r="B2071" s="2" t="s">
        <v>2732</v>
      </c>
      <c r="C2071" s="2" t="s">
        <v>14</v>
      </c>
      <c r="D2071" s="3" t="s">
        <v>18</v>
      </c>
      <c r="E2071" s="2" t="s">
        <v>2734</v>
      </c>
      <c r="F2071" s="2"/>
      <c r="G2071" s="2"/>
      <c r="H2071" s="2"/>
      <c r="I2071" s="2"/>
      <c r="J2071" s="2"/>
      <c r="K2071" s="2"/>
      <c r="L2071" s="2"/>
      <c r="M2071" s="2"/>
      <c r="N2071" s="2">
        <v>118272</v>
      </c>
      <c r="O2071" s="2" t="s">
        <v>2187</v>
      </c>
      <c r="P2071" s="2">
        <v>10.88972064</v>
      </c>
      <c r="Q2071" s="2">
        <v>1287949.04</v>
      </c>
      <c r="R2071" s="2">
        <v>0.15759364200000001</v>
      </c>
      <c r="S2071" s="2">
        <v>18638.915199999999</v>
      </c>
      <c r="T2071" s="2">
        <v>220213.5</v>
      </c>
    </row>
    <row r="2072" spans="1:20">
      <c r="A2072" s="2" t="s">
        <v>12</v>
      </c>
      <c r="B2072" s="2" t="s">
        <v>2732</v>
      </c>
      <c r="C2072" s="2" t="s">
        <v>14</v>
      </c>
      <c r="D2072" s="3" t="s">
        <v>15</v>
      </c>
      <c r="E2072" s="2" t="s">
        <v>2735</v>
      </c>
      <c r="F2072" s="2"/>
      <c r="G2072" s="2"/>
      <c r="H2072" s="2"/>
      <c r="I2072" s="2"/>
      <c r="J2072" s="2"/>
      <c r="K2072" s="2"/>
      <c r="L2072" s="2"/>
      <c r="M2072" s="2"/>
      <c r="N2072" s="2">
        <v>432</v>
      </c>
      <c r="O2072" s="2" t="s">
        <v>1069</v>
      </c>
      <c r="P2072" s="2">
        <v>36.920856479999998</v>
      </c>
      <c r="Q2072" s="2">
        <v>15949.81</v>
      </c>
      <c r="R2072" s="2">
        <v>0.53431051299999999</v>
      </c>
      <c r="S2072" s="2">
        <v>230.8221418</v>
      </c>
      <c r="T2072" s="2">
        <v>2727.2</v>
      </c>
    </row>
    <row r="2073" spans="1:20">
      <c r="A2073" s="2" t="s">
        <v>12</v>
      </c>
      <c r="B2073" s="2" t="s">
        <v>2736</v>
      </c>
      <c r="C2073" s="2" t="s">
        <v>14</v>
      </c>
      <c r="D2073" s="3" t="s">
        <v>15</v>
      </c>
      <c r="E2073" s="2" t="s">
        <v>2737</v>
      </c>
      <c r="F2073" s="2"/>
      <c r="G2073" s="2"/>
      <c r="H2073" s="2"/>
      <c r="I2073" s="2"/>
      <c r="J2073" s="2"/>
      <c r="K2073" s="2"/>
      <c r="L2073" s="2"/>
      <c r="M2073" s="2"/>
      <c r="N2073" s="2">
        <v>21168</v>
      </c>
      <c r="O2073" s="2" t="s">
        <v>1069</v>
      </c>
      <c r="P2073" s="2">
        <v>36.834676399999999</v>
      </c>
      <c r="Q2073" s="2">
        <v>779716.43</v>
      </c>
      <c r="R2073" s="2">
        <v>0.53306333400000006</v>
      </c>
      <c r="S2073" s="2">
        <v>11283.88466</v>
      </c>
      <c r="T2073" s="2">
        <v>133315.9</v>
      </c>
    </row>
    <row r="2074" spans="1:20">
      <c r="A2074" s="2" t="s">
        <v>12</v>
      </c>
      <c r="B2074" s="2" t="s">
        <v>2738</v>
      </c>
      <c r="C2074" s="2" t="s">
        <v>14</v>
      </c>
      <c r="D2074" s="3" t="s">
        <v>18</v>
      </c>
      <c r="E2074" s="2" t="s">
        <v>2739</v>
      </c>
      <c r="F2074" s="2"/>
      <c r="G2074" s="2"/>
      <c r="H2074" s="2"/>
      <c r="I2074" s="2"/>
      <c r="J2074" s="2"/>
      <c r="K2074" s="2"/>
      <c r="L2074" s="2"/>
      <c r="M2074" s="2"/>
      <c r="N2074" s="2">
        <v>273600</v>
      </c>
      <c r="O2074" s="2" t="s">
        <v>1069</v>
      </c>
      <c r="P2074" s="2">
        <v>4.7127486479999998</v>
      </c>
      <c r="Q2074" s="2">
        <v>1289408.03</v>
      </c>
      <c r="R2074" s="2">
        <v>6.8201862000000002E-2</v>
      </c>
      <c r="S2074" s="2">
        <v>18660.02938</v>
      </c>
      <c r="T2074" s="2">
        <v>220462.9</v>
      </c>
    </row>
    <row r="2075" spans="1:20">
      <c r="A2075" s="2" t="s">
        <v>12</v>
      </c>
      <c r="B2075" s="2" t="s">
        <v>2740</v>
      </c>
      <c r="C2075" s="2" t="s">
        <v>14</v>
      </c>
      <c r="D2075" s="3" t="s">
        <v>15</v>
      </c>
      <c r="E2075" s="2" t="s">
        <v>2741</v>
      </c>
      <c r="F2075" s="2"/>
      <c r="G2075" s="2"/>
      <c r="H2075" s="2"/>
      <c r="I2075" s="2"/>
      <c r="J2075" s="2"/>
      <c r="K2075" s="2"/>
      <c r="L2075" s="2"/>
      <c r="M2075" s="2"/>
      <c r="N2075" s="2">
        <v>20400</v>
      </c>
      <c r="O2075" s="2" t="s">
        <v>1069</v>
      </c>
      <c r="P2075" s="2">
        <v>51.854725979999998</v>
      </c>
      <c r="Q2075" s="2">
        <v>1057836.4099999999</v>
      </c>
      <c r="R2075" s="2">
        <v>0.75370241299999996</v>
      </c>
      <c r="S2075" s="2">
        <v>15375.52922</v>
      </c>
      <c r="T2075" s="2">
        <v>180868.8</v>
      </c>
    </row>
    <row r="2076" spans="1:20">
      <c r="A2076" s="2" t="s">
        <v>12</v>
      </c>
      <c r="B2076" s="2" t="s">
        <v>2740</v>
      </c>
      <c r="C2076" s="2" t="s">
        <v>14</v>
      </c>
      <c r="D2076" s="3" t="s">
        <v>15</v>
      </c>
      <c r="E2076" s="2" t="s">
        <v>2742</v>
      </c>
      <c r="F2076" s="2"/>
      <c r="G2076" s="2"/>
      <c r="H2076" s="2"/>
      <c r="I2076" s="2"/>
      <c r="J2076" s="2"/>
      <c r="K2076" s="2"/>
      <c r="L2076" s="2"/>
      <c r="M2076" s="2"/>
      <c r="N2076" s="2">
        <v>10800</v>
      </c>
      <c r="O2076" s="2" t="s">
        <v>1069</v>
      </c>
      <c r="P2076" s="2">
        <v>33.751993519999999</v>
      </c>
      <c r="Q2076" s="2">
        <v>364521.53</v>
      </c>
      <c r="R2076" s="2">
        <v>0.49058130100000003</v>
      </c>
      <c r="S2076" s="2">
        <v>5298.2780519999997</v>
      </c>
      <c r="T2076" s="2">
        <v>62325.9</v>
      </c>
    </row>
    <row r="2077" spans="1:20">
      <c r="A2077" s="2" t="s">
        <v>12</v>
      </c>
      <c r="B2077" s="2" t="s">
        <v>2740</v>
      </c>
      <c r="C2077" s="2" t="s">
        <v>14</v>
      </c>
      <c r="D2077" s="3" t="s">
        <v>15</v>
      </c>
      <c r="E2077" s="2" t="s">
        <v>2743</v>
      </c>
      <c r="F2077" s="2"/>
      <c r="G2077" s="2"/>
      <c r="H2077" s="2"/>
      <c r="I2077" s="2"/>
      <c r="J2077" s="2"/>
      <c r="K2077" s="2"/>
      <c r="L2077" s="2"/>
      <c r="M2077" s="2"/>
      <c r="N2077" s="2">
        <v>39600</v>
      </c>
      <c r="O2077" s="2" t="s">
        <v>1069</v>
      </c>
      <c r="P2077" s="2">
        <v>20.351402019999998</v>
      </c>
      <c r="Q2077" s="2">
        <v>805915.52</v>
      </c>
      <c r="R2077" s="2">
        <v>0.29580526200000001</v>
      </c>
      <c r="S2077" s="2">
        <v>11713.888370000001</v>
      </c>
      <c r="T2077" s="2">
        <v>137795.4</v>
      </c>
    </row>
    <row r="2078" spans="1:20">
      <c r="A2078" s="2" t="s">
        <v>12</v>
      </c>
      <c r="B2078" s="2" t="s">
        <v>2740</v>
      </c>
      <c r="C2078" s="2" t="s">
        <v>14</v>
      </c>
      <c r="D2078" s="3" t="s">
        <v>15</v>
      </c>
      <c r="E2078" s="2" t="s">
        <v>2744</v>
      </c>
      <c r="F2078" s="2"/>
      <c r="G2078" s="2"/>
      <c r="H2078" s="2"/>
      <c r="I2078" s="2"/>
      <c r="J2078" s="2"/>
      <c r="K2078" s="2"/>
      <c r="L2078" s="2"/>
      <c r="M2078" s="2"/>
      <c r="N2078" s="2">
        <v>30600</v>
      </c>
      <c r="O2078" s="2" t="s">
        <v>1069</v>
      </c>
      <c r="P2078" s="2">
        <v>20.35140196</v>
      </c>
      <c r="Q2078" s="2">
        <v>622752.9</v>
      </c>
      <c r="R2078" s="2">
        <v>0.29580526099999999</v>
      </c>
      <c r="S2078" s="2">
        <v>9051.6409879999992</v>
      </c>
      <c r="T2078" s="2">
        <v>106478.3</v>
      </c>
    </row>
    <row r="2079" spans="1:20">
      <c r="A2079" s="2" t="s">
        <v>12</v>
      </c>
      <c r="B2079" s="2" t="s">
        <v>2745</v>
      </c>
      <c r="C2079" s="2" t="s">
        <v>14</v>
      </c>
      <c r="D2079" s="3" t="s">
        <v>15</v>
      </c>
      <c r="E2079" s="2" t="s">
        <v>2746</v>
      </c>
      <c r="F2079" s="2"/>
      <c r="G2079" s="2"/>
      <c r="H2079" s="2"/>
      <c r="I2079" s="2"/>
      <c r="J2079" s="2"/>
      <c r="K2079" s="2"/>
      <c r="L2079" s="2"/>
      <c r="M2079" s="2"/>
      <c r="N2079" s="2">
        <v>22860</v>
      </c>
      <c r="O2079" s="2" t="s">
        <v>1069</v>
      </c>
      <c r="P2079" s="2">
        <v>84.736239280000007</v>
      </c>
      <c r="Q2079" s="2">
        <v>1937070.43</v>
      </c>
      <c r="R2079" s="2">
        <v>1.231631385</v>
      </c>
      <c r="S2079" s="2">
        <v>28155.09346</v>
      </c>
      <c r="T2079" s="2">
        <v>331200.2</v>
      </c>
    </row>
    <row r="2080" spans="1:20">
      <c r="A2080" s="2" t="s">
        <v>12</v>
      </c>
      <c r="B2080" s="2" t="s">
        <v>2745</v>
      </c>
      <c r="C2080" s="2" t="s">
        <v>14</v>
      </c>
      <c r="D2080" s="3" t="s">
        <v>15</v>
      </c>
      <c r="E2080" s="2" t="s">
        <v>2747</v>
      </c>
      <c r="F2080" s="2"/>
      <c r="G2080" s="2"/>
      <c r="H2080" s="2"/>
      <c r="I2080" s="2"/>
      <c r="J2080" s="2"/>
      <c r="K2080" s="2"/>
      <c r="L2080" s="2"/>
      <c r="M2080" s="2"/>
      <c r="N2080" s="2">
        <v>1656</v>
      </c>
      <c r="O2080" s="2" t="s">
        <v>1069</v>
      </c>
      <c r="P2080" s="2">
        <v>79.149233089999996</v>
      </c>
      <c r="Q2080" s="2">
        <v>131071.13</v>
      </c>
      <c r="R2080" s="2">
        <v>1.1504249</v>
      </c>
      <c r="S2080" s="2">
        <v>1905.1036340000001</v>
      </c>
      <c r="T2080" s="2">
        <v>22410.6</v>
      </c>
    </row>
  </sheetData>
  <autoFilter ref="A1:T2080" xr:uid="{41836EA5-A5DD-4841-94D6-ADC3AF0C2F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FEFA-FD71-465C-9B7F-5F42FF314DA0}">
  <dimension ref="A1:AP2080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7" sqref="E7"/>
    </sheetView>
  </sheetViews>
  <sheetFormatPr defaultRowHeight="14.4"/>
  <cols>
    <col min="1" max="1" width="16.6640625" bestFit="1" customWidth="1"/>
    <col min="2" max="2" width="10.6640625" bestFit="1" customWidth="1"/>
    <col min="3" max="3" width="11" bestFit="1" customWidth="1"/>
    <col min="4" max="4" width="14" bestFit="1" customWidth="1"/>
    <col min="5" max="5" width="66.88671875" customWidth="1"/>
    <col min="6" max="6" width="17.88671875" customWidth="1"/>
    <col min="7" max="7" width="29.88671875" customWidth="1"/>
    <col min="8" max="9" width="30.109375" customWidth="1"/>
    <col min="10" max="11" width="38.44140625" customWidth="1"/>
    <col min="12" max="12" width="13.109375" customWidth="1"/>
    <col min="13" max="13" width="21.33203125" bestFit="1" customWidth="1"/>
    <col min="14" max="14" width="15.5546875" bestFit="1" customWidth="1"/>
    <col min="15" max="15" width="10.33203125" bestFit="1" customWidth="1"/>
    <col min="16" max="16" width="21" bestFit="1" customWidth="1"/>
    <col min="17" max="17" width="23.5546875" bestFit="1" customWidth="1"/>
    <col min="18" max="18" width="21.5546875" bestFit="1" customWidth="1"/>
    <col min="19" max="19" width="24.109375" bestFit="1" customWidth="1"/>
    <col min="20" max="20" width="20.6640625" bestFit="1" customWidth="1"/>
  </cols>
  <sheetData>
    <row r="1" spans="1:42" ht="15.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2748</v>
      </c>
      <c r="G1" s="9" t="s">
        <v>2749</v>
      </c>
      <c r="H1" s="9" t="s">
        <v>2750</v>
      </c>
      <c r="I1" s="9" t="s">
        <v>2754</v>
      </c>
      <c r="J1" s="9" t="s">
        <v>2751</v>
      </c>
      <c r="K1" s="9" t="s">
        <v>2752</v>
      </c>
      <c r="L1" s="9" t="s">
        <v>2753</v>
      </c>
      <c r="M1" s="9" t="s">
        <v>2755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9</v>
      </c>
      <c r="S1" s="8" t="s">
        <v>10</v>
      </c>
      <c r="T1" s="10" t="s">
        <v>11</v>
      </c>
    </row>
    <row r="2" spans="1:42" ht="15.6">
      <c r="A2" s="5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tr">
        <f t="shared" ref="F2:F65" si="0">IFERROR(TRIM(LEFT(E2, FIND(" ", E2)-1)), "")</f>
        <v>TH5170</v>
      </c>
      <c r="G2" s="2" t="str">
        <f t="shared" ref="G2:G65" si="1">IFERROR(TRIM(MID(E2, FIND(" ", E2)+1, FIND("(",E2)-FIND(" ",E2)-1)), "")</f>
        <v>STEEL CUTLERY HOLDER</v>
      </c>
      <c r="H2" t="str">
        <f t="shared" ref="H2:H65" si="2">IFERROR(MID(E2, FIND("(",E2)+1, FIND(")",E2)-FIND("(",E2)-1), "")</f>
        <v>QTY:600 PCS/USD 2.03 PER PCS</v>
      </c>
      <c r="I2" s="15" t="str">
        <f t="shared" ref="I2:I65" si="3">IFERROR(MID(E2, FIND("(",E2, FIND("P",E2)) + 1, FIND(" ",E2, FIND("(",E2)) - FIND("(",E2) - 1), "")</f>
        <v>QTY:600</v>
      </c>
      <c r="J2" s="15">
        <f>IFERROR(--SUBSTITUTE(MID(E2, FIND("QTY", E2)+4, FIND(" ",E2, FIND("QTY",E2)+5)-FIND("QTY",E2)-4), ",",""),"")</f>
        <v>600</v>
      </c>
      <c r="K2" s="2" t="str">
        <f>IFERROR(
TRIM(_xlfn.TEXTAFTER(_xlfn.TEXTBEFORE(_xlfn.TEXTAFTER(tblRaw[[#This Row],[GOODS DESCRIPTION]],"QTY"),"/")," ")),
tblRaw[[#This Row],[Unit of measure]]
)</f>
        <v>PCS</v>
      </c>
      <c r="L2" s="2">
        <f t="shared" ref="L2:L65" si="4">IFERROR(--MID(E2, FIND("USD",E2)+4, FIND(" ",E2,FIND("USD",E2)+5)-FIND("USD",E2)-4), IFERROR(--MID(E2,FIND("CNY",E2)+4,FIND(" ",E2,FIND("CNY",E2)+5)-FIND("CNY",E2)-4),""))</f>
        <v>2.0299999999999998</v>
      </c>
      <c r="M2" t="str">
        <f t="shared" ref="M2:M65" si="5">IFERROR(IF(ISNUMBER(SEARCH("USD",E2)),"USD",IF(ISNUMBER(SEARCH("CNY",E2)),"CNY","")), "")</f>
        <v>USD</v>
      </c>
      <c r="N2" s="2">
        <v>290</v>
      </c>
      <c r="O2" s="2" t="s">
        <v>17</v>
      </c>
      <c r="P2" s="2">
        <v>401.72531029999999</v>
      </c>
      <c r="Q2" s="2">
        <v>116500.34</v>
      </c>
      <c r="R2" s="2">
        <v>4.5290339380000004</v>
      </c>
      <c r="S2" s="2">
        <v>1313.419842</v>
      </c>
      <c r="T2" s="6">
        <v>32736.6</v>
      </c>
      <c r="AP2" s="1" t="s">
        <v>4</v>
      </c>
    </row>
    <row r="3" spans="1:42">
      <c r="A3" s="5" t="s">
        <v>12</v>
      </c>
      <c r="B3" s="2" t="s">
        <v>13</v>
      </c>
      <c r="C3" s="2" t="s">
        <v>14</v>
      </c>
      <c r="D3" s="3" t="s">
        <v>18</v>
      </c>
      <c r="E3" s="2" t="s">
        <v>19</v>
      </c>
      <c r="F3" s="2" t="str">
        <f t="shared" si="0"/>
        <v>8001-2</v>
      </c>
      <c r="G3" s="2" t="str">
        <f t="shared" si="1"/>
        <v>STEEL SCRUBBER 2PCS SET</v>
      </c>
      <c r="H3" s="2" t="str">
        <f t="shared" si="2"/>
        <v>QTY: 336000 SETS/USD 0.139 PER SETS</v>
      </c>
      <c r="I3" s="15" t="str">
        <f t="shared" si="3"/>
        <v>QTY:</v>
      </c>
      <c r="J3" s="15">
        <f t="shared" ref="J3:J66" si="6">IFERROR(--SUBSTITUTE(MID(E3, FIND("QTY", E3)+4, FIND(" ",E3, FIND("QTY",E3)+5)-FIND("QTY",E3)-4), ",",""),"")</f>
        <v>336000</v>
      </c>
      <c r="K3" s="2" t="str">
        <f>IFERROR(
TRIM(_xlfn.TEXTAFTER(_xlfn.TEXTBEFORE(_xlfn.TEXTAFTER(tblRaw[[#This Row],[GOODS DESCRIPTION]],"QTY"),"/")," ")),
tblRaw[[#This Row],[Unit of measure]]
)</f>
        <v>336000 SETS</v>
      </c>
      <c r="L3" s="2">
        <f t="shared" si="4"/>
        <v>0.13900000000000001</v>
      </c>
      <c r="M3" s="2" t="str">
        <f t="shared" si="5"/>
        <v>USD</v>
      </c>
      <c r="N3" s="2">
        <v>9800</v>
      </c>
      <c r="O3" s="2" t="s">
        <v>17</v>
      </c>
      <c r="P3" s="2">
        <v>440.60221840000003</v>
      </c>
      <c r="Q3" s="2">
        <v>4317901.74</v>
      </c>
      <c r="R3" s="2">
        <v>4.9673305340000002</v>
      </c>
      <c r="S3" s="2">
        <v>48679.839229999998</v>
      </c>
      <c r="T3" s="6">
        <v>1898149.5</v>
      </c>
    </row>
    <row r="4" spans="1:42">
      <c r="A4" s="5" t="s">
        <v>12</v>
      </c>
      <c r="B4" s="2" t="s">
        <v>20</v>
      </c>
      <c r="C4" s="2" t="s">
        <v>14</v>
      </c>
      <c r="D4" s="3" t="s">
        <v>15</v>
      </c>
      <c r="E4" s="2" t="s">
        <v>21</v>
      </c>
      <c r="F4" s="2" t="str">
        <f t="shared" si="0"/>
        <v>MILD</v>
      </c>
      <c r="G4" s="2" t="str">
        <f t="shared" si="1"/>
        <v>STEEL MULTI FUNCTION CLOTH STAND</v>
      </c>
      <c r="H4" s="2" t="str">
        <f t="shared" si="2"/>
        <v>RYX-02-020</v>
      </c>
      <c r="I4" s="15" t="str">
        <f t="shared" si="3"/>
        <v>RYX-02-020)</v>
      </c>
      <c r="J4" s="15">
        <f t="shared" si="6"/>
        <v>1232</v>
      </c>
      <c r="K4" s="2" t="str">
        <f>IFERROR(
TRIM(_xlfn.TEXTAFTER(_xlfn.TEXTBEFORE(_xlfn.TEXTAFTER(tblRaw[[#This Row],[GOODS DESCRIPTION]],"QTY"),"/")," ")),
tblRaw[[#This Row],[Unit of measure]]
)</f>
        <v>1,232 PCS</v>
      </c>
      <c r="L4" s="2">
        <f t="shared" si="4"/>
        <v>101</v>
      </c>
      <c r="M4" s="2" t="str">
        <f t="shared" si="5"/>
        <v>CNY</v>
      </c>
      <c r="N4" s="2">
        <v>4004</v>
      </c>
      <c r="O4" s="2" t="s">
        <v>17</v>
      </c>
      <c r="P4" s="2">
        <v>408.89366383616402</v>
      </c>
      <c r="Q4" s="2">
        <v>1637210.23</v>
      </c>
      <c r="R4" s="2">
        <v>4.609849648660246</v>
      </c>
      <c r="S4" s="2">
        <v>18457.837993235629</v>
      </c>
      <c r="T4" s="6">
        <v>460056</v>
      </c>
    </row>
    <row r="5" spans="1:42">
      <c r="A5" s="5" t="s">
        <v>12</v>
      </c>
      <c r="B5" s="2" t="s">
        <v>22</v>
      </c>
      <c r="C5" s="2" t="s">
        <v>14</v>
      </c>
      <c r="D5" s="3" t="s">
        <v>15</v>
      </c>
      <c r="E5" s="2" t="s">
        <v>23</v>
      </c>
      <c r="F5" s="2" t="str">
        <f t="shared" si="0"/>
        <v>SB-12</v>
      </c>
      <c r="G5" s="2" t="str">
        <f t="shared" si="1"/>
        <v>STEEL TEA STRAINER BIG</v>
      </c>
      <c r="H5" s="2" t="str">
        <f t="shared" si="2"/>
        <v>QTY 6336 PCS/USD 0.973 PER PCS</v>
      </c>
      <c r="I5" s="15" t="str">
        <f t="shared" si="3"/>
        <v>QTY</v>
      </c>
      <c r="J5" s="15">
        <f t="shared" si="6"/>
        <v>6336</v>
      </c>
      <c r="K5" s="2" t="str">
        <f>IFERROR(
TRIM(_xlfn.TEXTAFTER(_xlfn.TEXTBEFORE(_xlfn.TEXTAFTER(tblRaw[[#This Row],[GOODS DESCRIPTION]],"QTY"),"/")," ")),
tblRaw[[#This Row],[Unit of measure]]
)</f>
        <v>6336 PCS</v>
      </c>
      <c r="L5" s="2">
        <f t="shared" si="4"/>
        <v>0.97299999999999998</v>
      </c>
      <c r="M5" s="2" t="str">
        <f t="shared" si="5"/>
        <v>USD</v>
      </c>
      <c r="N5" s="2">
        <v>1548.8</v>
      </c>
      <c r="O5" s="2" t="s">
        <v>17</v>
      </c>
      <c r="P5" s="2">
        <v>378.45784478305779</v>
      </c>
      <c r="Q5" s="2">
        <v>586155.51</v>
      </c>
      <c r="R5" s="2">
        <v>4.219151000925951</v>
      </c>
      <c r="S5" s="2">
        <v>6534.6210702341123</v>
      </c>
      <c r="T5" s="6">
        <v>164709.70000000001</v>
      </c>
    </row>
    <row r="6" spans="1:42">
      <c r="A6" s="5" t="s">
        <v>12</v>
      </c>
      <c r="B6" s="2" t="s">
        <v>22</v>
      </c>
      <c r="C6" s="2" t="s">
        <v>14</v>
      </c>
      <c r="D6" s="3" t="s">
        <v>15</v>
      </c>
      <c r="E6" s="2" t="s">
        <v>24</v>
      </c>
      <c r="F6" s="2" t="str">
        <f t="shared" si="0"/>
        <v>SB-12</v>
      </c>
      <c r="G6" s="2" t="str">
        <f t="shared" si="1"/>
        <v>STEEL TEA STRAINER BIG</v>
      </c>
      <c r="H6" s="2" t="str">
        <f t="shared" si="2"/>
        <v>QTY 43038 PCS/USD 0.9718 PER PCS</v>
      </c>
      <c r="I6" s="15" t="str">
        <f t="shared" si="3"/>
        <v>QTY</v>
      </c>
      <c r="J6" s="15">
        <f t="shared" si="6"/>
        <v>43038</v>
      </c>
      <c r="K6" s="2" t="str">
        <f>IFERROR(
TRIM(_xlfn.TEXTAFTER(_xlfn.TEXTBEFORE(_xlfn.TEXTAFTER(tblRaw[[#This Row],[GOODS DESCRIPTION]],"QTY"),"/")," ")),
tblRaw[[#This Row],[Unit of measure]]
)</f>
        <v>43038 PCS</v>
      </c>
      <c r="L6" s="2">
        <f t="shared" si="4"/>
        <v>0.9718</v>
      </c>
      <c r="M6" s="2" t="str">
        <f t="shared" si="5"/>
        <v>USD</v>
      </c>
      <c r="N6" s="2">
        <v>10042.200000000001</v>
      </c>
      <c r="O6" s="2" t="s">
        <v>17</v>
      </c>
      <c r="P6" s="2">
        <v>399.73967457330082</v>
      </c>
      <c r="Q6" s="2">
        <v>4014265.76</v>
      </c>
      <c r="R6" s="2">
        <v>4.4564066284648893</v>
      </c>
      <c r="S6" s="2">
        <v>44752.126644370117</v>
      </c>
      <c r="T6" s="6">
        <v>1128008.7</v>
      </c>
    </row>
    <row r="7" spans="1:42">
      <c r="A7" s="5" t="s">
        <v>12</v>
      </c>
      <c r="B7" s="2" t="s">
        <v>25</v>
      </c>
      <c r="C7" s="2" t="s">
        <v>14</v>
      </c>
      <c r="D7" s="3" t="s">
        <v>15</v>
      </c>
      <c r="E7" s="2" t="s">
        <v>26</v>
      </c>
      <c r="F7" s="2" t="str">
        <f t="shared" si="0"/>
        <v>STEEL</v>
      </c>
      <c r="G7" s="2" t="str">
        <f t="shared" si="1"/>
        <v>HANGER WITH HOOK</v>
      </c>
      <c r="H7" s="2" t="str">
        <f t="shared" si="2"/>
        <v>SL-89</v>
      </c>
      <c r="I7" s="15" t="str">
        <f t="shared" si="3"/>
        <v>SL-89)</v>
      </c>
      <c r="J7" s="15">
        <f t="shared" si="6"/>
        <v>70056</v>
      </c>
      <c r="K7" s="2" t="str">
        <f>IFERROR(
TRIM(_xlfn.TEXTAFTER(_xlfn.TEXTBEFORE(_xlfn.TEXTAFTER(tblRaw[[#This Row],[GOODS DESCRIPTION]],"QTY"),"/")," ")),
tblRaw[[#This Row],[Unit of measure]]
)</f>
        <v>PCS</v>
      </c>
      <c r="L7" s="2">
        <f t="shared" si="4"/>
        <v>7.45</v>
      </c>
      <c r="M7" s="2" t="str">
        <f t="shared" si="5"/>
        <v>CNY</v>
      </c>
      <c r="N7" s="2">
        <v>15568</v>
      </c>
      <c r="O7" s="2" t="s">
        <v>17</v>
      </c>
      <c r="P7" s="2">
        <v>432.15817638746148</v>
      </c>
      <c r="Q7" s="2">
        <v>6727838.4900000002</v>
      </c>
      <c r="R7" s="2">
        <v>4.8178169050999049</v>
      </c>
      <c r="S7" s="2">
        <v>75003.773578595312</v>
      </c>
      <c r="T7" s="6">
        <v>1890522.7</v>
      </c>
    </row>
    <row r="8" spans="1:42">
      <c r="A8" s="5" t="s">
        <v>12</v>
      </c>
      <c r="B8" s="2" t="s">
        <v>27</v>
      </c>
      <c r="C8" s="2" t="s">
        <v>14</v>
      </c>
      <c r="D8" s="3" t="s">
        <v>15</v>
      </c>
      <c r="E8" s="2" t="s">
        <v>28</v>
      </c>
      <c r="F8" s="2" t="str">
        <f t="shared" si="0"/>
        <v>STEEL</v>
      </c>
      <c r="G8" s="2" t="str">
        <f t="shared" si="1"/>
        <v>HANGER 10PCS SET</v>
      </c>
      <c r="H8" s="2" t="str">
        <f t="shared" si="2"/>
        <v>AM-969</v>
      </c>
      <c r="I8" s="15" t="str">
        <f t="shared" si="3"/>
        <v>AM-969)</v>
      </c>
      <c r="J8" s="15">
        <f t="shared" si="6"/>
        <v>480</v>
      </c>
      <c r="K8" s="2" t="str">
        <f>IFERROR(
TRIM(_xlfn.TEXTAFTER(_xlfn.TEXTBEFORE(_xlfn.TEXTAFTER(tblRaw[[#This Row],[GOODS DESCRIPTION]],"QTY"),"/")," ")),
tblRaw[[#This Row],[Unit of measure]]
)</f>
        <v>480 SET</v>
      </c>
      <c r="L8" s="2">
        <f t="shared" si="4"/>
        <v>0.81899999999999995</v>
      </c>
      <c r="M8" s="2" t="str">
        <f t="shared" si="5"/>
        <v>USD</v>
      </c>
      <c r="N8" s="2">
        <v>380</v>
      </c>
      <c r="O8" s="2" t="s">
        <v>17</v>
      </c>
      <c r="P8" s="2">
        <v>100.4420789473684</v>
      </c>
      <c r="Q8" s="2">
        <v>38167.99</v>
      </c>
      <c r="R8" s="2">
        <v>1.119755618142346</v>
      </c>
      <c r="S8" s="2">
        <v>425.50713489409128</v>
      </c>
      <c r="T8" s="6">
        <v>10725.3</v>
      </c>
    </row>
    <row r="9" spans="1:42">
      <c r="A9" s="5" t="s">
        <v>12</v>
      </c>
      <c r="B9" s="2" t="s">
        <v>29</v>
      </c>
      <c r="C9" s="2" t="s">
        <v>14</v>
      </c>
      <c r="D9" s="3" t="s">
        <v>15</v>
      </c>
      <c r="E9" s="2" t="s">
        <v>30</v>
      </c>
      <c r="F9" s="2" t="str">
        <f t="shared" si="0"/>
        <v>AM-967</v>
      </c>
      <c r="G9" s="2" t="str">
        <f t="shared" si="1"/>
        <v>STEEL FRUIT BASKET</v>
      </c>
      <c r="H9" s="2" t="str">
        <f t="shared" si="2"/>
        <v>QTY 400 PCS/USD 1.031 PER PCS</v>
      </c>
      <c r="I9" s="15" t="str">
        <f t="shared" si="3"/>
        <v>QTY</v>
      </c>
      <c r="J9" s="15">
        <f t="shared" si="6"/>
        <v>400</v>
      </c>
      <c r="K9" s="2" t="str">
        <f>IFERROR(
TRIM(_xlfn.TEXTAFTER(_xlfn.TEXTBEFORE(_xlfn.TEXTAFTER(tblRaw[[#This Row],[GOODS DESCRIPTION]],"QTY"),"/")," ")),
tblRaw[[#This Row],[Unit of measure]]
)</f>
        <v>400 PCS</v>
      </c>
      <c r="L9" s="2">
        <f t="shared" si="4"/>
        <v>1.0309999999999999</v>
      </c>
      <c r="M9" s="2" t="str">
        <f t="shared" si="5"/>
        <v>USD</v>
      </c>
      <c r="N9" s="2">
        <v>460</v>
      </c>
      <c r="O9" s="2" t="s">
        <v>17</v>
      </c>
      <c r="P9" s="2">
        <v>85.377826086956532</v>
      </c>
      <c r="Q9" s="2">
        <v>39273.800000000003</v>
      </c>
      <c r="R9" s="2">
        <v>0.96092094639230763</v>
      </c>
      <c r="S9" s="2">
        <v>442.02363534046151</v>
      </c>
      <c r="T9" s="6">
        <v>11036</v>
      </c>
    </row>
    <row r="10" spans="1:42">
      <c r="A10" s="5" t="s">
        <v>12</v>
      </c>
      <c r="B10" s="2" t="s">
        <v>29</v>
      </c>
      <c r="C10" s="2" t="s">
        <v>14</v>
      </c>
      <c r="D10" s="3" t="s">
        <v>15</v>
      </c>
      <c r="E10" s="2" t="s">
        <v>31</v>
      </c>
      <c r="F10" s="2" t="str">
        <f t="shared" si="0"/>
        <v>AM-966</v>
      </c>
      <c r="G10" s="2" t="str">
        <f t="shared" si="1"/>
        <v>STEEL FRUIT BASKET</v>
      </c>
      <c r="H10" s="2" t="str">
        <f t="shared" si="2"/>
        <v>QTY 400 PCS/USD 1.017 PER PCS</v>
      </c>
      <c r="I10" s="15" t="str">
        <f t="shared" si="3"/>
        <v>QTY</v>
      </c>
      <c r="J10" s="15">
        <f t="shared" si="6"/>
        <v>400</v>
      </c>
      <c r="K10" s="2" t="str">
        <f>IFERROR(
TRIM(_xlfn.TEXTAFTER(_xlfn.TEXTBEFORE(_xlfn.TEXTAFTER(tblRaw[[#This Row],[GOODS DESCRIPTION]],"QTY"),"/")," ")),
tblRaw[[#This Row],[Unit of measure]]
)</f>
        <v>400 PCS</v>
      </c>
      <c r="L10" s="2">
        <f t="shared" si="4"/>
        <v>1.0169999999999999</v>
      </c>
      <c r="M10" s="2" t="str">
        <f t="shared" si="5"/>
        <v>USD</v>
      </c>
      <c r="N10" s="2">
        <v>310</v>
      </c>
      <c r="O10" s="2" t="s">
        <v>17</v>
      </c>
      <c r="P10" s="2">
        <v>124.9693225806452</v>
      </c>
      <c r="Q10" s="2">
        <v>38740.49</v>
      </c>
      <c r="R10" s="2">
        <v>1.4065202316335981</v>
      </c>
      <c r="S10" s="2">
        <v>436.02127180641531</v>
      </c>
      <c r="T10" s="6">
        <v>10886.1</v>
      </c>
    </row>
    <row r="11" spans="1:42">
      <c r="A11" s="5" t="s">
        <v>12</v>
      </c>
      <c r="B11" s="2" t="s">
        <v>29</v>
      </c>
      <c r="C11" s="2" t="s">
        <v>14</v>
      </c>
      <c r="D11" s="3" t="s">
        <v>15</v>
      </c>
      <c r="E11" s="2" t="s">
        <v>32</v>
      </c>
      <c r="F11" s="2" t="str">
        <f t="shared" si="0"/>
        <v>AM-965</v>
      </c>
      <c r="G11" s="2" t="str">
        <f t="shared" si="1"/>
        <v>STEEL SPOON &amp; FORK HOLDER</v>
      </c>
      <c r="H11" s="2" t="str">
        <f t="shared" si="2"/>
        <v>QTY 480 PCS/USD 0.734 PERPCS</v>
      </c>
      <c r="I11" s="15" t="str">
        <f t="shared" si="3"/>
        <v>QTY</v>
      </c>
      <c r="J11" s="15">
        <f t="shared" si="6"/>
        <v>480</v>
      </c>
      <c r="K11" s="2" t="str">
        <f>IFERROR(
TRIM(_xlfn.TEXTAFTER(_xlfn.TEXTBEFORE(_xlfn.TEXTAFTER(tblRaw[[#This Row],[GOODS DESCRIPTION]],"QTY"),"/")," ")),
tblRaw[[#This Row],[Unit of measure]]
)</f>
        <v>480 PCS</v>
      </c>
      <c r="L11" s="2">
        <f t="shared" si="4"/>
        <v>0.73399999999999999</v>
      </c>
      <c r="M11" s="2" t="str">
        <f t="shared" si="5"/>
        <v>USD</v>
      </c>
      <c r="N11" s="2">
        <v>168</v>
      </c>
      <c r="O11" s="2" t="s">
        <v>17</v>
      </c>
      <c r="P11" s="2">
        <v>199.71571428571431</v>
      </c>
      <c r="Q11" s="2">
        <v>33552.239999999998</v>
      </c>
      <c r="R11" s="2">
        <v>2.2477851917356699</v>
      </c>
      <c r="S11" s="2">
        <v>377.62791221159262</v>
      </c>
      <c r="T11" s="6">
        <v>9428.1</v>
      </c>
    </row>
    <row r="12" spans="1:42">
      <c r="A12" s="5" t="s">
        <v>12</v>
      </c>
      <c r="B12" s="2" t="s">
        <v>29</v>
      </c>
      <c r="C12" s="2" t="s">
        <v>14</v>
      </c>
      <c r="D12" s="3" t="s">
        <v>18</v>
      </c>
      <c r="E12" s="2" t="s">
        <v>33</v>
      </c>
      <c r="F12" s="2" t="str">
        <f t="shared" si="0"/>
        <v>8001-2</v>
      </c>
      <c r="G12" s="2" t="str">
        <f t="shared" si="1"/>
        <v>STEEL SCRUBBER 2 PCS SET</v>
      </c>
      <c r="H12" s="2" t="str">
        <f t="shared" si="2"/>
        <v>QTY 336000 SETS/USD 0.139 PER SETS</v>
      </c>
      <c r="I12" s="15" t="str">
        <f t="shared" si="3"/>
        <v>QTY</v>
      </c>
      <c r="J12" s="15">
        <f t="shared" si="6"/>
        <v>336000</v>
      </c>
      <c r="K12" s="2" t="str">
        <f>IFERROR(
TRIM(_xlfn.TEXTAFTER(_xlfn.TEXTBEFORE(_xlfn.TEXTAFTER(tblRaw[[#This Row],[GOODS DESCRIPTION]],"QTY"),"/")," ")),
tblRaw[[#This Row],[Unit of measure]]
)</f>
        <v>336000 SETS</v>
      </c>
      <c r="L12" s="2">
        <f t="shared" si="4"/>
        <v>0.13900000000000001</v>
      </c>
      <c r="M12" s="2" t="str">
        <f t="shared" si="5"/>
        <v>USD</v>
      </c>
      <c r="N12" s="2">
        <v>9800</v>
      </c>
      <c r="O12" s="2" t="s">
        <v>17</v>
      </c>
      <c r="P12" s="2">
        <v>456.12538979591841</v>
      </c>
      <c r="Q12" s="2">
        <v>4470028.82</v>
      </c>
      <c r="R12" s="2">
        <v>5.1336566099709451</v>
      </c>
      <c r="S12" s="2">
        <v>50309.834777715267</v>
      </c>
      <c r="T12" s="6">
        <v>1965024.7</v>
      </c>
    </row>
    <row r="13" spans="1:42">
      <c r="A13" s="5" t="s">
        <v>12</v>
      </c>
      <c r="B13" s="2" t="s">
        <v>34</v>
      </c>
      <c r="C13" s="2" t="s">
        <v>14</v>
      </c>
      <c r="D13" s="3" t="s">
        <v>18</v>
      </c>
      <c r="E13" s="2" t="s">
        <v>35</v>
      </c>
      <c r="F13" s="2" t="str">
        <f t="shared" si="0"/>
        <v>OKS-4156</v>
      </c>
      <c r="G13" s="2" t="str">
        <f t="shared" si="1"/>
        <v>STEEL SCRUBBER 6PCS SET</v>
      </c>
      <c r="H13" s="2" t="str">
        <f t="shared" si="2"/>
        <v>QTY: 93360 PCS /USD 0.228PER PCS</v>
      </c>
      <c r="I13" s="15" t="str">
        <f t="shared" si="3"/>
        <v>QTY:</v>
      </c>
      <c r="J13" s="15">
        <f t="shared" si="6"/>
        <v>93360</v>
      </c>
      <c r="K13" s="2" t="str">
        <f>IFERROR(
TRIM(_xlfn.TEXTAFTER(_xlfn.TEXTBEFORE(_xlfn.TEXTAFTER(tblRaw[[#This Row],[GOODS DESCRIPTION]],"QTY"),"/")," ")),
tblRaw[[#This Row],[Unit of measure]]
)</f>
        <v>93360 PCS</v>
      </c>
      <c r="L13" s="2" t="str">
        <f t="shared" si="4"/>
        <v/>
      </c>
      <c r="M13" s="2" t="str">
        <f t="shared" si="5"/>
        <v>USD</v>
      </c>
      <c r="N13" s="2">
        <v>7496.03</v>
      </c>
      <c r="O13" s="2" t="s">
        <v>17</v>
      </c>
      <c r="P13" s="2">
        <v>263.57137844965928</v>
      </c>
      <c r="Q13" s="2">
        <v>1975738.96</v>
      </c>
      <c r="R13" s="2">
        <v>2.9664758407389908</v>
      </c>
      <c r="S13" s="2">
        <v>22236.791896454699</v>
      </c>
      <c r="T13" s="6">
        <v>868534.9</v>
      </c>
    </row>
    <row r="14" spans="1:42">
      <c r="A14" s="5" t="s">
        <v>12</v>
      </c>
      <c r="B14" s="2" t="s">
        <v>34</v>
      </c>
      <c r="C14" s="2" t="s">
        <v>14</v>
      </c>
      <c r="D14" s="3" t="s">
        <v>18</v>
      </c>
      <c r="E14" s="2" t="s">
        <v>36</v>
      </c>
      <c r="F14" s="2" t="str">
        <f t="shared" si="0"/>
        <v>8001-2</v>
      </c>
      <c r="G14" s="2" t="str">
        <f t="shared" si="1"/>
        <v>STEEL SCRUBBER 2PCS SET</v>
      </c>
      <c r="H14" s="2" t="str">
        <f t="shared" si="2"/>
        <v>QTY: 168000 SETS/USD 0.139 PER SETS</v>
      </c>
      <c r="I14" s="15" t="str">
        <f t="shared" si="3"/>
        <v>QTY:</v>
      </c>
      <c r="J14" s="15">
        <f t="shared" si="6"/>
        <v>168000</v>
      </c>
      <c r="K14" s="2" t="str">
        <f>IFERROR(
TRIM(_xlfn.TEXTAFTER(_xlfn.TEXTBEFORE(_xlfn.TEXTAFTER(tblRaw[[#This Row],[GOODS DESCRIPTION]],"QTY"),"/")," ")),
tblRaw[[#This Row],[Unit of measure]]
)</f>
        <v>168000 SETS</v>
      </c>
      <c r="L14" s="2">
        <f t="shared" si="4"/>
        <v>0.13900000000000001</v>
      </c>
      <c r="M14" s="2" t="str">
        <f t="shared" si="5"/>
        <v>USD</v>
      </c>
      <c r="N14" s="2">
        <v>4900</v>
      </c>
      <c r="O14" s="2" t="s">
        <v>17</v>
      </c>
      <c r="P14" s="2">
        <v>442.07293673469388</v>
      </c>
      <c r="Q14" s="2">
        <v>2166157.39</v>
      </c>
      <c r="R14" s="2">
        <v>4.9754973183420814</v>
      </c>
      <c r="S14" s="2">
        <v>24379.936859876201</v>
      </c>
      <c r="T14" s="6">
        <v>952242.8</v>
      </c>
    </row>
    <row r="15" spans="1:42">
      <c r="A15" s="5" t="s">
        <v>12</v>
      </c>
      <c r="B15" s="2" t="s">
        <v>37</v>
      </c>
      <c r="C15" s="2" t="s">
        <v>14</v>
      </c>
      <c r="D15" s="3" t="s">
        <v>15</v>
      </c>
      <c r="E15" s="2" t="s">
        <v>38</v>
      </c>
      <c r="F15" s="2" t="str">
        <f t="shared" si="0"/>
        <v>AM-321</v>
      </c>
      <c r="G15" s="2" t="str">
        <f t="shared" si="1"/>
        <v>STEEL DRAINER</v>
      </c>
      <c r="H15" s="2" t="str">
        <f t="shared" si="2"/>
        <v>QTY:28752 PCS/USD 0.7050 PER PCS</v>
      </c>
      <c r="I15" s="15" t="str">
        <f t="shared" si="3"/>
        <v>QTY:28752</v>
      </c>
      <c r="J15" s="15">
        <f t="shared" si="6"/>
        <v>28752</v>
      </c>
      <c r="K15" s="2" t="str">
        <f>IFERROR(
TRIM(_xlfn.TEXTAFTER(_xlfn.TEXTBEFORE(_xlfn.TEXTAFTER(tblRaw[[#This Row],[GOODS DESCRIPTION]],"QTY"),"/")," ")),
tblRaw[[#This Row],[Unit of measure]]
)</f>
        <v>PCS</v>
      </c>
      <c r="L15" s="2">
        <f t="shared" si="4"/>
        <v>0.70499999999999996</v>
      </c>
      <c r="M15" s="2" t="str">
        <f t="shared" si="5"/>
        <v>USD</v>
      </c>
      <c r="N15" s="2">
        <v>3953.4</v>
      </c>
      <c r="O15" s="2" t="s">
        <v>17</v>
      </c>
      <c r="P15" s="2">
        <v>492.73196994991662</v>
      </c>
      <c r="Q15" s="2">
        <v>1947966.57</v>
      </c>
      <c r="R15" s="2">
        <v>5.5456608885753127</v>
      </c>
      <c r="S15" s="2">
        <v>21924.215756893642</v>
      </c>
      <c r="T15" s="6">
        <v>547378.6</v>
      </c>
    </row>
    <row r="16" spans="1:42">
      <c r="A16" s="5" t="s">
        <v>12</v>
      </c>
      <c r="B16" s="2" t="s">
        <v>37</v>
      </c>
      <c r="C16" s="2" t="s">
        <v>14</v>
      </c>
      <c r="D16" s="3" t="s">
        <v>15</v>
      </c>
      <c r="E16" s="2" t="s">
        <v>39</v>
      </c>
      <c r="F16" s="2" t="str">
        <f t="shared" si="0"/>
        <v>HOUSEHOLD</v>
      </c>
      <c r="G16" s="2" t="str">
        <f t="shared" si="1"/>
        <v>STEEL HOOK 3PCS SET</v>
      </c>
      <c r="H16" s="2" t="str">
        <f t="shared" si="2"/>
        <v>2628</v>
      </c>
      <c r="I16" s="15" t="str">
        <f t="shared" si="3"/>
        <v>2628)</v>
      </c>
      <c r="J16" s="15">
        <f t="shared" si="6"/>
        <v>166608</v>
      </c>
      <c r="K16" s="2" t="str">
        <f>IFERROR(
TRIM(_xlfn.TEXTAFTER(_xlfn.TEXTBEFORE(_xlfn.TEXTAFTER(tblRaw[[#This Row],[GOODS DESCRIPTION]],"QTY"),"/")," ")),
tblRaw[[#This Row],[Unit of measure]]
)</f>
        <v>166608 SET</v>
      </c>
      <c r="L16" s="2">
        <f t="shared" si="4"/>
        <v>0.36</v>
      </c>
      <c r="M16" s="2" t="str">
        <f t="shared" si="5"/>
        <v>USD</v>
      </c>
      <c r="N16" s="2">
        <v>5646.16</v>
      </c>
      <c r="O16" s="2" t="s">
        <v>17</v>
      </c>
      <c r="P16" s="2">
        <v>971.50580040239731</v>
      </c>
      <c r="Q16" s="2">
        <v>5485277.1900000004</v>
      </c>
      <c r="R16" s="2">
        <v>10.93422397751714</v>
      </c>
      <c r="S16" s="2">
        <v>61736.378052898152</v>
      </c>
      <c r="T16" s="6">
        <v>1541362.8</v>
      </c>
    </row>
    <row r="17" spans="1:20">
      <c r="A17" s="5" t="s">
        <v>12</v>
      </c>
      <c r="B17" s="2" t="s">
        <v>37</v>
      </c>
      <c r="C17" s="2" t="s">
        <v>14</v>
      </c>
      <c r="D17" s="3" t="s">
        <v>15</v>
      </c>
      <c r="E17" s="2" t="s">
        <v>40</v>
      </c>
      <c r="F17" s="2" t="str">
        <f t="shared" si="0"/>
        <v>NP-55</v>
      </c>
      <c r="G17" s="2" t="str">
        <f t="shared" si="1"/>
        <v>STEEL TEA STRAINER</v>
      </c>
      <c r="H17" s="2" t="str">
        <f t="shared" si="2"/>
        <v>QTY:50400 PCS/USD 0.2710 PER PCS</v>
      </c>
      <c r="I17" s="15" t="str">
        <f t="shared" si="3"/>
        <v>QTY:50400</v>
      </c>
      <c r="J17" s="15">
        <f t="shared" si="6"/>
        <v>50400</v>
      </c>
      <c r="K17" s="2" t="str">
        <f>IFERROR(
TRIM(_xlfn.TEXTAFTER(_xlfn.TEXTBEFORE(_xlfn.TEXTAFTER(tblRaw[[#This Row],[GOODS DESCRIPTION]],"QTY"),"/")," ")),
tblRaw[[#This Row],[Unit of measure]]
)</f>
        <v>PCS</v>
      </c>
      <c r="L17" s="2">
        <f t="shared" si="4"/>
        <v>0.27100000000000002</v>
      </c>
      <c r="M17" s="2" t="str">
        <f t="shared" si="5"/>
        <v>USD</v>
      </c>
      <c r="N17" s="2">
        <v>2310</v>
      </c>
      <c r="O17" s="2" t="s">
        <v>17</v>
      </c>
      <c r="P17" s="2">
        <v>568.21425541125529</v>
      </c>
      <c r="Q17" s="2">
        <v>1312574.93</v>
      </c>
      <c r="R17" s="2">
        <v>6.3952082769978116</v>
      </c>
      <c r="S17" s="2">
        <v>14772.931119864939</v>
      </c>
      <c r="T17" s="6">
        <v>368833.6</v>
      </c>
    </row>
    <row r="18" spans="1:20">
      <c r="A18" s="5" t="s">
        <v>12</v>
      </c>
      <c r="B18" s="2" t="s">
        <v>37</v>
      </c>
      <c r="C18" s="2" t="s">
        <v>14</v>
      </c>
      <c r="D18" s="3" t="s">
        <v>15</v>
      </c>
      <c r="E18" s="2" t="s">
        <v>41</v>
      </c>
      <c r="F18" s="2" t="str">
        <f t="shared" si="0"/>
        <v>HOUSEHOLD</v>
      </c>
      <c r="G18" s="2" t="str">
        <f t="shared" si="1"/>
        <v>STEEL HOOK 3PCS SET</v>
      </c>
      <c r="H18" s="2" t="str">
        <f t="shared" si="2"/>
        <v>3888</v>
      </c>
      <c r="I18" s="15" t="str">
        <f t="shared" si="3"/>
        <v>3888)</v>
      </c>
      <c r="J18" s="15">
        <f t="shared" si="6"/>
        <v>55296</v>
      </c>
      <c r="K18" s="2" t="str">
        <f>IFERROR(
TRIM(_xlfn.TEXTAFTER(_xlfn.TEXTBEFORE(_xlfn.TEXTAFTER(tblRaw[[#This Row],[GOODS DESCRIPTION]],"QTY"),"/")," ")),
tblRaw[[#This Row],[Unit of measure]]
)</f>
        <v>SET</v>
      </c>
      <c r="L18" s="2">
        <f t="shared" si="4"/>
        <v>0.24</v>
      </c>
      <c r="M18" s="2" t="str">
        <f t="shared" si="5"/>
        <v>USD</v>
      </c>
      <c r="N18" s="2">
        <v>1843.2</v>
      </c>
      <c r="O18" s="2" t="s">
        <v>17</v>
      </c>
      <c r="P18" s="2">
        <v>689.90430230034724</v>
      </c>
      <c r="Q18" s="2">
        <v>1271631.6100000001</v>
      </c>
      <c r="R18" s="2">
        <v>7.764820509851968</v>
      </c>
      <c r="S18" s="2">
        <v>14312.117163759151</v>
      </c>
      <c r="T18" s="6">
        <v>357328.4</v>
      </c>
    </row>
    <row r="19" spans="1:20">
      <c r="A19" s="5" t="s">
        <v>12</v>
      </c>
      <c r="B19" s="2" t="s">
        <v>37</v>
      </c>
      <c r="C19" s="2" t="s">
        <v>14</v>
      </c>
      <c r="D19" s="3" t="s">
        <v>15</v>
      </c>
      <c r="E19" s="2" t="s">
        <v>42</v>
      </c>
      <c r="F19" s="2" t="str">
        <f t="shared" si="0"/>
        <v>SB-12</v>
      </c>
      <c r="G19" s="2" t="str">
        <f t="shared" si="1"/>
        <v>STEEL TEA STRAINER BIG</v>
      </c>
      <c r="H19" s="2" t="str">
        <f t="shared" si="2"/>
        <v>QTY:1026 PCS/USD 0.9770 PER PCS</v>
      </c>
      <c r="I19" s="15" t="str">
        <f t="shared" si="3"/>
        <v>QTY:1026</v>
      </c>
      <c r="J19" s="15">
        <f t="shared" si="6"/>
        <v>1026</v>
      </c>
      <c r="K19" s="2" t="str">
        <f>IFERROR(
TRIM(_xlfn.TEXTAFTER(_xlfn.TEXTBEFORE(_xlfn.TEXTAFTER(tblRaw[[#This Row],[GOODS DESCRIPTION]],"QTY"),"/")," ")),
tblRaw[[#This Row],[Unit of measure]]
)</f>
        <v>PCS</v>
      </c>
      <c r="L19" s="2">
        <f t="shared" si="4"/>
        <v>0.97699999999999998</v>
      </c>
      <c r="M19" s="2" t="str">
        <f t="shared" si="5"/>
        <v>USD</v>
      </c>
      <c r="N19" s="2">
        <v>250.8</v>
      </c>
      <c r="O19" s="2" t="s">
        <v>17</v>
      </c>
      <c r="P19" s="2">
        <v>384.09425837320572</v>
      </c>
      <c r="Q19" s="2">
        <v>96330.84</v>
      </c>
      <c r="R19" s="2">
        <v>4.3229516980664684</v>
      </c>
      <c r="S19" s="2">
        <v>1084.1962858750701</v>
      </c>
      <c r="T19" s="6">
        <v>27069</v>
      </c>
    </row>
    <row r="20" spans="1:20">
      <c r="A20" s="5" t="s">
        <v>12</v>
      </c>
      <c r="B20" s="2" t="s">
        <v>37</v>
      </c>
      <c r="C20" s="2" t="s">
        <v>14</v>
      </c>
      <c r="D20" s="3" t="s">
        <v>15</v>
      </c>
      <c r="E20" s="2" t="s">
        <v>43</v>
      </c>
      <c r="F20" s="2" t="str">
        <f t="shared" si="0"/>
        <v>HOUSEHOLD</v>
      </c>
      <c r="G20" s="2" t="str">
        <f t="shared" si="1"/>
        <v>STEEL HOOK 3 PCS SET</v>
      </c>
      <c r="H20" s="2" t="str">
        <f t="shared" si="2"/>
        <v>2628</v>
      </c>
      <c r="I20" s="15" t="str">
        <f t="shared" si="3"/>
        <v>2628)</v>
      </c>
      <c r="J20" s="15">
        <f t="shared" si="6"/>
        <v>432</v>
      </c>
      <c r="K20" s="2" t="str">
        <f>IFERROR(
TRIM(_xlfn.TEXTAFTER(_xlfn.TEXTBEFORE(_xlfn.TEXTAFTER(tblRaw[[#This Row],[GOODS DESCRIPTION]],"QTY"),"/")," ")),
tblRaw[[#This Row],[Unit of measure]]
)</f>
        <v>SET</v>
      </c>
      <c r="L20" s="2" t="str">
        <f t="shared" si="4"/>
        <v/>
      </c>
      <c r="M20" s="2" t="str">
        <f t="shared" si="5"/>
        <v>USD</v>
      </c>
      <c r="N20" s="2">
        <v>14.64</v>
      </c>
      <c r="O20" s="2" t="s">
        <v>17</v>
      </c>
      <c r="P20" s="2">
        <v>987.67759562841525</v>
      </c>
      <c r="Q20" s="2">
        <v>14459.6</v>
      </c>
      <c r="R20" s="2">
        <v>11.11623630420276</v>
      </c>
      <c r="S20" s="2">
        <v>162.74169949352839</v>
      </c>
      <c r="T20" s="6">
        <v>4063.1</v>
      </c>
    </row>
    <row r="21" spans="1:20">
      <c r="A21" s="5" t="s">
        <v>12</v>
      </c>
      <c r="B21" s="2" t="s">
        <v>44</v>
      </c>
      <c r="C21" s="2" t="s">
        <v>14</v>
      </c>
      <c r="D21" s="3" t="s">
        <v>15</v>
      </c>
      <c r="E21" s="2" t="s">
        <v>45</v>
      </c>
      <c r="F21" s="2" t="str">
        <f t="shared" si="0"/>
        <v>MILD</v>
      </c>
      <c r="G21" s="2" t="str">
        <f t="shared" si="1"/>
        <v>STEEL MULTI FUNCTION CLOTH STAND</v>
      </c>
      <c r="H21" s="2" t="str">
        <f t="shared" si="2"/>
        <v>RYX-02-020</v>
      </c>
      <c r="I21" s="15" t="str">
        <f t="shared" si="3"/>
        <v>RYX-02-020)</v>
      </c>
      <c r="J21" s="15">
        <f t="shared" si="6"/>
        <v>1232</v>
      </c>
      <c r="K21" s="2" t="str">
        <f>IFERROR(
TRIM(_xlfn.TEXTAFTER(_xlfn.TEXTBEFORE(_xlfn.TEXTAFTER(tblRaw[[#This Row],[GOODS DESCRIPTION]],"QTY"),"/")," ")),
tblRaw[[#This Row],[Unit of measure]]
)</f>
        <v>1232 PCS</v>
      </c>
      <c r="L21" s="2">
        <f t="shared" si="4"/>
        <v>101</v>
      </c>
      <c r="M21" s="2" t="str">
        <f t="shared" si="5"/>
        <v>CNY</v>
      </c>
      <c r="N21" s="2">
        <v>4004</v>
      </c>
      <c r="O21" s="2" t="s">
        <v>17</v>
      </c>
      <c r="P21" s="2">
        <v>434.33413336663341</v>
      </c>
      <c r="Q21" s="2">
        <v>1739073.87</v>
      </c>
      <c r="R21" s="2">
        <v>4.8883976743571571</v>
      </c>
      <c r="S21" s="2">
        <v>19573.144288126059</v>
      </c>
      <c r="T21" s="6">
        <v>488679.8</v>
      </c>
    </row>
    <row r="22" spans="1:20">
      <c r="A22" s="5" t="s">
        <v>12</v>
      </c>
      <c r="B22" s="2" t="s">
        <v>44</v>
      </c>
      <c r="C22" s="2" t="s">
        <v>14</v>
      </c>
      <c r="D22" s="3" t="s">
        <v>15</v>
      </c>
      <c r="E22" s="2" t="s">
        <v>46</v>
      </c>
      <c r="F22" s="2" t="str">
        <f t="shared" si="0"/>
        <v>H2740</v>
      </c>
      <c r="G22" s="2" t="str">
        <f t="shared" si="1"/>
        <v>STEEL CUTLERY HOLDER</v>
      </c>
      <c r="H22" s="2" t="str">
        <f t="shared" si="2"/>
        <v>QTY:24960 PCS/ USD 1.46 PER PCS</v>
      </c>
      <c r="I22" s="15" t="str">
        <f t="shared" si="3"/>
        <v>QTY:24960</v>
      </c>
      <c r="J22" s="15">
        <f t="shared" si="6"/>
        <v>24960</v>
      </c>
      <c r="K22" s="2" t="str">
        <f>IFERROR(
TRIM(_xlfn.TEXTAFTER(_xlfn.TEXTBEFORE(_xlfn.TEXTAFTER(tblRaw[[#This Row],[GOODS DESCRIPTION]],"QTY"),"/")," ")),
tblRaw[[#This Row],[Unit of measure]]
)</f>
        <v>PCS</v>
      </c>
      <c r="L22" s="2">
        <f t="shared" si="4"/>
        <v>1.46</v>
      </c>
      <c r="M22" s="2" t="str">
        <f t="shared" si="5"/>
        <v>USD</v>
      </c>
      <c r="N22" s="2">
        <v>9776</v>
      </c>
      <c r="O22" s="2" t="s">
        <v>17</v>
      </c>
      <c r="P22" s="2">
        <v>347.60346665302779</v>
      </c>
      <c r="Q22" s="2">
        <v>3398171.49</v>
      </c>
      <c r="R22" s="2">
        <v>3.9122506094882148</v>
      </c>
      <c r="S22" s="2">
        <v>38246.161958356788</v>
      </c>
      <c r="T22" s="6">
        <v>954886.2</v>
      </c>
    </row>
    <row r="23" spans="1:20">
      <c r="A23" s="5" t="s">
        <v>12</v>
      </c>
      <c r="B23" s="2" t="s">
        <v>44</v>
      </c>
      <c r="C23" s="2" t="s">
        <v>14</v>
      </c>
      <c r="D23" s="3" t="s">
        <v>15</v>
      </c>
      <c r="E23" s="2" t="s">
        <v>47</v>
      </c>
      <c r="F23" s="2" t="str">
        <f t="shared" si="0"/>
        <v>H2740</v>
      </c>
      <c r="G23" s="2" t="str">
        <f t="shared" si="1"/>
        <v>STEEL CUTLERY HOLDER</v>
      </c>
      <c r="H23" s="2" t="str">
        <f t="shared" si="2"/>
        <v>QTY:24960 PCS/ USD 1.46 PER PCS</v>
      </c>
      <c r="I23" s="15" t="str">
        <f t="shared" si="3"/>
        <v>QTY:24960</v>
      </c>
      <c r="J23" s="15">
        <f t="shared" si="6"/>
        <v>24960</v>
      </c>
      <c r="K23" s="2" t="str">
        <f>IFERROR(
TRIM(_xlfn.TEXTAFTER(_xlfn.TEXTBEFORE(_xlfn.TEXTAFTER(tblRaw[[#This Row],[GOODS DESCRIPTION]],"QTY"),"/")," ")),
tblRaw[[#This Row],[Unit of measure]]
)</f>
        <v>PCS</v>
      </c>
      <c r="L23" s="2">
        <f t="shared" si="4"/>
        <v>1.46</v>
      </c>
      <c r="M23" s="2" t="str">
        <f t="shared" si="5"/>
        <v>USD</v>
      </c>
      <c r="N23" s="2">
        <v>9776</v>
      </c>
      <c r="O23" s="2" t="s">
        <v>17</v>
      </c>
      <c r="P23" s="2">
        <v>347.60341857610467</v>
      </c>
      <c r="Q23" s="2">
        <v>3398171.02</v>
      </c>
      <c r="R23" s="2">
        <v>3.912250068386097</v>
      </c>
      <c r="S23" s="2">
        <v>38246.156668542477</v>
      </c>
      <c r="T23" s="6">
        <v>954886</v>
      </c>
    </row>
    <row r="24" spans="1:20">
      <c r="A24" s="5" t="s">
        <v>12</v>
      </c>
      <c r="B24" s="2" t="s">
        <v>48</v>
      </c>
      <c r="C24" s="2" t="s">
        <v>14</v>
      </c>
      <c r="D24" s="3" t="s">
        <v>15</v>
      </c>
      <c r="E24" s="2" t="s">
        <v>49</v>
      </c>
      <c r="F24" s="2" t="str">
        <f t="shared" si="0"/>
        <v>HOUSEHOLD</v>
      </c>
      <c r="G24" s="2" t="str">
        <f t="shared" si="1"/>
        <v>STEEL HOOK 3PCS SET</v>
      </c>
      <c r="H24" s="2" t="str">
        <f t="shared" si="2"/>
        <v>3888</v>
      </c>
      <c r="I24" s="15" t="str">
        <f t="shared" si="3"/>
        <v>3888)</v>
      </c>
      <c r="J24" s="15">
        <f t="shared" si="6"/>
        <v>153600</v>
      </c>
      <c r="K24" s="2" t="str">
        <f>IFERROR(
TRIM(_xlfn.TEXTAFTER(_xlfn.TEXTBEFORE(_xlfn.TEXTAFTER(tblRaw[[#This Row],[GOODS DESCRIPTION]],"QTY"),"/")," ")),
tblRaw[[#This Row],[Unit of measure]]
)</f>
        <v>SET</v>
      </c>
      <c r="L24" s="2">
        <f t="shared" si="4"/>
        <v>0.24</v>
      </c>
      <c r="M24" s="2" t="str">
        <f t="shared" si="5"/>
        <v>USD</v>
      </c>
      <c r="N24" s="2">
        <v>5120</v>
      </c>
      <c r="O24" s="2" t="s">
        <v>17</v>
      </c>
      <c r="P24" s="2">
        <v>660.84275390624998</v>
      </c>
      <c r="Q24" s="2">
        <v>3383514.9</v>
      </c>
      <c r="R24" s="2">
        <v>7.4377349905036576</v>
      </c>
      <c r="S24" s="2">
        <v>38081.20315137873</v>
      </c>
      <c r="T24" s="6">
        <v>1239719.8999999999</v>
      </c>
    </row>
    <row r="25" spans="1:20">
      <c r="A25" s="5" t="s">
        <v>12</v>
      </c>
      <c r="B25" s="2" t="s">
        <v>50</v>
      </c>
      <c r="C25" s="2" t="s">
        <v>14</v>
      </c>
      <c r="D25" s="3" t="s">
        <v>15</v>
      </c>
      <c r="E25" s="2" t="s">
        <v>51</v>
      </c>
      <c r="F25" s="2" t="str">
        <f t="shared" si="0"/>
        <v>MILD</v>
      </c>
      <c r="G25" s="2" t="str">
        <f t="shared" si="1"/>
        <v>STEEL MULTI FUNCTION CLOTH STAND</v>
      </c>
      <c r="H25" s="2" t="str">
        <f t="shared" si="2"/>
        <v>RYX-02-020</v>
      </c>
      <c r="I25" s="15" t="str">
        <f t="shared" si="3"/>
        <v>RYX-02-020)</v>
      </c>
      <c r="J25" s="15">
        <f t="shared" si="6"/>
        <v>1232</v>
      </c>
      <c r="K25" s="2" t="str">
        <f>IFERROR(
TRIM(_xlfn.TEXTAFTER(_xlfn.TEXTBEFORE(_xlfn.TEXTAFTER(tblRaw[[#This Row],[GOODS DESCRIPTION]],"QTY"),"/")," ")),
tblRaw[[#This Row],[Unit of measure]]
)</f>
        <v>PCS</v>
      </c>
      <c r="L25" s="2">
        <f t="shared" si="4"/>
        <v>101</v>
      </c>
      <c r="M25" s="2" t="str">
        <f t="shared" si="5"/>
        <v>CNY</v>
      </c>
      <c r="N25" s="2">
        <v>4004</v>
      </c>
      <c r="O25" s="2" t="s">
        <v>17</v>
      </c>
      <c r="P25" s="2">
        <v>427.8509965034965</v>
      </c>
      <c r="Q25" s="2">
        <v>1713115.39</v>
      </c>
      <c r="R25" s="2">
        <v>4.8073145674550162</v>
      </c>
      <c r="S25" s="2">
        <v>19248.487528089881</v>
      </c>
      <c r="T25" s="6">
        <v>627685.5</v>
      </c>
    </row>
    <row r="26" spans="1:20">
      <c r="A26" s="5" t="s">
        <v>12</v>
      </c>
      <c r="B26" s="2" t="s">
        <v>52</v>
      </c>
      <c r="C26" s="2" t="s">
        <v>14</v>
      </c>
      <c r="D26" s="3" t="s">
        <v>15</v>
      </c>
      <c r="E26" s="2" t="s">
        <v>53</v>
      </c>
      <c r="F26" s="2" t="str">
        <f t="shared" si="0"/>
        <v>STEEL</v>
      </c>
      <c r="G26" s="2" t="str">
        <f t="shared" si="1"/>
        <v>BASKET BIG</v>
      </c>
      <c r="H26" s="2" t="str">
        <f t="shared" si="2"/>
        <v>SY-845-4</v>
      </c>
      <c r="I26" s="15" t="str">
        <f t="shared" si="3"/>
        <v>SY-845-4)</v>
      </c>
      <c r="J26" s="15">
        <f t="shared" si="6"/>
        <v>800</v>
      </c>
      <c r="K26" s="2" t="str">
        <f>IFERROR(
TRIM(_xlfn.TEXTAFTER(_xlfn.TEXTBEFORE(_xlfn.TEXTAFTER(tblRaw[[#This Row],[GOODS DESCRIPTION]],"QTY"),"/")," ")),
tblRaw[[#This Row],[Unit of measure]]
)</f>
        <v>PCS</v>
      </c>
      <c r="L26" s="2">
        <f t="shared" si="4"/>
        <v>0.97099999999999997</v>
      </c>
      <c r="M26" s="2" t="str">
        <f t="shared" si="5"/>
        <v>USD</v>
      </c>
      <c r="N26" s="2">
        <v>150</v>
      </c>
      <c r="O26" s="2" t="s">
        <v>17</v>
      </c>
      <c r="P26" s="2">
        <v>499.2998</v>
      </c>
      <c r="Q26" s="2">
        <v>74894.97</v>
      </c>
      <c r="R26" s="2">
        <v>5.6101101123595516</v>
      </c>
      <c r="S26" s="2">
        <v>841.51651685393267</v>
      </c>
      <c r="T26" s="6">
        <v>27441.5</v>
      </c>
    </row>
    <row r="27" spans="1:20">
      <c r="A27" s="5" t="s">
        <v>12</v>
      </c>
      <c r="B27" s="2" t="s">
        <v>54</v>
      </c>
      <c r="C27" s="2" t="s">
        <v>14</v>
      </c>
      <c r="D27" s="3" t="s">
        <v>15</v>
      </c>
      <c r="E27" s="2" t="s">
        <v>55</v>
      </c>
      <c r="F27" s="2" t="str">
        <f t="shared" si="0"/>
        <v>MILD</v>
      </c>
      <c r="G27" s="2" t="str">
        <f t="shared" si="1"/>
        <v>STEEL MULTI FUNCTION CLOTH STAND</v>
      </c>
      <c r="H27" s="2" t="str">
        <f t="shared" si="2"/>
        <v>RYX-02-026-3S</v>
      </c>
      <c r="I27" s="15" t="str">
        <f t="shared" si="3"/>
        <v>RYX-02-026-3S)</v>
      </c>
      <c r="J27" s="15">
        <f t="shared" si="6"/>
        <v>1696</v>
      </c>
      <c r="K27" s="2" t="str">
        <f>IFERROR(
TRIM(_xlfn.TEXTAFTER(_xlfn.TEXTBEFORE(_xlfn.TEXTAFTER(tblRaw[[#This Row],[GOODS DESCRIPTION]],"QTY"),"/")," ")),
tblRaw[[#This Row],[Unit of measure]]
)</f>
        <v>PCS</v>
      </c>
      <c r="L27" s="2">
        <f t="shared" si="4"/>
        <v>81.5</v>
      </c>
      <c r="M27" s="2" t="str">
        <f t="shared" si="5"/>
        <v>CNY</v>
      </c>
      <c r="N27" s="2">
        <v>6614.4</v>
      </c>
      <c r="O27" s="2" t="s">
        <v>17</v>
      </c>
      <c r="P27" s="2">
        <v>308.04406295355591</v>
      </c>
      <c r="Q27" s="2">
        <v>2037526.65</v>
      </c>
      <c r="R27" s="2">
        <v>3.4611692466691681</v>
      </c>
      <c r="S27" s="2">
        <v>22893.557865168539</v>
      </c>
      <c r="T27" s="6">
        <v>746549.7</v>
      </c>
    </row>
    <row r="28" spans="1:20">
      <c r="A28" s="5" t="s">
        <v>12</v>
      </c>
      <c r="B28" s="2" t="s">
        <v>56</v>
      </c>
      <c r="C28" s="2" t="s">
        <v>14</v>
      </c>
      <c r="D28" s="3" t="s">
        <v>15</v>
      </c>
      <c r="E28" s="2" t="s">
        <v>57</v>
      </c>
      <c r="F28" s="2" t="str">
        <f t="shared" si="0"/>
        <v>SB-12</v>
      </c>
      <c r="G28" s="2" t="str">
        <f t="shared" si="1"/>
        <v>STEEL TEA STRAINER BIG</v>
      </c>
      <c r="H28" s="2" t="str">
        <f t="shared" si="2"/>
        <v>QTY:4842 PCS/USD 0.977 PER PCS</v>
      </c>
      <c r="I28" s="15" t="str">
        <f t="shared" si="3"/>
        <v>QTY:4842</v>
      </c>
      <c r="J28" s="15">
        <f t="shared" si="6"/>
        <v>4842</v>
      </c>
      <c r="K28" s="2" t="str">
        <f>IFERROR(
TRIM(_xlfn.TEXTAFTER(_xlfn.TEXTBEFORE(_xlfn.TEXTAFTER(tblRaw[[#This Row],[GOODS DESCRIPTION]],"QTY"),"/")," ")),
tblRaw[[#This Row],[Unit of measure]]
)</f>
        <v>PCS</v>
      </c>
      <c r="L28" s="2">
        <f t="shared" si="4"/>
        <v>0.97699999999999998</v>
      </c>
      <c r="M28" s="2" t="str">
        <f t="shared" si="5"/>
        <v>USD</v>
      </c>
      <c r="N28" s="2">
        <v>1183.5999999999999</v>
      </c>
      <c r="O28" s="2" t="s">
        <v>17</v>
      </c>
      <c r="P28" s="2">
        <v>381.68436971949978</v>
      </c>
      <c r="Q28" s="2">
        <v>451761.62</v>
      </c>
      <c r="R28" s="2">
        <v>4.342256765864617</v>
      </c>
      <c r="S28" s="2">
        <v>5139.4951080773599</v>
      </c>
      <c r="T28" s="6">
        <v>165525.4</v>
      </c>
    </row>
    <row r="29" spans="1:20">
      <c r="A29" s="5" t="s">
        <v>12</v>
      </c>
      <c r="B29" s="2" t="s">
        <v>56</v>
      </c>
      <c r="C29" s="2" t="s">
        <v>14</v>
      </c>
      <c r="D29" s="3" t="s">
        <v>15</v>
      </c>
      <c r="E29" s="2" t="s">
        <v>58</v>
      </c>
      <c r="F29" s="2" t="str">
        <f t="shared" si="0"/>
        <v>SY-845-4</v>
      </c>
      <c r="G29" s="2" t="str">
        <f t="shared" si="1"/>
        <v>STEEL BASKET BIG</v>
      </c>
      <c r="H29" s="2" t="str">
        <f t="shared" si="2"/>
        <v>QTY 37200 PCS/USD 0.9691 PER PCS</v>
      </c>
      <c r="I29" s="15" t="str">
        <f t="shared" si="3"/>
        <v>QTY</v>
      </c>
      <c r="J29" s="15">
        <f t="shared" si="6"/>
        <v>37200</v>
      </c>
      <c r="K29" s="2" t="str">
        <f>IFERROR(
TRIM(_xlfn.TEXTAFTER(_xlfn.TEXTBEFORE(_xlfn.TEXTAFTER(tblRaw[[#This Row],[GOODS DESCRIPTION]],"QTY"),"/")," ")),
tblRaw[[#This Row],[Unit of measure]]
)</f>
        <v>37200 PCS</v>
      </c>
      <c r="L29" s="2">
        <f t="shared" si="4"/>
        <v>0.96909999999999996</v>
      </c>
      <c r="M29" s="2" t="str">
        <f t="shared" si="5"/>
        <v>USD</v>
      </c>
      <c r="N29" s="2">
        <v>6975</v>
      </c>
      <c r="O29" s="2" t="s">
        <v>17</v>
      </c>
      <c r="P29" s="2">
        <v>506.19001720430123</v>
      </c>
      <c r="Q29" s="2">
        <v>3530675.37</v>
      </c>
      <c r="R29" s="2">
        <v>5.758703267398193</v>
      </c>
      <c r="S29" s="2">
        <v>40166.955290102393</v>
      </c>
      <c r="T29" s="6">
        <v>1293639.5</v>
      </c>
    </row>
    <row r="30" spans="1:20">
      <c r="A30" s="5" t="s">
        <v>12</v>
      </c>
      <c r="B30" s="2" t="s">
        <v>56</v>
      </c>
      <c r="C30" s="2" t="s">
        <v>14</v>
      </c>
      <c r="D30" s="3" t="s">
        <v>15</v>
      </c>
      <c r="E30" s="2" t="s">
        <v>59</v>
      </c>
      <c r="F30" s="2" t="str">
        <f t="shared" si="0"/>
        <v>NP-55</v>
      </c>
      <c r="G30" s="2" t="str">
        <f t="shared" si="1"/>
        <v>STEEL TEA STRAINER</v>
      </c>
      <c r="H30" s="2" t="str">
        <f t="shared" si="2"/>
        <v>QTY:50400 PCS/USD 0.270 PER PCS</v>
      </c>
      <c r="I30" s="15" t="str">
        <f t="shared" si="3"/>
        <v>QTY:50400</v>
      </c>
      <c r="J30" s="15">
        <f t="shared" si="6"/>
        <v>50400</v>
      </c>
      <c r="K30" s="2" t="str">
        <f>IFERROR(
TRIM(_xlfn.TEXTAFTER(_xlfn.TEXTBEFORE(_xlfn.TEXTAFTER(tblRaw[[#This Row],[GOODS DESCRIPTION]],"QTY"),"/")," ")),
tblRaw[[#This Row],[Unit of measure]]
)</f>
        <v>PCS</v>
      </c>
      <c r="L30" s="2">
        <f t="shared" si="4"/>
        <v>0.27</v>
      </c>
      <c r="M30" s="2" t="str">
        <f t="shared" si="5"/>
        <v>USD</v>
      </c>
      <c r="N30" s="2">
        <v>2310</v>
      </c>
      <c r="O30" s="2" t="s">
        <v>17</v>
      </c>
      <c r="P30" s="2">
        <v>562.56491341991341</v>
      </c>
      <c r="Q30" s="2">
        <v>1299524.95</v>
      </c>
      <c r="R30" s="2">
        <v>6.4000558978374684</v>
      </c>
      <c r="S30" s="2">
        <v>14784.12912400455</v>
      </c>
      <c r="T30" s="6">
        <v>476146</v>
      </c>
    </row>
    <row r="31" spans="1:20">
      <c r="A31" s="5" t="s">
        <v>12</v>
      </c>
      <c r="B31" s="2" t="s">
        <v>56</v>
      </c>
      <c r="C31" s="2" t="s">
        <v>14</v>
      </c>
      <c r="D31" s="3" t="s">
        <v>15</v>
      </c>
      <c r="E31" s="2" t="s">
        <v>60</v>
      </c>
      <c r="F31" s="2" t="str">
        <f t="shared" si="0"/>
        <v>AM-321</v>
      </c>
      <c r="G31" s="2" t="str">
        <f t="shared" si="1"/>
        <v>STEEL DRAINER</v>
      </c>
      <c r="H31" s="2" t="str">
        <f t="shared" si="2"/>
        <v>QTY:21648 PCS/USD 0.702 PER PCS</v>
      </c>
      <c r="I31" s="15" t="str">
        <f t="shared" si="3"/>
        <v>QTY:21648</v>
      </c>
      <c r="J31" s="15">
        <f t="shared" si="6"/>
        <v>21648</v>
      </c>
      <c r="K31" s="2" t="str">
        <f>IFERROR(
TRIM(_xlfn.TEXTAFTER(_xlfn.TEXTBEFORE(_xlfn.TEXTAFTER(tblRaw[[#This Row],[GOODS DESCRIPTION]],"QTY"),"/")," ")),
tblRaw[[#This Row],[Unit of measure]]
)</f>
        <v>PCS</v>
      </c>
      <c r="L31" s="2">
        <f t="shared" si="4"/>
        <v>0.70199999999999996</v>
      </c>
      <c r="M31" s="2" t="str">
        <f t="shared" si="5"/>
        <v>USD</v>
      </c>
      <c r="N31" s="2">
        <v>2976.6</v>
      </c>
      <c r="O31" s="2" t="s">
        <v>17</v>
      </c>
      <c r="P31" s="2">
        <v>487.55640663844662</v>
      </c>
      <c r="Q31" s="2">
        <v>1451260.4</v>
      </c>
      <c r="R31" s="2">
        <v>5.5467167990722013</v>
      </c>
      <c r="S31" s="2">
        <v>16510.35722411831</v>
      </c>
      <c r="T31" s="6">
        <v>531741.80000000005</v>
      </c>
    </row>
    <row r="32" spans="1:20">
      <c r="A32" s="5" t="s">
        <v>12</v>
      </c>
      <c r="B32" s="2" t="s">
        <v>61</v>
      </c>
      <c r="C32" s="2" t="s">
        <v>14</v>
      </c>
      <c r="D32" s="3" t="s">
        <v>15</v>
      </c>
      <c r="E32" s="2" t="s">
        <v>62</v>
      </c>
      <c r="F32" s="2" t="str">
        <f t="shared" si="0"/>
        <v>STEEL</v>
      </c>
      <c r="G32" s="2" t="str">
        <f t="shared" si="1"/>
        <v>SALT BOTTLE</v>
      </c>
      <c r="H32" s="2" t="str">
        <f t="shared" si="2"/>
        <v>NP-19</v>
      </c>
      <c r="I32" s="15" t="str">
        <f t="shared" si="3"/>
        <v>QTY: 3</v>
      </c>
      <c r="J32" s="15">
        <f t="shared" si="6"/>
        <v>36180</v>
      </c>
      <c r="K32" s="2" t="str">
        <f>IFERROR(
TRIM(_xlfn.TEXTAFTER(_xlfn.TEXTBEFORE(_xlfn.TEXTAFTER(tblRaw[[#This Row],[GOODS DESCRIPTION]],"QTY"),"/")," ")),
tblRaw[[#This Row],[Unit of measure]]
)</f>
        <v>36180 PC</v>
      </c>
      <c r="L32" s="2">
        <f t="shared" si="4"/>
        <v>0.44600000000000001</v>
      </c>
      <c r="M32" s="2" t="str">
        <f t="shared" si="5"/>
        <v>USD</v>
      </c>
      <c r="N32" s="2">
        <v>5628</v>
      </c>
      <c r="O32" s="2" t="s">
        <v>17</v>
      </c>
      <c r="P32" s="2">
        <v>271.19431058990762</v>
      </c>
      <c r="Q32" s="2">
        <v>1526281.58</v>
      </c>
      <c r="R32" s="2">
        <v>3.0852595061422941</v>
      </c>
      <c r="S32" s="2">
        <v>17363.840500568829</v>
      </c>
      <c r="T32" s="6">
        <v>559229.5</v>
      </c>
    </row>
    <row r="33" spans="1:20">
      <c r="A33" s="5" t="s">
        <v>12</v>
      </c>
      <c r="B33" s="2" t="s">
        <v>63</v>
      </c>
      <c r="C33" s="2" t="s">
        <v>14</v>
      </c>
      <c r="D33" s="3" t="s">
        <v>18</v>
      </c>
      <c r="E33" s="2" t="s">
        <v>64</v>
      </c>
      <c r="F33" s="2" t="str">
        <f t="shared" si="0"/>
        <v>STEEL</v>
      </c>
      <c r="G33" s="2" t="str">
        <f t="shared" si="1"/>
        <v>SCRUBBER 6PCS SET</v>
      </c>
      <c r="H33" s="2" t="str">
        <f t="shared" si="2"/>
        <v>OKS-4156</v>
      </c>
      <c r="I33" s="15" t="str">
        <f t="shared" si="3"/>
        <v>OKS-4156)</v>
      </c>
      <c r="J33" s="15">
        <f t="shared" si="6"/>
        <v>98400</v>
      </c>
      <c r="K33" s="2" t="str">
        <f>IFERROR(
TRIM(_xlfn.TEXTAFTER(_xlfn.TEXTBEFORE(_xlfn.TEXTAFTER(tblRaw[[#This Row],[GOODS DESCRIPTION]],"QTY"),"/")," ")),
tblRaw[[#This Row],[Unit of measure]]
)</f>
        <v>SET</v>
      </c>
      <c r="L33" s="2" t="str">
        <f t="shared" si="4"/>
        <v/>
      </c>
      <c r="M33" s="2" t="str">
        <f t="shared" si="5"/>
        <v>USD</v>
      </c>
      <c r="N33" s="2">
        <v>8856</v>
      </c>
      <c r="O33" s="2" t="s">
        <v>17</v>
      </c>
      <c r="P33" s="2">
        <v>242.0626456639566</v>
      </c>
      <c r="Q33" s="2">
        <v>2143706.79</v>
      </c>
      <c r="R33" s="2">
        <v>2.753841247599051</v>
      </c>
      <c r="S33" s="2">
        <v>24388.018088737201</v>
      </c>
      <c r="T33" s="6">
        <v>942373.5</v>
      </c>
    </row>
    <row r="34" spans="1:20">
      <c r="A34" s="5" t="s">
        <v>12</v>
      </c>
      <c r="B34" s="2" t="s">
        <v>65</v>
      </c>
      <c r="C34" s="2" t="s">
        <v>14</v>
      </c>
      <c r="D34" s="3" t="s">
        <v>18</v>
      </c>
      <c r="E34" s="2" t="s">
        <v>66</v>
      </c>
      <c r="F34" s="2" t="str">
        <f t="shared" si="0"/>
        <v>STEEL</v>
      </c>
      <c r="G34" s="2" t="str">
        <f t="shared" si="1"/>
        <v>SCRUBBER</v>
      </c>
      <c r="H34" s="2" t="str">
        <f t="shared" si="2"/>
        <v>8001-12</v>
      </c>
      <c r="I34" s="15" t="str">
        <f t="shared" si="3"/>
        <v>8001-12)</v>
      </c>
      <c r="J34" s="15">
        <f t="shared" si="6"/>
        <v>263520</v>
      </c>
      <c r="K34" s="2" t="str">
        <f>IFERROR(
TRIM(_xlfn.TEXTAFTER(_xlfn.TEXTBEFORE(_xlfn.TEXTAFTER(tblRaw[[#This Row],[GOODS DESCRIPTION]],"QTY"),"/")," ")),
tblRaw[[#This Row],[Unit of measure]]
)</f>
        <v>PCS</v>
      </c>
      <c r="L34" s="2">
        <f t="shared" si="4"/>
        <v>7.8E-2</v>
      </c>
      <c r="M34" s="2" t="str">
        <f t="shared" si="5"/>
        <v>USD</v>
      </c>
      <c r="N34" s="2">
        <v>4758</v>
      </c>
      <c r="O34" s="2" t="s">
        <v>17</v>
      </c>
      <c r="P34" s="2">
        <v>399.76610970996222</v>
      </c>
      <c r="Q34" s="2">
        <v>1902087.15</v>
      </c>
      <c r="R34" s="2">
        <v>4.5479648431167483</v>
      </c>
      <c r="S34" s="2">
        <v>21639.216723549489</v>
      </c>
      <c r="T34" s="6">
        <v>836157.4</v>
      </c>
    </row>
    <row r="35" spans="1:20">
      <c r="A35" s="5" t="s">
        <v>12</v>
      </c>
      <c r="B35" s="2" t="s">
        <v>65</v>
      </c>
      <c r="C35" s="2" t="s">
        <v>14</v>
      </c>
      <c r="D35" s="3" t="s">
        <v>18</v>
      </c>
      <c r="E35" s="2" t="s">
        <v>67</v>
      </c>
      <c r="F35" s="2" t="str">
        <f t="shared" si="0"/>
        <v>STEEL</v>
      </c>
      <c r="G35" s="2" t="str">
        <f t="shared" si="1"/>
        <v>SCRUBBER 6 PCS SET</v>
      </c>
      <c r="H35" s="2" t="str">
        <f t="shared" si="2"/>
        <v>GT001</v>
      </c>
      <c r="I35" s="15" t="str">
        <f t="shared" si="3"/>
        <v>GT001)</v>
      </c>
      <c r="J35" s="15">
        <f t="shared" si="6"/>
        <v>1260</v>
      </c>
      <c r="K35" s="2" t="str">
        <f>IFERROR(
TRIM(_xlfn.TEXTAFTER(_xlfn.TEXTBEFORE(_xlfn.TEXTAFTER(tblRaw[[#This Row],[GOODS DESCRIPTION]],"QTY"),"/")," ")),
tblRaw[[#This Row],[Unit of measure]]
)</f>
        <v>PCS</v>
      </c>
      <c r="L35" s="2">
        <f t="shared" si="4"/>
        <v>0.23799999999999999</v>
      </c>
      <c r="M35" s="2" t="str">
        <f t="shared" si="5"/>
        <v>USD</v>
      </c>
      <c r="N35" s="2">
        <v>180</v>
      </c>
      <c r="O35" s="2" t="s">
        <v>17</v>
      </c>
      <c r="P35" s="2">
        <v>154.16905555555559</v>
      </c>
      <c r="Q35" s="2">
        <v>27750.43</v>
      </c>
      <c r="R35" s="2">
        <v>1.7539141701428389</v>
      </c>
      <c r="S35" s="2">
        <v>315.70455062571102</v>
      </c>
      <c r="T35" s="6">
        <v>12199.1</v>
      </c>
    </row>
    <row r="36" spans="1:20">
      <c r="A36" s="5" t="s">
        <v>12</v>
      </c>
      <c r="B36" s="2" t="s">
        <v>68</v>
      </c>
      <c r="C36" s="2" t="s">
        <v>14</v>
      </c>
      <c r="D36" s="3" t="s">
        <v>15</v>
      </c>
      <c r="E36" s="2" t="s">
        <v>69</v>
      </c>
      <c r="F36" s="2" t="str">
        <f t="shared" si="0"/>
        <v>STEEL</v>
      </c>
      <c r="G36" s="2" t="str">
        <f t="shared" si="1"/>
        <v>SPRINKLER</v>
      </c>
      <c r="H36" s="2" t="str">
        <f t="shared" si="2"/>
        <v>AM-430</v>
      </c>
      <c r="I36" s="15" t="str">
        <f t="shared" si="3"/>
        <v>AM-430)</v>
      </c>
      <c r="J36" s="15">
        <f t="shared" si="6"/>
        <v>30072</v>
      </c>
      <c r="K36" s="2" t="str">
        <f>IFERROR(
TRIM(_xlfn.TEXTAFTER(_xlfn.TEXTBEFORE(_xlfn.TEXTAFTER(tblRaw[[#This Row],[GOODS DESCRIPTION]],"QTY"),"/")," ")),
tblRaw[[#This Row],[Unit of measure]]
)</f>
        <v>30072 PCS</v>
      </c>
      <c r="L36" s="2">
        <f t="shared" si="4"/>
        <v>0.57799999999999996</v>
      </c>
      <c r="M36" s="2" t="str">
        <f t="shared" si="5"/>
        <v>USD</v>
      </c>
      <c r="N36" s="2">
        <v>5012</v>
      </c>
      <c r="O36" s="2" t="s">
        <v>17</v>
      </c>
      <c r="P36" s="2">
        <v>326.07507382282517</v>
      </c>
      <c r="Q36" s="2">
        <v>1634288.27</v>
      </c>
      <c r="R36" s="2">
        <v>3.680305573621053</v>
      </c>
      <c r="S36" s="2">
        <v>18445.69153498872</v>
      </c>
      <c r="T36" s="6">
        <v>598803.30000000005</v>
      </c>
    </row>
    <row r="37" spans="1:20">
      <c r="A37" s="5" t="s">
        <v>12</v>
      </c>
      <c r="B37" s="2" t="s">
        <v>68</v>
      </c>
      <c r="C37" s="2" t="s">
        <v>14</v>
      </c>
      <c r="D37" s="3" t="s">
        <v>15</v>
      </c>
      <c r="E37" s="2" t="s">
        <v>70</v>
      </c>
      <c r="F37" s="2" t="str">
        <f t="shared" si="0"/>
        <v>STEEL</v>
      </c>
      <c r="G37" s="2" t="str">
        <f t="shared" si="1"/>
        <v>SALT BOTTLE</v>
      </c>
      <c r="H37" s="2" t="str">
        <f t="shared" si="2"/>
        <v>NP-19</v>
      </c>
      <c r="I37" s="15" t="str">
        <f t="shared" si="3"/>
        <v>QTY: 3</v>
      </c>
      <c r="J37" s="15">
        <f t="shared" si="6"/>
        <v>36000</v>
      </c>
      <c r="K37" s="2" t="str">
        <f>IFERROR(
TRIM(_xlfn.TEXTAFTER(_xlfn.TEXTBEFORE(_xlfn.TEXTAFTER(tblRaw[[#This Row],[GOODS DESCRIPTION]],"QTY"),"/")," ")),
tblRaw[[#This Row],[Unit of measure]]
)</f>
        <v>36000 PCS</v>
      </c>
      <c r="L37" s="2">
        <f t="shared" si="4"/>
        <v>0.44500000000000001</v>
      </c>
      <c r="M37" s="2" t="str">
        <f t="shared" si="5"/>
        <v>USD</v>
      </c>
      <c r="N37" s="2">
        <v>5600</v>
      </c>
      <c r="O37" s="2" t="s">
        <v>17</v>
      </c>
      <c r="P37" s="2">
        <v>268.97564285714287</v>
      </c>
      <c r="Q37" s="2">
        <v>1506263.6</v>
      </c>
      <c r="R37" s="2">
        <v>3.035842470170913</v>
      </c>
      <c r="S37" s="2">
        <v>17000.717832957111</v>
      </c>
      <c r="T37" s="6">
        <v>551895</v>
      </c>
    </row>
    <row r="38" spans="1:20">
      <c r="A38" s="5" t="s">
        <v>12</v>
      </c>
      <c r="B38" s="2" t="s">
        <v>71</v>
      </c>
      <c r="C38" s="2" t="s">
        <v>14</v>
      </c>
      <c r="D38" s="3" t="s">
        <v>18</v>
      </c>
      <c r="E38" s="2" t="s">
        <v>64</v>
      </c>
      <c r="F38" s="2" t="str">
        <f t="shared" si="0"/>
        <v>STEEL</v>
      </c>
      <c r="G38" s="2" t="str">
        <f t="shared" si="1"/>
        <v>SCRUBBER 6PCS SET</v>
      </c>
      <c r="H38" s="2" t="str">
        <f t="shared" si="2"/>
        <v>OKS-4156</v>
      </c>
      <c r="I38" s="15" t="str">
        <f t="shared" si="3"/>
        <v>OKS-4156)</v>
      </c>
      <c r="J38" s="15">
        <f t="shared" si="6"/>
        <v>98400</v>
      </c>
      <c r="K38" s="2" t="str">
        <f>IFERROR(
TRIM(_xlfn.TEXTAFTER(_xlfn.TEXTBEFORE(_xlfn.TEXTAFTER(tblRaw[[#This Row],[GOODS DESCRIPTION]],"QTY"),"/")," ")),
tblRaw[[#This Row],[Unit of measure]]
)</f>
        <v>SET</v>
      </c>
      <c r="L38" s="2" t="str">
        <f t="shared" si="4"/>
        <v/>
      </c>
      <c r="M38" s="2" t="str">
        <f t="shared" si="5"/>
        <v>USD</v>
      </c>
      <c r="N38" s="2">
        <v>8856</v>
      </c>
      <c r="O38" s="2" t="s">
        <v>17</v>
      </c>
      <c r="P38" s="2">
        <v>235.98643631436309</v>
      </c>
      <c r="Q38" s="2">
        <v>2089895.88</v>
      </c>
      <c r="R38" s="2">
        <v>2.663503795873174</v>
      </c>
      <c r="S38" s="2">
        <v>23587.98961625282</v>
      </c>
      <c r="T38" s="6">
        <v>918718.2</v>
      </c>
    </row>
    <row r="39" spans="1:20">
      <c r="A39" s="5" t="s">
        <v>12</v>
      </c>
      <c r="B39" s="2" t="s">
        <v>72</v>
      </c>
      <c r="C39" s="2" t="s">
        <v>14</v>
      </c>
      <c r="D39" s="3" t="s">
        <v>15</v>
      </c>
      <c r="E39" s="2" t="s">
        <v>73</v>
      </c>
      <c r="F39" s="2" t="str">
        <f t="shared" si="0"/>
        <v>STEEL</v>
      </c>
      <c r="G39" s="2" t="str">
        <f t="shared" si="1"/>
        <v>BASKET SQUARE</v>
      </c>
      <c r="H39" s="2" t="str">
        <f t="shared" si="2"/>
        <v>SY-845-6</v>
      </c>
      <c r="I39" s="15" t="str">
        <f t="shared" si="3"/>
        <v>SY-845-6)</v>
      </c>
      <c r="J39" s="15">
        <f t="shared" si="6"/>
        <v>4400</v>
      </c>
      <c r="K39" s="2" t="str">
        <f>IFERROR(
TRIM(_xlfn.TEXTAFTER(_xlfn.TEXTBEFORE(_xlfn.TEXTAFTER(tblRaw[[#This Row],[GOODS DESCRIPTION]],"QTY"),"/")," ")),
tblRaw[[#This Row],[Unit of measure]]
)</f>
        <v>4400 PCS</v>
      </c>
      <c r="L39" s="2">
        <f t="shared" si="4"/>
        <v>0.70199999999999996</v>
      </c>
      <c r="M39" s="2" t="str">
        <f t="shared" si="5"/>
        <v>USD</v>
      </c>
      <c r="N39" s="2">
        <v>660</v>
      </c>
      <c r="O39" s="2" t="s">
        <v>17</v>
      </c>
      <c r="P39" s="2">
        <v>436.13304549999998</v>
      </c>
      <c r="Q39" s="2">
        <v>287847.81</v>
      </c>
      <c r="R39" s="2">
        <v>5.0245742560000002</v>
      </c>
      <c r="S39" s="2">
        <v>3316.2190089999999</v>
      </c>
      <c r="T39" s="6">
        <v>105467.5</v>
      </c>
    </row>
    <row r="40" spans="1:20">
      <c r="A40" s="5" t="s">
        <v>12</v>
      </c>
      <c r="B40" s="2" t="s">
        <v>74</v>
      </c>
      <c r="C40" s="2" t="s">
        <v>14</v>
      </c>
      <c r="D40" s="3" t="s">
        <v>18</v>
      </c>
      <c r="E40" s="2" t="s">
        <v>75</v>
      </c>
      <c r="F40" s="2" t="str">
        <f t="shared" si="0"/>
        <v>STEEL</v>
      </c>
      <c r="G40" s="2" t="str">
        <f t="shared" si="1"/>
        <v>SCRUBBER 2 PCS SET</v>
      </c>
      <c r="H40" s="2" t="str">
        <f t="shared" si="2"/>
        <v>8001-2</v>
      </c>
      <c r="I40" s="15" t="str">
        <f t="shared" si="3"/>
        <v>8001-2)</v>
      </c>
      <c r="J40" s="15">
        <f t="shared" si="6"/>
        <v>336000</v>
      </c>
      <c r="K40" s="2" t="str">
        <f>IFERROR(
TRIM(_xlfn.TEXTAFTER(_xlfn.TEXTBEFORE(_xlfn.TEXTAFTER(tblRaw[[#This Row],[GOODS DESCRIPTION]],"QTY"),"/")," ")),
tblRaw[[#This Row],[Unit of measure]]
)</f>
        <v>SET</v>
      </c>
      <c r="L40" s="2" t="str">
        <f t="shared" si="4"/>
        <v/>
      </c>
      <c r="M40" s="2" t="str">
        <f t="shared" si="5"/>
        <v>USD</v>
      </c>
      <c r="N40" s="2">
        <v>9800</v>
      </c>
      <c r="O40" s="2" t="s">
        <v>17</v>
      </c>
      <c r="P40" s="2">
        <v>438.0730643</v>
      </c>
      <c r="Q40" s="2">
        <v>4293116.03</v>
      </c>
      <c r="R40" s="2">
        <v>5.0469247040000003</v>
      </c>
      <c r="S40" s="2">
        <v>49459.862099999998</v>
      </c>
      <c r="T40" s="6">
        <v>1887253.8</v>
      </c>
    </row>
    <row r="41" spans="1:20">
      <c r="A41" s="5" t="s">
        <v>12</v>
      </c>
      <c r="B41" s="2" t="s">
        <v>76</v>
      </c>
      <c r="C41" s="2" t="s">
        <v>14</v>
      </c>
      <c r="D41" s="3" t="s">
        <v>15</v>
      </c>
      <c r="E41" s="2" t="s">
        <v>77</v>
      </c>
      <c r="F41" s="2" t="str">
        <f t="shared" si="0"/>
        <v>STEEL</v>
      </c>
      <c r="G41" s="2" t="str">
        <f t="shared" si="1"/>
        <v>TEA STRAINER BIG</v>
      </c>
      <c r="H41" s="2" t="str">
        <f t="shared" si="2"/>
        <v>SB-12</v>
      </c>
      <c r="I41" s="15" t="str">
        <f t="shared" si="3"/>
        <v>SB-12)</v>
      </c>
      <c r="J41" s="15">
        <f t="shared" si="6"/>
        <v>1332</v>
      </c>
      <c r="K41" s="2" t="str">
        <f>IFERROR(
TRIM(_xlfn.TEXTAFTER(_xlfn.TEXTBEFORE(_xlfn.TEXTAFTER(tblRaw[[#This Row],[GOODS DESCRIPTION]],"QTY"),"/")," ")),
tblRaw[[#This Row],[Unit of measure]]
)</f>
        <v>PCS</v>
      </c>
      <c r="L41" s="2">
        <f t="shared" si="4"/>
        <v>0.97299999999999998</v>
      </c>
      <c r="M41" s="2" t="str">
        <f t="shared" si="5"/>
        <v>USD</v>
      </c>
      <c r="N41" s="2">
        <v>325.60000000000002</v>
      </c>
      <c r="O41" s="2" t="s">
        <v>17</v>
      </c>
      <c r="P41" s="2">
        <v>371.794041769042</v>
      </c>
      <c r="Q41" s="2">
        <v>121056.14</v>
      </c>
      <c r="R41" s="2">
        <v>4.2833414950350397</v>
      </c>
      <c r="S41" s="2">
        <v>1394.6559907834101</v>
      </c>
      <c r="T41" s="6">
        <v>44354.9</v>
      </c>
    </row>
    <row r="42" spans="1:20">
      <c r="A42" s="5" t="s">
        <v>12</v>
      </c>
      <c r="B42" s="2" t="s">
        <v>76</v>
      </c>
      <c r="C42" s="2" t="s">
        <v>14</v>
      </c>
      <c r="D42" s="3" t="s">
        <v>15</v>
      </c>
      <c r="E42" s="2" t="s">
        <v>78</v>
      </c>
      <c r="F42" s="2" t="str">
        <f t="shared" si="0"/>
        <v>STEEL</v>
      </c>
      <c r="G42" s="2" t="str">
        <f t="shared" si="1"/>
        <v>TEA STRAINER</v>
      </c>
      <c r="H42" s="2" t="str">
        <f t="shared" si="2"/>
        <v>NP-55</v>
      </c>
      <c r="I42" s="15" t="str">
        <f t="shared" si="3"/>
        <v>QTY:1,</v>
      </c>
      <c r="J42" s="15">
        <f t="shared" si="6"/>
        <v>100800</v>
      </c>
      <c r="K42" s="2" t="str">
        <f>IFERROR(
TRIM(_xlfn.TEXTAFTER(_xlfn.TEXTBEFORE(_xlfn.TEXTAFTER(tblRaw[[#This Row],[GOODS DESCRIPTION]],"QTY"),"/")," ")),
tblRaw[[#This Row],[Unit of measure]]
)</f>
        <v>PCS</v>
      </c>
      <c r="L42" s="2">
        <f t="shared" si="4"/>
        <v>0.26900000000000002</v>
      </c>
      <c r="M42" s="2" t="str">
        <f t="shared" si="5"/>
        <v>USD</v>
      </c>
      <c r="N42" s="2">
        <v>4620</v>
      </c>
      <c r="O42" s="2" t="s">
        <v>17</v>
      </c>
      <c r="P42" s="2">
        <v>548.200285714286</v>
      </c>
      <c r="Q42" s="2">
        <v>2532685.3199999998</v>
      </c>
      <c r="R42" s="2">
        <v>6.3156714944042101</v>
      </c>
      <c r="S42" s="2">
        <v>29178.402304147501</v>
      </c>
      <c r="T42" s="6">
        <v>927975.9</v>
      </c>
    </row>
    <row r="43" spans="1:20">
      <c r="A43" s="5" t="s">
        <v>12</v>
      </c>
      <c r="B43" s="2" t="s">
        <v>79</v>
      </c>
      <c r="C43" s="2" t="s">
        <v>14</v>
      </c>
      <c r="D43" s="3" t="s">
        <v>15</v>
      </c>
      <c r="E43" s="2" t="s">
        <v>80</v>
      </c>
      <c r="F43" s="2" t="str">
        <f t="shared" si="0"/>
        <v>STEEL</v>
      </c>
      <c r="G43" s="2" t="str">
        <f t="shared" si="1"/>
        <v>BASKET SQUARE</v>
      </c>
      <c r="H43" s="2" t="str">
        <f t="shared" si="2"/>
        <v>SY-845-6</v>
      </c>
      <c r="I43" s="15" t="str">
        <f t="shared" si="3"/>
        <v>SY-845-6)</v>
      </c>
      <c r="J43" s="15">
        <f t="shared" si="6"/>
        <v>82800</v>
      </c>
      <c r="K43" s="2" t="str">
        <f>IFERROR(
TRIM(_xlfn.TEXTAFTER(_xlfn.TEXTBEFORE(_xlfn.TEXTAFTER(tblRaw[[#This Row],[GOODS DESCRIPTION]],"QTY"),"/")," ")),
tblRaw[[#This Row],[Unit of measure]]
)</f>
        <v>82,800 PCS</v>
      </c>
      <c r="L43" s="2">
        <f t="shared" si="4"/>
        <v>0.70120000000000005</v>
      </c>
      <c r="M43" s="2" t="str">
        <f t="shared" si="5"/>
        <v>USD</v>
      </c>
      <c r="N43" s="2">
        <v>12006</v>
      </c>
      <c r="O43" s="2" t="s">
        <v>17</v>
      </c>
      <c r="P43" s="2">
        <v>448.12217891054502</v>
      </c>
      <c r="Q43" s="2">
        <v>5380154.8799999999</v>
      </c>
      <c r="R43" s="2">
        <v>5.1626979137159497</v>
      </c>
      <c r="S43" s="2">
        <v>61983.351152073701</v>
      </c>
      <c r="T43" s="6">
        <v>1971288.8</v>
      </c>
    </row>
    <row r="44" spans="1:20">
      <c r="A44" s="5" t="s">
        <v>12</v>
      </c>
      <c r="B44" s="2" t="s">
        <v>81</v>
      </c>
      <c r="C44" s="2" t="s">
        <v>14</v>
      </c>
      <c r="D44" s="3" t="s">
        <v>15</v>
      </c>
      <c r="E44" s="2" t="s">
        <v>82</v>
      </c>
      <c r="F44" s="2" t="str">
        <f t="shared" si="0"/>
        <v>STEEL</v>
      </c>
      <c r="G44" s="2" t="str">
        <f t="shared" si="1"/>
        <v>CUTLERY HOLDER</v>
      </c>
      <c r="H44" s="2" t="str">
        <f t="shared" si="2"/>
        <v>H2740</v>
      </c>
      <c r="I44" s="15" t="str">
        <f t="shared" si="3"/>
        <v>H2740)</v>
      </c>
      <c r="J44" s="15">
        <f t="shared" si="6"/>
        <v>24960</v>
      </c>
      <c r="K44" s="2" t="str">
        <f>IFERROR(
TRIM(_xlfn.TEXTAFTER(_xlfn.TEXTBEFORE(_xlfn.TEXTAFTER(tblRaw[[#This Row],[GOODS DESCRIPTION]],"QTY"),"/")," ")),
tblRaw[[#This Row],[Unit of measure]]
)</f>
        <v>24960 NOS</v>
      </c>
      <c r="L44" s="2">
        <f t="shared" si="4"/>
        <v>1.55</v>
      </c>
      <c r="M44" s="2" t="str">
        <f t="shared" si="5"/>
        <v>USD</v>
      </c>
      <c r="N44" s="2">
        <v>9776</v>
      </c>
      <c r="O44" s="2" t="s">
        <v>17</v>
      </c>
      <c r="P44" s="2">
        <v>361.08518003273298</v>
      </c>
      <c r="Q44" s="2">
        <v>3529968.72</v>
      </c>
      <c r="R44" s="2">
        <v>4.1599675118978503</v>
      </c>
      <c r="S44" s="2">
        <v>40667.842396313397</v>
      </c>
      <c r="T44" s="6">
        <v>1293380.5</v>
      </c>
    </row>
    <row r="45" spans="1:20">
      <c r="A45" s="5" t="s">
        <v>12</v>
      </c>
      <c r="B45" s="2" t="s">
        <v>83</v>
      </c>
      <c r="C45" s="2" t="s">
        <v>14</v>
      </c>
      <c r="D45" s="3" t="s">
        <v>18</v>
      </c>
      <c r="E45" s="2" t="s">
        <v>84</v>
      </c>
      <c r="F45" s="2" t="str">
        <f t="shared" si="0"/>
        <v>STEEL</v>
      </c>
      <c r="G45" s="2" t="str">
        <f t="shared" si="1"/>
        <v>SCRUBBER 2 PCS SET</v>
      </c>
      <c r="H45" s="2" t="str">
        <f t="shared" si="2"/>
        <v>8001-2</v>
      </c>
      <c r="I45" s="15" t="str">
        <f t="shared" si="3"/>
        <v>8001-2)</v>
      </c>
      <c r="J45" s="15">
        <f t="shared" si="6"/>
        <v>168000</v>
      </c>
      <c r="K45" s="2" t="str">
        <f>IFERROR(
TRIM(_xlfn.TEXTAFTER(_xlfn.TEXTBEFORE(_xlfn.TEXTAFTER(tblRaw[[#This Row],[GOODS DESCRIPTION]],"QTY"),"/")," ")),
tblRaw[[#This Row],[Unit of measure]]
)</f>
        <v>SETS</v>
      </c>
      <c r="L45" s="2" t="str">
        <f t="shared" si="4"/>
        <v/>
      </c>
      <c r="M45" s="2" t="str">
        <f t="shared" si="5"/>
        <v>USD</v>
      </c>
      <c r="N45" s="2">
        <v>4900</v>
      </c>
      <c r="O45" s="2" t="s">
        <v>17</v>
      </c>
      <c r="P45" s="2">
        <v>448.69948775510198</v>
      </c>
      <c r="Q45" s="2">
        <v>2198627.4900000002</v>
      </c>
      <c r="R45" s="2">
        <v>5.1693489372707599</v>
      </c>
      <c r="S45" s="2">
        <v>25329.8097926267</v>
      </c>
      <c r="T45" s="6">
        <v>966516.6</v>
      </c>
    </row>
    <row r="46" spans="1:20">
      <c r="A46" s="5" t="s">
        <v>12</v>
      </c>
      <c r="B46" s="2" t="s">
        <v>85</v>
      </c>
      <c r="C46" s="2" t="s">
        <v>14</v>
      </c>
      <c r="D46" s="3" t="s">
        <v>15</v>
      </c>
      <c r="E46" s="2" t="s">
        <v>86</v>
      </c>
      <c r="F46" s="2" t="str">
        <f t="shared" si="0"/>
        <v>STEEL</v>
      </c>
      <c r="G46" s="2" t="str">
        <f t="shared" si="1"/>
        <v>SPRINKLER</v>
      </c>
      <c r="H46" s="2" t="str">
        <f t="shared" si="2"/>
        <v>AM-430</v>
      </c>
      <c r="I46" s="15" t="str">
        <f t="shared" si="3"/>
        <v>AM-430)</v>
      </c>
      <c r="J46" s="15">
        <f t="shared" si="6"/>
        <v>2880</v>
      </c>
      <c r="K46" s="2" t="str">
        <f>IFERROR(
TRIM(_xlfn.TEXTAFTER(_xlfn.TEXTBEFORE(_xlfn.TEXTAFTER(tblRaw[[#This Row],[GOODS DESCRIPTION]],"QTY"),"/")," ")),
tblRaw[[#This Row],[Unit of measure]]
)</f>
        <v>2880 PCS</v>
      </c>
      <c r="L46" s="2">
        <f t="shared" si="4"/>
        <v>0.57899999999999996</v>
      </c>
      <c r="M46" s="2" t="str">
        <f t="shared" si="5"/>
        <v>USD</v>
      </c>
      <c r="N46" s="2">
        <v>528</v>
      </c>
      <c r="O46" s="2" t="s">
        <v>17</v>
      </c>
      <c r="P46" s="2">
        <v>297.14039772727301</v>
      </c>
      <c r="Q46" s="2">
        <v>156890.13</v>
      </c>
      <c r="R46" s="2">
        <v>3.4471043819869198</v>
      </c>
      <c r="S46" s="2">
        <v>1820.0711136891</v>
      </c>
      <c r="T46" s="6">
        <v>57484.5</v>
      </c>
    </row>
    <row r="47" spans="1:20">
      <c r="A47" s="5" t="s">
        <v>12</v>
      </c>
      <c r="B47" s="2" t="s">
        <v>85</v>
      </c>
      <c r="C47" s="2" t="s">
        <v>14</v>
      </c>
      <c r="D47" s="3" t="s">
        <v>15</v>
      </c>
      <c r="E47" s="2" t="s">
        <v>87</v>
      </c>
      <c r="F47" s="2" t="str">
        <f t="shared" si="0"/>
        <v>STEEL</v>
      </c>
      <c r="G47" s="2" t="str">
        <f t="shared" si="1"/>
        <v>HAND BLENDER</v>
      </c>
      <c r="H47" s="2" t="str">
        <f t="shared" si="2"/>
        <v>SR-13</v>
      </c>
      <c r="I47" s="15" t="str">
        <f t="shared" si="3"/>
        <v>SR-13)</v>
      </c>
      <c r="J47" s="15">
        <f t="shared" si="6"/>
        <v>540</v>
      </c>
      <c r="K47" s="2" t="str">
        <f>IFERROR(
TRIM(_xlfn.TEXTAFTER(_xlfn.TEXTBEFORE(_xlfn.TEXTAFTER(tblRaw[[#This Row],[GOODS DESCRIPTION]],"QTY"),"/")," ")),
tblRaw[[#This Row],[Unit of measure]]
)</f>
        <v>540 PCS</v>
      </c>
      <c r="L47" s="2">
        <f t="shared" si="4"/>
        <v>0.33700000000000002</v>
      </c>
      <c r="M47" s="2" t="str">
        <f t="shared" si="5"/>
        <v>USD</v>
      </c>
      <c r="N47" s="2">
        <v>33</v>
      </c>
      <c r="O47" s="2" t="s">
        <v>17</v>
      </c>
      <c r="P47" s="2">
        <v>518.84090909090901</v>
      </c>
      <c r="Q47" s="2">
        <v>17121.75</v>
      </c>
      <c r="R47" s="2">
        <v>6.0190360683400099</v>
      </c>
      <c r="S47" s="2">
        <v>198.62819025522001</v>
      </c>
      <c r="T47" s="6">
        <v>6273.4</v>
      </c>
    </row>
    <row r="48" spans="1:20">
      <c r="A48" s="5" t="s">
        <v>12</v>
      </c>
      <c r="B48" s="2" t="s">
        <v>85</v>
      </c>
      <c r="C48" s="2" t="s">
        <v>14</v>
      </c>
      <c r="D48" s="3" t="s">
        <v>15</v>
      </c>
      <c r="E48" s="2" t="s">
        <v>88</v>
      </c>
      <c r="F48" s="2" t="str">
        <f t="shared" si="0"/>
        <v>STEEL</v>
      </c>
      <c r="G48" s="2" t="str">
        <f t="shared" si="1"/>
        <v>SALT BOTTLE</v>
      </c>
      <c r="H48" s="2" t="str">
        <f t="shared" si="2"/>
        <v>NP-19</v>
      </c>
      <c r="I48" s="15" t="str">
        <f t="shared" si="3"/>
        <v>QTY: 6</v>
      </c>
      <c r="J48" s="15">
        <f t="shared" si="6"/>
        <v>6624</v>
      </c>
      <c r="K48" s="2" t="str">
        <f>IFERROR(
TRIM(_xlfn.TEXTAFTER(_xlfn.TEXTBEFORE(_xlfn.TEXTAFTER(tblRaw[[#This Row],[GOODS DESCRIPTION]],"QTY"),"/")," ")),
tblRaw[[#This Row],[Unit of measure]]
)</f>
        <v>6624 PCS</v>
      </c>
      <c r="L48" s="2">
        <f t="shared" si="4"/>
        <v>0.44600000000000001</v>
      </c>
      <c r="M48" s="2" t="str">
        <f t="shared" si="5"/>
        <v>USD</v>
      </c>
      <c r="N48" s="2">
        <v>1030.4000000000001</v>
      </c>
      <c r="O48" s="2" t="s">
        <v>17</v>
      </c>
      <c r="P48" s="2">
        <v>269.75735636645999</v>
      </c>
      <c r="Q48" s="2">
        <v>277957.98</v>
      </c>
      <c r="R48" s="2">
        <v>3.1294356887060299</v>
      </c>
      <c r="S48" s="2">
        <v>3224.57053364269</v>
      </c>
      <c r="T48" s="6">
        <v>101843.9</v>
      </c>
    </row>
    <row r="49" spans="1:20">
      <c r="A49" s="5" t="s">
        <v>12</v>
      </c>
      <c r="B49" s="2" t="s">
        <v>85</v>
      </c>
      <c r="C49" s="2" t="s">
        <v>14</v>
      </c>
      <c r="D49" s="3" t="s">
        <v>89</v>
      </c>
      <c r="E49" s="2" t="s">
        <v>90</v>
      </c>
      <c r="F49" s="2" t="str">
        <f t="shared" si="0"/>
        <v>STEEL</v>
      </c>
      <c r="G49" s="2" t="str">
        <f t="shared" si="1"/>
        <v>FILTER BALL WITH CHAIN</v>
      </c>
      <c r="H49" s="2" t="str">
        <f t="shared" si="2"/>
        <v>SR-10</v>
      </c>
      <c r="I49" s="15" t="str">
        <f t="shared" si="3"/>
        <v>SR-10)</v>
      </c>
      <c r="J49" s="15">
        <f t="shared" si="6"/>
        <v>540</v>
      </c>
      <c r="K49" s="2" t="str">
        <f>IFERROR(
TRIM(_xlfn.TEXTAFTER(_xlfn.TEXTBEFORE(_xlfn.TEXTAFTER(tblRaw[[#This Row],[GOODS DESCRIPTION]],"QTY"),"/")," ")),
tblRaw[[#This Row],[Unit of measure]]
)</f>
        <v>540 PCS</v>
      </c>
      <c r="L49" s="2" t="str">
        <f t="shared" si="4"/>
        <v/>
      </c>
      <c r="M49" s="2" t="str">
        <f t="shared" si="5"/>
        <v>USD</v>
      </c>
      <c r="N49" s="2">
        <v>12</v>
      </c>
      <c r="O49" s="2" t="s">
        <v>17</v>
      </c>
      <c r="P49" s="2">
        <v>1087.74416666667</v>
      </c>
      <c r="Q49" s="2">
        <v>13052.93</v>
      </c>
      <c r="R49" s="2">
        <v>12.6188418406806</v>
      </c>
      <c r="S49" s="2">
        <v>151.426102088167</v>
      </c>
      <c r="T49" s="6">
        <v>4782.7</v>
      </c>
    </row>
    <row r="50" spans="1:20">
      <c r="A50" s="5" t="s">
        <v>12</v>
      </c>
      <c r="B50" s="2" t="s">
        <v>91</v>
      </c>
      <c r="C50" s="2" t="s">
        <v>14</v>
      </c>
      <c r="D50" s="3" t="s">
        <v>15</v>
      </c>
      <c r="E50" s="2" t="s">
        <v>92</v>
      </c>
      <c r="F50" s="2" t="str">
        <f t="shared" si="0"/>
        <v>STEEL</v>
      </c>
      <c r="G50" s="2" t="str">
        <f t="shared" si="1"/>
        <v>HANGER WITH HOOK</v>
      </c>
      <c r="H50" s="2" t="str">
        <f t="shared" si="2"/>
        <v>SL-89</v>
      </c>
      <c r="I50" s="15" t="str">
        <f t="shared" si="3"/>
        <v>SL-89)</v>
      </c>
      <c r="J50" s="15">
        <f t="shared" si="6"/>
        <v>70056</v>
      </c>
      <c r="K50" s="2" t="str">
        <f>IFERROR(
TRIM(_xlfn.TEXTAFTER(_xlfn.TEXTBEFORE(_xlfn.TEXTAFTER(tblRaw[[#This Row],[GOODS DESCRIPTION]],"QTY"),"/")," ")),
tblRaw[[#This Row],[Unit of measure]]
)</f>
        <v>70056 PCS</v>
      </c>
      <c r="L50" s="2">
        <f t="shared" si="4"/>
        <v>7.45</v>
      </c>
      <c r="M50" s="2" t="str">
        <f t="shared" si="5"/>
        <v>CNY</v>
      </c>
      <c r="N50" s="2">
        <v>15568</v>
      </c>
      <c r="O50" s="2" t="s">
        <v>17</v>
      </c>
      <c r="P50" s="2">
        <v>416.91548561151097</v>
      </c>
      <c r="Q50" s="2">
        <v>6490540.2800000003</v>
      </c>
      <c r="R50" s="2">
        <v>4.8366065616184599</v>
      </c>
      <c r="S50" s="2">
        <v>75296.290951276096</v>
      </c>
      <c r="T50" s="6">
        <v>2378134</v>
      </c>
    </row>
    <row r="51" spans="1:20">
      <c r="A51" s="5" t="s">
        <v>12</v>
      </c>
      <c r="B51" s="2" t="s">
        <v>93</v>
      </c>
      <c r="C51" s="2" t="s">
        <v>14</v>
      </c>
      <c r="D51" s="3" t="s">
        <v>89</v>
      </c>
      <c r="E51" s="2" t="s">
        <v>94</v>
      </c>
      <c r="F51" s="2" t="str">
        <f t="shared" si="0"/>
        <v>STEEL</v>
      </c>
      <c r="G51" s="2" t="str">
        <f t="shared" si="1"/>
        <v>INFUSER</v>
      </c>
      <c r="H51" s="2" t="str">
        <f t="shared" si="2"/>
        <v>SR-20</v>
      </c>
      <c r="I51" s="15" t="str">
        <f t="shared" si="3"/>
        <v>SR-20)</v>
      </c>
      <c r="J51" s="15">
        <f t="shared" si="6"/>
        <v>360</v>
      </c>
      <c r="K51" s="2" t="str">
        <f>IFERROR(
TRIM(_xlfn.TEXTAFTER(_xlfn.TEXTBEFORE(_xlfn.TEXTAFTER(tblRaw[[#This Row],[GOODS DESCRIPTION]],"QTY"),"/")," ")),
tblRaw[[#This Row],[Unit of measure]]
)</f>
        <v>360 PCS</v>
      </c>
      <c r="L51" s="2">
        <f t="shared" si="4"/>
        <v>0.74299999999999999</v>
      </c>
      <c r="M51" s="2" t="str">
        <f t="shared" si="5"/>
        <v>USD</v>
      </c>
      <c r="N51" s="2">
        <v>15</v>
      </c>
      <c r="O51" s="2" t="s">
        <v>17</v>
      </c>
      <c r="P51" s="2">
        <v>1678.8246666666701</v>
      </c>
      <c r="Q51" s="2">
        <v>25182.37</v>
      </c>
      <c r="R51" s="2">
        <v>19.475924207269902</v>
      </c>
      <c r="S51" s="2">
        <v>292.138863109049</v>
      </c>
      <c r="T51" s="6">
        <v>9226.7999999999993</v>
      </c>
    </row>
    <row r="52" spans="1:20">
      <c r="A52" s="5" t="s">
        <v>12</v>
      </c>
      <c r="B52" s="2" t="s">
        <v>93</v>
      </c>
      <c r="C52" s="2" t="s">
        <v>14</v>
      </c>
      <c r="D52" s="3" t="s">
        <v>15</v>
      </c>
      <c r="E52" s="2" t="s">
        <v>95</v>
      </c>
      <c r="F52" s="2" t="str">
        <f t="shared" si="0"/>
        <v>MILD</v>
      </c>
      <c r="G52" s="2" t="str">
        <f t="shared" si="1"/>
        <v>STEEL MULTI FUNCTION CLOTH STAND</v>
      </c>
      <c r="H52" s="2" t="str">
        <f t="shared" si="2"/>
        <v>RYX-02-020</v>
      </c>
      <c r="I52" s="15" t="str">
        <f t="shared" si="3"/>
        <v>RYX-02-020)</v>
      </c>
      <c r="J52" s="15">
        <f t="shared" si="6"/>
        <v>1232</v>
      </c>
      <c r="K52" s="2" t="str">
        <f>IFERROR(
TRIM(_xlfn.TEXTAFTER(_xlfn.TEXTBEFORE(_xlfn.TEXTAFTER(tblRaw[[#This Row],[GOODS DESCRIPTION]],"QTY"),"/")," ")),
tblRaw[[#This Row],[Unit of measure]]
)</f>
        <v>PCS</v>
      </c>
      <c r="L52" s="2">
        <f t="shared" si="4"/>
        <v>101</v>
      </c>
      <c r="M52" s="2" t="str">
        <f t="shared" si="5"/>
        <v>CNY</v>
      </c>
      <c r="N52" s="2">
        <v>4004</v>
      </c>
      <c r="O52" s="2" t="s">
        <v>17</v>
      </c>
      <c r="P52" s="2">
        <v>424.51678071928097</v>
      </c>
      <c r="Q52" s="2">
        <v>1699765.19</v>
      </c>
      <c r="R52" s="2">
        <v>4.9247886394348104</v>
      </c>
      <c r="S52" s="2">
        <v>19718.853712297001</v>
      </c>
      <c r="T52" s="6">
        <v>622793.9</v>
      </c>
    </row>
    <row r="53" spans="1:20">
      <c r="A53" s="5" t="s">
        <v>12</v>
      </c>
      <c r="B53" s="2" t="s">
        <v>96</v>
      </c>
      <c r="C53" s="2" t="s">
        <v>14</v>
      </c>
      <c r="D53" s="3" t="s">
        <v>15</v>
      </c>
      <c r="E53" s="2" t="s">
        <v>97</v>
      </c>
      <c r="F53" s="2" t="str">
        <f t="shared" si="0"/>
        <v>SB-12</v>
      </c>
      <c r="G53" s="2" t="str">
        <f t="shared" si="1"/>
        <v>STEEL TEA STRAINER BIG</v>
      </c>
      <c r="H53" s="2" t="str">
        <f t="shared" si="2"/>
        <v>QTY:44226 PCS/USD 0.975 PER PCS</v>
      </c>
      <c r="I53" s="15" t="str">
        <f t="shared" si="3"/>
        <v>QTY:44226</v>
      </c>
      <c r="J53" s="15">
        <f t="shared" si="6"/>
        <v>44226</v>
      </c>
      <c r="K53" s="2" t="str">
        <f>IFERROR(
TRIM(_xlfn.TEXTAFTER(_xlfn.TEXTBEFORE(_xlfn.TEXTAFTER(tblRaw[[#This Row],[GOODS DESCRIPTION]],"QTY"),"/")," ")),
tblRaw[[#This Row],[Unit of measure]]
)</f>
        <v>PCS</v>
      </c>
      <c r="L53" s="2">
        <f t="shared" si="4"/>
        <v>0.97499999999999998</v>
      </c>
      <c r="M53" s="2" t="str">
        <f t="shared" si="5"/>
        <v>USD</v>
      </c>
      <c r="N53" s="2">
        <v>10810.8</v>
      </c>
      <c r="O53" s="2" t="s">
        <v>17</v>
      </c>
      <c r="P53" s="2">
        <v>394.95271210271198</v>
      </c>
      <c r="Q53" s="2">
        <v>4269754.78</v>
      </c>
      <c r="R53" s="2">
        <v>4.5818180058319298</v>
      </c>
      <c r="S53" s="2">
        <v>49533.118097447797</v>
      </c>
      <c r="T53" s="6">
        <v>1564438.2</v>
      </c>
    </row>
    <row r="54" spans="1:20">
      <c r="A54" s="5" t="s">
        <v>12</v>
      </c>
      <c r="B54" s="2" t="s">
        <v>98</v>
      </c>
      <c r="C54" s="2" t="s">
        <v>14</v>
      </c>
      <c r="D54" s="3" t="s">
        <v>18</v>
      </c>
      <c r="E54" s="2" t="s">
        <v>99</v>
      </c>
      <c r="F54" s="2" t="str">
        <f t="shared" si="0"/>
        <v>STEEL</v>
      </c>
      <c r="G54" s="2" t="str">
        <f t="shared" si="1"/>
        <v>SCRUBBER 6PCS SET</v>
      </c>
      <c r="H54" s="2" t="str">
        <f t="shared" si="2"/>
        <v>OKS-4156</v>
      </c>
      <c r="I54" s="15" t="str">
        <f t="shared" si="3"/>
        <v>OKS-4156)</v>
      </c>
      <c r="J54" s="15">
        <f t="shared" si="6"/>
        <v>98400</v>
      </c>
      <c r="K54" s="2" t="str">
        <f>IFERROR(
TRIM(_xlfn.TEXTAFTER(_xlfn.TEXTBEFORE(_xlfn.TEXTAFTER(tblRaw[[#This Row],[GOODS DESCRIPTION]],"QTY"),"/")," ")),
tblRaw[[#This Row],[Unit of measure]]
)</f>
        <v>PCS</v>
      </c>
      <c r="L54" s="2" t="str">
        <f t="shared" si="4"/>
        <v/>
      </c>
      <c r="M54" s="2" t="str">
        <f t="shared" si="5"/>
        <v>USD</v>
      </c>
      <c r="N54" s="2">
        <v>9151</v>
      </c>
      <c r="O54" s="2" t="s">
        <v>17</v>
      </c>
      <c r="P54" s="2">
        <v>237.42367828652601</v>
      </c>
      <c r="Q54" s="2">
        <v>2172664.08</v>
      </c>
      <c r="R54" s="2">
        <v>2.7087698606563202</v>
      </c>
      <c r="S54" s="2">
        <v>24787.9529948659</v>
      </c>
      <c r="T54" s="6">
        <v>955103.1</v>
      </c>
    </row>
    <row r="55" spans="1:20">
      <c r="A55" s="5" t="s">
        <v>12</v>
      </c>
      <c r="B55" s="2" t="s">
        <v>100</v>
      </c>
      <c r="C55" s="2" t="s">
        <v>14</v>
      </c>
      <c r="D55" s="3" t="s">
        <v>18</v>
      </c>
      <c r="E55" s="2" t="s">
        <v>101</v>
      </c>
      <c r="F55" s="2" t="str">
        <f t="shared" si="0"/>
        <v>STEEL</v>
      </c>
      <c r="G55" s="2" t="str">
        <f t="shared" si="1"/>
        <v>SCRUBBER 2PCS SET</v>
      </c>
      <c r="H55" s="2" t="str">
        <f t="shared" si="2"/>
        <v>8001-2</v>
      </c>
      <c r="I55" s="15" t="str">
        <f t="shared" si="3"/>
        <v>8001-2)</v>
      </c>
      <c r="J55" s="15">
        <f t="shared" si="6"/>
        <v>168000</v>
      </c>
      <c r="K55" s="2" t="str">
        <f>IFERROR(
TRIM(_xlfn.TEXTAFTER(_xlfn.TEXTBEFORE(_xlfn.TEXTAFTER(tblRaw[[#This Row],[GOODS DESCRIPTION]],"QTY"),"/")," ")),
tblRaw[[#This Row],[Unit of measure]]
)</f>
        <v>168000 SET</v>
      </c>
      <c r="L55" s="2" t="str">
        <f t="shared" si="4"/>
        <v/>
      </c>
      <c r="M55" s="2" t="str">
        <f t="shared" si="5"/>
        <v>USD</v>
      </c>
      <c r="N55" s="2">
        <v>4900</v>
      </c>
      <c r="O55" s="2" t="s">
        <v>17</v>
      </c>
      <c r="P55" s="2">
        <v>468.81910199999999</v>
      </c>
      <c r="Q55" s="2">
        <v>2297213.6</v>
      </c>
      <c r="R55" s="2">
        <v>5.3487632859999996</v>
      </c>
      <c r="S55" s="2">
        <v>26208.9401</v>
      </c>
      <c r="T55" s="6">
        <v>1009855.1</v>
      </c>
    </row>
    <row r="56" spans="1:20">
      <c r="A56" s="5" t="s">
        <v>12</v>
      </c>
      <c r="B56" s="2" t="s">
        <v>102</v>
      </c>
      <c r="C56" s="2" t="s">
        <v>14</v>
      </c>
      <c r="D56" s="3" t="s">
        <v>15</v>
      </c>
      <c r="E56" s="2" t="s">
        <v>45</v>
      </c>
      <c r="F56" s="2" t="str">
        <f t="shared" si="0"/>
        <v>MILD</v>
      </c>
      <c r="G56" s="2" t="str">
        <f t="shared" si="1"/>
        <v>STEEL MULTI FUNCTION CLOTH STAND</v>
      </c>
      <c r="H56" s="2" t="str">
        <f t="shared" si="2"/>
        <v>RYX-02-020</v>
      </c>
      <c r="I56" s="15" t="str">
        <f t="shared" si="3"/>
        <v>RYX-02-020)</v>
      </c>
      <c r="J56" s="15">
        <f t="shared" si="6"/>
        <v>1232</v>
      </c>
      <c r="K56" s="2" t="str">
        <f>IFERROR(
TRIM(_xlfn.TEXTAFTER(_xlfn.TEXTBEFORE(_xlfn.TEXTAFTER(tblRaw[[#This Row],[GOODS DESCRIPTION]],"QTY"),"/")," ")),
tblRaw[[#This Row],[Unit of measure]]
)</f>
        <v>1232 PCS</v>
      </c>
      <c r="L56" s="2">
        <f t="shared" si="4"/>
        <v>101</v>
      </c>
      <c r="M56" s="2" t="str">
        <f t="shared" si="5"/>
        <v>CNY</v>
      </c>
      <c r="N56" s="2">
        <v>4004</v>
      </c>
      <c r="O56" s="2" t="s">
        <v>17</v>
      </c>
      <c r="P56" s="2">
        <v>431.54728519999998</v>
      </c>
      <c r="Q56" s="2">
        <v>1727915.33</v>
      </c>
      <c r="R56" s="2">
        <v>4.9235286389999997</v>
      </c>
      <c r="S56" s="2">
        <v>19713.808669999999</v>
      </c>
      <c r="T56" s="6">
        <v>633108.19999999995</v>
      </c>
    </row>
    <row r="57" spans="1:20">
      <c r="A57" s="5" t="s">
        <v>12</v>
      </c>
      <c r="B57" s="2" t="s">
        <v>103</v>
      </c>
      <c r="C57" s="2" t="s">
        <v>14</v>
      </c>
      <c r="D57" s="3" t="s">
        <v>15</v>
      </c>
      <c r="E57" s="2" t="s">
        <v>104</v>
      </c>
      <c r="F57" s="2" t="str">
        <f t="shared" si="0"/>
        <v>STEEL</v>
      </c>
      <c r="G57" s="2" t="str">
        <f t="shared" si="1"/>
        <v>SPRINKLER</v>
      </c>
      <c r="H57" s="2" t="str">
        <f t="shared" si="2"/>
        <v>AM-430</v>
      </c>
      <c r="I57" s="15" t="str">
        <f t="shared" si="3"/>
        <v>AM-430)</v>
      </c>
      <c r="J57" s="15">
        <f t="shared" si="6"/>
        <v>528</v>
      </c>
      <c r="K57" s="2" t="str">
        <f>IFERROR(
TRIM(_xlfn.TEXTAFTER(_xlfn.TEXTBEFORE(_xlfn.TEXTAFTER(tblRaw[[#This Row],[GOODS DESCRIPTION]],"QTY"),"/")," ")),
tblRaw[[#This Row],[Unit of measure]]
)</f>
        <v>PCS</v>
      </c>
      <c r="L57" s="2">
        <f t="shared" si="4"/>
        <v>0.5776</v>
      </c>
      <c r="M57" s="2" t="str">
        <f t="shared" si="5"/>
        <v>USD</v>
      </c>
      <c r="N57" s="2">
        <v>96.8</v>
      </c>
      <c r="O57" s="2" t="s">
        <v>17</v>
      </c>
      <c r="P57" s="2">
        <v>317.7392562</v>
      </c>
      <c r="Q57" s="2">
        <v>30757.16</v>
      </c>
      <c r="R57" s="2">
        <v>3.6250913429999998</v>
      </c>
      <c r="S57" s="2">
        <v>350.90884199999999</v>
      </c>
      <c r="T57" s="6">
        <v>11269.4</v>
      </c>
    </row>
    <row r="58" spans="1:20">
      <c r="A58" s="5" t="s">
        <v>12</v>
      </c>
      <c r="B58" s="2" t="s">
        <v>103</v>
      </c>
      <c r="C58" s="2" t="s">
        <v>14</v>
      </c>
      <c r="D58" s="3" t="s">
        <v>15</v>
      </c>
      <c r="E58" s="2" t="s">
        <v>105</v>
      </c>
      <c r="F58" s="2" t="str">
        <f t="shared" si="0"/>
        <v>STEEL</v>
      </c>
      <c r="G58" s="2" t="str">
        <f t="shared" si="1"/>
        <v>CUTLERY HOLDER</v>
      </c>
      <c r="H58" s="2" t="str">
        <f t="shared" si="2"/>
        <v>H2740</v>
      </c>
      <c r="I58" s="15" t="str">
        <f t="shared" si="3"/>
        <v>H2740)</v>
      </c>
      <c r="J58" s="15">
        <f t="shared" si="6"/>
        <v>24960</v>
      </c>
      <c r="K58" s="2" t="str">
        <f>IFERROR(
TRIM(_xlfn.TEXTAFTER(_xlfn.TEXTBEFORE(_xlfn.TEXTAFTER(tblRaw[[#This Row],[GOODS DESCRIPTION]],"QTY"),"/")," ")),
tblRaw[[#This Row],[Unit of measure]]
)</f>
        <v>NOS</v>
      </c>
      <c r="L58" s="2">
        <f t="shared" si="4"/>
        <v>1.55</v>
      </c>
      <c r="M58" s="2" t="str">
        <f t="shared" si="5"/>
        <v>USD</v>
      </c>
      <c r="N58" s="2">
        <v>9776</v>
      </c>
      <c r="O58" s="2" t="s">
        <v>17</v>
      </c>
      <c r="P58" s="2">
        <v>367.98287440000001</v>
      </c>
      <c r="Q58" s="2">
        <v>3597400.58</v>
      </c>
      <c r="R58" s="2">
        <v>4.1983214420000001</v>
      </c>
      <c r="S58" s="2">
        <v>41042.790419999998</v>
      </c>
      <c r="T58" s="6">
        <v>1318087.6000000001</v>
      </c>
    </row>
    <row r="59" spans="1:20">
      <c r="A59" s="5" t="s">
        <v>12</v>
      </c>
      <c r="B59" s="2" t="s">
        <v>106</v>
      </c>
      <c r="C59" s="2" t="s">
        <v>14</v>
      </c>
      <c r="D59" s="3" t="s">
        <v>15</v>
      </c>
      <c r="E59" s="2" t="s">
        <v>107</v>
      </c>
      <c r="F59" s="2" t="str">
        <f t="shared" si="0"/>
        <v>STEEL</v>
      </c>
      <c r="G59" s="2" t="str">
        <f t="shared" si="1"/>
        <v>SPRINKLER</v>
      </c>
      <c r="H59" s="2" t="str">
        <f t="shared" si="2"/>
        <v>AM-430</v>
      </c>
      <c r="I59" s="15" t="str">
        <f t="shared" si="3"/>
        <v>AM-430)</v>
      </c>
      <c r="J59" s="15">
        <f t="shared" si="6"/>
        <v>76968</v>
      </c>
      <c r="K59" s="2" t="str">
        <f>IFERROR(
TRIM(_xlfn.TEXTAFTER(_xlfn.TEXTBEFORE(_xlfn.TEXTAFTER(tblRaw[[#This Row],[GOODS DESCRIPTION]],"QTY"),"/")," ")),
tblRaw[[#This Row],[Unit of measure]]
)</f>
        <v>76968 PCS</v>
      </c>
      <c r="L59" s="2">
        <f t="shared" si="4"/>
        <v>0.57799999999999996</v>
      </c>
      <c r="M59" s="2" t="str">
        <f t="shared" si="5"/>
        <v>USD</v>
      </c>
      <c r="N59" s="2">
        <v>14110.8</v>
      </c>
      <c r="O59" s="2" t="s">
        <v>17</v>
      </c>
      <c r="P59" s="2">
        <v>297.68057800000003</v>
      </c>
      <c r="Q59" s="2">
        <v>4200511.0999999996</v>
      </c>
      <c r="R59" s="2">
        <v>3.3962416200000001</v>
      </c>
      <c r="S59" s="2">
        <v>47923.686249999999</v>
      </c>
      <c r="T59" s="6">
        <v>1539067.2</v>
      </c>
    </row>
    <row r="60" spans="1:20">
      <c r="A60" s="5" t="s">
        <v>12</v>
      </c>
      <c r="B60" s="2" t="s">
        <v>106</v>
      </c>
      <c r="C60" s="2" t="s">
        <v>14</v>
      </c>
      <c r="D60" s="3" t="s">
        <v>15</v>
      </c>
      <c r="E60" s="2" t="s">
        <v>108</v>
      </c>
      <c r="F60" s="2" t="str">
        <f t="shared" si="0"/>
        <v>STEEL</v>
      </c>
      <c r="G60" s="2" t="str">
        <f t="shared" si="1"/>
        <v>SALT BOTTLE</v>
      </c>
      <c r="H60" s="2" t="str">
        <f t="shared" si="2"/>
        <v>NP-19</v>
      </c>
      <c r="I60" s="15" t="str">
        <f t="shared" si="3"/>
        <v>QTY: 4</v>
      </c>
      <c r="J60" s="15">
        <f t="shared" si="6"/>
        <v>44100</v>
      </c>
      <c r="K60" s="2" t="str">
        <f>IFERROR(
TRIM(_xlfn.TEXTAFTER(_xlfn.TEXTBEFORE(_xlfn.TEXTAFTER(tblRaw[[#This Row],[GOODS DESCRIPTION]],"QTY"),"/")," ")),
tblRaw[[#This Row],[Unit of measure]]
)</f>
        <v>44100 PCS</v>
      </c>
      <c r="L60" s="2">
        <f t="shared" si="4"/>
        <v>0.44500000000000001</v>
      </c>
      <c r="M60" s="2" t="str">
        <f t="shared" si="5"/>
        <v>USD</v>
      </c>
      <c r="N60" s="2">
        <v>6860</v>
      </c>
      <c r="O60" s="2" t="s">
        <v>17</v>
      </c>
      <c r="P60" s="2">
        <v>270.10870260000002</v>
      </c>
      <c r="Q60" s="2">
        <v>1852945.7</v>
      </c>
      <c r="R60" s="2">
        <v>3.0816737320000001</v>
      </c>
      <c r="S60" s="2">
        <v>21140.281800000001</v>
      </c>
      <c r="T60" s="6">
        <v>678919.3</v>
      </c>
    </row>
    <row r="61" spans="1:20">
      <c r="A61" s="5" t="s">
        <v>12</v>
      </c>
      <c r="B61" s="2" t="s">
        <v>109</v>
      </c>
      <c r="C61" s="2" t="s">
        <v>14</v>
      </c>
      <c r="D61" s="3" t="s">
        <v>18</v>
      </c>
      <c r="E61" s="2" t="s">
        <v>101</v>
      </c>
      <c r="F61" s="2" t="str">
        <f t="shared" si="0"/>
        <v>STEEL</v>
      </c>
      <c r="G61" s="2" t="str">
        <f t="shared" si="1"/>
        <v>SCRUBBER 2PCS SET</v>
      </c>
      <c r="H61" s="2" t="str">
        <f t="shared" si="2"/>
        <v>8001-2</v>
      </c>
      <c r="I61" s="15" t="str">
        <f t="shared" si="3"/>
        <v>8001-2)</v>
      </c>
      <c r="J61" s="15">
        <f t="shared" si="6"/>
        <v>168000</v>
      </c>
      <c r="K61" s="2" t="str">
        <f>IFERROR(
TRIM(_xlfn.TEXTAFTER(_xlfn.TEXTBEFORE(_xlfn.TEXTAFTER(tblRaw[[#This Row],[GOODS DESCRIPTION]],"QTY"),"/")," ")),
tblRaw[[#This Row],[Unit of measure]]
)</f>
        <v>168000 SET</v>
      </c>
      <c r="L61" s="2" t="str">
        <f t="shared" si="4"/>
        <v/>
      </c>
      <c r="M61" s="2" t="str">
        <f t="shared" si="5"/>
        <v>USD</v>
      </c>
      <c r="N61" s="2">
        <v>4900</v>
      </c>
      <c r="O61" s="2" t="s">
        <v>17</v>
      </c>
      <c r="P61" s="2">
        <v>459.57666734693902</v>
      </c>
      <c r="Q61" s="2">
        <v>2251925.67</v>
      </c>
      <c r="R61" s="2">
        <v>5.2977137446332998</v>
      </c>
      <c r="S61" s="2">
        <v>25958.7973487032</v>
      </c>
      <c r="T61" s="6">
        <v>989946.5</v>
      </c>
    </row>
    <row r="62" spans="1:20">
      <c r="A62" s="5" t="s">
        <v>12</v>
      </c>
      <c r="B62" s="2" t="s">
        <v>110</v>
      </c>
      <c r="C62" s="2" t="s">
        <v>14</v>
      </c>
      <c r="D62" s="3" t="s">
        <v>15</v>
      </c>
      <c r="E62" s="2" t="s">
        <v>111</v>
      </c>
      <c r="F62" s="2" t="str">
        <f t="shared" si="0"/>
        <v>STEEL</v>
      </c>
      <c r="G62" s="2" t="str">
        <f t="shared" si="1"/>
        <v>TEA STRAINER BIG</v>
      </c>
      <c r="H62" s="2" t="str">
        <f t="shared" si="2"/>
        <v>SB-12</v>
      </c>
      <c r="I62" s="15" t="str">
        <f t="shared" si="3"/>
        <v>SB-12)</v>
      </c>
      <c r="J62" s="15">
        <f t="shared" si="6"/>
        <v>12600</v>
      </c>
      <c r="K62" s="2" t="str">
        <f>IFERROR(
TRIM(_xlfn.TEXTAFTER(_xlfn.TEXTBEFORE(_xlfn.TEXTAFTER(tblRaw[[#This Row],[GOODS DESCRIPTION]],"QTY"),"/")," ")),
tblRaw[[#This Row],[Unit of measure]]
)</f>
        <v>PCS</v>
      </c>
      <c r="L62" s="2">
        <f t="shared" si="4"/>
        <v>0.98599999999999999</v>
      </c>
      <c r="M62" s="2" t="str">
        <f t="shared" si="5"/>
        <v>USD</v>
      </c>
      <c r="N62" s="2">
        <v>3080</v>
      </c>
      <c r="O62" s="2" t="s">
        <v>17</v>
      </c>
      <c r="P62" s="2">
        <v>372.736003246753</v>
      </c>
      <c r="Q62" s="2">
        <v>1148026.8899999999</v>
      </c>
      <c r="R62" s="2">
        <v>4.3140741116522401</v>
      </c>
      <c r="S62" s="2">
        <v>13287.3482638889</v>
      </c>
      <c r="T62" s="6">
        <v>420637</v>
      </c>
    </row>
    <row r="63" spans="1:20">
      <c r="A63" s="5" t="s">
        <v>12</v>
      </c>
      <c r="B63" s="2" t="s">
        <v>110</v>
      </c>
      <c r="C63" s="2" t="s">
        <v>14</v>
      </c>
      <c r="D63" s="3" t="s">
        <v>15</v>
      </c>
      <c r="E63" s="2" t="s">
        <v>112</v>
      </c>
      <c r="F63" s="2" t="str">
        <f t="shared" si="0"/>
        <v>STEEL</v>
      </c>
      <c r="G63" s="2" t="str">
        <f t="shared" si="1"/>
        <v>DRAINER</v>
      </c>
      <c r="H63" s="2" t="str">
        <f t="shared" si="2"/>
        <v>AM-321</v>
      </c>
      <c r="I63" s="15" t="str">
        <f t="shared" si="3"/>
        <v>AM-321)</v>
      </c>
      <c r="J63" s="15">
        <f t="shared" si="6"/>
        <v>50856</v>
      </c>
      <c r="K63" s="2" t="str">
        <f>IFERROR(
TRIM(_xlfn.TEXTAFTER(_xlfn.TEXTBEFORE(_xlfn.TEXTAFTER(tblRaw[[#This Row],[GOODS DESCRIPTION]],"QTY"),"/")," ")),
tblRaw[[#This Row],[Unit of measure]]
)</f>
        <v>PCS</v>
      </c>
      <c r="L63" s="2">
        <f t="shared" si="4"/>
        <v>0.71199999999999997</v>
      </c>
      <c r="M63" s="2" t="str">
        <f t="shared" si="5"/>
        <v>USD</v>
      </c>
      <c r="N63" s="2">
        <v>6357</v>
      </c>
      <c r="O63" s="2" t="s">
        <v>17</v>
      </c>
      <c r="P63" s="2">
        <v>526.34999056158597</v>
      </c>
      <c r="Q63" s="2">
        <v>3346006.89</v>
      </c>
      <c r="R63" s="2">
        <v>6.0920137796479796</v>
      </c>
      <c r="S63" s="2">
        <v>38726.931597222203</v>
      </c>
      <c r="T63" s="6">
        <v>1225976.8999999999</v>
      </c>
    </row>
    <row r="64" spans="1:20">
      <c r="A64" s="5" t="s">
        <v>12</v>
      </c>
      <c r="B64" s="2" t="s">
        <v>110</v>
      </c>
      <c r="C64" s="2" t="s">
        <v>14</v>
      </c>
      <c r="D64" s="3" t="s">
        <v>15</v>
      </c>
      <c r="E64" s="2" t="s">
        <v>113</v>
      </c>
      <c r="F64" s="2" t="str">
        <f t="shared" si="0"/>
        <v>HOUSEHOLD</v>
      </c>
      <c r="G64" s="2" t="str">
        <f t="shared" si="1"/>
        <v>STEEL HOOK 3PCS SET</v>
      </c>
      <c r="H64" s="2" t="str">
        <f t="shared" si="2"/>
        <v>2628</v>
      </c>
      <c r="I64" s="15" t="str">
        <f t="shared" si="3"/>
        <v>2628)</v>
      </c>
      <c r="J64" s="15">
        <f t="shared" si="6"/>
        <v>1332</v>
      </c>
      <c r="K64" s="2" t="str">
        <f>IFERROR(
TRIM(_xlfn.TEXTAFTER(_xlfn.TEXTBEFORE(_xlfn.TEXTAFTER(tblRaw[[#This Row],[GOODS DESCRIPTION]],"QTY"),"/")," ")),
tblRaw[[#This Row],[Unit of measure]]
)</f>
        <v>PKT</v>
      </c>
      <c r="L64" s="2" t="str">
        <f t="shared" si="4"/>
        <v/>
      </c>
      <c r="M64" s="2" t="str">
        <f t="shared" si="5"/>
        <v>USD</v>
      </c>
      <c r="N64" s="2">
        <v>45.14</v>
      </c>
      <c r="O64" s="2" t="s">
        <v>17</v>
      </c>
      <c r="P64" s="2">
        <v>985.65950376606099</v>
      </c>
      <c r="Q64" s="2">
        <v>44492.67</v>
      </c>
      <c r="R64" s="2">
        <v>11.4080961084035</v>
      </c>
      <c r="S64" s="2">
        <v>514.96145833333298</v>
      </c>
      <c r="T64" s="6">
        <v>16302.1</v>
      </c>
    </row>
    <row r="65" spans="1:20">
      <c r="A65" s="5" t="s">
        <v>12</v>
      </c>
      <c r="B65" s="2" t="s">
        <v>110</v>
      </c>
      <c r="C65" s="2" t="s">
        <v>14</v>
      </c>
      <c r="D65" s="3" t="s">
        <v>15</v>
      </c>
      <c r="E65" s="2" t="s">
        <v>114</v>
      </c>
      <c r="F65" s="2" t="str">
        <f t="shared" si="0"/>
        <v>STEEL</v>
      </c>
      <c r="G65" s="2" t="str">
        <f t="shared" si="1"/>
        <v>TEA STRAINER</v>
      </c>
      <c r="H65" s="2" t="str">
        <f t="shared" si="2"/>
        <v>NP-55</v>
      </c>
      <c r="I65" s="15" t="str">
        <f t="shared" si="3"/>
        <v>QTY:50</v>
      </c>
      <c r="J65" s="15">
        <f t="shared" si="6"/>
        <v>50400</v>
      </c>
      <c r="K65" s="2" t="str">
        <f>IFERROR(
TRIM(_xlfn.TEXTAFTER(_xlfn.TEXTBEFORE(_xlfn.TEXTAFTER(tblRaw[[#This Row],[GOODS DESCRIPTION]],"QTY"),"/")," ")),
tblRaw[[#This Row],[Unit of measure]]
)</f>
        <v>PCS</v>
      </c>
      <c r="L65" s="2">
        <f t="shared" si="4"/>
        <v>0.27700000000000002</v>
      </c>
      <c r="M65" s="2" t="str">
        <f t="shared" si="5"/>
        <v>USD</v>
      </c>
      <c r="N65" s="2">
        <v>2310</v>
      </c>
      <c r="O65" s="2" t="s">
        <v>17</v>
      </c>
      <c r="P65" s="2">
        <v>558.47397402597403</v>
      </c>
      <c r="Q65" s="2">
        <v>1290074.8799999999</v>
      </c>
      <c r="R65" s="2">
        <v>6.4638191438191397</v>
      </c>
      <c r="S65" s="2">
        <v>14931.4222222222</v>
      </c>
      <c r="T65" s="6">
        <v>472683.5</v>
      </c>
    </row>
    <row r="66" spans="1:20">
      <c r="A66" s="5" t="s">
        <v>12</v>
      </c>
      <c r="B66" s="2" t="s">
        <v>115</v>
      </c>
      <c r="C66" s="2" t="s">
        <v>14</v>
      </c>
      <c r="D66" s="3" t="s">
        <v>18</v>
      </c>
      <c r="E66" s="2" t="s">
        <v>116</v>
      </c>
      <c r="F66" s="2" t="str">
        <f t="shared" ref="F66:F129" si="7">IFERROR(TRIM(LEFT(E66, FIND(" ", E66)-1)), "")</f>
        <v>STEEL</v>
      </c>
      <c r="G66" s="2" t="str">
        <f t="shared" ref="G66:G129" si="8">IFERROR(TRIM(MID(E66, FIND(" ", E66)+1, FIND("(",E66)-FIND(" ",E66)-1)), "")</f>
        <v>SCRUBBER 6PCS SET</v>
      </c>
      <c r="H66" s="2" t="str">
        <f t="shared" ref="H66:H129" si="9">IFERROR(MID(E66, FIND("(",E66)+1, FIND(")",E66)-FIND("(",E66)-1), "")</f>
        <v>OKS-4156</v>
      </c>
      <c r="I66" s="15" t="str">
        <f t="shared" ref="I66:I129" si="10">IFERROR(MID(E66, FIND("(",E66, FIND("P",E66)) + 1, FIND(" ",E66, FIND("(",E66)) - FIND("(",E66) - 1), "")</f>
        <v>OKS-4156)</v>
      </c>
      <c r="J66" s="15">
        <f t="shared" si="6"/>
        <v>98400</v>
      </c>
      <c r="K66" s="2" t="str">
        <f>IFERROR(
TRIM(_xlfn.TEXTAFTER(_xlfn.TEXTBEFORE(_xlfn.TEXTAFTER(tblRaw[[#This Row],[GOODS DESCRIPTION]],"QTY"),"/")," ")),
tblRaw[[#This Row],[Unit of measure]]
)</f>
        <v>PCS</v>
      </c>
      <c r="L66" s="2" t="str">
        <f t="shared" ref="L66:L129" si="11">IFERROR(--MID(E66, FIND("USD",E66)+4, FIND(" ",E66,FIND("USD",E66)+5)-FIND("USD",E66)-4), IFERROR(--MID(E66,FIND("CNY",E66)+4,FIND(" ",E66,FIND("CNY",E66)+5)-FIND("CNY",E66)-4),""))</f>
        <v/>
      </c>
      <c r="M66" s="2" t="str">
        <f t="shared" ref="M66:M129" si="12">IFERROR(IF(ISNUMBER(SEARCH("USD",E66)),"USD",IF(ISNUMBER(SEARCH("CNY",E66)),"CNY","")), "")</f>
        <v>USD</v>
      </c>
      <c r="N66" s="2">
        <v>8856</v>
      </c>
      <c r="O66" s="2" t="s">
        <v>17</v>
      </c>
      <c r="P66" s="2">
        <v>238.02062782294499</v>
      </c>
      <c r="Q66" s="2">
        <v>2107910.6800000002</v>
      </c>
      <c r="R66" s="2">
        <v>2.7548683775803799</v>
      </c>
      <c r="S66" s="2">
        <v>24397.114351851898</v>
      </c>
      <c r="T66" s="6">
        <v>926637.5</v>
      </c>
    </row>
    <row r="67" spans="1:20">
      <c r="A67" s="5" t="s">
        <v>12</v>
      </c>
      <c r="B67" s="2" t="s">
        <v>117</v>
      </c>
      <c r="C67" s="2" t="s">
        <v>14</v>
      </c>
      <c r="D67" s="3" t="s">
        <v>15</v>
      </c>
      <c r="E67" s="2" t="s">
        <v>118</v>
      </c>
      <c r="F67" s="2" t="str">
        <f t="shared" si="7"/>
        <v>MILD</v>
      </c>
      <c r="G67" s="2" t="str">
        <f t="shared" si="8"/>
        <v>STEEL MULTI FUNCTION CLOTH STAND</v>
      </c>
      <c r="H67" s="2" t="str">
        <f t="shared" si="9"/>
        <v>RYX-02-020</v>
      </c>
      <c r="I67" s="15" t="str">
        <f t="shared" si="10"/>
        <v>RYX-02-020)</v>
      </c>
      <c r="J67" s="15">
        <f t="shared" ref="J67:J130" si="13">IFERROR(--SUBSTITUTE(MID(E67, FIND("QTY", E67)+4, FIND(" ",E67, FIND("QTY",E67)+5)-FIND("QTY",E67)-4), ",",""),"")</f>
        <v>2464</v>
      </c>
      <c r="K67" s="2" t="str">
        <f>IFERROR(
TRIM(_xlfn.TEXTAFTER(_xlfn.TEXTBEFORE(_xlfn.TEXTAFTER(tblRaw[[#This Row],[GOODS DESCRIPTION]],"QTY"),"/")," ")),
tblRaw[[#This Row],[Unit of measure]]
)</f>
        <v>2464 NOS</v>
      </c>
      <c r="L67" s="2">
        <f t="shared" si="11"/>
        <v>101</v>
      </c>
      <c r="M67" s="2" t="str">
        <f t="shared" si="12"/>
        <v>USD</v>
      </c>
      <c r="N67" s="2">
        <v>8008</v>
      </c>
      <c r="O67" s="2" t="s">
        <v>17</v>
      </c>
      <c r="P67" s="2">
        <v>401.97127499999999</v>
      </c>
      <c r="Q67" s="2">
        <v>3218985.97</v>
      </c>
      <c r="R67" s="2">
        <v>4.6524453120000002</v>
      </c>
      <c r="S67" s="2">
        <v>37256.782059999998</v>
      </c>
      <c r="T67" s="6">
        <v>1179436.5</v>
      </c>
    </row>
    <row r="68" spans="1:20">
      <c r="A68" s="5" t="s">
        <v>12</v>
      </c>
      <c r="B68" s="2" t="s">
        <v>119</v>
      </c>
      <c r="C68" s="2" t="s">
        <v>14</v>
      </c>
      <c r="D68" s="3" t="s">
        <v>15</v>
      </c>
      <c r="E68" s="2" t="s">
        <v>120</v>
      </c>
      <c r="F68" s="2" t="str">
        <f t="shared" si="7"/>
        <v>MILD</v>
      </c>
      <c r="G68" s="2" t="str">
        <f t="shared" si="8"/>
        <v>STEEL MULTI FUNCTION CLOTH STAND</v>
      </c>
      <c r="H68" s="2" t="str">
        <f t="shared" si="9"/>
        <v>RYX-02-026-3S</v>
      </c>
      <c r="I68" s="15" t="str">
        <f t="shared" si="10"/>
        <v>RYX-02-026-3S)</v>
      </c>
      <c r="J68" s="15">
        <f t="shared" si="13"/>
        <v>848</v>
      </c>
      <c r="K68" s="2" t="str">
        <f>IFERROR(
TRIM(_xlfn.TEXTAFTER(_xlfn.TEXTBEFORE(_xlfn.TEXTAFTER(tblRaw[[#This Row],[GOODS DESCRIPTION]],"QTY"),"/")," ")),
tblRaw[[#This Row],[Unit of measure]]
)</f>
        <v>NOS</v>
      </c>
      <c r="L68" s="2">
        <f t="shared" si="11"/>
        <v>81.5</v>
      </c>
      <c r="M68" s="2" t="str">
        <f t="shared" si="12"/>
        <v>CNY</v>
      </c>
      <c r="N68" s="2">
        <v>3307.2</v>
      </c>
      <c r="O68" s="2" t="s">
        <v>17</v>
      </c>
      <c r="P68" s="2">
        <v>284.2399552</v>
      </c>
      <c r="Q68" s="2">
        <v>940038.38</v>
      </c>
      <c r="R68" s="2">
        <v>3.2898142969999999</v>
      </c>
      <c r="S68" s="2">
        <v>10880.073839999999</v>
      </c>
      <c r="T68" s="6">
        <v>344430.1</v>
      </c>
    </row>
    <row r="69" spans="1:20">
      <c r="A69" s="5" t="s">
        <v>12</v>
      </c>
      <c r="B69" s="2" t="s">
        <v>121</v>
      </c>
      <c r="C69" s="2" t="s">
        <v>14</v>
      </c>
      <c r="D69" s="3" t="s">
        <v>15</v>
      </c>
      <c r="E69" s="2" t="s">
        <v>122</v>
      </c>
      <c r="F69" s="2" t="str">
        <f t="shared" si="7"/>
        <v>STEEL</v>
      </c>
      <c r="G69" s="2" t="str">
        <f t="shared" si="8"/>
        <v>SALT BOTTLE</v>
      </c>
      <c r="H69" s="2" t="str">
        <f t="shared" si="9"/>
        <v>NP-19</v>
      </c>
      <c r="I69" s="15" t="str">
        <f t="shared" si="10"/>
        <v>QTY: 2</v>
      </c>
      <c r="J69" s="15">
        <f t="shared" si="13"/>
        <v>21924</v>
      </c>
      <c r="K69" s="2" t="str">
        <f>IFERROR(
TRIM(_xlfn.TEXTAFTER(_xlfn.TEXTBEFORE(_xlfn.TEXTAFTER(tblRaw[[#This Row],[GOODS DESCRIPTION]],"QTY"),"/")," ")),
tblRaw[[#This Row],[Unit of measure]]
)</f>
        <v>21924 PCS</v>
      </c>
      <c r="L69" s="2">
        <f t="shared" si="11"/>
        <v>0.442</v>
      </c>
      <c r="M69" s="2" t="str">
        <f t="shared" si="12"/>
        <v>USD</v>
      </c>
      <c r="N69" s="2">
        <v>3349.5</v>
      </c>
      <c r="O69" s="2" t="s">
        <v>17</v>
      </c>
      <c r="P69" s="2">
        <v>265.27494250000001</v>
      </c>
      <c r="Q69" s="2">
        <v>888538.42</v>
      </c>
      <c r="R69" s="2">
        <v>3.070311835</v>
      </c>
      <c r="S69" s="2">
        <v>10284.00949</v>
      </c>
      <c r="T69" s="6">
        <v>325560.5</v>
      </c>
    </row>
    <row r="70" spans="1:20">
      <c r="A70" s="5" t="s">
        <v>12</v>
      </c>
      <c r="B70" s="2" t="s">
        <v>121</v>
      </c>
      <c r="C70" s="2" t="s">
        <v>14</v>
      </c>
      <c r="D70" s="3" t="s">
        <v>15</v>
      </c>
      <c r="E70" s="2" t="s">
        <v>123</v>
      </c>
      <c r="F70" s="2" t="str">
        <f t="shared" si="7"/>
        <v>STEEL</v>
      </c>
      <c r="G70" s="2" t="str">
        <f t="shared" si="8"/>
        <v>TEA STRAINER BIG</v>
      </c>
      <c r="H70" s="2" t="str">
        <f t="shared" si="9"/>
        <v>SB-12</v>
      </c>
      <c r="I70" s="15" t="str">
        <f t="shared" si="10"/>
        <v>SB-12)</v>
      </c>
      <c r="J70" s="15">
        <f t="shared" si="13"/>
        <v>12600</v>
      </c>
      <c r="K70" s="2" t="str">
        <f>IFERROR(
TRIM(_xlfn.TEXTAFTER(_xlfn.TEXTBEFORE(_xlfn.TEXTAFTER(tblRaw[[#This Row],[GOODS DESCRIPTION]],"QTY"),"/")," ")),
tblRaw[[#This Row],[Unit of measure]]
)</f>
        <v>PCS</v>
      </c>
      <c r="L70" s="2">
        <f t="shared" si="11"/>
        <v>0.98</v>
      </c>
      <c r="M70" s="2" t="str">
        <f t="shared" si="12"/>
        <v>USD</v>
      </c>
      <c r="N70" s="2">
        <v>3080</v>
      </c>
      <c r="O70" s="2" t="s">
        <v>17</v>
      </c>
      <c r="P70" s="2">
        <v>362.21344479999999</v>
      </c>
      <c r="Q70" s="2">
        <v>1115617.4099999999</v>
      </c>
      <c r="R70" s="2">
        <v>4.1922852410000004</v>
      </c>
      <c r="S70" s="2">
        <v>12912.23854</v>
      </c>
      <c r="T70" s="6">
        <v>408762.2</v>
      </c>
    </row>
    <row r="71" spans="1:20">
      <c r="A71" s="5" t="s">
        <v>12</v>
      </c>
      <c r="B71" s="2" t="s">
        <v>121</v>
      </c>
      <c r="C71" s="2" t="s">
        <v>14</v>
      </c>
      <c r="D71" s="3" t="s">
        <v>15</v>
      </c>
      <c r="E71" s="2" t="s">
        <v>124</v>
      </c>
      <c r="F71" s="2" t="str">
        <f t="shared" si="7"/>
        <v>STEEL</v>
      </c>
      <c r="G71" s="2" t="str">
        <f t="shared" si="8"/>
        <v>DRAINER</v>
      </c>
      <c r="H71" s="2" t="str">
        <f t="shared" si="9"/>
        <v>AM-321</v>
      </c>
      <c r="I71" s="15" t="str">
        <f t="shared" si="10"/>
        <v>AM-321)</v>
      </c>
      <c r="J71" s="15">
        <f t="shared" si="13"/>
        <v>49944</v>
      </c>
      <c r="K71" s="2" t="str">
        <f>IFERROR(
TRIM(_xlfn.TEXTAFTER(_xlfn.TEXTBEFORE(_xlfn.TEXTAFTER(tblRaw[[#This Row],[GOODS DESCRIPTION]],"QTY"),"/")," ")),
tblRaw[[#This Row],[Unit of measure]]
)</f>
        <v>PCS</v>
      </c>
      <c r="L71" s="2">
        <f t="shared" si="11"/>
        <v>0.70799999999999996</v>
      </c>
      <c r="M71" s="2" t="str">
        <f t="shared" si="12"/>
        <v>USD</v>
      </c>
      <c r="N71" s="2">
        <v>6243</v>
      </c>
      <c r="O71" s="2" t="s">
        <v>17</v>
      </c>
      <c r="P71" s="2">
        <v>511.73119969999999</v>
      </c>
      <c r="Q71" s="2">
        <v>3194737.88</v>
      </c>
      <c r="R71" s="2">
        <v>5.9228148120000004</v>
      </c>
      <c r="S71" s="2">
        <v>36976.132870000001</v>
      </c>
      <c r="T71" s="6">
        <v>1170552</v>
      </c>
    </row>
    <row r="72" spans="1:20">
      <c r="A72" s="5" t="s">
        <v>12</v>
      </c>
      <c r="B72" s="2" t="s">
        <v>121</v>
      </c>
      <c r="C72" s="2" t="s">
        <v>14</v>
      </c>
      <c r="D72" s="3" t="s">
        <v>15</v>
      </c>
      <c r="E72" s="2" t="s">
        <v>125</v>
      </c>
      <c r="F72" s="2" t="str">
        <f t="shared" si="7"/>
        <v>STEEL</v>
      </c>
      <c r="G72" s="2" t="str">
        <f t="shared" si="8"/>
        <v>TEA STRAINER</v>
      </c>
      <c r="H72" s="2" t="str">
        <f t="shared" si="9"/>
        <v>NP-55</v>
      </c>
      <c r="I72" s="15" t="str">
        <f t="shared" si="10"/>
        <v>QTY:50</v>
      </c>
      <c r="J72" s="15">
        <f t="shared" si="13"/>
        <v>50400</v>
      </c>
      <c r="K72" s="2" t="str">
        <f>IFERROR(
TRIM(_xlfn.TEXTAFTER(_xlfn.TEXTBEFORE(_xlfn.TEXTAFTER(tblRaw[[#This Row],[GOODS DESCRIPTION]],"QTY"),"/")," ")),
tblRaw[[#This Row],[Unit of measure]]
)</f>
        <v>PCS</v>
      </c>
      <c r="L72" s="2">
        <f t="shared" si="11"/>
        <v>0.27500000000000002</v>
      </c>
      <c r="M72" s="2" t="str">
        <f t="shared" si="12"/>
        <v>USD</v>
      </c>
      <c r="N72" s="2">
        <v>2310</v>
      </c>
      <c r="O72" s="2" t="s">
        <v>17</v>
      </c>
      <c r="P72" s="2">
        <v>542.08813420000001</v>
      </c>
      <c r="Q72" s="2">
        <v>1252223.5900000001</v>
      </c>
      <c r="R72" s="2">
        <v>6.27416822</v>
      </c>
      <c r="S72" s="2">
        <v>14493.328589999999</v>
      </c>
      <c r="T72" s="6">
        <v>458814.7</v>
      </c>
    </row>
    <row r="73" spans="1:20">
      <c r="A73" s="5" t="s">
        <v>12</v>
      </c>
      <c r="B73" s="2" t="s">
        <v>126</v>
      </c>
      <c r="C73" s="2" t="s">
        <v>14</v>
      </c>
      <c r="D73" s="3" t="s">
        <v>18</v>
      </c>
      <c r="E73" s="2" t="s">
        <v>127</v>
      </c>
      <c r="F73" s="2" t="str">
        <f t="shared" si="7"/>
        <v>STEEL</v>
      </c>
      <c r="G73" s="2" t="str">
        <f t="shared" si="8"/>
        <v>SCRUBBER</v>
      </c>
      <c r="H73" s="2" t="str">
        <f t="shared" si="9"/>
        <v>8001-12</v>
      </c>
      <c r="I73" s="15" t="str">
        <f t="shared" si="10"/>
        <v>8001-12)</v>
      </c>
      <c r="J73" s="15">
        <f t="shared" si="13"/>
        <v>276048</v>
      </c>
      <c r="K73" s="2" t="str">
        <f>IFERROR(
TRIM(_xlfn.TEXTAFTER(_xlfn.TEXTBEFORE(_xlfn.TEXTAFTER(tblRaw[[#This Row],[GOODS DESCRIPTION]],"QTY"),"/")," ")),
tblRaw[[#This Row],[Unit of measure]]
)</f>
        <v>PCS</v>
      </c>
      <c r="L73" s="2">
        <f t="shared" si="11"/>
        <v>0.08</v>
      </c>
      <c r="M73" s="2" t="str">
        <f t="shared" si="12"/>
        <v>USD</v>
      </c>
      <c r="N73" s="2">
        <v>4795</v>
      </c>
      <c r="O73" s="2" t="s">
        <v>17</v>
      </c>
      <c r="P73" s="2">
        <v>412.83817729999998</v>
      </c>
      <c r="Q73" s="2">
        <v>1979559.06</v>
      </c>
      <c r="R73" s="2">
        <v>4.778219644</v>
      </c>
      <c r="S73" s="2">
        <v>22911.563190000001</v>
      </c>
      <c r="T73" s="6">
        <v>870214.2</v>
      </c>
    </row>
    <row r="74" spans="1:20">
      <c r="A74" s="5" t="s">
        <v>12</v>
      </c>
      <c r="B74" s="2" t="s">
        <v>126</v>
      </c>
      <c r="C74" s="2" t="s">
        <v>14</v>
      </c>
      <c r="D74" s="3" t="s">
        <v>18</v>
      </c>
      <c r="E74" s="2" t="s">
        <v>101</v>
      </c>
      <c r="F74" s="2" t="str">
        <f t="shared" si="7"/>
        <v>STEEL</v>
      </c>
      <c r="G74" s="2" t="str">
        <f t="shared" si="8"/>
        <v>SCRUBBER 2PCS SET</v>
      </c>
      <c r="H74" s="2" t="str">
        <f t="shared" si="9"/>
        <v>8001-2</v>
      </c>
      <c r="I74" s="15" t="str">
        <f t="shared" si="10"/>
        <v>8001-2)</v>
      </c>
      <c r="J74" s="15">
        <f t="shared" si="13"/>
        <v>168000</v>
      </c>
      <c r="K74" s="2" t="str">
        <f>IFERROR(
TRIM(_xlfn.TEXTAFTER(_xlfn.TEXTBEFORE(_xlfn.TEXTAFTER(tblRaw[[#This Row],[GOODS DESCRIPTION]],"QTY"),"/")," ")),
tblRaw[[#This Row],[Unit of measure]]
)</f>
        <v>168000 SET</v>
      </c>
      <c r="L74" s="2" t="str">
        <f t="shared" si="11"/>
        <v/>
      </c>
      <c r="M74" s="2" t="str">
        <f t="shared" si="12"/>
        <v>USD</v>
      </c>
      <c r="N74" s="2">
        <v>4900</v>
      </c>
      <c r="O74" s="2" t="s">
        <v>17</v>
      </c>
      <c r="P74" s="2">
        <v>435.24338569999998</v>
      </c>
      <c r="Q74" s="2">
        <v>2132692.59</v>
      </c>
      <c r="R74" s="2">
        <v>5.0375391870000001</v>
      </c>
      <c r="S74" s="2">
        <v>24683.942009999999</v>
      </c>
      <c r="T74" s="6">
        <v>937531.7</v>
      </c>
    </row>
    <row r="75" spans="1:20">
      <c r="A75" s="5" t="s">
        <v>12</v>
      </c>
      <c r="B75" s="2" t="s">
        <v>128</v>
      </c>
      <c r="C75" s="2" t="s">
        <v>14</v>
      </c>
      <c r="D75" s="3" t="s">
        <v>15</v>
      </c>
      <c r="E75" s="2" t="s">
        <v>129</v>
      </c>
      <c r="F75" s="2" t="str">
        <f t="shared" si="7"/>
        <v>STEEL</v>
      </c>
      <c r="G75" s="2" t="str">
        <f t="shared" si="8"/>
        <v>SPRINKLER</v>
      </c>
      <c r="H75" s="2" t="str">
        <f t="shared" si="9"/>
        <v>AM-430</v>
      </c>
      <c r="I75" s="15" t="str">
        <f t="shared" si="10"/>
        <v>AM-430)</v>
      </c>
      <c r="J75" s="15">
        <f t="shared" si="13"/>
        <v>21600</v>
      </c>
      <c r="K75" s="2" t="str">
        <f>IFERROR(
TRIM(_xlfn.TEXTAFTER(_xlfn.TEXTBEFORE(_xlfn.TEXTAFTER(tblRaw[[#This Row],[GOODS DESCRIPTION]],"QTY"),"/")," ")),
tblRaw[[#This Row],[Unit of measure]]
)</f>
        <v>21600 PC</v>
      </c>
      <c r="L75" s="2">
        <f t="shared" si="11"/>
        <v>0.57099999999999995</v>
      </c>
      <c r="M75" s="2" t="str">
        <f t="shared" si="12"/>
        <v>USD</v>
      </c>
      <c r="N75" s="2">
        <v>3960</v>
      </c>
      <c r="O75" s="2" t="s">
        <v>17</v>
      </c>
      <c r="P75" s="2">
        <v>285.98875509999999</v>
      </c>
      <c r="Q75" s="2">
        <v>1132515.47</v>
      </c>
      <c r="R75" s="2">
        <v>3.3429427829999998</v>
      </c>
      <c r="S75" s="2">
        <v>13238.05342</v>
      </c>
      <c r="T75" s="6">
        <v>414953.7</v>
      </c>
    </row>
    <row r="76" spans="1:20">
      <c r="A76" s="5" t="s">
        <v>12</v>
      </c>
      <c r="B76" s="2" t="s">
        <v>128</v>
      </c>
      <c r="C76" s="2" t="s">
        <v>14</v>
      </c>
      <c r="D76" s="3" t="s">
        <v>18</v>
      </c>
      <c r="E76" s="2" t="s">
        <v>130</v>
      </c>
      <c r="F76" s="2" t="str">
        <f t="shared" si="7"/>
        <v>STEEL</v>
      </c>
      <c r="G76" s="2" t="str">
        <f t="shared" si="8"/>
        <v>SCRUBBER 6PCS SET</v>
      </c>
      <c r="H76" s="2" t="str">
        <f t="shared" si="9"/>
        <v>OKS-4156</v>
      </c>
      <c r="I76" s="15" t="str">
        <f t="shared" si="10"/>
        <v>OKS-4156)</v>
      </c>
      <c r="J76" s="15">
        <f t="shared" si="13"/>
        <v>94800</v>
      </c>
      <c r="K76" s="2" t="str">
        <f>IFERROR(
TRIM(_xlfn.TEXTAFTER(_xlfn.TEXTBEFORE(_xlfn.TEXTAFTER(tblRaw[[#This Row],[GOODS DESCRIPTION]],"QTY"),"/")," ")),
tblRaw[[#This Row],[Unit of measure]]
)</f>
        <v>94800 SET</v>
      </c>
      <c r="L76" s="2" t="str">
        <f t="shared" si="11"/>
        <v/>
      </c>
      <c r="M76" s="2" t="str">
        <f t="shared" si="12"/>
        <v>USD</v>
      </c>
      <c r="N76" s="2">
        <v>7708.8</v>
      </c>
      <c r="O76" s="2" t="s">
        <v>17</v>
      </c>
      <c r="P76" s="2">
        <v>251.86330430000001</v>
      </c>
      <c r="Q76" s="2">
        <v>1941563.84</v>
      </c>
      <c r="R76" s="2">
        <v>2.9440479750000002</v>
      </c>
      <c r="S76" s="2">
        <v>22695.07703</v>
      </c>
      <c r="T76" s="6">
        <v>853511.5</v>
      </c>
    </row>
    <row r="77" spans="1:20">
      <c r="A77" s="5" t="s">
        <v>12</v>
      </c>
      <c r="B77" s="2" t="s">
        <v>131</v>
      </c>
      <c r="C77" s="2" t="s">
        <v>14</v>
      </c>
      <c r="D77" s="3" t="s">
        <v>18</v>
      </c>
      <c r="E77" s="2" t="s">
        <v>132</v>
      </c>
      <c r="F77" s="2" t="str">
        <f t="shared" si="7"/>
        <v>SS</v>
      </c>
      <c r="G77" s="2" t="str">
        <f t="shared" si="8"/>
        <v>SCRUBBER 3PCS SET</v>
      </c>
      <c r="H77" s="2" t="str">
        <f t="shared" si="9"/>
        <v>SS410</v>
      </c>
      <c r="I77" s="15" t="str">
        <f t="shared" si="10"/>
        <v>SS410)</v>
      </c>
      <c r="J77" s="15">
        <f t="shared" si="13"/>
        <v>120720</v>
      </c>
      <c r="K77" s="2" t="str">
        <f>IFERROR(
TRIM(_xlfn.TEXTAFTER(_xlfn.TEXTBEFORE(_xlfn.TEXTAFTER(tblRaw[[#This Row],[GOODS DESCRIPTION]],"QTY"),"/")," ")),
tblRaw[[#This Row],[Unit of measure]]
)</f>
        <v>SETS</v>
      </c>
      <c r="L77" s="2">
        <f t="shared" si="11"/>
        <v>0.16</v>
      </c>
      <c r="M77" s="2" t="str">
        <f t="shared" si="12"/>
        <v>USD</v>
      </c>
      <c r="N77" s="2">
        <v>7545</v>
      </c>
      <c r="O77" s="2" t="s">
        <v>17</v>
      </c>
      <c r="P77" s="2">
        <v>235.76000132538101</v>
      </c>
      <c r="Q77" s="2">
        <v>1778809.21</v>
      </c>
      <c r="R77" s="2">
        <v>2.7558153281751099</v>
      </c>
      <c r="S77" s="2">
        <v>20792.626651081198</v>
      </c>
      <c r="T77" s="6">
        <v>781964.5</v>
      </c>
    </row>
    <row r="78" spans="1:20">
      <c r="A78" s="5" t="s">
        <v>12</v>
      </c>
      <c r="B78" s="2" t="s">
        <v>133</v>
      </c>
      <c r="C78" s="2" t="s">
        <v>14</v>
      </c>
      <c r="D78" s="3" t="s">
        <v>15</v>
      </c>
      <c r="E78" s="2" t="s">
        <v>134</v>
      </c>
      <c r="F78" s="2" t="str">
        <f t="shared" si="7"/>
        <v>STEEL</v>
      </c>
      <c r="G78" s="2" t="str">
        <f t="shared" si="8"/>
        <v>SPRINKLER</v>
      </c>
      <c r="H78" s="2" t="str">
        <f t="shared" si="9"/>
        <v>AM-430</v>
      </c>
      <c r="I78" s="15" t="str">
        <f t="shared" si="10"/>
        <v>AM-430)</v>
      </c>
      <c r="J78" s="15">
        <f t="shared" si="13"/>
        <v>19200</v>
      </c>
      <c r="K78" s="2" t="str">
        <f>IFERROR(
TRIM(_xlfn.TEXTAFTER(_xlfn.TEXTBEFORE(_xlfn.TEXTAFTER(tblRaw[[#This Row],[GOODS DESCRIPTION]],"QTY"),"/")," ")),
tblRaw[[#This Row],[Unit of measure]]
)</f>
        <v>19200 PCS</v>
      </c>
      <c r="L78" s="2">
        <f t="shared" si="11"/>
        <v>0.56799999999999995</v>
      </c>
      <c r="M78" s="2" t="str">
        <f t="shared" si="12"/>
        <v>USD</v>
      </c>
      <c r="N78" s="2">
        <v>3200</v>
      </c>
      <c r="O78" s="2" t="s">
        <v>17</v>
      </c>
      <c r="P78" s="2">
        <v>311.87053437499998</v>
      </c>
      <c r="Q78" s="2">
        <v>997985.71</v>
      </c>
      <c r="R78" s="2">
        <v>3.6454767314435998</v>
      </c>
      <c r="S78" s="2">
        <v>11665.525540619499</v>
      </c>
      <c r="T78" s="6">
        <v>365661.9</v>
      </c>
    </row>
    <row r="79" spans="1:20">
      <c r="A79" s="5" t="s">
        <v>12</v>
      </c>
      <c r="B79" s="2" t="s">
        <v>133</v>
      </c>
      <c r="C79" s="2" t="s">
        <v>14</v>
      </c>
      <c r="D79" s="3" t="s">
        <v>18</v>
      </c>
      <c r="E79" s="2" t="s">
        <v>101</v>
      </c>
      <c r="F79" s="2" t="str">
        <f t="shared" si="7"/>
        <v>STEEL</v>
      </c>
      <c r="G79" s="2" t="str">
        <f t="shared" si="8"/>
        <v>SCRUBBER 2PCS SET</v>
      </c>
      <c r="H79" s="2" t="str">
        <f t="shared" si="9"/>
        <v>8001-2</v>
      </c>
      <c r="I79" s="15" t="str">
        <f t="shared" si="10"/>
        <v>8001-2)</v>
      </c>
      <c r="J79" s="15">
        <f t="shared" si="13"/>
        <v>168000</v>
      </c>
      <c r="K79" s="2" t="str">
        <f>IFERROR(
TRIM(_xlfn.TEXTAFTER(_xlfn.TEXTBEFORE(_xlfn.TEXTAFTER(tblRaw[[#This Row],[GOODS DESCRIPTION]],"QTY"),"/")," ")),
tblRaw[[#This Row],[Unit of measure]]
)</f>
        <v>168000 SET</v>
      </c>
      <c r="L79" s="2" t="str">
        <f t="shared" si="11"/>
        <v/>
      </c>
      <c r="M79" s="2" t="str">
        <f t="shared" si="12"/>
        <v>USD</v>
      </c>
      <c r="N79" s="2">
        <v>4900</v>
      </c>
      <c r="O79" s="2" t="s">
        <v>17</v>
      </c>
      <c r="P79" s="2">
        <v>432.70831632653102</v>
      </c>
      <c r="Q79" s="2">
        <v>2120270.75</v>
      </c>
      <c r="R79" s="2">
        <v>5.0579581101873803</v>
      </c>
      <c r="S79" s="2">
        <v>24783.994739918198</v>
      </c>
      <c r="T79" s="6">
        <v>932071.1</v>
      </c>
    </row>
    <row r="80" spans="1:20">
      <c r="A80" s="5" t="s">
        <v>12</v>
      </c>
      <c r="B80" s="2" t="s">
        <v>133</v>
      </c>
      <c r="C80" s="2" t="s">
        <v>14</v>
      </c>
      <c r="D80" s="3" t="s">
        <v>15</v>
      </c>
      <c r="E80" s="2" t="s">
        <v>135</v>
      </c>
      <c r="F80" s="2" t="str">
        <f t="shared" si="7"/>
        <v>STEEL</v>
      </c>
      <c r="G80" s="2" t="str">
        <f t="shared" si="8"/>
        <v>SALT BOTTLE</v>
      </c>
      <c r="H80" s="2" t="str">
        <f t="shared" si="9"/>
        <v>NP-19</v>
      </c>
      <c r="I80" s="15" t="str">
        <f t="shared" si="10"/>
        <v>QTY:28</v>
      </c>
      <c r="J80" s="15">
        <f t="shared" si="13"/>
        <v>28152</v>
      </c>
      <c r="K80" s="2" t="str">
        <f>IFERROR(
TRIM(_xlfn.TEXTAFTER(_xlfn.TEXTBEFORE(_xlfn.TEXTAFTER(tblRaw[[#This Row],[GOODS DESCRIPTION]],"QTY"),"/")," ")),
tblRaw[[#This Row],[Unit of measure]]
)</f>
        <v>PCS</v>
      </c>
      <c r="L80" s="2">
        <f t="shared" si="11"/>
        <v>0.437</v>
      </c>
      <c r="M80" s="2" t="str">
        <f t="shared" si="12"/>
        <v>USD</v>
      </c>
      <c r="N80" s="2">
        <v>4379.2</v>
      </c>
      <c r="O80" s="2" t="s">
        <v>17</v>
      </c>
      <c r="P80" s="2">
        <v>257.08125000000001</v>
      </c>
      <c r="Q80" s="2">
        <v>1125810.21</v>
      </c>
      <c r="R80" s="2">
        <v>3.0050409117475199</v>
      </c>
      <c r="S80" s="2">
        <v>13159.675160724701</v>
      </c>
      <c r="T80" s="6">
        <v>412496.8</v>
      </c>
    </row>
    <row r="81" spans="1:20">
      <c r="A81" s="5" t="s">
        <v>12</v>
      </c>
      <c r="B81" s="2" t="s">
        <v>136</v>
      </c>
      <c r="C81" s="2" t="s">
        <v>14</v>
      </c>
      <c r="D81" s="3" t="s">
        <v>15</v>
      </c>
      <c r="E81" s="2" t="s">
        <v>137</v>
      </c>
      <c r="F81" s="2" t="str">
        <f t="shared" si="7"/>
        <v>HOUSEHOLD</v>
      </c>
      <c r="G81" s="2" t="str">
        <f t="shared" si="8"/>
        <v>STEEL HOOK 3PCS SET</v>
      </c>
      <c r="H81" s="2" t="str">
        <f t="shared" si="9"/>
        <v>2628</v>
      </c>
      <c r="I81" s="15" t="str">
        <f t="shared" si="10"/>
        <v>2628)</v>
      </c>
      <c r="J81" s="15">
        <f t="shared" si="13"/>
        <v>167940</v>
      </c>
      <c r="K81" s="2" t="str">
        <f>IFERROR(
TRIM(_xlfn.TEXTAFTER(_xlfn.TEXTBEFORE(_xlfn.TEXTAFTER(tblRaw[[#This Row],[GOODS DESCRIPTION]],"QTY"),"/")," ")),
tblRaw[[#This Row],[Unit of measure]]
)</f>
        <v>167940 SET</v>
      </c>
      <c r="L81" s="2">
        <f t="shared" si="11"/>
        <v>0.37</v>
      </c>
      <c r="M81" s="2" t="str">
        <f t="shared" si="12"/>
        <v>USD</v>
      </c>
      <c r="N81" s="2">
        <v>5691.3</v>
      </c>
      <c r="O81" s="2" t="s">
        <v>17</v>
      </c>
      <c r="P81" s="2">
        <v>947.90805791295497</v>
      </c>
      <c r="Q81" s="2">
        <v>5394829.1299999999</v>
      </c>
      <c r="R81" s="2">
        <v>11.0801643239387</v>
      </c>
      <c r="S81" s="2">
        <v>63060.539216832301</v>
      </c>
      <c r="T81" s="6">
        <v>1976665.4</v>
      </c>
    </row>
    <row r="82" spans="1:20">
      <c r="A82" s="5" t="s">
        <v>12</v>
      </c>
      <c r="B82" s="2" t="s">
        <v>138</v>
      </c>
      <c r="C82" s="2" t="s">
        <v>14</v>
      </c>
      <c r="D82" s="3" t="s">
        <v>15</v>
      </c>
      <c r="E82" s="2" t="s">
        <v>139</v>
      </c>
      <c r="F82" s="2" t="str">
        <f t="shared" si="7"/>
        <v>STEEL</v>
      </c>
      <c r="G82" s="2" t="str">
        <f t="shared" si="8"/>
        <v>BASKET BIG</v>
      </c>
      <c r="H82" s="2" t="str">
        <f t="shared" si="9"/>
        <v>SY-845-4</v>
      </c>
      <c r="I82" s="15" t="str">
        <f t="shared" si="10"/>
        <v>SY-845-4)</v>
      </c>
      <c r="J82" s="15">
        <f t="shared" si="13"/>
        <v>5232</v>
      </c>
      <c r="K82" s="2" t="str">
        <f>IFERROR(
TRIM(_xlfn.TEXTAFTER(_xlfn.TEXTBEFORE(_xlfn.TEXTAFTER(tblRaw[[#This Row],[GOODS DESCRIPTION]],"QTY"),"/")," ")),
tblRaw[[#This Row],[Unit of measure]]
)</f>
        <v>5232 PC</v>
      </c>
      <c r="L82" s="2">
        <f t="shared" si="11"/>
        <v>1.004</v>
      </c>
      <c r="M82" s="2" t="str">
        <f t="shared" si="12"/>
        <v>USD</v>
      </c>
      <c r="N82" s="2">
        <v>981</v>
      </c>
      <c r="O82" s="2" t="s">
        <v>17</v>
      </c>
      <c r="P82" s="2">
        <v>485.03127420998999</v>
      </c>
      <c r="Q82" s="2">
        <v>475815.67999999999</v>
      </c>
      <c r="R82" s="2">
        <v>5.6695648651080104</v>
      </c>
      <c r="S82" s="2">
        <v>5561.8431326709497</v>
      </c>
      <c r="T82" s="6">
        <v>174338.8</v>
      </c>
    </row>
    <row r="83" spans="1:20">
      <c r="A83" s="5" t="s">
        <v>12</v>
      </c>
      <c r="B83" s="2" t="s">
        <v>140</v>
      </c>
      <c r="C83" s="2" t="s">
        <v>14</v>
      </c>
      <c r="D83" s="3" t="s">
        <v>15</v>
      </c>
      <c r="E83" s="2" t="s">
        <v>141</v>
      </c>
      <c r="F83" s="2" t="str">
        <f t="shared" si="7"/>
        <v>SY-845-7</v>
      </c>
      <c r="G83" s="2" t="str">
        <f t="shared" si="8"/>
        <v>STEEL BASKET ROUND</v>
      </c>
      <c r="H83" s="2" t="str">
        <f t="shared" si="9"/>
        <v>QTY 50400 PCS/USD 0.5371 PER PCS</v>
      </c>
      <c r="I83" s="15" t="str">
        <f t="shared" si="10"/>
        <v>QTY</v>
      </c>
      <c r="J83" s="15">
        <f t="shared" si="13"/>
        <v>50400</v>
      </c>
      <c r="K83" s="2" t="str">
        <f>IFERROR(
TRIM(_xlfn.TEXTAFTER(_xlfn.TEXTBEFORE(_xlfn.TEXTAFTER(tblRaw[[#This Row],[GOODS DESCRIPTION]],"QTY"),"/")," ")),
tblRaw[[#This Row],[Unit of measure]]
)</f>
        <v>50400 PCS</v>
      </c>
      <c r="L83" s="2">
        <f t="shared" si="11"/>
        <v>0.53710000000000002</v>
      </c>
      <c r="M83" s="2" t="str">
        <f t="shared" si="12"/>
        <v>USD</v>
      </c>
      <c r="N83" s="2">
        <v>5880</v>
      </c>
      <c r="O83" s="2" t="s">
        <v>17</v>
      </c>
      <c r="P83" s="2">
        <v>426.13333163265298</v>
      </c>
      <c r="Q83" s="2">
        <v>2505663.9900000002</v>
      </c>
      <c r="R83" s="2">
        <v>4.9320987457483003</v>
      </c>
      <c r="S83" s="2">
        <v>29000.740624999999</v>
      </c>
      <c r="T83" s="6">
        <v>918075.3</v>
      </c>
    </row>
    <row r="84" spans="1:20">
      <c r="A84" s="5" t="s">
        <v>12</v>
      </c>
      <c r="B84" s="2" t="s">
        <v>140</v>
      </c>
      <c r="C84" s="2" t="s">
        <v>14</v>
      </c>
      <c r="D84" s="3" t="s">
        <v>15</v>
      </c>
      <c r="E84" s="2" t="s">
        <v>142</v>
      </c>
      <c r="F84" s="2" t="str">
        <f t="shared" si="7"/>
        <v>SY-845-4</v>
      </c>
      <c r="G84" s="2" t="str">
        <f t="shared" si="8"/>
        <v>STEEL BASKET BIG</v>
      </c>
      <c r="H84" s="2" t="str">
        <f t="shared" si="9"/>
        <v>QTY 14768 PCS/USD 1.0055 PER PCS</v>
      </c>
      <c r="I84" s="15" t="str">
        <f t="shared" si="10"/>
        <v>QTY</v>
      </c>
      <c r="J84" s="15">
        <f t="shared" si="13"/>
        <v>14768</v>
      </c>
      <c r="K84" s="2" t="str">
        <f>IFERROR(
TRIM(_xlfn.TEXTAFTER(_xlfn.TEXTBEFORE(_xlfn.TEXTAFTER(tblRaw[[#This Row],[GOODS DESCRIPTION]],"QTY"),"/")," ")),
tblRaw[[#This Row],[Unit of measure]]
)</f>
        <v>14768 PCS</v>
      </c>
      <c r="L84" s="2">
        <f t="shared" si="11"/>
        <v>1.0055000000000001</v>
      </c>
      <c r="M84" s="2" t="str">
        <f t="shared" si="12"/>
        <v>USD</v>
      </c>
      <c r="N84" s="2">
        <v>2769</v>
      </c>
      <c r="O84" s="2" t="s">
        <v>17</v>
      </c>
      <c r="P84" s="2">
        <v>496.38407367280598</v>
      </c>
      <c r="Q84" s="2">
        <v>1374487.5</v>
      </c>
      <c r="R84" s="2">
        <v>5.7451860378796997</v>
      </c>
      <c r="S84" s="2">
        <v>15908.4201388889</v>
      </c>
      <c r="T84" s="6">
        <v>503612.2</v>
      </c>
    </row>
    <row r="85" spans="1:20">
      <c r="A85" s="5" t="s">
        <v>12</v>
      </c>
      <c r="B85" s="2" t="s">
        <v>143</v>
      </c>
      <c r="C85" s="2" t="s">
        <v>14</v>
      </c>
      <c r="D85" s="3" t="s">
        <v>15</v>
      </c>
      <c r="E85" s="2" t="s">
        <v>144</v>
      </c>
      <c r="F85" s="2" t="str">
        <f t="shared" si="7"/>
        <v>RYX-02-026-3S</v>
      </c>
      <c r="G85" s="2" t="str">
        <f t="shared" si="8"/>
        <v>MILD STEEL MULTI FUNCTION CLOTH STAND</v>
      </c>
      <c r="H85" s="2" t="str">
        <f t="shared" si="9"/>
        <v>QTY :848 NUM/CNY 81.50 PER NUM</v>
      </c>
      <c r="I85" s="15" t="str">
        <f t="shared" si="10"/>
        <v>QTY</v>
      </c>
      <c r="J85" s="15" t="str">
        <f t="shared" si="13"/>
        <v/>
      </c>
      <c r="K85" s="2" t="str">
        <f>IFERROR(
TRIM(_xlfn.TEXTAFTER(_xlfn.TEXTBEFORE(_xlfn.TEXTAFTER(tblRaw[[#This Row],[GOODS DESCRIPTION]],"QTY"),"/")," ")),
tblRaw[[#This Row],[Unit of measure]]
)</f>
        <v>:848 NUM</v>
      </c>
      <c r="L85" s="2">
        <f t="shared" si="11"/>
        <v>81.5</v>
      </c>
      <c r="M85" s="2" t="str">
        <f t="shared" si="12"/>
        <v>CNY</v>
      </c>
      <c r="N85" s="2">
        <v>3307.2</v>
      </c>
      <c r="O85" s="2" t="s">
        <v>17</v>
      </c>
      <c r="P85" s="2">
        <v>272.327679003387</v>
      </c>
      <c r="Q85" s="2">
        <v>900642.1</v>
      </c>
      <c r="R85" s="2">
        <v>3.1519407292058599</v>
      </c>
      <c r="S85" s="2">
        <v>10424.0983796296</v>
      </c>
      <c r="T85" s="6">
        <v>329995.2</v>
      </c>
    </row>
    <row r="86" spans="1:20">
      <c r="A86" s="5" t="s">
        <v>12</v>
      </c>
      <c r="B86" s="2" t="s">
        <v>145</v>
      </c>
      <c r="C86" s="2" t="s">
        <v>14</v>
      </c>
      <c r="D86" s="3" t="s">
        <v>15</v>
      </c>
      <c r="E86" s="2" t="s">
        <v>146</v>
      </c>
      <c r="F86" s="2" t="str">
        <f t="shared" si="7"/>
        <v>MILD</v>
      </c>
      <c r="G86" s="2" t="str">
        <f t="shared" si="8"/>
        <v>STEEL MULTI FUNCTION CLOTH STAND</v>
      </c>
      <c r="H86" s="2" t="str">
        <f t="shared" si="9"/>
        <v>RYX-02-020</v>
      </c>
      <c r="I86" s="15" t="str">
        <f t="shared" si="10"/>
        <v>RYX-02-020)</v>
      </c>
      <c r="J86" s="15">
        <f t="shared" si="13"/>
        <v>2464</v>
      </c>
      <c r="K86" s="2" t="str">
        <f>IFERROR(
TRIM(_xlfn.TEXTAFTER(_xlfn.TEXTBEFORE(_xlfn.TEXTAFTER(tblRaw[[#This Row],[GOODS DESCRIPTION]],"QTY"),"/")," ")),
tblRaw[[#This Row],[Unit of measure]]
)</f>
        <v>2464 PCS</v>
      </c>
      <c r="L86" s="2">
        <f t="shared" si="11"/>
        <v>101</v>
      </c>
      <c r="M86" s="2" t="str">
        <f t="shared" si="12"/>
        <v>CNY</v>
      </c>
      <c r="N86" s="2">
        <v>8008</v>
      </c>
      <c r="O86" s="2" t="s">
        <v>17</v>
      </c>
      <c r="P86" s="2">
        <v>401.15030094905097</v>
      </c>
      <c r="Q86" s="2">
        <v>3212411.61</v>
      </c>
      <c r="R86" s="2">
        <v>4.6429432980214198</v>
      </c>
      <c r="S86" s="2">
        <v>37180.689930555498</v>
      </c>
      <c r="T86" s="6">
        <v>1177027.6000000001</v>
      </c>
    </row>
    <row r="87" spans="1:20">
      <c r="A87" s="5" t="s">
        <v>12</v>
      </c>
      <c r="B87" s="2" t="s">
        <v>145</v>
      </c>
      <c r="C87" s="2" t="s">
        <v>14</v>
      </c>
      <c r="D87" s="3" t="s">
        <v>15</v>
      </c>
      <c r="E87" s="2" t="s">
        <v>147</v>
      </c>
      <c r="F87" s="2" t="str">
        <f t="shared" si="7"/>
        <v>HOUSEHOLD</v>
      </c>
      <c r="G87" s="2" t="str">
        <f t="shared" si="8"/>
        <v>STEEL HOOK 3PCS SET</v>
      </c>
      <c r="H87" s="2" t="str">
        <f t="shared" si="9"/>
        <v>3888</v>
      </c>
      <c r="I87" s="15" t="str">
        <f t="shared" si="10"/>
        <v>3888)</v>
      </c>
      <c r="J87" s="15">
        <f t="shared" si="13"/>
        <v>6240</v>
      </c>
      <c r="K87" s="2" t="str">
        <f>IFERROR(
TRIM(_xlfn.TEXTAFTER(_xlfn.TEXTBEFORE(_xlfn.TEXTAFTER(tblRaw[[#This Row],[GOODS DESCRIPTION]],"QTY"),"/")," ")),
tblRaw[[#This Row],[Unit of measure]]
)</f>
        <v>PCS</v>
      </c>
      <c r="L87" s="2" t="str">
        <f t="shared" si="11"/>
        <v/>
      </c>
      <c r="M87" s="2" t="str">
        <f t="shared" si="12"/>
        <v>USD</v>
      </c>
      <c r="N87" s="2">
        <v>214.5</v>
      </c>
      <c r="O87" s="2" t="s">
        <v>17</v>
      </c>
      <c r="P87" s="2">
        <v>694.29668997669</v>
      </c>
      <c r="Q87" s="2">
        <v>148926.64000000001</v>
      </c>
      <c r="R87" s="2">
        <v>8.0358413191746507</v>
      </c>
      <c r="S87" s="2">
        <v>1723.68796296296</v>
      </c>
      <c r="T87" s="6">
        <v>54566.7</v>
      </c>
    </row>
    <row r="88" spans="1:20">
      <c r="A88" s="5" t="s">
        <v>12</v>
      </c>
      <c r="B88" s="2" t="s">
        <v>148</v>
      </c>
      <c r="C88" s="2" t="s">
        <v>14</v>
      </c>
      <c r="D88" s="3" t="s">
        <v>18</v>
      </c>
      <c r="E88" s="2" t="s">
        <v>149</v>
      </c>
      <c r="F88" s="2" t="str">
        <f t="shared" si="7"/>
        <v>STEEL</v>
      </c>
      <c r="G88" s="2" t="str">
        <f t="shared" si="8"/>
        <v>SCRUBBER 2PCS SET</v>
      </c>
      <c r="H88" s="2" t="str">
        <f t="shared" si="9"/>
        <v>8001-2</v>
      </c>
      <c r="I88" s="15" t="str">
        <f t="shared" si="10"/>
        <v>8001-2)</v>
      </c>
      <c r="J88" s="15">
        <f t="shared" si="13"/>
        <v>168000</v>
      </c>
      <c r="K88" s="2" t="str">
        <f>IFERROR(
TRIM(_xlfn.TEXTAFTER(_xlfn.TEXTBEFORE(_xlfn.TEXTAFTER(tblRaw[[#This Row],[GOODS DESCRIPTION]],"QTY"),"/")," ")),
tblRaw[[#This Row],[Unit of measure]]
)</f>
        <v>SETS</v>
      </c>
      <c r="L88" s="2" t="str">
        <f t="shared" si="11"/>
        <v/>
      </c>
      <c r="M88" s="2" t="str">
        <f t="shared" si="12"/>
        <v>USD</v>
      </c>
      <c r="N88" s="2">
        <v>4900</v>
      </c>
      <c r="O88" s="2" t="s">
        <v>17</v>
      </c>
      <c r="P88" s="2">
        <v>437.00727755102002</v>
      </c>
      <c r="Q88" s="2">
        <v>2141335.66</v>
      </c>
      <c r="R88" s="2">
        <v>5.0579546012849601</v>
      </c>
      <c r="S88" s="2">
        <v>24783.977546296301</v>
      </c>
      <c r="T88" s="6">
        <v>941331.1</v>
      </c>
    </row>
    <row r="89" spans="1:20">
      <c r="A89" s="5" t="s">
        <v>12</v>
      </c>
      <c r="B89" s="2" t="s">
        <v>150</v>
      </c>
      <c r="C89" s="2" t="s">
        <v>14</v>
      </c>
      <c r="D89" s="3" t="s">
        <v>15</v>
      </c>
      <c r="E89" s="2" t="s">
        <v>151</v>
      </c>
      <c r="F89" s="2" t="str">
        <f t="shared" si="7"/>
        <v>STEEL</v>
      </c>
      <c r="G89" s="2" t="str">
        <f t="shared" si="8"/>
        <v>BASKET SMALL</v>
      </c>
      <c r="H89" s="2" t="str">
        <f t="shared" si="9"/>
        <v>SY-845-3</v>
      </c>
      <c r="I89" s="15" t="str">
        <f t="shared" si="10"/>
        <v>SY-845-3)</v>
      </c>
      <c r="J89" s="15">
        <f t="shared" si="13"/>
        <v>8260</v>
      </c>
      <c r="K89" s="2" t="str">
        <f>IFERROR(
TRIM(_xlfn.TEXTAFTER(_xlfn.TEXTBEFORE(_xlfn.TEXTAFTER(tblRaw[[#This Row],[GOODS DESCRIPTION]],"QTY"),"/")," ")),
tblRaw[[#This Row],[Unit of measure]]
)</f>
        <v>PCS</v>
      </c>
      <c r="L89" s="2">
        <f t="shared" si="11"/>
        <v>0.90500000000000003</v>
      </c>
      <c r="M89" s="2" t="str">
        <f t="shared" si="12"/>
        <v>USD</v>
      </c>
      <c r="N89" s="2">
        <v>1239</v>
      </c>
      <c r="O89" s="2" t="s">
        <v>17</v>
      </c>
      <c r="P89" s="2">
        <v>551.81941081517402</v>
      </c>
      <c r="Q89" s="2">
        <v>683704.25</v>
      </c>
      <c r="R89" s="2">
        <v>6.38679873628673</v>
      </c>
      <c r="S89" s="2">
        <v>7913.24363425926</v>
      </c>
      <c r="T89" s="6">
        <v>250509.2</v>
      </c>
    </row>
    <row r="90" spans="1:20">
      <c r="A90" s="5" t="s">
        <v>12</v>
      </c>
      <c r="B90" s="2" t="s">
        <v>150</v>
      </c>
      <c r="C90" s="2" t="s">
        <v>14</v>
      </c>
      <c r="D90" s="3" t="s">
        <v>15</v>
      </c>
      <c r="E90" s="2" t="s">
        <v>152</v>
      </c>
      <c r="F90" s="2" t="str">
        <f t="shared" si="7"/>
        <v>STEEL</v>
      </c>
      <c r="G90" s="2" t="str">
        <f t="shared" si="8"/>
        <v>FRUIT BASKET</v>
      </c>
      <c r="H90" s="2" t="str">
        <f t="shared" si="9"/>
        <v>SD1078-B</v>
      </c>
      <c r="I90" s="15" t="str">
        <f t="shared" si="10"/>
        <v>SD1078-B)</v>
      </c>
      <c r="J90" s="15">
        <f t="shared" si="13"/>
        <v>20400</v>
      </c>
      <c r="K90" s="2" t="str">
        <f>IFERROR(
TRIM(_xlfn.TEXTAFTER(_xlfn.TEXTBEFORE(_xlfn.TEXTAFTER(tblRaw[[#This Row],[GOODS DESCRIPTION]],"QTY"),"/")," ")),
tblRaw[[#This Row],[Unit of measure]]
)</f>
        <v>PCS</v>
      </c>
      <c r="L90" s="2">
        <f t="shared" si="11"/>
        <v>0.84399999999999997</v>
      </c>
      <c r="M90" s="2" t="str">
        <f t="shared" si="12"/>
        <v>USD</v>
      </c>
      <c r="N90" s="2">
        <v>3910</v>
      </c>
      <c r="O90" s="2" t="s">
        <v>17</v>
      </c>
      <c r="P90" s="2">
        <v>402.74996163682903</v>
      </c>
      <c r="Q90" s="2">
        <v>1574752.35</v>
      </c>
      <c r="R90" s="2">
        <v>4.6614578893151499</v>
      </c>
      <c r="S90" s="2">
        <v>18226.300347222201</v>
      </c>
      <c r="T90" s="6">
        <v>576989.19999999995</v>
      </c>
    </row>
    <row r="91" spans="1:20">
      <c r="A91" s="5" t="s">
        <v>12</v>
      </c>
      <c r="B91" s="2" t="s">
        <v>153</v>
      </c>
      <c r="C91" s="2" t="s">
        <v>14</v>
      </c>
      <c r="D91" s="3" t="s">
        <v>15</v>
      </c>
      <c r="E91" s="2" t="s">
        <v>154</v>
      </c>
      <c r="F91" s="2" t="str">
        <f t="shared" si="7"/>
        <v>STEEL</v>
      </c>
      <c r="G91" s="2" t="str">
        <f t="shared" si="8"/>
        <v>BASKET BIG</v>
      </c>
      <c r="H91" s="2" t="str">
        <f t="shared" si="9"/>
        <v>SY845-4</v>
      </c>
      <c r="I91" s="15" t="str">
        <f t="shared" si="10"/>
        <v>SY845-4)</v>
      </c>
      <c r="J91" s="15">
        <f t="shared" si="13"/>
        <v>20000</v>
      </c>
      <c r="K91" s="2" t="str">
        <f>IFERROR(
TRIM(_xlfn.TEXTAFTER(_xlfn.TEXTBEFORE(_xlfn.TEXTAFTER(tblRaw[[#This Row],[GOODS DESCRIPTION]],"QTY"),"/")," ")),
tblRaw[[#This Row],[Unit of measure]]
)</f>
        <v>20000 PCS</v>
      </c>
      <c r="L91" s="2">
        <f t="shared" si="11"/>
        <v>1.036</v>
      </c>
      <c r="M91" s="2" t="str">
        <f t="shared" si="12"/>
        <v>USD</v>
      </c>
      <c r="N91" s="2">
        <v>3750</v>
      </c>
      <c r="O91" s="2" t="s">
        <v>17</v>
      </c>
      <c r="P91" s="2">
        <v>510.65971733333299</v>
      </c>
      <c r="Q91" s="2">
        <v>1914973.94</v>
      </c>
      <c r="R91" s="2">
        <v>5.8967634795996897</v>
      </c>
      <c r="S91" s="2">
        <v>22112.863048498799</v>
      </c>
      <c r="T91" s="6">
        <v>701646.5</v>
      </c>
    </row>
    <row r="92" spans="1:20">
      <c r="A92" s="5" t="s">
        <v>12</v>
      </c>
      <c r="B92" s="2" t="s">
        <v>153</v>
      </c>
      <c r="C92" s="2" t="s">
        <v>14</v>
      </c>
      <c r="D92" s="3" t="s">
        <v>15</v>
      </c>
      <c r="E92" s="2" t="s">
        <v>155</v>
      </c>
      <c r="F92" s="2" t="str">
        <f t="shared" si="7"/>
        <v>STEEL</v>
      </c>
      <c r="G92" s="2" t="str">
        <f t="shared" si="8"/>
        <v>BASKET SMALL</v>
      </c>
      <c r="H92" s="2" t="str">
        <f t="shared" si="9"/>
        <v>SY-845-3</v>
      </c>
      <c r="I92" s="15" t="str">
        <f t="shared" si="10"/>
        <v>SY-845-3)</v>
      </c>
      <c r="J92" s="15">
        <f t="shared" si="13"/>
        <v>11740</v>
      </c>
      <c r="K92" s="2" t="str">
        <f>IFERROR(
TRIM(_xlfn.TEXTAFTER(_xlfn.TEXTBEFORE(_xlfn.TEXTAFTER(tblRaw[[#This Row],[GOODS DESCRIPTION]],"QTY"),"/")," ")),
tblRaw[[#This Row],[Unit of measure]]
)</f>
        <v>11740 PCS</v>
      </c>
      <c r="L92" s="2">
        <f t="shared" si="11"/>
        <v>0.90500000000000003</v>
      </c>
      <c r="M92" s="2" t="str">
        <f t="shared" si="12"/>
        <v>USD</v>
      </c>
      <c r="N92" s="2">
        <v>1761</v>
      </c>
      <c r="O92" s="2" t="s">
        <v>17</v>
      </c>
      <c r="P92" s="2">
        <v>557.60985235661599</v>
      </c>
      <c r="Q92" s="2">
        <v>981950.95</v>
      </c>
      <c r="R92" s="2">
        <v>6.4389128447646096</v>
      </c>
      <c r="S92" s="2">
        <v>11338.9255196305</v>
      </c>
      <c r="T92" s="6">
        <v>359786.8</v>
      </c>
    </row>
    <row r="93" spans="1:20">
      <c r="A93" s="5" t="s">
        <v>12</v>
      </c>
      <c r="B93" s="2" t="s">
        <v>153</v>
      </c>
      <c r="C93" s="2" t="s">
        <v>14</v>
      </c>
      <c r="D93" s="3" t="s">
        <v>15</v>
      </c>
      <c r="E93" s="2" t="s">
        <v>156</v>
      </c>
      <c r="F93" s="2" t="str">
        <f t="shared" si="7"/>
        <v>STEEL</v>
      </c>
      <c r="G93" s="2" t="str">
        <f t="shared" si="8"/>
        <v>BASKET SQUARE</v>
      </c>
      <c r="H93" s="2" t="str">
        <f t="shared" si="9"/>
        <v>SY-845-6</v>
      </c>
      <c r="I93" s="15" t="str">
        <f t="shared" si="10"/>
        <v>SY-845-6)</v>
      </c>
      <c r="J93" s="15">
        <f t="shared" si="13"/>
        <v>20000</v>
      </c>
      <c r="K93" s="2" t="str">
        <f>IFERROR(
TRIM(_xlfn.TEXTAFTER(_xlfn.TEXTBEFORE(_xlfn.TEXTAFTER(tblRaw[[#This Row],[GOODS DESCRIPTION]],"QTY"),"/")," ")),
tblRaw[[#This Row],[Unit of measure]]
)</f>
        <v>20000 PCS</v>
      </c>
      <c r="L93" s="2">
        <f t="shared" si="11"/>
        <v>0.74099999999999999</v>
      </c>
      <c r="M93" s="2" t="str">
        <f t="shared" si="12"/>
        <v>USD</v>
      </c>
      <c r="N93" s="2">
        <v>3200</v>
      </c>
      <c r="O93" s="2" t="s">
        <v>17</v>
      </c>
      <c r="P93" s="2">
        <v>428.02719999999999</v>
      </c>
      <c r="Q93" s="2">
        <v>1369687.04</v>
      </c>
      <c r="R93" s="2">
        <v>4.9425773672055398</v>
      </c>
      <c r="S93" s="2">
        <v>15816.2475750577</v>
      </c>
      <c r="T93" s="6">
        <v>501853.3</v>
      </c>
    </row>
    <row r="94" spans="1:20">
      <c r="A94" s="5" t="s">
        <v>12</v>
      </c>
      <c r="B94" s="2" t="s">
        <v>157</v>
      </c>
      <c r="C94" s="2" t="s">
        <v>14</v>
      </c>
      <c r="D94" s="3" t="s">
        <v>15</v>
      </c>
      <c r="E94" s="2" t="s">
        <v>158</v>
      </c>
      <c r="F94" s="2" t="str">
        <f t="shared" si="7"/>
        <v>STEEL</v>
      </c>
      <c r="G94" s="2" t="str">
        <f t="shared" si="8"/>
        <v>HANGER WITH HOOK</v>
      </c>
      <c r="H94" s="2" t="str">
        <f t="shared" si="9"/>
        <v>SL-89</v>
      </c>
      <c r="I94" s="15" t="str">
        <f t="shared" si="10"/>
        <v>SL-89)</v>
      </c>
      <c r="J94" s="15">
        <f t="shared" si="13"/>
        <v>70056</v>
      </c>
      <c r="K94" s="2" t="str">
        <f>IFERROR(
TRIM(_xlfn.TEXTAFTER(_xlfn.TEXTBEFORE(_xlfn.TEXTAFTER(tblRaw[[#This Row],[GOODS DESCRIPTION]],"QTY"),"/")," ")),
tblRaw[[#This Row],[Unit of measure]]
)</f>
        <v>PCS</v>
      </c>
      <c r="L94" s="2">
        <f t="shared" si="11"/>
        <v>7.45</v>
      </c>
      <c r="M94" s="2" t="str">
        <f t="shared" si="12"/>
        <v>CNY</v>
      </c>
      <c r="N94" s="2">
        <v>15568</v>
      </c>
      <c r="O94" s="2" t="s">
        <v>17</v>
      </c>
      <c r="P94" s="2">
        <v>407.21682040082197</v>
      </c>
      <c r="Q94" s="2">
        <v>6339551.46</v>
      </c>
      <c r="R94" s="2">
        <v>4.70227275289633</v>
      </c>
      <c r="S94" s="2">
        <v>73204.982217090102</v>
      </c>
      <c r="T94" s="6">
        <v>2322811.6</v>
      </c>
    </row>
    <row r="95" spans="1:20">
      <c r="A95" s="5" t="s">
        <v>12</v>
      </c>
      <c r="B95" s="2" t="s">
        <v>159</v>
      </c>
      <c r="C95" s="2" t="s">
        <v>14</v>
      </c>
      <c r="D95" s="3" t="s">
        <v>18</v>
      </c>
      <c r="E95" s="2" t="s">
        <v>160</v>
      </c>
      <c r="F95" s="2" t="str">
        <f t="shared" si="7"/>
        <v>STEEL</v>
      </c>
      <c r="G95" s="2" t="str">
        <f t="shared" si="8"/>
        <v>SCRUBBER 6PCS SET</v>
      </c>
      <c r="H95" s="2" t="str">
        <f t="shared" si="9"/>
        <v>OKS-4156</v>
      </c>
      <c r="I95" s="15" t="str">
        <f t="shared" si="10"/>
        <v>OKS-4156)</v>
      </c>
      <c r="J95" s="15">
        <f t="shared" si="13"/>
        <v>98400</v>
      </c>
      <c r="K95" s="2" t="str">
        <f>IFERROR(
TRIM(_xlfn.TEXTAFTER(_xlfn.TEXTBEFORE(_xlfn.TEXTAFTER(tblRaw[[#This Row],[GOODS DESCRIPTION]],"QTY"),"/")," ")),
tblRaw[[#This Row],[Unit of measure]]
)</f>
        <v>98400 SET</v>
      </c>
      <c r="L95" s="2" t="str">
        <f t="shared" si="11"/>
        <v/>
      </c>
      <c r="M95" s="2" t="str">
        <f t="shared" si="12"/>
        <v>USD</v>
      </c>
      <c r="N95" s="2">
        <v>9151</v>
      </c>
      <c r="O95" s="2" t="s">
        <v>17</v>
      </c>
      <c r="P95" s="2">
        <v>229.46128510545299</v>
      </c>
      <c r="Q95" s="2">
        <v>2099800.2200000002</v>
      </c>
      <c r="R95" s="2">
        <v>2.6496684192315598</v>
      </c>
      <c r="S95" s="2">
        <v>24247.115704388001</v>
      </c>
      <c r="T95" s="6">
        <v>923072.1</v>
      </c>
    </row>
    <row r="96" spans="1:20">
      <c r="A96" s="5" t="s">
        <v>12</v>
      </c>
      <c r="B96" s="2" t="s">
        <v>161</v>
      </c>
      <c r="C96" s="2" t="s">
        <v>14</v>
      </c>
      <c r="D96" s="3" t="s">
        <v>15</v>
      </c>
      <c r="E96" s="2" t="s">
        <v>162</v>
      </c>
      <c r="F96" s="2" t="str">
        <f t="shared" si="7"/>
        <v>RYX-02-026-3S</v>
      </c>
      <c r="G96" s="2" t="str">
        <f t="shared" si="8"/>
        <v>MILD STEEL MULTI FUNCTION CLOTH STAND</v>
      </c>
      <c r="H96" s="2" t="str">
        <f t="shared" si="9"/>
        <v>QTY :1696 NUM/CNY 81.50 PER NUM</v>
      </c>
      <c r="I96" s="15" t="str">
        <f t="shared" si="10"/>
        <v>QTY</v>
      </c>
      <c r="J96" s="15" t="str">
        <f t="shared" si="13"/>
        <v/>
      </c>
      <c r="K96" s="2" t="str">
        <f>IFERROR(
TRIM(_xlfn.TEXTAFTER(_xlfn.TEXTBEFORE(_xlfn.TEXTAFTER(tblRaw[[#This Row],[GOODS DESCRIPTION]],"QTY"),"/")," ")),
tblRaw[[#This Row],[Unit of measure]]
)</f>
        <v>:1696 NUM</v>
      </c>
      <c r="L96" s="2">
        <f t="shared" si="11"/>
        <v>81.5</v>
      </c>
      <c r="M96" s="2" t="str">
        <f t="shared" si="12"/>
        <v>CNY</v>
      </c>
      <c r="N96" s="2">
        <v>6614.4</v>
      </c>
      <c r="O96" s="2" t="s">
        <v>17</v>
      </c>
      <c r="P96" s="2">
        <v>265.47043873971938</v>
      </c>
      <c r="Q96" s="2">
        <v>1755927.67</v>
      </c>
      <c r="R96" s="2">
        <v>3.0408984964458119</v>
      </c>
      <c r="S96" s="2">
        <v>20113.71901489118</v>
      </c>
      <c r="T96" s="6">
        <v>643371.9</v>
      </c>
    </row>
    <row r="97" spans="1:20">
      <c r="A97" s="5" t="s">
        <v>12</v>
      </c>
      <c r="B97" s="2" t="s">
        <v>163</v>
      </c>
      <c r="C97" s="2" t="s">
        <v>14</v>
      </c>
      <c r="D97" s="3" t="s">
        <v>15</v>
      </c>
      <c r="E97" s="2" t="s">
        <v>164</v>
      </c>
      <c r="F97" s="2" t="str">
        <f t="shared" si="7"/>
        <v>STEEL</v>
      </c>
      <c r="G97" s="2" t="str">
        <f t="shared" si="8"/>
        <v>SPRINKLER</v>
      </c>
      <c r="H97" s="2" t="str">
        <f t="shared" si="9"/>
        <v>AM-430</v>
      </c>
      <c r="I97" s="15" t="str">
        <f t="shared" si="10"/>
        <v>AM-430)</v>
      </c>
      <c r="J97" s="15">
        <f t="shared" si="13"/>
        <v>24000</v>
      </c>
      <c r="K97" s="2" t="str">
        <f>IFERROR(
TRIM(_xlfn.TEXTAFTER(_xlfn.TEXTBEFORE(_xlfn.TEXTAFTER(tblRaw[[#This Row],[GOODS DESCRIPTION]],"QTY"),"/")," ")),
tblRaw[[#This Row],[Unit of measure]]
)</f>
        <v>24000 PCS</v>
      </c>
      <c r="L97" s="2">
        <f t="shared" si="11"/>
        <v>0.57399999999999995</v>
      </c>
      <c r="M97" s="2" t="str">
        <f t="shared" si="12"/>
        <v>USD</v>
      </c>
      <c r="N97" s="2">
        <v>4400</v>
      </c>
      <c r="O97" s="2" t="s">
        <v>17</v>
      </c>
      <c r="P97" s="2">
        <v>289.60729090909092</v>
      </c>
      <c r="Q97" s="2">
        <v>1274272.08</v>
      </c>
      <c r="R97" s="2">
        <v>3.317380193689472</v>
      </c>
      <c r="S97" s="2">
        <v>14596.472852233681</v>
      </c>
      <c r="T97" s="6">
        <v>466893.2</v>
      </c>
    </row>
    <row r="98" spans="1:20">
      <c r="A98" s="5" t="s">
        <v>12</v>
      </c>
      <c r="B98" s="2" t="s">
        <v>163</v>
      </c>
      <c r="C98" s="2" t="s">
        <v>14</v>
      </c>
      <c r="D98" s="3" t="s">
        <v>15</v>
      </c>
      <c r="E98" s="2" t="s">
        <v>165</v>
      </c>
      <c r="F98" s="2" t="str">
        <f t="shared" si="7"/>
        <v>STEEL</v>
      </c>
      <c r="G98" s="2" t="str">
        <f t="shared" si="8"/>
        <v>SPRINKLER</v>
      </c>
      <c r="H98" s="2" t="str">
        <f t="shared" si="9"/>
        <v>AM-430</v>
      </c>
      <c r="I98" s="15" t="str">
        <f t="shared" si="10"/>
        <v>AM-430)</v>
      </c>
      <c r="J98" s="15">
        <f t="shared" si="13"/>
        <v>26400</v>
      </c>
      <c r="K98" s="2" t="str">
        <f>IFERROR(
TRIM(_xlfn.TEXTAFTER(_xlfn.TEXTBEFORE(_xlfn.TEXTAFTER(tblRaw[[#This Row],[GOODS DESCRIPTION]],"QTY"),"/")," ")),
tblRaw[[#This Row],[Unit of measure]]
)</f>
        <v>26400 PC</v>
      </c>
      <c r="L98" s="2">
        <f t="shared" si="11"/>
        <v>0.57299999999999995</v>
      </c>
      <c r="M98" s="2" t="str">
        <f t="shared" si="12"/>
        <v>USD</v>
      </c>
      <c r="N98" s="2">
        <v>4180</v>
      </c>
      <c r="O98" s="2" t="s">
        <v>17</v>
      </c>
      <c r="P98" s="2">
        <v>337.4974593301435</v>
      </c>
      <c r="Q98" s="2">
        <v>1410739.38</v>
      </c>
      <c r="R98" s="2">
        <v>3.8659502786958022</v>
      </c>
      <c r="S98" s="2">
        <v>16159.67216494845</v>
      </c>
      <c r="T98" s="6">
        <v>516894.9</v>
      </c>
    </row>
    <row r="99" spans="1:20">
      <c r="A99" s="5" t="s">
        <v>12</v>
      </c>
      <c r="B99" s="2" t="s">
        <v>166</v>
      </c>
      <c r="C99" s="2" t="s">
        <v>14</v>
      </c>
      <c r="D99" s="3" t="s">
        <v>15</v>
      </c>
      <c r="E99" s="2" t="s">
        <v>167</v>
      </c>
      <c r="F99" s="2" t="str">
        <f t="shared" si="7"/>
        <v>RYX-02-020</v>
      </c>
      <c r="G99" s="2" t="str">
        <f t="shared" si="8"/>
        <v>MILD STEEL MULTI FUNCTION CLOTH STAND</v>
      </c>
      <c r="H99" s="2" t="str">
        <f t="shared" si="9"/>
        <v>QTY :4928NUM/CNY 101.00 PER NUM</v>
      </c>
      <c r="I99" s="15" t="str">
        <f t="shared" si="10"/>
        <v>QTY</v>
      </c>
      <c r="J99" s="15" t="str">
        <f t="shared" si="13"/>
        <v/>
      </c>
      <c r="K99" s="2" t="str">
        <f>IFERROR(
TRIM(_xlfn.TEXTAFTER(_xlfn.TEXTBEFORE(_xlfn.TEXTAFTER(tblRaw[[#This Row],[GOODS DESCRIPTION]],"QTY"),"/")," ")),
tblRaw[[#This Row],[Unit of measure]]
)</f>
        <v>:4928NUM</v>
      </c>
      <c r="L99" s="2">
        <f t="shared" si="11"/>
        <v>101</v>
      </c>
      <c r="M99" s="2" t="str">
        <f t="shared" si="12"/>
        <v>CNY</v>
      </c>
      <c r="N99" s="2">
        <v>16016</v>
      </c>
      <c r="O99" s="2" t="s">
        <v>17</v>
      </c>
      <c r="P99" s="2">
        <v>387.15956043956049</v>
      </c>
      <c r="Q99" s="2">
        <v>6200747.5199999996</v>
      </c>
      <c r="R99" s="2">
        <v>4.4348174162607163</v>
      </c>
      <c r="S99" s="2">
        <v>71028.035738831619</v>
      </c>
      <c r="T99" s="6">
        <v>2271953.9</v>
      </c>
    </row>
    <row r="100" spans="1:20">
      <c r="A100" s="5" t="s">
        <v>12</v>
      </c>
      <c r="B100" s="2" t="s">
        <v>166</v>
      </c>
      <c r="C100" s="2" t="s">
        <v>14</v>
      </c>
      <c r="D100" s="3" t="s">
        <v>18</v>
      </c>
      <c r="E100" s="2" t="s">
        <v>168</v>
      </c>
      <c r="F100" s="2" t="str">
        <f t="shared" si="7"/>
        <v>STEEL</v>
      </c>
      <c r="G100" s="2" t="str">
        <f t="shared" si="8"/>
        <v>SCRUBBER 2PCS SET</v>
      </c>
      <c r="H100" s="2" t="str">
        <f t="shared" si="9"/>
        <v>8001-2</v>
      </c>
      <c r="I100" s="15" t="str">
        <f t="shared" si="10"/>
        <v>8001-2)</v>
      </c>
      <c r="J100" s="15">
        <f t="shared" si="13"/>
        <v>168000</v>
      </c>
      <c r="K100" s="2" t="str">
        <f>IFERROR(
TRIM(_xlfn.TEXTAFTER(_xlfn.TEXTBEFORE(_xlfn.TEXTAFTER(tblRaw[[#This Row],[GOODS DESCRIPTION]],"QTY"),"/")," ")),
tblRaw[[#This Row],[Unit of measure]]
)</f>
        <v>SETS</v>
      </c>
      <c r="L100" s="2" t="str">
        <f t="shared" si="11"/>
        <v/>
      </c>
      <c r="M100" s="2" t="str">
        <f t="shared" si="12"/>
        <v>USD</v>
      </c>
      <c r="N100" s="2">
        <v>4900</v>
      </c>
      <c r="O100" s="2" t="s">
        <v>17</v>
      </c>
      <c r="P100" s="2">
        <v>440.22269591836732</v>
      </c>
      <c r="Q100" s="2">
        <v>2157091.21</v>
      </c>
      <c r="R100" s="2">
        <v>5.0426425649297517</v>
      </c>
      <c r="S100" s="2">
        <v>24708.948568155789</v>
      </c>
      <c r="T100" s="6">
        <v>948257.2</v>
      </c>
    </row>
    <row r="101" spans="1:20">
      <c r="A101" s="5" t="s">
        <v>12</v>
      </c>
      <c r="B101" s="2" t="s">
        <v>166</v>
      </c>
      <c r="C101" s="2" t="s">
        <v>14</v>
      </c>
      <c r="D101" s="3" t="s">
        <v>15</v>
      </c>
      <c r="E101" s="2" t="s">
        <v>169</v>
      </c>
      <c r="F101" s="2" t="str">
        <f t="shared" si="7"/>
        <v>STEEL</v>
      </c>
      <c r="G101" s="2" t="str">
        <f t="shared" si="8"/>
        <v>CUTLERY HOLDER</v>
      </c>
      <c r="H101" s="2" t="str">
        <f t="shared" si="9"/>
        <v>H2740</v>
      </c>
      <c r="I101" s="15" t="str">
        <f t="shared" si="10"/>
        <v>H2740)</v>
      </c>
      <c r="J101" s="15">
        <f t="shared" si="13"/>
        <v>10008</v>
      </c>
      <c r="K101" s="2" t="str">
        <f>IFERROR(
TRIM(_xlfn.TEXTAFTER(_xlfn.TEXTBEFORE(_xlfn.TEXTAFTER(tblRaw[[#This Row],[GOODS DESCRIPTION]],"QTY"),"/")," ")),
tblRaw[[#This Row],[Unit of measure]]
)</f>
        <v>10008 PCS</v>
      </c>
      <c r="L101" s="2">
        <f t="shared" si="11"/>
        <v>1.72</v>
      </c>
      <c r="M101" s="2" t="str">
        <f t="shared" si="12"/>
        <v>USD</v>
      </c>
      <c r="N101" s="2">
        <v>3919.8</v>
      </c>
      <c r="O101" s="2" t="s">
        <v>17</v>
      </c>
      <c r="P101" s="2">
        <v>395.54280575539559</v>
      </c>
      <c r="Q101" s="2">
        <v>1550448.69</v>
      </c>
      <c r="R101" s="2">
        <v>4.530845426751382</v>
      </c>
      <c r="S101" s="2">
        <v>17760.007903780072</v>
      </c>
      <c r="T101" s="6">
        <v>568084.4</v>
      </c>
    </row>
    <row r="102" spans="1:20">
      <c r="A102" s="5" t="s">
        <v>12</v>
      </c>
      <c r="B102" s="2" t="s">
        <v>170</v>
      </c>
      <c r="C102" s="2" t="s">
        <v>14</v>
      </c>
      <c r="D102" s="3" t="s">
        <v>18</v>
      </c>
      <c r="E102" s="2" t="s">
        <v>171</v>
      </c>
      <c r="F102" s="2" t="str">
        <f t="shared" si="7"/>
        <v>STEEL</v>
      </c>
      <c r="G102" s="2" t="str">
        <f t="shared" si="8"/>
        <v>SCRUBBER 2 PCS SET</v>
      </c>
      <c r="H102" s="2" t="str">
        <f t="shared" si="9"/>
        <v>8001-2</v>
      </c>
      <c r="I102" s="15" t="str">
        <f t="shared" si="10"/>
        <v>8001-2)</v>
      </c>
      <c r="J102" s="15">
        <f t="shared" si="13"/>
        <v>168000</v>
      </c>
      <c r="K102" s="2" t="str">
        <f>IFERROR(
TRIM(_xlfn.TEXTAFTER(_xlfn.TEXTBEFORE(_xlfn.TEXTAFTER(tblRaw[[#This Row],[GOODS DESCRIPTION]],"QTY"),"/")," ")),
tblRaw[[#This Row],[Unit of measure]]
)</f>
        <v>SETS</v>
      </c>
      <c r="L102" s="2" t="str">
        <f t="shared" si="11"/>
        <v/>
      </c>
      <c r="M102" s="2" t="str">
        <f t="shared" si="12"/>
        <v>USD</v>
      </c>
      <c r="N102" s="2">
        <v>4900</v>
      </c>
      <c r="O102" s="2" t="s">
        <v>17</v>
      </c>
      <c r="P102" s="2">
        <v>443.20407959183677</v>
      </c>
      <c r="Q102" s="2">
        <v>2171699.9900000002</v>
      </c>
      <c r="R102" s="2">
        <v>5.0478824554878896</v>
      </c>
      <c r="S102" s="2">
        <v>24734.62403189066</v>
      </c>
      <c r="T102" s="6">
        <v>954679.3</v>
      </c>
    </row>
    <row r="103" spans="1:20">
      <c r="A103" s="5" t="s">
        <v>12</v>
      </c>
      <c r="B103" s="2" t="s">
        <v>172</v>
      </c>
      <c r="C103" s="2" t="s">
        <v>14</v>
      </c>
      <c r="D103" s="3" t="s">
        <v>15</v>
      </c>
      <c r="E103" s="2" t="s">
        <v>173</v>
      </c>
      <c r="F103" s="2" t="str">
        <f t="shared" si="7"/>
        <v>STEEL</v>
      </c>
      <c r="G103" s="2" t="str">
        <f t="shared" si="8"/>
        <v>ROUND CONTAINER</v>
      </c>
      <c r="H103" s="2" t="str">
        <f t="shared" si="9"/>
        <v>6856</v>
      </c>
      <c r="I103" s="15" t="str">
        <f t="shared" si="10"/>
        <v>6856)</v>
      </c>
      <c r="J103" s="15">
        <f t="shared" si="13"/>
        <v>51768</v>
      </c>
      <c r="K103" s="2" t="str">
        <f>IFERROR(
TRIM(_xlfn.TEXTAFTER(_xlfn.TEXTBEFORE(_xlfn.TEXTAFTER(tblRaw[[#This Row],[GOODS DESCRIPTION]],"QTY"),"/")," ")),
tblRaw[[#This Row],[Unit of measure]]
)</f>
        <v>51768 PCS</v>
      </c>
      <c r="L103" s="2">
        <f t="shared" si="11"/>
        <v>0.55000000000000004</v>
      </c>
      <c r="M103" s="2" t="str">
        <f t="shared" si="12"/>
        <v>USD</v>
      </c>
      <c r="N103" s="2">
        <v>4314</v>
      </c>
      <c r="O103" s="2" t="s">
        <v>17</v>
      </c>
      <c r="P103" s="2">
        <v>592.61176402410752</v>
      </c>
      <c r="Q103" s="2">
        <v>2556527.15</v>
      </c>
      <c r="R103" s="2">
        <v>6.7495645105251434</v>
      </c>
      <c r="S103" s="2">
        <v>29117.621298405469</v>
      </c>
      <c r="T103" s="6">
        <v>936711.5</v>
      </c>
    </row>
    <row r="104" spans="1:20">
      <c r="A104" s="5" t="s">
        <v>12</v>
      </c>
      <c r="B104" s="2" t="s">
        <v>174</v>
      </c>
      <c r="C104" s="2" t="s">
        <v>14</v>
      </c>
      <c r="D104" s="3" t="s">
        <v>18</v>
      </c>
      <c r="E104" s="2" t="s">
        <v>175</v>
      </c>
      <c r="F104" s="2" t="str">
        <f t="shared" si="7"/>
        <v>SS</v>
      </c>
      <c r="G104" s="2" t="str">
        <f t="shared" si="8"/>
        <v>SCRUBBER 3PCS SET</v>
      </c>
      <c r="H104" s="2" t="str">
        <f t="shared" si="9"/>
        <v>SS410</v>
      </c>
      <c r="I104" s="15" t="str">
        <f t="shared" si="10"/>
        <v>SS410)</v>
      </c>
      <c r="J104" s="15">
        <f t="shared" si="13"/>
        <v>120240</v>
      </c>
      <c r="K104" s="2" t="str">
        <f>IFERROR(
TRIM(_xlfn.TEXTAFTER(_xlfn.TEXTBEFORE(_xlfn.TEXTAFTER(tblRaw[[#This Row],[GOODS DESCRIPTION]],"QTY"),"/")," ")),
tblRaw[[#This Row],[Unit of measure]]
)</f>
        <v>120240 SET</v>
      </c>
      <c r="L104" s="2">
        <f t="shared" si="11"/>
        <v>0.16</v>
      </c>
      <c r="M104" s="2" t="str">
        <f t="shared" si="12"/>
        <v>USD</v>
      </c>
      <c r="N104" s="2">
        <v>7515</v>
      </c>
      <c r="O104" s="2" t="s">
        <v>17</v>
      </c>
      <c r="P104" s="2">
        <v>242.3211656686627</v>
      </c>
      <c r="Q104" s="2">
        <v>1821043.56</v>
      </c>
      <c r="R104" s="2">
        <v>2.7599221602353379</v>
      </c>
      <c r="S104" s="2">
        <v>20740.815034168569</v>
      </c>
      <c r="T104" s="6">
        <v>800530.8</v>
      </c>
    </row>
    <row r="105" spans="1:20">
      <c r="A105" s="5" t="s">
        <v>12</v>
      </c>
      <c r="B105" s="2" t="s">
        <v>176</v>
      </c>
      <c r="C105" s="2" t="s">
        <v>14</v>
      </c>
      <c r="D105" s="3" t="s">
        <v>15</v>
      </c>
      <c r="E105" s="2" t="s">
        <v>177</v>
      </c>
      <c r="F105" s="2" t="str">
        <f t="shared" si="7"/>
        <v>STEEL</v>
      </c>
      <c r="G105" s="2" t="str">
        <f t="shared" si="8"/>
        <v>LUNCH BOX SMALL</v>
      </c>
      <c r="H105" s="2" t="str">
        <f t="shared" si="9"/>
        <v>6587</v>
      </c>
      <c r="I105" s="15" t="str">
        <f t="shared" si="10"/>
        <v>6587)</v>
      </c>
      <c r="J105" s="15">
        <f t="shared" si="13"/>
        <v>43560</v>
      </c>
      <c r="K105" s="2" t="str">
        <f>IFERROR(
TRIM(_xlfn.TEXTAFTER(_xlfn.TEXTBEFORE(_xlfn.TEXTAFTER(tblRaw[[#This Row],[GOODS DESCRIPTION]],"QTY"),"/")," ")),
tblRaw[[#This Row],[Unit of measure]]
)</f>
        <v>43560 PCS</v>
      </c>
      <c r="L105" s="2">
        <f t="shared" si="11"/>
        <v>1.37</v>
      </c>
      <c r="M105" s="2" t="str">
        <f t="shared" si="12"/>
        <v>USD</v>
      </c>
      <c r="N105" s="2">
        <v>8839.0499999999993</v>
      </c>
      <c r="O105" s="2" t="s">
        <v>17</v>
      </c>
      <c r="P105" s="2">
        <v>614.64977005447429</v>
      </c>
      <c r="Q105" s="2">
        <v>5432920.0499999998</v>
      </c>
      <c r="R105" s="2">
        <v>6.953051697448803</v>
      </c>
      <c r="S105" s="2">
        <v>61458.371606334833</v>
      </c>
      <c r="T105" s="6">
        <v>1990621.9</v>
      </c>
    </row>
    <row r="106" spans="1:20">
      <c r="A106" s="5" t="s">
        <v>12</v>
      </c>
      <c r="B106" s="2" t="s">
        <v>176</v>
      </c>
      <c r="C106" s="2" t="s">
        <v>14</v>
      </c>
      <c r="D106" s="3" t="s">
        <v>15</v>
      </c>
      <c r="E106" s="2" t="s">
        <v>178</v>
      </c>
      <c r="F106" s="2" t="str">
        <f t="shared" si="7"/>
        <v>STEEL</v>
      </c>
      <c r="G106" s="2" t="str">
        <f t="shared" si="8"/>
        <v>ROUND CONTAINER</v>
      </c>
      <c r="H106" s="2" t="str">
        <f t="shared" si="9"/>
        <v>6856</v>
      </c>
      <c r="I106" s="15" t="str">
        <f t="shared" si="10"/>
        <v>6856)</v>
      </c>
      <c r="J106" s="15">
        <f t="shared" si="13"/>
        <v>62820</v>
      </c>
      <c r="K106" s="2" t="str">
        <f>IFERROR(
TRIM(_xlfn.TEXTAFTER(_xlfn.TEXTBEFORE(_xlfn.TEXTAFTER(tblRaw[[#This Row],[GOODS DESCRIPTION]],"QTY"),"/")," ")),
tblRaw[[#This Row],[Unit of measure]]
)</f>
        <v>62820 PCS</v>
      </c>
      <c r="L106" s="2">
        <f t="shared" si="11"/>
        <v>0.55000000000000004</v>
      </c>
      <c r="M106" s="2" t="str">
        <f t="shared" si="12"/>
        <v>USD</v>
      </c>
      <c r="N106" s="2">
        <v>5235</v>
      </c>
      <c r="O106" s="2" t="s">
        <v>17</v>
      </c>
      <c r="P106" s="2">
        <v>600.85380133715375</v>
      </c>
      <c r="Q106" s="2">
        <v>3145469.65</v>
      </c>
      <c r="R106" s="2">
        <v>6.7969887029089788</v>
      </c>
      <c r="S106" s="2">
        <v>35582.235859728513</v>
      </c>
      <c r="T106" s="6">
        <v>1152500.1000000001</v>
      </c>
    </row>
    <row r="107" spans="1:20">
      <c r="A107" s="5" t="s">
        <v>12</v>
      </c>
      <c r="B107" s="2" t="s">
        <v>176</v>
      </c>
      <c r="C107" s="2" t="s">
        <v>14</v>
      </c>
      <c r="D107" s="3" t="s">
        <v>15</v>
      </c>
      <c r="E107" s="2" t="s">
        <v>179</v>
      </c>
      <c r="F107" s="2" t="str">
        <f t="shared" si="7"/>
        <v>STEEL</v>
      </c>
      <c r="G107" s="2" t="str">
        <f t="shared" si="8"/>
        <v>LUNCH BOX</v>
      </c>
      <c r="H107" s="2" t="str">
        <f t="shared" si="9"/>
        <v>6561</v>
      </c>
      <c r="I107" s="15" t="str">
        <f t="shared" si="10"/>
        <v>6561)</v>
      </c>
      <c r="J107" s="15">
        <f t="shared" si="13"/>
        <v>41580</v>
      </c>
      <c r="K107" s="2" t="str">
        <f>IFERROR(
TRIM(_xlfn.TEXTAFTER(_xlfn.TEXTBEFORE(_xlfn.TEXTAFTER(tblRaw[[#This Row],[GOODS DESCRIPTION]],"QTY"),"/")," ")),
tblRaw[[#This Row],[Unit of measure]]
)</f>
        <v>41580 PCS</v>
      </c>
      <c r="L107" s="2">
        <f t="shared" si="11"/>
        <v>2.15</v>
      </c>
      <c r="M107" s="2" t="str">
        <f t="shared" si="12"/>
        <v>USD</v>
      </c>
      <c r="N107" s="2">
        <v>16285.5</v>
      </c>
      <c r="O107" s="2" t="s">
        <v>17</v>
      </c>
      <c r="P107" s="2">
        <v>499.74294372294372</v>
      </c>
      <c r="Q107" s="2">
        <v>8138563.71</v>
      </c>
      <c r="R107" s="2">
        <v>5.6532007208477806</v>
      </c>
      <c r="S107" s="2">
        <v>92065.200339366507</v>
      </c>
      <c r="T107" s="6">
        <v>2981969.7</v>
      </c>
    </row>
    <row r="108" spans="1:20">
      <c r="A108" s="5" t="s">
        <v>12</v>
      </c>
      <c r="B108" s="2" t="s">
        <v>176</v>
      </c>
      <c r="C108" s="2" t="s">
        <v>14</v>
      </c>
      <c r="D108" s="3" t="s">
        <v>15</v>
      </c>
      <c r="E108" s="2" t="s">
        <v>180</v>
      </c>
      <c r="F108" s="2" t="str">
        <f t="shared" si="7"/>
        <v>STEEL</v>
      </c>
      <c r="G108" s="2" t="str">
        <f t="shared" si="8"/>
        <v>ROUND CONTAINER</v>
      </c>
      <c r="H108" s="2" t="str">
        <f t="shared" si="9"/>
        <v>6857</v>
      </c>
      <c r="I108" s="15" t="str">
        <f t="shared" si="10"/>
        <v>6857)</v>
      </c>
      <c r="J108" s="15">
        <f t="shared" si="13"/>
        <v>137280</v>
      </c>
      <c r="K108" s="2" t="str">
        <f>IFERROR(
TRIM(_xlfn.TEXTAFTER(_xlfn.TEXTBEFORE(_xlfn.TEXTAFTER(tblRaw[[#This Row],[GOODS DESCRIPTION]],"QTY"),"/")," ")),
tblRaw[[#This Row],[Unit of measure]]
)</f>
        <v>137280 PCS</v>
      </c>
      <c r="L108" s="2">
        <f t="shared" si="11"/>
        <v>0.69</v>
      </c>
      <c r="M108" s="2" t="str">
        <f t="shared" si="12"/>
        <v>USD</v>
      </c>
      <c r="N108" s="2">
        <v>17503.2</v>
      </c>
      <c r="O108" s="2" t="s">
        <v>17</v>
      </c>
      <c r="P108" s="2">
        <v>492.67863247863249</v>
      </c>
      <c r="Q108" s="2">
        <v>8623452.6400000006</v>
      </c>
      <c r="R108" s="2">
        <v>5.5732876977220869</v>
      </c>
      <c r="S108" s="2">
        <v>97550.36923076924</v>
      </c>
      <c r="T108" s="6">
        <v>3159633.1</v>
      </c>
    </row>
    <row r="109" spans="1:20">
      <c r="A109" s="5" t="s">
        <v>12</v>
      </c>
      <c r="B109" s="2" t="s">
        <v>176</v>
      </c>
      <c r="C109" s="2" t="s">
        <v>14</v>
      </c>
      <c r="D109" s="3" t="s">
        <v>15</v>
      </c>
      <c r="E109" s="2" t="s">
        <v>181</v>
      </c>
      <c r="F109" s="2" t="str">
        <f t="shared" si="7"/>
        <v>STEEL</v>
      </c>
      <c r="G109" s="2" t="str">
        <f t="shared" si="8"/>
        <v>LUNCH BOX 3LAYER</v>
      </c>
      <c r="H109" s="2" t="str">
        <f t="shared" si="9"/>
        <v>8505</v>
      </c>
      <c r="I109" s="15" t="str">
        <f t="shared" si="10"/>
        <v>8505)</v>
      </c>
      <c r="J109" s="15">
        <f t="shared" si="13"/>
        <v>33300</v>
      </c>
      <c r="K109" s="2" t="str">
        <f>IFERROR(
TRIM(_xlfn.TEXTAFTER(_xlfn.TEXTBEFORE(_xlfn.TEXTAFTER(tblRaw[[#This Row],[GOODS DESCRIPTION]],"QTY"),"/")," ")),
tblRaw[[#This Row],[Unit of measure]]
)</f>
        <v>33300 PCS</v>
      </c>
      <c r="L109" s="2">
        <f t="shared" si="11"/>
        <v>3.07</v>
      </c>
      <c r="M109" s="2" t="str">
        <f t="shared" si="12"/>
        <v>USD</v>
      </c>
      <c r="N109" s="2">
        <v>21645</v>
      </c>
      <c r="O109" s="2" t="s">
        <v>17</v>
      </c>
      <c r="P109" s="2">
        <v>429.98154123354129</v>
      </c>
      <c r="Q109" s="2">
        <v>9306950.4600000009</v>
      </c>
      <c r="R109" s="2">
        <v>4.8640445840898332</v>
      </c>
      <c r="S109" s="2">
        <v>105282.2450226244</v>
      </c>
      <c r="T109" s="6">
        <v>3410066.7</v>
      </c>
    </row>
    <row r="110" spans="1:20">
      <c r="A110" s="5" t="s">
        <v>12</v>
      </c>
      <c r="B110" s="2" t="s">
        <v>176</v>
      </c>
      <c r="C110" s="2" t="s">
        <v>14</v>
      </c>
      <c r="D110" s="3" t="s">
        <v>15</v>
      </c>
      <c r="E110" s="2" t="s">
        <v>182</v>
      </c>
      <c r="F110" s="2" t="str">
        <f t="shared" si="7"/>
        <v>STEEL</v>
      </c>
      <c r="G110" s="2" t="str">
        <f t="shared" si="8"/>
        <v>RECTANGLE CONTAINER BIG</v>
      </c>
      <c r="H110" s="2" t="str">
        <f t="shared" si="9"/>
        <v>6578</v>
      </c>
      <c r="I110" s="15" t="str">
        <f t="shared" si="10"/>
        <v>6578)</v>
      </c>
      <c r="J110" s="15">
        <f t="shared" si="13"/>
        <v>12852</v>
      </c>
      <c r="K110" s="2" t="str">
        <f>IFERROR(
TRIM(_xlfn.TEXTAFTER(_xlfn.TEXTBEFORE(_xlfn.TEXTAFTER(tblRaw[[#This Row],[GOODS DESCRIPTION]],"QTY"),"/")," ")),
tblRaw[[#This Row],[Unit of measure]]
)</f>
        <v>12852 PCS</v>
      </c>
      <c r="L110" s="2">
        <f t="shared" si="11"/>
        <v>1.53</v>
      </c>
      <c r="M110" s="2" t="str">
        <f t="shared" si="12"/>
        <v>USD</v>
      </c>
      <c r="N110" s="2">
        <v>3802.05</v>
      </c>
      <c r="O110" s="2" t="s">
        <v>17</v>
      </c>
      <c r="P110" s="2">
        <v>470.83541247484908</v>
      </c>
      <c r="Q110" s="2">
        <v>1790139.78</v>
      </c>
      <c r="R110" s="2">
        <v>5.3261924488105086</v>
      </c>
      <c r="S110" s="2">
        <v>20250.45</v>
      </c>
      <c r="T110" s="6">
        <v>655907.30000000005</v>
      </c>
    </row>
    <row r="111" spans="1:20">
      <c r="A111" s="5" t="s">
        <v>12</v>
      </c>
      <c r="B111" s="2" t="s">
        <v>176</v>
      </c>
      <c r="C111" s="2" t="s">
        <v>14</v>
      </c>
      <c r="D111" s="3" t="s">
        <v>15</v>
      </c>
      <c r="E111" s="2" t="s">
        <v>183</v>
      </c>
      <c r="F111" s="2" t="str">
        <f t="shared" si="7"/>
        <v>HOUSEHOLD</v>
      </c>
      <c r="G111" s="2" t="str">
        <f t="shared" si="8"/>
        <v>STEEL HOOK 3 PCS SET</v>
      </c>
      <c r="H111" s="2" t="str">
        <f t="shared" si="9"/>
        <v>3888</v>
      </c>
      <c r="I111" s="15" t="str">
        <f t="shared" si="10"/>
        <v>3888)</v>
      </c>
      <c r="J111" s="15">
        <f t="shared" si="13"/>
        <v>206928</v>
      </c>
      <c r="K111" s="2" t="str">
        <f>IFERROR(
TRIM(_xlfn.TEXTAFTER(_xlfn.TEXTBEFORE(_xlfn.TEXTAFTER(tblRaw[[#This Row],[GOODS DESCRIPTION]],"QTY"),"/")," ")),
tblRaw[[#This Row],[Unit of measure]]
)</f>
        <v>SET</v>
      </c>
      <c r="L111" s="2">
        <f t="shared" si="11"/>
        <v>0.255</v>
      </c>
      <c r="M111" s="2" t="str">
        <f t="shared" si="12"/>
        <v>USD</v>
      </c>
      <c r="N111" s="2">
        <v>7072</v>
      </c>
      <c r="O111" s="2" t="s">
        <v>17</v>
      </c>
      <c r="P111" s="2">
        <v>694.15848840497722</v>
      </c>
      <c r="Q111" s="2">
        <v>4909088.83</v>
      </c>
      <c r="R111" s="2">
        <v>7.8524715882915972</v>
      </c>
      <c r="S111" s="2">
        <v>55532.679072398183</v>
      </c>
      <c r="T111" s="6">
        <v>1798690.2</v>
      </c>
    </row>
    <row r="112" spans="1:20">
      <c r="A112" s="5" t="s">
        <v>12</v>
      </c>
      <c r="B112" s="2" t="s">
        <v>176</v>
      </c>
      <c r="C112" s="2" t="s">
        <v>14</v>
      </c>
      <c r="D112" s="3" t="s">
        <v>15</v>
      </c>
      <c r="E112" s="2" t="s">
        <v>184</v>
      </c>
      <c r="F112" s="2" t="str">
        <f t="shared" si="7"/>
        <v>STEEL</v>
      </c>
      <c r="G112" s="2" t="str">
        <f t="shared" si="8"/>
        <v>LUNCH BOX</v>
      </c>
      <c r="H112" s="2" t="str">
        <f t="shared" si="9"/>
        <v>6527</v>
      </c>
      <c r="I112" s="15" t="str">
        <f t="shared" si="10"/>
        <v>6527)</v>
      </c>
      <c r="J112" s="15">
        <f t="shared" si="13"/>
        <v>25044</v>
      </c>
      <c r="K112" s="2" t="str">
        <f>IFERROR(
TRIM(_xlfn.TEXTAFTER(_xlfn.TEXTBEFORE(_xlfn.TEXTAFTER(tblRaw[[#This Row],[GOODS DESCRIPTION]],"QTY"),"/")," ")),
tblRaw[[#This Row],[Unit of measure]]
)</f>
        <v>25044 PCS</v>
      </c>
      <c r="L112" s="2">
        <f t="shared" si="11"/>
        <v>1.73</v>
      </c>
      <c r="M112" s="2" t="str">
        <f t="shared" si="12"/>
        <v>USD</v>
      </c>
      <c r="N112" s="2">
        <v>8723.66</v>
      </c>
      <c r="O112" s="2" t="s">
        <v>17</v>
      </c>
      <c r="P112" s="2">
        <v>452.14312341379639</v>
      </c>
      <c r="Q112" s="2">
        <v>3944342.88</v>
      </c>
      <c r="R112" s="2">
        <v>5.1147412150881966</v>
      </c>
      <c r="S112" s="2">
        <v>44619.263348416287</v>
      </c>
      <c r="T112" s="6">
        <v>1445207.3</v>
      </c>
    </row>
    <row r="113" spans="1:20">
      <c r="A113" s="5" t="s">
        <v>12</v>
      </c>
      <c r="B113" s="2" t="s">
        <v>176</v>
      </c>
      <c r="C113" s="2" t="s">
        <v>14</v>
      </c>
      <c r="D113" s="3" t="s">
        <v>15</v>
      </c>
      <c r="E113" s="2" t="s">
        <v>185</v>
      </c>
      <c r="F113" s="2" t="str">
        <f t="shared" si="7"/>
        <v>STEEL</v>
      </c>
      <c r="G113" s="2" t="str">
        <f t="shared" si="8"/>
        <v>RECTANGLE CONTAINER LARGE</v>
      </c>
      <c r="H113" s="2" t="str">
        <f t="shared" si="9"/>
        <v>6862</v>
      </c>
      <c r="I113" s="15" t="str">
        <f t="shared" si="10"/>
        <v>6862)</v>
      </c>
      <c r="J113" s="15">
        <f t="shared" si="13"/>
        <v>43644</v>
      </c>
      <c r="K113" s="2" t="str">
        <f>IFERROR(
TRIM(_xlfn.TEXTAFTER(_xlfn.TEXTBEFORE(_xlfn.TEXTAFTER(tblRaw[[#This Row],[GOODS DESCRIPTION]],"QTY"),"/")," ")),
tblRaw[[#This Row],[Unit of measure]]
)</f>
        <v>43644 PCS</v>
      </c>
      <c r="L113" s="2">
        <f t="shared" si="11"/>
        <v>0.28999999999999998</v>
      </c>
      <c r="M113" s="2" t="str">
        <f t="shared" si="12"/>
        <v>USD</v>
      </c>
      <c r="N113" s="2">
        <v>10911</v>
      </c>
      <c r="O113" s="2" t="s">
        <v>17</v>
      </c>
      <c r="P113" s="2">
        <v>469.75842727522689</v>
      </c>
      <c r="Q113" s="2">
        <v>5125534.2</v>
      </c>
      <c r="R113" s="2">
        <v>5.3140093583170449</v>
      </c>
      <c r="S113" s="2">
        <v>57981.156108597293</v>
      </c>
      <c r="T113" s="6">
        <v>1877995.7</v>
      </c>
    </row>
    <row r="114" spans="1:20">
      <c r="A114" s="5" t="s">
        <v>12</v>
      </c>
      <c r="B114" s="2" t="s">
        <v>186</v>
      </c>
      <c r="C114" s="2" t="s">
        <v>14</v>
      </c>
      <c r="D114" s="3" t="s">
        <v>18</v>
      </c>
      <c r="E114" s="2" t="s">
        <v>160</v>
      </c>
      <c r="F114" s="2" t="str">
        <f t="shared" si="7"/>
        <v>STEEL</v>
      </c>
      <c r="G114" s="2" t="str">
        <f t="shared" si="8"/>
        <v>SCRUBBER 6PCS SET</v>
      </c>
      <c r="H114" s="2" t="str">
        <f t="shared" si="9"/>
        <v>OKS-4156</v>
      </c>
      <c r="I114" s="15" t="str">
        <f t="shared" si="10"/>
        <v>OKS-4156)</v>
      </c>
      <c r="J114" s="15">
        <f t="shared" si="13"/>
        <v>98400</v>
      </c>
      <c r="K114" s="2" t="str">
        <f>IFERROR(
TRIM(_xlfn.TEXTAFTER(_xlfn.TEXTBEFORE(_xlfn.TEXTAFTER(tblRaw[[#This Row],[GOODS DESCRIPTION]],"QTY"),"/")," ")),
tblRaw[[#This Row],[Unit of measure]]
)</f>
        <v>98400 SET</v>
      </c>
      <c r="L114" s="2" t="str">
        <f t="shared" si="11"/>
        <v/>
      </c>
      <c r="M114" s="2" t="str">
        <f t="shared" si="12"/>
        <v>USD</v>
      </c>
      <c r="N114" s="2">
        <v>9151</v>
      </c>
      <c r="O114" s="2" t="s">
        <v>17</v>
      </c>
      <c r="P114" s="2">
        <v>240.26836739154189</v>
      </c>
      <c r="Q114" s="2">
        <v>2198695.83</v>
      </c>
      <c r="R114" s="2">
        <v>2.7179679569178949</v>
      </c>
      <c r="S114" s="2">
        <v>24872.124773755659</v>
      </c>
      <c r="T114" s="6">
        <v>966546.7</v>
      </c>
    </row>
    <row r="115" spans="1:20">
      <c r="A115" s="5" t="s">
        <v>12</v>
      </c>
      <c r="B115" s="2" t="s">
        <v>187</v>
      </c>
      <c r="C115" s="2" t="s">
        <v>14</v>
      </c>
      <c r="D115" s="3" t="s">
        <v>15</v>
      </c>
      <c r="E115" s="2" t="s">
        <v>188</v>
      </c>
      <c r="F115" s="2" t="str">
        <f t="shared" si="7"/>
        <v>HOUSEHOLD</v>
      </c>
      <c r="G115" s="2" t="str">
        <f t="shared" si="8"/>
        <v>STEEL HOOK 3PCS SET</v>
      </c>
      <c r="H115" s="2" t="str">
        <f t="shared" si="9"/>
        <v>2628</v>
      </c>
      <c r="I115" s="15" t="str">
        <f t="shared" si="10"/>
        <v>2628)</v>
      </c>
      <c r="J115" s="15">
        <f t="shared" si="13"/>
        <v>164808</v>
      </c>
      <c r="K115" s="2" t="str">
        <f>IFERROR(
TRIM(_xlfn.TEXTAFTER(_xlfn.TEXTBEFORE(_xlfn.TEXTAFTER(tblRaw[[#This Row],[GOODS DESCRIPTION]],"QTY"),"/")," ")),
tblRaw[[#This Row],[Unit of measure]]
)</f>
        <v>164808 SET</v>
      </c>
      <c r="L115" s="2">
        <f t="shared" si="11"/>
        <v>0.37</v>
      </c>
      <c r="M115" s="2" t="str">
        <f t="shared" si="12"/>
        <v>USD</v>
      </c>
      <c r="N115" s="2">
        <v>5585.16</v>
      </c>
      <c r="O115" s="2" t="s">
        <v>17</v>
      </c>
      <c r="P115" s="2">
        <v>974.13156471793127</v>
      </c>
      <c r="Q115" s="2">
        <v>5440680.6500000004</v>
      </c>
      <c r="R115" s="2">
        <v>11.18405929641712</v>
      </c>
      <c r="S115" s="2">
        <v>62464.760619977053</v>
      </c>
      <c r="T115" s="6">
        <v>1993465.4</v>
      </c>
    </row>
    <row r="116" spans="1:20">
      <c r="A116" s="5" t="s">
        <v>12</v>
      </c>
      <c r="B116" s="2" t="s">
        <v>189</v>
      </c>
      <c r="C116" s="2" t="s">
        <v>14</v>
      </c>
      <c r="D116" s="3" t="s">
        <v>15</v>
      </c>
      <c r="E116" s="2" t="s">
        <v>190</v>
      </c>
      <c r="F116" s="2" t="str">
        <f t="shared" si="7"/>
        <v>SB-12</v>
      </c>
      <c r="G116" s="2" t="str">
        <f t="shared" si="8"/>
        <v>STEEL TEA STRAINER BIG</v>
      </c>
      <c r="H116" s="2" t="str">
        <f t="shared" si="9"/>
        <v>QTY: 23130 PCS/ USD 0.9890 PERPCS</v>
      </c>
      <c r="I116" s="15" t="str">
        <f t="shared" si="10"/>
        <v>QTY:</v>
      </c>
      <c r="J116" s="15">
        <f t="shared" si="13"/>
        <v>23130</v>
      </c>
      <c r="K116" s="2" t="str">
        <f>IFERROR(
TRIM(_xlfn.TEXTAFTER(_xlfn.TEXTBEFORE(_xlfn.TEXTAFTER(tblRaw[[#This Row],[GOODS DESCRIPTION]],"QTY"),"/")," ")),
tblRaw[[#This Row],[Unit of measure]]
)</f>
        <v>23130 PCS</v>
      </c>
      <c r="L116" s="2">
        <f t="shared" si="11"/>
        <v>0.98899999999999999</v>
      </c>
      <c r="M116" s="2" t="str">
        <f t="shared" si="12"/>
        <v>USD</v>
      </c>
      <c r="N116" s="2">
        <v>5140</v>
      </c>
      <c r="O116" s="2" t="s">
        <v>17</v>
      </c>
      <c r="P116" s="2">
        <v>441.00950389105071</v>
      </c>
      <c r="Q116" s="2">
        <v>2266788.85</v>
      </c>
      <c r="R116" s="2">
        <v>5.0632549241222824</v>
      </c>
      <c r="S116" s="2">
        <v>26025.13030998853</v>
      </c>
      <c r="T116" s="6">
        <v>830551.5</v>
      </c>
    </row>
    <row r="117" spans="1:20">
      <c r="A117" s="5" t="s">
        <v>12</v>
      </c>
      <c r="B117" s="2" t="s">
        <v>189</v>
      </c>
      <c r="C117" s="2" t="s">
        <v>14</v>
      </c>
      <c r="D117" s="3" t="s">
        <v>15</v>
      </c>
      <c r="E117" s="2" t="s">
        <v>191</v>
      </c>
      <c r="F117" s="2" t="str">
        <f t="shared" si="7"/>
        <v>STEEL</v>
      </c>
      <c r="G117" s="2" t="str">
        <f t="shared" si="8"/>
        <v>HANGER WITH HOOK</v>
      </c>
      <c r="H117" s="2" t="str">
        <f t="shared" si="9"/>
        <v>SM1168</v>
      </c>
      <c r="I117" s="15" t="str">
        <f t="shared" si="10"/>
        <v>SM1168)</v>
      </c>
      <c r="J117" s="15">
        <f t="shared" si="13"/>
        <v>57792</v>
      </c>
      <c r="K117" s="2" t="str">
        <f>IFERROR(
TRIM(_xlfn.TEXTAFTER(_xlfn.TEXTBEFORE(_xlfn.TEXTAFTER(tblRaw[[#This Row],[GOODS DESCRIPTION]],"QTY"),"/")," ")),
tblRaw[[#This Row],[Unit of measure]]
)</f>
        <v>57792 NOS</v>
      </c>
      <c r="L117" s="2">
        <f t="shared" si="11"/>
        <v>1.23</v>
      </c>
      <c r="M117" s="2" t="str">
        <f t="shared" si="12"/>
        <v>USD</v>
      </c>
      <c r="N117" s="2">
        <v>10836</v>
      </c>
      <c r="O117" s="2" t="s">
        <v>17</v>
      </c>
      <c r="P117" s="2">
        <v>587.26129291251391</v>
      </c>
      <c r="Q117" s="2">
        <v>6363563.3700000001</v>
      </c>
      <c r="R117" s="2">
        <v>6.7423799415902863</v>
      </c>
      <c r="S117" s="2">
        <v>73060.429047072335</v>
      </c>
      <c r="T117" s="6">
        <v>2331609.7000000002</v>
      </c>
    </row>
    <row r="118" spans="1:20">
      <c r="A118" s="5" t="s">
        <v>12</v>
      </c>
      <c r="B118" s="2" t="s">
        <v>189</v>
      </c>
      <c r="C118" s="2" t="s">
        <v>14</v>
      </c>
      <c r="D118" s="3" t="s">
        <v>15</v>
      </c>
      <c r="E118" s="2" t="s">
        <v>192</v>
      </c>
      <c r="F118" s="2" t="str">
        <f t="shared" si="7"/>
        <v>AM-321</v>
      </c>
      <c r="G118" s="2" t="str">
        <f t="shared" si="8"/>
        <v>STEEL DRAINER</v>
      </c>
      <c r="H118" s="2" t="str">
        <f t="shared" si="9"/>
        <v>QTY:16560 PCS/USD 0.7142 PER PCS</v>
      </c>
      <c r="I118" s="15" t="str">
        <f t="shared" si="10"/>
        <v>QTY:16560</v>
      </c>
      <c r="J118" s="15">
        <f t="shared" si="13"/>
        <v>16560</v>
      </c>
      <c r="K118" s="2" t="str">
        <f>IFERROR(
TRIM(_xlfn.TEXTAFTER(_xlfn.TEXTBEFORE(_xlfn.TEXTAFTER(tblRaw[[#This Row],[GOODS DESCRIPTION]],"QTY"),"/")," ")),
tblRaw[[#This Row],[Unit of measure]]
)</f>
        <v>PCS</v>
      </c>
      <c r="L118" s="2">
        <f t="shared" si="11"/>
        <v>0.71419999999999995</v>
      </c>
      <c r="M118" s="2" t="str">
        <f t="shared" si="12"/>
        <v>USD</v>
      </c>
      <c r="N118" s="2">
        <v>2277</v>
      </c>
      <c r="O118" s="2" t="s">
        <v>17</v>
      </c>
      <c r="P118" s="2">
        <v>514.70243302591132</v>
      </c>
      <c r="Q118" s="2">
        <v>1171977.44</v>
      </c>
      <c r="R118" s="2">
        <v>5.9093275892756756</v>
      </c>
      <c r="S118" s="2">
        <v>13455.538920780709</v>
      </c>
      <c r="T118" s="6">
        <v>429412.5</v>
      </c>
    </row>
    <row r="119" spans="1:20">
      <c r="A119" s="5" t="s">
        <v>12</v>
      </c>
      <c r="B119" s="2" t="s">
        <v>193</v>
      </c>
      <c r="C119" s="2" t="s">
        <v>14</v>
      </c>
      <c r="D119" s="3" t="s">
        <v>15</v>
      </c>
      <c r="E119" s="2" t="s">
        <v>144</v>
      </c>
      <c r="F119" s="2" t="str">
        <f t="shared" si="7"/>
        <v>RYX-02-026-3S</v>
      </c>
      <c r="G119" s="2" t="str">
        <f t="shared" si="8"/>
        <v>MILD STEEL MULTI FUNCTION CLOTH STAND</v>
      </c>
      <c r="H119" s="2" t="str">
        <f t="shared" si="9"/>
        <v>QTY :848 NUM/CNY 81.50 PER NUM</v>
      </c>
      <c r="I119" s="15" t="str">
        <f t="shared" si="10"/>
        <v>QTY</v>
      </c>
      <c r="J119" s="15" t="str">
        <f t="shared" si="13"/>
        <v/>
      </c>
      <c r="K119" s="2" t="str">
        <f>IFERROR(
TRIM(_xlfn.TEXTAFTER(_xlfn.TEXTBEFORE(_xlfn.TEXTAFTER(tblRaw[[#This Row],[GOODS DESCRIPTION]],"QTY"),"/")," ")),
tblRaw[[#This Row],[Unit of measure]]
)</f>
        <v>:848 NUM</v>
      </c>
      <c r="L119" s="2">
        <f t="shared" si="11"/>
        <v>81.5</v>
      </c>
      <c r="M119" s="2" t="str">
        <f t="shared" si="12"/>
        <v>CNY</v>
      </c>
      <c r="N119" s="2">
        <v>3307.2</v>
      </c>
      <c r="O119" s="2" t="s">
        <v>17</v>
      </c>
      <c r="P119" s="2">
        <v>300.7694515</v>
      </c>
      <c r="Q119" s="2">
        <v>994704.73</v>
      </c>
      <c r="R119" s="2">
        <v>3.4531509929999999</v>
      </c>
      <c r="S119" s="2">
        <v>11420.26096</v>
      </c>
      <c r="T119" s="6">
        <v>364459.8</v>
      </c>
    </row>
    <row r="120" spans="1:20">
      <c r="A120" s="5" t="s">
        <v>12</v>
      </c>
      <c r="B120" s="2" t="s">
        <v>194</v>
      </c>
      <c r="C120" s="2" t="s">
        <v>14</v>
      </c>
      <c r="D120" s="3" t="s">
        <v>18</v>
      </c>
      <c r="E120" s="2" t="s">
        <v>101</v>
      </c>
      <c r="F120" s="2" t="str">
        <f t="shared" si="7"/>
        <v>STEEL</v>
      </c>
      <c r="G120" s="2" t="str">
        <f t="shared" si="8"/>
        <v>SCRUBBER 2PCS SET</v>
      </c>
      <c r="H120" s="2" t="str">
        <f t="shared" si="9"/>
        <v>8001-2</v>
      </c>
      <c r="I120" s="15" t="str">
        <f t="shared" si="10"/>
        <v>8001-2)</v>
      </c>
      <c r="J120" s="15">
        <f t="shared" si="13"/>
        <v>168000</v>
      </c>
      <c r="K120" s="2" t="str">
        <f>IFERROR(
TRIM(_xlfn.TEXTAFTER(_xlfn.TEXTBEFORE(_xlfn.TEXTAFTER(tblRaw[[#This Row],[GOODS DESCRIPTION]],"QTY"),"/")," ")),
tblRaw[[#This Row],[Unit of measure]]
)</f>
        <v>168000 SET</v>
      </c>
      <c r="L120" s="2" t="str">
        <f t="shared" si="11"/>
        <v/>
      </c>
      <c r="M120" s="2" t="str">
        <f t="shared" si="12"/>
        <v>USD</v>
      </c>
      <c r="N120" s="2">
        <v>4900</v>
      </c>
      <c r="O120" s="2" t="s">
        <v>17</v>
      </c>
      <c r="P120" s="2">
        <v>463.21174079999997</v>
      </c>
      <c r="Q120" s="2">
        <v>2269737.5299999998</v>
      </c>
      <c r="R120" s="2">
        <v>5.3181600549999999</v>
      </c>
      <c r="S120" s="2">
        <v>26058.984270000001</v>
      </c>
      <c r="T120" s="6">
        <v>997776.7</v>
      </c>
    </row>
    <row r="121" spans="1:20">
      <c r="A121" s="5" t="s">
        <v>12</v>
      </c>
      <c r="B121" s="2" t="s">
        <v>195</v>
      </c>
      <c r="C121" s="2" t="s">
        <v>14</v>
      </c>
      <c r="D121" s="3" t="s">
        <v>15</v>
      </c>
      <c r="E121" s="2" t="s">
        <v>196</v>
      </c>
      <c r="F121" s="2" t="str">
        <f t="shared" si="7"/>
        <v>STEEL</v>
      </c>
      <c r="G121" s="2" t="str">
        <f t="shared" si="8"/>
        <v>LUNCH BOX 2 LAYER</v>
      </c>
      <c r="H121" s="2" t="str">
        <f t="shared" si="9"/>
        <v>8504</v>
      </c>
      <c r="I121" s="15" t="str">
        <f t="shared" si="10"/>
        <v>8504)</v>
      </c>
      <c r="J121" s="15">
        <f t="shared" si="13"/>
        <v>21660</v>
      </c>
      <c r="K121" s="2" t="str">
        <f>IFERROR(
TRIM(_xlfn.TEXTAFTER(_xlfn.TEXTBEFORE(_xlfn.TEXTAFTER(tblRaw[[#This Row],[GOODS DESCRIPTION]],"QTY"),"/")," ")),
tblRaw[[#This Row],[Unit of measure]]
)</f>
        <v>21660 PCS</v>
      </c>
      <c r="L121" s="2">
        <f t="shared" si="11"/>
        <v>2.12</v>
      </c>
      <c r="M121" s="2" t="str">
        <f t="shared" si="12"/>
        <v>USD</v>
      </c>
      <c r="N121" s="2">
        <v>10360.700000000001</v>
      </c>
      <c r="O121" s="2" t="s">
        <v>17</v>
      </c>
      <c r="P121" s="2">
        <v>401.28087970000001</v>
      </c>
      <c r="Q121" s="2">
        <v>4157550.81</v>
      </c>
      <c r="R121" s="2">
        <v>4.6071283540000003</v>
      </c>
      <c r="S121" s="2">
        <v>47733.074739999996</v>
      </c>
      <c r="T121" s="6">
        <v>1523326.6</v>
      </c>
    </row>
    <row r="122" spans="1:20">
      <c r="A122" s="5" t="s">
        <v>12</v>
      </c>
      <c r="B122" s="2" t="s">
        <v>195</v>
      </c>
      <c r="C122" s="2" t="s">
        <v>14</v>
      </c>
      <c r="D122" s="3" t="s">
        <v>15</v>
      </c>
      <c r="E122" s="2" t="s">
        <v>197</v>
      </c>
      <c r="F122" s="2" t="str">
        <f t="shared" si="7"/>
        <v>STEEL</v>
      </c>
      <c r="G122" s="2" t="str">
        <f t="shared" si="8"/>
        <v>LUNCH BOX</v>
      </c>
      <c r="H122" s="2" t="str">
        <f t="shared" si="9"/>
        <v>6561</v>
      </c>
      <c r="I122" s="15" t="str">
        <f t="shared" si="10"/>
        <v>6561)</v>
      </c>
      <c r="J122" s="15">
        <f t="shared" si="13"/>
        <v>21780</v>
      </c>
      <c r="K122" s="2" t="str">
        <f>IFERROR(
TRIM(_xlfn.TEXTAFTER(_xlfn.TEXTBEFORE(_xlfn.TEXTAFTER(tblRaw[[#This Row],[GOODS DESCRIPTION]],"QTY"),"/")," ")),
tblRaw[[#This Row],[Unit of measure]]
)</f>
        <v>21780 PCS</v>
      </c>
      <c r="L122" s="2">
        <f t="shared" si="11"/>
        <v>2.15</v>
      </c>
      <c r="M122" s="2" t="str">
        <f t="shared" si="12"/>
        <v>USD</v>
      </c>
      <c r="N122" s="2">
        <v>8530.5</v>
      </c>
      <c r="O122" s="2" t="s">
        <v>17</v>
      </c>
      <c r="P122" s="2">
        <v>497.00996780000003</v>
      </c>
      <c r="Q122" s="2">
        <v>4239743.53</v>
      </c>
      <c r="R122" s="2">
        <v>5.7061994</v>
      </c>
      <c r="S122" s="2">
        <v>48676.733979999997</v>
      </c>
      <c r="T122" s="6">
        <v>1553442.1</v>
      </c>
    </row>
    <row r="123" spans="1:20">
      <c r="A123" s="5" t="s">
        <v>12</v>
      </c>
      <c r="B123" s="2" t="s">
        <v>195</v>
      </c>
      <c r="C123" s="2" t="s">
        <v>14</v>
      </c>
      <c r="D123" s="3" t="s">
        <v>15</v>
      </c>
      <c r="E123" s="2" t="s">
        <v>198</v>
      </c>
      <c r="F123" s="2" t="str">
        <f t="shared" si="7"/>
        <v>STEEL</v>
      </c>
      <c r="G123" s="2" t="str">
        <f t="shared" si="8"/>
        <v>LUNCH BOX SMALL</v>
      </c>
      <c r="H123" s="2" t="str">
        <f t="shared" si="9"/>
        <v>6587</v>
      </c>
      <c r="I123" s="15" t="str">
        <f t="shared" si="10"/>
        <v>6587)</v>
      </c>
      <c r="J123" s="15">
        <f t="shared" si="13"/>
        <v>54648</v>
      </c>
      <c r="K123" s="2" t="str">
        <f>IFERROR(
TRIM(_xlfn.TEXTAFTER(_xlfn.TEXTBEFORE(_xlfn.TEXTAFTER(tblRaw[[#This Row],[GOODS DESCRIPTION]],"QTY"),"/")," ")),
tblRaw[[#This Row],[Unit of measure]]
)</f>
        <v>54648 PCS</v>
      </c>
      <c r="L123" s="2">
        <f t="shared" si="11"/>
        <v>1.37</v>
      </c>
      <c r="M123" s="2" t="str">
        <f t="shared" si="12"/>
        <v>USD</v>
      </c>
      <c r="N123" s="2">
        <v>11088.99</v>
      </c>
      <c r="O123" s="2" t="s">
        <v>17</v>
      </c>
      <c r="P123" s="2">
        <v>611.28828410000006</v>
      </c>
      <c r="Q123" s="2">
        <v>6778569.6699999999</v>
      </c>
      <c r="R123" s="2">
        <v>7.0182351799999996</v>
      </c>
      <c r="S123" s="2">
        <v>77825.139720000006</v>
      </c>
      <c r="T123" s="6">
        <v>2483667.9</v>
      </c>
    </row>
    <row r="124" spans="1:20">
      <c r="A124" s="5" t="s">
        <v>12</v>
      </c>
      <c r="B124" s="2" t="s">
        <v>199</v>
      </c>
      <c r="C124" s="2" t="s">
        <v>14</v>
      </c>
      <c r="D124" s="3" t="s">
        <v>18</v>
      </c>
      <c r="E124" s="2" t="s">
        <v>200</v>
      </c>
      <c r="F124" s="2" t="str">
        <f t="shared" si="7"/>
        <v>STEEL</v>
      </c>
      <c r="G124" s="2" t="str">
        <f t="shared" si="8"/>
        <v>SCRUBBER</v>
      </c>
      <c r="H124" s="2" t="str">
        <f t="shared" si="9"/>
        <v>8001-12</v>
      </c>
      <c r="I124" s="15" t="str">
        <f t="shared" si="10"/>
        <v>8001-12)</v>
      </c>
      <c r="J124" s="15">
        <f t="shared" si="13"/>
        <v>269568</v>
      </c>
      <c r="K124" s="2" t="str">
        <f>IFERROR(
TRIM(_xlfn.TEXTAFTER(_xlfn.TEXTBEFORE(_xlfn.TEXTAFTER(tblRaw[[#This Row],[GOODS DESCRIPTION]],"QTY"),"/")," ")),
tblRaw[[#This Row],[Unit of measure]]
)</f>
        <v>269568 NOS</v>
      </c>
      <c r="L124" s="2">
        <f t="shared" si="11"/>
        <v>7.8E-2</v>
      </c>
      <c r="M124" s="2" t="str">
        <f t="shared" si="12"/>
        <v>USD</v>
      </c>
      <c r="N124" s="2">
        <v>4838</v>
      </c>
      <c r="O124" s="2" t="s">
        <v>17</v>
      </c>
      <c r="P124" s="2">
        <v>418.1975486</v>
      </c>
      <c r="Q124" s="2">
        <v>2023239.74</v>
      </c>
      <c r="R124" s="2">
        <v>4.8013495820000003</v>
      </c>
      <c r="S124" s="2">
        <v>23228.92928</v>
      </c>
      <c r="T124" s="6">
        <v>889416.2</v>
      </c>
    </row>
    <row r="125" spans="1:20">
      <c r="A125" s="5" t="s">
        <v>12</v>
      </c>
      <c r="B125" s="2" t="s">
        <v>201</v>
      </c>
      <c r="C125" s="2" t="s">
        <v>14</v>
      </c>
      <c r="D125" s="3" t="s">
        <v>15</v>
      </c>
      <c r="E125" s="2" t="s">
        <v>202</v>
      </c>
      <c r="F125" s="2" t="str">
        <f t="shared" si="7"/>
        <v>STEEL</v>
      </c>
      <c r="G125" s="2" t="str">
        <f t="shared" si="8"/>
        <v>LUNCH BOX 2 LAYER</v>
      </c>
      <c r="H125" s="2" t="str">
        <f t="shared" si="9"/>
        <v>8504</v>
      </c>
      <c r="I125" s="15" t="str">
        <f t="shared" si="10"/>
        <v>8504)</v>
      </c>
      <c r="J125" s="15" t="str">
        <f t="shared" si="13"/>
        <v/>
      </c>
      <c r="K125" s="2" t="str">
        <f>IFERROR(
TRIM(_xlfn.TEXTAFTER(_xlfn.TEXTBEFORE(_xlfn.TEXTAFTER(tblRaw[[#This Row],[GOODS DESCRIPTION]],"QTY"),"/")," ")),
tblRaw[[#This Row],[Unit of measure]]
)</f>
        <v>: 22500 PCS</v>
      </c>
      <c r="L125" s="2" t="str">
        <f t="shared" si="11"/>
        <v/>
      </c>
      <c r="M125" s="2" t="str">
        <f t="shared" si="12"/>
        <v>USD</v>
      </c>
      <c r="N125" s="2">
        <v>10762.5</v>
      </c>
      <c r="O125" s="2" t="s">
        <v>17</v>
      </c>
      <c r="P125" s="2">
        <v>403.33209849999997</v>
      </c>
      <c r="Q125" s="2">
        <v>4340861.71</v>
      </c>
      <c r="R125" s="2">
        <v>4.6306785130000003</v>
      </c>
      <c r="S125" s="2">
        <v>49837.677499999998</v>
      </c>
      <c r="T125" s="6">
        <v>1590491.7</v>
      </c>
    </row>
    <row r="126" spans="1:20">
      <c r="A126" s="5" t="s">
        <v>12</v>
      </c>
      <c r="B126" s="2" t="s">
        <v>201</v>
      </c>
      <c r="C126" s="2" t="s">
        <v>14</v>
      </c>
      <c r="D126" s="3" t="s">
        <v>15</v>
      </c>
      <c r="E126" s="2" t="s">
        <v>203</v>
      </c>
      <c r="F126" s="2" t="str">
        <f t="shared" si="7"/>
        <v>STEEL</v>
      </c>
      <c r="G126" s="2" t="str">
        <f t="shared" si="8"/>
        <v>RECTANGLE CONTAINER LARGE</v>
      </c>
      <c r="H126" s="2" t="str">
        <f t="shared" si="9"/>
        <v>6862</v>
      </c>
      <c r="I126" s="15" t="str">
        <f t="shared" si="10"/>
        <v>6862)</v>
      </c>
      <c r="J126" s="15" t="str">
        <f t="shared" si="13"/>
        <v/>
      </c>
      <c r="K126" s="2" t="str">
        <f>IFERROR(
TRIM(_xlfn.TEXTAFTER(_xlfn.TEXTBEFORE(_xlfn.TEXTAFTER(tblRaw[[#This Row],[GOODS DESCRIPTION]],"QTY"),"/")," ")),
tblRaw[[#This Row],[Unit of measure]]
)</f>
        <v>: 42552 PCS</v>
      </c>
      <c r="L126" s="2" t="str">
        <f t="shared" si="11"/>
        <v/>
      </c>
      <c r="M126" s="2" t="str">
        <f t="shared" si="12"/>
        <v>USD</v>
      </c>
      <c r="N126" s="2">
        <v>10638</v>
      </c>
      <c r="O126" s="2" t="s">
        <v>17</v>
      </c>
      <c r="P126" s="2">
        <v>469.57757290000001</v>
      </c>
      <c r="Q126" s="2">
        <v>4995366.22</v>
      </c>
      <c r="R126" s="2">
        <v>5.3912465310000002</v>
      </c>
      <c r="S126" s="2">
        <v>57352.080600000001</v>
      </c>
      <c r="T126" s="6">
        <v>1830302.1</v>
      </c>
    </row>
    <row r="127" spans="1:20">
      <c r="A127" s="5" t="s">
        <v>12</v>
      </c>
      <c r="B127" s="2" t="s">
        <v>201</v>
      </c>
      <c r="C127" s="2" t="s">
        <v>14</v>
      </c>
      <c r="D127" s="3" t="s">
        <v>15</v>
      </c>
      <c r="E127" s="2" t="s">
        <v>204</v>
      </c>
      <c r="F127" s="2" t="str">
        <f t="shared" si="7"/>
        <v>STEEL</v>
      </c>
      <c r="G127" s="2" t="str">
        <f t="shared" si="8"/>
        <v>LUNCH BOX</v>
      </c>
      <c r="H127" s="2" t="str">
        <f t="shared" si="9"/>
        <v>6527</v>
      </c>
      <c r="I127" s="15" t="str">
        <f t="shared" si="10"/>
        <v>6527)</v>
      </c>
      <c r="J127" s="15" t="str">
        <f t="shared" si="13"/>
        <v/>
      </c>
      <c r="K127" s="2" t="str">
        <f>IFERROR(
TRIM(_xlfn.TEXTAFTER(_xlfn.TEXTBEFORE(_xlfn.TEXTAFTER(tblRaw[[#This Row],[GOODS DESCRIPTION]],"QTY"),"/")," ")),
tblRaw[[#This Row],[Unit of measure]]
)</f>
        <v>: 26316 PCS</v>
      </c>
      <c r="L127" s="2" t="str">
        <f t="shared" si="11"/>
        <v/>
      </c>
      <c r="M127" s="2" t="str">
        <f t="shared" si="12"/>
        <v>USD</v>
      </c>
      <c r="N127" s="2">
        <v>9166.74</v>
      </c>
      <c r="O127" s="2" t="s">
        <v>17</v>
      </c>
      <c r="P127" s="2">
        <v>451.96905120000002</v>
      </c>
      <c r="Q127" s="2">
        <v>4143082.78</v>
      </c>
      <c r="R127" s="2">
        <v>5.1890821029999996</v>
      </c>
      <c r="S127" s="2">
        <v>47566.966480000003</v>
      </c>
      <c r="T127" s="6">
        <v>1518025.6</v>
      </c>
    </row>
    <row r="128" spans="1:20">
      <c r="A128" s="5" t="s">
        <v>12</v>
      </c>
      <c r="B128" s="2" t="s">
        <v>201</v>
      </c>
      <c r="C128" s="2" t="s">
        <v>14</v>
      </c>
      <c r="D128" s="3" t="s">
        <v>15</v>
      </c>
      <c r="E128" s="2" t="s">
        <v>205</v>
      </c>
      <c r="F128" s="2" t="str">
        <f t="shared" si="7"/>
        <v>STEEL</v>
      </c>
      <c r="G128" s="2" t="str">
        <f t="shared" si="8"/>
        <v>LUNCH BOX</v>
      </c>
      <c r="H128" s="2" t="str">
        <f t="shared" si="9"/>
        <v>6561</v>
      </c>
      <c r="I128" s="15" t="str">
        <f t="shared" si="10"/>
        <v>6561)</v>
      </c>
      <c r="J128" s="15" t="str">
        <f t="shared" si="13"/>
        <v/>
      </c>
      <c r="K128" s="2" t="str">
        <f>IFERROR(
TRIM(_xlfn.TEXTAFTER(_xlfn.TEXTBEFORE(_xlfn.TEXTAFTER(tblRaw[[#This Row],[GOODS DESCRIPTION]],"QTY"),"/")," ")),
tblRaw[[#This Row],[Unit of measure]]
)</f>
        <v>: 21216 PCS</v>
      </c>
      <c r="L128" s="2" t="str">
        <f t="shared" si="11"/>
        <v/>
      </c>
      <c r="M128" s="2" t="str">
        <f t="shared" si="12"/>
        <v>USD</v>
      </c>
      <c r="N128" s="2">
        <v>8309.6</v>
      </c>
      <c r="O128" s="2" t="s">
        <v>17</v>
      </c>
      <c r="P128" s="2">
        <v>499.55054519999999</v>
      </c>
      <c r="Q128" s="2">
        <v>4151065.21</v>
      </c>
      <c r="R128" s="2">
        <v>5.7353679120000001</v>
      </c>
      <c r="S128" s="2">
        <v>47658.6132</v>
      </c>
      <c r="T128" s="6">
        <v>1520950.3</v>
      </c>
    </row>
    <row r="129" spans="1:20">
      <c r="A129" s="5" t="s">
        <v>12</v>
      </c>
      <c r="B129" s="2" t="s">
        <v>201</v>
      </c>
      <c r="C129" s="2" t="s">
        <v>14</v>
      </c>
      <c r="D129" s="3" t="s">
        <v>15</v>
      </c>
      <c r="E129" s="2" t="s">
        <v>206</v>
      </c>
      <c r="F129" s="2" t="str">
        <f t="shared" si="7"/>
        <v>STEEL</v>
      </c>
      <c r="G129" s="2" t="str">
        <f t="shared" si="8"/>
        <v>RECTANGLE CONTAINER</v>
      </c>
      <c r="H129" s="2" t="str">
        <f t="shared" si="9"/>
        <v>6901</v>
      </c>
      <c r="I129" s="15" t="str">
        <f t="shared" si="10"/>
        <v>6901)</v>
      </c>
      <c r="J129" s="15" t="str">
        <f t="shared" si="13"/>
        <v/>
      </c>
      <c r="K129" s="2" t="str">
        <f>IFERROR(
TRIM(_xlfn.TEXTAFTER(_xlfn.TEXTBEFORE(_xlfn.TEXTAFTER(tblRaw[[#This Row],[GOODS DESCRIPTION]],"QTY"),"/")," ")),
tblRaw[[#This Row],[Unit of measure]]
)</f>
        <v>: 55200 PCS</v>
      </c>
      <c r="L129" s="2" t="str">
        <f t="shared" si="11"/>
        <v/>
      </c>
      <c r="M129" s="2" t="str">
        <f t="shared" si="12"/>
        <v>USD</v>
      </c>
      <c r="N129" s="2">
        <v>8970</v>
      </c>
      <c r="O129" s="2" t="s">
        <v>17</v>
      </c>
      <c r="P129" s="2">
        <v>481.61796099999998</v>
      </c>
      <c r="Q129" s="2">
        <v>4320113.1100000003</v>
      </c>
      <c r="R129" s="2">
        <v>5.529482904</v>
      </c>
      <c r="S129" s="2">
        <v>49599.461649999997</v>
      </c>
      <c r="T129" s="6">
        <v>1582889.5</v>
      </c>
    </row>
    <row r="130" spans="1:20">
      <c r="A130" s="5" t="s">
        <v>12</v>
      </c>
      <c r="B130" s="2" t="s">
        <v>201</v>
      </c>
      <c r="C130" s="2" t="s">
        <v>14</v>
      </c>
      <c r="D130" s="3" t="s">
        <v>15</v>
      </c>
      <c r="E130" s="2" t="s">
        <v>207</v>
      </c>
      <c r="F130" s="2" t="str">
        <f t="shared" ref="F130:F193" si="14">IFERROR(TRIM(LEFT(E130, FIND(" ", E130)-1)), "")</f>
        <v>STEEL</v>
      </c>
      <c r="G130" s="2" t="str">
        <f t="shared" ref="G130:G193" si="15">IFERROR(TRIM(MID(E130, FIND(" ", E130)+1, FIND("(",E130)-FIND(" ",E130)-1)), "")</f>
        <v>RECTANGLE CONTAINER BIG</v>
      </c>
      <c r="H130" s="2" t="str">
        <f t="shared" ref="H130:H193" si="16">IFERROR(MID(E130, FIND("(",E130)+1, FIND(")",E130)-FIND("(",E130)-1), "")</f>
        <v>6578</v>
      </c>
      <c r="I130" s="15" t="str">
        <f t="shared" ref="I130:I193" si="17">IFERROR(MID(E130, FIND("(",E130, FIND("P",E130)) + 1, FIND(" ",E130, FIND("(",E130)) - FIND("(",E130) - 1), "")</f>
        <v>6578)</v>
      </c>
      <c r="J130" s="15" t="str">
        <f t="shared" si="13"/>
        <v/>
      </c>
      <c r="K130" s="2" t="str">
        <f>IFERROR(
TRIM(_xlfn.TEXTAFTER(_xlfn.TEXTBEFORE(_xlfn.TEXTAFTER(tblRaw[[#This Row],[GOODS DESCRIPTION]],"QTY"),"/")," ")),
tblRaw[[#This Row],[Unit of measure]]
)</f>
        <v>: 35400 PCS</v>
      </c>
      <c r="L130" s="2">
        <f t="shared" ref="L130:L193" si="18">IFERROR(--MID(E130, FIND("USD",E130)+4, FIND(" ",E130,FIND("USD",E130)+5)-FIND("USD",E130)-4), IFERROR(--MID(E130,FIND("CNY",E130)+4,FIND(" ",E130,FIND("CNY",E130)+5)-FIND("CNY",E130)-4),""))</f>
        <v>1.53</v>
      </c>
      <c r="M130" s="2" t="str">
        <f t="shared" ref="M130:M193" si="19">IFERROR(IF(ISNUMBER(SEARCH("USD",E130)),"USD",IF(ISNUMBER(SEARCH("CNY",E130)),"CNY","")), "")</f>
        <v>USD</v>
      </c>
      <c r="N130" s="2">
        <v>10472.5</v>
      </c>
      <c r="O130" s="2" t="s">
        <v>17</v>
      </c>
      <c r="P130" s="2">
        <v>470.65414370000002</v>
      </c>
      <c r="Q130" s="2">
        <v>4928925.5199999996</v>
      </c>
      <c r="R130" s="2">
        <v>5.4036067020000003</v>
      </c>
      <c r="S130" s="2">
        <v>56589.271180000003</v>
      </c>
      <c r="T130" s="6">
        <v>1805958.3</v>
      </c>
    </row>
    <row r="131" spans="1:20">
      <c r="A131" s="5" t="s">
        <v>12</v>
      </c>
      <c r="B131" s="2" t="s">
        <v>208</v>
      </c>
      <c r="C131" s="2" t="s">
        <v>14</v>
      </c>
      <c r="D131" s="3" t="s">
        <v>15</v>
      </c>
      <c r="E131" s="2" t="s">
        <v>209</v>
      </c>
      <c r="F131" s="2" t="str">
        <f t="shared" si="14"/>
        <v>STEEL</v>
      </c>
      <c r="G131" s="2" t="str">
        <f t="shared" si="15"/>
        <v>DRAINER</v>
      </c>
      <c r="H131" s="2" t="str">
        <f t="shared" si="16"/>
        <v>AM-321</v>
      </c>
      <c r="I131" s="15" t="str">
        <f t="shared" si="17"/>
        <v>AM-321)</v>
      </c>
      <c r="J131" s="15">
        <f t="shared" ref="J131:J194" si="20">IFERROR(--SUBSTITUTE(MID(E131, FIND("QTY", E131)+4, FIND(" ",E131, FIND("QTY",E131)+5)-FIND("QTY",E131)-4), ",",""),"")</f>
        <v>43416</v>
      </c>
      <c r="K131" s="2" t="str">
        <f>IFERROR(
TRIM(_xlfn.TEXTAFTER(_xlfn.TEXTBEFORE(_xlfn.TEXTAFTER(tblRaw[[#This Row],[GOODS DESCRIPTION]],"QTY"),"/")," ")),
tblRaw[[#This Row],[Unit of measure]]
)</f>
        <v>43416 PCS</v>
      </c>
      <c r="L131" s="2">
        <f t="shared" si="18"/>
        <v>0.71330000000000005</v>
      </c>
      <c r="M131" s="2" t="str">
        <f t="shared" si="19"/>
        <v>USD</v>
      </c>
      <c r="N131" s="2">
        <v>5969.7</v>
      </c>
      <c r="O131" s="2" t="s">
        <v>17</v>
      </c>
      <c r="P131" s="2">
        <v>492.7873846</v>
      </c>
      <c r="Q131" s="2">
        <v>2941792.85</v>
      </c>
      <c r="R131" s="2">
        <v>5.6577196860000001</v>
      </c>
      <c r="S131" s="2">
        <v>33774.889210000001</v>
      </c>
      <c r="T131" s="6">
        <v>1077873</v>
      </c>
    </row>
    <row r="132" spans="1:20">
      <c r="A132" s="5" t="s">
        <v>12</v>
      </c>
      <c r="B132" s="2" t="s">
        <v>208</v>
      </c>
      <c r="C132" s="2" t="s">
        <v>14</v>
      </c>
      <c r="D132" s="3" t="s">
        <v>15</v>
      </c>
      <c r="E132" s="2" t="s">
        <v>210</v>
      </c>
      <c r="F132" s="2" t="str">
        <f t="shared" si="14"/>
        <v>STEEL</v>
      </c>
      <c r="G132" s="2" t="str">
        <f t="shared" si="15"/>
        <v>TEA STRAINER BIG</v>
      </c>
      <c r="H132" s="2" t="str">
        <f t="shared" si="16"/>
        <v>SB-12</v>
      </c>
      <c r="I132" s="15" t="str">
        <f t="shared" si="17"/>
        <v>SB-12)</v>
      </c>
      <c r="J132" s="15" t="str">
        <f t="shared" si="20"/>
        <v/>
      </c>
      <c r="K132" s="2" t="str">
        <f>IFERROR(
TRIM(_xlfn.TEXTAFTER(_xlfn.TEXTBEFORE(_xlfn.TEXTAFTER(tblRaw[[#This Row],[GOODS DESCRIPTION]],"QTY"),"/")," ")),
tblRaw[[#This Row],[Unit of measure]]
)</f>
        <v>: 50400 PCS</v>
      </c>
      <c r="L132" s="2" t="str">
        <f t="shared" si="18"/>
        <v/>
      </c>
      <c r="M132" s="2" t="str">
        <f t="shared" si="19"/>
        <v>USD</v>
      </c>
      <c r="N132" s="2">
        <v>12320</v>
      </c>
      <c r="O132" s="2" t="s">
        <v>17</v>
      </c>
      <c r="P132" s="2">
        <v>383.787668</v>
      </c>
      <c r="Q132" s="2">
        <v>4728264.07</v>
      </c>
      <c r="R132" s="2">
        <v>4.406287807</v>
      </c>
      <c r="S132" s="2">
        <v>54285.465790000002</v>
      </c>
      <c r="T132" s="6">
        <v>1732436</v>
      </c>
    </row>
    <row r="133" spans="1:20">
      <c r="A133" s="5" t="s">
        <v>12</v>
      </c>
      <c r="B133" s="2" t="s">
        <v>211</v>
      </c>
      <c r="C133" s="2" t="s">
        <v>14</v>
      </c>
      <c r="D133" s="3" t="s">
        <v>15</v>
      </c>
      <c r="E133" s="2" t="s">
        <v>144</v>
      </c>
      <c r="F133" s="2" t="str">
        <f t="shared" si="14"/>
        <v>RYX-02-026-3S</v>
      </c>
      <c r="G133" s="2" t="str">
        <f t="shared" si="15"/>
        <v>MILD STEEL MULTI FUNCTION CLOTH STAND</v>
      </c>
      <c r="H133" s="2" t="str">
        <f t="shared" si="16"/>
        <v>QTY :848 NUM/CNY 81.50 PER NUM</v>
      </c>
      <c r="I133" s="15" t="str">
        <f t="shared" si="17"/>
        <v>QTY</v>
      </c>
      <c r="J133" s="15" t="str">
        <f t="shared" si="20"/>
        <v/>
      </c>
      <c r="K133" s="2" t="str">
        <f>IFERROR(
TRIM(_xlfn.TEXTAFTER(_xlfn.TEXTBEFORE(_xlfn.TEXTAFTER(tblRaw[[#This Row],[GOODS DESCRIPTION]],"QTY"),"/")," ")),
tblRaw[[#This Row],[Unit of measure]]
)</f>
        <v>:848 NUM</v>
      </c>
      <c r="L133" s="2">
        <f t="shared" si="18"/>
        <v>81.5</v>
      </c>
      <c r="M133" s="2" t="str">
        <f t="shared" si="19"/>
        <v>CNY</v>
      </c>
      <c r="N133" s="2">
        <v>3307.2</v>
      </c>
      <c r="O133" s="2" t="s">
        <v>17</v>
      </c>
      <c r="P133" s="2">
        <v>301.47114479999999</v>
      </c>
      <c r="Q133" s="2">
        <v>997025.37</v>
      </c>
      <c r="R133" s="2">
        <v>3.4811910479999999</v>
      </c>
      <c r="S133" s="2">
        <v>11512.99503</v>
      </c>
      <c r="T133" s="6">
        <v>365310.1</v>
      </c>
    </row>
    <row r="134" spans="1:20">
      <c r="A134" s="5" t="s">
        <v>12</v>
      </c>
      <c r="B134" s="2" t="s">
        <v>212</v>
      </c>
      <c r="C134" s="2" t="s">
        <v>14</v>
      </c>
      <c r="D134" s="3" t="s">
        <v>15</v>
      </c>
      <c r="E134" s="2" t="s">
        <v>213</v>
      </c>
      <c r="F134" s="2" t="str">
        <f t="shared" si="14"/>
        <v>STEEL</v>
      </c>
      <c r="G134" s="2" t="str">
        <f t="shared" si="15"/>
        <v>SALT BOTTLE</v>
      </c>
      <c r="H134" s="2" t="str">
        <f t="shared" si="16"/>
        <v>NP-19</v>
      </c>
      <c r="I134" s="15" t="str">
        <f t="shared" si="17"/>
        <v>QTY:61</v>
      </c>
      <c r="J134" s="15">
        <f t="shared" si="20"/>
        <v>612</v>
      </c>
      <c r="K134" s="2" t="str">
        <f>IFERROR(
TRIM(_xlfn.TEXTAFTER(_xlfn.TEXTBEFORE(_xlfn.TEXTAFTER(tblRaw[[#This Row],[GOODS DESCRIPTION]],"QTY"),"/")," ")),
tblRaw[[#This Row],[Unit of measure]]
)</f>
        <v>PCS</v>
      </c>
      <c r="L134" s="2">
        <f t="shared" si="18"/>
        <v>0.44500000000000001</v>
      </c>
      <c r="M134" s="2" t="str">
        <f t="shared" si="19"/>
        <v>USD</v>
      </c>
      <c r="N134" s="2">
        <v>95.2</v>
      </c>
      <c r="O134" s="2" t="s">
        <v>17</v>
      </c>
      <c r="P134" s="2">
        <v>269.46008399999999</v>
      </c>
      <c r="Q134" s="2">
        <v>25652.6</v>
      </c>
      <c r="R134" s="2">
        <v>3.1115483140000002</v>
      </c>
      <c r="S134" s="2">
        <v>296.21939950000001</v>
      </c>
      <c r="T134" s="6">
        <v>9399.1</v>
      </c>
    </row>
    <row r="135" spans="1:20">
      <c r="A135" s="5" t="s">
        <v>12</v>
      </c>
      <c r="B135" s="2" t="s">
        <v>212</v>
      </c>
      <c r="C135" s="2" t="s">
        <v>14</v>
      </c>
      <c r="D135" s="3" t="s">
        <v>15</v>
      </c>
      <c r="E135" s="2" t="s">
        <v>214</v>
      </c>
      <c r="F135" s="2" t="str">
        <f t="shared" si="14"/>
        <v>STEEL</v>
      </c>
      <c r="G135" s="2" t="str">
        <f t="shared" si="15"/>
        <v>SPRINKLER</v>
      </c>
      <c r="H135" s="2" t="str">
        <f t="shared" si="16"/>
        <v>AM-430</v>
      </c>
      <c r="I135" s="15" t="str">
        <f t="shared" si="17"/>
        <v>AM-430)</v>
      </c>
      <c r="J135" s="15">
        <f t="shared" si="20"/>
        <v>50664</v>
      </c>
      <c r="K135" s="2" t="str">
        <f>IFERROR(
TRIM(_xlfn.TEXTAFTER(_xlfn.TEXTBEFORE(_xlfn.TEXTAFTER(tblRaw[[#This Row],[GOODS DESCRIPTION]],"QTY"),"/")," ")),
tblRaw[[#This Row],[Unit of measure]]
)</f>
        <v>PCS</v>
      </c>
      <c r="L135" s="2">
        <f t="shared" si="18"/>
        <v>0.56599999999999995</v>
      </c>
      <c r="M135" s="2" t="str">
        <f t="shared" si="19"/>
        <v>USD</v>
      </c>
      <c r="N135" s="2">
        <v>8021.8</v>
      </c>
      <c r="O135" s="2" t="s">
        <v>17</v>
      </c>
      <c r="P135" s="2">
        <v>336.71621210000001</v>
      </c>
      <c r="Q135" s="2">
        <v>2701070.11</v>
      </c>
      <c r="R135" s="2">
        <v>3.888177969</v>
      </c>
      <c r="S135" s="2">
        <v>31190.186030000001</v>
      </c>
      <c r="T135" s="6">
        <v>989672.1</v>
      </c>
    </row>
    <row r="136" spans="1:20">
      <c r="A136" s="5" t="s">
        <v>12</v>
      </c>
      <c r="B136" s="2" t="s">
        <v>212</v>
      </c>
      <c r="C136" s="2" t="s">
        <v>14</v>
      </c>
      <c r="D136" s="3" t="s">
        <v>15</v>
      </c>
      <c r="E136" s="2" t="s">
        <v>215</v>
      </c>
      <c r="F136" s="2" t="str">
        <f t="shared" si="14"/>
        <v>STEEL</v>
      </c>
      <c r="G136" s="2" t="str">
        <f t="shared" si="15"/>
        <v>TEA STRAINER BIG</v>
      </c>
      <c r="H136" s="2" t="str">
        <f t="shared" si="16"/>
        <v>SB-12</v>
      </c>
      <c r="I136" s="15" t="str">
        <f t="shared" si="17"/>
        <v>SB-12)</v>
      </c>
      <c r="J136" s="15">
        <f t="shared" si="20"/>
        <v>25200</v>
      </c>
      <c r="K136" s="2" t="str">
        <f>IFERROR(
TRIM(_xlfn.TEXTAFTER(_xlfn.TEXTBEFORE(_xlfn.TEXTAFTER(tblRaw[[#This Row],[GOODS DESCRIPTION]],"QTY"),"/")," ")),
tblRaw[[#This Row],[Unit of measure]]
)</f>
        <v>25200 PCS</v>
      </c>
      <c r="L136" s="2">
        <f t="shared" si="18"/>
        <v>0.98799999999999999</v>
      </c>
      <c r="M136" s="2" t="str">
        <f t="shared" si="19"/>
        <v>USD</v>
      </c>
      <c r="N136" s="2">
        <v>6160</v>
      </c>
      <c r="O136" s="2" t="s">
        <v>17</v>
      </c>
      <c r="P136" s="2">
        <v>391.6578864</v>
      </c>
      <c r="Q136" s="2">
        <v>2412612.58</v>
      </c>
      <c r="R136" s="2">
        <v>4.5226083880000001</v>
      </c>
      <c r="S136" s="2">
        <v>27859.267670000001</v>
      </c>
      <c r="T136" s="6">
        <v>883981.3</v>
      </c>
    </row>
    <row r="137" spans="1:20">
      <c r="A137" s="5" t="s">
        <v>12</v>
      </c>
      <c r="B137" s="2" t="s">
        <v>212</v>
      </c>
      <c r="C137" s="2" t="s">
        <v>14</v>
      </c>
      <c r="D137" s="3" t="s">
        <v>15</v>
      </c>
      <c r="E137" s="2" t="s">
        <v>216</v>
      </c>
      <c r="F137" s="2" t="str">
        <f t="shared" si="14"/>
        <v>STEEL</v>
      </c>
      <c r="G137" s="2" t="str">
        <f t="shared" si="15"/>
        <v>DRAINER</v>
      </c>
      <c r="H137" s="2" t="str">
        <f t="shared" si="16"/>
        <v>AM-321</v>
      </c>
      <c r="I137" s="15" t="str">
        <f t="shared" si="17"/>
        <v>AM-321)</v>
      </c>
      <c r="J137" s="15">
        <f t="shared" si="20"/>
        <v>20784</v>
      </c>
      <c r="K137" s="2" t="str">
        <f>IFERROR(
TRIM(_xlfn.TEXTAFTER(_xlfn.TEXTBEFORE(_xlfn.TEXTAFTER(tblRaw[[#This Row],[GOODS DESCRIPTION]],"QTY"),"/")," ")),
tblRaw[[#This Row],[Unit of measure]]
)</f>
        <v>20784 PCS</v>
      </c>
      <c r="L137" s="2">
        <f t="shared" si="18"/>
        <v>0.71299999999999997</v>
      </c>
      <c r="M137" s="2" t="str">
        <f t="shared" si="19"/>
        <v>USD</v>
      </c>
      <c r="N137" s="2">
        <v>2857.8</v>
      </c>
      <c r="O137" s="2" t="s">
        <v>17</v>
      </c>
      <c r="P137" s="2">
        <v>502.4778326</v>
      </c>
      <c r="Q137" s="2">
        <v>1435981.15</v>
      </c>
      <c r="R137" s="2">
        <v>5.8022844410000003</v>
      </c>
      <c r="S137" s="2">
        <v>16581.768479999999</v>
      </c>
      <c r="T137" s="6">
        <v>526143.4</v>
      </c>
    </row>
    <row r="138" spans="1:20">
      <c r="A138" s="5" t="s">
        <v>12</v>
      </c>
      <c r="B138" s="2" t="s">
        <v>217</v>
      </c>
      <c r="C138" s="2" t="s">
        <v>14</v>
      </c>
      <c r="D138" s="3" t="s">
        <v>15</v>
      </c>
      <c r="E138" s="2" t="s">
        <v>218</v>
      </c>
      <c r="F138" s="2" t="str">
        <f t="shared" si="14"/>
        <v>STEEL</v>
      </c>
      <c r="G138" s="2" t="str">
        <f t="shared" si="15"/>
        <v>HANGER WITH HOOK</v>
      </c>
      <c r="H138" s="2" t="str">
        <f t="shared" si="16"/>
        <v>SL-89</v>
      </c>
      <c r="I138" s="15" t="str">
        <f t="shared" si="17"/>
        <v>SL-89)</v>
      </c>
      <c r="J138" s="15">
        <f t="shared" si="20"/>
        <v>70056</v>
      </c>
      <c r="K138" s="2" t="str">
        <f>IFERROR(
TRIM(_xlfn.TEXTAFTER(_xlfn.TEXTBEFORE(_xlfn.TEXTAFTER(tblRaw[[#This Row],[GOODS DESCRIPTION]],"QTY"),"/")," ")),
tblRaw[[#This Row],[Unit of measure]]
)</f>
        <v>PCS</v>
      </c>
      <c r="L138" s="2">
        <f t="shared" si="18"/>
        <v>7.45</v>
      </c>
      <c r="M138" s="2" t="str">
        <f t="shared" si="19"/>
        <v>CNY</v>
      </c>
      <c r="N138" s="2">
        <v>15568</v>
      </c>
      <c r="O138" s="2" t="s">
        <v>17</v>
      </c>
      <c r="P138" s="2">
        <v>411.7987693</v>
      </c>
      <c r="Q138" s="2">
        <v>6410883.2400000002</v>
      </c>
      <c r="R138" s="2">
        <v>4.7551820930000002</v>
      </c>
      <c r="S138" s="2">
        <v>74028.674830000004</v>
      </c>
      <c r="T138" s="6">
        <v>2348947.6</v>
      </c>
    </row>
    <row r="139" spans="1:20">
      <c r="A139" s="5" t="s">
        <v>12</v>
      </c>
      <c r="B139" s="2" t="s">
        <v>219</v>
      </c>
      <c r="C139" s="2" t="s">
        <v>14</v>
      </c>
      <c r="D139" s="3" t="s">
        <v>15</v>
      </c>
      <c r="E139" s="2" t="s">
        <v>220</v>
      </c>
      <c r="F139" s="2" t="str">
        <f t="shared" si="14"/>
        <v>STEEL</v>
      </c>
      <c r="G139" s="2" t="str">
        <f t="shared" si="15"/>
        <v>SALT BOTTLE</v>
      </c>
      <c r="H139" s="2" t="str">
        <f t="shared" si="16"/>
        <v>NP-19</v>
      </c>
      <c r="I139" s="15" t="str">
        <f t="shared" si="17"/>
        <v>QTY: 2</v>
      </c>
      <c r="J139" s="15">
        <f t="shared" si="20"/>
        <v>2916</v>
      </c>
      <c r="K139" s="2" t="str">
        <f>IFERROR(
TRIM(_xlfn.TEXTAFTER(_xlfn.TEXTBEFORE(_xlfn.TEXTAFTER(tblRaw[[#This Row],[GOODS DESCRIPTION]],"QTY"),"/")," ")),
tblRaw[[#This Row],[Unit of measure]]
)</f>
        <v>2916 PCS</v>
      </c>
      <c r="L139" s="2">
        <f t="shared" si="18"/>
        <v>0.438</v>
      </c>
      <c r="M139" s="2" t="str">
        <f t="shared" si="19"/>
        <v>USD</v>
      </c>
      <c r="N139" s="2">
        <v>453.6</v>
      </c>
      <c r="O139" s="2" t="s">
        <v>17</v>
      </c>
      <c r="P139" s="2">
        <v>265.99021164021161</v>
      </c>
      <c r="Q139" s="2">
        <v>120653.16</v>
      </c>
      <c r="R139" s="2">
        <v>3.0714805039285409</v>
      </c>
      <c r="S139" s="2">
        <v>1393.223556581986</v>
      </c>
      <c r="T139" s="6">
        <v>44207.3</v>
      </c>
    </row>
    <row r="140" spans="1:20">
      <c r="A140" s="5" t="s">
        <v>12</v>
      </c>
      <c r="B140" s="2" t="s">
        <v>221</v>
      </c>
      <c r="C140" s="2" t="s">
        <v>14</v>
      </c>
      <c r="D140" s="3" t="s">
        <v>18</v>
      </c>
      <c r="E140" s="2" t="s">
        <v>101</v>
      </c>
      <c r="F140" s="2" t="str">
        <f t="shared" si="14"/>
        <v>STEEL</v>
      </c>
      <c r="G140" s="2" t="str">
        <f t="shared" si="15"/>
        <v>SCRUBBER 2PCS SET</v>
      </c>
      <c r="H140" s="2" t="str">
        <f t="shared" si="16"/>
        <v>8001-2</v>
      </c>
      <c r="I140" s="15" t="str">
        <f t="shared" si="17"/>
        <v>8001-2)</v>
      </c>
      <c r="J140" s="15">
        <f t="shared" si="20"/>
        <v>168000</v>
      </c>
      <c r="K140" s="2" t="str">
        <f>IFERROR(
TRIM(_xlfn.TEXTAFTER(_xlfn.TEXTBEFORE(_xlfn.TEXTAFTER(tblRaw[[#This Row],[GOODS DESCRIPTION]],"QTY"),"/")," ")),
tblRaw[[#This Row],[Unit of measure]]
)</f>
        <v>168000 SET</v>
      </c>
      <c r="L140" s="2" t="str">
        <f t="shared" si="18"/>
        <v/>
      </c>
      <c r="M140" s="2" t="str">
        <f t="shared" si="19"/>
        <v>USD</v>
      </c>
      <c r="N140" s="2">
        <v>4900</v>
      </c>
      <c r="O140" s="2" t="s">
        <v>17</v>
      </c>
      <c r="P140" s="2">
        <v>460.55252244897957</v>
      </c>
      <c r="Q140" s="2">
        <v>2256707.36</v>
      </c>
      <c r="R140" s="2">
        <v>5.3181584578404113</v>
      </c>
      <c r="S140" s="2">
        <v>26058.976443418011</v>
      </c>
      <c r="T140" s="6">
        <v>992048.5</v>
      </c>
    </row>
    <row r="141" spans="1:20">
      <c r="A141" s="5" t="s">
        <v>12</v>
      </c>
      <c r="B141" s="2" t="s">
        <v>222</v>
      </c>
      <c r="C141" s="2" t="s">
        <v>14</v>
      </c>
      <c r="D141" s="3" t="s">
        <v>18</v>
      </c>
      <c r="E141" s="2" t="s">
        <v>223</v>
      </c>
      <c r="F141" s="2" t="str">
        <f t="shared" si="14"/>
        <v>STEEL</v>
      </c>
      <c r="G141" s="2" t="str">
        <f t="shared" si="15"/>
        <v>SCRUBBER 6 PCS SET</v>
      </c>
      <c r="H141" s="2" t="str">
        <f t="shared" si="16"/>
        <v>OKS-4156</v>
      </c>
      <c r="I141" s="15" t="str">
        <f t="shared" si="17"/>
        <v>OKS-4156)</v>
      </c>
      <c r="J141" s="15">
        <f t="shared" si="20"/>
        <v>98400</v>
      </c>
      <c r="K141" s="2" t="str">
        <f>IFERROR(
TRIM(_xlfn.TEXTAFTER(_xlfn.TEXTBEFORE(_xlfn.TEXTAFTER(tblRaw[[#This Row],[GOODS DESCRIPTION]],"QTY"),"/")," ")),
tblRaw[[#This Row],[Unit of measure]]
)</f>
        <v>98400 SET</v>
      </c>
      <c r="L141" s="2">
        <f t="shared" si="18"/>
        <v>0.23799999999999999</v>
      </c>
      <c r="M141" s="2" t="str">
        <f t="shared" si="19"/>
        <v>USD</v>
      </c>
      <c r="N141" s="2">
        <v>9151</v>
      </c>
      <c r="O141" s="2" t="s">
        <v>17</v>
      </c>
      <c r="P141" s="2">
        <v>241.527206862638</v>
      </c>
      <c r="Q141" s="2">
        <v>2210215.4700000002</v>
      </c>
      <c r="R141" s="2">
        <v>2.788997769776421</v>
      </c>
      <c r="S141" s="2">
        <v>25522.118591224022</v>
      </c>
      <c r="T141" s="6">
        <v>971610.7</v>
      </c>
    </row>
    <row r="142" spans="1:20">
      <c r="A142" s="5" t="s">
        <v>12</v>
      </c>
      <c r="B142" s="2" t="s">
        <v>224</v>
      </c>
      <c r="C142" s="2" t="s">
        <v>14</v>
      </c>
      <c r="D142" s="3" t="s">
        <v>15</v>
      </c>
      <c r="E142" s="2" t="s">
        <v>225</v>
      </c>
      <c r="F142" s="2" t="str">
        <f t="shared" si="14"/>
        <v>STEEL</v>
      </c>
      <c r="G142" s="2" t="str">
        <f t="shared" si="15"/>
        <v>ROUND CONTAINER</v>
      </c>
      <c r="H142" s="2" t="str">
        <f t="shared" si="16"/>
        <v>6856</v>
      </c>
      <c r="I142" s="15" t="str">
        <f t="shared" si="17"/>
        <v>6856)</v>
      </c>
      <c r="J142" s="15" t="str">
        <f t="shared" si="20"/>
        <v/>
      </c>
      <c r="K142" s="2" t="str">
        <f>IFERROR(
TRIM(_xlfn.TEXTAFTER(_xlfn.TEXTBEFORE(_xlfn.TEXTAFTER(tblRaw[[#This Row],[GOODS DESCRIPTION]],"QTY"),"/")," ")),
tblRaw[[#This Row],[Unit of measure]]
)</f>
        <v>: 122400 PCS</v>
      </c>
      <c r="L142" s="2">
        <f t="shared" si="18"/>
        <v>0.55000000000000004</v>
      </c>
      <c r="M142" s="2" t="str">
        <f t="shared" si="19"/>
        <v>USD</v>
      </c>
      <c r="N142" s="2">
        <v>10200</v>
      </c>
      <c r="O142" s="2" t="s">
        <v>17</v>
      </c>
      <c r="P142" s="2">
        <v>591.45826372549027</v>
      </c>
      <c r="Q142" s="2">
        <v>6032874.29</v>
      </c>
      <c r="R142" s="2">
        <v>6.8297720984467682</v>
      </c>
      <c r="S142" s="2">
        <v>69663.675404157053</v>
      </c>
      <c r="T142" s="6">
        <v>2210445.2000000002</v>
      </c>
    </row>
    <row r="143" spans="1:20">
      <c r="A143" s="5" t="s">
        <v>12</v>
      </c>
      <c r="B143" s="2" t="s">
        <v>224</v>
      </c>
      <c r="C143" s="2" t="s">
        <v>14</v>
      </c>
      <c r="D143" s="3" t="s">
        <v>15</v>
      </c>
      <c r="E143" s="2" t="s">
        <v>226</v>
      </c>
      <c r="F143" s="2" t="str">
        <f t="shared" si="14"/>
        <v>STEEL</v>
      </c>
      <c r="G143" s="2" t="str">
        <f t="shared" si="15"/>
        <v>RECTANGLE CONTAINER LARGE</v>
      </c>
      <c r="H143" s="2" t="str">
        <f t="shared" si="16"/>
        <v>6862</v>
      </c>
      <c r="I143" s="15" t="str">
        <f t="shared" si="17"/>
        <v>6862)</v>
      </c>
      <c r="J143" s="15" t="str">
        <f t="shared" si="20"/>
        <v/>
      </c>
      <c r="K143" s="2" t="str">
        <f>IFERROR(
TRIM(_xlfn.TEXTAFTER(_xlfn.TEXTBEFORE(_xlfn.TEXTAFTER(tblRaw[[#This Row],[GOODS DESCRIPTION]],"QTY"),"/")," ")),
tblRaw[[#This Row],[Unit of measure]]
)</f>
        <v>: 42684 PCS</v>
      </c>
      <c r="L143" s="2">
        <f t="shared" si="18"/>
        <v>1.29</v>
      </c>
      <c r="M143" s="2" t="str">
        <f t="shared" si="19"/>
        <v>USD</v>
      </c>
      <c r="N143" s="2">
        <v>10671</v>
      </c>
      <c r="O143" s="2" t="s">
        <v>17</v>
      </c>
      <c r="P143" s="2">
        <v>462.412824477556</v>
      </c>
      <c r="Q143" s="2">
        <v>4934407.25</v>
      </c>
      <c r="R143" s="2">
        <v>5.3396400055145037</v>
      </c>
      <c r="S143" s="2">
        <v>56979.298498845274</v>
      </c>
      <c r="T143" s="6">
        <v>1807966.7</v>
      </c>
    </row>
    <row r="144" spans="1:20">
      <c r="A144" s="5" t="s">
        <v>12</v>
      </c>
      <c r="B144" s="2" t="s">
        <v>224</v>
      </c>
      <c r="C144" s="2" t="s">
        <v>14</v>
      </c>
      <c r="D144" s="3" t="s">
        <v>15</v>
      </c>
      <c r="E144" s="2" t="s">
        <v>227</v>
      </c>
      <c r="F144" s="2" t="str">
        <f t="shared" si="14"/>
        <v>STEEL</v>
      </c>
      <c r="G144" s="2" t="str">
        <f t="shared" si="15"/>
        <v>ROUND CONTAINER MEDIUM</v>
      </c>
      <c r="H144" s="2" t="str">
        <f t="shared" si="16"/>
        <v>6581</v>
      </c>
      <c r="I144" s="15" t="str">
        <f t="shared" si="17"/>
        <v>6581)</v>
      </c>
      <c r="J144" s="15" t="str">
        <f t="shared" si="20"/>
        <v/>
      </c>
      <c r="K144" s="2" t="str">
        <f>IFERROR(
TRIM(_xlfn.TEXTAFTER(_xlfn.TEXTBEFORE(_xlfn.TEXTAFTER(tblRaw[[#This Row],[GOODS DESCRIPTION]],"QTY"),"/")," ")),
tblRaw[[#This Row],[Unit of measure]]
)</f>
        <v>: 87792 PCS</v>
      </c>
      <c r="L144" s="2">
        <f t="shared" si="18"/>
        <v>0.83</v>
      </c>
      <c r="M144" s="2" t="str">
        <f t="shared" si="19"/>
        <v>USD</v>
      </c>
      <c r="N144" s="2">
        <v>10608.2</v>
      </c>
      <c r="O144" s="2" t="s">
        <v>17</v>
      </c>
      <c r="P144" s="2">
        <v>615.56162119869521</v>
      </c>
      <c r="Q144" s="2">
        <v>6530000.79</v>
      </c>
      <c r="R144" s="2">
        <v>7.1081018614168068</v>
      </c>
      <c r="S144" s="2">
        <v>75404.166166281764</v>
      </c>
      <c r="T144" s="6">
        <v>2392592.2999999998</v>
      </c>
    </row>
    <row r="145" spans="1:20">
      <c r="A145" s="5" t="s">
        <v>12</v>
      </c>
      <c r="B145" s="2" t="s">
        <v>224</v>
      </c>
      <c r="C145" s="2" t="s">
        <v>14</v>
      </c>
      <c r="D145" s="3" t="s">
        <v>15</v>
      </c>
      <c r="E145" s="2" t="s">
        <v>228</v>
      </c>
      <c r="F145" s="2" t="str">
        <f t="shared" si="14"/>
        <v>STEEL</v>
      </c>
      <c r="G145" s="2" t="str">
        <f t="shared" si="15"/>
        <v>RECTANGLE CONTAINER BIG</v>
      </c>
      <c r="H145" s="2" t="str">
        <f t="shared" si="16"/>
        <v>6578</v>
      </c>
      <c r="I145" s="15" t="str">
        <f t="shared" si="17"/>
        <v>6578)</v>
      </c>
      <c r="J145" s="15" t="str">
        <f t="shared" si="20"/>
        <v/>
      </c>
      <c r="K145" s="2" t="str">
        <f>IFERROR(
TRIM(_xlfn.TEXTAFTER(_xlfn.TEXTBEFORE(_xlfn.TEXTAFTER(tblRaw[[#This Row],[GOODS DESCRIPTION]],"QTY"),"/")," ")),
tblRaw[[#This Row],[Unit of measure]]
)</f>
        <v>: 26364 PCS</v>
      </c>
      <c r="L145" s="2">
        <f t="shared" si="18"/>
        <v>0.53</v>
      </c>
      <c r="M145" s="2" t="str">
        <f t="shared" si="19"/>
        <v>USD</v>
      </c>
      <c r="N145" s="2">
        <v>7799.35</v>
      </c>
      <c r="O145" s="2" t="s">
        <v>17</v>
      </c>
      <c r="P145" s="2">
        <v>463.47305737016541</v>
      </c>
      <c r="Q145" s="2">
        <v>3614788.59</v>
      </c>
      <c r="R145" s="2">
        <v>5.351882879563111</v>
      </c>
      <c r="S145" s="2">
        <v>41741.207736720557</v>
      </c>
      <c r="T145" s="6">
        <v>1324458.6000000001</v>
      </c>
    </row>
    <row r="146" spans="1:20">
      <c r="A146" s="5" t="s">
        <v>12</v>
      </c>
      <c r="B146" s="2" t="s">
        <v>224</v>
      </c>
      <c r="C146" s="2" t="s">
        <v>14</v>
      </c>
      <c r="D146" s="3" t="s">
        <v>15</v>
      </c>
      <c r="E146" s="2" t="s">
        <v>229</v>
      </c>
      <c r="F146" s="2" t="str">
        <f t="shared" si="14"/>
        <v>STEEL</v>
      </c>
      <c r="G146" s="2" t="str">
        <f t="shared" si="15"/>
        <v>ROUND CONTAINER</v>
      </c>
      <c r="H146" s="2" t="str">
        <f t="shared" si="16"/>
        <v>6857</v>
      </c>
      <c r="I146" s="15" t="str">
        <f t="shared" si="17"/>
        <v>6857)</v>
      </c>
      <c r="J146" s="15" t="str">
        <f t="shared" si="20"/>
        <v/>
      </c>
      <c r="K146" s="2" t="str">
        <f>IFERROR(
TRIM(_xlfn.TEXTAFTER(_xlfn.TEXTBEFORE(_xlfn.TEXTAFTER(tblRaw[[#This Row],[GOODS DESCRIPTION]],"QTY"),"/")," ")),
tblRaw[[#This Row],[Unit of measure]]
)</f>
        <v>: 66840 PCS</v>
      </c>
      <c r="L146" s="2">
        <f t="shared" si="18"/>
        <v>0.69</v>
      </c>
      <c r="M146" s="2" t="str">
        <f t="shared" si="19"/>
        <v>USD</v>
      </c>
      <c r="N146" s="2">
        <v>8522.1</v>
      </c>
      <c r="O146" s="2" t="s">
        <v>17</v>
      </c>
      <c r="P146" s="2">
        <v>484.97471632578822</v>
      </c>
      <c r="Q146" s="2">
        <v>4133003.03</v>
      </c>
      <c r="R146" s="2">
        <v>5.6001699344779254</v>
      </c>
      <c r="S146" s="2">
        <v>47725.208198614317</v>
      </c>
      <c r="T146" s="6">
        <v>1514332.3</v>
      </c>
    </row>
    <row r="147" spans="1:20">
      <c r="A147" s="5" t="s">
        <v>12</v>
      </c>
      <c r="B147" s="2" t="s">
        <v>224</v>
      </c>
      <c r="C147" s="2" t="s">
        <v>14</v>
      </c>
      <c r="D147" s="3" t="s">
        <v>15</v>
      </c>
      <c r="E147" s="2" t="s">
        <v>230</v>
      </c>
      <c r="F147" s="2" t="str">
        <f t="shared" si="14"/>
        <v>STEEL</v>
      </c>
      <c r="G147" s="2" t="str">
        <f t="shared" si="15"/>
        <v>LUNCH BOX 2 LAYER</v>
      </c>
      <c r="H147" s="2" t="str">
        <f t="shared" si="16"/>
        <v>8504</v>
      </c>
      <c r="I147" s="15" t="str">
        <f t="shared" si="17"/>
        <v>8504)</v>
      </c>
      <c r="J147" s="15" t="str">
        <f t="shared" si="20"/>
        <v/>
      </c>
      <c r="K147" s="2" t="str">
        <f>IFERROR(
TRIM(_xlfn.TEXTAFTER(_xlfn.TEXTBEFORE(_xlfn.TEXTAFTER(tblRaw[[#This Row],[GOODS DESCRIPTION]],"QTY"),"/")," ")),
tblRaw[[#This Row],[Unit of measure]]
)</f>
        <v>: 22080 PCS</v>
      </c>
      <c r="L147" s="2" t="str">
        <f t="shared" si="18"/>
        <v/>
      </c>
      <c r="M147" s="2" t="str">
        <f t="shared" si="19"/>
        <v>USD</v>
      </c>
      <c r="N147" s="2">
        <v>10561.6</v>
      </c>
      <c r="O147" s="2" t="s">
        <v>17</v>
      </c>
      <c r="P147" s="2">
        <v>397.17820405999089</v>
      </c>
      <c r="Q147" s="2">
        <v>4194837.32</v>
      </c>
      <c r="R147" s="2">
        <v>4.5863533956119058</v>
      </c>
      <c r="S147" s="2">
        <v>48439.230023094693</v>
      </c>
      <c r="T147" s="6">
        <v>1536988.4</v>
      </c>
    </row>
    <row r="148" spans="1:20">
      <c r="A148" s="5" t="s">
        <v>12</v>
      </c>
      <c r="B148" s="2" t="s">
        <v>224</v>
      </c>
      <c r="C148" s="2" t="s">
        <v>14</v>
      </c>
      <c r="D148" s="3" t="s">
        <v>15</v>
      </c>
      <c r="E148" s="2" t="s">
        <v>231</v>
      </c>
      <c r="F148" s="2" t="str">
        <f t="shared" si="14"/>
        <v>STEEL</v>
      </c>
      <c r="G148" s="2" t="str">
        <f t="shared" si="15"/>
        <v>LUNCH BOX SMALL</v>
      </c>
      <c r="H148" s="2" t="str">
        <f t="shared" si="16"/>
        <v>6587</v>
      </c>
      <c r="I148" s="15" t="str">
        <f t="shared" si="17"/>
        <v>6587)</v>
      </c>
      <c r="J148" s="15" t="str">
        <f t="shared" si="20"/>
        <v/>
      </c>
      <c r="K148" s="2" t="str">
        <f>IFERROR(
TRIM(_xlfn.TEXTAFTER(_xlfn.TEXTBEFORE(_xlfn.TEXTAFTER(tblRaw[[#This Row],[GOODS DESCRIPTION]],"QTY"),"/")," ")),
tblRaw[[#This Row],[Unit of measure]]
)</f>
        <v>: 54792 PCS</v>
      </c>
      <c r="L148" s="2">
        <f t="shared" si="18"/>
        <v>1.37</v>
      </c>
      <c r="M148" s="2" t="str">
        <f t="shared" si="19"/>
        <v>USD</v>
      </c>
      <c r="N148" s="2">
        <v>11118.21</v>
      </c>
      <c r="O148" s="2" t="s">
        <v>17</v>
      </c>
      <c r="P148" s="2">
        <v>605.03850350011373</v>
      </c>
      <c r="Q148" s="2">
        <v>6726945.1399999997</v>
      </c>
      <c r="R148" s="2">
        <v>6.9865878002322628</v>
      </c>
      <c r="S148" s="2">
        <v>77678.350346420324</v>
      </c>
      <c r="T148" s="6">
        <v>2464752.7000000002</v>
      </c>
    </row>
    <row r="149" spans="1:20">
      <c r="A149" s="5" t="s">
        <v>12</v>
      </c>
      <c r="B149" s="2" t="s">
        <v>232</v>
      </c>
      <c r="C149" s="2" t="s">
        <v>14</v>
      </c>
      <c r="D149" s="3" t="s">
        <v>15</v>
      </c>
      <c r="E149" s="2" t="s">
        <v>233</v>
      </c>
      <c r="F149" s="2" t="str">
        <f t="shared" si="14"/>
        <v>STEEL</v>
      </c>
      <c r="G149" s="2" t="str">
        <f t="shared" si="15"/>
        <v>SALT BOTTLE</v>
      </c>
      <c r="H149" s="2" t="str">
        <f t="shared" si="16"/>
        <v>NP-19</v>
      </c>
      <c r="I149" s="15" t="str">
        <f t="shared" si="17"/>
        <v xml:space="preserve">QTY : </v>
      </c>
      <c r="J149" s="15" t="str">
        <f t="shared" si="20"/>
        <v/>
      </c>
      <c r="K149" s="2" t="str">
        <f>IFERROR(
TRIM(_xlfn.TEXTAFTER(_xlfn.TEXTBEFORE(_xlfn.TEXTAFTER(tblRaw[[#This Row],[GOODS DESCRIPTION]],"QTY"),"/")," ")),
tblRaw[[#This Row],[Unit of measure]]
)</f>
        <v>: 112896 PCS</v>
      </c>
      <c r="L149" s="2">
        <f t="shared" si="18"/>
        <v>0.438</v>
      </c>
      <c r="M149" s="2" t="str">
        <f t="shared" si="19"/>
        <v>USD</v>
      </c>
      <c r="N149" s="2">
        <v>17561.599999999999</v>
      </c>
      <c r="O149" s="2" t="s">
        <v>17</v>
      </c>
      <c r="P149" s="2">
        <v>257.97936976129739</v>
      </c>
      <c r="Q149" s="2">
        <v>4530530.5</v>
      </c>
      <c r="R149" s="2">
        <v>3.0015051746515118</v>
      </c>
      <c r="S149" s="2">
        <v>52711.233275159982</v>
      </c>
      <c r="T149" s="6">
        <v>1659986.4</v>
      </c>
    </row>
    <row r="150" spans="1:20">
      <c r="A150" s="5" t="s">
        <v>12</v>
      </c>
      <c r="B150" s="2" t="s">
        <v>232</v>
      </c>
      <c r="C150" s="2" t="s">
        <v>14</v>
      </c>
      <c r="D150" s="3" t="s">
        <v>15</v>
      </c>
      <c r="E150" s="2" t="s">
        <v>234</v>
      </c>
      <c r="F150" s="2" t="str">
        <f t="shared" si="14"/>
        <v>STEEL</v>
      </c>
      <c r="G150" s="2" t="str">
        <f t="shared" si="15"/>
        <v>TEA STRAINER BIG</v>
      </c>
      <c r="H150" s="2" t="str">
        <f t="shared" si="16"/>
        <v>SB-12</v>
      </c>
      <c r="I150" s="15" t="str">
        <f t="shared" si="17"/>
        <v>SB-12)</v>
      </c>
      <c r="J150" s="15" t="str">
        <f t="shared" si="20"/>
        <v/>
      </c>
      <c r="K150" s="2" t="str">
        <f>IFERROR(
TRIM(_xlfn.TEXTAFTER(_xlfn.TEXTBEFORE(_xlfn.TEXTAFTER(tblRaw[[#This Row],[GOODS DESCRIPTION]],"QTY"),"/")," ")),
tblRaw[[#This Row],[Unit of measure]]
)</f>
        <v>: 2070 PCS</v>
      </c>
      <c r="L150" s="2">
        <f t="shared" si="18"/>
        <v>0.99399999999999999</v>
      </c>
      <c r="M150" s="2" t="str">
        <f t="shared" si="19"/>
        <v>USD</v>
      </c>
      <c r="N150" s="2">
        <v>506</v>
      </c>
      <c r="O150" s="2" t="s">
        <v>17</v>
      </c>
      <c r="P150" s="2">
        <v>372.56545454545449</v>
      </c>
      <c r="Q150" s="2">
        <v>188518.12</v>
      </c>
      <c r="R150" s="2">
        <v>4.3346766090221589</v>
      </c>
      <c r="S150" s="2">
        <v>2193.346364165212</v>
      </c>
      <c r="T150" s="6">
        <v>69073.100000000006</v>
      </c>
    </row>
    <row r="151" spans="1:20">
      <c r="A151" s="5" t="s">
        <v>12</v>
      </c>
      <c r="B151" s="2" t="s">
        <v>232</v>
      </c>
      <c r="C151" s="2" t="s">
        <v>14</v>
      </c>
      <c r="D151" s="3" t="s">
        <v>15</v>
      </c>
      <c r="E151" s="2" t="s">
        <v>235</v>
      </c>
      <c r="F151" s="2" t="str">
        <f t="shared" si="14"/>
        <v>STEEL</v>
      </c>
      <c r="G151" s="2" t="str">
        <f t="shared" si="15"/>
        <v>TEA STRAINER</v>
      </c>
      <c r="H151" s="2" t="str">
        <f t="shared" si="16"/>
        <v>NP-55</v>
      </c>
      <c r="I151" s="15" t="str">
        <f t="shared" si="17"/>
        <v xml:space="preserve">QTY : </v>
      </c>
      <c r="J151" s="15" t="str">
        <f t="shared" si="20"/>
        <v/>
      </c>
      <c r="K151" s="2" t="str">
        <f>IFERROR(
TRIM(_xlfn.TEXTAFTER(_xlfn.TEXTBEFORE(_xlfn.TEXTAFTER(tblRaw[[#This Row],[GOODS DESCRIPTION]],"QTY"),"/")," ")),
tblRaw[[#This Row],[Unit of measure]]
)</f>
        <v>: 201600 PCS</v>
      </c>
      <c r="L151" s="2">
        <f t="shared" si="18"/>
        <v>0.27400000000000002</v>
      </c>
      <c r="M151" s="2" t="str">
        <f t="shared" si="19"/>
        <v>USD</v>
      </c>
      <c r="N151" s="2">
        <v>8400</v>
      </c>
      <c r="O151" s="2" t="s">
        <v>17</v>
      </c>
      <c r="P151" s="2">
        <v>602.5016511904762</v>
      </c>
      <c r="Q151" s="2">
        <v>5061013.87</v>
      </c>
      <c r="R151" s="2">
        <v>7.0099086816809324</v>
      </c>
      <c r="S151" s="2">
        <v>58883.232926119832</v>
      </c>
      <c r="T151" s="6">
        <v>1854355.5</v>
      </c>
    </row>
    <row r="152" spans="1:20">
      <c r="A152" s="5" t="s">
        <v>12</v>
      </c>
      <c r="B152" s="2" t="s">
        <v>232</v>
      </c>
      <c r="C152" s="2" t="s">
        <v>14</v>
      </c>
      <c r="D152" s="3" t="s">
        <v>15</v>
      </c>
      <c r="E152" s="2" t="s">
        <v>236</v>
      </c>
      <c r="F152" s="2" t="str">
        <f t="shared" si="14"/>
        <v>STEEL</v>
      </c>
      <c r="G152" s="2" t="str">
        <f t="shared" si="15"/>
        <v>KITCHEN BASKET</v>
      </c>
      <c r="H152" s="2" t="str">
        <f t="shared" si="16"/>
        <v>AM-322</v>
      </c>
      <c r="I152" s="15" t="str">
        <f t="shared" si="17"/>
        <v>AM-322)</v>
      </c>
      <c r="J152" s="15">
        <f t="shared" si="20"/>
        <v>15000</v>
      </c>
      <c r="K152" s="2" t="str">
        <f>IFERROR(
TRIM(_xlfn.TEXTAFTER(_xlfn.TEXTBEFORE(_xlfn.TEXTAFTER(tblRaw[[#This Row],[GOODS DESCRIPTION]],"QTY"),"/")," ")),
tblRaw[[#This Row],[Unit of measure]]
)</f>
        <v>PCS</v>
      </c>
      <c r="L152" s="2">
        <f t="shared" si="18"/>
        <v>1.1859999999999999</v>
      </c>
      <c r="M152" s="2" t="str">
        <f t="shared" si="19"/>
        <v>USD</v>
      </c>
      <c r="N152" s="2">
        <v>4125</v>
      </c>
      <c r="O152" s="2" t="s">
        <v>17</v>
      </c>
      <c r="P152" s="2">
        <v>395.13764363636358</v>
      </c>
      <c r="Q152" s="2">
        <v>1629942.78</v>
      </c>
      <c r="R152" s="2">
        <v>4.5972966100798569</v>
      </c>
      <c r="S152" s="2">
        <v>18963.848516579401</v>
      </c>
      <c r="T152" s="6">
        <v>597211.1</v>
      </c>
    </row>
    <row r="153" spans="1:20">
      <c r="A153" s="5" t="s">
        <v>12</v>
      </c>
      <c r="B153" s="2" t="s">
        <v>232</v>
      </c>
      <c r="C153" s="2" t="s">
        <v>14</v>
      </c>
      <c r="D153" s="3" t="s">
        <v>15</v>
      </c>
      <c r="E153" s="2" t="s">
        <v>237</v>
      </c>
      <c r="F153" s="2" t="str">
        <f t="shared" si="14"/>
        <v>STEEL</v>
      </c>
      <c r="G153" s="2" t="str">
        <f t="shared" si="15"/>
        <v>DRAINER</v>
      </c>
      <c r="H153" s="2" t="str">
        <f t="shared" si="16"/>
        <v>AM-321</v>
      </c>
      <c r="I153" s="15" t="str">
        <f t="shared" si="17"/>
        <v>AM-321)</v>
      </c>
      <c r="J153" s="15" t="str">
        <f t="shared" si="20"/>
        <v/>
      </c>
      <c r="K153" s="2" t="str">
        <f>IFERROR(
TRIM(_xlfn.TEXTAFTER(_xlfn.TEXTBEFORE(_xlfn.TEXTAFTER(tblRaw[[#This Row],[GOODS DESCRIPTION]],"QTY"),"/")," ")),
tblRaw[[#This Row],[Unit of measure]]
)</f>
        <v>: 20040 PCS</v>
      </c>
      <c r="L153" s="2">
        <f t="shared" si="18"/>
        <v>0.71599999999999997</v>
      </c>
      <c r="M153" s="2" t="str">
        <f t="shared" si="19"/>
        <v>USD</v>
      </c>
      <c r="N153" s="2">
        <v>2755.5</v>
      </c>
      <c r="O153" s="2" t="s">
        <v>17</v>
      </c>
      <c r="P153" s="2">
        <v>477.09710760297583</v>
      </c>
      <c r="Q153" s="2">
        <v>1314641.08</v>
      </c>
      <c r="R153" s="2">
        <v>5.5508680349386372</v>
      </c>
      <c r="S153" s="2">
        <v>15295.41687027342</v>
      </c>
      <c r="T153" s="6">
        <v>481684.5</v>
      </c>
    </row>
    <row r="154" spans="1:20">
      <c r="A154" s="5" t="s">
        <v>12</v>
      </c>
      <c r="B154" s="2" t="s">
        <v>238</v>
      </c>
      <c r="C154" s="2" t="s">
        <v>14</v>
      </c>
      <c r="D154" s="3" t="s">
        <v>15</v>
      </c>
      <c r="E154" s="2" t="s">
        <v>239</v>
      </c>
      <c r="F154" s="2" t="str">
        <f t="shared" si="14"/>
        <v>STEEL</v>
      </c>
      <c r="G154" s="2" t="str">
        <f t="shared" si="15"/>
        <v>SALT BOTTLE</v>
      </c>
      <c r="H154" s="2" t="str">
        <f t="shared" si="16"/>
        <v>NP-19</v>
      </c>
      <c r="I154" s="15" t="str">
        <f t="shared" si="17"/>
        <v>QTY: 2</v>
      </c>
      <c r="J154" s="15">
        <f t="shared" si="20"/>
        <v>28800</v>
      </c>
      <c r="K154" s="2" t="str">
        <f>IFERROR(
TRIM(_xlfn.TEXTAFTER(_xlfn.TEXTBEFORE(_xlfn.TEXTAFTER(tblRaw[[#This Row],[GOODS DESCRIPTION]],"QTY"),"/")," ")),
tblRaw[[#This Row],[Unit of measure]]
)</f>
        <v>28800 PCS</v>
      </c>
      <c r="L154" s="2">
        <f t="shared" si="18"/>
        <v>0.441</v>
      </c>
      <c r="M154" s="2" t="str">
        <f t="shared" si="19"/>
        <v>USD</v>
      </c>
      <c r="N154" s="2">
        <v>4480</v>
      </c>
      <c r="O154" s="2" t="s">
        <v>17</v>
      </c>
      <c r="P154" s="2">
        <v>268.15863616071431</v>
      </c>
      <c r="Q154" s="2">
        <v>1201350.69</v>
      </c>
      <c r="R154" s="2">
        <v>3.1199375934928941</v>
      </c>
      <c r="S154" s="2">
        <v>13977.32041884817</v>
      </c>
      <c r="T154" s="6">
        <v>440174.8</v>
      </c>
    </row>
    <row r="155" spans="1:20">
      <c r="A155" s="5" t="s">
        <v>12</v>
      </c>
      <c r="B155" s="2" t="s">
        <v>238</v>
      </c>
      <c r="C155" s="2" t="s">
        <v>14</v>
      </c>
      <c r="D155" s="3" t="s">
        <v>15</v>
      </c>
      <c r="E155" s="2" t="s">
        <v>240</v>
      </c>
      <c r="F155" s="2" t="str">
        <f t="shared" si="14"/>
        <v>STEEL</v>
      </c>
      <c r="G155" s="2" t="str">
        <f t="shared" si="15"/>
        <v>SALT BOTTLE</v>
      </c>
      <c r="H155" s="2" t="str">
        <f t="shared" si="16"/>
        <v>NP-19</v>
      </c>
      <c r="I155" s="15" t="str">
        <f t="shared" si="17"/>
        <v>QTY: 7</v>
      </c>
      <c r="J155" s="15">
        <f t="shared" si="20"/>
        <v>7200</v>
      </c>
      <c r="K155" s="2" t="str">
        <f>IFERROR(
TRIM(_xlfn.TEXTAFTER(_xlfn.TEXTBEFORE(_xlfn.TEXTAFTER(tblRaw[[#This Row],[GOODS DESCRIPTION]],"QTY"),"/")," ")),
tblRaw[[#This Row],[Unit of measure]]
)</f>
        <v>7200 PC</v>
      </c>
      <c r="L155" s="2">
        <f t="shared" si="18"/>
        <v>0.441</v>
      </c>
      <c r="M155" s="2" t="str">
        <f t="shared" si="19"/>
        <v>USD</v>
      </c>
      <c r="N155" s="2">
        <v>1120</v>
      </c>
      <c r="O155" s="2" t="s">
        <v>17</v>
      </c>
      <c r="P155" s="2">
        <v>262.0184375</v>
      </c>
      <c r="Q155" s="2">
        <v>293460.65000000002</v>
      </c>
      <c r="R155" s="2">
        <v>3.048498400232694</v>
      </c>
      <c r="S155" s="2">
        <v>3414.3182082606172</v>
      </c>
      <c r="T155" s="6">
        <v>107523.9</v>
      </c>
    </row>
    <row r="156" spans="1:20">
      <c r="A156" s="5" t="s">
        <v>12</v>
      </c>
      <c r="B156" s="2" t="s">
        <v>241</v>
      </c>
      <c r="C156" s="2" t="s">
        <v>14</v>
      </c>
      <c r="D156" s="3" t="s">
        <v>15</v>
      </c>
      <c r="E156" s="2" t="s">
        <v>242</v>
      </c>
      <c r="F156" s="2" t="str">
        <f t="shared" si="14"/>
        <v>RYX-02-020</v>
      </c>
      <c r="G156" s="2" t="str">
        <f t="shared" si="15"/>
        <v>MILD STEEL MULTI FUNCTION CLOTH STAND</v>
      </c>
      <c r="H156" s="2" t="str">
        <f t="shared" si="16"/>
        <v>QTY :1232NUM/CNY 101.00 PER NUM</v>
      </c>
      <c r="I156" s="15" t="str">
        <f t="shared" si="17"/>
        <v/>
      </c>
      <c r="J156" s="15" t="str">
        <f t="shared" si="20"/>
        <v/>
      </c>
      <c r="K156" s="2" t="str">
        <f>IFERROR(
TRIM(_xlfn.TEXTAFTER(_xlfn.TEXTBEFORE(_xlfn.TEXTAFTER(tblRaw[[#This Row],[GOODS DESCRIPTION]],"QTY"),"/")," ")),
tblRaw[[#This Row],[Unit of measure]]
)</f>
        <v>:1232NUM</v>
      </c>
      <c r="L156" s="2">
        <f t="shared" si="18"/>
        <v>101</v>
      </c>
      <c r="M156" s="2" t="str">
        <f t="shared" si="19"/>
        <v>CNY</v>
      </c>
      <c r="N156" s="2">
        <v>4004</v>
      </c>
      <c r="O156" s="2" t="s">
        <v>17</v>
      </c>
      <c r="P156" s="2">
        <v>412.00533466533471</v>
      </c>
      <c r="Q156" s="2">
        <v>1649669.36</v>
      </c>
      <c r="R156" s="2">
        <v>4.8272446943800196</v>
      </c>
      <c r="S156" s="2">
        <v>19328.287756297599</v>
      </c>
      <c r="T156" s="6">
        <v>604438.9</v>
      </c>
    </row>
    <row r="157" spans="1:20">
      <c r="A157" s="5" t="s">
        <v>12</v>
      </c>
      <c r="B157" s="2" t="s">
        <v>243</v>
      </c>
      <c r="C157" s="2" t="s">
        <v>14</v>
      </c>
      <c r="D157" s="3" t="s">
        <v>15</v>
      </c>
      <c r="E157" s="2" t="s">
        <v>242</v>
      </c>
      <c r="F157" s="2" t="str">
        <f t="shared" si="14"/>
        <v>RYX-02-020</v>
      </c>
      <c r="G157" s="2" t="str">
        <f t="shared" si="15"/>
        <v>MILD STEEL MULTI FUNCTION CLOTH STAND</v>
      </c>
      <c r="H157" s="2" t="str">
        <f t="shared" si="16"/>
        <v>QTY :1232NUM/CNY 101.00 PER NUM</v>
      </c>
      <c r="I157" s="15" t="str">
        <f t="shared" si="17"/>
        <v/>
      </c>
      <c r="J157" s="15" t="str">
        <f t="shared" si="20"/>
        <v/>
      </c>
      <c r="K157" s="2" t="str">
        <f>IFERROR(
TRIM(_xlfn.TEXTAFTER(_xlfn.TEXTBEFORE(_xlfn.TEXTAFTER(tblRaw[[#This Row],[GOODS DESCRIPTION]],"QTY"),"/")," ")),
tblRaw[[#This Row],[Unit of measure]]
)</f>
        <v>:1232NUM</v>
      </c>
      <c r="L157" s="2">
        <f t="shared" si="18"/>
        <v>101</v>
      </c>
      <c r="M157" s="2" t="str">
        <f t="shared" si="19"/>
        <v>CNY</v>
      </c>
      <c r="N157" s="2">
        <v>4004</v>
      </c>
      <c r="O157" s="2" t="s">
        <v>17</v>
      </c>
      <c r="P157" s="2">
        <v>412.00533469999999</v>
      </c>
      <c r="Q157" s="2">
        <v>1649669.36</v>
      </c>
      <c r="R157" s="2">
        <v>4.827244694</v>
      </c>
      <c r="S157" s="2">
        <v>19328.287759999999</v>
      </c>
      <c r="T157" s="6">
        <v>604438.9</v>
      </c>
    </row>
    <row r="158" spans="1:20">
      <c r="A158" s="5" t="s">
        <v>12</v>
      </c>
      <c r="B158" s="2" t="s">
        <v>244</v>
      </c>
      <c r="C158" s="2" t="s">
        <v>14</v>
      </c>
      <c r="D158" s="3" t="s">
        <v>15</v>
      </c>
      <c r="E158" s="2" t="s">
        <v>245</v>
      </c>
      <c r="F158" s="2" t="str">
        <f t="shared" si="14"/>
        <v>GS-47</v>
      </c>
      <c r="G158" s="2" t="str">
        <f t="shared" si="15"/>
        <v>STEEL GIFT BOX HEART SHAPE</v>
      </c>
      <c r="H158" s="2" t="str">
        <f t="shared" si="16"/>
        <v>QTY:44280 PCS/USD 0.212 PER PCS</v>
      </c>
      <c r="I158" s="15" t="str">
        <f t="shared" si="17"/>
        <v>QTY:44280</v>
      </c>
      <c r="J158" s="15">
        <f t="shared" si="20"/>
        <v>44280</v>
      </c>
      <c r="K158" s="2" t="str">
        <f>IFERROR(
TRIM(_xlfn.TEXTAFTER(_xlfn.TEXTBEFORE(_xlfn.TEXTAFTER(tblRaw[[#This Row],[GOODS DESCRIPTION]],"QTY"),"/")," ")),
tblRaw[[#This Row],[Unit of measure]]
)</f>
        <v>PCS</v>
      </c>
      <c r="L158" s="2">
        <f t="shared" si="18"/>
        <v>0.21199999999999999</v>
      </c>
      <c r="M158" s="2" t="str">
        <f t="shared" si="19"/>
        <v>USD</v>
      </c>
      <c r="N158" s="2">
        <v>3075</v>
      </c>
      <c r="O158" s="2" t="s">
        <v>17</v>
      </c>
      <c r="P158" s="2">
        <v>292.79337559999999</v>
      </c>
      <c r="Q158" s="2">
        <v>900339.63</v>
      </c>
      <c r="R158" s="2">
        <v>3.4305023499999998</v>
      </c>
      <c r="S158" s="2">
        <v>10548.79473</v>
      </c>
      <c r="T158" s="6">
        <v>329884.40000000002</v>
      </c>
    </row>
    <row r="159" spans="1:20">
      <c r="A159" s="5" t="s">
        <v>12</v>
      </c>
      <c r="B159" s="2" t="s">
        <v>244</v>
      </c>
      <c r="C159" s="2" t="s">
        <v>14</v>
      </c>
      <c r="D159" s="3" t="s">
        <v>15</v>
      </c>
      <c r="E159" s="2" t="s">
        <v>246</v>
      </c>
      <c r="F159" s="2" t="str">
        <f t="shared" si="14"/>
        <v>GS-47</v>
      </c>
      <c r="G159" s="2" t="str">
        <f t="shared" si="15"/>
        <v>STEEL GIFT BOX HEART SHAPE</v>
      </c>
      <c r="H159" s="2" t="str">
        <f t="shared" si="16"/>
        <v>QTY:6120 PCS/UDS 0.211 PERPCS</v>
      </c>
      <c r="I159" s="15" t="str">
        <f t="shared" si="17"/>
        <v>QTY:6120</v>
      </c>
      <c r="J159" s="15">
        <f t="shared" si="20"/>
        <v>6120</v>
      </c>
      <c r="K159" s="2" t="str">
        <f>IFERROR(
TRIM(_xlfn.TEXTAFTER(_xlfn.TEXTBEFORE(_xlfn.TEXTAFTER(tblRaw[[#This Row],[GOODS DESCRIPTION]],"QTY"),"/")," ")),
tblRaw[[#This Row],[Unit of measure]]
)</f>
        <v>PCS</v>
      </c>
      <c r="L159" s="2" t="str">
        <f t="shared" si="18"/>
        <v/>
      </c>
      <c r="M159" s="2" t="str">
        <f t="shared" si="19"/>
        <v/>
      </c>
      <c r="N159" s="2">
        <v>425</v>
      </c>
      <c r="O159" s="2" t="s">
        <v>17</v>
      </c>
      <c r="P159" s="2">
        <v>282.37454120000001</v>
      </c>
      <c r="Q159" s="2">
        <v>120009.18</v>
      </c>
      <c r="R159" s="2">
        <v>3.3084304769999999</v>
      </c>
      <c r="S159" s="2">
        <v>1406.0829530000001</v>
      </c>
      <c r="T159" s="6">
        <v>43971.3</v>
      </c>
    </row>
    <row r="160" spans="1:20">
      <c r="A160" s="5" t="s">
        <v>12</v>
      </c>
      <c r="B160" s="2" t="s">
        <v>247</v>
      </c>
      <c r="C160" s="2" t="s">
        <v>14</v>
      </c>
      <c r="D160" s="3" t="s">
        <v>18</v>
      </c>
      <c r="E160" s="2" t="s">
        <v>248</v>
      </c>
      <c r="F160" s="2" t="str">
        <f t="shared" si="14"/>
        <v>SS</v>
      </c>
      <c r="G160" s="2" t="str">
        <f t="shared" si="15"/>
        <v>SCRUBBER 3PCS SET</v>
      </c>
      <c r="H160" s="2" t="str">
        <f t="shared" si="16"/>
        <v>SS410</v>
      </c>
      <c r="I160" s="15" t="str">
        <f t="shared" si="17"/>
        <v>SS410)</v>
      </c>
      <c r="J160" s="15">
        <f t="shared" si="20"/>
        <v>119160</v>
      </c>
      <c r="K160" s="2" t="str">
        <f>IFERROR(
TRIM(_xlfn.TEXTAFTER(_xlfn.TEXTBEFORE(_xlfn.TEXTAFTER(tblRaw[[#This Row],[GOODS DESCRIPTION]],"QTY"),"/")," ")),
tblRaw[[#This Row],[Unit of measure]]
)</f>
        <v>119160 SET</v>
      </c>
      <c r="L160" s="2">
        <f t="shared" si="18"/>
        <v>0.16</v>
      </c>
      <c r="M160" s="2" t="str">
        <f t="shared" si="19"/>
        <v>USD</v>
      </c>
      <c r="N160" s="2">
        <v>7447.5</v>
      </c>
      <c r="O160" s="2" t="s">
        <v>17</v>
      </c>
      <c r="P160" s="2">
        <v>247.02898690835849</v>
      </c>
      <c r="Q160" s="2">
        <v>1839748.38</v>
      </c>
      <c r="R160" s="2">
        <v>2.8960021911882592</v>
      </c>
      <c r="S160" s="2">
        <v>21567.97631887456</v>
      </c>
      <c r="T160" s="6">
        <v>808753.4</v>
      </c>
    </row>
    <row r="161" spans="1:20">
      <c r="A161" s="5" t="s">
        <v>12</v>
      </c>
      <c r="B161" s="2" t="s">
        <v>249</v>
      </c>
      <c r="C161" s="2" t="s">
        <v>14</v>
      </c>
      <c r="D161" s="3" t="s">
        <v>18</v>
      </c>
      <c r="E161" s="2" t="s">
        <v>250</v>
      </c>
      <c r="F161" s="2" t="str">
        <f t="shared" si="14"/>
        <v>STEEL</v>
      </c>
      <c r="G161" s="2" t="str">
        <f t="shared" si="15"/>
        <v>SCRUBBER</v>
      </c>
      <c r="H161" s="2" t="str">
        <f t="shared" si="16"/>
        <v>8001-12</v>
      </c>
      <c r="I161" s="15" t="str">
        <f t="shared" si="17"/>
        <v/>
      </c>
      <c r="J161" s="15">
        <f t="shared" si="20"/>
        <v>278640</v>
      </c>
      <c r="K161" s="2" t="str">
        <f>IFERROR(
TRIM(_xlfn.TEXTAFTER(_xlfn.TEXTBEFORE(_xlfn.TEXTAFTER(tblRaw[[#This Row],[GOODS DESCRIPTION]],"QTY"),"/")," ")),
tblRaw[[#This Row],[Unit of measure]]
)</f>
        <v>278640 NOS</v>
      </c>
      <c r="L161" s="2">
        <f t="shared" si="18"/>
        <v>8.4000000000000005E-2</v>
      </c>
      <c r="M161" s="2" t="str">
        <f t="shared" si="19"/>
        <v>USD</v>
      </c>
      <c r="N161" s="2">
        <v>4838</v>
      </c>
      <c r="O161" s="2" t="s">
        <v>17</v>
      </c>
      <c r="P161" s="2">
        <v>446.58114510128172</v>
      </c>
      <c r="Q161" s="2">
        <v>2160559.58</v>
      </c>
      <c r="R161" s="2">
        <v>5.2415627359305343</v>
      </c>
      <c r="S161" s="2">
        <v>25358.68051643193</v>
      </c>
      <c r="T161" s="6">
        <v>949782</v>
      </c>
    </row>
    <row r="162" spans="1:20">
      <c r="A162" s="5" t="s">
        <v>12</v>
      </c>
      <c r="B162" s="2" t="s">
        <v>249</v>
      </c>
      <c r="C162" s="2" t="s">
        <v>14</v>
      </c>
      <c r="D162" s="3" t="s">
        <v>18</v>
      </c>
      <c r="E162" s="2" t="s">
        <v>251</v>
      </c>
      <c r="F162" s="2" t="str">
        <f t="shared" si="14"/>
        <v>STEEL</v>
      </c>
      <c r="G162" s="2" t="str">
        <f t="shared" si="15"/>
        <v>SCRUBBER 2 PCS SET</v>
      </c>
      <c r="H162" s="2" t="str">
        <f t="shared" si="16"/>
        <v>8001-2</v>
      </c>
      <c r="I162" s="15" t="str">
        <f t="shared" si="17"/>
        <v>8001-2)</v>
      </c>
      <c r="J162" s="15">
        <f t="shared" si="20"/>
        <v>168000</v>
      </c>
      <c r="K162" s="2" t="str">
        <f>IFERROR(
TRIM(_xlfn.TEXTAFTER(_xlfn.TEXTBEFORE(_xlfn.TEXTAFTER(tblRaw[[#This Row],[GOODS DESCRIPTION]],"QTY"),"/")," ")),
tblRaw[[#This Row],[Unit of measure]]
)</f>
        <v>SETS</v>
      </c>
      <c r="L162" s="2" t="str">
        <f t="shared" si="18"/>
        <v/>
      </c>
      <c r="M162" s="2" t="str">
        <f t="shared" si="19"/>
        <v>USD</v>
      </c>
      <c r="N162" s="2">
        <v>4900</v>
      </c>
      <c r="O162" s="2" t="s">
        <v>17</v>
      </c>
      <c r="P162" s="2">
        <v>466.28923469387757</v>
      </c>
      <c r="Q162" s="2">
        <v>2284817.25</v>
      </c>
      <c r="R162" s="2">
        <v>5.4728783414774371</v>
      </c>
      <c r="S162" s="2">
        <v>26817.103873239441</v>
      </c>
      <c r="T162" s="6">
        <v>1004405.6</v>
      </c>
    </row>
    <row r="163" spans="1:20">
      <c r="A163" s="5" t="s">
        <v>12</v>
      </c>
      <c r="B163" s="2" t="s">
        <v>252</v>
      </c>
      <c r="C163" s="2" t="s">
        <v>14</v>
      </c>
      <c r="D163" s="3" t="s">
        <v>15</v>
      </c>
      <c r="E163" s="2" t="s">
        <v>253</v>
      </c>
      <c r="F163" s="2" t="str">
        <f t="shared" si="14"/>
        <v>HOUSEHOLD</v>
      </c>
      <c r="G163" s="2" t="str">
        <f t="shared" si="15"/>
        <v>STEEL HOOK 3PCS SET</v>
      </c>
      <c r="H163" s="2" t="str">
        <f t="shared" si="16"/>
        <v>3888</v>
      </c>
      <c r="I163" s="15" t="str">
        <f t="shared" si="17"/>
        <v>3888)</v>
      </c>
      <c r="J163" s="15">
        <f t="shared" si="20"/>
        <v>181872</v>
      </c>
      <c r="K163" s="2" t="str">
        <f>IFERROR(
TRIM(_xlfn.TEXTAFTER(_xlfn.TEXTBEFORE(_xlfn.TEXTAFTER(tblRaw[[#This Row],[GOODS DESCRIPTION]],"QTY"),"/")," ")),
tblRaw[[#This Row],[Unit of measure]]
)</f>
        <v>181872 PCS</v>
      </c>
      <c r="L163" s="2">
        <f t="shared" si="18"/>
        <v>0.26</v>
      </c>
      <c r="M163" s="2" t="str">
        <f t="shared" si="19"/>
        <v>USD</v>
      </c>
      <c r="N163" s="2">
        <v>6062.4</v>
      </c>
      <c r="O163" s="2" t="s">
        <v>17</v>
      </c>
      <c r="P163" s="2">
        <v>680.64344154130379</v>
      </c>
      <c r="Q163" s="2">
        <v>4126332.8</v>
      </c>
      <c r="R163" s="2">
        <v>8.0122830081377714</v>
      </c>
      <c r="S163" s="2">
        <v>48573.664508534443</v>
      </c>
      <c r="T163" s="6">
        <v>1511888.4</v>
      </c>
    </row>
    <row r="164" spans="1:20">
      <c r="A164" s="5" t="s">
        <v>12</v>
      </c>
      <c r="B164" s="2" t="s">
        <v>252</v>
      </c>
      <c r="C164" s="2" t="s">
        <v>14</v>
      </c>
      <c r="D164" s="3" t="s">
        <v>18</v>
      </c>
      <c r="E164" s="2" t="s">
        <v>254</v>
      </c>
      <c r="F164" s="2" t="str">
        <f t="shared" si="14"/>
        <v>STEEL</v>
      </c>
      <c r="G164" s="2" t="str">
        <f t="shared" si="15"/>
        <v>SCRUBBER 6PCS SET</v>
      </c>
      <c r="H164" s="2" t="str">
        <f t="shared" si="16"/>
        <v>OKS-4156</v>
      </c>
      <c r="I164" s="15" t="str">
        <f t="shared" si="17"/>
        <v>OKS-4156)</v>
      </c>
      <c r="J164" s="15">
        <f t="shared" si="20"/>
        <v>98400</v>
      </c>
      <c r="K164" s="2" t="str">
        <f>IFERROR(
TRIM(_xlfn.TEXTAFTER(_xlfn.TEXTBEFORE(_xlfn.TEXTAFTER(tblRaw[[#This Row],[GOODS DESCRIPTION]],"QTY"),"/")," ")),
tblRaw[[#This Row],[Unit of measure]]
)</f>
        <v>98400 NOS</v>
      </c>
      <c r="L164" s="2">
        <f t="shared" si="18"/>
        <v>0.23799999999999999</v>
      </c>
      <c r="M164" s="2" t="str">
        <f t="shared" si="19"/>
        <v>USD</v>
      </c>
      <c r="N164" s="2">
        <v>9151</v>
      </c>
      <c r="O164" s="2" t="s">
        <v>17</v>
      </c>
      <c r="P164" s="2">
        <v>229.73097257130371</v>
      </c>
      <c r="Q164" s="2">
        <v>2102268.13</v>
      </c>
      <c r="R164" s="2">
        <v>2.7043080938352411</v>
      </c>
      <c r="S164" s="2">
        <v>24747.123366686279</v>
      </c>
      <c r="T164" s="6">
        <v>924157.1</v>
      </c>
    </row>
    <row r="165" spans="1:20">
      <c r="A165" s="5" t="s">
        <v>12</v>
      </c>
      <c r="B165" s="2" t="s">
        <v>255</v>
      </c>
      <c r="C165" s="2" t="s">
        <v>14</v>
      </c>
      <c r="D165" s="3" t="s">
        <v>15</v>
      </c>
      <c r="E165" s="2" t="s">
        <v>256</v>
      </c>
      <c r="F165" s="2" t="str">
        <f t="shared" si="14"/>
        <v>MILD</v>
      </c>
      <c r="G165" s="2" t="str">
        <f t="shared" si="15"/>
        <v>STEEL MULTI FUNCTION CLOTH STAND</v>
      </c>
      <c r="H165" s="2" t="str">
        <f t="shared" si="16"/>
        <v>RYX-02-020</v>
      </c>
      <c r="I165" s="15" t="str">
        <f t="shared" si="17"/>
        <v/>
      </c>
      <c r="J165" s="15">
        <f t="shared" si="20"/>
        <v>1232</v>
      </c>
      <c r="K165" s="2" t="str">
        <f>IFERROR(
TRIM(_xlfn.TEXTAFTER(_xlfn.TEXTBEFORE(_xlfn.TEXTAFTER(tblRaw[[#This Row],[GOODS DESCRIPTION]],"QTY"),"/")," ")),
tblRaw[[#This Row],[Unit of measure]]
)</f>
        <v>1232 NOS</v>
      </c>
      <c r="L165" s="2">
        <f t="shared" si="18"/>
        <v>101</v>
      </c>
      <c r="M165" s="2" t="str">
        <f t="shared" si="19"/>
        <v>CNY</v>
      </c>
      <c r="N165" s="2">
        <v>4004</v>
      </c>
      <c r="O165" s="2" t="s">
        <v>17</v>
      </c>
      <c r="P165" s="2">
        <v>413.8107067932068</v>
      </c>
      <c r="Q165" s="2">
        <v>1656898.07</v>
      </c>
      <c r="R165" s="2">
        <v>4.8712266838517566</v>
      </c>
      <c r="S165" s="2">
        <v>19504.39164214244</v>
      </c>
      <c r="T165" s="6">
        <v>607087.5</v>
      </c>
    </row>
    <row r="166" spans="1:20">
      <c r="A166" s="5" t="s">
        <v>12</v>
      </c>
      <c r="B166" s="2" t="s">
        <v>257</v>
      </c>
      <c r="C166" s="2" t="s">
        <v>14</v>
      </c>
      <c r="D166" s="3" t="s">
        <v>15</v>
      </c>
      <c r="E166" s="2" t="s">
        <v>258</v>
      </c>
      <c r="F166" s="2" t="str">
        <f t="shared" si="14"/>
        <v>MILD</v>
      </c>
      <c r="G166" s="2" t="str">
        <f t="shared" si="15"/>
        <v>STEEL MULTI FUNCTION CLOTH STAND</v>
      </c>
      <c r="H166" s="2" t="str">
        <f t="shared" si="16"/>
        <v>RYX-02-021A</v>
      </c>
      <c r="I166" s="15" t="str">
        <f t="shared" si="17"/>
        <v/>
      </c>
      <c r="J166" s="15">
        <f t="shared" si="20"/>
        <v>3888</v>
      </c>
      <c r="K166" s="2" t="str">
        <f>IFERROR(
TRIM(_xlfn.TEXTAFTER(_xlfn.TEXTBEFORE(_xlfn.TEXTAFTER(tblRaw[[#This Row],[GOODS DESCRIPTION]],"QTY"),"/")," ")),
tblRaw[[#This Row],[Unit of measure]]
)</f>
        <v>3888 NOS</v>
      </c>
      <c r="L166" s="2">
        <f t="shared" si="18"/>
        <v>61.5</v>
      </c>
      <c r="M166" s="2" t="str">
        <f t="shared" si="19"/>
        <v>CNY</v>
      </c>
      <c r="N166" s="2">
        <v>14256</v>
      </c>
      <c r="O166" s="2" t="s">
        <v>17</v>
      </c>
      <c r="P166" s="2">
        <v>214.70521604938281</v>
      </c>
      <c r="Q166" s="2">
        <v>3060837.56</v>
      </c>
      <c r="R166" s="2">
        <v>2.527430442017454</v>
      </c>
      <c r="S166" s="2">
        <v>36031.048381400833</v>
      </c>
      <c r="T166" s="6">
        <v>1121490.8999999999</v>
      </c>
    </row>
    <row r="167" spans="1:20">
      <c r="A167" s="5" t="s">
        <v>12</v>
      </c>
      <c r="B167" s="2" t="s">
        <v>259</v>
      </c>
      <c r="C167" s="2" t="s">
        <v>14</v>
      </c>
      <c r="D167" s="3" t="s">
        <v>15</v>
      </c>
      <c r="E167" s="2" t="s">
        <v>260</v>
      </c>
      <c r="F167" s="2" t="str">
        <f t="shared" si="14"/>
        <v>HOUSEHOLD</v>
      </c>
      <c r="G167" s="2" t="str">
        <f t="shared" si="15"/>
        <v>STEEL HOOK 3PCS SET</v>
      </c>
      <c r="H167" s="2" t="str">
        <f t="shared" si="16"/>
        <v>3888</v>
      </c>
      <c r="I167" s="15" t="str">
        <f t="shared" si="17"/>
        <v>3888)</v>
      </c>
      <c r="J167" s="15">
        <f t="shared" si="20"/>
        <v>30288</v>
      </c>
      <c r="K167" s="2" t="str">
        <f>IFERROR(
TRIM(_xlfn.TEXTAFTER(_xlfn.TEXTBEFORE(_xlfn.TEXTAFTER(tblRaw[[#This Row],[GOODS DESCRIPTION]],"QTY"),"/")," ")),
tblRaw[[#This Row],[Unit of measure]]
)</f>
        <v>30288 SET</v>
      </c>
      <c r="L167" s="2" t="str">
        <f t="shared" si="18"/>
        <v/>
      </c>
      <c r="M167" s="2" t="str">
        <f t="shared" si="19"/>
        <v>USD</v>
      </c>
      <c r="N167" s="2">
        <v>1009.6</v>
      </c>
      <c r="O167" s="2" t="s">
        <v>17</v>
      </c>
      <c r="P167" s="2">
        <v>672.82163232963546</v>
      </c>
      <c r="Q167" s="2">
        <v>679280.72</v>
      </c>
      <c r="R167" s="2">
        <v>7.9202075612670448</v>
      </c>
      <c r="S167" s="2">
        <v>7996.2415538552086</v>
      </c>
      <c r="T167" s="6">
        <v>248888.4</v>
      </c>
    </row>
    <row r="168" spans="1:20">
      <c r="A168" s="5" t="s">
        <v>12</v>
      </c>
      <c r="B168" s="2" t="s">
        <v>261</v>
      </c>
      <c r="C168" s="2" t="s">
        <v>14</v>
      </c>
      <c r="D168" s="3" t="s">
        <v>18</v>
      </c>
      <c r="E168" s="2" t="s">
        <v>262</v>
      </c>
      <c r="F168" s="2" t="str">
        <f t="shared" si="14"/>
        <v>STEEL</v>
      </c>
      <c r="G168" s="2" t="str">
        <f t="shared" si="15"/>
        <v>SCRUBBER 2PCS SET</v>
      </c>
      <c r="H168" s="2" t="str">
        <f t="shared" si="16"/>
        <v>8001-2</v>
      </c>
      <c r="I168" s="15" t="str">
        <f t="shared" si="17"/>
        <v>8001-2)</v>
      </c>
      <c r="J168" s="15">
        <f t="shared" si="20"/>
        <v>168000</v>
      </c>
      <c r="K168" s="2" t="str">
        <f>IFERROR(
TRIM(_xlfn.TEXTAFTER(_xlfn.TEXTBEFORE(_xlfn.TEXTAFTER(tblRaw[[#This Row],[GOODS DESCRIPTION]],"QTY"),"/")," ")),
tblRaw[[#This Row],[Unit of measure]]
)</f>
        <v>168000 NOS</v>
      </c>
      <c r="L168" s="2" t="str">
        <f t="shared" si="18"/>
        <v/>
      </c>
      <c r="M168" s="2" t="str">
        <f t="shared" si="19"/>
        <v>USD</v>
      </c>
      <c r="N168" s="2">
        <v>4914</v>
      </c>
      <c r="O168" s="2" t="s">
        <v>17</v>
      </c>
      <c r="P168" s="2">
        <v>439.30859584859581</v>
      </c>
      <c r="Q168" s="2">
        <v>2158762.44</v>
      </c>
      <c r="R168" s="2">
        <v>5.1744239793709754</v>
      </c>
      <c r="S168" s="2">
        <v>25427.11943462897</v>
      </c>
      <c r="T168" s="6">
        <v>948991.9</v>
      </c>
    </row>
    <row r="169" spans="1:20">
      <c r="A169" s="5" t="s">
        <v>12</v>
      </c>
      <c r="B169" s="2" t="s">
        <v>263</v>
      </c>
      <c r="C169" s="2" t="s">
        <v>14</v>
      </c>
      <c r="D169" s="3" t="s">
        <v>18</v>
      </c>
      <c r="E169" s="2" t="s">
        <v>264</v>
      </c>
      <c r="F169" s="2" t="str">
        <f t="shared" si="14"/>
        <v>STEEL</v>
      </c>
      <c r="G169" s="2" t="str">
        <f t="shared" si="15"/>
        <v>SCRUBBER 6PCS SET</v>
      </c>
      <c r="H169" s="2" t="str">
        <f t="shared" si="16"/>
        <v>OKS-4156</v>
      </c>
      <c r="I169" s="15" t="str">
        <f t="shared" si="17"/>
        <v>OKS-4156)</v>
      </c>
      <c r="J169" s="15">
        <f t="shared" si="20"/>
        <v>98400</v>
      </c>
      <c r="K169" s="2" t="str">
        <f>IFERROR(
TRIM(_xlfn.TEXTAFTER(_xlfn.TEXTBEFORE(_xlfn.TEXTAFTER(tblRaw[[#This Row],[GOODS DESCRIPTION]],"QTY"),"/")," ")),
tblRaw[[#This Row],[Unit of measure]]
)</f>
        <v>98400 SET</v>
      </c>
      <c r="L169" s="2" t="str">
        <f t="shared" si="18"/>
        <v/>
      </c>
      <c r="M169" s="2" t="str">
        <f t="shared" si="19"/>
        <v>USD</v>
      </c>
      <c r="N169" s="2">
        <v>9151</v>
      </c>
      <c r="O169" s="2" t="s">
        <v>17</v>
      </c>
      <c r="P169" s="2">
        <v>222.50637853786469</v>
      </c>
      <c r="Q169" s="2">
        <v>2036155.87</v>
      </c>
      <c r="R169" s="2">
        <v>2.620805400917134</v>
      </c>
      <c r="S169" s="2">
        <v>23982.990223792691</v>
      </c>
      <c r="T169" s="6">
        <v>895094.1</v>
      </c>
    </row>
    <row r="170" spans="1:20">
      <c r="A170" s="5" t="s">
        <v>12</v>
      </c>
      <c r="B170" s="2" t="s">
        <v>265</v>
      </c>
      <c r="C170" s="2" t="s">
        <v>14</v>
      </c>
      <c r="D170" s="3" t="s">
        <v>15</v>
      </c>
      <c r="E170" s="2" t="s">
        <v>266</v>
      </c>
      <c r="F170" s="2" t="str">
        <f t="shared" si="14"/>
        <v>MILD</v>
      </c>
      <c r="G170" s="2" t="str">
        <f t="shared" si="15"/>
        <v>STEEL MULTI FUNCTION CLOTH STAND</v>
      </c>
      <c r="H170" s="2" t="str">
        <f t="shared" si="16"/>
        <v>RYX-02-020</v>
      </c>
      <c r="I170" s="15" t="str">
        <f t="shared" si="17"/>
        <v/>
      </c>
      <c r="J170" s="15" t="str">
        <f t="shared" si="20"/>
        <v/>
      </c>
      <c r="K170" s="2" t="str">
        <f>IFERROR(
TRIM(_xlfn.TEXTAFTER(_xlfn.TEXTBEFORE(_xlfn.TEXTAFTER(tblRaw[[#This Row],[GOODS DESCRIPTION]],"QTY"),"/")," ")),
tblRaw[[#This Row],[Unit of measure]]
)</f>
        <v/>
      </c>
      <c r="L170" s="2">
        <f t="shared" si="18"/>
        <v>101</v>
      </c>
      <c r="M170" s="2" t="str">
        <f t="shared" si="19"/>
        <v>CNY</v>
      </c>
      <c r="N170" s="2">
        <v>4004</v>
      </c>
      <c r="O170" s="2" t="s">
        <v>17</v>
      </c>
      <c r="P170" s="2">
        <v>399.88232267732269</v>
      </c>
      <c r="Q170" s="2">
        <v>1601128.82</v>
      </c>
      <c r="R170" s="2">
        <v>4.7100391363642249</v>
      </c>
      <c r="S170" s="2">
        <v>18858.996702002351</v>
      </c>
      <c r="T170" s="6">
        <v>586653.69999999995</v>
      </c>
    </row>
    <row r="171" spans="1:20">
      <c r="A171" s="5" t="s">
        <v>12</v>
      </c>
      <c r="B171" s="2" t="s">
        <v>267</v>
      </c>
      <c r="C171" s="2" t="s">
        <v>14</v>
      </c>
      <c r="D171" s="3" t="s">
        <v>15</v>
      </c>
      <c r="E171" s="2" t="s">
        <v>268</v>
      </c>
      <c r="F171" s="2" t="str">
        <f t="shared" si="14"/>
        <v>HOUSEHOLD</v>
      </c>
      <c r="G171" s="2" t="str">
        <f t="shared" si="15"/>
        <v>STEEL HOOK 2PCS SET</v>
      </c>
      <c r="H171" s="2" t="str">
        <f t="shared" si="16"/>
        <v>2758</v>
      </c>
      <c r="I171" s="15" t="str">
        <f t="shared" si="17"/>
        <v>2758)</v>
      </c>
      <c r="J171" s="15">
        <f t="shared" si="20"/>
        <v>2400</v>
      </c>
      <c r="K171" s="2" t="str">
        <f>IFERROR(
TRIM(_xlfn.TEXTAFTER(_xlfn.TEXTBEFORE(_xlfn.TEXTAFTER(tblRaw[[#This Row],[GOODS DESCRIPTION]],"QTY"),"/")," ")),
tblRaw[[#This Row],[Unit of measure]]
)</f>
        <v>2400 SET</v>
      </c>
      <c r="L171" s="2">
        <f t="shared" si="18"/>
        <v>0.26500000000000001</v>
      </c>
      <c r="M171" s="2" t="str">
        <f t="shared" si="19"/>
        <v>USD</v>
      </c>
      <c r="N171" s="2">
        <v>64</v>
      </c>
      <c r="O171" s="2" t="s">
        <v>17</v>
      </c>
      <c r="P171" s="2">
        <v>854.61203124999997</v>
      </c>
      <c r="Q171" s="2">
        <v>54695.17</v>
      </c>
      <c r="R171" s="2">
        <v>10.066101663722019</v>
      </c>
      <c r="S171" s="2">
        <v>644.23050647820958</v>
      </c>
      <c r="T171" s="6">
        <v>20040.3</v>
      </c>
    </row>
    <row r="172" spans="1:20">
      <c r="A172" s="5" t="s">
        <v>12</v>
      </c>
      <c r="B172" s="2" t="s">
        <v>269</v>
      </c>
      <c r="C172" s="2" t="s">
        <v>14</v>
      </c>
      <c r="D172" s="3" t="s">
        <v>15</v>
      </c>
      <c r="E172" s="2" t="s">
        <v>242</v>
      </c>
      <c r="F172" s="2" t="str">
        <f t="shared" si="14"/>
        <v>RYX-02-020</v>
      </c>
      <c r="G172" s="2" t="str">
        <f t="shared" si="15"/>
        <v>MILD STEEL MULTI FUNCTION CLOTH STAND</v>
      </c>
      <c r="H172" s="2" t="str">
        <f t="shared" si="16"/>
        <v>QTY :1232NUM/CNY 101.00 PER NUM</v>
      </c>
      <c r="I172" s="15" t="str">
        <f t="shared" si="17"/>
        <v/>
      </c>
      <c r="J172" s="15" t="str">
        <f t="shared" si="20"/>
        <v/>
      </c>
      <c r="K172" s="2" t="str">
        <f>IFERROR(
TRIM(_xlfn.TEXTAFTER(_xlfn.TEXTBEFORE(_xlfn.TEXTAFTER(tblRaw[[#This Row],[GOODS DESCRIPTION]],"QTY"),"/")," ")),
tblRaw[[#This Row],[Unit of measure]]
)</f>
        <v>:1232NUM</v>
      </c>
      <c r="L172" s="2">
        <f t="shared" si="18"/>
        <v>101</v>
      </c>
      <c r="M172" s="2" t="str">
        <f t="shared" si="19"/>
        <v>CNY</v>
      </c>
      <c r="N172" s="2">
        <v>4004</v>
      </c>
      <c r="O172" s="2" t="s">
        <v>17</v>
      </c>
      <c r="P172" s="2">
        <v>393.96982767232771</v>
      </c>
      <c r="Q172" s="2">
        <v>1577455.19</v>
      </c>
      <c r="R172" s="2">
        <v>4.6403984413701727</v>
      </c>
      <c r="S172" s="2">
        <v>18580.155359246171</v>
      </c>
      <c r="T172" s="6">
        <v>577979.5</v>
      </c>
    </row>
    <row r="173" spans="1:20">
      <c r="A173" s="5" t="s">
        <v>12</v>
      </c>
      <c r="B173" s="2" t="s">
        <v>270</v>
      </c>
      <c r="C173" s="2" t="s">
        <v>14</v>
      </c>
      <c r="D173" s="3" t="s">
        <v>18</v>
      </c>
      <c r="E173" s="2" t="s">
        <v>271</v>
      </c>
      <c r="F173" s="2" t="str">
        <f t="shared" si="14"/>
        <v>STEEL</v>
      </c>
      <c r="G173" s="2" t="str">
        <f t="shared" si="15"/>
        <v>SCRUBBER 6PCS SET</v>
      </c>
      <c r="H173" s="2" t="str">
        <f t="shared" si="16"/>
        <v>OKS-4156</v>
      </c>
      <c r="I173" s="15" t="str">
        <f t="shared" si="17"/>
        <v>OKS-4156)</v>
      </c>
      <c r="J173" s="15">
        <f t="shared" si="20"/>
        <v>89160</v>
      </c>
      <c r="K173" s="2" t="str">
        <f>IFERROR(
TRIM(_xlfn.TEXTAFTER(_xlfn.TEXTBEFORE(_xlfn.TEXTAFTER(tblRaw[[#This Row],[GOODS DESCRIPTION]],"QTY"),"/")," ")),
tblRaw[[#This Row],[Unit of measure]]
)</f>
        <v>89160 SET</v>
      </c>
      <c r="L173" s="2" t="str">
        <f t="shared" si="18"/>
        <v/>
      </c>
      <c r="M173" s="2" t="str">
        <f t="shared" si="19"/>
        <v>USD</v>
      </c>
      <c r="N173" s="2">
        <v>7250</v>
      </c>
      <c r="O173" s="2" t="s">
        <v>17</v>
      </c>
      <c r="P173" s="2">
        <v>257.40367448275862</v>
      </c>
      <c r="Q173" s="2">
        <v>1866176.64</v>
      </c>
      <c r="R173" s="2">
        <v>3.04259662509171</v>
      </c>
      <c r="S173" s="2">
        <v>22058.825531914899</v>
      </c>
      <c r="T173" s="6">
        <v>820371.2</v>
      </c>
    </row>
    <row r="174" spans="1:20">
      <c r="A174" s="5" t="s">
        <v>12</v>
      </c>
      <c r="B174" s="2" t="s">
        <v>272</v>
      </c>
      <c r="C174" s="2" t="s">
        <v>14</v>
      </c>
      <c r="D174" s="3" t="s">
        <v>15</v>
      </c>
      <c r="E174" s="2" t="s">
        <v>273</v>
      </c>
      <c r="F174" s="2" t="str">
        <f t="shared" si="14"/>
        <v>RYX-02-026-3S</v>
      </c>
      <c r="G174" s="2" t="str">
        <f t="shared" si="15"/>
        <v>MILD STEEL MULTI FUNCTION CLOTH STAND</v>
      </c>
      <c r="H174" s="2" t="str">
        <f t="shared" si="16"/>
        <v>QTY :848 NUM/CNY 82.00 PER NUM</v>
      </c>
      <c r="I174" s="15" t="str">
        <f t="shared" si="17"/>
        <v/>
      </c>
      <c r="J174" s="15" t="str">
        <f t="shared" si="20"/>
        <v/>
      </c>
      <c r="K174" s="2" t="str">
        <f>IFERROR(
TRIM(_xlfn.TEXTAFTER(_xlfn.TEXTBEFORE(_xlfn.TEXTAFTER(tblRaw[[#This Row],[GOODS DESCRIPTION]],"QTY"),"/")," ")),
tblRaw[[#This Row],[Unit of measure]]
)</f>
        <v>:848 NUM</v>
      </c>
      <c r="L174" s="2">
        <f t="shared" si="18"/>
        <v>82</v>
      </c>
      <c r="M174" s="2" t="str">
        <f t="shared" si="19"/>
        <v>CNY</v>
      </c>
      <c r="N174" s="2">
        <v>3307.2</v>
      </c>
      <c r="O174" s="2" t="s">
        <v>17</v>
      </c>
      <c r="P174" s="2">
        <v>283.34516811804548</v>
      </c>
      <c r="Q174" s="2">
        <v>937079.14</v>
      </c>
      <c r="R174" s="2">
        <v>3.3492336656979371</v>
      </c>
      <c r="S174" s="2">
        <v>11076.58557919622</v>
      </c>
      <c r="T174" s="6">
        <v>343345.8</v>
      </c>
    </row>
    <row r="175" spans="1:20">
      <c r="A175" s="5" t="s">
        <v>12</v>
      </c>
      <c r="B175" s="2" t="s">
        <v>272</v>
      </c>
      <c r="C175" s="2" t="s">
        <v>14</v>
      </c>
      <c r="D175" s="3" t="s">
        <v>15</v>
      </c>
      <c r="E175" s="2" t="s">
        <v>274</v>
      </c>
      <c r="F175" s="2" t="str">
        <f t="shared" si="14"/>
        <v>RYX-02-021A</v>
      </c>
      <c r="G175" s="2" t="str">
        <f t="shared" si="15"/>
        <v>MILD STEEL MULTI FUNCTION CLOTH STAND</v>
      </c>
      <c r="H175" s="2" t="str">
        <f t="shared" si="16"/>
        <v>QTY :3888NUM/CNY 61.50 PER NUM</v>
      </c>
      <c r="I175" s="15" t="str">
        <f t="shared" si="17"/>
        <v/>
      </c>
      <c r="J175" s="15" t="str">
        <f t="shared" si="20"/>
        <v/>
      </c>
      <c r="K175" s="2" t="str">
        <f>IFERROR(
TRIM(_xlfn.TEXTAFTER(_xlfn.TEXTBEFORE(_xlfn.TEXTAFTER(tblRaw[[#This Row],[GOODS DESCRIPTION]],"QTY"),"/")," ")),
tblRaw[[#This Row],[Unit of measure]]
)</f>
        <v>:3888NUM</v>
      </c>
      <c r="L175" s="2">
        <f t="shared" si="18"/>
        <v>61.5</v>
      </c>
      <c r="M175" s="2" t="str">
        <f t="shared" si="19"/>
        <v>CNY</v>
      </c>
      <c r="N175" s="2">
        <v>14256</v>
      </c>
      <c r="O175" s="2" t="s">
        <v>17</v>
      </c>
      <c r="P175" s="2">
        <v>222.98373035914699</v>
      </c>
      <c r="Q175" s="2">
        <v>3178856.06</v>
      </c>
      <c r="R175" s="2">
        <v>2.6357414936069392</v>
      </c>
      <c r="S175" s="2">
        <v>37575.130732860533</v>
      </c>
      <c r="T175" s="6">
        <v>1164732.8</v>
      </c>
    </row>
    <row r="176" spans="1:20">
      <c r="A176" s="5" t="s">
        <v>12</v>
      </c>
      <c r="B176" s="2" t="s">
        <v>275</v>
      </c>
      <c r="C176" s="2" t="s">
        <v>14</v>
      </c>
      <c r="D176" s="3" t="s">
        <v>15</v>
      </c>
      <c r="E176" s="2" t="s">
        <v>242</v>
      </c>
      <c r="F176" s="2" t="str">
        <f t="shared" si="14"/>
        <v>RYX-02-020</v>
      </c>
      <c r="G176" s="2" t="str">
        <f t="shared" si="15"/>
        <v>MILD STEEL MULTI FUNCTION CLOTH STAND</v>
      </c>
      <c r="H176" s="2" t="str">
        <f t="shared" si="16"/>
        <v>QTY :1232NUM/CNY 101.00 PER NUM</v>
      </c>
      <c r="I176" s="15" t="str">
        <f t="shared" si="17"/>
        <v/>
      </c>
      <c r="J176" s="15" t="str">
        <f t="shared" si="20"/>
        <v/>
      </c>
      <c r="K176" s="2" t="str">
        <f>IFERROR(
TRIM(_xlfn.TEXTAFTER(_xlfn.TEXTBEFORE(_xlfn.TEXTAFTER(tblRaw[[#This Row],[GOODS DESCRIPTION]],"QTY"),"/")," ")),
tblRaw[[#This Row],[Unit of measure]]
)</f>
        <v>:1232NUM</v>
      </c>
      <c r="L176" s="2">
        <f t="shared" si="18"/>
        <v>101</v>
      </c>
      <c r="M176" s="2" t="str">
        <f t="shared" si="19"/>
        <v>CNY</v>
      </c>
      <c r="N176" s="2">
        <v>4004</v>
      </c>
      <c r="O176" s="2" t="s">
        <v>17</v>
      </c>
      <c r="P176" s="2">
        <v>399.26519230769242</v>
      </c>
      <c r="Q176" s="2">
        <v>1598657.83</v>
      </c>
      <c r="R176" s="2">
        <v>4.7194467175850168</v>
      </c>
      <c r="S176" s="2">
        <v>18896.6646572104</v>
      </c>
      <c r="T176" s="6">
        <v>585748.30000000005</v>
      </c>
    </row>
    <row r="177" spans="1:20">
      <c r="A177" s="5" t="s">
        <v>12</v>
      </c>
      <c r="B177" s="2" t="s">
        <v>276</v>
      </c>
      <c r="C177" s="2" t="s">
        <v>14</v>
      </c>
      <c r="D177" s="3" t="s">
        <v>18</v>
      </c>
      <c r="E177" s="2" t="s">
        <v>277</v>
      </c>
      <c r="F177" s="2" t="str">
        <f t="shared" si="14"/>
        <v>STEEL</v>
      </c>
      <c r="G177" s="2" t="str">
        <f t="shared" si="15"/>
        <v>WIRE CLEANING CLOTH 3PCS SET</v>
      </c>
      <c r="H177" s="2" t="str">
        <f t="shared" si="16"/>
        <v>AM-793</v>
      </c>
      <c r="I177" s="15" t="str">
        <f t="shared" si="17"/>
        <v>AM-793)</v>
      </c>
      <c r="J177" s="15">
        <f t="shared" si="20"/>
        <v>1250</v>
      </c>
      <c r="K177" s="2" t="str">
        <f>IFERROR(
TRIM(_xlfn.TEXTAFTER(_xlfn.TEXTBEFORE(_xlfn.TEXTAFTER(tblRaw[[#This Row],[GOODS DESCRIPTION]],"QTY"),"/")," ")),
tblRaw[[#This Row],[Unit of measure]]
)</f>
        <v>1250 SET</v>
      </c>
      <c r="L177" s="2">
        <f t="shared" si="18"/>
        <v>0.184</v>
      </c>
      <c r="M177" s="2" t="str">
        <f t="shared" si="19"/>
        <v>USD</v>
      </c>
      <c r="N177" s="2">
        <v>50</v>
      </c>
      <c r="O177" s="2" t="s">
        <v>17</v>
      </c>
      <c r="P177" s="2">
        <v>420.5412</v>
      </c>
      <c r="Q177" s="2">
        <v>21027.06</v>
      </c>
      <c r="R177" s="2">
        <v>4.953371025</v>
      </c>
      <c r="S177" s="2">
        <v>247.6685512</v>
      </c>
      <c r="T177" s="6">
        <v>9243.4</v>
      </c>
    </row>
    <row r="178" spans="1:20">
      <c r="A178" s="5" t="s">
        <v>12</v>
      </c>
      <c r="B178" s="2" t="s">
        <v>278</v>
      </c>
      <c r="C178" s="2" t="s">
        <v>14</v>
      </c>
      <c r="D178" s="3" t="s">
        <v>15</v>
      </c>
      <c r="E178" s="2" t="s">
        <v>279</v>
      </c>
      <c r="F178" s="2" t="str">
        <f t="shared" si="14"/>
        <v>RYX-02-020</v>
      </c>
      <c r="G178" s="2" t="str">
        <f t="shared" si="15"/>
        <v>MILD STEEL MULTI FUNCTION CLOTH STAND</v>
      </c>
      <c r="H178" s="2" t="str">
        <f t="shared" si="16"/>
        <v>QTY :2464NUM/CNY 101.00 PER NUM</v>
      </c>
      <c r="I178" s="15" t="str">
        <f t="shared" si="17"/>
        <v/>
      </c>
      <c r="J178" s="15" t="str">
        <f t="shared" si="20"/>
        <v/>
      </c>
      <c r="K178" s="2" t="str">
        <f>IFERROR(
TRIM(_xlfn.TEXTAFTER(_xlfn.TEXTBEFORE(_xlfn.TEXTAFTER(tblRaw[[#This Row],[GOODS DESCRIPTION]],"QTY"),"/")," ")),
tblRaw[[#This Row],[Unit of measure]]
)</f>
        <v>:2464NUM</v>
      </c>
      <c r="L178" s="2">
        <f t="shared" si="18"/>
        <v>101</v>
      </c>
      <c r="M178" s="2" t="str">
        <f t="shared" si="19"/>
        <v>CNY</v>
      </c>
      <c r="N178" s="2">
        <v>8008</v>
      </c>
      <c r="O178" s="2" t="s">
        <v>17</v>
      </c>
      <c r="P178" s="2">
        <v>406.77410214785209</v>
      </c>
      <c r="Q178" s="2">
        <v>3257447.01</v>
      </c>
      <c r="R178" s="2">
        <v>4.7912143951454924</v>
      </c>
      <c r="S178" s="2">
        <v>38368.044876325082</v>
      </c>
      <c r="T178" s="6">
        <v>1193528.5</v>
      </c>
    </row>
    <row r="179" spans="1:20">
      <c r="A179" s="5" t="s">
        <v>12</v>
      </c>
      <c r="B179" s="2" t="s">
        <v>280</v>
      </c>
      <c r="C179" s="2" t="s">
        <v>14</v>
      </c>
      <c r="D179" s="3" t="s">
        <v>18</v>
      </c>
      <c r="E179" s="2" t="s">
        <v>281</v>
      </c>
      <c r="F179" s="2" t="str">
        <f t="shared" si="14"/>
        <v>SS</v>
      </c>
      <c r="G179" s="2" t="str">
        <f t="shared" si="15"/>
        <v>SCRUBBER 3PCS SET</v>
      </c>
      <c r="H179" s="2" t="str">
        <f t="shared" si="16"/>
        <v>SS410</v>
      </c>
      <c r="I179" s="15" t="str">
        <f t="shared" si="17"/>
        <v>SS410)</v>
      </c>
      <c r="J179" s="15">
        <f t="shared" si="20"/>
        <v>118680</v>
      </c>
      <c r="K179" s="2" t="str">
        <f>IFERROR(
TRIM(_xlfn.TEXTAFTER(_xlfn.TEXTBEFORE(_xlfn.TEXTAFTER(tblRaw[[#This Row],[GOODS DESCRIPTION]],"QTY"),"/")," ")),
tblRaw[[#This Row],[Unit of measure]]
)</f>
        <v>118680 SET</v>
      </c>
      <c r="L179" s="2">
        <f t="shared" si="18"/>
        <v>0.16</v>
      </c>
      <c r="M179" s="2" t="str">
        <f t="shared" si="19"/>
        <v>USD</v>
      </c>
      <c r="N179" s="2">
        <v>7417.5</v>
      </c>
      <c r="O179" s="2" t="s">
        <v>17</v>
      </c>
      <c r="P179" s="2">
        <v>234.11583282777221</v>
      </c>
      <c r="Q179" s="2">
        <v>1736554.19</v>
      </c>
      <c r="R179" s="2">
        <v>2.759173044522949</v>
      </c>
      <c r="S179" s="2">
        <v>20466.166057748971</v>
      </c>
      <c r="T179" s="6">
        <v>763389.2</v>
      </c>
    </row>
    <row r="180" spans="1:20">
      <c r="A180" s="5" t="s">
        <v>12</v>
      </c>
      <c r="B180" s="2" t="s">
        <v>282</v>
      </c>
      <c r="C180" s="2" t="s">
        <v>14</v>
      </c>
      <c r="D180" s="3" t="s">
        <v>18</v>
      </c>
      <c r="E180" s="2" t="s">
        <v>283</v>
      </c>
      <c r="F180" s="2" t="str">
        <f t="shared" si="14"/>
        <v>STEEL</v>
      </c>
      <c r="G180" s="2" t="str">
        <f t="shared" si="15"/>
        <v>SCRUBBER 6PCS SET</v>
      </c>
      <c r="H180" s="2" t="str">
        <f t="shared" si="16"/>
        <v>OKS-4156</v>
      </c>
      <c r="I180" s="15" t="str">
        <f t="shared" si="17"/>
        <v>OKS-4156)</v>
      </c>
      <c r="J180" s="15">
        <f t="shared" si="20"/>
        <v>98400</v>
      </c>
      <c r="K180" s="2" t="str">
        <f>IFERROR(
TRIM(_xlfn.TEXTAFTER(_xlfn.TEXTBEFORE(_xlfn.TEXTAFTER(tblRaw[[#This Row],[GOODS DESCRIPTION]],"QTY"),"/")," ")),
tblRaw[[#This Row],[Unit of measure]]
)</f>
        <v>98400 SET</v>
      </c>
      <c r="L180" s="2">
        <f t="shared" si="18"/>
        <v>0.23799999999999999</v>
      </c>
      <c r="M180" s="2" t="str">
        <f t="shared" si="19"/>
        <v>USD</v>
      </c>
      <c r="N180" s="2">
        <v>9151</v>
      </c>
      <c r="O180" s="2" t="s">
        <v>17</v>
      </c>
      <c r="P180" s="2">
        <v>230.38772593159209</v>
      </c>
      <c r="Q180" s="2">
        <v>2108278.08</v>
      </c>
      <c r="R180" s="2">
        <v>2.715235426418293</v>
      </c>
      <c r="S180" s="2">
        <v>24847.119387153802</v>
      </c>
      <c r="T180" s="6">
        <v>926799.1</v>
      </c>
    </row>
    <row r="181" spans="1:20">
      <c r="A181" s="5" t="s">
        <v>12</v>
      </c>
      <c r="B181" s="2" t="s">
        <v>284</v>
      </c>
      <c r="C181" s="2" t="s">
        <v>14</v>
      </c>
      <c r="D181" s="3" t="s">
        <v>15</v>
      </c>
      <c r="E181" s="2" t="s">
        <v>285</v>
      </c>
      <c r="F181" s="2" t="str">
        <f t="shared" si="14"/>
        <v>AM-625</v>
      </c>
      <c r="G181" s="2" t="str">
        <f t="shared" si="15"/>
        <v>STEEL HANGER</v>
      </c>
      <c r="H181" s="2" t="str">
        <f t="shared" si="16"/>
        <v>QTY:10500 PCS/USD 0.5610 PER PCS</v>
      </c>
      <c r="I181" s="15" t="str">
        <f t="shared" si="17"/>
        <v/>
      </c>
      <c r="J181" s="15">
        <f t="shared" si="20"/>
        <v>10500</v>
      </c>
      <c r="K181" s="2" t="str">
        <f>IFERROR(
TRIM(_xlfn.TEXTAFTER(_xlfn.TEXTBEFORE(_xlfn.TEXTAFTER(tblRaw[[#This Row],[GOODS DESCRIPTION]],"QTY"),"/")," ")),
tblRaw[[#This Row],[Unit of measure]]
)</f>
        <v>PCS</v>
      </c>
      <c r="L181" s="2">
        <f t="shared" si="18"/>
        <v>0.56100000000000005</v>
      </c>
      <c r="M181" s="2" t="str">
        <f t="shared" si="19"/>
        <v>USD</v>
      </c>
      <c r="N181" s="2">
        <v>1750</v>
      </c>
      <c r="O181" s="2" t="s">
        <v>17</v>
      </c>
      <c r="P181" s="2">
        <v>307.56428</v>
      </c>
      <c r="Q181" s="2">
        <v>538237.49</v>
      </c>
      <c r="R181" s="2">
        <v>3.6248</v>
      </c>
      <c r="S181" s="2">
        <v>6343.4000000000005</v>
      </c>
      <c r="T181" s="6">
        <v>197210.2</v>
      </c>
    </row>
    <row r="182" spans="1:20">
      <c r="A182" s="5" t="s">
        <v>12</v>
      </c>
      <c r="B182" s="2" t="s">
        <v>286</v>
      </c>
      <c r="C182" s="2" t="s">
        <v>14</v>
      </c>
      <c r="D182" s="3" t="s">
        <v>15</v>
      </c>
      <c r="E182" s="2" t="s">
        <v>242</v>
      </c>
      <c r="F182" s="2" t="str">
        <f t="shared" si="14"/>
        <v>RYX-02-020</v>
      </c>
      <c r="G182" s="2" t="str">
        <f t="shared" si="15"/>
        <v>MILD STEEL MULTI FUNCTION CLOTH STAND</v>
      </c>
      <c r="H182" s="2" t="str">
        <f t="shared" si="16"/>
        <v>QTY :1232NUM/CNY 101.00 PER NUM</v>
      </c>
      <c r="I182" s="15" t="str">
        <f t="shared" si="17"/>
        <v/>
      </c>
      <c r="J182" s="15" t="str">
        <f t="shared" si="20"/>
        <v/>
      </c>
      <c r="K182" s="2" t="str">
        <f>IFERROR(
TRIM(_xlfn.TEXTAFTER(_xlfn.TEXTBEFORE(_xlfn.TEXTAFTER(tblRaw[[#This Row],[GOODS DESCRIPTION]],"QTY"),"/")," ")),
tblRaw[[#This Row],[Unit of measure]]
)</f>
        <v>:1232NUM</v>
      </c>
      <c r="L182" s="2">
        <f t="shared" si="18"/>
        <v>101</v>
      </c>
      <c r="M182" s="2" t="str">
        <f t="shared" si="19"/>
        <v>CNY</v>
      </c>
      <c r="N182" s="2">
        <v>4004</v>
      </c>
      <c r="O182" s="2" t="s">
        <v>17</v>
      </c>
      <c r="P182" s="2">
        <v>419.54066183816178</v>
      </c>
      <c r="Q182" s="2">
        <v>1679840.81</v>
      </c>
      <c r="R182" s="2">
        <v>4.944498077055532</v>
      </c>
      <c r="S182" s="2">
        <v>19797.770300530348</v>
      </c>
      <c r="T182" s="6">
        <v>615493.69999999995</v>
      </c>
    </row>
    <row r="183" spans="1:20">
      <c r="A183" s="5" t="s">
        <v>12</v>
      </c>
      <c r="B183" s="2" t="s">
        <v>286</v>
      </c>
      <c r="C183" s="2" t="s">
        <v>14</v>
      </c>
      <c r="D183" s="3" t="s">
        <v>15</v>
      </c>
      <c r="E183" s="2" t="s">
        <v>274</v>
      </c>
      <c r="F183" s="2" t="str">
        <f t="shared" si="14"/>
        <v>RYX-02-021A</v>
      </c>
      <c r="G183" s="2" t="str">
        <f t="shared" si="15"/>
        <v>MILD STEEL MULTI FUNCTION CLOTH STAND</v>
      </c>
      <c r="H183" s="2" t="str">
        <f t="shared" si="16"/>
        <v>QTY :3888NUM/CNY 61.50 PER NUM</v>
      </c>
      <c r="I183" s="15" t="str">
        <f t="shared" si="17"/>
        <v/>
      </c>
      <c r="J183" s="15" t="str">
        <f t="shared" si="20"/>
        <v/>
      </c>
      <c r="K183" s="2" t="str">
        <f>IFERROR(
TRIM(_xlfn.TEXTAFTER(_xlfn.TEXTBEFORE(_xlfn.TEXTAFTER(tblRaw[[#This Row],[GOODS DESCRIPTION]],"QTY"),"/")," ")),
tblRaw[[#This Row],[Unit of measure]]
)</f>
        <v>:3888NUM</v>
      </c>
      <c r="L183" s="2">
        <f t="shared" si="18"/>
        <v>61.5</v>
      </c>
      <c r="M183" s="2" t="str">
        <f t="shared" si="19"/>
        <v>CNY</v>
      </c>
      <c r="N183" s="2">
        <v>14256</v>
      </c>
      <c r="O183" s="2" t="s">
        <v>17</v>
      </c>
      <c r="P183" s="2">
        <v>241.0090551346801</v>
      </c>
      <c r="Q183" s="2">
        <v>3435825.09</v>
      </c>
      <c r="R183" s="2">
        <v>2.840413142424044</v>
      </c>
      <c r="S183" s="2">
        <v>40492.929758397171</v>
      </c>
      <c r="T183" s="6">
        <v>1258886.3</v>
      </c>
    </row>
    <row r="184" spans="1:20">
      <c r="A184" s="5" t="s">
        <v>12</v>
      </c>
      <c r="B184" s="2" t="s">
        <v>287</v>
      </c>
      <c r="C184" s="2" t="s">
        <v>14</v>
      </c>
      <c r="D184" s="3" t="s">
        <v>15</v>
      </c>
      <c r="E184" s="2" t="s">
        <v>288</v>
      </c>
      <c r="F184" s="2" t="str">
        <f t="shared" si="14"/>
        <v>HOUSEHOLD</v>
      </c>
      <c r="G184" s="2" t="str">
        <f t="shared" si="15"/>
        <v>STEEL HOOK 3PCS SET</v>
      </c>
      <c r="H184" s="2" t="str">
        <f t="shared" si="16"/>
        <v>2628</v>
      </c>
      <c r="I184" s="15" t="str">
        <f t="shared" si="17"/>
        <v>2628)</v>
      </c>
      <c r="J184" s="15">
        <f t="shared" si="20"/>
        <v>167040</v>
      </c>
      <c r="K184" s="2" t="str">
        <f>IFERROR(
TRIM(_xlfn.TEXTAFTER(_xlfn.TEXTBEFORE(_xlfn.TEXTAFTER(tblRaw[[#This Row],[GOODS DESCRIPTION]],"QTY"),"/")," ")),
tblRaw[[#This Row],[Unit of measure]]
)</f>
        <v>167040 NOS</v>
      </c>
      <c r="L184" s="2">
        <f t="shared" si="18"/>
        <v>0.375</v>
      </c>
      <c r="M184" s="2" t="str">
        <f t="shared" si="19"/>
        <v>USD</v>
      </c>
      <c r="N184" s="2">
        <v>5660.8</v>
      </c>
      <c r="O184" s="2" t="s">
        <v>17</v>
      </c>
      <c r="P184" s="2">
        <v>969.75853766252123</v>
      </c>
      <c r="Q184" s="2">
        <v>5489609.1299999999</v>
      </c>
      <c r="R184" s="2">
        <v>11.42909296007686</v>
      </c>
      <c r="S184" s="2">
        <v>64697.809428403067</v>
      </c>
      <c r="T184" s="6">
        <v>2011392.8</v>
      </c>
    </row>
    <row r="185" spans="1:20">
      <c r="A185" s="5" t="s">
        <v>12</v>
      </c>
      <c r="B185" s="2" t="s">
        <v>289</v>
      </c>
      <c r="C185" s="2" t="s">
        <v>14</v>
      </c>
      <c r="D185" s="3" t="s">
        <v>18</v>
      </c>
      <c r="E185" s="2" t="s">
        <v>290</v>
      </c>
      <c r="F185" s="2" t="str">
        <f t="shared" si="14"/>
        <v>STEEL</v>
      </c>
      <c r="G185" s="2" t="str">
        <f t="shared" si="15"/>
        <v>SCRUBBER 2PCS SET</v>
      </c>
      <c r="H185" s="2" t="str">
        <f t="shared" si="16"/>
        <v>8001-2</v>
      </c>
      <c r="I185" s="15" t="str">
        <f t="shared" si="17"/>
        <v>8001-2)</v>
      </c>
      <c r="J185" s="15">
        <f t="shared" si="20"/>
        <v>168000</v>
      </c>
      <c r="K185" s="2" t="str">
        <f>IFERROR(
TRIM(_xlfn.TEXTAFTER(_xlfn.TEXTBEFORE(_xlfn.TEXTAFTER(tblRaw[[#This Row],[GOODS DESCRIPTION]],"QTY"),"/")," ")),
tblRaw[[#This Row],[Unit of measure]]
)</f>
        <v>168000 SET</v>
      </c>
      <c r="L185" s="2" t="str">
        <f t="shared" si="18"/>
        <v/>
      </c>
      <c r="M185" s="2" t="str">
        <f t="shared" si="19"/>
        <v>USD</v>
      </c>
      <c r="N185" s="2">
        <v>4914</v>
      </c>
      <c r="O185" s="2" t="s">
        <v>17</v>
      </c>
      <c r="P185" s="2">
        <v>461.75560846560847</v>
      </c>
      <c r="Q185" s="2">
        <v>2269067.06</v>
      </c>
      <c r="R185" s="2">
        <v>5.4420224922287384</v>
      </c>
      <c r="S185" s="2">
        <v>26742.098526812031</v>
      </c>
      <c r="T185" s="6">
        <v>997481.8</v>
      </c>
    </row>
    <row r="186" spans="1:20">
      <c r="A186" s="5" t="s">
        <v>12</v>
      </c>
      <c r="B186" s="2" t="s">
        <v>291</v>
      </c>
      <c r="C186" s="2" t="s">
        <v>14</v>
      </c>
      <c r="D186" s="3" t="s">
        <v>15</v>
      </c>
      <c r="E186" s="2" t="s">
        <v>292</v>
      </c>
      <c r="F186" s="2" t="str">
        <f t="shared" si="14"/>
        <v>STEEL</v>
      </c>
      <c r="G186" s="2" t="str">
        <f t="shared" si="15"/>
        <v>SPRINKLER</v>
      </c>
      <c r="H186" s="2" t="str">
        <f t="shared" si="16"/>
        <v>AM-430</v>
      </c>
      <c r="I186" s="15" t="str">
        <f t="shared" si="17"/>
        <v>AM-430)</v>
      </c>
      <c r="J186" s="15">
        <f t="shared" si="20"/>
        <v>38496</v>
      </c>
      <c r="K186" s="2" t="str">
        <f>IFERROR(
TRIM(_xlfn.TEXTAFTER(_xlfn.TEXTBEFORE(_xlfn.TEXTAFTER(tblRaw[[#This Row],[GOODS DESCRIPTION]],"QTY"),"/")," ")),
tblRaw[[#This Row],[Unit of measure]]
)</f>
        <v>38496 PC</v>
      </c>
      <c r="L186" s="2">
        <f t="shared" si="18"/>
        <v>0.57199999999999995</v>
      </c>
      <c r="M186" s="2" t="str">
        <f t="shared" si="19"/>
        <v>USD</v>
      </c>
      <c r="N186" s="2">
        <v>7057.6</v>
      </c>
      <c r="O186" s="2" t="s">
        <v>17</v>
      </c>
      <c r="P186" s="2">
        <v>293.6619516549535</v>
      </c>
      <c r="Q186" s="2">
        <v>2072548.59</v>
      </c>
      <c r="R186" s="2">
        <v>3.4609540560395229</v>
      </c>
      <c r="S186" s="2">
        <v>24426.029345904539</v>
      </c>
      <c r="T186" s="6">
        <v>759381.8</v>
      </c>
    </row>
    <row r="187" spans="1:20">
      <c r="A187" s="5" t="s">
        <v>12</v>
      </c>
      <c r="B187" s="2" t="s">
        <v>291</v>
      </c>
      <c r="C187" s="2" t="s">
        <v>14</v>
      </c>
      <c r="D187" s="3" t="s">
        <v>15</v>
      </c>
      <c r="E187" s="2" t="s">
        <v>242</v>
      </c>
      <c r="F187" s="2" t="str">
        <f t="shared" si="14"/>
        <v>RYX-02-020</v>
      </c>
      <c r="G187" s="2" t="str">
        <f t="shared" si="15"/>
        <v>MILD STEEL MULTI FUNCTION CLOTH STAND</v>
      </c>
      <c r="H187" s="2" t="str">
        <f t="shared" si="16"/>
        <v>QTY :1232NUM/CNY 101.00 PER NUM</v>
      </c>
      <c r="I187" s="15" t="str">
        <f t="shared" si="17"/>
        <v/>
      </c>
      <c r="J187" s="15" t="str">
        <f t="shared" si="20"/>
        <v/>
      </c>
      <c r="K187" s="2" t="str">
        <f>IFERROR(
TRIM(_xlfn.TEXTAFTER(_xlfn.TEXTBEFORE(_xlfn.TEXTAFTER(tblRaw[[#This Row],[GOODS DESCRIPTION]],"QTY"),"/")," ")),
tblRaw[[#This Row],[Unit of measure]]
)</f>
        <v>:1232NUM</v>
      </c>
      <c r="L187" s="2">
        <f t="shared" si="18"/>
        <v>101</v>
      </c>
      <c r="M187" s="2" t="str">
        <f t="shared" si="19"/>
        <v>CNY</v>
      </c>
      <c r="N187" s="2">
        <v>4004</v>
      </c>
      <c r="O187" s="2" t="s">
        <v>17</v>
      </c>
      <c r="P187" s="2">
        <v>419.5306893106893</v>
      </c>
      <c r="Q187" s="2">
        <v>1679800.88</v>
      </c>
      <c r="R187" s="2">
        <v>4.9443805457948073</v>
      </c>
      <c r="S187" s="2">
        <v>19797.299705362409</v>
      </c>
      <c r="T187" s="6">
        <v>615479.1</v>
      </c>
    </row>
    <row r="188" spans="1:20">
      <c r="A188" s="5" t="s">
        <v>12</v>
      </c>
      <c r="B188" s="2" t="s">
        <v>293</v>
      </c>
      <c r="C188" s="2" t="s">
        <v>14</v>
      </c>
      <c r="D188" s="3" t="s">
        <v>15</v>
      </c>
      <c r="E188" s="2" t="s">
        <v>274</v>
      </c>
      <c r="F188" s="2" t="str">
        <f t="shared" si="14"/>
        <v>RYX-02-021A</v>
      </c>
      <c r="G188" s="2" t="str">
        <f t="shared" si="15"/>
        <v>MILD STEEL MULTI FUNCTION CLOTH STAND</v>
      </c>
      <c r="H188" s="2" t="str">
        <f t="shared" si="16"/>
        <v>QTY :3888NUM/CNY 61.50 PER NUM</v>
      </c>
      <c r="I188" s="15" t="str">
        <f t="shared" si="17"/>
        <v/>
      </c>
      <c r="J188" s="15" t="str">
        <f t="shared" si="20"/>
        <v/>
      </c>
      <c r="K188" s="2" t="str">
        <f>IFERROR(
TRIM(_xlfn.TEXTAFTER(_xlfn.TEXTBEFORE(_xlfn.TEXTAFTER(tblRaw[[#This Row],[GOODS DESCRIPTION]],"QTY"),"/")," ")),
tblRaw[[#This Row],[Unit of measure]]
)</f>
        <v>:3888NUM</v>
      </c>
      <c r="L188" s="2">
        <f t="shared" si="18"/>
        <v>61.5</v>
      </c>
      <c r="M188" s="2" t="str">
        <f t="shared" si="19"/>
        <v>CNY</v>
      </c>
      <c r="N188" s="2">
        <v>14256</v>
      </c>
      <c r="O188" s="2" t="s">
        <v>17</v>
      </c>
      <c r="P188" s="2">
        <v>238.36828773849609</v>
      </c>
      <c r="Q188" s="2">
        <v>3398178.31</v>
      </c>
      <c r="R188" s="2">
        <v>2.8175920536465262</v>
      </c>
      <c r="S188" s="2">
        <v>40167.592316784881</v>
      </c>
      <c r="T188" s="6">
        <v>1245092.6000000001</v>
      </c>
    </row>
    <row r="189" spans="1:20">
      <c r="A189" s="5" t="s">
        <v>12</v>
      </c>
      <c r="B189" s="2" t="s">
        <v>294</v>
      </c>
      <c r="C189" s="2" t="s">
        <v>14</v>
      </c>
      <c r="D189" s="3" t="s">
        <v>18</v>
      </c>
      <c r="E189" s="2" t="s">
        <v>295</v>
      </c>
      <c r="F189" s="2" t="str">
        <f t="shared" si="14"/>
        <v>STEEL</v>
      </c>
      <c r="G189" s="2" t="str">
        <f t="shared" si="15"/>
        <v>SCRUBBER 6PCS SET</v>
      </c>
      <c r="H189" s="2" t="str">
        <f t="shared" si="16"/>
        <v>OKS-4156</v>
      </c>
      <c r="I189" s="15" t="str">
        <f t="shared" si="17"/>
        <v>OKS-4156)</v>
      </c>
      <c r="J189" s="15">
        <f t="shared" si="20"/>
        <v>98400</v>
      </c>
      <c r="K189" s="2" t="str">
        <f>IFERROR(
TRIM(_xlfn.TEXTAFTER(_xlfn.TEXTBEFORE(_xlfn.TEXTAFTER(tblRaw[[#This Row],[GOODS DESCRIPTION]],"QTY"),"/")," ")),
tblRaw[[#This Row],[Unit of measure]]
)</f>
        <v>PCS</v>
      </c>
      <c r="L189" s="2" t="str">
        <f t="shared" si="18"/>
        <v/>
      </c>
      <c r="M189" s="2" t="str">
        <f t="shared" si="19"/>
        <v>USD</v>
      </c>
      <c r="N189" s="2">
        <v>8856</v>
      </c>
      <c r="O189" s="2" t="s">
        <v>17</v>
      </c>
      <c r="P189" s="2">
        <v>247.62404019873529</v>
      </c>
      <c r="Q189" s="2">
        <v>2192958.5</v>
      </c>
      <c r="R189" s="2">
        <v>2.9269981110961618</v>
      </c>
      <c r="S189" s="2">
        <v>25921.49527186761</v>
      </c>
      <c r="T189" s="6">
        <v>964024.6</v>
      </c>
    </row>
    <row r="190" spans="1:20">
      <c r="A190" s="5" t="s">
        <v>12</v>
      </c>
      <c r="B190" s="2" t="s">
        <v>296</v>
      </c>
      <c r="C190" s="2" t="s">
        <v>14</v>
      </c>
      <c r="D190" s="3" t="s">
        <v>15</v>
      </c>
      <c r="E190" s="2" t="s">
        <v>297</v>
      </c>
      <c r="F190" s="2" t="str">
        <f t="shared" si="14"/>
        <v>HOUSEHOLD</v>
      </c>
      <c r="G190" s="2" t="str">
        <f t="shared" si="15"/>
        <v>STEEL HOOK 3PCS SET</v>
      </c>
      <c r="H190" s="2" t="str">
        <f t="shared" si="16"/>
        <v>3888</v>
      </c>
      <c r="I190" s="15" t="str">
        <f t="shared" si="17"/>
        <v>3888)</v>
      </c>
      <c r="J190" s="15">
        <f t="shared" si="20"/>
        <v>3168</v>
      </c>
      <c r="K190" s="2" t="str">
        <f>IFERROR(
TRIM(_xlfn.TEXTAFTER(_xlfn.TEXTBEFORE(_xlfn.TEXTAFTER(tblRaw[[#This Row],[GOODS DESCRIPTION]],"QTY"),"/")," ")),
tblRaw[[#This Row],[Unit of measure]]
)</f>
        <v>SET</v>
      </c>
      <c r="L190" s="2" t="str">
        <f t="shared" si="18"/>
        <v/>
      </c>
      <c r="M190" s="2" t="str">
        <f t="shared" si="19"/>
        <v>USD</v>
      </c>
      <c r="N190" s="2">
        <v>146.5</v>
      </c>
      <c r="O190" s="2" t="s">
        <v>17</v>
      </c>
      <c r="P190" s="2">
        <v>533.29720136518768</v>
      </c>
      <c r="Q190" s="2">
        <v>78128.039999999994</v>
      </c>
      <c r="R190" s="2">
        <v>6.3037494251204231</v>
      </c>
      <c r="S190" s="2">
        <v>923.49929078014179</v>
      </c>
      <c r="T190" s="6">
        <v>28626.2</v>
      </c>
    </row>
    <row r="191" spans="1:20">
      <c r="A191" s="5" t="s">
        <v>12</v>
      </c>
      <c r="B191" s="2" t="s">
        <v>298</v>
      </c>
      <c r="C191" s="2" t="s">
        <v>14</v>
      </c>
      <c r="D191" s="3" t="s">
        <v>15</v>
      </c>
      <c r="E191" s="2" t="s">
        <v>299</v>
      </c>
      <c r="F191" s="2" t="str">
        <f t="shared" si="14"/>
        <v>STEEL</v>
      </c>
      <c r="G191" s="2" t="str">
        <f t="shared" si="15"/>
        <v>CUTLERY HOLDER</v>
      </c>
      <c r="H191" s="2" t="str">
        <f t="shared" si="16"/>
        <v>H2740</v>
      </c>
      <c r="I191" s="15" t="str">
        <f t="shared" si="17"/>
        <v/>
      </c>
      <c r="J191" s="15">
        <f t="shared" si="20"/>
        <v>960</v>
      </c>
      <c r="K191" s="2" t="str">
        <f>IFERROR(
TRIM(_xlfn.TEXTAFTER(_xlfn.TEXTBEFORE(_xlfn.TEXTAFTER(tblRaw[[#This Row],[GOODS DESCRIPTION]],"QTY"),"/")," ")),
tblRaw[[#This Row],[Unit of measure]]
)</f>
        <v>960 NOS</v>
      </c>
      <c r="L191" s="2">
        <f t="shared" si="18"/>
        <v>1.95</v>
      </c>
      <c r="M191" s="2" t="str">
        <f t="shared" si="19"/>
        <v>USD</v>
      </c>
      <c r="N191" s="2">
        <v>460</v>
      </c>
      <c r="O191" s="2" t="s">
        <v>17</v>
      </c>
      <c r="P191" s="2">
        <v>390.55113043478258</v>
      </c>
      <c r="Q191" s="2">
        <v>179653.52</v>
      </c>
      <c r="R191" s="2">
        <v>4.6164436221605509</v>
      </c>
      <c r="S191" s="2">
        <v>2123.5640661938528</v>
      </c>
      <c r="T191" s="6">
        <v>65825.100000000006</v>
      </c>
    </row>
    <row r="192" spans="1:20">
      <c r="A192" s="5" t="s">
        <v>12</v>
      </c>
      <c r="B192" s="2" t="s">
        <v>300</v>
      </c>
      <c r="C192" s="2" t="s">
        <v>14</v>
      </c>
      <c r="D192" s="3" t="s">
        <v>15</v>
      </c>
      <c r="E192" s="2" t="s">
        <v>301</v>
      </c>
      <c r="F192" s="2" t="str">
        <f t="shared" si="14"/>
        <v>AM-430</v>
      </c>
      <c r="G192" s="2" t="str">
        <f t="shared" si="15"/>
        <v>STEEL SPRINKLER</v>
      </c>
      <c r="H192" s="2" t="str">
        <f t="shared" si="16"/>
        <v>QTY: 62400 PCS/USD 0.5712 PER PCS</v>
      </c>
      <c r="I192" s="15" t="str">
        <f t="shared" si="17"/>
        <v>QTY:</v>
      </c>
      <c r="J192" s="15">
        <f t="shared" si="20"/>
        <v>62400</v>
      </c>
      <c r="K192" s="2" t="str">
        <f>IFERROR(
TRIM(_xlfn.TEXTAFTER(_xlfn.TEXTBEFORE(_xlfn.TEXTAFTER(tblRaw[[#This Row],[GOODS DESCRIPTION]],"QTY"),"/")," ")),
tblRaw[[#This Row],[Unit of measure]]
)</f>
        <v>62400 PCS</v>
      </c>
      <c r="L192" s="2">
        <f t="shared" si="18"/>
        <v>0.57120000000000004</v>
      </c>
      <c r="M192" s="2" t="str">
        <f t="shared" si="19"/>
        <v>USD</v>
      </c>
      <c r="N192" s="2">
        <v>11440</v>
      </c>
      <c r="O192" s="2" t="s">
        <v>17</v>
      </c>
      <c r="P192" s="2">
        <v>290.51598951048948</v>
      </c>
      <c r="Q192" s="2">
        <v>3323502.92</v>
      </c>
      <c r="R192" s="2">
        <v>3.433995147878127</v>
      </c>
      <c r="S192" s="2">
        <v>39284.904491725763</v>
      </c>
      <c r="T192" s="6">
        <v>1217731.5</v>
      </c>
    </row>
    <row r="193" spans="1:20">
      <c r="A193" s="5" t="s">
        <v>12</v>
      </c>
      <c r="B193" s="2" t="s">
        <v>300</v>
      </c>
      <c r="C193" s="2" t="s">
        <v>14</v>
      </c>
      <c r="D193" s="3" t="s">
        <v>18</v>
      </c>
      <c r="E193" s="2" t="s">
        <v>302</v>
      </c>
      <c r="F193" s="2" t="str">
        <f t="shared" si="14"/>
        <v>STEEL</v>
      </c>
      <c r="G193" s="2" t="str">
        <f t="shared" si="15"/>
        <v>SCRUBBER 2PCS SET</v>
      </c>
      <c r="H193" s="2" t="str">
        <f t="shared" si="16"/>
        <v>8001-2</v>
      </c>
      <c r="I193" s="15" t="str">
        <f t="shared" si="17"/>
        <v>8001-2)</v>
      </c>
      <c r="J193" s="15">
        <f t="shared" si="20"/>
        <v>168480</v>
      </c>
      <c r="K193" s="2" t="str">
        <f>IFERROR(
TRIM(_xlfn.TEXTAFTER(_xlfn.TEXTBEFORE(_xlfn.TEXTAFTER(tblRaw[[#This Row],[GOODS DESCRIPTION]],"QTY"),"/")," ")),
tblRaw[[#This Row],[Unit of measure]]
)</f>
        <v>168480 SET</v>
      </c>
      <c r="L193" s="2" t="str">
        <f t="shared" si="18"/>
        <v/>
      </c>
      <c r="M193" s="2" t="str">
        <f t="shared" si="19"/>
        <v>USD</v>
      </c>
      <c r="N193" s="2">
        <v>4914</v>
      </c>
      <c r="O193" s="2" t="s">
        <v>17</v>
      </c>
      <c r="P193" s="2">
        <v>472.38436507936512</v>
      </c>
      <c r="Q193" s="2">
        <v>2321296.77</v>
      </c>
      <c r="R193" s="2">
        <v>5.5837395399452134</v>
      </c>
      <c r="S193" s="2">
        <v>27438.496099290791</v>
      </c>
      <c r="T193" s="6">
        <v>1020442.1</v>
      </c>
    </row>
    <row r="194" spans="1:20">
      <c r="A194" s="5" t="s">
        <v>12</v>
      </c>
      <c r="B194" s="2" t="s">
        <v>300</v>
      </c>
      <c r="C194" s="2" t="s">
        <v>14</v>
      </c>
      <c r="D194" s="3" t="s">
        <v>15</v>
      </c>
      <c r="E194" s="2" t="s">
        <v>303</v>
      </c>
      <c r="F194" s="2" t="str">
        <f t="shared" ref="F194:F257" si="21">IFERROR(TRIM(LEFT(E194, FIND(" ", E194)-1)), "")</f>
        <v>STEEL</v>
      </c>
      <c r="G194" s="2" t="str">
        <f t="shared" ref="G194:G257" si="22">IFERROR(TRIM(MID(E194, FIND(" ", E194)+1, FIND("(",E194)-FIND(" ",E194)-1)), "")</f>
        <v>HANGER WITH HOOK</v>
      </c>
      <c r="H194" s="2" t="str">
        <f t="shared" ref="H194:H257" si="23">IFERROR(MID(E194, FIND("(",E194)+1, FIND(")",E194)-FIND("(",E194)-1), "")</f>
        <v>SM1168</v>
      </c>
      <c r="I194" s="15" t="str">
        <f t="shared" ref="I194:I257" si="24">IFERROR(MID(E194, FIND("(",E194, FIND("P",E194)) + 1, FIND(" ",E194, FIND("(",E194)) - FIND("(",E194) - 1), "")</f>
        <v/>
      </c>
      <c r="J194" s="15">
        <f t="shared" si="20"/>
        <v>57792</v>
      </c>
      <c r="K194" s="2" t="str">
        <f>IFERROR(
TRIM(_xlfn.TEXTAFTER(_xlfn.TEXTBEFORE(_xlfn.TEXTAFTER(tblRaw[[#This Row],[GOODS DESCRIPTION]],"QTY"),"/")," ")),
tblRaw[[#This Row],[Unit of measure]]
)</f>
        <v>57792 NOS</v>
      </c>
      <c r="L194" s="2">
        <f t="shared" ref="L194:L257" si="25">IFERROR(--MID(E194, FIND("USD",E194)+4, FIND(" ",E194,FIND("USD",E194)+5)-FIND("USD",E194)-4), IFERROR(--MID(E194,FIND("CNY",E194)+4,FIND(" ",E194,FIND("CNY",E194)+5)-FIND("CNY",E194)-4),""))</f>
        <v>1.23</v>
      </c>
      <c r="M194" s="2" t="str">
        <f t="shared" ref="M194:M257" si="26">IFERROR(IF(ISNUMBER(SEARCH("USD",E194)),"USD",IF(ISNUMBER(SEARCH("CNY",E194)),"CNY","")), "")</f>
        <v>USD</v>
      </c>
      <c r="N194" s="2">
        <v>10836</v>
      </c>
      <c r="O194" s="2" t="s">
        <v>17</v>
      </c>
      <c r="P194" s="2">
        <v>574.5712532299741</v>
      </c>
      <c r="Q194" s="2">
        <v>6226054.0999999996</v>
      </c>
      <c r="R194" s="2">
        <v>6.7916223786048953</v>
      </c>
      <c r="S194" s="2">
        <v>73594.020094562642</v>
      </c>
      <c r="T194" s="6">
        <v>2281226.2000000002</v>
      </c>
    </row>
    <row r="195" spans="1:20">
      <c r="A195" s="5" t="s">
        <v>12</v>
      </c>
      <c r="B195" s="2" t="s">
        <v>304</v>
      </c>
      <c r="C195" s="2" t="s">
        <v>14</v>
      </c>
      <c r="D195" s="3" t="s">
        <v>15</v>
      </c>
      <c r="E195" s="2" t="s">
        <v>242</v>
      </c>
      <c r="F195" s="2" t="str">
        <f t="shared" si="21"/>
        <v>RYX-02-020</v>
      </c>
      <c r="G195" s="2" t="str">
        <f t="shared" si="22"/>
        <v>MILD STEEL MULTI FUNCTION CLOTH STAND</v>
      </c>
      <c r="H195" s="2" t="str">
        <f t="shared" si="23"/>
        <v>QTY :1232NUM/CNY 101.00 PER NUM</v>
      </c>
      <c r="I195" s="15" t="str">
        <f t="shared" si="24"/>
        <v/>
      </c>
      <c r="J195" s="15" t="str">
        <f t="shared" ref="J195:J258" si="27">IFERROR(--SUBSTITUTE(MID(E195, FIND("QTY", E195)+4, FIND(" ",E195, FIND("QTY",E195)+5)-FIND("QTY",E195)-4), ",",""),"")</f>
        <v/>
      </c>
      <c r="K195" s="2" t="str">
        <f>IFERROR(
TRIM(_xlfn.TEXTAFTER(_xlfn.TEXTBEFORE(_xlfn.TEXTAFTER(tblRaw[[#This Row],[GOODS DESCRIPTION]],"QTY"),"/")," ")),
tblRaw[[#This Row],[Unit of measure]]
)</f>
        <v>:1232NUM</v>
      </c>
      <c r="L195" s="2">
        <f t="shared" si="25"/>
        <v>101</v>
      </c>
      <c r="M195" s="2" t="str">
        <f t="shared" si="26"/>
        <v>CNY</v>
      </c>
      <c r="N195" s="2">
        <v>4004</v>
      </c>
      <c r="O195" s="2" t="s">
        <v>17</v>
      </c>
      <c r="P195" s="2">
        <v>411.60567682317679</v>
      </c>
      <c r="Q195" s="2">
        <v>1648069.13</v>
      </c>
      <c r="R195" s="2">
        <v>4.8826296183057751</v>
      </c>
      <c r="S195" s="2">
        <v>19550.04899169632</v>
      </c>
      <c r="T195" s="6">
        <v>603852.5</v>
      </c>
    </row>
    <row r="196" spans="1:20">
      <c r="A196" s="5" t="s">
        <v>12</v>
      </c>
      <c r="B196" s="2" t="s">
        <v>304</v>
      </c>
      <c r="C196" s="2" t="s">
        <v>14</v>
      </c>
      <c r="D196" s="3" t="s">
        <v>15</v>
      </c>
      <c r="E196" s="2" t="s">
        <v>305</v>
      </c>
      <c r="F196" s="2" t="str">
        <f t="shared" si="21"/>
        <v>SY604A-4</v>
      </c>
      <c r="G196" s="2" t="str">
        <f t="shared" si="22"/>
        <v>STEEL HOOK 4PCS SET</v>
      </c>
      <c r="H196" s="2" t="str">
        <f t="shared" si="23"/>
        <v>QTY :25200 SET/USD 0.5207 PERSET</v>
      </c>
      <c r="I196" s="15" t="str">
        <f t="shared" si="24"/>
        <v>QTY</v>
      </c>
      <c r="J196" s="15" t="str">
        <f t="shared" si="27"/>
        <v/>
      </c>
      <c r="K196" s="2" t="str">
        <f>IFERROR(
TRIM(_xlfn.TEXTAFTER(_xlfn.TEXTBEFORE(_xlfn.TEXTAFTER(tblRaw[[#This Row],[GOODS DESCRIPTION]],"QTY"),"/")," ")),
tblRaw[[#This Row],[Unit of measure]]
)</f>
        <v>:25200 SET</v>
      </c>
      <c r="L196" s="2">
        <f t="shared" si="25"/>
        <v>0.52070000000000005</v>
      </c>
      <c r="M196" s="2" t="str">
        <f t="shared" si="26"/>
        <v>USD</v>
      </c>
      <c r="N196" s="2">
        <v>2940</v>
      </c>
      <c r="O196" s="2" t="s">
        <v>17</v>
      </c>
      <c r="P196" s="2">
        <v>414.11704081632661</v>
      </c>
      <c r="Q196" s="2">
        <v>1217504.1000000001</v>
      </c>
      <c r="R196" s="2">
        <v>4.9124204130050586</v>
      </c>
      <c r="S196" s="2">
        <v>14442.51601423488</v>
      </c>
      <c r="T196" s="6">
        <v>446093.5</v>
      </c>
    </row>
    <row r="197" spans="1:20">
      <c r="A197" s="5" t="s">
        <v>12</v>
      </c>
      <c r="B197" s="2" t="s">
        <v>306</v>
      </c>
      <c r="C197" s="2" t="s">
        <v>14</v>
      </c>
      <c r="D197" s="3" t="s">
        <v>15</v>
      </c>
      <c r="E197" s="2" t="s">
        <v>256</v>
      </c>
      <c r="F197" s="2" t="str">
        <f t="shared" si="21"/>
        <v>MILD</v>
      </c>
      <c r="G197" s="2" t="str">
        <f t="shared" si="22"/>
        <v>STEEL MULTI FUNCTION CLOTH STAND</v>
      </c>
      <c r="H197" s="2" t="str">
        <f t="shared" si="23"/>
        <v>RYX-02-020</v>
      </c>
      <c r="I197" s="15" t="str">
        <f t="shared" si="24"/>
        <v/>
      </c>
      <c r="J197" s="15">
        <f t="shared" si="27"/>
        <v>1232</v>
      </c>
      <c r="K197" s="2" t="str">
        <f>IFERROR(
TRIM(_xlfn.TEXTAFTER(_xlfn.TEXTBEFORE(_xlfn.TEXTAFTER(tblRaw[[#This Row],[GOODS DESCRIPTION]],"QTY"),"/")," ")),
tblRaw[[#This Row],[Unit of measure]]
)</f>
        <v>1232 NOS</v>
      </c>
      <c r="L197" s="2">
        <f t="shared" si="25"/>
        <v>101</v>
      </c>
      <c r="M197" s="2" t="str">
        <f t="shared" si="26"/>
        <v>CNY</v>
      </c>
      <c r="N197" s="2">
        <v>4004</v>
      </c>
      <c r="O197" s="2" t="s">
        <v>17</v>
      </c>
      <c r="P197" s="2">
        <v>444.94836163836158</v>
      </c>
      <c r="Q197" s="2">
        <v>1781573.24</v>
      </c>
      <c r="R197" s="2">
        <v>5.2781537560896989</v>
      </c>
      <c r="S197" s="2">
        <v>21133.72763938316</v>
      </c>
      <c r="T197" s="6">
        <v>652768.4</v>
      </c>
    </row>
    <row r="198" spans="1:20">
      <c r="A198" s="5" t="s">
        <v>12</v>
      </c>
      <c r="B198" s="2" t="s">
        <v>306</v>
      </c>
      <c r="C198" s="2" t="s">
        <v>14</v>
      </c>
      <c r="D198" s="3" t="s">
        <v>15</v>
      </c>
      <c r="E198" s="2" t="s">
        <v>307</v>
      </c>
      <c r="F198" s="2" t="str">
        <f t="shared" si="21"/>
        <v>HOUSEHOLD</v>
      </c>
      <c r="G198" s="2" t="str">
        <f t="shared" si="22"/>
        <v>STEEL HOOK 3PCS SET</v>
      </c>
      <c r="H198" s="2" t="str">
        <f t="shared" si="23"/>
        <v>2628</v>
      </c>
      <c r="I198" s="15" t="str">
        <f t="shared" si="24"/>
        <v>2628)</v>
      </c>
      <c r="J198" s="15">
        <f t="shared" si="27"/>
        <v>167040</v>
      </c>
      <c r="K198" s="2" t="str">
        <f>IFERROR(
TRIM(_xlfn.TEXTAFTER(_xlfn.TEXTBEFORE(_xlfn.TEXTAFTER(tblRaw[[#This Row],[GOODS DESCRIPTION]],"QTY"),"/")," ")),
tblRaw[[#This Row],[Unit of measure]]
)</f>
        <v>167040 SET</v>
      </c>
      <c r="L198" s="2">
        <f t="shared" si="25"/>
        <v>0.375</v>
      </c>
      <c r="M198" s="2" t="str">
        <f t="shared" si="26"/>
        <v>USD</v>
      </c>
      <c r="N198" s="2">
        <v>5660.8</v>
      </c>
      <c r="O198" s="2" t="s">
        <v>17</v>
      </c>
      <c r="P198" s="2">
        <v>982.02635493216519</v>
      </c>
      <c r="Q198" s="2">
        <v>5559054.79</v>
      </c>
      <c r="R198" s="2">
        <v>11.64918570500789</v>
      </c>
      <c r="S198" s="2">
        <v>65943.71043890866</v>
      </c>
      <c r="T198" s="6">
        <v>2036837.7</v>
      </c>
    </row>
    <row r="199" spans="1:20">
      <c r="A199" s="5" t="s">
        <v>12</v>
      </c>
      <c r="B199" s="2" t="s">
        <v>308</v>
      </c>
      <c r="C199" s="2" t="s">
        <v>14</v>
      </c>
      <c r="D199" s="3" t="s">
        <v>18</v>
      </c>
      <c r="E199" s="2" t="s">
        <v>264</v>
      </c>
      <c r="F199" s="2" t="str">
        <f t="shared" si="21"/>
        <v>STEEL</v>
      </c>
      <c r="G199" s="2" t="str">
        <f t="shared" si="22"/>
        <v>SCRUBBER 6PCS SET</v>
      </c>
      <c r="H199" s="2" t="str">
        <f t="shared" si="23"/>
        <v>OKS-4156</v>
      </c>
      <c r="I199" s="15" t="str">
        <f t="shared" si="24"/>
        <v>OKS-4156)</v>
      </c>
      <c r="J199" s="15">
        <f t="shared" si="27"/>
        <v>98400</v>
      </c>
      <c r="K199" s="2" t="str">
        <f>IFERROR(
TRIM(_xlfn.TEXTAFTER(_xlfn.TEXTBEFORE(_xlfn.TEXTAFTER(tblRaw[[#This Row],[GOODS DESCRIPTION]],"QTY"),"/")," ")),
tblRaw[[#This Row],[Unit of measure]]
)</f>
        <v>98400 SET</v>
      </c>
      <c r="L199" s="2" t="str">
        <f t="shared" si="25"/>
        <v/>
      </c>
      <c r="M199" s="2" t="str">
        <f t="shared" si="26"/>
        <v>USD</v>
      </c>
      <c r="N199" s="2">
        <v>8856</v>
      </c>
      <c r="O199" s="2" t="s">
        <v>17</v>
      </c>
      <c r="P199" s="2">
        <v>255.776303071364</v>
      </c>
      <c r="Q199" s="2">
        <v>2265154.94</v>
      </c>
      <c r="R199" s="2">
        <v>3.0341198466354</v>
      </c>
      <c r="S199" s="2">
        <v>26870.165361803101</v>
      </c>
      <c r="T199" s="6">
        <v>995762.1</v>
      </c>
    </row>
    <row r="200" spans="1:20">
      <c r="A200" s="5" t="s">
        <v>12</v>
      </c>
      <c r="B200" s="2" t="s">
        <v>309</v>
      </c>
      <c r="C200" s="2" t="s">
        <v>14</v>
      </c>
      <c r="D200" s="3" t="s">
        <v>18</v>
      </c>
      <c r="E200" s="2" t="s">
        <v>310</v>
      </c>
      <c r="F200" s="2" t="str">
        <f t="shared" si="21"/>
        <v>STEEL</v>
      </c>
      <c r="G200" s="2" t="str">
        <f t="shared" si="22"/>
        <v>SCRUBBER 2PCS SET</v>
      </c>
      <c r="H200" s="2" t="str">
        <f t="shared" si="23"/>
        <v>8001-2</v>
      </c>
      <c r="I200" s="15" t="str">
        <f t="shared" si="24"/>
        <v>8001-2)</v>
      </c>
      <c r="J200" s="15">
        <f t="shared" si="27"/>
        <v>166320</v>
      </c>
      <c r="K200" s="2" t="str">
        <f>IFERROR(
TRIM(_xlfn.TEXTAFTER(_xlfn.TEXTBEFORE(_xlfn.TEXTAFTER(tblRaw[[#This Row],[GOODS DESCRIPTION]],"QTY"),"/")," ")),
tblRaw[[#This Row],[Unit of measure]]
)</f>
        <v>166320 SET</v>
      </c>
      <c r="L200" s="2" t="str">
        <f t="shared" si="25"/>
        <v/>
      </c>
      <c r="M200" s="2" t="str">
        <f t="shared" si="26"/>
        <v>USD</v>
      </c>
      <c r="N200" s="2">
        <v>4851</v>
      </c>
      <c r="O200" s="2" t="s">
        <v>17</v>
      </c>
      <c r="P200" s="2">
        <v>509.08170892599497</v>
      </c>
      <c r="Q200" s="2">
        <v>2469555.37</v>
      </c>
      <c r="R200" s="2">
        <v>6.0389289315064598</v>
      </c>
      <c r="S200" s="2">
        <v>29294.844246737801</v>
      </c>
      <c r="T200" s="6">
        <v>1085616.6000000001</v>
      </c>
    </row>
    <row r="201" spans="1:20">
      <c r="A201" s="5" t="s">
        <v>12</v>
      </c>
      <c r="B201" s="2" t="s">
        <v>309</v>
      </c>
      <c r="C201" s="2" t="s">
        <v>14</v>
      </c>
      <c r="D201" s="3" t="s">
        <v>18</v>
      </c>
      <c r="E201" s="2" t="s">
        <v>311</v>
      </c>
      <c r="F201" s="2" t="str">
        <f t="shared" si="21"/>
        <v>STEEL</v>
      </c>
      <c r="G201" s="2" t="str">
        <f t="shared" si="22"/>
        <v>SCRUBBER 2PCS SET</v>
      </c>
      <c r="H201" s="2" t="str">
        <f t="shared" si="23"/>
        <v>8001-2</v>
      </c>
      <c r="I201" s="15" t="str">
        <f t="shared" si="24"/>
        <v>8001-2)</v>
      </c>
      <c r="J201" s="15">
        <f t="shared" si="27"/>
        <v>166920</v>
      </c>
      <c r="K201" s="2" t="str">
        <f>IFERROR(
TRIM(_xlfn.TEXTAFTER(_xlfn.TEXTBEFORE(_xlfn.TEXTAFTER(tblRaw[[#This Row],[GOODS DESCRIPTION]],"QTY"),"/")," ")),
tblRaw[[#This Row],[Unit of measure]]
)</f>
        <v>166920 SET</v>
      </c>
      <c r="L201" s="2" t="str">
        <f t="shared" si="25"/>
        <v/>
      </c>
      <c r="M201" s="2" t="str">
        <f t="shared" si="26"/>
        <v>USD</v>
      </c>
      <c r="N201" s="2">
        <v>4869</v>
      </c>
      <c r="O201" s="2" t="s">
        <v>17</v>
      </c>
      <c r="P201" s="2">
        <v>508.77128568494601</v>
      </c>
      <c r="Q201" s="2">
        <v>2477207.39</v>
      </c>
      <c r="R201" s="2">
        <v>6.0352465680301997</v>
      </c>
      <c r="S201" s="2">
        <v>29385.615539738999</v>
      </c>
      <c r="T201" s="6">
        <v>1088980.3</v>
      </c>
    </row>
    <row r="202" spans="1:20">
      <c r="A202" s="5" t="s">
        <v>12</v>
      </c>
      <c r="B202" s="2" t="s">
        <v>312</v>
      </c>
      <c r="C202" s="2" t="s">
        <v>14</v>
      </c>
      <c r="D202" s="3" t="s">
        <v>15</v>
      </c>
      <c r="E202" s="2" t="s">
        <v>313</v>
      </c>
      <c r="F202" s="2" t="str">
        <f t="shared" si="21"/>
        <v>STEEL</v>
      </c>
      <c r="G202" s="2" t="str">
        <f t="shared" si="22"/>
        <v>HANGER WITH HOOK</v>
      </c>
      <c r="H202" s="2" t="str">
        <f t="shared" si="23"/>
        <v>SL-89</v>
      </c>
      <c r="I202" s="15" t="str">
        <f t="shared" si="24"/>
        <v/>
      </c>
      <c r="J202" s="15">
        <f t="shared" si="27"/>
        <v>70056</v>
      </c>
      <c r="K202" s="2" t="str">
        <f>IFERROR(
TRIM(_xlfn.TEXTAFTER(_xlfn.TEXTBEFORE(_xlfn.TEXTAFTER(tblRaw[[#This Row],[GOODS DESCRIPTION]],"QTY"),"/")," ")),
tblRaw[[#This Row],[Unit of measure]]
)</f>
        <v>70056 PCS</v>
      </c>
      <c r="L202" s="2">
        <f t="shared" si="25"/>
        <v>7.45</v>
      </c>
      <c r="M202" s="2" t="str">
        <f t="shared" si="26"/>
        <v>CNY</v>
      </c>
      <c r="N202" s="2">
        <v>15568</v>
      </c>
      <c r="O202" s="2" t="s">
        <v>17</v>
      </c>
      <c r="P202" s="2">
        <v>409.11271839671099</v>
      </c>
      <c r="Q202" s="2">
        <v>6369066.7999999998</v>
      </c>
      <c r="R202" s="2">
        <v>4.8530571577308601</v>
      </c>
      <c r="S202" s="2">
        <v>75552.393831554</v>
      </c>
      <c r="T202" s="6">
        <v>2333626.1</v>
      </c>
    </row>
    <row r="203" spans="1:20">
      <c r="A203" s="5" t="s">
        <v>12</v>
      </c>
      <c r="B203" s="2" t="s">
        <v>314</v>
      </c>
      <c r="C203" s="2" t="s">
        <v>14</v>
      </c>
      <c r="D203" s="3" t="s">
        <v>15</v>
      </c>
      <c r="E203" s="2" t="s">
        <v>258</v>
      </c>
      <c r="F203" s="2" t="str">
        <f t="shared" si="21"/>
        <v>MILD</v>
      </c>
      <c r="G203" s="2" t="str">
        <f t="shared" si="22"/>
        <v>STEEL MULTI FUNCTION CLOTH STAND</v>
      </c>
      <c r="H203" s="2" t="str">
        <f t="shared" si="23"/>
        <v>RYX-02-021A</v>
      </c>
      <c r="I203" s="15" t="str">
        <f t="shared" si="24"/>
        <v/>
      </c>
      <c r="J203" s="15">
        <f t="shared" si="27"/>
        <v>3888</v>
      </c>
      <c r="K203" s="2" t="str">
        <f>IFERROR(
TRIM(_xlfn.TEXTAFTER(_xlfn.TEXTBEFORE(_xlfn.TEXTAFTER(tblRaw[[#This Row],[GOODS DESCRIPTION]],"QTY"),"/")," ")),
tblRaw[[#This Row],[Unit of measure]]
)</f>
        <v>3888 NOS</v>
      </c>
      <c r="L203" s="2">
        <f t="shared" si="25"/>
        <v>61.5</v>
      </c>
      <c r="M203" s="2" t="str">
        <f t="shared" si="26"/>
        <v>CNY</v>
      </c>
      <c r="N203" s="2">
        <v>14256</v>
      </c>
      <c r="O203" s="2" t="s">
        <v>17</v>
      </c>
      <c r="P203" s="2">
        <v>280.68241160000002</v>
      </c>
      <c r="Q203" s="2">
        <v>4001408.46</v>
      </c>
      <c r="R203" s="2">
        <v>3.3295659739999999</v>
      </c>
      <c r="S203" s="2">
        <v>47466.292529999999</v>
      </c>
      <c r="T203" s="6">
        <v>1466116.1</v>
      </c>
    </row>
    <row r="204" spans="1:20">
      <c r="A204" s="5" t="s">
        <v>12</v>
      </c>
      <c r="B204" s="2" t="s">
        <v>315</v>
      </c>
      <c r="C204" s="2" t="s">
        <v>14</v>
      </c>
      <c r="D204" s="3" t="s">
        <v>15</v>
      </c>
      <c r="E204" s="2" t="s">
        <v>316</v>
      </c>
      <c r="F204" s="2" t="str">
        <f t="shared" si="21"/>
        <v>STEEL</v>
      </c>
      <c r="G204" s="2" t="str">
        <f t="shared" si="22"/>
        <v>HANGER 10PCS SET</v>
      </c>
      <c r="H204" s="2" t="str">
        <f t="shared" si="23"/>
        <v>SY772-42</v>
      </c>
      <c r="I204" s="15" t="str">
        <f t="shared" si="24"/>
        <v>SY772-42)</v>
      </c>
      <c r="J204" s="15">
        <f t="shared" si="27"/>
        <v>10080</v>
      </c>
      <c r="K204" s="2" t="str">
        <f>IFERROR(
TRIM(_xlfn.TEXTAFTER(_xlfn.TEXTBEFORE(_xlfn.TEXTAFTER(tblRaw[[#This Row],[GOODS DESCRIPTION]],"QTY"),"/")," ")),
tblRaw[[#This Row],[Unit of measure]]
)</f>
        <v>10080 SET</v>
      </c>
      <c r="L204" s="2" t="str">
        <f t="shared" si="25"/>
        <v/>
      </c>
      <c r="M204" s="2" t="str">
        <f t="shared" si="26"/>
        <v>USD</v>
      </c>
      <c r="N204" s="2">
        <v>5264</v>
      </c>
      <c r="O204" s="2" t="s">
        <v>17</v>
      </c>
      <c r="P204" s="2">
        <v>224.32924009999999</v>
      </c>
      <c r="Q204" s="2">
        <v>1180869.1200000001</v>
      </c>
      <c r="R204" s="2">
        <v>2.6610823259999998</v>
      </c>
      <c r="S204" s="2">
        <v>14007.93737</v>
      </c>
      <c r="T204" s="6">
        <v>432670.4</v>
      </c>
    </row>
    <row r="205" spans="1:20">
      <c r="A205" s="5" t="s">
        <v>12</v>
      </c>
      <c r="B205" s="2" t="s">
        <v>317</v>
      </c>
      <c r="C205" s="2" t="s">
        <v>14</v>
      </c>
      <c r="D205" s="3" t="s">
        <v>15</v>
      </c>
      <c r="E205" s="2" t="s">
        <v>318</v>
      </c>
      <c r="F205" s="2" t="str">
        <f t="shared" si="21"/>
        <v>MILD</v>
      </c>
      <c r="G205" s="2" t="str">
        <f t="shared" si="22"/>
        <v>STEEL MULTI FUNCTION CLOTH STAND</v>
      </c>
      <c r="H205" s="2" t="str">
        <f t="shared" si="23"/>
        <v>RYX-02-020</v>
      </c>
      <c r="I205" s="15" t="str">
        <f t="shared" si="24"/>
        <v/>
      </c>
      <c r="J205" s="15">
        <f t="shared" si="27"/>
        <v>1232</v>
      </c>
      <c r="K205" s="2" t="str">
        <f>IFERROR(
TRIM(_xlfn.TEXTAFTER(_xlfn.TEXTBEFORE(_xlfn.TEXTAFTER(tblRaw[[#This Row],[GOODS DESCRIPTION]],"QTY"),"/")," ")),
tblRaw[[#This Row],[Unit of measure]]
)</f>
        <v>1232 NOS</v>
      </c>
      <c r="L205" s="2">
        <f t="shared" si="25"/>
        <v>101</v>
      </c>
      <c r="M205" s="2" t="str">
        <f t="shared" si="26"/>
        <v>CNY</v>
      </c>
      <c r="N205" s="2">
        <v>4004</v>
      </c>
      <c r="O205" s="2" t="s">
        <v>17</v>
      </c>
      <c r="P205" s="2">
        <v>463.65652847152847</v>
      </c>
      <c r="Q205" s="2">
        <v>1856480.74</v>
      </c>
      <c r="R205" s="2">
        <v>5.5000774433158766</v>
      </c>
      <c r="S205" s="2">
        <v>22022.310083036769</v>
      </c>
      <c r="T205" s="6">
        <v>680214.5</v>
      </c>
    </row>
    <row r="206" spans="1:20">
      <c r="A206" s="5" t="s">
        <v>12</v>
      </c>
      <c r="B206" s="2" t="s">
        <v>319</v>
      </c>
      <c r="C206" s="2" t="s">
        <v>14</v>
      </c>
      <c r="D206" s="3" t="s">
        <v>15</v>
      </c>
      <c r="E206" s="2" t="s">
        <v>242</v>
      </c>
      <c r="F206" s="2" t="str">
        <f t="shared" si="21"/>
        <v>RYX-02-020</v>
      </c>
      <c r="G206" s="2" t="str">
        <f t="shared" si="22"/>
        <v>MILD STEEL MULTI FUNCTION CLOTH STAND</v>
      </c>
      <c r="H206" s="2" t="str">
        <f t="shared" si="23"/>
        <v>QTY :1232NUM/CNY 101.00 PER NUM</v>
      </c>
      <c r="I206" s="15" t="str">
        <f t="shared" si="24"/>
        <v/>
      </c>
      <c r="J206" s="15" t="str">
        <f t="shared" si="27"/>
        <v/>
      </c>
      <c r="K206" s="2" t="str">
        <f>IFERROR(
TRIM(_xlfn.TEXTAFTER(_xlfn.TEXTBEFORE(_xlfn.TEXTAFTER(tblRaw[[#This Row],[GOODS DESCRIPTION]],"QTY"),"/")," ")),
tblRaw[[#This Row],[Unit of measure]]
)</f>
        <v>:1232NUM</v>
      </c>
      <c r="L206" s="2">
        <f t="shared" si="25"/>
        <v>101</v>
      </c>
      <c r="M206" s="2" t="str">
        <f t="shared" si="26"/>
        <v>CNY</v>
      </c>
      <c r="N206" s="2">
        <v>4004</v>
      </c>
      <c r="O206" s="2" t="s">
        <v>17</v>
      </c>
      <c r="P206" s="2">
        <v>395.23124625374618</v>
      </c>
      <c r="Q206" s="2">
        <v>1582505.91</v>
      </c>
      <c r="R206" s="2">
        <v>4.6883896352757564</v>
      </c>
      <c r="S206" s="2">
        <v>18772.312099644128</v>
      </c>
      <c r="T206" s="6">
        <v>579830.19999999995</v>
      </c>
    </row>
    <row r="207" spans="1:20">
      <c r="A207" s="5" t="s">
        <v>12</v>
      </c>
      <c r="B207" s="2" t="s">
        <v>319</v>
      </c>
      <c r="C207" s="2" t="s">
        <v>14</v>
      </c>
      <c r="D207" s="3" t="s">
        <v>18</v>
      </c>
      <c r="E207" s="2" t="s">
        <v>320</v>
      </c>
      <c r="F207" s="2" t="str">
        <f t="shared" si="21"/>
        <v>STEEL</v>
      </c>
      <c r="G207" s="2" t="str">
        <f t="shared" si="22"/>
        <v>SCRUBBER 2PCS SET</v>
      </c>
      <c r="H207" s="2" t="str">
        <f t="shared" si="23"/>
        <v>8001-2</v>
      </c>
      <c r="I207" s="15" t="str">
        <f t="shared" si="24"/>
        <v>8001-2)</v>
      </c>
      <c r="J207" s="15">
        <f t="shared" si="27"/>
        <v>167880</v>
      </c>
      <c r="K207" s="2" t="str">
        <f>IFERROR(
TRIM(_xlfn.TEXTAFTER(_xlfn.TEXTBEFORE(_xlfn.TEXTAFTER(tblRaw[[#This Row],[GOODS DESCRIPTION]],"QTY"),"/")," ")),
tblRaw[[#This Row],[Unit of measure]]
)</f>
        <v>167880 SET</v>
      </c>
      <c r="L207" s="2" t="str">
        <f t="shared" si="25"/>
        <v/>
      </c>
      <c r="M207" s="2" t="str">
        <f t="shared" si="26"/>
        <v>USD</v>
      </c>
      <c r="N207" s="2">
        <v>4896</v>
      </c>
      <c r="O207" s="2" t="s">
        <v>17</v>
      </c>
      <c r="P207" s="2">
        <v>507.56353758169939</v>
      </c>
      <c r="Q207" s="2">
        <v>2485031.08</v>
      </c>
      <c r="R207" s="2">
        <v>6.0209197815148201</v>
      </c>
      <c r="S207" s="2">
        <v>29478.423250296561</v>
      </c>
      <c r="T207" s="6">
        <v>1092419.6000000001</v>
      </c>
    </row>
    <row r="208" spans="1:20">
      <c r="A208" s="5" t="s">
        <v>12</v>
      </c>
      <c r="B208" s="2" t="s">
        <v>321</v>
      </c>
      <c r="C208" s="2" t="s">
        <v>14</v>
      </c>
      <c r="D208" s="3" t="s">
        <v>15</v>
      </c>
      <c r="E208" s="2" t="s">
        <v>322</v>
      </c>
      <c r="F208" s="2" t="str">
        <f t="shared" si="21"/>
        <v>STEEL</v>
      </c>
      <c r="G208" s="2" t="str">
        <f t="shared" si="22"/>
        <v>HANGER 10PCS SET</v>
      </c>
      <c r="H208" s="2" t="str">
        <f t="shared" si="23"/>
        <v>SY772-42</v>
      </c>
      <c r="I208" s="15" t="str">
        <f t="shared" si="24"/>
        <v>SY772-42)</v>
      </c>
      <c r="J208" s="15">
        <f t="shared" si="27"/>
        <v>5040</v>
      </c>
      <c r="K208" s="2" t="str">
        <f>IFERROR(
TRIM(_xlfn.TEXTAFTER(_xlfn.TEXTBEFORE(_xlfn.TEXTAFTER(tblRaw[[#This Row],[GOODS DESCRIPTION]],"QTY"),"/")," ")),
tblRaw[[#This Row],[Unit of measure]]
)</f>
        <v>5040 SET</v>
      </c>
      <c r="L208" s="2" t="str">
        <f t="shared" si="25"/>
        <v/>
      </c>
      <c r="M208" s="2" t="str">
        <f t="shared" si="26"/>
        <v>USD</v>
      </c>
      <c r="N208" s="2">
        <v>2632</v>
      </c>
      <c r="O208" s="2" t="s">
        <v>17</v>
      </c>
      <c r="P208" s="2">
        <v>230.53587386018239</v>
      </c>
      <c r="Q208" s="2">
        <v>606770.42000000004</v>
      </c>
      <c r="R208" s="2">
        <v>2.734707874972508</v>
      </c>
      <c r="S208" s="2">
        <v>7197.7511269276401</v>
      </c>
      <c r="T208" s="6">
        <v>222320.7</v>
      </c>
    </row>
    <row r="209" spans="1:20">
      <c r="A209" s="5" t="s">
        <v>12</v>
      </c>
      <c r="B209" s="2" t="s">
        <v>323</v>
      </c>
      <c r="C209" s="2" t="s">
        <v>14</v>
      </c>
      <c r="D209" s="3" t="s">
        <v>15</v>
      </c>
      <c r="E209" s="2" t="s">
        <v>324</v>
      </c>
      <c r="F209" s="2" t="str">
        <f t="shared" si="21"/>
        <v>STEEL</v>
      </c>
      <c r="G209" s="2" t="str">
        <f t="shared" si="22"/>
        <v>GIFT BOX HEART SHAPE</v>
      </c>
      <c r="H209" s="2" t="str">
        <f t="shared" si="23"/>
        <v>GS-47</v>
      </c>
      <c r="I209" s="15" t="str">
        <f t="shared" si="24"/>
        <v>GS-47)</v>
      </c>
      <c r="J209" s="15">
        <f t="shared" si="27"/>
        <v>1008</v>
      </c>
      <c r="K209" s="2" t="str">
        <f>IFERROR(
TRIM(_xlfn.TEXTAFTER(_xlfn.TEXTBEFORE(_xlfn.TEXTAFTER(tblRaw[[#This Row],[GOODS DESCRIPTION]],"QTY"),"/")," ")),
tblRaw[[#This Row],[Unit of measure]]
)</f>
        <v>1008 PCS</v>
      </c>
      <c r="L209" s="2" t="str">
        <f t="shared" si="25"/>
        <v/>
      </c>
      <c r="M209" s="2" t="str">
        <f t="shared" si="26"/>
        <v>USD</v>
      </c>
      <c r="N209" s="2">
        <v>60.9</v>
      </c>
      <c r="O209" s="2" t="s">
        <v>17</v>
      </c>
      <c r="P209" s="2">
        <v>366.3</v>
      </c>
      <c r="Q209" s="2">
        <v>22307.67</v>
      </c>
      <c r="R209" s="2">
        <v>4.345195729537366</v>
      </c>
      <c r="S209" s="2">
        <v>264.62241992882559</v>
      </c>
      <c r="T209" s="6">
        <v>8173.5</v>
      </c>
    </row>
    <row r="210" spans="1:20">
      <c r="A210" s="5" t="s">
        <v>12</v>
      </c>
      <c r="B210" s="2" t="s">
        <v>323</v>
      </c>
      <c r="C210" s="2" t="s">
        <v>14</v>
      </c>
      <c r="D210" s="3" t="s">
        <v>15</v>
      </c>
      <c r="E210" s="2" t="s">
        <v>325</v>
      </c>
      <c r="F210" s="2" t="str">
        <f t="shared" si="21"/>
        <v>STEEL</v>
      </c>
      <c r="G210" s="2" t="str">
        <f t="shared" si="22"/>
        <v>GIFT BOX SQUARE SHAPE</v>
      </c>
      <c r="H210" s="2" t="str">
        <f t="shared" si="23"/>
        <v>GS-48</v>
      </c>
      <c r="I210" s="15" t="str">
        <f t="shared" si="24"/>
        <v>GS-48)</v>
      </c>
      <c r="J210" s="15">
        <f t="shared" si="27"/>
        <v>480</v>
      </c>
      <c r="K210" s="2" t="str">
        <f>IFERROR(
TRIM(_xlfn.TEXTAFTER(_xlfn.TEXTBEFORE(_xlfn.TEXTAFTER(tblRaw[[#This Row],[GOODS DESCRIPTION]],"QTY"),"/")," ")),
tblRaw[[#This Row],[Unit of measure]]
)</f>
        <v>480 PCS</v>
      </c>
      <c r="L210" s="2" t="str">
        <f t="shared" si="25"/>
        <v/>
      </c>
      <c r="M210" s="2" t="str">
        <f t="shared" si="26"/>
        <v>USD</v>
      </c>
      <c r="N210" s="2">
        <v>108</v>
      </c>
      <c r="O210" s="2" t="s">
        <v>17</v>
      </c>
      <c r="P210" s="2">
        <v>343.80490740740743</v>
      </c>
      <c r="Q210" s="2">
        <v>37130.93</v>
      </c>
      <c r="R210" s="2">
        <v>4.0783500285576224</v>
      </c>
      <c r="S210" s="2">
        <v>440.46180308422311</v>
      </c>
      <c r="T210" s="6">
        <v>13604.8</v>
      </c>
    </row>
    <row r="211" spans="1:20">
      <c r="A211" s="5" t="s">
        <v>12</v>
      </c>
      <c r="B211" s="2" t="s">
        <v>326</v>
      </c>
      <c r="C211" s="2" t="s">
        <v>14</v>
      </c>
      <c r="D211" s="3" t="s">
        <v>15</v>
      </c>
      <c r="E211" s="2" t="s">
        <v>327</v>
      </c>
      <c r="F211" s="2" t="str">
        <f t="shared" si="21"/>
        <v>STEEL</v>
      </c>
      <c r="G211" s="2" t="str">
        <f t="shared" si="22"/>
        <v>LUNCH BOX</v>
      </c>
      <c r="H211" s="2" t="str">
        <f t="shared" si="23"/>
        <v>6717</v>
      </c>
      <c r="I211" s="15" t="str">
        <f t="shared" si="24"/>
        <v/>
      </c>
      <c r="J211" s="15">
        <f t="shared" si="27"/>
        <v>336</v>
      </c>
      <c r="K211" s="2" t="str">
        <f>IFERROR(
TRIM(_xlfn.TEXTAFTER(_xlfn.TEXTBEFORE(_xlfn.TEXTAFTER(tblRaw[[#This Row],[GOODS DESCRIPTION]],"QTY"),"/")," ")),
tblRaw[[#This Row],[Unit of measure]]
)</f>
        <v>336 NOS</v>
      </c>
      <c r="L211" s="2">
        <f t="shared" si="25"/>
        <v>2.96</v>
      </c>
      <c r="M211" s="2" t="str">
        <f t="shared" si="26"/>
        <v>USD</v>
      </c>
      <c r="N211" s="2">
        <v>128.80000000000001</v>
      </c>
      <c r="O211" s="2" t="s">
        <v>17</v>
      </c>
      <c r="P211" s="2">
        <v>724.98121118012421</v>
      </c>
      <c r="Q211" s="2">
        <v>93377.58</v>
      </c>
      <c r="R211" s="2">
        <v>8.6000143674985079</v>
      </c>
      <c r="S211" s="2">
        <v>1107.6818505338081</v>
      </c>
      <c r="T211" s="6">
        <v>34213.599999999999</v>
      </c>
    </row>
    <row r="212" spans="1:20">
      <c r="A212" s="5" t="s">
        <v>12</v>
      </c>
      <c r="B212" s="2" t="s">
        <v>326</v>
      </c>
      <c r="C212" s="2" t="s">
        <v>14</v>
      </c>
      <c r="D212" s="3" t="s">
        <v>15</v>
      </c>
      <c r="E212" s="2" t="s">
        <v>328</v>
      </c>
      <c r="F212" s="2" t="str">
        <f t="shared" si="21"/>
        <v>STEEL</v>
      </c>
      <c r="G212" s="2" t="str">
        <f t="shared" si="22"/>
        <v>ROUND CONTAINER</v>
      </c>
      <c r="H212" s="2" t="str">
        <f t="shared" si="23"/>
        <v>6856</v>
      </c>
      <c r="I212" s="15" t="str">
        <f t="shared" si="24"/>
        <v/>
      </c>
      <c r="J212" s="15">
        <f t="shared" si="27"/>
        <v>16056</v>
      </c>
      <c r="K212" s="2" t="str">
        <f>IFERROR(
TRIM(_xlfn.TEXTAFTER(_xlfn.TEXTBEFORE(_xlfn.TEXTAFTER(tblRaw[[#This Row],[GOODS DESCRIPTION]],"QTY"),"/")," ")),
tblRaw[[#This Row],[Unit of measure]]
)</f>
        <v>16056 NOS</v>
      </c>
      <c r="L212" s="2">
        <f t="shared" si="25"/>
        <v>0.56799999999999995</v>
      </c>
      <c r="M212" s="2" t="str">
        <f t="shared" si="26"/>
        <v>USD</v>
      </c>
      <c r="N212" s="2">
        <v>1338</v>
      </c>
      <c r="O212" s="2" t="s">
        <v>17</v>
      </c>
      <c r="P212" s="2">
        <v>639.94296711509708</v>
      </c>
      <c r="Q212" s="2">
        <v>856243.69</v>
      </c>
      <c r="R212" s="2">
        <v>7.5912570239038804</v>
      </c>
      <c r="S212" s="2">
        <v>10157.10189798339</v>
      </c>
      <c r="T212" s="6">
        <v>313727.7</v>
      </c>
    </row>
    <row r="213" spans="1:20">
      <c r="A213" s="5" t="s">
        <v>12</v>
      </c>
      <c r="B213" s="2" t="s">
        <v>326</v>
      </c>
      <c r="C213" s="2" t="s">
        <v>14</v>
      </c>
      <c r="D213" s="3" t="s">
        <v>15</v>
      </c>
      <c r="E213" s="2" t="s">
        <v>329</v>
      </c>
      <c r="F213" s="2" t="str">
        <f t="shared" si="21"/>
        <v>STEEL</v>
      </c>
      <c r="G213" s="2" t="str">
        <f t="shared" si="22"/>
        <v>ROUND CONTAINER</v>
      </c>
      <c r="H213" s="2" t="str">
        <f t="shared" si="23"/>
        <v>6857</v>
      </c>
      <c r="I213" s="15" t="str">
        <f t="shared" si="24"/>
        <v/>
      </c>
      <c r="J213" s="15">
        <f t="shared" si="27"/>
        <v>27984</v>
      </c>
      <c r="K213" s="2" t="str">
        <f>IFERROR(
TRIM(_xlfn.TEXTAFTER(_xlfn.TEXTBEFORE(_xlfn.TEXTAFTER(tblRaw[[#This Row],[GOODS DESCRIPTION]],"QTY"),"/")," ")),
tblRaw[[#This Row],[Unit of measure]]
)</f>
        <v>27984 NOS</v>
      </c>
      <c r="L213" s="2">
        <f t="shared" si="25"/>
        <v>0.71799999999999997</v>
      </c>
      <c r="M213" s="2" t="str">
        <f t="shared" si="26"/>
        <v>USD</v>
      </c>
      <c r="N213" s="2">
        <v>3567.96</v>
      </c>
      <c r="O213" s="2" t="s">
        <v>17</v>
      </c>
      <c r="P213" s="2">
        <v>528.72012298344146</v>
      </c>
      <c r="Q213" s="2">
        <v>1886452.25</v>
      </c>
      <c r="R213" s="2">
        <v>6.2718875798747504</v>
      </c>
      <c r="S213" s="2">
        <v>22377.84400948992</v>
      </c>
      <c r="T213" s="6">
        <v>691196.1</v>
      </c>
    </row>
    <row r="214" spans="1:20">
      <c r="A214" s="5" t="s">
        <v>12</v>
      </c>
      <c r="B214" s="2" t="s">
        <v>330</v>
      </c>
      <c r="C214" s="2" t="s">
        <v>14</v>
      </c>
      <c r="D214" s="3" t="s">
        <v>18</v>
      </c>
      <c r="E214" s="2" t="s">
        <v>331</v>
      </c>
      <c r="F214" s="2" t="str">
        <f t="shared" si="21"/>
        <v>SS</v>
      </c>
      <c r="G214" s="2" t="str">
        <f t="shared" si="22"/>
        <v>SCRUBBER 3PCS SET</v>
      </c>
      <c r="H214" s="2" t="str">
        <f t="shared" si="23"/>
        <v>SS410</v>
      </c>
      <c r="I214" s="15" t="str">
        <f t="shared" si="24"/>
        <v>SS410)</v>
      </c>
      <c r="J214" s="15">
        <f t="shared" si="27"/>
        <v>120360</v>
      </c>
      <c r="K214" s="2" t="str">
        <f>IFERROR(
TRIM(_xlfn.TEXTAFTER(_xlfn.TEXTBEFORE(_xlfn.TEXTAFTER(tblRaw[[#This Row],[GOODS DESCRIPTION]],"QTY"),"/")," ")),
tblRaw[[#This Row],[Unit of measure]]
)</f>
        <v>120360 SET</v>
      </c>
      <c r="L214" s="2">
        <f t="shared" si="25"/>
        <v>0.16</v>
      </c>
      <c r="M214" s="2" t="str">
        <f t="shared" si="26"/>
        <v>USD</v>
      </c>
      <c r="N214" s="2">
        <v>7522.5</v>
      </c>
      <c r="O214" s="2" t="s">
        <v>17</v>
      </c>
      <c r="P214" s="2">
        <v>258.41884346959131</v>
      </c>
      <c r="Q214" s="2">
        <v>1943955.75</v>
      </c>
      <c r="R214" s="2">
        <v>3.0654667078243332</v>
      </c>
      <c r="S214" s="2">
        <v>23059.97330960854</v>
      </c>
      <c r="T214" s="6">
        <v>854563</v>
      </c>
    </row>
    <row r="215" spans="1:20">
      <c r="A215" s="5" t="s">
        <v>12</v>
      </c>
      <c r="B215" s="2" t="s">
        <v>330</v>
      </c>
      <c r="C215" s="2" t="s">
        <v>14</v>
      </c>
      <c r="D215" s="3" t="s">
        <v>15</v>
      </c>
      <c r="E215" s="2" t="s">
        <v>256</v>
      </c>
      <c r="F215" s="2" t="str">
        <f t="shared" si="21"/>
        <v>MILD</v>
      </c>
      <c r="G215" s="2" t="str">
        <f t="shared" si="22"/>
        <v>STEEL MULTI FUNCTION CLOTH STAND</v>
      </c>
      <c r="H215" s="2" t="str">
        <f t="shared" si="23"/>
        <v>RYX-02-020</v>
      </c>
      <c r="I215" s="15" t="str">
        <f t="shared" si="24"/>
        <v/>
      </c>
      <c r="J215" s="15">
        <f t="shared" si="27"/>
        <v>1232</v>
      </c>
      <c r="K215" s="2" t="str">
        <f>IFERROR(
TRIM(_xlfn.TEXTAFTER(_xlfn.TEXTBEFORE(_xlfn.TEXTAFTER(tblRaw[[#This Row],[GOODS DESCRIPTION]],"QTY"),"/")," ")),
tblRaw[[#This Row],[Unit of measure]]
)</f>
        <v>1232 NOS</v>
      </c>
      <c r="L215" s="2">
        <f t="shared" si="25"/>
        <v>101</v>
      </c>
      <c r="M215" s="2" t="str">
        <f t="shared" si="26"/>
        <v>CNY</v>
      </c>
      <c r="N215" s="2">
        <v>4004</v>
      </c>
      <c r="O215" s="2" t="s">
        <v>17</v>
      </c>
      <c r="P215" s="2">
        <v>443.65532217782197</v>
      </c>
      <c r="Q215" s="2">
        <v>1776395.91</v>
      </c>
      <c r="R215" s="2">
        <v>5.2628152097013317</v>
      </c>
      <c r="S215" s="2">
        <v>21072.312099644128</v>
      </c>
      <c r="T215" s="6">
        <v>650871.5</v>
      </c>
    </row>
    <row r="216" spans="1:20">
      <c r="A216" s="5" t="s">
        <v>12</v>
      </c>
      <c r="B216" s="2" t="s">
        <v>332</v>
      </c>
      <c r="C216" s="2" t="s">
        <v>14</v>
      </c>
      <c r="D216" s="3" t="s">
        <v>18</v>
      </c>
      <c r="E216" s="2" t="s">
        <v>333</v>
      </c>
      <c r="F216" s="2" t="str">
        <f t="shared" si="21"/>
        <v>STEEL</v>
      </c>
      <c r="G216" s="2" t="str">
        <f t="shared" si="22"/>
        <v>SCRUBBER 6PCS SET</v>
      </c>
      <c r="H216" s="2" t="str">
        <f t="shared" si="23"/>
        <v>OKS-4156</v>
      </c>
      <c r="I216" s="15" t="str">
        <f t="shared" si="24"/>
        <v>OKS-4156)</v>
      </c>
      <c r="J216" s="15">
        <f t="shared" si="27"/>
        <v>98400</v>
      </c>
      <c r="K216" s="2" t="str">
        <f>IFERROR(
TRIM(_xlfn.TEXTAFTER(_xlfn.TEXTBEFORE(_xlfn.TEXTAFTER(tblRaw[[#This Row],[GOODS DESCRIPTION]],"QTY"),"/")," ")),
tblRaw[[#This Row],[Unit of measure]]
)</f>
        <v>98400 SET</v>
      </c>
      <c r="L216" s="2" t="str">
        <f t="shared" si="25"/>
        <v/>
      </c>
      <c r="M216" s="2" t="str">
        <f t="shared" si="26"/>
        <v>USD</v>
      </c>
      <c r="N216" s="2">
        <v>8782</v>
      </c>
      <c r="O216" s="2" t="s">
        <v>17</v>
      </c>
      <c r="P216" s="2">
        <v>246.89927806877711</v>
      </c>
      <c r="Q216" s="2">
        <v>2168269.46</v>
      </c>
      <c r="R216" s="2">
        <v>2.9288170589416018</v>
      </c>
      <c r="S216" s="2">
        <v>25720.87141162515</v>
      </c>
      <c r="T216" s="6">
        <v>953171.3</v>
      </c>
    </row>
    <row r="217" spans="1:20">
      <c r="A217" s="5" t="s">
        <v>12</v>
      </c>
      <c r="B217" s="2" t="s">
        <v>334</v>
      </c>
      <c r="C217" s="2" t="s">
        <v>14</v>
      </c>
      <c r="D217" s="3" t="s">
        <v>18</v>
      </c>
      <c r="E217" s="2" t="s">
        <v>335</v>
      </c>
      <c r="F217" s="2" t="str">
        <f t="shared" si="21"/>
        <v>STEEL</v>
      </c>
      <c r="G217" s="2" t="str">
        <f t="shared" si="22"/>
        <v>SCRUBBER</v>
      </c>
      <c r="H217" s="2" t="str">
        <f t="shared" si="23"/>
        <v>8001-2</v>
      </c>
      <c r="I217" s="15" t="str">
        <f t="shared" si="24"/>
        <v/>
      </c>
      <c r="J217" s="15">
        <f t="shared" si="27"/>
        <v>168000</v>
      </c>
      <c r="K217" s="2" t="str">
        <f>IFERROR(
TRIM(_xlfn.TEXTAFTER(_xlfn.TEXTBEFORE(_xlfn.TEXTAFTER(tblRaw[[#This Row],[GOODS DESCRIPTION]],"QTY"),"/")," ")),
tblRaw[[#This Row],[Unit of measure]]
)</f>
        <v>168000 SET</v>
      </c>
      <c r="L217" s="2" t="str">
        <f t="shared" si="25"/>
        <v/>
      </c>
      <c r="M217" s="2" t="str">
        <f t="shared" si="26"/>
        <v/>
      </c>
      <c r="N217" s="2">
        <v>4900</v>
      </c>
      <c r="O217" s="2" t="s">
        <v>17</v>
      </c>
      <c r="P217" s="2">
        <v>474.34239387755099</v>
      </c>
      <c r="Q217" s="2">
        <v>2324277.73</v>
      </c>
      <c r="R217" s="2">
        <v>5.6268374125450888</v>
      </c>
      <c r="S217" s="2">
        <v>27571.50332147094</v>
      </c>
      <c r="T217" s="6">
        <v>1021752.5</v>
      </c>
    </row>
    <row r="218" spans="1:20">
      <c r="A218" s="5" t="s">
        <v>12</v>
      </c>
      <c r="B218" s="2" t="s">
        <v>336</v>
      </c>
      <c r="C218" s="2" t="s">
        <v>14</v>
      </c>
      <c r="D218" s="3" t="s">
        <v>15</v>
      </c>
      <c r="E218" s="2" t="s">
        <v>337</v>
      </c>
      <c r="F218" s="2" t="str">
        <f t="shared" si="21"/>
        <v>STEEL</v>
      </c>
      <c r="G218" s="2" t="str">
        <f t="shared" si="22"/>
        <v>HOOK 4PCS SET</v>
      </c>
      <c r="H218" s="2" t="str">
        <f t="shared" si="23"/>
        <v>SY604A-4</v>
      </c>
      <c r="I218" s="15" t="str">
        <f t="shared" si="24"/>
        <v>SY604A-4)</v>
      </c>
      <c r="J218" s="15">
        <f t="shared" si="27"/>
        <v>10200</v>
      </c>
      <c r="K218" s="2" t="str">
        <f>IFERROR(
TRIM(_xlfn.TEXTAFTER(_xlfn.TEXTBEFORE(_xlfn.TEXTAFTER(tblRaw[[#This Row],[GOODS DESCRIPTION]],"QTY"),"/")," ")),
tblRaw[[#This Row],[Unit of measure]]
)</f>
        <v>10200 SET</v>
      </c>
      <c r="L218" s="2">
        <f t="shared" si="25"/>
        <v>0.52849999999999997</v>
      </c>
      <c r="M218" s="2" t="str">
        <f t="shared" si="26"/>
        <v>USD</v>
      </c>
      <c r="N218" s="2">
        <v>1164.5</v>
      </c>
      <c r="O218" s="2" t="s">
        <v>17</v>
      </c>
      <c r="P218" s="2">
        <v>419.7833319021039</v>
      </c>
      <c r="Q218" s="2">
        <v>488837.69</v>
      </c>
      <c r="R218" s="2">
        <v>4.9796362028719336</v>
      </c>
      <c r="S218" s="2">
        <v>5798.7863582443651</v>
      </c>
      <c r="T218" s="6">
        <v>179110.1</v>
      </c>
    </row>
    <row r="219" spans="1:20">
      <c r="A219" s="5" t="s">
        <v>12</v>
      </c>
      <c r="B219" s="2" t="s">
        <v>338</v>
      </c>
      <c r="C219" s="2" t="s">
        <v>14</v>
      </c>
      <c r="D219" s="3" t="s">
        <v>15</v>
      </c>
      <c r="E219" s="2" t="s">
        <v>339</v>
      </c>
      <c r="F219" s="2" t="str">
        <f t="shared" si="21"/>
        <v>STEEL</v>
      </c>
      <c r="G219" s="2" t="str">
        <f t="shared" si="22"/>
        <v>SPRINKLER</v>
      </c>
      <c r="H219" s="2" t="str">
        <f t="shared" si="23"/>
        <v>AM-430</v>
      </c>
      <c r="I219" s="15" t="str">
        <f t="shared" si="24"/>
        <v>AM-430)</v>
      </c>
      <c r="J219" s="15">
        <f t="shared" si="27"/>
        <v>30120</v>
      </c>
      <c r="K219" s="2" t="str">
        <f>IFERROR(
TRIM(_xlfn.TEXTAFTER(_xlfn.TEXTBEFORE(_xlfn.TEXTAFTER(tblRaw[[#This Row],[GOODS DESCRIPTION]],"QTY"),"/")," ")),
tblRaw[[#This Row],[Unit of measure]]
)</f>
        <v>30120 PCS</v>
      </c>
      <c r="L219" s="2">
        <f t="shared" si="25"/>
        <v>0.57440000000000002</v>
      </c>
      <c r="M219" s="2" t="str">
        <f t="shared" si="26"/>
        <v>USD</v>
      </c>
      <c r="N219" s="2">
        <v>5522</v>
      </c>
      <c r="O219" s="2" t="s">
        <v>17</v>
      </c>
      <c r="P219" s="2">
        <v>283.30594168779419</v>
      </c>
      <c r="Q219" s="2">
        <v>1564415.41</v>
      </c>
      <c r="R219" s="2">
        <v>3.3586952185867731</v>
      </c>
      <c r="S219" s="2">
        <v>18546.714997036161</v>
      </c>
      <c r="T219" s="6">
        <v>573201.80000000005</v>
      </c>
    </row>
    <row r="220" spans="1:20">
      <c r="A220" s="5" t="s">
        <v>12</v>
      </c>
      <c r="B220" s="2" t="s">
        <v>340</v>
      </c>
      <c r="C220" s="2" t="s">
        <v>14</v>
      </c>
      <c r="D220" s="3" t="s">
        <v>15</v>
      </c>
      <c r="E220" s="2" t="s">
        <v>341</v>
      </c>
      <c r="F220" s="2" t="str">
        <f t="shared" si="21"/>
        <v>STEEL</v>
      </c>
      <c r="G220" s="2" t="str">
        <f t="shared" si="22"/>
        <v>ROUND CONTAINER</v>
      </c>
      <c r="H220" s="2" t="str">
        <f t="shared" si="23"/>
        <v>6857</v>
      </c>
      <c r="I220" s="15" t="str">
        <f t="shared" si="24"/>
        <v/>
      </c>
      <c r="J220" s="15">
        <f t="shared" si="27"/>
        <v>30936</v>
      </c>
      <c r="K220" s="2" t="str">
        <f>IFERROR(
TRIM(_xlfn.TEXTAFTER(_xlfn.TEXTBEFORE(_xlfn.TEXTAFTER(tblRaw[[#This Row],[GOODS DESCRIPTION]],"QTY"),"/")," ")),
tblRaw[[#This Row],[Unit of measure]]
)</f>
        <v>30936 NOS</v>
      </c>
      <c r="L220" s="2">
        <f t="shared" si="25"/>
        <v>0.71799999999999997</v>
      </c>
      <c r="M220" s="2" t="str">
        <f t="shared" si="26"/>
        <v>USD</v>
      </c>
      <c r="N220" s="2">
        <v>3944.34</v>
      </c>
      <c r="O220" s="2" t="s">
        <v>17</v>
      </c>
      <c r="P220" s="2">
        <v>504.62477372640291</v>
      </c>
      <c r="Q220" s="2">
        <v>1990411.68</v>
      </c>
      <c r="R220" s="2">
        <v>5.9825106547291389</v>
      </c>
      <c r="S220" s="2">
        <v>23597.05607587433</v>
      </c>
      <c r="T220" s="6">
        <v>729286.8</v>
      </c>
    </row>
    <row r="221" spans="1:20">
      <c r="A221" s="5" t="s">
        <v>12</v>
      </c>
      <c r="B221" s="2" t="s">
        <v>340</v>
      </c>
      <c r="C221" s="2" t="s">
        <v>14</v>
      </c>
      <c r="D221" s="3" t="s">
        <v>15</v>
      </c>
      <c r="E221" s="2" t="s">
        <v>342</v>
      </c>
      <c r="F221" s="2" t="str">
        <f t="shared" si="21"/>
        <v>STEEL</v>
      </c>
      <c r="G221" s="2" t="str">
        <f t="shared" si="22"/>
        <v>ROUND CONTAINER MEDIUM</v>
      </c>
      <c r="H221" s="2" t="str">
        <f t="shared" si="23"/>
        <v>6581</v>
      </c>
      <c r="I221" s="15" t="str">
        <f t="shared" si="24"/>
        <v/>
      </c>
      <c r="J221" s="15">
        <f t="shared" si="27"/>
        <v>79752</v>
      </c>
      <c r="K221" s="2" t="str">
        <f>IFERROR(
TRIM(_xlfn.TEXTAFTER(_xlfn.TEXTBEFORE(_xlfn.TEXTAFTER(tblRaw[[#This Row],[GOODS DESCRIPTION]],"QTY"),"/")," ")),
tblRaw[[#This Row],[Unit of measure]]
)</f>
        <v>79752 NOS</v>
      </c>
      <c r="L221" s="2">
        <f t="shared" si="25"/>
        <v>0.875</v>
      </c>
      <c r="M221" s="2" t="str">
        <f t="shared" si="26"/>
        <v>USD</v>
      </c>
      <c r="N221" s="2">
        <v>9636.7000000000007</v>
      </c>
      <c r="O221" s="2" t="s">
        <v>17</v>
      </c>
      <c r="P221" s="2">
        <v>648.89667936119201</v>
      </c>
      <c r="Q221" s="2">
        <v>6253222.6299999999</v>
      </c>
      <c r="R221" s="2">
        <v>7.6929066907076704</v>
      </c>
      <c r="S221" s="2">
        <v>74134.233906342633</v>
      </c>
      <c r="T221" s="6">
        <v>2291180.7999999998</v>
      </c>
    </row>
    <row r="222" spans="1:20">
      <c r="A222" s="5" t="s">
        <v>12</v>
      </c>
      <c r="B222" s="2" t="s">
        <v>343</v>
      </c>
      <c r="C222" s="2" t="s">
        <v>14</v>
      </c>
      <c r="D222" s="3" t="s">
        <v>15</v>
      </c>
      <c r="E222" s="2" t="s">
        <v>344</v>
      </c>
      <c r="F222" s="2" t="str">
        <f t="shared" si="21"/>
        <v>STAINLESS</v>
      </c>
      <c r="G222" s="2" t="str">
        <f t="shared" si="22"/>
        <v>STEEL GRATER WITH HANDLE</v>
      </c>
      <c r="H222" s="2" t="str">
        <f t="shared" si="23"/>
        <v>KL324H-9S</v>
      </c>
      <c r="I222" s="15" t="str">
        <f t="shared" si="24"/>
        <v/>
      </c>
      <c r="J222" s="15">
        <f t="shared" si="27"/>
        <v>59040</v>
      </c>
      <c r="K222" s="2" t="str">
        <f>IFERROR(
TRIM(_xlfn.TEXTAFTER(_xlfn.TEXTBEFORE(_xlfn.TEXTAFTER(tblRaw[[#This Row],[GOODS DESCRIPTION]],"QTY"),"/")," ")),
tblRaw[[#This Row],[Unit of measure]]
)</f>
        <v>59040 NOS</v>
      </c>
      <c r="L222" s="2">
        <f t="shared" si="25"/>
        <v>0.62</v>
      </c>
      <c r="M222" s="2" t="str">
        <f t="shared" si="26"/>
        <v>USD</v>
      </c>
      <c r="N222" s="2">
        <v>9676</v>
      </c>
      <c r="O222" s="2" t="s">
        <v>17</v>
      </c>
      <c r="P222" s="2">
        <v>333.09225919801571</v>
      </c>
      <c r="Q222" s="2">
        <v>3223000.7</v>
      </c>
      <c r="R222" s="2">
        <v>3.9489301623949702</v>
      </c>
      <c r="S222" s="2">
        <v>38209.848251333737</v>
      </c>
      <c r="T222" s="6">
        <v>1180907.3999999999</v>
      </c>
    </row>
    <row r="223" spans="1:20">
      <c r="A223" s="5" t="s">
        <v>12</v>
      </c>
      <c r="B223" s="2" t="s">
        <v>345</v>
      </c>
      <c r="C223" s="2" t="s">
        <v>14</v>
      </c>
      <c r="D223" s="3" t="s">
        <v>18</v>
      </c>
      <c r="E223" s="2" t="s">
        <v>346</v>
      </c>
      <c r="F223" s="2" t="str">
        <f t="shared" si="21"/>
        <v>SS</v>
      </c>
      <c r="G223" s="2" t="str">
        <f t="shared" si="22"/>
        <v>SCRUBBER 3PCS SET</v>
      </c>
      <c r="H223" s="2" t="str">
        <f t="shared" si="23"/>
        <v>SS410</v>
      </c>
      <c r="I223" s="15" t="str">
        <f t="shared" si="24"/>
        <v>SS410)</v>
      </c>
      <c r="J223" s="15">
        <f t="shared" si="27"/>
        <v>118560</v>
      </c>
      <c r="K223" s="2" t="str">
        <f>IFERROR(
TRIM(_xlfn.TEXTAFTER(_xlfn.TEXTBEFORE(_xlfn.TEXTAFTER(tblRaw[[#This Row],[GOODS DESCRIPTION]],"QTY"),"/")," ")),
tblRaw[[#This Row],[Unit of measure]]
)</f>
        <v>118560 SET</v>
      </c>
      <c r="L223" s="2">
        <f t="shared" si="25"/>
        <v>0.16</v>
      </c>
      <c r="M223" s="2" t="str">
        <f t="shared" si="26"/>
        <v>USD</v>
      </c>
      <c r="N223" s="2">
        <v>7410</v>
      </c>
      <c r="O223" s="2" t="s">
        <v>17</v>
      </c>
      <c r="P223" s="2">
        <v>237.02498515519571</v>
      </c>
      <c r="Q223" s="2">
        <v>1756355.14</v>
      </c>
      <c r="R223" s="2">
        <v>2.8100176070562619</v>
      </c>
      <c r="S223" s="2">
        <v>20822.2304682869</v>
      </c>
      <c r="T223" s="6">
        <v>772093.7</v>
      </c>
    </row>
    <row r="224" spans="1:20">
      <c r="A224" s="5" t="s">
        <v>12</v>
      </c>
      <c r="B224" s="2" t="s">
        <v>347</v>
      </c>
      <c r="C224" s="2" t="s">
        <v>14</v>
      </c>
      <c r="D224" s="3" t="s">
        <v>15</v>
      </c>
      <c r="E224" s="2" t="s">
        <v>348</v>
      </c>
      <c r="F224" s="2" t="str">
        <f t="shared" si="21"/>
        <v>MILD</v>
      </c>
      <c r="G224" s="2" t="str">
        <f t="shared" si="22"/>
        <v>STEEL MULTI FUNCTION CLOTH STAND</v>
      </c>
      <c r="H224" s="2" t="str">
        <f t="shared" si="23"/>
        <v>RYX-02-021A</v>
      </c>
      <c r="I224" s="15" t="str">
        <f t="shared" si="24"/>
        <v/>
      </c>
      <c r="J224" s="15">
        <f t="shared" si="27"/>
        <v>6480</v>
      </c>
      <c r="K224" s="2" t="str">
        <f>IFERROR(
TRIM(_xlfn.TEXTAFTER(_xlfn.TEXTBEFORE(_xlfn.TEXTAFTER(tblRaw[[#This Row],[GOODS DESCRIPTION]],"QTY"),"/")," ")),
tblRaw[[#This Row],[Unit of measure]]
)</f>
        <v>6480 NOS</v>
      </c>
      <c r="L224" s="2">
        <f t="shared" si="25"/>
        <v>61.5</v>
      </c>
      <c r="M224" s="2" t="str">
        <f t="shared" si="26"/>
        <v>CNY</v>
      </c>
      <c r="N224" s="2">
        <v>23760</v>
      </c>
      <c r="O224" s="2" t="s">
        <v>17</v>
      </c>
      <c r="P224" s="2">
        <v>228.04570664983169</v>
      </c>
      <c r="Q224" s="2">
        <v>5418365.9900000002</v>
      </c>
      <c r="R224" s="2">
        <v>2.7035649869571028</v>
      </c>
      <c r="S224" s="2">
        <v>64236.704090100771</v>
      </c>
      <c r="T224" s="6">
        <v>1985289.3</v>
      </c>
    </row>
    <row r="225" spans="1:20">
      <c r="A225" s="5" t="s">
        <v>12</v>
      </c>
      <c r="B225" s="2" t="s">
        <v>347</v>
      </c>
      <c r="C225" s="2" t="s">
        <v>14</v>
      </c>
      <c r="D225" s="3" t="s">
        <v>15</v>
      </c>
      <c r="E225" s="2" t="s">
        <v>349</v>
      </c>
      <c r="F225" s="2" t="str">
        <f t="shared" si="21"/>
        <v>MILD</v>
      </c>
      <c r="G225" s="2" t="str">
        <f t="shared" si="22"/>
        <v>STEEL MULTI FUNCTION CLOTH STAND</v>
      </c>
      <c r="H225" s="2" t="str">
        <f t="shared" si="23"/>
        <v>RYX-02-020</v>
      </c>
      <c r="I225" s="15" t="str">
        <f t="shared" si="24"/>
        <v/>
      </c>
      <c r="J225" s="15">
        <f t="shared" si="27"/>
        <v>1232</v>
      </c>
      <c r="K225" s="2" t="str">
        <f>IFERROR(
TRIM(_xlfn.TEXTAFTER(_xlfn.TEXTBEFORE(_xlfn.TEXTAFTER(tblRaw[[#This Row],[GOODS DESCRIPTION]],"QTY"),"/")," ")),
tblRaw[[#This Row],[Unit of measure]]
)</f>
        <v>1232 NOS</v>
      </c>
      <c r="L225" s="2">
        <f t="shared" si="25"/>
        <v>100</v>
      </c>
      <c r="M225" s="2" t="str">
        <f t="shared" si="26"/>
        <v>CNY</v>
      </c>
      <c r="N225" s="2">
        <v>4004</v>
      </c>
      <c r="O225" s="2" t="s">
        <v>17</v>
      </c>
      <c r="P225" s="2">
        <v>418.34526973026971</v>
      </c>
      <c r="Q225" s="2">
        <v>1675054.46</v>
      </c>
      <c r="R225" s="2">
        <v>4.9596356814495506</v>
      </c>
      <c r="S225" s="2">
        <v>19858.381268524008</v>
      </c>
      <c r="T225" s="6">
        <v>613740</v>
      </c>
    </row>
    <row r="226" spans="1:20">
      <c r="A226" s="5" t="s">
        <v>12</v>
      </c>
      <c r="B226" s="2" t="s">
        <v>350</v>
      </c>
      <c r="C226" s="2" t="s">
        <v>14</v>
      </c>
      <c r="D226" s="3" t="s">
        <v>15</v>
      </c>
      <c r="E226" s="2" t="s">
        <v>351</v>
      </c>
      <c r="F226" s="2" t="str">
        <f t="shared" si="21"/>
        <v>HOUSEHOLD</v>
      </c>
      <c r="G226" s="2" t="str">
        <f t="shared" si="22"/>
        <v>STEEL HOOK 3PCS SET</v>
      </c>
      <c r="H226" s="2" t="str">
        <f t="shared" si="23"/>
        <v>3888</v>
      </c>
      <c r="I226" s="15" t="str">
        <f t="shared" si="24"/>
        <v>3888)</v>
      </c>
      <c r="J226" s="15">
        <f t="shared" si="27"/>
        <v>208992</v>
      </c>
      <c r="K226" s="2" t="str">
        <f>IFERROR(
TRIM(_xlfn.TEXTAFTER(_xlfn.TEXTBEFORE(_xlfn.TEXTAFTER(tblRaw[[#This Row],[GOODS DESCRIPTION]],"QTY"),"/")," ")),
tblRaw[[#This Row],[Unit of measure]]
)</f>
        <v>208992 SET</v>
      </c>
      <c r="L226" s="2">
        <f t="shared" si="25"/>
        <v>0.26500000000000001</v>
      </c>
      <c r="M226" s="2" t="str">
        <f t="shared" si="26"/>
        <v>USD</v>
      </c>
      <c r="N226" s="2">
        <v>6966.4</v>
      </c>
      <c r="O226" s="2" t="s">
        <v>17</v>
      </c>
      <c r="P226" s="2">
        <v>692.17814796738628</v>
      </c>
      <c r="Q226" s="2">
        <v>4821989.8499999996</v>
      </c>
      <c r="R226" s="2">
        <v>8.2060242793999567</v>
      </c>
      <c r="S226" s="2">
        <v>57166.447540011854</v>
      </c>
      <c r="T226" s="6">
        <v>1766777.1</v>
      </c>
    </row>
    <row r="227" spans="1:20">
      <c r="A227" s="5" t="s">
        <v>12</v>
      </c>
      <c r="B227" s="2" t="s">
        <v>352</v>
      </c>
      <c r="C227" s="2" t="s">
        <v>14</v>
      </c>
      <c r="D227" s="3" t="s">
        <v>15</v>
      </c>
      <c r="E227" s="2" t="s">
        <v>353</v>
      </c>
      <c r="F227" s="2" t="str">
        <f t="shared" si="21"/>
        <v>STEEL</v>
      </c>
      <c r="G227" s="2" t="str">
        <f t="shared" si="22"/>
        <v>TEA STRAINER</v>
      </c>
      <c r="H227" s="2" t="str">
        <f t="shared" si="23"/>
        <v>AM-603</v>
      </c>
      <c r="I227" s="15" t="str">
        <f t="shared" si="24"/>
        <v/>
      </c>
      <c r="J227" s="15">
        <f t="shared" si="27"/>
        <v>10080</v>
      </c>
      <c r="K227" s="2" t="str">
        <f>IFERROR(
TRIM(_xlfn.TEXTAFTER(_xlfn.TEXTBEFORE(_xlfn.TEXTAFTER(tblRaw[[#This Row],[GOODS DESCRIPTION]],"QTY"),"/")," ")),
tblRaw[[#This Row],[Unit of measure]]
)</f>
        <v>10080 PCS</v>
      </c>
      <c r="L227" s="2">
        <f t="shared" si="25"/>
        <v>0.55469999999999997</v>
      </c>
      <c r="M227" s="2" t="str">
        <f t="shared" si="26"/>
        <v>USD</v>
      </c>
      <c r="N227" s="2">
        <v>560</v>
      </c>
      <c r="O227" s="2" t="s">
        <v>17</v>
      </c>
      <c r="P227" s="2">
        <v>887.0260714285713</v>
      </c>
      <c r="Q227" s="2">
        <v>496734.6</v>
      </c>
      <c r="R227" s="2">
        <v>10.516017444322131</v>
      </c>
      <c r="S227" s="2">
        <v>5888.9697688203914</v>
      </c>
      <c r="T227" s="6">
        <v>182003.6</v>
      </c>
    </row>
    <row r="228" spans="1:20">
      <c r="A228" s="5" t="s">
        <v>12</v>
      </c>
      <c r="B228" s="2" t="s">
        <v>352</v>
      </c>
      <c r="C228" s="2" t="s">
        <v>14</v>
      </c>
      <c r="D228" s="3" t="s">
        <v>15</v>
      </c>
      <c r="E228" s="2" t="s">
        <v>354</v>
      </c>
      <c r="F228" s="2" t="str">
        <f t="shared" si="21"/>
        <v>STEEL</v>
      </c>
      <c r="G228" s="2" t="str">
        <f t="shared" si="22"/>
        <v>HAND BLENDER</v>
      </c>
      <c r="H228" s="2" t="str">
        <f t="shared" si="23"/>
        <v>AM-474</v>
      </c>
      <c r="I228" s="15" t="str">
        <f t="shared" si="24"/>
        <v/>
      </c>
      <c r="J228" s="15">
        <f t="shared" si="27"/>
        <v>15000</v>
      </c>
      <c r="K228" s="2" t="str">
        <f>IFERROR(
TRIM(_xlfn.TEXTAFTER(_xlfn.TEXTBEFORE(_xlfn.TEXTAFTER(tblRaw[[#This Row],[GOODS DESCRIPTION]],"QTY"),"/")," ")),
tblRaw[[#This Row],[Unit of measure]]
)</f>
        <v>15000 PCS</v>
      </c>
      <c r="L228" s="2">
        <f t="shared" si="25"/>
        <v>0.65180000000000005</v>
      </c>
      <c r="M228" s="2" t="str">
        <f t="shared" si="26"/>
        <v>USD</v>
      </c>
      <c r="N228" s="2">
        <v>1500</v>
      </c>
      <c r="O228" s="2" t="s">
        <v>17</v>
      </c>
      <c r="P228" s="2">
        <v>579.05492666666669</v>
      </c>
      <c r="Q228" s="2">
        <v>868582.39</v>
      </c>
      <c r="R228" s="2">
        <v>6.8649072515313181</v>
      </c>
      <c r="S228" s="2">
        <v>10297.36087729698</v>
      </c>
      <c r="T228" s="6">
        <v>318248.59999999998</v>
      </c>
    </row>
    <row r="229" spans="1:20">
      <c r="A229" s="5" t="s">
        <v>12</v>
      </c>
      <c r="B229" s="2" t="s">
        <v>352</v>
      </c>
      <c r="C229" s="2" t="s">
        <v>14</v>
      </c>
      <c r="D229" s="3" t="s">
        <v>15</v>
      </c>
      <c r="E229" s="2" t="s">
        <v>355</v>
      </c>
      <c r="F229" s="2" t="str">
        <f t="shared" si="21"/>
        <v>STEEK</v>
      </c>
      <c r="G229" s="2" t="str">
        <f t="shared" si="22"/>
        <v>HANGER WITH HOOK</v>
      </c>
      <c r="H229" s="2" t="str">
        <f t="shared" si="23"/>
        <v>AM-624</v>
      </c>
      <c r="I229" s="15" t="str">
        <f t="shared" si="24"/>
        <v/>
      </c>
      <c r="J229" s="15">
        <f t="shared" si="27"/>
        <v>1440</v>
      </c>
      <c r="K229" s="2" t="str">
        <f>IFERROR(
TRIM(_xlfn.TEXTAFTER(_xlfn.TEXTBEFORE(_xlfn.TEXTAFTER(tblRaw[[#This Row],[GOODS DESCRIPTION]],"QTY"),"/")," ")),
tblRaw[[#This Row],[Unit of measure]]
)</f>
        <v>1440 PCS</v>
      </c>
      <c r="L229" s="2">
        <f t="shared" si="25"/>
        <v>0.31900000000000001</v>
      </c>
      <c r="M229" s="2" t="str">
        <f t="shared" si="26"/>
        <v>USD</v>
      </c>
      <c r="N229" s="2">
        <v>195</v>
      </c>
      <c r="O229" s="2" t="s">
        <v>17</v>
      </c>
      <c r="P229" s="2">
        <v>209.2781538461538</v>
      </c>
      <c r="Q229" s="2">
        <v>40809.24</v>
      </c>
      <c r="R229" s="2">
        <v>2.48106880671196</v>
      </c>
      <c r="S229" s="2">
        <v>483.80841730883219</v>
      </c>
      <c r="T229" s="6">
        <v>14952.5</v>
      </c>
    </row>
    <row r="230" spans="1:20">
      <c r="A230" s="5" t="s">
        <v>12</v>
      </c>
      <c r="B230" s="2" t="s">
        <v>352</v>
      </c>
      <c r="C230" s="2" t="s">
        <v>14</v>
      </c>
      <c r="D230" s="3" t="s">
        <v>18</v>
      </c>
      <c r="E230" s="2" t="s">
        <v>356</v>
      </c>
      <c r="F230" s="2" t="str">
        <f t="shared" si="21"/>
        <v>STEEL</v>
      </c>
      <c r="G230" s="2" t="str">
        <f t="shared" si="22"/>
        <v>SCRUBBER 2PCS SET</v>
      </c>
      <c r="H230" s="2" t="str">
        <f t="shared" si="23"/>
        <v>8001-2</v>
      </c>
      <c r="I230" s="15" t="str">
        <f t="shared" si="24"/>
        <v>8001-2)</v>
      </c>
      <c r="J230" s="15">
        <f t="shared" si="27"/>
        <v>168000</v>
      </c>
      <c r="K230" s="2" t="str">
        <f>IFERROR(
TRIM(_xlfn.TEXTAFTER(_xlfn.TEXTBEFORE(_xlfn.TEXTAFTER(tblRaw[[#This Row],[GOODS DESCRIPTION]],"QTY"),"/")," ")),
tblRaw[[#This Row],[Unit of measure]]
)</f>
        <v>168000 SET</v>
      </c>
      <c r="L230" s="2" t="str">
        <f t="shared" si="25"/>
        <v/>
      </c>
      <c r="M230" s="2" t="str">
        <f t="shared" si="26"/>
        <v>USD</v>
      </c>
      <c r="N230" s="2">
        <v>4900</v>
      </c>
      <c r="O230" s="2" t="s">
        <v>17</v>
      </c>
      <c r="P230" s="2">
        <v>463.86491020408158</v>
      </c>
      <c r="Q230" s="2">
        <v>2272938.06</v>
      </c>
      <c r="R230" s="2">
        <v>5.4992876135635056</v>
      </c>
      <c r="S230" s="2">
        <v>26946.509306461179</v>
      </c>
      <c r="T230" s="6">
        <v>999183.6</v>
      </c>
    </row>
    <row r="231" spans="1:20">
      <c r="A231" s="5" t="s">
        <v>12</v>
      </c>
      <c r="B231" s="2" t="s">
        <v>352</v>
      </c>
      <c r="C231" s="2" t="s">
        <v>14</v>
      </c>
      <c r="D231" s="3" t="s">
        <v>15</v>
      </c>
      <c r="E231" s="2" t="s">
        <v>357</v>
      </c>
      <c r="F231" s="2" t="str">
        <f t="shared" si="21"/>
        <v>STEEL</v>
      </c>
      <c r="G231" s="2" t="str">
        <f t="shared" si="22"/>
        <v>TEA STRAINER</v>
      </c>
      <c r="H231" s="2" t="str">
        <f t="shared" si="23"/>
        <v>NP-55</v>
      </c>
      <c r="I231" s="15" t="str">
        <f t="shared" si="24"/>
        <v>QTY: 5</v>
      </c>
      <c r="J231" s="15">
        <f t="shared" si="27"/>
        <v>50400</v>
      </c>
      <c r="K231" s="2" t="str">
        <f>IFERROR(
TRIM(_xlfn.TEXTAFTER(_xlfn.TEXTBEFORE(_xlfn.TEXTAFTER(tblRaw[[#This Row],[GOODS DESCRIPTION]],"QTY"),"/")," ")),
tblRaw[[#This Row],[Unit of measure]]
)</f>
        <v>50400 PCS</v>
      </c>
      <c r="L231" s="2">
        <f t="shared" si="25"/>
        <v>0.2787</v>
      </c>
      <c r="M231" s="2" t="str">
        <f t="shared" si="26"/>
        <v>USD</v>
      </c>
      <c r="N231" s="2">
        <v>2310</v>
      </c>
      <c r="O231" s="2" t="s">
        <v>17</v>
      </c>
      <c r="P231" s="2">
        <v>540.20787445887447</v>
      </c>
      <c r="Q231" s="2">
        <v>1247880.19</v>
      </c>
      <c r="R231" s="2">
        <v>6.4043612858194958</v>
      </c>
      <c r="S231" s="2">
        <v>14794.074570243039</v>
      </c>
      <c r="T231" s="6">
        <v>457223.3</v>
      </c>
    </row>
    <row r="232" spans="1:20">
      <c r="A232" s="5" t="s">
        <v>12</v>
      </c>
      <c r="B232" s="2" t="s">
        <v>352</v>
      </c>
      <c r="C232" s="2" t="s">
        <v>14</v>
      </c>
      <c r="D232" s="3" t="s">
        <v>15</v>
      </c>
      <c r="E232" s="2" t="s">
        <v>358</v>
      </c>
      <c r="F232" s="2" t="str">
        <f t="shared" si="21"/>
        <v>STEEL</v>
      </c>
      <c r="G232" s="2" t="str">
        <f t="shared" si="22"/>
        <v>HANGER</v>
      </c>
      <c r="H232" s="2" t="str">
        <f t="shared" si="23"/>
        <v>AM-625</v>
      </c>
      <c r="I232" s="15" t="str">
        <f t="shared" si="24"/>
        <v/>
      </c>
      <c r="J232" s="15">
        <f t="shared" si="27"/>
        <v>750</v>
      </c>
      <c r="K232" s="2" t="str">
        <f>IFERROR(
TRIM(_xlfn.TEXTAFTER(_xlfn.TEXTBEFORE(_xlfn.TEXTAFTER(tblRaw[[#This Row],[GOODS DESCRIPTION]],"QTY"),"/")," ")),
tblRaw[[#This Row],[Unit of measure]]
)</f>
        <v>750 PCS</v>
      </c>
      <c r="L232" s="2">
        <f t="shared" si="25"/>
        <v>0.58250000000000002</v>
      </c>
      <c r="M232" s="2" t="str">
        <f t="shared" si="26"/>
        <v>USD</v>
      </c>
      <c r="N232" s="2">
        <v>125</v>
      </c>
      <c r="O232" s="2" t="s">
        <v>17</v>
      </c>
      <c r="P232" s="2">
        <v>310.49712</v>
      </c>
      <c r="Q232" s="2">
        <v>38812.14</v>
      </c>
      <c r="R232" s="2">
        <v>3.6810565500889161</v>
      </c>
      <c r="S232" s="2">
        <v>460.13206876111451</v>
      </c>
      <c r="T232" s="6">
        <v>14220.7</v>
      </c>
    </row>
    <row r="233" spans="1:20">
      <c r="A233" s="5" t="s">
        <v>12</v>
      </c>
      <c r="B233" s="2" t="s">
        <v>352</v>
      </c>
      <c r="C233" s="2" t="s">
        <v>14</v>
      </c>
      <c r="D233" s="3" t="s">
        <v>15</v>
      </c>
      <c r="E233" s="2" t="s">
        <v>359</v>
      </c>
      <c r="F233" s="2" t="str">
        <f t="shared" si="21"/>
        <v>STEEL</v>
      </c>
      <c r="G233" s="2" t="str">
        <f t="shared" si="22"/>
        <v>FOLDABLE HANGER</v>
      </c>
      <c r="H233" s="2" t="str">
        <f t="shared" si="23"/>
        <v>AM-623</v>
      </c>
      <c r="I233" s="15" t="str">
        <f t="shared" si="24"/>
        <v/>
      </c>
      <c r="J233" s="15">
        <f t="shared" si="27"/>
        <v>360</v>
      </c>
      <c r="K233" s="2" t="str">
        <f>IFERROR(
TRIM(_xlfn.TEXTAFTER(_xlfn.TEXTBEFORE(_xlfn.TEXTAFTER(tblRaw[[#This Row],[GOODS DESCRIPTION]],"QTY"),"/")," ")),
tblRaw[[#This Row],[Unit of measure]]
)</f>
        <v>360 PCS</v>
      </c>
      <c r="L233" s="2">
        <f t="shared" si="25"/>
        <v>1.054</v>
      </c>
      <c r="M233" s="2" t="str">
        <f t="shared" si="26"/>
        <v>USD</v>
      </c>
      <c r="N233" s="2">
        <v>120</v>
      </c>
      <c r="O233" s="2" t="s">
        <v>17</v>
      </c>
      <c r="P233" s="2">
        <v>280.91008333333332</v>
      </c>
      <c r="Q233" s="2">
        <v>33709.21</v>
      </c>
      <c r="R233" s="2">
        <v>3.3302914443785809</v>
      </c>
      <c r="S233" s="2">
        <v>399.63497332542983</v>
      </c>
      <c r="T233" s="6">
        <v>12351</v>
      </c>
    </row>
    <row r="234" spans="1:20">
      <c r="A234" s="5" t="s">
        <v>12</v>
      </c>
      <c r="B234" s="2" t="s">
        <v>360</v>
      </c>
      <c r="C234" s="2" t="s">
        <v>14</v>
      </c>
      <c r="D234" s="3" t="s">
        <v>15</v>
      </c>
      <c r="E234" s="2" t="s">
        <v>361</v>
      </c>
      <c r="F234" s="2" t="str">
        <f t="shared" si="21"/>
        <v>STEEL</v>
      </c>
      <c r="G234" s="2" t="str">
        <f t="shared" si="22"/>
        <v>SALT BOTTLE</v>
      </c>
      <c r="H234" s="2" t="str">
        <f t="shared" si="23"/>
        <v>NP-19</v>
      </c>
      <c r="I234" s="15" t="str">
        <f t="shared" si="24"/>
        <v>QTY: 1</v>
      </c>
      <c r="J234" s="15">
        <f t="shared" si="27"/>
        <v>18000</v>
      </c>
      <c r="K234" s="2" t="str">
        <f>IFERROR(
TRIM(_xlfn.TEXTAFTER(_xlfn.TEXTBEFORE(_xlfn.TEXTAFTER(tblRaw[[#This Row],[GOODS DESCRIPTION]],"QTY"),"/")," ")),
tblRaw[[#This Row],[Unit of measure]]
)</f>
        <v>18000 PCS</v>
      </c>
      <c r="L234" s="2" t="str">
        <f t="shared" si="25"/>
        <v/>
      </c>
      <c r="M234" s="2" t="str">
        <f t="shared" si="26"/>
        <v>USD</v>
      </c>
      <c r="N234" s="2">
        <v>3730</v>
      </c>
      <c r="O234" s="2" t="s">
        <v>17</v>
      </c>
      <c r="P234" s="2">
        <v>195.9894235924933</v>
      </c>
      <c r="Q234" s="2">
        <v>731040.55</v>
      </c>
      <c r="R234" s="2">
        <v>2.323526065115511</v>
      </c>
      <c r="S234" s="2">
        <v>8666.7522228808539</v>
      </c>
      <c r="T234" s="6">
        <v>267853.2</v>
      </c>
    </row>
    <row r="235" spans="1:20">
      <c r="A235" s="5" t="s">
        <v>12</v>
      </c>
      <c r="B235" s="2" t="s">
        <v>360</v>
      </c>
      <c r="C235" s="2" t="s">
        <v>14</v>
      </c>
      <c r="D235" s="3" t="s">
        <v>15</v>
      </c>
      <c r="E235" s="2" t="s">
        <v>362</v>
      </c>
      <c r="F235" s="2" t="str">
        <f t="shared" si="21"/>
        <v>STEEL</v>
      </c>
      <c r="G235" s="2" t="str">
        <f t="shared" si="22"/>
        <v>BASKET SMALL</v>
      </c>
      <c r="H235" s="2" t="str">
        <f t="shared" si="23"/>
        <v>SY-845-3</v>
      </c>
      <c r="I235" s="15" t="str">
        <f t="shared" si="24"/>
        <v/>
      </c>
      <c r="J235" s="15">
        <f t="shared" si="27"/>
        <v>7600</v>
      </c>
      <c r="K235" s="2" t="str">
        <f>IFERROR(
TRIM(_xlfn.TEXTAFTER(_xlfn.TEXTBEFORE(_xlfn.TEXTAFTER(tblRaw[[#This Row],[GOODS DESCRIPTION]],"QTY"),"/")," ")),
tblRaw[[#This Row],[Unit of measure]]
)</f>
        <v>7600 PCS</v>
      </c>
      <c r="L235" s="2" t="str">
        <f t="shared" si="25"/>
        <v/>
      </c>
      <c r="M235" s="2" t="str">
        <f t="shared" si="26"/>
        <v>USD</v>
      </c>
      <c r="N235" s="2">
        <v>1330</v>
      </c>
      <c r="O235" s="2" t="s">
        <v>17</v>
      </c>
      <c r="P235" s="2">
        <v>504.10112781954888</v>
      </c>
      <c r="Q235" s="2">
        <v>670454.5</v>
      </c>
      <c r="R235" s="2">
        <v>5.9763026416069831</v>
      </c>
      <c r="S235" s="2">
        <v>7948.482513337286</v>
      </c>
      <c r="T235" s="6">
        <v>245654.5</v>
      </c>
    </row>
    <row r="236" spans="1:20">
      <c r="A236" s="5" t="s">
        <v>12</v>
      </c>
      <c r="B236" s="2" t="s">
        <v>360</v>
      </c>
      <c r="C236" s="2" t="s">
        <v>14</v>
      </c>
      <c r="D236" s="3" t="s">
        <v>15</v>
      </c>
      <c r="E236" s="2" t="s">
        <v>363</v>
      </c>
      <c r="F236" s="2" t="str">
        <f t="shared" si="21"/>
        <v>SLEEL</v>
      </c>
      <c r="G236" s="2" t="str">
        <f t="shared" si="22"/>
        <v>GRATER</v>
      </c>
      <c r="H236" s="2" t="str">
        <f t="shared" si="23"/>
        <v>SY320F</v>
      </c>
      <c r="I236" s="15" t="str">
        <f t="shared" si="24"/>
        <v/>
      </c>
      <c r="J236" s="15">
        <f t="shared" si="27"/>
        <v>25200</v>
      </c>
      <c r="K236" s="2" t="str">
        <f>IFERROR(
TRIM(_xlfn.TEXTAFTER(_xlfn.TEXTBEFORE(_xlfn.TEXTAFTER(tblRaw[[#This Row],[GOODS DESCRIPTION]],"QTY"),"/")," ")),
tblRaw[[#This Row],[Unit of measure]]
)</f>
        <v>25200 PCS</v>
      </c>
      <c r="L236" s="2">
        <f t="shared" si="25"/>
        <v>0.3755</v>
      </c>
      <c r="M236" s="2" t="str">
        <f t="shared" si="26"/>
        <v>USD</v>
      </c>
      <c r="N236" s="2">
        <v>2520</v>
      </c>
      <c r="O236" s="2" t="s">
        <v>17</v>
      </c>
      <c r="P236" s="2">
        <v>341.89514682539681</v>
      </c>
      <c r="Q236" s="2">
        <v>861575.77</v>
      </c>
      <c r="R236" s="2">
        <v>4.0532916043319123</v>
      </c>
      <c r="S236" s="2">
        <v>10214.294842916421</v>
      </c>
      <c r="T236" s="6">
        <v>315681.40000000002</v>
      </c>
    </row>
    <row r="237" spans="1:20">
      <c r="A237" s="5" t="s">
        <v>12</v>
      </c>
      <c r="B237" s="2" t="s">
        <v>360</v>
      </c>
      <c r="C237" s="2" t="s">
        <v>14</v>
      </c>
      <c r="D237" s="3" t="s">
        <v>89</v>
      </c>
      <c r="E237" s="2" t="s">
        <v>364</v>
      </c>
      <c r="F237" s="2" t="str">
        <f t="shared" si="21"/>
        <v>NON</v>
      </c>
      <c r="G237" s="2" t="str">
        <f t="shared" si="22"/>
        <v>STICK SAUCE PAN 16CM</v>
      </c>
      <c r="H237" s="2" t="str">
        <f t="shared" si="23"/>
        <v>AN-02</v>
      </c>
      <c r="I237" s="15" t="str">
        <f t="shared" si="24"/>
        <v>AN-02)</v>
      </c>
      <c r="J237" s="15">
        <f t="shared" si="27"/>
        <v>18210</v>
      </c>
      <c r="K237" s="2" t="str">
        <f>IFERROR(
TRIM(_xlfn.TEXTAFTER(_xlfn.TEXTBEFORE(_xlfn.TEXTAFTER(tblRaw[[#This Row],[GOODS DESCRIPTION]],"QTY"),"/")," ")),
tblRaw[[#This Row],[Unit of measure]]
)</f>
        <v>18210 PCS</v>
      </c>
      <c r="L237" s="2" t="str">
        <f t="shared" si="25"/>
        <v/>
      </c>
      <c r="M237" s="2" t="str">
        <f t="shared" si="26"/>
        <v>USD</v>
      </c>
      <c r="N237" s="2">
        <v>4673.8999999999996</v>
      </c>
      <c r="O237" s="2" t="s">
        <v>17</v>
      </c>
      <c r="P237" s="2">
        <v>199.2951304050151</v>
      </c>
      <c r="Q237" s="2">
        <v>931485.51</v>
      </c>
      <c r="R237" s="2">
        <v>2.3627164244815071</v>
      </c>
      <c r="S237" s="2">
        <v>11043.10029638412</v>
      </c>
      <c r="T237" s="6">
        <v>341296.3</v>
      </c>
    </row>
    <row r="238" spans="1:20">
      <c r="A238" s="5" t="s">
        <v>12</v>
      </c>
      <c r="B238" s="2" t="s">
        <v>360</v>
      </c>
      <c r="C238" s="2" t="s">
        <v>14</v>
      </c>
      <c r="D238" s="3" t="s">
        <v>15</v>
      </c>
      <c r="E238" s="2" t="s">
        <v>365</v>
      </c>
      <c r="F238" s="2" t="str">
        <f t="shared" si="21"/>
        <v>STEEL</v>
      </c>
      <c r="G238" s="2" t="str">
        <f t="shared" si="22"/>
        <v>BASKET SMALL</v>
      </c>
      <c r="H238" s="2" t="str">
        <f t="shared" si="23"/>
        <v>SY-845-3</v>
      </c>
      <c r="I238" s="15" t="str">
        <f t="shared" si="24"/>
        <v/>
      </c>
      <c r="J238" s="15">
        <f t="shared" si="27"/>
        <v>840</v>
      </c>
      <c r="K238" s="2" t="str">
        <f>IFERROR(
TRIM(_xlfn.TEXTAFTER(_xlfn.TEXTBEFORE(_xlfn.TEXTAFTER(tblRaw[[#This Row],[GOODS DESCRIPTION]],"QTY"),"/")," ")),
tblRaw[[#This Row],[Unit of measure]]
)</f>
        <v>840 PCS</v>
      </c>
      <c r="L238" s="2">
        <f t="shared" si="25"/>
        <v>0.96660000000000001</v>
      </c>
      <c r="M238" s="2" t="str">
        <f t="shared" si="26"/>
        <v>USD</v>
      </c>
      <c r="N238" s="2">
        <v>147</v>
      </c>
      <c r="O238" s="2" t="s">
        <v>17</v>
      </c>
      <c r="P238" s="2">
        <v>502.90918367346922</v>
      </c>
      <c r="Q238" s="2">
        <v>73927.649999999994</v>
      </c>
      <c r="R238" s="2">
        <v>5.9621717092290369</v>
      </c>
      <c r="S238" s="2">
        <v>876.43924125666865</v>
      </c>
      <c r="T238" s="6">
        <v>27087.1</v>
      </c>
    </row>
    <row r="239" spans="1:20">
      <c r="A239" s="5" t="s">
        <v>12</v>
      </c>
      <c r="B239" s="2" t="s">
        <v>360</v>
      </c>
      <c r="C239" s="2" t="s">
        <v>14</v>
      </c>
      <c r="D239" s="3" t="s">
        <v>15</v>
      </c>
      <c r="E239" s="2" t="s">
        <v>366</v>
      </c>
      <c r="F239" s="2" t="str">
        <f t="shared" si="21"/>
        <v>STEEL</v>
      </c>
      <c r="G239" s="2" t="str">
        <f t="shared" si="22"/>
        <v>HAND BLENDER</v>
      </c>
      <c r="H239" s="2" t="str">
        <f t="shared" si="23"/>
        <v>AM-474</v>
      </c>
      <c r="I239" s="15" t="str">
        <f t="shared" si="24"/>
        <v/>
      </c>
      <c r="J239" s="15">
        <f t="shared" si="27"/>
        <v>15000</v>
      </c>
      <c r="K239" s="2" t="str">
        <f>IFERROR(
TRIM(_xlfn.TEXTAFTER(_xlfn.TEXTBEFORE(_xlfn.TEXTAFTER(tblRaw[[#This Row],[GOODS DESCRIPTION]],"QTY"),"/")," ")),
tblRaw[[#This Row],[Unit of measure]]
)</f>
        <v>15000 PCS</v>
      </c>
      <c r="L239" s="2">
        <f t="shared" si="25"/>
        <v>0.65359999999999996</v>
      </c>
      <c r="M239" s="2" t="str">
        <f t="shared" si="26"/>
        <v>USD</v>
      </c>
      <c r="N239" s="2">
        <v>1500</v>
      </c>
      <c r="O239" s="2" t="s">
        <v>17</v>
      </c>
      <c r="P239" s="2">
        <v>589.23581333333323</v>
      </c>
      <c r="Q239" s="2">
        <v>883853.72</v>
      </c>
      <c r="R239" s="2">
        <v>6.9856053744319322</v>
      </c>
      <c r="S239" s="2">
        <v>10478.4080616479</v>
      </c>
      <c r="T239" s="6">
        <v>323844</v>
      </c>
    </row>
    <row r="240" spans="1:20">
      <c r="A240" s="5" t="s">
        <v>12</v>
      </c>
      <c r="B240" s="2" t="s">
        <v>360</v>
      </c>
      <c r="C240" s="2" t="s">
        <v>14</v>
      </c>
      <c r="D240" s="3" t="s">
        <v>15</v>
      </c>
      <c r="E240" s="2" t="s">
        <v>367</v>
      </c>
      <c r="F240" s="2" t="str">
        <f t="shared" si="21"/>
        <v>STEEL</v>
      </c>
      <c r="G240" s="2" t="str">
        <f t="shared" si="22"/>
        <v>SOAP DISPENSER</v>
      </c>
      <c r="H240" s="2" t="str">
        <f t="shared" si="23"/>
        <v>SY-XL8168</v>
      </c>
      <c r="I240" s="15" t="str">
        <f t="shared" si="24"/>
        <v>SY-XL8168)</v>
      </c>
      <c r="J240" s="15">
        <f t="shared" si="27"/>
        <v>2040</v>
      </c>
      <c r="K240" s="2" t="str">
        <f>IFERROR(
TRIM(_xlfn.TEXTAFTER(_xlfn.TEXTBEFORE(_xlfn.TEXTAFTER(tblRaw[[#This Row],[GOODS DESCRIPTION]],"QTY"),"/")," ")),
tblRaw[[#This Row],[Unit of measure]]
)</f>
        <v>2040 PCS</v>
      </c>
      <c r="L240" s="2" t="str">
        <f t="shared" si="25"/>
        <v/>
      </c>
      <c r="M240" s="2" t="str">
        <f t="shared" si="26"/>
        <v>USD</v>
      </c>
      <c r="N240" s="2">
        <v>357</v>
      </c>
      <c r="O240" s="2" t="s">
        <v>17</v>
      </c>
      <c r="P240" s="2">
        <v>1225.7814565826329</v>
      </c>
      <c r="Q240" s="2">
        <v>437603.98</v>
      </c>
      <c r="R240" s="2">
        <v>14.53208602943252</v>
      </c>
      <c r="S240" s="2">
        <v>5187.9547125074096</v>
      </c>
      <c r="T240" s="6">
        <v>160338.1</v>
      </c>
    </row>
    <row r="241" spans="1:20">
      <c r="A241" s="5" t="s">
        <v>12</v>
      </c>
      <c r="B241" s="2" t="s">
        <v>360</v>
      </c>
      <c r="C241" s="2" t="s">
        <v>14</v>
      </c>
      <c r="D241" s="3" t="s">
        <v>15</v>
      </c>
      <c r="E241" s="2" t="s">
        <v>368</v>
      </c>
      <c r="F241" s="2" t="str">
        <f t="shared" si="21"/>
        <v>STEEL</v>
      </c>
      <c r="G241" s="2" t="str">
        <f t="shared" si="22"/>
        <v>FRUIT BASKET</v>
      </c>
      <c r="H241" s="2" t="str">
        <f t="shared" si="23"/>
        <v>SD1078-B</v>
      </c>
      <c r="I241" s="15" t="str">
        <f t="shared" si="24"/>
        <v/>
      </c>
      <c r="J241" s="15">
        <f t="shared" si="27"/>
        <v>20160</v>
      </c>
      <c r="K241" s="2" t="str">
        <f>IFERROR(
TRIM(_xlfn.TEXTAFTER(_xlfn.TEXTBEFORE(_xlfn.TEXTAFTER(tblRaw[[#This Row],[GOODS DESCRIPTION]],"QTY"),"/")," ")),
tblRaw[[#This Row],[Unit of measure]]
)</f>
        <v>20160 PCS</v>
      </c>
      <c r="L241" s="2">
        <f t="shared" si="25"/>
        <v>0.87619999999999998</v>
      </c>
      <c r="M241" s="2" t="str">
        <f t="shared" si="26"/>
        <v>USD</v>
      </c>
      <c r="N241" s="2">
        <v>3864</v>
      </c>
      <c r="O241" s="2" t="s">
        <v>17</v>
      </c>
      <c r="P241" s="2">
        <v>412.12952380952379</v>
      </c>
      <c r="Q241" s="2">
        <v>1592468.48</v>
      </c>
      <c r="R241" s="2">
        <v>4.8859457475936434</v>
      </c>
      <c r="S241" s="2">
        <v>18879.294368701841</v>
      </c>
      <c r="T241" s="6">
        <v>583480.5</v>
      </c>
    </row>
    <row r="242" spans="1:20">
      <c r="A242" s="5" t="s">
        <v>12</v>
      </c>
      <c r="B242" s="2" t="s">
        <v>360</v>
      </c>
      <c r="C242" s="2" t="s">
        <v>14</v>
      </c>
      <c r="D242" s="3" t="s">
        <v>15</v>
      </c>
      <c r="E242" s="2" t="s">
        <v>369</v>
      </c>
      <c r="F242" s="2" t="str">
        <f t="shared" si="21"/>
        <v>STEEL</v>
      </c>
      <c r="G242" s="2" t="str">
        <f t="shared" si="22"/>
        <v>LEMON SQUEEZER</v>
      </c>
      <c r="H242" s="2" t="str">
        <f t="shared" si="23"/>
        <v>AM-217</v>
      </c>
      <c r="I242" s="15" t="str">
        <f t="shared" si="24"/>
        <v/>
      </c>
      <c r="J242" s="15">
        <f t="shared" si="27"/>
        <v>6000</v>
      </c>
      <c r="K242" s="2" t="str">
        <f>IFERROR(
TRIM(_xlfn.TEXTAFTER(_xlfn.TEXTBEFORE(_xlfn.TEXTAFTER(tblRaw[[#This Row],[GOODS DESCRIPTION]],"QTY"),"/")," ")),
tblRaw[[#This Row],[Unit of measure]]
)</f>
        <v>6000 PCS</v>
      </c>
      <c r="L242" s="2">
        <f t="shared" si="25"/>
        <v>1.8080000000000001</v>
      </c>
      <c r="M242" s="2" t="str">
        <f t="shared" si="26"/>
        <v>USD</v>
      </c>
      <c r="N242" s="2">
        <v>1750</v>
      </c>
      <c r="O242" s="2" t="s">
        <v>17</v>
      </c>
      <c r="P242" s="2">
        <v>558.8415771428572</v>
      </c>
      <c r="Q242" s="2">
        <v>977972.76</v>
      </c>
      <c r="R242" s="2">
        <v>6.6252706241002643</v>
      </c>
      <c r="S242" s="2">
        <v>11594.22359217546</v>
      </c>
      <c r="T242" s="6">
        <v>358329.3</v>
      </c>
    </row>
    <row r="243" spans="1:20">
      <c r="A243" s="5" t="s">
        <v>12</v>
      </c>
      <c r="B243" s="2" t="s">
        <v>360</v>
      </c>
      <c r="C243" s="2" t="s">
        <v>14</v>
      </c>
      <c r="D243" s="3" t="s">
        <v>89</v>
      </c>
      <c r="E243" s="2" t="s">
        <v>370</v>
      </c>
      <c r="F243" s="2" t="str">
        <f t="shared" si="21"/>
        <v>NON</v>
      </c>
      <c r="G243" s="2" t="str">
        <f t="shared" si="22"/>
        <v>STICK FRY PAN 16CM</v>
      </c>
      <c r="H243" s="2" t="str">
        <f t="shared" si="23"/>
        <v>AN-01</v>
      </c>
      <c r="I243" s="15" t="str">
        <f t="shared" si="24"/>
        <v>AN-01)</v>
      </c>
      <c r="J243" s="15">
        <f t="shared" si="27"/>
        <v>14100</v>
      </c>
      <c r="K243" s="2" t="str">
        <f>IFERROR(
TRIM(_xlfn.TEXTAFTER(_xlfn.TEXTBEFORE(_xlfn.TEXTAFTER(tblRaw[[#This Row],[GOODS DESCRIPTION]],"QTY"),"/")," ")),
tblRaw[[#This Row],[Unit of measure]]
)</f>
        <v>14100 PCS</v>
      </c>
      <c r="L243" s="2">
        <f t="shared" si="25"/>
        <v>0.50480000000000003</v>
      </c>
      <c r="M243" s="2" t="str">
        <f t="shared" si="26"/>
        <v>USD</v>
      </c>
      <c r="N243" s="2">
        <v>3196</v>
      </c>
      <c r="O243" s="2" t="s">
        <v>17</v>
      </c>
      <c r="P243" s="2">
        <v>200.7746214017522</v>
      </c>
      <c r="Q243" s="2">
        <v>641675.68999999994</v>
      </c>
      <c r="R243" s="2">
        <v>2.380256329599908</v>
      </c>
      <c r="S243" s="2">
        <v>7607.2992294013038</v>
      </c>
      <c r="T243" s="6">
        <v>235109.9</v>
      </c>
    </row>
    <row r="244" spans="1:20">
      <c r="A244" s="5" t="s">
        <v>12</v>
      </c>
      <c r="B244" s="2" t="s">
        <v>371</v>
      </c>
      <c r="C244" s="2" t="s">
        <v>14</v>
      </c>
      <c r="D244" s="3" t="s">
        <v>15</v>
      </c>
      <c r="E244" s="2" t="s">
        <v>372</v>
      </c>
      <c r="F244" s="2" t="str">
        <f t="shared" si="21"/>
        <v>STEEL</v>
      </c>
      <c r="G244" s="2" t="str">
        <f t="shared" si="22"/>
        <v>SALT BOTTLE</v>
      </c>
      <c r="H244" s="2" t="str">
        <f t="shared" si="23"/>
        <v>NP-19</v>
      </c>
      <c r="I244" s="15" t="str">
        <f t="shared" si="24"/>
        <v>QTY: 2</v>
      </c>
      <c r="J244" s="15">
        <f t="shared" si="27"/>
        <v>23976</v>
      </c>
      <c r="K244" s="2" t="str">
        <f>IFERROR(
TRIM(_xlfn.TEXTAFTER(_xlfn.TEXTBEFORE(_xlfn.TEXTAFTER(tblRaw[[#This Row],[GOODS DESCRIPTION]],"QTY"),"/")," ")),
tblRaw[[#This Row],[Unit of measure]]
)</f>
        <v>23976 PCS</v>
      </c>
      <c r="L244" s="2">
        <f t="shared" si="25"/>
        <v>0.44500000000000001</v>
      </c>
      <c r="M244" s="2" t="str">
        <f t="shared" si="26"/>
        <v>USD</v>
      </c>
      <c r="N244" s="2">
        <v>3729.6</v>
      </c>
      <c r="O244" s="2" t="s">
        <v>17</v>
      </c>
      <c r="P244" s="2">
        <v>262.8018715143715</v>
      </c>
      <c r="Q244" s="2">
        <v>980145.86</v>
      </c>
      <c r="R244" s="2">
        <v>3.1156119918716239</v>
      </c>
      <c r="S244" s="2">
        <v>11619.98648488441</v>
      </c>
      <c r="T244" s="6">
        <v>359125.5</v>
      </c>
    </row>
    <row r="245" spans="1:20">
      <c r="A245" s="5" t="s">
        <v>12</v>
      </c>
      <c r="B245" s="2" t="s">
        <v>371</v>
      </c>
      <c r="C245" s="2" t="s">
        <v>14</v>
      </c>
      <c r="D245" s="3" t="s">
        <v>15</v>
      </c>
      <c r="E245" s="2" t="s">
        <v>373</v>
      </c>
      <c r="F245" s="2" t="str">
        <f t="shared" si="21"/>
        <v>STEEL</v>
      </c>
      <c r="G245" s="2" t="str">
        <f t="shared" si="22"/>
        <v>SPRINKLER</v>
      </c>
      <c r="H245" s="2" t="str">
        <f t="shared" si="23"/>
        <v>AM-430</v>
      </c>
      <c r="I245" s="15" t="str">
        <f t="shared" si="24"/>
        <v>AM-430)</v>
      </c>
      <c r="J245" s="15" t="str">
        <f t="shared" si="27"/>
        <v/>
      </c>
      <c r="K245" s="2" t="str">
        <f>IFERROR(
TRIM(_xlfn.TEXTAFTER(_xlfn.TEXTBEFORE(_xlfn.TEXTAFTER(tblRaw[[#This Row],[GOODS DESCRIPTION]],"QTY"),"/")," ")),
tblRaw[[#This Row],[Unit of measure]]
)</f>
        <v>71592PCS</v>
      </c>
      <c r="L245" s="2">
        <f t="shared" si="25"/>
        <v>0.57440000000000002</v>
      </c>
      <c r="M245" s="2" t="str">
        <f t="shared" si="26"/>
        <v>USD</v>
      </c>
      <c r="N245" s="2">
        <v>13125.2</v>
      </c>
      <c r="O245" s="2" t="s">
        <v>17</v>
      </c>
      <c r="P245" s="2">
        <v>287.8240118245817</v>
      </c>
      <c r="Q245" s="2">
        <v>3777747.72</v>
      </c>
      <c r="R245" s="2">
        <v>3.4122585871319711</v>
      </c>
      <c r="S245" s="2">
        <v>44786.576407824548</v>
      </c>
      <c r="T245" s="6">
        <v>1384166.8</v>
      </c>
    </row>
    <row r="246" spans="1:20">
      <c r="A246" s="5" t="s">
        <v>12</v>
      </c>
      <c r="B246" s="2" t="s">
        <v>374</v>
      </c>
      <c r="C246" s="2" t="s">
        <v>14</v>
      </c>
      <c r="D246" s="3" t="s">
        <v>15</v>
      </c>
      <c r="E246" s="2" t="s">
        <v>375</v>
      </c>
      <c r="F246" s="2" t="str">
        <f t="shared" si="21"/>
        <v>STEEL</v>
      </c>
      <c r="G246" s="2" t="str">
        <f t="shared" si="22"/>
        <v>BASKET SQUARE</v>
      </c>
      <c r="H246" s="2" t="str">
        <f t="shared" si="23"/>
        <v>SY-845-6</v>
      </c>
      <c r="I246" s="15" t="str">
        <f t="shared" si="24"/>
        <v/>
      </c>
      <c r="J246" s="15">
        <f t="shared" si="27"/>
        <v>20000</v>
      </c>
      <c r="K246" s="2" t="str">
        <f>IFERROR(
TRIM(_xlfn.TEXTAFTER(_xlfn.TEXTBEFORE(_xlfn.TEXTAFTER(tblRaw[[#This Row],[GOODS DESCRIPTION]],"QTY"),"/")," ")),
tblRaw[[#This Row],[Unit of measure]]
)</f>
        <v>20000 PCS</v>
      </c>
      <c r="L246" s="2">
        <f t="shared" si="25"/>
        <v>0.79749999999999999</v>
      </c>
      <c r="M246" s="2" t="str">
        <f t="shared" si="26"/>
        <v>USD</v>
      </c>
      <c r="N246" s="2">
        <v>3500</v>
      </c>
      <c r="O246" s="2" t="s">
        <v>17</v>
      </c>
      <c r="P246" s="2">
        <v>413.43933428571432</v>
      </c>
      <c r="Q246" s="2">
        <v>1447037.67</v>
      </c>
      <c r="R246" s="2">
        <v>4.9014740282835128</v>
      </c>
      <c r="S246" s="2">
        <v>17155.159098992299</v>
      </c>
      <c r="T246" s="6">
        <v>530194.6</v>
      </c>
    </row>
    <row r="247" spans="1:20">
      <c r="A247" s="5" t="s">
        <v>12</v>
      </c>
      <c r="B247" s="2" t="s">
        <v>374</v>
      </c>
      <c r="C247" s="2" t="s">
        <v>14</v>
      </c>
      <c r="D247" s="3" t="s">
        <v>15</v>
      </c>
      <c r="E247" s="2" t="s">
        <v>376</v>
      </c>
      <c r="F247" s="2" t="str">
        <f t="shared" si="21"/>
        <v>STEEL</v>
      </c>
      <c r="G247" s="2" t="str">
        <f t="shared" si="22"/>
        <v>BASKET ROUND</v>
      </c>
      <c r="H247" s="2" t="str">
        <f t="shared" si="23"/>
        <v>SY-845-7</v>
      </c>
      <c r="I247" s="15" t="str">
        <f t="shared" si="24"/>
        <v/>
      </c>
      <c r="J247" s="15">
        <f t="shared" si="27"/>
        <v>20400</v>
      </c>
      <c r="K247" s="2" t="str">
        <f>IFERROR(
TRIM(_xlfn.TEXTAFTER(_xlfn.TEXTBEFORE(_xlfn.TEXTAFTER(tblRaw[[#This Row],[GOODS DESCRIPTION]],"QTY"),"/")," ")),
tblRaw[[#This Row],[Unit of measure]]
)</f>
        <v>20400 PCS</v>
      </c>
      <c r="L247" s="2">
        <f t="shared" si="25"/>
        <v>0.56859999999999999</v>
      </c>
      <c r="M247" s="2" t="str">
        <f t="shared" si="26"/>
        <v>USD</v>
      </c>
      <c r="N247" s="2">
        <v>2635</v>
      </c>
      <c r="O247" s="2" t="s">
        <v>17</v>
      </c>
      <c r="P247" s="2">
        <v>399.37013662239087</v>
      </c>
      <c r="Q247" s="2">
        <v>1052340.31</v>
      </c>
      <c r="R247" s="2">
        <v>4.7346785610241966</v>
      </c>
      <c r="S247" s="2">
        <v>12475.878008298751</v>
      </c>
      <c r="T247" s="6">
        <v>385577.5</v>
      </c>
    </row>
    <row r="248" spans="1:20">
      <c r="A248" s="5" t="s">
        <v>12</v>
      </c>
      <c r="B248" s="2" t="s">
        <v>374</v>
      </c>
      <c r="C248" s="2" t="s">
        <v>14</v>
      </c>
      <c r="D248" s="3" t="s">
        <v>15</v>
      </c>
      <c r="E248" s="2" t="s">
        <v>377</v>
      </c>
      <c r="F248" s="2" t="str">
        <f t="shared" si="21"/>
        <v>STEEL</v>
      </c>
      <c r="G248" s="2" t="str">
        <f t="shared" si="22"/>
        <v>CUTLERY HOLDER</v>
      </c>
      <c r="H248" s="2" t="str">
        <f t="shared" si="23"/>
        <v>SY-845-2</v>
      </c>
      <c r="I248" s="15" t="str">
        <f t="shared" si="24"/>
        <v/>
      </c>
      <c r="J248" s="15">
        <f t="shared" si="27"/>
        <v>20000</v>
      </c>
      <c r="K248" s="2" t="str">
        <f>IFERROR(
TRIM(_xlfn.TEXTAFTER(_xlfn.TEXTBEFORE(_xlfn.TEXTAFTER(tblRaw[[#This Row],[GOODS DESCRIPTION]],"QTY"),"/")," ")),
tblRaw[[#This Row],[Unit of measure]]
)</f>
        <v>20000 PCS</v>
      </c>
      <c r="L248" s="2">
        <f t="shared" si="25"/>
        <v>0.83209999999999995</v>
      </c>
      <c r="M248" s="2" t="str">
        <f t="shared" si="26"/>
        <v>USD</v>
      </c>
      <c r="N248" s="2">
        <v>2800</v>
      </c>
      <c r="O248" s="2" t="s">
        <v>17</v>
      </c>
      <c r="P248" s="2">
        <v>539.22074285714291</v>
      </c>
      <c r="Q248" s="2">
        <v>1509818.08</v>
      </c>
      <c r="R248" s="2">
        <v>6.3926584808197164</v>
      </c>
      <c r="S248" s="2">
        <v>17899.443746295201</v>
      </c>
      <c r="T248" s="6">
        <v>553197.4</v>
      </c>
    </row>
    <row r="249" spans="1:20">
      <c r="A249" s="5" t="s">
        <v>12</v>
      </c>
      <c r="B249" s="2" t="s">
        <v>374</v>
      </c>
      <c r="C249" s="2" t="s">
        <v>14</v>
      </c>
      <c r="D249" s="3" t="s">
        <v>89</v>
      </c>
      <c r="E249" s="2" t="s">
        <v>378</v>
      </c>
      <c r="F249" s="2" t="str">
        <f t="shared" si="21"/>
        <v>NON</v>
      </c>
      <c r="G249" s="2" t="str">
        <f t="shared" si="22"/>
        <v>STICK FRY PAN 16CM</v>
      </c>
      <c r="H249" s="2" t="str">
        <f t="shared" si="23"/>
        <v>AN-01</v>
      </c>
      <c r="I249" s="15" t="str">
        <f t="shared" si="24"/>
        <v>AN-01)</v>
      </c>
      <c r="J249" s="15">
        <f t="shared" si="27"/>
        <v>26400</v>
      </c>
      <c r="K249" s="2" t="str">
        <f>IFERROR(
TRIM(_xlfn.TEXTAFTER(_xlfn.TEXTBEFORE(_xlfn.TEXTAFTER(tblRaw[[#This Row],[GOODS DESCRIPTION]],"QTY"),"/")," ")),
tblRaw[[#This Row],[Unit of measure]]
)</f>
        <v>26400 PCS</v>
      </c>
      <c r="L249" s="2">
        <f t="shared" si="25"/>
        <v>0.50339999999999996</v>
      </c>
      <c r="M249" s="2" t="str">
        <f t="shared" si="26"/>
        <v>USD</v>
      </c>
      <c r="N249" s="2">
        <v>5984</v>
      </c>
      <c r="O249" s="2" t="s">
        <v>17</v>
      </c>
      <c r="P249" s="2">
        <v>211.80110628342251</v>
      </c>
      <c r="Q249" s="2">
        <v>1267417.82</v>
      </c>
      <c r="R249" s="2">
        <v>2.5109793276042982</v>
      </c>
      <c r="S249" s="2">
        <v>15025.700296384121</v>
      </c>
      <c r="T249" s="6">
        <v>464382</v>
      </c>
    </row>
    <row r="250" spans="1:20">
      <c r="A250" s="5" t="s">
        <v>12</v>
      </c>
      <c r="B250" s="2" t="s">
        <v>374</v>
      </c>
      <c r="C250" s="2" t="s">
        <v>14</v>
      </c>
      <c r="D250" s="3" t="s">
        <v>89</v>
      </c>
      <c r="E250" s="2" t="s">
        <v>379</v>
      </c>
      <c r="F250" s="2" t="str">
        <f t="shared" si="21"/>
        <v>NON</v>
      </c>
      <c r="G250" s="2" t="str">
        <f t="shared" si="22"/>
        <v>STICK SAUCE PAN 16CM</v>
      </c>
      <c r="H250" s="2" t="str">
        <f t="shared" si="23"/>
        <v>AN-02</v>
      </c>
      <c r="I250" s="15" t="str">
        <f t="shared" si="24"/>
        <v>AN-02)</v>
      </c>
      <c r="J250" s="15">
        <f t="shared" si="27"/>
        <v>41790</v>
      </c>
      <c r="K250" s="2" t="str">
        <f>IFERROR(
TRIM(_xlfn.TEXTAFTER(_xlfn.TEXTBEFORE(_xlfn.TEXTAFTER(tblRaw[[#This Row],[GOODS DESCRIPTION]],"QTY"),"/")," ")),
tblRaw[[#This Row],[Unit of measure]]
)</f>
        <v>41790 PCS</v>
      </c>
      <c r="L250" s="2" t="str">
        <f t="shared" si="25"/>
        <v/>
      </c>
      <c r="M250" s="2" t="str">
        <f t="shared" si="26"/>
        <v>USD</v>
      </c>
      <c r="N250" s="2">
        <v>10726.1</v>
      </c>
      <c r="O250" s="2" t="s">
        <v>17</v>
      </c>
      <c r="P250" s="2">
        <v>210.23068123549101</v>
      </c>
      <c r="Q250" s="2">
        <v>2254955.31</v>
      </c>
      <c r="R250" s="2">
        <v>2.492361366158756</v>
      </c>
      <c r="S250" s="2">
        <v>26733.317249555421</v>
      </c>
      <c r="T250" s="6">
        <v>826215.7</v>
      </c>
    </row>
    <row r="251" spans="1:20">
      <c r="A251" s="5" t="s">
        <v>12</v>
      </c>
      <c r="B251" s="2" t="s">
        <v>374</v>
      </c>
      <c r="C251" s="2" t="s">
        <v>14</v>
      </c>
      <c r="D251" s="3" t="s">
        <v>15</v>
      </c>
      <c r="E251" s="2" t="s">
        <v>380</v>
      </c>
      <c r="F251" s="2" t="str">
        <f t="shared" si="21"/>
        <v>STEEL</v>
      </c>
      <c r="G251" s="2" t="str">
        <f t="shared" si="22"/>
        <v>BASKET BIG</v>
      </c>
      <c r="H251" s="2" t="str">
        <f t="shared" si="23"/>
        <v>SY-845-4</v>
      </c>
      <c r="I251" s="15" t="str">
        <f t="shared" si="24"/>
        <v/>
      </c>
      <c r="J251" s="15">
        <f t="shared" si="27"/>
        <v>10000</v>
      </c>
      <c r="K251" s="2" t="str">
        <f>IFERROR(
TRIM(_xlfn.TEXTAFTER(_xlfn.TEXTBEFORE(_xlfn.TEXTAFTER(tblRaw[[#This Row],[GOODS DESCRIPTION]],"QTY"),"/")," ")),
tblRaw[[#This Row],[Unit of measure]]
)</f>
        <v>10000 PCS</v>
      </c>
      <c r="L251" s="2">
        <f t="shared" si="25"/>
        <v>1.1026</v>
      </c>
      <c r="M251" s="2" t="str">
        <f t="shared" si="26"/>
        <v>USD</v>
      </c>
      <c r="N251" s="2">
        <v>2250</v>
      </c>
      <c r="O251" s="2" t="s">
        <v>17</v>
      </c>
      <c r="P251" s="2">
        <v>444.58475555555572</v>
      </c>
      <c r="Q251" s="2">
        <v>1000315.7</v>
      </c>
      <c r="R251" s="2">
        <v>5.2707143515774222</v>
      </c>
      <c r="S251" s="2">
        <v>11859.1072910492</v>
      </c>
      <c r="T251" s="6">
        <v>366515.6</v>
      </c>
    </row>
    <row r="252" spans="1:20">
      <c r="A252" s="5" t="s">
        <v>12</v>
      </c>
      <c r="B252" s="2" t="s">
        <v>374</v>
      </c>
      <c r="C252" s="2" t="s">
        <v>14</v>
      </c>
      <c r="D252" s="3" t="s">
        <v>15</v>
      </c>
      <c r="E252" s="2" t="s">
        <v>381</v>
      </c>
      <c r="F252" s="2" t="str">
        <f t="shared" si="21"/>
        <v>STEEL</v>
      </c>
      <c r="G252" s="2" t="str">
        <f t="shared" si="22"/>
        <v>BASKET SMALL</v>
      </c>
      <c r="H252" s="2" t="str">
        <f t="shared" si="23"/>
        <v>SY-845-3</v>
      </c>
      <c r="I252" s="15" t="str">
        <f t="shared" si="24"/>
        <v/>
      </c>
      <c r="J252" s="15">
        <f t="shared" si="27"/>
        <v>2700</v>
      </c>
      <c r="K252" s="2" t="str">
        <f>IFERROR(
TRIM(_xlfn.TEXTAFTER(_xlfn.TEXTBEFORE(_xlfn.TEXTAFTER(tblRaw[[#This Row],[GOODS DESCRIPTION]],"QTY"),"/")," ")),
tblRaw[[#This Row],[Unit of measure]]
)</f>
        <v>2700 PCS</v>
      </c>
      <c r="L252" s="2">
        <f t="shared" si="25"/>
        <v>0.96389999999999998</v>
      </c>
      <c r="M252" s="2" t="str">
        <f t="shared" si="26"/>
        <v>USD</v>
      </c>
      <c r="N252" s="2">
        <v>612.5</v>
      </c>
      <c r="O252" s="2" t="s">
        <v>17</v>
      </c>
      <c r="P252" s="2">
        <v>385.48620408163282</v>
      </c>
      <c r="Q252" s="2">
        <v>236110.3</v>
      </c>
      <c r="R252" s="2">
        <v>4.5700794793317447</v>
      </c>
      <c r="S252" s="2">
        <v>2799.1736810906932</v>
      </c>
      <c r="T252" s="6">
        <v>86510.9</v>
      </c>
    </row>
    <row r="253" spans="1:20">
      <c r="A253" s="5" t="s">
        <v>12</v>
      </c>
      <c r="B253" s="2" t="s">
        <v>382</v>
      </c>
      <c r="C253" s="2" t="s">
        <v>14</v>
      </c>
      <c r="D253" s="3" t="s">
        <v>18</v>
      </c>
      <c r="E253" s="2" t="s">
        <v>383</v>
      </c>
      <c r="F253" s="2" t="str">
        <f t="shared" si="21"/>
        <v>STEEL</v>
      </c>
      <c r="G253" s="2" t="str">
        <f t="shared" si="22"/>
        <v>SCRUBBER 2PCS SET</v>
      </c>
      <c r="H253" s="2" t="str">
        <f t="shared" si="23"/>
        <v>8001-2</v>
      </c>
      <c r="I253" s="15" t="str">
        <f t="shared" si="24"/>
        <v>8001-2)</v>
      </c>
      <c r="J253" s="15">
        <f t="shared" si="27"/>
        <v>168960</v>
      </c>
      <c r="K253" s="2" t="str">
        <f>IFERROR(
TRIM(_xlfn.TEXTAFTER(_xlfn.TEXTBEFORE(_xlfn.TEXTAFTER(tblRaw[[#This Row],[GOODS DESCRIPTION]],"QTY"),"/")," ")),
tblRaw[[#This Row],[Unit of measure]]
)</f>
        <v>168960 SET</v>
      </c>
      <c r="L253" s="2" t="str">
        <f t="shared" si="25"/>
        <v/>
      </c>
      <c r="M253" s="2" t="str">
        <f t="shared" si="26"/>
        <v>USD</v>
      </c>
      <c r="N253" s="2">
        <v>4928</v>
      </c>
      <c r="O253" s="2" t="s">
        <v>17</v>
      </c>
      <c r="P253" s="2">
        <v>463.72189326298712</v>
      </c>
      <c r="Q253" s="2">
        <v>2285221.4900000002</v>
      </c>
      <c r="R253" s="2">
        <v>5.4975920955896518</v>
      </c>
      <c r="S253" s="2">
        <v>27092.133847065801</v>
      </c>
      <c r="T253" s="6">
        <v>1004583.3</v>
      </c>
    </row>
    <row r="254" spans="1:20">
      <c r="A254" s="5" t="s">
        <v>12</v>
      </c>
      <c r="B254" s="2" t="s">
        <v>384</v>
      </c>
      <c r="C254" s="2" t="s">
        <v>14</v>
      </c>
      <c r="D254" s="3" t="s">
        <v>15</v>
      </c>
      <c r="E254" s="2" t="s">
        <v>385</v>
      </c>
      <c r="F254" s="2" t="str">
        <f t="shared" si="21"/>
        <v>STEEL</v>
      </c>
      <c r="G254" s="2" t="str">
        <f t="shared" si="22"/>
        <v>RECTANGLE CONTAINER BIG</v>
      </c>
      <c r="H254" s="2" t="str">
        <f t="shared" si="23"/>
        <v>6578</v>
      </c>
      <c r="I254" s="15" t="str">
        <f t="shared" si="24"/>
        <v/>
      </c>
      <c r="J254" s="15">
        <f t="shared" si="27"/>
        <v>9132</v>
      </c>
      <c r="K254" s="2" t="str">
        <f>IFERROR(
TRIM(_xlfn.TEXTAFTER(_xlfn.TEXTBEFORE(_xlfn.TEXTAFTER(tblRaw[[#This Row],[GOODS DESCRIPTION]],"QTY"),"/")," ")),
tblRaw[[#This Row],[Unit of measure]]
)</f>
        <v>PCS</v>
      </c>
      <c r="L254" s="2">
        <f t="shared" si="25"/>
        <v>1.5980000000000001</v>
      </c>
      <c r="M254" s="2" t="str">
        <f t="shared" si="26"/>
        <v>USD</v>
      </c>
      <c r="N254" s="2">
        <v>2701.55</v>
      </c>
      <c r="O254" s="2" t="s">
        <v>17</v>
      </c>
      <c r="P254" s="2">
        <v>469.05634909999998</v>
      </c>
      <c r="Q254" s="2">
        <v>1267179.18</v>
      </c>
      <c r="R254" s="2">
        <v>5.5608340150000002</v>
      </c>
      <c r="S254" s="2">
        <v>15022.87113</v>
      </c>
      <c r="T254" s="6">
        <v>464294.40000000002</v>
      </c>
    </row>
    <row r="255" spans="1:20">
      <c r="A255" s="5" t="s">
        <v>12</v>
      </c>
      <c r="B255" s="2" t="s">
        <v>384</v>
      </c>
      <c r="C255" s="2" t="s">
        <v>14</v>
      </c>
      <c r="D255" s="3" t="s">
        <v>15</v>
      </c>
      <c r="E255" s="2" t="s">
        <v>386</v>
      </c>
      <c r="F255" s="2" t="str">
        <f t="shared" si="21"/>
        <v>STEEL</v>
      </c>
      <c r="G255" s="2" t="str">
        <f t="shared" si="22"/>
        <v>ROUND CONTAINER</v>
      </c>
      <c r="H255" s="2" t="str">
        <f t="shared" si="23"/>
        <v>6857</v>
      </c>
      <c r="I255" s="15" t="str">
        <f t="shared" si="24"/>
        <v/>
      </c>
      <c r="J255" s="15">
        <f t="shared" si="27"/>
        <v>46296</v>
      </c>
      <c r="K255" s="2" t="str">
        <f>IFERROR(
TRIM(_xlfn.TEXTAFTER(_xlfn.TEXTBEFORE(_xlfn.TEXTAFTER(tblRaw[[#This Row],[GOODS DESCRIPTION]],"QTY"),"/")," ")),
tblRaw[[#This Row],[Unit of measure]]
)</f>
        <v>PCS</v>
      </c>
      <c r="L255" s="2">
        <f t="shared" si="25"/>
        <v>0.71799999999999997</v>
      </c>
      <c r="M255" s="2" t="str">
        <f t="shared" si="26"/>
        <v>USD</v>
      </c>
      <c r="N255" s="2">
        <v>5902.74</v>
      </c>
      <c r="O255" s="2" t="s">
        <v>17</v>
      </c>
      <c r="P255" s="2">
        <v>489.00080980000001</v>
      </c>
      <c r="Q255" s="2">
        <v>2886444.64</v>
      </c>
      <c r="R255" s="2">
        <v>5.7972828669999998</v>
      </c>
      <c r="S255" s="2">
        <v>34219.853470000002</v>
      </c>
      <c r="T255" s="6">
        <v>1057593.3</v>
      </c>
    </row>
    <row r="256" spans="1:20">
      <c r="A256" s="5" t="s">
        <v>12</v>
      </c>
      <c r="B256" s="2" t="s">
        <v>384</v>
      </c>
      <c r="C256" s="2" t="s">
        <v>14</v>
      </c>
      <c r="D256" s="3" t="s">
        <v>15</v>
      </c>
      <c r="E256" s="2" t="s">
        <v>387</v>
      </c>
      <c r="F256" s="2" t="str">
        <f t="shared" si="21"/>
        <v>STEEL</v>
      </c>
      <c r="G256" s="2" t="str">
        <f t="shared" si="22"/>
        <v>LUNCH BOX SMALL</v>
      </c>
      <c r="H256" s="2" t="str">
        <f t="shared" si="23"/>
        <v>6587</v>
      </c>
      <c r="I256" s="15" t="str">
        <f t="shared" si="24"/>
        <v/>
      </c>
      <c r="J256" s="15">
        <f t="shared" si="27"/>
        <v>51000</v>
      </c>
      <c r="K256" s="2" t="str">
        <f>IFERROR(
TRIM(_xlfn.TEXTAFTER(_xlfn.TEXTBEFORE(_xlfn.TEXTAFTER(tblRaw[[#This Row],[GOODS DESCRIPTION]],"QTY"),"/")," ")),
tblRaw[[#This Row],[Unit of measure]]
)</f>
        <v>PCS</v>
      </c>
      <c r="L256" s="2">
        <f t="shared" si="25"/>
        <v>1.47</v>
      </c>
      <c r="M256" s="2" t="str">
        <f t="shared" si="26"/>
        <v>USD</v>
      </c>
      <c r="N256" s="2">
        <v>10348.75</v>
      </c>
      <c r="O256" s="2" t="s">
        <v>17</v>
      </c>
      <c r="P256" s="2">
        <v>629.06408020000003</v>
      </c>
      <c r="Q256" s="2">
        <v>6510026.9000000004</v>
      </c>
      <c r="R256" s="2">
        <v>7.457783998</v>
      </c>
      <c r="S256" s="2">
        <v>77178.742150000005</v>
      </c>
      <c r="T256" s="6">
        <v>2385273.7999999998</v>
      </c>
    </row>
    <row r="257" spans="1:20">
      <c r="A257" s="5" t="s">
        <v>12</v>
      </c>
      <c r="B257" s="2" t="s">
        <v>384</v>
      </c>
      <c r="C257" s="2" t="s">
        <v>14</v>
      </c>
      <c r="D257" s="3" t="s">
        <v>15</v>
      </c>
      <c r="E257" s="2" t="s">
        <v>388</v>
      </c>
      <c r="F257" s="2" t="str">
        <f t="shared" si="21"/>
        <v>STEEL</v>
      </c>
      <c r="G257" s="2" t="str">
        <f t="shared" si="22"/>
        <v>RECTANGLE CONTAINER LARGE</v>
      </c>
      <c r="H257" s="2" t="str">
        <f t="shared" si="23"/>
        <v>6862</v>
      </c>
      <c r="I257" s="15" t="str">
        <f t="shared" si="24"/>
        <v/>
      </c>
      <c r="J257" s="15">
        <f t="shared" si="27"/>
        <v>43200</v>
      </c>
      <c r="K257" s="2" t="str">
        <f>IFERROR(
TRIM(_xlfn.TEXTAFTER(_xlfn.TEXTBEFORE(_xlfn.TEXTAFTER(tblRaw[[#This Row],[GOODS DESCRIPTION]],"QTY"),"/")," ")),
tblRaw[[#This Row],[Unit of measure]]
)</f>
        <v>PCS</v>
      </c>
      <c r="L257" s="2">
        <f t="shared" si="25"/>
        <v>1.38</v>
      </c>
      <c r="M257" s="2" t="str">
        <f t="shared" si="26"/>
        <v>USD</v>
      </c>
      <c r="N257" s="2">
        <v>10800</v>
      </c>
      <c r="O257" s="2" t="s">
        <v>17</v>
      </c>
      <c r="P257" s="2">
        <v>479.32972410000002</v>
      </c>
      <c r="Q257" s="2">
        <v>5176761.0199999996</v>
      </c>
      <c r="R257" s="2">
        <v>5.68262862</v>
      </c>
      <c r="S257" s="2">
        <v>61372.389089999997</v>
      </c>
      <c r="T257" s="6">
        <v>1896765.2</v>
      </c>
    </row>
    <row r="258" spans="1:20">
      <c r="A258" s="5" t="s">
        <v>12</v>
      </c>
      <c r="B258" s="2" t="s">
        <v>384</v>
      </c>
      <c r="C258" s="2" t="s">
        <v>14</v>
      </c>
      <c r="D258" s="3" t="s">
        <v>15</v>
      </c>
      <c r="E258" s="2" t="s">
        <v>389</v>
      </c>
      <c r="F258" s="2" t="str">
        <f t="shared" ref="F258:F321" si="28">IFERROR(TRIM(LEFT(E258, FIND(" ", E258)-1)), "")</f>
        <v>STEEL</v>
      </c>
      <c r="G258" s="2" t="str">
        <f t="shared" ref="G258:G321" si="29">IFERROR(TRIM(MID(E258, FIND(" ", E258)+1, FIND("(",E258)-FIND(" ",E258)-1)), "")</f>
        <v>ROUND CONTAINER MEDIUM</v>
      </c>
      <c r="H258" s="2" t="str">
        <f t="shared" ref="H258:H321" si="30">IFERROR(MID(E258, FIND("(",E258)+1, FIND(")",E258)-FIND("(",E258)-1), "")</f>
        <v>6581</v>
      </c>
      <c r="I258" s="15" t="str">
        <f t="shared" ref="I258:I321" si="31">IFERROR(MID(E258, FIND("(",E258, FIND("P",E258)) + 1, FIND(" ",E258, FIND("(",E258)) - FIND("(",E258) - 1), "")</f>
        <v/>
      </c>
      <c r="J258" s="15">
        <f t="shared" si="27"/>
        <v>8040</v>
      </c>
      <c r="K258" s="2" t="str">
        <f>IFERROR(
TRIM(_xlfn.TEXTAFTER(_xlfn.TEXTBEFORE(_xlfn.TEXTAFTER(tblRaw[[#This Row],[GOODS DESCRIPTION]],"QTY"),"/")," ")),
tblRaw[[#This Row],[Unit of measure]]
)</f>
        <v>PCS</v>
      </c>
      <c r="L258" s="2" t="str">
        <f t="shared" ref="L258:L321" si="32">IFERROR(--MID(E258, FIND("USD",E258)+4, FIND(" ",E258,FIND("USD",E258)+5)-FIND("USD",E258)-4), IFERROR(--MID(E258,FIND("CNY",E258)+4,FIND(" ",E258,FIND("CNY",E258)+5)-FIND("CNY",E258)-4),""))</f>
        <v/>
      </c>
      <c r="M258" s="2" t="str">
        <f t="shared" ref="M258:M321" si="33">IFERROR(IF(ISNUMBER(SEARCH("USD",E258)),"USD",IF(ISNUMBER(SEARCH("CNY",E258)),"CNY","")), "")</f>
        <v>USD</v>
      </c>
      <c r="N258" s="2">
        <v>971.5</v>
      </c>
      <c r="O258" s="2" t="s">
        <v>17</v>
      </c>
      <c r="P258" s="2">
        <v>628.80583630000001</v>
      </c>
      <c r="Q258" s="2">
        <v>610884.87</v>
      </c>
      <c r="R258" s="2">
        <v>7.4547224219999997</v>
      </c>
      <c r="S258" s="2">
        <v>7242.2628329999998</v>
      </c>
      <c r="T258" s="6">
        <v>223828.2</v>
      </c>
    </row>
    <row r="259" spans="1:20">
      <c r="A259" s="5" t="s">
        <v>12</v>
      </c>
      <c r="B259" s="2" t="s">
        <v>390</v>
      </c>
      <c r="C259" s="2" t="s">
        <v>14</v>
      </c>
      <c r="D259" s="3" t="s">
        <v>15</v>
      </c>
      <c r="E259" s="2" t="s">
        <v>391</v>
      </c>
      <c r="F259" s="2" t="str">
        <f t="shared" si="28"/>
        <v>HOUSEHOLD</v>
      </c>
      <c r="G259" s="2" t="str">
        <f t="shared" si="29"/>
        <v>STEEL HOOK 3PCS SET</v>
      </c>
      <c r="H259" s="2" t="str">
        <f t="shared" si="30"/>
        <v>3888</v>
      </c>
      <c r="I259" s="15" t="str">
        <f t="shared" si="31"/>
        <v>3888)</v>
      </c>
      <c r="J259" s="15">
        <f t="shared" ref="J259:J322" si="34">IFERROR(--SUBSTITUTE(MID(E259, FIND("QTY", E259)+4, FIND(" ",E259, FIND("QTY",E259)+5)-FIND("QTY",E259)-4), ",",""),"")</f>
        <v>215808</v>
      </c>
      <c r="K259" s="2" t="str">
        <f>IFERROR(
TRIM(_xlfn.TEXTAFTER(_xlfn.TEXTBEFORE(_xlfn.TEXTAFTER(tblRaw[[#This Row],[GOODS DESCRIPTION]],"QTY"),"/")," ")),
tblRaw[[#This Row],[Unit of measure]]
)</f>
        <v>PCS</v>
      </c>
      <c r="L259" s="2">
        <f t="shared" si="32"/>
        <v>0.26500000000000001</v>
      </c>
      <c r="M259" s="2" t="str">
        <f t="shared" si="33"/>
        <v>USD</v>
      </c>
      <c r="N259" s="2">
        <v>7193.6</v>
      </c>
      <c r="O259" s="2" t="s">
        <v>17</v>
      </c>
      <c r="P259" s="2">
        <v>687.96345640000004</v>
      </c>
      <c r="Q259" s="2">
        <v>4948933.92</v>
      </c>
      <c r="R259" s="2">
        <v>8.1560575740000001</v>
      </c>
      <c r="S259" s="2">
        <v>58671.41577</v>
      </c>
      <c r="T259" s="6">
        <v>1813289.4</v>
      </c>
    </row>
    <row r="260" spans="1:20">
      <c r="A260" s="5" t="s">
        <v>12</v>
      </c>
      <c r="B260" s="2" t="s">
        <v>392</v>
      </c>
      <c r="C260" s="2" t="s">
        <v>14</v>
      </c>
      <c r="D260" s="3" t="s">
        <v>15</v>
      </c>
      <c r="E260" s="2" t="s">
        <v>393</v>
      </c>
      <c r="F260" s="2" t="str">
        <f t="shared" si="28"/>
        <v>STEEL</v>
      </c>
      <c r="G260" s="2" t="str">
        <f t="shared" si="29"/>
        <v>TEA STRAINER BIG</v>
      </c>
      <c r="H260" s="2" t="str">
        <f t="shared" si="30"/>
        <v>SB-12</v>
      </c>
      <c r="I260" s="15" t="str">
        <f t="shared" si="31"/>
        <v/>
      </c>
      <c r="J260" s="15">
        <f t="shared" si="34"/>
        <v>24372</v>
      </c>
      <c r="K260" s="2" t="str">
        <f>IFERROR(
TRIM(_xlfn.TEXTAFTER(_xlfn.TEXTBEFORE(_xlfn.TEXTAFTER(tblRaw[[#This Row],[GOODS DESCRIPTION]],"QTY"),"/")," ")),
tblRaw[[#This Row],[Unit of measure]]
)</f>
        <v>24372 PCS</v>
      </c>
      <c r="L260" s="2">
        <f t="shared" si="32"/>
        <v>1.0347</v>
      </c>
      <c r="M260" s="2" t="str">
        <f t="shared" si="33"/>
        <v>USD</v>
      </c>
      <c r="N260" s="2">
        <v>5957.6</v>
      </c>
      <c r="O260" s="2" t="s">
        <v>17</v>
      </c>
      <c r="P260" s="2">
        <v>379.32966299999998</v>
      </c>
      <c r="Q260" s="2">
        <v>2259894.4</v>
      </c>
      <c r="R260" s="2">
        <v>4.4970914400000002</v>
      </c>
      <c r="S260" s="2">
        <v>26791.87196</v>
      </c>
      <c r="T260" s="6">
        <v>828025.3</v>
      </c>
    </row>
    <row r="261" spans="1:20">
      <c r="A261" s="5" t="s">
        <v>12</v>
      </c>
      <c r="B261" s="2" t="s">
        <v>392</v>
      </c>
      <c r="C261" s="2" t="s">
        <v>14</v>
      </c>
      <c r="D261" s="3" t="s">
        <v>15</v>
      </c>
      <c r="E261" s="2" t="s">
        <v>394</v>
      </c>
      <c r="F261" s="2" t="str">
        <f t="shared" si="28"/>
        <v>STEEL</v>
      </c>
      <c r="G261" s="2" t="str">
        <f t="shared" si="29"/>
        <v>DRAINER</v>
      </c>
      <c r="H261" s="2" t="str">
        <f t="shared" si="30"/>
        <v>AM-321</v>
      </c>
      <c r="I261" s="15" t="str">
        <f t="shared" si="31"/>
        <v/>
      </c>
      <c r="J261" s="15">
        <f t="shared" si="34"/>
        <v>25200</v>
      </c>
      <c r="K261" s="2" t="str">
        <f>IFERROR(
TRIM(_xlfn.TEXTAFTER(_xlfn.TEXTBEFORE(_xlfn.TEXTAFTER(tblRaw[[#This Row],[GOODS DESCRIPTION]],"QTY"),"/")," ")),
tblRaw[[#This Row],[Unit of measure]]
)</f>
        <v>25200 PCS</v>
      </c>
      <c r="L261" s="2">
        <f t="shared" si="32"/>
        <v>0.72770000000000001</v>
      </c>
      <c r="M261" s="2" t="str">
        <f t="shared" si="33"/>
        <v>USD</v>
      </c>
      <c r="N261" s="2">
        <v>3465</v>
      </c>
      <c r="O261" s="2" t="s">
        <v>17</v>
      </c>
      <c r="P261" s="2">
        <v>474.2771429</v>
      </c>
      <c r="Q261" s="2">
        <v>1643370.3</v>
      </c>
      <c r="R261" s="2">
        <v>5.6227284270000002</v>
      </c>
      <c r="S261" s="2">
        <v>19482.754000000001</v>
      </c>
      <c r="T261" s="6">
        <v>602130.9</v>
      </c>
    </row>
    <row r="262" spans="1:20">
      <c r="A262" s="5" t="s">
        <v>12</v>
      </c>
      <c r="B262" s="2" t="s">
        <v>392</v>
      </c>
      <c r="C262" s="2" t="s">
        <v>14</v>
      </c>
      <c r="D262" s="3" t="s">
        <v>15</v>
      </c>
      <c r="E262" s="2" t="s">
        <v>395</v>
      </c>
      <c r="F262" s="2" t="str">
        <f t="shared" si="28"/>
        <v>STEEL</v>
      </c>
      <c r="G262" s="2" t="str">
        <f t="shared" si="29"/>
        <v>HAND BLENDER</v>
      </c>
      <c r="H262" s="2" t="str">
        <f t="shared" si="30"/>
        <v>AM-474</v>
      </c>
      <c r="I262" s="15" t="str">
        <f t="shared" si="31"/>
        <v/>
      </c>
      <c r="J262" s="15">
        <f t="shared" si="34"/>
        <v>15000</v>
      </c>
      <c r="K262" s="2" t="str">
        <f>IFERROR(
TRIM(_xlfn.TEXTAFTER(_xlfn.TEXTBEFORE(_xlfn.TEXTAFTER(tblRaw[[#This Row],[GOODS DESCRIPTION]],"QTY"),"/")," ")),
tblRaw[[#This Row],[Unit of measure]]
)</f>
        <v>15000 PCS</v>
      </c>
      <c r="L262" s="2">
        <f t="shared" si="32"/>
        <v>0.65269999999999995</v>
      </c>
      <c r="M262" s="2" t="str">
        <f t="shared" si="33"/>
        <v>USD</v>
      </c>
      <c r="N262" s="2">
        <v>1500</v>
      </c>
      <c r="O262" s="2" t="s">
        <v>17</v>
      </c>
      <c r="P262" s="2">
        <v>584.91949999999997</v>
      </c>
      <c r="Q262" s="2">
        <v>877379.25</v>
      </c>
      <c r="R262" s="2">
        <v>6.9344339059999998</v>
      </c>
      <c r="S262" s="2">
        <v>10401.65086</v>
      </c>
      <c r="T262" s="6">
        <v>321471.8</v>
      </c>
    </row>
    <row r="263" spans="1:20">
      <c r="A263" s="5" t="s">
        <v>12</v>
      </c>
      <c r="B263" s="2" t="s">
        <v>396</v>
      </c>
      <c r="C263" s="2" t="s">
        <v>14</v>
      </c>
      <c r="D263" s="3" t="s">
        <v>15</v>
      </c>
      <c r="E263" s="2" t="s">
        <v>397</v>
      </c>
      <c r="F263" s="2" t="str">
        <f t="shared" si="28"/>
        <v>MILD</v>
      </c>
      <c r="G263" s="2" t="str">
        <f t="shared" si="29"/>
        <v>STEEL MULTI FUNCTION CLOTH STAND</v>
      </c>
      <c r="H263" s="2" t="str">
        <f t="shared" si="30"/>
        <v>RYX-02-020</v>
      </c>
      <c r="I263" s="15" t="str">
        <f t="shared" si="31"/>
        <v/>
      </c>
      <c r="J263" s="15" t="str">
        <f t="shared" si="34"/>
        <v/>
      </c>
      <c r="K263" s="2">
        <f ca="1">IFERROR(
TRIM(_xlfn.TEXTAFTER(_xlfn.TEXTBEFORE(_xlfn.TEXTAFTER(tblRaw[[#This Row],[GOODS DESCRIPTION]],"QTY"),"/")," ")),
tblRaw[[#This Row],[Unit of measure]]
)</f>
        <v>0</v>
      </c>
      <c r="L263" s="2">
        <f t="shared" si="32"/>
        <v>100</v>
      </c>
      <c r="M263" s="2" t="str">
        <f t="shared" si="33"/>
        <v>CNY</v>
      </c>
      <c r="N263" s="2">
        <v>4004</v>
      </c>
      <c r="O263" s="2" t="s">
        <v>17</v>
      </c>
      <c r="P263" s="2">
        <v>387.94605644355647</v>
      </c>
      <c r="Q263" s="2">
        <v>1553336.01</v>
      </c>
      <c r="R263" s="2">
        <v>4.5965172564402419</v>
      </c>
      <c r="S263" s="2">
        <v>18404.455094786728</v>
      </c>
      <c r="T263" s="6">
        <v>569142.30000000005</v>
      </c>
    </row>
    <row r="264" spans="1:20">
      <c r="A264" s="5" t="s">
        <v>12</v>
      </c>
      <c r="B264" s="2" t="s">
        <v>396</v>
      </c>
      <c r="C264" s="2" t="s">
        <v>14</v>
      </c>
      <c r="D264" s="3" t="s">
        <v>15</v>
      </c>
      <c r="E264" s="2" t="s">
        <v>398</v>
      </c>
      <c r="F264" s="2" t="str">
        <f t="shared" si="28"/>
        <v>STEEL</v>
      </c>
      <c r="G264" s="2" t="str">
        <f t="shared" si="29"/>
        <v>SALT BOTTLE</v>
      </c>
      <c r="H264" s="2" t="str">
        <f t="shared" si="30"/>
        <v>NP-19</v>
      </c>
      <c r="I264" s="15" t="str">
        <f t="shared" si="31"/>
        <v>QTY: 3</v>
      </c>
      <c r="J264" s="15">
        <f t="shared" si="34"/>
        <v>36720</v>
      </c>
      <c r="K264" s="2" t="str">
        <f>IFERROR(
TRIM(_xlfn.TEXTAFTER(_xlfn.TEXTBEFORE(_xlfn.TEXTAFTER(tblRaw[[#This Row],[GOODS DESCRIPTION]],"QTY"),"/")," ")),
tblRaw[[#This Row],[Unit of measure]]
)</f>
        <v>36720 PCS</v>
      </c>
      <c r="L264" s="2">
        <f t="shared" si="32"/>
        <v>0.44440000000000002</v>
      </c>
      <c r="M264" s="2" t="str">
        <f t="shared" si="33"/>
        <v>USD</v>
      </c>
      <c r="N264" s="2">
        <v>5712</v>
      </c>
      <c r="O264" s="2" t="s">
        <v>17</v>
      </c>
      <c r="P264" s="2">
        <v>265.39416316526609</v>
      </c>
      <c r="Q264" s="2">
        <v>1515931.46</v>
      </c>
      <c r="R264" s="2">
        <v>3.144480606223532</v>
      </c>
      <c r="S264" s="2">
        <v>17961.273222748809</v>
      </c>
      <c r="T264" s="6">
        <v>555437.30000000005</v>
      </c>
    </row>
    <row r="265" spans="1:20">
      <c r="A265" s="5" t="s">
        <v>12</v>
      </c>
      <c r="B265" s="2" t="s">
        <v>399</v>
      </c>
      <c r="C265" s="2" t="s">
        <v>14</v>
      </c>
      <c r="D265" s="3" t="s">
        <v>15</v>
      </c>
      <c r="E265" s="2" t="s">
        <v>400</v>
      </c>
      <c r="F265" s="2" t="str">
        <f t="shared" si="28"/>
        <v>MILD</v>
      </c>
      <c r="G265" s="2" t="str">
        <f t="shared" si="29"/>
        <v>STEEL MULTI FUNCTION CLOTH STAND</v>
      </c>
      <c r="H265" s="2" t="str">
        <f t="shared" si="30"/>
        <v>RYX-02-021A</v>
      </c>
      <c r="I265" s="15" t="str">
        <f t="shared" si="31"/>
        <v/>
      </c>
      <c r="J265" s="15">
        <f t="shared" si="34"/>
        <v>6480</v>
      </c>
      <c r="K265" s="2" t="str">
        <f>IFERROR(
TRIM(_xlfn.TEXTAFTER(_xlfn.TEXTBEFORE(_xlfn.TEXTAFTER(tblRaw[[#This Row],[GOODS DESCRIPTION]],"QTY"),"/")," ")),
tblRaw[[#This Row],[Unit of measure]]
)</f>
        <v>6480 NOS</v>
      </c>
      <c r="L265" s="2">
        <f t="shared" si="32"/>
        <v>61.5</v>
      </c>
      <c r="M265" s="2" t="str">
        <f t="shared" si="33"/>
        <v>CNY</v>
      </c>
      <c r="N265" s="2">
        <v>23760</v>
      </c>
      <c r="O265" s="2" t="s">
        <v>17</v>
      </c>
      <c r="P265" s="2">
        <v>217.97827988215491</v>
      </c>
      <c r="Q265" s="2">
        <v>5179163.93</v>
      </c>
      <c r="R265" s="2">
        <v>2.582681041257759</v>
      </c>
      <c r="S265" s="2">
        <v>61364.501540284349</v>
      </c>
      <c r="T265" s="6">
        <v>1897645.7</v>
      </c>
    </row>
    <row r="266" spans="1:20">
      <c r="A266" s="5" t="s">
        <v>12</v>
      </c>
      <c r="B266" s="2" t="s">
        <v>401</v>
      </c>
      <c r="C266" s="2" t="s">
        <v>14</v>
      </c>
      <c r="D266" s="3" t="s">
        <v>18</v>
      </c>
      <c r="E266" s="2" t="s">
        <v>402</v>
      </c>
      <c r="F266" s="2" t="str">
        <f t="shared" si="28"/>
        <v>STEEL</v>
      </c>
      <c r="G266" s="2" t="str">
        <f t="shared" si="29"/>
        <v>SCRUBBER 2PCS SET</v>
      </c>
      <c r="H266" s="2" t="str">
        <f t="shared" si="30"/>
        <v>8001-2</v>
      </c>
      <c r="I266" s="15" t="str">
        <f t="shared" si="31"/>
        <v>8001-2)</v>
      </c>
      <c r="J266" s="15">
        <f t="shared" si="34"/>
        <v>168000</v>
      </c>
      <c r="K266" s="2" t="str">
        <f>IFERROR(
TRIM(_xlfn.TEXTAFTER(_xlfn.TEXTBEFORE(_xlfn.TEXTAFTER(tblRaw[[#This Row],[GOODS DESCRIPTION]],"QTY"),"/")," ")),
tblRaw[[#This Row],[Unit of measure]]
)</f>
        <v>168000 NOS</v>
      </c>
      <c r="L266" s="2">
        <f t="shared" si="32"/>
        <v>0.151</v>
      </c>
      <c r="M266" s="2" t="str">
        <f t="shared" si="33"/>
        <v>USD</v>
      </c>
      <c r="N266" s="2">
        <v>4900</v>
      </c>
      <c r="O266" s="2" t="s">
        <v>17</v>
      </c>
      <c r="P266" s="2">
        <v>451.83556326530612</v>
      </c>
      <c r="Q266" s="2">
        <v>2213994.2599999998</v>
      </c>
      <c r="R266" s="2">
        <v>5.3535019344230577</v>
      </c>
      <c r="S266" s="2">
        <v>26232.15947867298</v>
      </c>
      <c r="T266" s="6">
        <v>973271.9</v>
      </c>
    </row>
    <row r="267" spans="1:20">
      <c r="A267" s="5" t="s">
        <v>12</v>
      </c>
      <c r="B267" s="2" t="s">
        <v>403</v>
      </c>
      <c r="C267" s="2" t="s">
        <v>14</v>
      </c>
      <c r="D267" s="3" t="s">
        <v>18</v>
      </c>
      <c r="E267" s="2" t="s">
        <v>404</v>
      </c>
      <c r="F267" s="2" t="str">
        <f t="shared" si="28"/>
        <v>STEEL</v>
      </c>
      <c r="G267" s="2" t="str">
        <f t="shared" si="29"/>
        <v>SCRUBBER 6PCS SET</v>
      </c>
      <c r="H267" s="2" t="str">
        <f t="shared" si="30"/>
        <v>OKS-4156</v>
      </c>
      <c r="I267" s="15" t="str">
        <f t="shared" si="31"/>
        <v>OKS-4156)</v>
      </c>
      <c r="J267" s="15">
        <f t="shared" si="34"/>
        <v>98400</v>
      </c>
      <c r="K267" s="2" t="str">
        <f>IFERROR(
TRIM(_xlfn.TEXTAFTER(_xlfn.TEXTBEFORE(_xlfn.TEXTAFTER(tblRaw[[#This Row],[GOODS DESCRIPTION]],"QTY"),"/")," ")),
tblRaw[[#This Row],[Unit of measure]]
)</f>
        <v>98400 NOS</v>
      </c>
      <c r="L267" s="2">
        <f t="shared" si="32"/>
        <v>0.23899999999999999</v>
      </c>
      <c r="M267" s="2" t="str">
        <f t="shared" si="33"/>
        <v>USD</v>
      </c>
      <c r="N267" s="2">
        <v>8782</v>
      </c>
      <c r="O267" s="2" t="s">
        <v>17</v>
      </c>
      <c r="P267" s="2">
        <v>234.18087679344109</v>
      </c>
      <c r="Q267" s="2">
        <v>2056576.46</v>
      </c>
      <c r="R267" s="2">
        <v>2.7762996656009622</v>
      </c>
      <c r="S267" s="2">
        <v>24381.463663307652</v>
      </c>
      <c r="T267" s="6">
        <v>904071</v>
      </c>
    </row>
    <row r="268" spans="1:20">
      <c r="A268" s="5" t="s">
        <v>12</v>
      </c>
      <c r="B268" s="2" t="s">
        <v>403</v>
      </c>
      <c r="C268" s="2" t="s">
        <v>14</v>
      </c>
      <c r="D268" s="3" t="s">
        <v>15</v>
      </c>
      <c r="E268" s="2" t="s">
        <v>405</v>
      </c>
      <c r="F268" s="2" t="str">
        <f t="shared" si="28"/>
        <v>STEEL</v>
      </c>
      <c r="G268" s="2" t="str">
        <f t="shared" si="29"/>
        <v>TEA STRAINER BIG</v>
      </c>
      <c r="H268" s="2" t="str">
        <f t="shared" si="30"/>
        <v>SB-12</v>
      </c>
      <c r="I268" s="15" t="str">
        <f t="shared" si="31"/>
        <v/>
      </c>
      <c r="J268" s="15">
        <f t="shared" si="34"/>
        <v>12006</v>
      </c>
      <c r="K268" s="2" t="str">
        <f>IFERROR(
TRIM(_xlfn.TEXTAFTER(_xlfn.TEXTBEFORE(_xlfn.TEXTAFTER(tblRaw[[#This Row],[GOODS DESCRIPTION]],"QTY"),"/")," ")),
tblRaw[[#This Row],[Unit of measure]]
)</f>
        <v>12006 NOS</v>
      </c>
      <c r="L268" s="2">
        <f t="shared" si="32"/>
        <v>1.0347</v>
      </c>
      <c r="M268" s="2" t="str">
        <f t="shared" si="33"/>
        <v>USD</v>
      </c>
      <c r="N268" s="2">
        <v>2934.8</v>
      </c>
      <c r="O268" s="2" t="s">
        <v>17</v>
      </c>
      <c r="P268" s="2">
        <v>376.05165939757393</v>
      </c>
      <c r="Q268" s="2">
        <v>1103636.4099999999</v>
      </c>
      <c r="R268" s="2">
        <v>4.4582295127157554</v>
      </c>
      <c r="S268" s="2">
        <v>13084.011973918199</v>
      </c>
      <c r="T268" s="6">
        <v>404372.4</v>
      </c>
    </row>
    <row r="269" spans="1:20">
      <c r="A269" s="5" t="s">
        <v>12</v>
      </c>
      <c r="B269" s="2" t="s">
        <v>403</v>
      </c>
      <c r="C269" s="2" t="s">
        <v>14</v>
      </c>
      <c r="D269" s="3" t="s">
        <v>15</v>
      </c>
      <c r="E269" s="2" t="s">
        <v>406</v>
      </c>
      <c r="F269" s="2" t="str">
        <f t="shared" si="28"/>
        <v>STEEL</v>
      </c>
      <c r="G269" s="2" t="str">
        <f t="shared" si="29"/>
        <v>DRAINER</v>
      </c>
      <c r="H269" s="2" t="str">
        <f t="shared" si="30"/>
        <v>AM-321</v>
      </c>
      <c r="I269" s="15" t="str">
        <f t="shared" si="31"/>
        <v/>
      </c>
      <c r="J269" s="15">
        <f t="shared" si="34"/>
        <v>50400</v>
      </c>
      <c r="K269" s="2" t="str">
        <f>IFERROR(
TRIM(_xlfn.TEXTAFTER(_xlfn.TEXTBEFORE(_xlfn.TEXTAFTER(tblRaw[[#This Row],[GOODS DESCRIPTION]],"QTY"),"/")," ")),
tblRaw[[#This Row],[Unit of measure]]
)</f>
        <v>50400 PCS</v>
      </c>
      <c r="L269" s="2">
        <f t="shared" si="32"/>
        <v>0.72770000000000001</v>
      </c>
      <c r="M269" s="2" t="str">
        <f t="shared" si="33"/>
        <v>CNY</v>
      </c>
      <c r="N269" s="2">
        <v>6930</v>
      </c>
      <c r="O269" s="2" t="s">
        <v>17</v>
      </c>
      <c r="P269" s="2">
        <v>470.17864646464648</v>
      </c>
      <c r="Q269" s="2">
        <v>3258338.02</v>
      </c>
      <c r="R269" s="2">
        <v>5.5741392586205869</v>
      </c>
      <c r="S269" s="2">
        <v>38628.78506224067</v>
      </c>
      <c r="T269" s="6">
        <v>1193855.1000000001</v>
      </c>
    </row>
    <row r="270" spans="1:20">
      <c r="A270" s="5" t="s">
        <v>12</v>
      </c>
      <c r="B270" s="2" t="s">
        <v>403</v>
      </c>
      <c r="C270" s="2" t="s">
        <v>14</v>
      </c>
      <c r="D270" s="3" t="s">
        <v>15</v>
      </c>
      <c r="E270" s="2" t="s">
        <v>407</v>
      </c>
      <c r="F270" s="2" t="str">
        <f t="shared" si="28"/>
        <v>STEEL</v>
      </c>
      <c r="G270" s="2" t="str">
        <f t="shared" si="29"/>
        <v>TEA STRAINER</v>
      </c>
      <c r="H270" s="2" t="str">
        <f t="shared" si="30"/>
        <v>NP-55</v>
      </c>
      <c r="I270" s="15" t="str">
        <f t="shared" si="31"/>
        <v>QTY: 5</v>
      </c>
      <c r="J270" s="15">
        <f t="shared" si="34"/>
        <v>50400</v>
      </c>
      <c r="K270" s="2" t="str">
        <f>IFERROR(
TRIM(_xlfn.TEXTAFTER(_xlfn.TEXTBEFORE(_xlfn.TEXTAFTER(tblRaw[[#This Row],[GOODS DESCRIPTION]],"QTY"),"/")," ")),
tblRaw[[#This Row],[Unit of measure]]
)</f>
        <v>50400 NOS</v>
      </c>
      <c r="L270" s="2">
        <f t="shared" si="32"/>
        <v>0.27910000000000001</v>
      </c>
      <c r="M270" s="2" t="str">
        <f t="shared" si="33"/>
        <v>USD</v>
      </c>
      <c r="N270" s="2">
        <v>2310</v>
      </c>
      <c r="O270" s="2" t="s">
        <v>17</v>
      </c>
      <c r="P270" s="2">
        <v>540.99296969696968</v>
      </c>
      <c r="Q270" s="2">
        <v>1249693.76</v>
      </c>
      <c r="R270" s="2">
        <v>6.4136688760755156</v>
      </c>
      <c r="S270" s="2">
        <v>14815.57510373444</v>
      </c>
      <c r="T270" s="6">
        <v>457887.9</v>
      </c>
    </row>
    <row r="271" spans="1:20">
      <c r="A271" s="5" t="s">
        <v>12</v>
      </c>
      <c r="B271" s="2" t="s">
        <v>408</v>
      </c>
      <c r="C271" s="2" t="s">
        <v>14</v>
      </c>
      <c r="D271" s="3" t="s">
        <v>15</v>
      </c>
      <c r="E271" s="2" t="s">
        <v>409</v>
      </c>
      <c r="F271" s="2" t="str">
        <f t="shared" si="28"/>
        <v>STEEL</v>
      </c>
      <c r="G271" s="2" t="str">
        <f t="shared" si="29"/>
        <v>SALT BOTTLE</v>
      </c>
      <c r="H271" s="2" t="str">
        <f t="shared" si="30"/>
        <v>NP-19</v>
      </c>
      <c r="I271" s="15" t="str">
        <f t="shared" si="31"/>
        <v>QTY:13</v>
      </c>
      <c r="J271" s="15">
        <f t="shared" si="34"/>
        <v>13932</v>
      </c>
      <c r="K271" s="2" t="str">
        <f>IFERROR(
TRIM(_xlfn.TEXTAFTER(_xlfn.TEXTBEFORE(_xlfn.TEXTAFTER(tblRaw[[#This Row],[GOODS DESCRIPTION]],"QTY"),"/")," ")),
tblRaw[[#This Row],[Unit of measure]]
)</f>
        <v>PCS</v>
      </c>
      <c r="L271" s="2">
        <f t="shared" si="32"/>
        <v>0.44500000000000001</v>
      </c>
      <c r="M271" s="2" t="str">
        <f t="shared" si="33"/>
        <v>USD</v>
      </c>
      <c r="N271" s="2">
        <v>2167.1999999999998</v>
      </c>
      <c r="O271" s="2" t="s">
        <v>17</v>
      </c>
      <c r="P271" s="2">
        <v>263.6085225175342</v>
      </c>
      <c r="Q271" s="2">
        <v>571292.39</v>
      </c>
      <c r="R271" s="2">
        <v>3.1251751335807261</v>
      </c>
      <c r="S271" s="2">
        <v>6772.8795494961478</v>
      </c>
      <c r="T271" s="6">
        <v>209321.5</v>
      </c>
    </row>
    <row r="272" spans="1:20">
      <c r="A272" s="5" t="s">
        <v>12</v>
      </c>
      <c r="B272" s="2" t="s">
        <v>410</v>
      </c>
      <c r="C272" s="2" t="s">
        <v>14</v>
      </c>
      <c r="D272" s="3" t="s">
        <v>15</v>
      </c>
      <c r="E272" s="2" t="s">
        <v>411</v>
      </c>
      <c r="F272" s="2" t="str">
        <f t="shared" si="28"/>
        <v>STEEL</v>
      </c>
      <c r="G272" s="2" t="str">
        <f t="shared" si="29"/>
        <v>LUNCH BOX</v>
      </c>
      <c r="H272" s="2" t="str">
        <f t="shared" si="30"/>
        <v>6561</v>
      </c>
      <c r="I272" s="15" t="str">
        <f t="shared" si="31"/>
        <v/>
      </c>
      <c r="J272" s="15">
        <f t="shared" si="34"/>
        <v>19524</v>
      </c>
      <c r="K272" s="2" t="str">
        <f>IFERROR(
TRIM(_xlfn.TEXTAFTER(_xlfn.TEXTBEFORE(_xlfn.TEXTAFTER(tblRaw[[#This Row],[GOODS DESCRIPTION]],"QTY"),"/")," ")),
tblRaw[[#This Row],[Unit of measure]]
)</f>
        <v>19524 PCS</v>
      </c>
      <c r="L272" s="2">
        <f t="shared" si="32"/>
        <v>2.35</v>
      </c>
      <c r="M272" s="2" t="str">
        <f t="shared" si="33"/>
        <v>CNY</v>
      </c>
      <c r="N272" s="2">
        <v>7646.9</v>
      </c>
      <c r="O272" s="2" t="s">
        <v>17</v>
      </c>
      <c r="P272" s="2">
        <v>524.34236618760542</v>
      </c>
      <c r="Q272" s="2">
        <v>4009593.64</v>
      </c>
      <c r="R272" s="2">
        <v>6.2162699014535328</v>
      </c>
      <c r="S272" s="2">
        <v>47535.194309425016</v>
      </c>
      <c r="T272" s="6">
        <v>1469115.1</v>
      </c>
    </row>
    <row r="273" spans="1:20">
      <c r="A273" s="5" t="s">
        <v>12</v>
      </c>
      <c r="B273" s="2" t="s">
        <v>410</v>
      </c>
      <c r="C273" s="2" t="s">
        <v>14</v>
      </c>
      <c r="D273" s="3" t="s">
        <v>15</v>
      </c>
      <c r="E273" s="2" t="s">
        <v>412</v>
      </c>
      <c r="F273" s="2" t="str">
        <f t="shared" si="28"/>
        <v>STEEL</v>
      </c>
      <c r="G273" s="2" t="str">
        <f t="shared" si="29"/>
        <v>LUNCH BOX</v>
      </c>
      <c r="H273" s="2" t="str">
        <f t="shared" si="30"/>
        <v>6717</v>
      </c>
      <c r="I273" s="15" t="str">
        <f t="shared" si="31"/>
        <v/>
      </c>
      <c r="J273" s="15">
        <f t="shared" si="34"/>
        <v>204</v>
      </c>
      <c r="K273" s="2" t="str">
        <f>IFERROR(
TRIM(_xlfn.TEXTAFTER(_xlfn.TEXTBEFORE(_xlfn.TEXTAFTER(tblRaw[[#This Row],[GOODS DESCRIPTION]],"QTY"),"/")," ")),
tblRaw[[#This Row],[Unit of measure]]
)</f>
        <v>204 PCS</v>
      </c>
      <c r="L273" s="2">
        <f t="shared" si="32"/>
        <v>2.96</v>
      </c>
      <c r="M273" s="2" t="str">
        <f t="shared" si="33"/>
        <v>USD</v>
      </c>
      <c r="N273" s="2">
        <v>78.2</v>
      </c>
      <c r="O273" s="2" t="s">
        <v>17</v>
      </c>
      <c r="P273" s="2">
        <v>674.80575447570322</v>
      </c>
      <c r="Q273" s="2">
        <v>52769.81</v>
      </c>
      <c r="R273" s="2">
        <v>8.00006822140727</v>
      </c>
      <c r="S273" s="2">
        <v>625.60533491404863</v>
      </c>
      <c r="T273" s="6">
        <v>19334.900000000001</v>
      </c>
    </row>
    <row r="274" spans="1:20">
      <c r="A274" s="5" t="s">
        <v>12</v>
      </c>
      <c r="B274" s="2" t="s">
        <v>410</v>
      </c>
      <c r="C274" s="2" t="s">
        <v>14</v>
      </c>
      <c r="D274" s="3" t="s">
        <v>15</v>
      </c>
      <c r="E274" s="2" t="s">
        <v>413</v>
      </c>
      <c r="F274" s="2" t="str">
        <f t="shared" si="28"/>
        <v>STEEL</v>
      </c>
      <c r="G274" s="2" t="str">
        <f t="shared" si="29"/>
        <v>LUNCH BOX</v>
      </c>
      <c r="H274" s="2" t="str">
        <f t="shared" si="30"/>
        <v>6728</v>
      </c>
      <c r="I274" s="15" t="str">
        <f t="shared" si="31"/>
        <v/>
      </c>
      <c r="J274" s="15">
        <f t="shared" si="34"/>
        <v>2268</v>
      </c>
      <c r="K274" s="2" t="str">
        <f>IFERROR(
TRIM(_xlfn.TEXTAFTER(_xlfn.TEXTBEFORE(_xlfn.TEXTAFTER(tblRaw[[#This Row],[GOODS DESCRIPTION]],"QTY"),"/")," ")),
tblRaw[[#This Row],[Unit of measure]]
)</f>
        <v>2268 PCS</v>
      </c>
      <c r="L274" s="2">
        <f t="shared" si="32"/>
        <v>1.93</v>
      </c>
      <c r="M274" s="2" t="str">
        <f t="shared" si="33"/>
        <v>USD</v>
      </c>
      <c r="N274" s="2">
        <v>786.24</v>
      </c>
      <c r="O274" s="2" t="s">
        <v>17</v>
      </c>
      <c r="P274" s="2">
        <v>486.52924043549041</v>
      </c>
      <c r="Q274" s="2">
        <v>382528.75</v>
      </c>
      <c r="R274" s="2">
        <v>5.7679815107941961</v>
      </c>
      <c r="S274" s="2">
        <v>4535.0177830468292</v>
      </c>
      <c r="T274" s="6">
        <v>140158.6</v>
      </c>
    </row>
    <row r="275" spans="1:20">
      <c r="A275" s="5" t="s">
        <v>12</v>
      </c>
      <c r="B275" s="2" t="s">
        <v>414</v>
      </c>
      <c r="C275" s="2" t="s">
        <v>14</v>
      </c>
      <c r="D275" s="3" t="s">
        <v>15</v>
      </c>
      <c r="E275" s="2" t="s">
        <v>415</v>
      </c>
      <c r="F275" s="2" t="str">
        <f t="shared" si="28"/>
        <v>STEEL</v>
      </c>
      <c r="G275" s="2" t="str">
        <f t="shared" si="29"/>
        <v>RECTANGLE CONTAINER BIG</v>
      </c>
      <c r="H275" s="2" t="str">
        <f t="shared" si="30"/>
        <v>6578</v>
      </c>
      <c r="I275" s="15" t="str">
        <f t="shared" si="31"/>
        <v/>
      </c>
      <c r="J275" s="15">
        <f t="shared" si="34"/>
        <v>37200</v>
      </c>
      <c r="K275" s="2" t="str">
        <f>IFERROR(
TRIM(_xlfn.TEXTAFTER(_xlfn.TEXTBEFORE(_xlfn.TEXTAFTER(tblRaw[[#This Row],[GOODS DESCRIPTION]],"QTY"),"/")," ")),
tblRaw[[#This Row],[Unit of measure]]
)</f>
        <v>37200 PCS</v>
      </c>
      <c r="L275" s="2">
        <f t="shared" si="32"/>
        <v>1.5980000000000001</v>
      </c>
      <c r="M275" s="2" t="str">
        <f t="shared" si="33"/>
        <v>USD</v>
      </c>
      <c r="N275" s="2">
        <v>11005</v>
      </c>
      <c r="O275" s="2" t="s">
        <v>17</v>
      </c>
      <c r="P275" s="2">
        <v>464.80860517946388</v>
      </c>
      <c r="Q275" s="2">
        <v>5115218.7</v>
      </c>
      <c r="R275" s="2">
        <v>5.5104754615229874</v>
      </c>
      <c r="S275" s="2">
        <v>60642.782454060471</v>
      </c>
      <c r="T275" s="6">
        <v>1874216.1</v>
      </c>
    </row>
    <row r="276" spans="1:20">
      <c r="A276" s="5" t="s">
        <v>12</v>
      </c>
      <c r="B276" s="2" t="s">
        <v>414</v>
      </c>
      <c r="C276" s="2" t="s">
        <v>14</v>
      </c>
      <c r="D276" s="3" t="s">
        <v>15</v>
      </c>
      <c r="E276" s="2" t="s">
        <v>416</v>
      </c>
      <c r="F276" s="2" t="str">
        <f t="shared" si="28"/>
        <v>STEEL</v>
      </c>
      <c r="G276" s="2" t="str">
        <f t="shared" si="29"/>
        <v>LUNCH BOX</v>
      </c>
      <c r="H276" s="2" t="str">
        <f t="shared" si="30"/>
        <v>6717</v>
      </c>
      <c r="I276" s="15" t="str">
        <f t="shared" si="31"/>
        <v/>
      </c>
      <c r="J276" s="15">
        <f t="shared" si="34"/>
        <v>24960</v>
      </c>
      <c r="K276" s="2" t="str">
        <f>IFERROR(
TRIM(_xlfn.TEXTAFTER(_xlfn.TEXTBEFORE(_xlfn.TEXTAFTER(tblRaw[[#This Row],[GOODS DESCRIPTION]],"QTY"),"/")," ")),
tblRaw[[#This Row],[Unit of measure]]
)</f>
        <v>24960 PCS</v>
      </c>
      <c r="L276" s="2">
        <f t="shared" si="32"/>
        <v>2.96</v>
      </c>
      <c r="M276" s="2" t="str">
        <f t="shared" si="33"/>
        <v>USD</v>
      </c>
      <c r="N276" s="2">
        <v>9568</v>
      </c>
      <c r="O276" s="2" t="s">
        <v>17</v>
      </c>
      <c r="P276" s="2">
        <v>664.44589255852839</v>
      </c>
      <c r="Q276" s="2">
        <v>6357418.2999999998</v>
      </c>
      <c r="R276" s="2">
        <v>7.8772482816660157</v>
      </c>
      <c r="S276" s="2">
        <v>75369.511558980448</v>
      </c>
      <c r="T276" s="6">
        <v>2329358.1</v>
      </c>
    </row>
    <row r="277" spans="1:20">
      <c r="A277" s="5" t="s">
        <v>12</v>
      </c>
      <c r="B277" s="2" t="s">
        <v>414</v>
      </c>
      <c r="C277" s="2" t="s">
        <v>14</v>
      </c>
      <c r="D277" s="3" t="s">
        <v>15</v>
      </c>
      <c r="E277" s="2" t="s">
        <v>417</v>
      </c>
      <c r="F277" s="2" t="str">
        <f t="shared" si="28"/>
        <v>STEEL</v>
      </c>
      <c r="G277" s="2" t="str">
        <f t="shared" si="29"/>
        <v>LUNCH BOX</v>
      </c>
      <c r="H277" s="2" t="str">
        <f t="shared" si="30"/>
        <v>6728</v>
      </c>
      <c r="I277" s="15" t="str">
        <f t="shared" si="31"/>
        <v/>
      </c>
      <c r="J277" s="15">
        <f t="shared" si="34"/>
        <v>31296</v>
      </c>
      <c r="K277" s="2" t="str">
        <f>IFERROR(
TRIM(_xlfn.TEXTAFTER(_xlfn.TEXTBEFORE(_xlfn.TEXTAFTER(tblRaw[[#This Row],[GOODS DESCRIPTION]],"QTY"),"/")," ")),
tblRaw[[#This Row],[Unit of measure]]
)</f>
        <v>31296 PCS</v>
      </c>
      <c r="L277" s="2">
        <f t="shared" si="32"/>
        <v>1.93</v>
      </c>
      <c r="M277" s="2" t="str">
        <f t="shared" si="33"/>
        <v>USD</v>
      </c>
      <c r="N277" s="2">
        <v>10849.28</v>
      </c>
      <c r="O277" s="2" t="s">
        <v>17</v>
      </c>
      <c r="P277" s="2">
        <v>479.05982516812168</v>
      </c>
      <c r="Q277" s="2">
        <v>5197454.18</v>
      </c>
      <c r="R277" s="2">
        <v>5.6794288698058297</v>
      </c>
      <c r="S277" s="2">
        <v>61617.714048606998</v>
      </c>
      <c r="T277" s="6">
        <v>1904347.2</v>
      </c>
    </row>
    <row r="278" spans="1:20">
      <c r="A278" s="5" t="s">
        <v>12</v>
      </c>
      <c r="B278" s="2" t="s">
        <v>414</v>
      </c>
      <c r="C278" s="2" t="s">
        <v>14</v>
      </c>
      <c r="D278" s="3" t="s">
        <v>15</v>
      </c>
      <c r="E278" s="2" t="s">
        <v>418</v>
      </c>
      <c r="F278" s="2" t="str">
        <f t="shared" si="28"/>
        <v>STEEL</v>
      </c>
      <c r="G278" s="2" t="str">
        <f t="shared" si="29"/>
        <v>LUNCH BOX</v>
      </c>
      <c r="H278" s="2" t="str">
        <f t="shared" si="30"/>
        <v>6561</v>
      </c>
      <c r="I278" s="15" t="str">
        <f t="shared" si="31"/>
        <v/>
      </c>
      <c r="J278" s="15">
        <f t="shared" si="34"/>
        <v>19812</v>
      </c>
      <c r="K278" s="2" t="str">
        <f>IFERROR(
TRIM(_xlfn.TEXTAFTER(_xlfn.TEXTBEFORE(_xlfn.TEXTAFTER(tblRaw[[#This Row],[GOODS DESCRIPTION]],"QTY"),"/")," ")),
tblRaw[[#This Row],[Unit of measure]]
)</f>
        <v>19812 PCS</v>
      </c>
      <c r="L278" s="2">
        <f t="shared" si="32"/>
        <v>2.35</v>
      </c>
      <c r="M278" s="2" t="str">
        <f t="shared" si="33"/>
        <v>USD</v>
      </c>
      <c r="N278" s="2">
        <v>7759.7</v>
      </c>
      <c r="O278" s="2" t="s">
        <v>17</v>
      </c>
      <c r="P278" s="2">
        <v>516.29242496488268</v>
      </c>
      <c r="Q278" s="2">
        <v>4006274.33</v>
      </c>
      <c r="R278" s="2">
        <v>6.1208349136322786</v>
      </c>
      <c r="S278" s="2">
        <v>47495.842679312387</v>
      </c>
      <c r="T278" s="6">
        <v>1467899</v>
      </c>
    </row>
    <row r="279" spans="1:20">
      <c r="A279" s="5" t="s">
        <v>12</v>
      </c>
      <c r="B279" s="2" t="s">
        <v>414</v>
      </c>
      <c r="C279" s="2" t="s">
        <v>14</v>
      </c>
      <c r="D279" s="3" t="s">
        <v>15</v>
      </c>
      <c r="E279" s="2" t="s">
        <v>419</v>
      </c>
      <c r="F279" s="2" t="str">
        <f t="shared" si="28"/>
        <v>DS-25</v>
      </c>
      <c r="G279" s="2" t="str">
        <f t="shared" si="29"/>
        <v>STAINLESS STEEL GRATER WITH HANDLE</v>
      </c>
      <c r="H279" s="2" t="str">
        <f t="shared" si="30"/>
        <v>QTY:51000 PCS USD0.2067 PER PCS</v>
      </c>
      <c r="I279" s="15" t="str">
        <f t="shared" si="31"/>
        <v/>
      </c>
      <c r="J279" s="15">
        <f t="shared" si="34"/>
        <v>51000</v>
      </c>
      <c r="K279" s="2">
        <f ca="1">IFERROR(
TRIM(_xlfn.TEXTAFTER(_xlfn.TEXTBEFORE(_xlfn.TEXTAFTER(tblRaw[[#This Row],[GOODS DESCRIPTION]],"QTY"),"/")," ")),
tblRaw[[#This Row],[Unit of measure]]
)</f>
        <v>0</v>
      </c>
      <c r="L279" s="2">
        <f t="shared" si="32"/>
        <v>0.20669999999999999</v>
      </c>
      <c r="M279" s="2" t="str">
        <f t="shared" si="33"/>
        <v>USD</v>
      </c>
      <c r="N279" s="2">
        <v>1615</v>
      </c>
      <c r="O279" s="2" t="s">
        <v>17</v>
      </c>
      <c r="P279" s="2">
        <v>581.197399380805</v>
      </c>
      <c r="Q279" s="2">
        <v>938633.8</v>
      </c>
      <c r="R279" s="2">
        <v>6.8903070466011256</v>
      </c>
      <c r="S279" s="2">
        <v>11127.84588026082</v>
      </c>
      <c r="T279" s="6">
        <v>343915.5</v>
      </c>
    </row>
    <row r="280" spans="1:20">
      <c r="A280" s="5" t="s">
        <v>12</v>
      </c>
      <c r="B280" s="2" t="s">
        <v>420</v>
      </c>
      <c r="C280" s="2" t="s">
        <v>14</v>
      </c>
      <c r="D280" s="3" t="s">
        <v>15</v>
      </c>
      <c r="E280" s="2" t="s">
        <v>421</v>
      </c>
      <c r="F280" s="2" t="str">
        <f t="shared" si="28"/>
        <v>STEEL</v>
      </c>
      <c r="G280" s="2" t="str">
        <f t="shared" si="29"/>
        <v>SHOWER CADDY</v>
      </c>
      <c r="H280" s="2" t="str">
        <f t="shared" si="30"/>
        <v xml:space="preserve">B57894 </v>
      </c>
      <c r="I280" s="15" t="str">
        <f t="shared" si="31"/>
        <v/>
      </c>
      <c r="J280" s="15">
        <f t="shared" si="34"/>
        <v>400</v>
      </c>
      <c r="K280" s="2" t="str">
        <f>IFERROR(
TRIM(_xlfn.TEXTAFTER(_xlfn.TEXTBEFORE(_xlfn.TEXTAFTER(tblRaw[[#This Row],[GOODS DESCRIPTION]],"QTY"),"/")," ")),
tblRaw[[#This Row],[Unit of measure]]
)</f>
        <v>NOS</v>
      </c>
      <c r="L280" s="2">
        <f t="shared" si="32"/>
        <v>2.71</v>
      </c>
      <c r="M280" s="2" t="str">
        <f t="shared" si="33"/>
        <v>USD</v>
      </c>
      <c r="N280" s="2">
        <v>338</v>
      </c>
      <c r="O280" s="2" t="s">
        <v>17</v>
      </c>
      <c r="P280" s="2">
        <v>296.9714793</v>
      </c>
      <c r="Q280" s="2">
        <v>100376.36</v>
      </c>
      <c r="R280" s="2">
        <v>3.5353747530000001</v>
      </c>
      <c r="S280" s="2">
        <v>1194.9566669999999</v>
      </c>
      <c r="T280" s="6">
        <v>36777.9</v>
      </c>
    </row>
    <row r="281" spans="1:20">
      <c r="A281" s="5" t="s">
        <v>12</v>
      </c>
      <c r="B281" s="2" t="s">
        <v>420</v>
      </c>
      <c r="C281" s="2" t="s">
        <v>14</v>
      </c>
      <c r="D281" s="3" t="s">
        <v>15</v>
      </c>
      <c r="E281" s="2" t="s">
        <v>422</v>
      </c>
      <c r="F281" s="2" t="str">
        <f t="shared" si="28"/>
        <v>STEEL</v>
      </c>
      <c r="G281" s="2" t="str">
        <f t="shared" si="29"/>
        <v>SPOON HOLDER</v>
      </c>
      <c r="H281" s="2" t="str">
        <f t="shared" si="30"/>
        <v>B51539-DL</v>
      </c>
      <c r="I281" s="15" t="str">
        <f t="shared" si="31"/>
        <v>B51539-DL)</v>
      </c>
      <c r="J281" s="15">
        <f t="shared" si="34"/>
        <v>960</v>
      </c>
      <c r="K281" s="2" t="str">
        <f>IFERROR(
TRIM(_xlfn.TEXTAFTER(_xlfn.TEXTBEFORE(_xlfn.TEXTAFTER(tblRaw[[#This Row],[GOODS DESCRIPTION]],"QTY"),"/")," ")),
tblRaw[[#This Row],[Unit of measure]]
)</f>
        <v>NOS</v>
      </c>
      <c r="L281" s="2">
        <f t="shared" si="32"/>
        <v>1.18</v>
      </c>
      <c r="M281" s="2" t="str">
        <f t="shared" si="33"/>
        <v>USD</v>
      </c>
      <c r="N281" s="2">
        <v>279.2</v>
      </c>
      <c r="O281" s="2" t="s">
        <v>17</v>
      </c>
      <c r="P281" s="2">
        <v>375.69896130000001</v>
      </c>
      <c r="Q281" s="2">
        <v>104895.15</v>
      </c>
      <c r="R281" s="2">
        <v>4.4726066820000003</v>
      </c>
      <c r="S281" s="2">
        <v>1248.751786</v>
      </c>
      <c r="T281" s="6">
        <v>38433.599999999999</v>
      </c>
    </row>
    <row r="282" spans="1:20">
      <c r="A282" s="5" t="s">
        <v>12</v>
      </c>
      <c r="B282" s="2" t="s">
        <v>420</v>
      </c>
      <c r="C282" s="2" t="s">
        <v>14</v>
      </c>
      <c r="D282" s="3" t="s">
        <v>15</v>
      </c>
      <c r="E282" s="2" t="s">
        <v>423</v>
      </c>
      <c r="F282" s="2" t="str">
        <f t="shared" si="28"/>
        <v>STEEL</v>
      </c>
      <c r="G282" s="2" t="str">
        <f t="shared" si="29"/>
        <v>HOOK</v>
      </c>
      <c r="H282" s="2" t="str">
        <f t="shared" si="30"/>
        <v>B52693</v>
      </c>
      <c r="I282" s="15" t="str">
        <f t="shared" si="31"/>
        <v/>
      </c>
      <c r="J282" s="15">
        <f t="shared" si="34"/>
        <v>720</v>
      </c>
      <c r="K282" s="2" t="str">
        <f>IFERROR(
TRIM(_xlfn.TEXTAFTER(_xlfn.TEXTBEFORE(_xlfn.TEXTAFTER(tblRaw[[#This Row],[GOODS DESCRIPTION]],"QTY"),"/")," ")),
tblRaw[[#This Row],[Unit of measure]]
)</f>
        <v>NOS</v>
      </c>
      <c r="L282" s="2">
        <f t="shared" si="32"/>
        <v>1.78</v>
      </c>
      <c r="M282" s="2" t="str">
        <f t="shared" si="33"/>
        <v>USD</v>
      </c>
      <c r="N282" s="2">
        <v>435.6</v>
      </c>
      <c r="O282" s="2" t="s">
        <v>17</v>
      </c>
      <c r="P282" s="2">
        <v>272.43741970000002</v>
      </c>
      <c r="Q282" s="2">
        <v>118673.74</v>
      </c>
      <c r="R282" s="2">
        <v>3.2433026150000002</v>
      </c>
      <c r="S282" s="2">
        <v>1412.7826190000001</v>
      </c>
      <c r="T282" s="6">
        <v>43482</v>
      </c>
    </row>
    <row r="283" spans="1:20">
      <c r="A283" s="5" t="s">
        <v>12</v>
      </c>
      <c r="B283" s="2" t="s">
        <v>420</v>
      </c>
      <c r="C283" s="2" t="s">
        <v>14</v>
      </c>
      <c r="D283" s="3" t="s">
        <v>15</v>
      </c>
      <c r="E283" s="2" t="s">
        <v>424</v>
      </c>
      <c r="F283" s="2" t="str">
        <f t="shared" si="28"/>
        <v>STEEL</v>
      </c>
      <c r="G283" s="2" t="str">
        <f t="shared" si="29"/>
        <v>HOOK</v>
      </c>
      <c r="H283" s="2" t="str">
        <f t="shared" si="30"/>
        <v>B66988-5</v>
      </c>
      <c r="I283" s="15" t="str">
        <f t="shared" si="31"/>
        <v/>
      </c>
      <c r="J283" s="15">
        <f t="shared" si="34"/>
        <v>240</v>
      </c>
      <c r="K283" s="2" t="str">
        <f>IFERROR(
TRIM(_xlfn.TEXTAFTER(_xlfn.TEXTBEFORE(_xlfn.TEXTAFTER(tblRaw[[#This Row],[GOODS DESCRIPTION]],"QTY"),"/")," ")),
tblRaw[[#This Row],[Unit of measure]]
)</f>
        <v>NOS</v>
      </c>
      <c r="L283" s="2">
        <f t="shared" si="32"/>
        <v>1.72</v>
      </c>
      <c r="M283" s="2" t="str">
        <f t="shared" si="33"/>
        <v>USD</v>
      </c>
      <c r="N283" s="2">
        <v>99.6</v>
      </c>
      <c r="O283" s="2" t="s">
        <v>17</v>
      </c>
      <c r="P283" s="2">
        <v>383.78022090000002</v>
      </c>
      <c r="Q283" s="2">
        <v>38224.51</v>
      </c>
      <c r="R283" s="2">
        <v>4.5688121529999997</v>
      </c>
      <c r="S283" s="2">
        <v>455.05369050000002</v>
      </c>
      <c r="T283" s="6">
        <v>14005.5</v>
      </c>
    </row>
    <row r="284" spans="1:20">
      <c r="A284" s="5" t="s">
        <v>12</v>
      </c>
      <c r="B284" s="2" t="s">
        <v>420</v>
      </c>
      <c r="C284" s="2" t="s">
        <v>14</v>
      </c>
      <c r="D284" s="3" t="s">
        <v>15</v>
      </c>
      <c r="E284" s="2" t="s">
        <v>425</v>
      </c>
      <c r="F284" s="2" t="str">
        <f t="shared" si="28"/>
        <v>STEEL</v>
      </c>
      <c r="G284" s="2" t="str">
        <f t="shared" si="29"/>
        <v>KITCHEN DISH HOLDER</v>
      </c>
      <c r="H284" s="2" t="str">
        <f t="shared" si="30"/>
        <v>B52193</v>
      </c>
      <c r="I284" s="15" t="str">
        <f t="shared" si="31"/>
        <v/>
      </c>
      <c r="J284" s="15">
        <f t="shared" si="34"/>
        <v>720</v>
      </c>
      <c r="K284" s="2" t="str">
        <f>IFERROR(
TRIM(_xlfn.TEXTAFTER(_xlfn.TEXTBEFORE(_xlfn.TEXTAFTER(tblRaw[[#This Row],[GOODS DESCRIPTION]],"QTY"),"/")," ")),
tblRaw[[#This Row],[Unit of measure]]
)</f>
        <v>NOS</v>
      </c>
      <c r="L284" s="2">
        <f t="shared" si="32"/>
        <v>1.1200000000000001</v>
      </c>
      <c r="M284" s="2" t="str">
        <f t="shared" si="33"/>
        <v>USD</v>
      </c>
      <c r="N284" s="2">
        <v>255.6</v>
      </c>
      <c r="O284" s="2" t="s">
        <v>17</v>
      </c>
      <c r="P284" s="2">
        <v>292.14053209999997</v>
      </c>
      <c r="Q284" s="2">
        <v>74671.12</v>
      </c>
      <c r="R284" s="2">
        <v>3.4778634770000001</v>
      </c>
      <c r="S284" s="2">
        <v>888.94190479999997</v>
      </c>
      <c r="T284" s="6">
        <v>27359.5</v>
      </c>
    </row>
    <row r="285" spans="1:20">
      <c r="A285" s="5" t="s">
        <v>12</v>
      </c>
      <c r="B285" s="2" t="s">
        <v>420</v>
      </c>
      <c r="C285" s="2" t="s">
        <v>14</v>
      </c>
      <c r="D285" s="3" t="s">
        <v>15</v>
      </c>
      <c r="E285" s="2" t="s">
        <v>426</v>
      </c>
      <c r="F285" s="2" t="str">
        <f t="shared" si="28"/>
        <v>STEEL</v>
      </c>
      <c r="G285" s="2" t="str">
        <f t="shared" si="29"/>
        <v>CORNER RACK</v>
      </c>
      <c r="H285" s="2" t="str">
        <f t="shared" si="30"/>
        <v xml:space="preserve">B68261-2 </v>
      </c>
      <c r="I285" s="15" t="str">
        <f t="shared" si="31"/>
        <v/>
      </c>
      <c r="J285" s="15">
        <f t="shared" si="34"/>
        <v>600</v>
      </c>
      <c r="K285" s="2" t="str">
        <f>IFERROR(
TRIM(_xlfn.TEXTAFTER(_xlfn.TEXTBEFORE(_xlfn.TEXTAFTER(tblRaw[[#This Row],[GOODS DESCRIPTION]],"QTY"),"/")," ")),
tblRaw[[#This Row],[Unit of measure]]
)</f>
        <v>NOS</v>
      </c>
      <c r="L285" s="2">
        <f t="shared" si="32"/>
        <v>1.45</v>
      </c>
      <c r="M285" s="2" t="str">
        <f t="shared" si="33"/>
        <v>USD</v>
      </c>
      <c r="N285" s="2">
        <v>198</v>
      </c>
      <c r="O285" s="2" t="s">
        <v>17</v>
      </c>
      <c r="P285" s="2">
        <v>406.87055559999999</v>
      </c>
      <c r="Q285" s="2">
        <v>80560.37</v>
      </c>
      <c r="R285" s="2">
        <v>4.84369709</v>
      </c>
      <c r="S285" s="2">
        <v>959.05202380000003</v>
      </c>
      <c r="T285" s="6">
        <v>29517.3</v>
      </c>
    </row>
    <row r="286" spans="1:20">
      <c r="A286" s="5" t="s">
        <v>12</v>
      </c>
      <c r="B286" s="2" t="s">
        <v>420</v>
      </c>
      <c r="C286" s="2" t="s">
        <v>14</v>
      </c>
      <c r="D286" s="3" t="s">
        <v>15</v>
      </c>
      <c r="E286" s="2" t="s">
        <v>427</v>
      </c>
      <c r="F286" s="2" t="str">
        <f t="shared" si="28"/>
        <v>STEEL</v>
      </c>
      <c r="G286" s="2" t="str">
        <f t="shared" si="29"/>
        <v>SPOON HOLDER ROUND</v>
      </c>
      <c r="H286" s="2" t="str">
        <f t="shared" si="30"/>
        <v>B60157</v>
      </c>
      <c r="I286" s="15" t="str">
        <f t="shared" si="31"/>
        <v>B60157)</v>
      </c>
      <c r="J286" s="15">
        <f t="shared" si="34"/>
        <v>708</v>
      </c>
      <c r="K286" s="2" t="str">
        <f>IFERROR(
TRIM(_xlfn.TEXTAFTER(_xlfn.TEXTBEFORE(_xlfn.TEXTAFTER(tblRaw[[#This Row],[GOODS DESCRIPTION]],"QTY"),"/")," ")),
tblRaw[[#This Row],[Unit of measure]]
)</f>
        <v>NOS</v>
      </c>
      <c r="L286" s="2">
        <f t="shared" si="32"/>
        <v>1</v>
      </c>
      <c r="M286" s="2" t="str">
        <f t="shared" si="33"/>
        <v>USD</v>
      </c>
      <c r="N286" s="2">
        <v>179.95</v>
      </c>
      <c r="O286" s="2" t="s">
        <v>17</v>
      </c>
      <c r="P286" s="2">
        <v>364.32053350000001</v>
      </c>
      <c r="Q286" s="2">
        <v>65559.48</v>
      </c>
      <c r="R286" s="2">
        <v>4.3371492079999996</v>
      </c>
      <c r="S286" s="2">
        <v>780.47</v>
      </c>
      <c r="T286" s="6">
        <v>24021</v>
      </c>
    </row>
    <row r="287" spans="1:20">
      <c r="A287" s="5" t="s">
        <v>12</v>
      </c>
      <c r="B287" s="2" t="s">
        <v>420</v>
      </c>
      <c r="C287" s="2" t="s">
        <v>14</v>
      </c>
      <c r="D287" s="3" t="s">
        <v>15</v>
      </c>
      <c r="E287" s="2" t="s">
        <v>428</v>
      </c>
      <c r="F287" s="2" t="str">
        <f t="shared" si="28"/>
        <v>STEEL</v>
      </c>
      <c r="G287" s="2" t="str">
        <f t="shared" si="29"/>
        <v>BASKET</v>
      </c>
      <c r="H287" s="2" t="str">
        <f t="shared" si="30"/>
        <v xml:space="preserve">B62152 </v>
      </c>
      <c r="I287" s="15" t="str">
        <f t="shared" si="31"/>
        <v/>
      </c>
      <c r="J287" s="15">
        <f t="shared" si="34"/>
        <v>720</v>
      </c>
      <c r="K287" s="2" t="str">
        <f>IFERROR(
TRIM(_xlfn.TEXTAFTER(_xlfn.TEXTBEFORE(_xlfn.TEXTAFTER(tblRaw[[#This Row],[GOODS DESCRIPTION]],"QTY"),"/")," ")),
tblRaw[[#This Row],[Unit of measure]]
)</f>
        <v>NOS</v>
      </c>
      <c r="L287" s="2">
        <f t="shared" si="32"/>
        <v>1.8</v>
      </c>
      <c r="M287" s="2" t="str">
        <f t="shared" si="33"/>
        <v>USD</v>
      </c>
      <c r="N287" s="2">
        <v>360</v>
      </c>
      <c r="O287" s="2" t="s">
        <v>17</v>
      </c>
      <c r="P287" s="2">
        <v>333.3532778</v>
      </c>
      <c r="Q287" s="2">
        <v>120007.18</v>
      </c>
      <c r="R287" s="2">
        <v>3.9684914020000002</v>
      </c>
      <c r="S287" s="2">
        <v>1428.6569050000001</v>
      </c>
      <c r="T287" s="6">
        <v>43970.6</v>
      </c>
    </row>
    <row r="288" spans="1:20">
      <c r="A288" s="5" t="s">
        <v>12</v>
      </c>
      <c r="B288" s="2" t="s">
        <v>420</v>
      </c>
      <c r="C288" s="2" t="s">
        <v>14</v>
      </c>
      <c r="D288" s="3" t="s">
        <v>15</v>
      </c>
      <c r="E288" s="2" t="s">
        <v>429</v>
      </c>
      <c r="F288" s="2" t="str">
        <f t="shared" si="28"/>
        <v>STEEL</v>
      </c>
      <c r="G288" s="2" t="str">
        <f t="shared" si="29"/>
        <v>CUTLERY HOLDER</v>
      </c>
      <c r="H288" s="2" t="str">
        <f t="shared" si="30"/>
        <v>B53773</v>
      </c>
      <c r="I288" s="15" t="str">
        <f t="shared" si="31"/>
        <v/>
      </c>
      <c r="J288" s="15">
        <f t="shared" si="34"/>
        <v>696</v>
      </c>
      <c r="K288" s="2" t="str">
        <f>IFERROR(
TRIM(_xlfn.TEXTAFTER(_xlfn.TEXTBEFORE(_xlfn.TEXTAFTER(tblRaw[[#This Row],[GOODS DESCRIPTION]],"QTY"),"/")," ")),
tblRaw[[#This Row],[Unit of measure]]
)</f>
        <v>NOS</v>
      </c>
      <c r="L288" s="2">
        <f t="shared" si="32"/>
        <v>1.22</v>
      </c>
      <c r="M288" s="2" t="str">
        <f t="shared" si="33"/>
        <v>USD</v>
      </c>
      <c r="N288" s="2">
        <v>198.36</v>
      </c>
      <c r="O288" s="2" t="s">
        <v>17</v>
      </c>
      <c r="P288" s="2">
        <v>396.38490619999999</v>
      </c>
      <c r="Q288" s="2">
        <v>78626.91</v>
      </c>
      <c r="R288" s="2">
        <v>4.7188679310000001</v>
      </c>
      <c r="S288" s="2">
        <v>936.03464289999999</v>
      </c>
      <c r="T288" s="6">
        <v>28808.9</v>
      </c>
    </row>
    <row r="289" spans="1:20">
      <c r="A289" s="5" t="s">
        <v>12</v>
      </c>
      <c r="B289" s="2" t="s">
        <v>420</v>
      </c>
      <c r="C289" s="2" t="s">
        <v>14</v>
      </c>
      <c r="D289" s="3" t="s">
        <v>15</v>
      </c>
      <c r="E289" s="2" t="s">
        <v>430</v>
      </c>
      <c r="F289" s="2" t="str">
        <f t="shared" si="28"/>
        <v>MILD</v>
      </c>
      <c r="G289" s="2" t="str">
        <f t="shared" si="29"/>
        <v>STEEL MULTI FUNCTION CLOTH STAND</v>
      </c>
      <c r="H289" s="2" t="str">
        <f t="shared" si="30"/>
        <v>RYX-02-020</v>
      </c>
      <c r="I289" s="15" t="str">
        <f t="shared" si="31"/>
        <v/>
      </c>
      <c r="J289" s="15">
        <f t="shared" si="34"/>
        <v>1232</v>
      </c>
      <c r="K289" s="2" t="str">
        <f>IFERROR(
TRIM(_xlfn.TEXTAFTER(_xlfn.TEXTBEFORE(_xlfn.TEXTAFTER(tblRaw[[#This Row],[GOODS DESCRIPTION]],"QTY"),"/")," ")),
tblRaw[[#This Row],[Unit of measure]]
)</f>
        <v>1232 NOS</v>
      </c>
      <c r="L289" s="2">
        <f t="shared" si="32"/>
        <v>100</v>
      </c>
      <c r="M289" s="2" t="str">
        <f t="shared" si="33"/>
        <v>CNY</v>
      </c>
      <c r="N289" s="2">
        <v>4004</v>
      </c>
      <c r="O289" s="2" t="s">
        <v>17</v>
      </c>
      <c r="P289" s="2">
        <v>384.77048200000002</v>
      </c>
      <c r="Q289" s="2">
        <v>1540621.01</v>
      </c>
      <c r="R289" s="2">
        <v>4.5806009760000004</v>
      </c>
      <c r="S289" s="2">
        <v>18340.726309999998</v>
      </c>
      <c r="T289" s="6">
        <v>564483.5</v>
      </c>
    </row>
    <row r="290" spans="1:20">
      <c r="A290" s="5" t="s">
        <v>12</v>
      </c>
      <c r="B290" s="2" t="s">
        <v>420</v>
      </c>
      <c r="C290" s="2" t="s">
        <v>14</v>
      </c>
      <c r="D290" s="3" t="s">
        <v>15</v>
      </c>
      <c r="E290" s="2" t="s">
        <v>431</v>
      </c>
      <c r="F290" s="2" t="str">
        <f t="shared" si="28"/>
        <v>STEEL</v>
      </c>
      <c r="G290" s="2" t="str">
        <f t="shared" si="29"/>
        <v>BASKET SMALL</v>
      </c>
      <c r="H290" s="2" t="str">
        <f t="shared" si="30"/>
        <v>B54091</v>
      </c>
      <c r="I290" s="15" t="str">
        <f t="shared" si="31"/>
        <v/>
      </c>
      <c r="J290" s="15">
        <f t="shared" si="34"/>
        <v>720</v>
      </c>
      <c r="K290" s="2" t="str">
        <f>IFERROR(
TRIM(_xlfn.TEXTAFTER(_xlfn.TEXTBEFORE(_xlfn.TEXTAFTER(tblRaw[[#This Row],[GOODS DESCRIPTION]],"QTY"),"/")," ")),
tblRaw[[#This Row],[Unit of measure]]
)</f>
        <v>NOS</v>
      </c>
      <c r="L290" s="2">
        <f t="shared" si="32"/>
        <v>1.33</v>
      </c>
      <c r="M290" s="2" t="str">
        <f t="shared" si="33"/>
        <v>USD</v>
      </c>
      <c r="N290" s="2">
        <v>258</v>
      </c>
      <c r="O290" s="2" t="s">
        <v>17</v>
      </c>
      <c r="P290" s="2">
        <v>343.68972869999999</v>
      </c>
      <c r="Q290" s="2">
        <v>88671.95</v>
      </c>
      <c r="R290" s="2">
        <v>4.0915443890000001</v>
      </c>
      <c r="S290" s="2">
        <v>1055.6184519999999</v>
      </c>
      <c r="T290" s="6">
        <v>32489.4</v>
      </c>
    </row>
    <row r="291" spans="1:20">
      <c r="A291" s="5" t="s">
        <v>12</v>
      </c>
      <c r="B291" s="2" t="s">
        <v>420</v>
      </c>
      <c r="C291" s="2" t="s">
        <v>14</v>
      </c>
      <c r="D291" s="3" t="s">
        <v>15</v>
      </c>
      <c r="E291" s="2" t="s">
        <v>432</v>
      </c>
      <c r="F291" s="2" t="str">
        <f t="shared" si="28"/>
        <v>STEEL</v>
      </c>
      <c r="G291" s="2" t="str">
        <f t="shared" si="29"/>
        <v>BASKET</v>
      </c>
      <c r="H291" s="2" t="str">
        <f t="shared" si="30"/>
        <v>B66053</v>
      </c>
      <c r="I291" s="15" t="str">
        <f t="shared" si="31"/>
        <v/>
      </c>
      <c r="J291" s="15">
        <f t="shared" si="34"/>
        <v>720</v>
      </c>
      <c r="K291" s="2" t="str">
        <f>IFERROR(
TRIM(_xlfn.TEXTAFTER(_xlfn.TEXTBEFORE(_xlfn.TEXTAFTER(tblRaw[[#This Row],[GOODS DESCRIPTION]],"QTY"),"/")," ")),
tblRaw[[#This Row],[Unit of measure]]
)</f>
        <v>NOS</v>
      </c>
      <c r="L291" s="2">
        <f t="shared" si="32"/>
        <v>1.53</v>
      </c>
      <c r="M291" s="2" t="str">
        <f t="shared" si="33"/>
        <v>USD</v>
      </c>
      <c r="N291" s="2">
        <v>273.60000000000002</v>
      </c>
      <c r="O291" s="2" t="s">
        <v>17</v>
      </c>
      <c r="P291" s="2">
        <v>372.82923979999998</v>
      </c>
      <c r="Q291" s="2">
        <v>102006.08</v>
      </c>
      <c r="R291" s="2">
        <v>4.4384433310000002</v>
      </c>
      <c r="S291" s="2">
        <v>1214.358095</v>
      </c>
      <c r="T291" s="6">
        <v>37375</v>
      </c>
    </row>
    <row r="292" spans="1:20">
      <c r="A292" s="5" t="s">
        <v>12</v>
      </c>
      <c r="B292" s="2" t="s">
        <v>433</v>
      </c>
      <c r="C292" s="2" t="s">
        <v>14</v>
      </c>
      <c r="D292" s="3" t="s">
        <v>15</v>
      </c>
      <c r="E292" s="2" t="s">
        <v>434</v>
      </c>
      <c r="F292" s="2" t="str">
        <f t="shared" si="28"/>
        <v>MILD</v>
      </c>
      <c r="G292" s="2" t="str">
        <f t="shared" si="29"/>
        <v>STEEL MULTI FUNCTION CLOTH STAND</v>
      </c>
      <c r="H292" s="2" t="str">
        <f t="shared" si="30"/>
        <v>RYX-02-021A</v>
      </c>
      <c r="I292" s="15" t="str">
        <f t="shared" si="31"/>
        <v/>
      </c>
      <c r="J292" s="15">
        <f t="shared" si="34"/>
        <v>6480</v>
      </c>
      <c r="K292" s="2" t="str">
        <f>IFERROR(
TRIM(_xlfn.TEXTAFTER(_xlfn.TEXTBEFORE(_xlfn.TEXTAFTER(tblRaw[[#This Row],[GOODS DESCRIPTION]],"QTY"),"/")," ")),
tblRaw[[#This Row],[Unit of measure]]
)</f>
        <v>NOS</v>
      </c>
      <c r="L292" s="2">
        <f t="shared" si="32"/>
        <v>61.5</v>
      </c>
      <c r="M292" s="2" t="str">
        <f t="shared" si="33"/>
        <v>CNY</v>
      </c>
      <c r="N292" s="2">
        <v>23760</v>
      </c>
      <c r="O292" s="2" t="s">
        <v>17</v>
      </c>
      <c r="P292" s="2">
        <v>216.56405430000001</v>
      </c>
      <c r="Q292" s="2">
        <v>5145561.93</v>
      </c>
      <c r="R292" s="2">
        <v>2.5781435030000002</v>
      </c>
      <c r="S292" s="2">
        <v>61256.689639999997</v>
      </c>
      <c r="T292" s="6">
        <v>1885333.9</v>
      </c>
    </row>
    <row r="293" spans="1:20">
      <c r="A293" s="5" t="s">
        <v>12</v>
      </c>
      <c r="B293" s="2" t="s">
        <v>435</v>
      </c>
      <c r="C293" s="2" t="s">
        <v>14</v>
      </c>
      <c r="D293" s="3" t="s">
        <v>15</v>
      </c>
      <c r="E293" s="2" t="s">
        <v>436</v>
      </c>
      <c r="F293" s="2" t="str">
        <f t="shared" si="28"/>
        <v>MILD</v>
      </c>
      <c r="G293" s="2" t="str">
        <f t="shared" si="29"/>
        <v>STEEL MULTI FUNCTION CLOTH STAND</v>
      </c>
      <c r="H293" s="2" t="str">
        <f t="shared" si="30"/>
        <v>RYX-02-026-3S</v>
      </c>
      <c r="I293" s="15" t="str">
        <f t="shared" si="31"/>
        <v/>
      </c>
      <c r="J293" s="15">
        <f t="shared" si="34"/>
        <v>848</v>
      </c>
      <c r="K293" s="2" t="str">
        <f>IFERROR(
TRIM(_xlfn.TEXTAFTER(_xlfn.TEXTBEFORE(_xlfn.TEXTAFTER(tblRaw[[#This Row],[GOODS DESCRIPTION]],"QTY"),"/")," ")),
tblRaw[[#This Row],[Unit of measure]]
)</f>
        <v>NOS</v>
      </c>
      <c r="L293" s="2">
        <f t="shared" si="32"/>
        <v>82</v>
      </c>
      <c r="M293" s="2" t="str">
        <f t="shared" si="33"/>
        <v>CNY</v>
      </c>
      <c r="N293" s="2">
        <v>3307.2</v>
      </c>
      <c r="O293" s="2" t="s">
        <v>17</v>
      </c>
      <c r="P293" s="2">
        <v>273.90608369617797</v>
      </c>
      <c r="Q293" s="2">
        <v>905862.2</v>
      </c>
      <c r="R293" s="2">
        <v>3.2705204023424241</v>
      </c>
      <c r="S293" s="2">
        <v>10816.265074626859</v>
      </c>
      <c r="T293" s="6">
        <v>331907.8</v>
      </c>
    </row>
    <row r="294" spans="1:20">
      <c r="A294" s="5" t="s">
        <v>12</v>
      </c>
      <c r="B294" s="2" t="s">
        <v>437</v>
      </c>
      <c r="C294" s="2" t="s">
        <v>14</v>
      </c>
      <c r="D294" s="3" t="s">
        <v>15</v>
      </c>
      <c r="E294" s="2" t="s">
        <v>438</v>
      </c>
      <c r="F294" s="2" t="str">
        <f t="shared" si="28"/>
        <v>STEEL</v>
      </c>
      <c r="G294" s="2" t="str">
        <f t="shared" si="29"/>
        <v>SPRINKLER</v>
      </c>
      <c r="H294" s="2" t="str">
        <f t="shared" si="30"/>
        <v>AM-430</v>
      </c>
      <c r="I294" s="15" t="str">
        <f t="shared" si="31"/>
        <v>AM-430)</v>
      </c>
      <c r="J294" s="15">
        <f t="shared" si="34"/>
        <v>408</v>
      </c>
      <c r="K294" s="2" t="str">
        <f>IFERROR(
TRIM(_xlfn.TEXTAFTER(_xlfn.TEXTBEFORE(_xlfn.TEXTAFTER(tblRaw[[#This Row],[GOODS DESCRIPTION]],"QTY"),"/")," ")),
tblRaw[[#This Row],[Unit of measure]]
)</f>
        <v>408 PCS</v>
      </c>
      <c r="L294" s="2" t="str">
        <f t="shared" si="32"/>
        <v/>
      </c>
      <c r="M294" s="2" t="str">
        <f t="shared" si="33"/>
        <v>USD</v>
      </c>
      <c r="N294" s="2">
        <v>74.8</v>
      </c>
      <c r="O294" s="2" t="s">
        <v>17</v>
      </c>
      <c r="P294" s="2">
        <v>276.88235294117652</v>
      </c>
      <c r="Q294" s="2">
        <v>20710.8</v>
      </c>
      <c r="R294" s="2">
        <v>3.3060579455662862</v>
      </c>
      <c r="S294" s="2">
        <v>247.29313432835821</v>
      </c>
      <c r="T294" s="6">
        <v>7588.5</v>
      </c>
    </row>
    <row r="295" spans="1:20">
      <c r="A295" s="5" t="s">
        <v>12</v>
      </c>
      <c r="B295" s="2" t="s">
        <v>437</v>
      </c>
      <c r="C295" s="2" t="s">
        <v>14</v>
      </c>
      <c r="D295" s="3" t="s">
        <v>15</v>
      </c>
      <c r="E295" s="2" t="s">
        <v>439</v>
      </c>
      <c r="F295" s="2" t="str">
        <f t="shared" si="28"/>
        <v>MILD</v>
      </c>
      <c r="G295" s="2" t="str">
        <f t="shared" si="29"/>
        <v>STEEL MULTI FUNCTION CLOTH STAND</v>
      </c>
      <c r="H295" s="2" t="str">
        <f t="shared" si="30"/>
        <v>RYX-02-021A</v>
      </c>
      <c r="I295" s="15" t="str">
        <f t="shared" si="31"/>
        <v/>
      </c>
      <c r="J295" s="15">
        <f t="shared" si="34"/>
        <v>6480</v>
      </c>
      <c r="K295" s="2" t="str">
        <f>IFERROR(
TRIM(_xlfn.TEXTAFTER(_xlfn.TEXTBEFORE(_xlfn.TEXTAFTER(tblRaw[[#This Row],[GOODS DESCRIPTION]],"QTY"),"/")," ")),
tblRaw[[#This Row],[Unit of measure]]
)</f>
        <v>PCS</v>
      </c>
      <c r="L295" s="2">
        <f t="shared" si="32"/>
        <v>61.5</v>
      </c>
      <c r="M295" s="2" t="str">
        <f t="shared" si="33"/>
        <v>CNY</v>
      </c>
      <c r="N295" s="2">
        <v>23760</v>
      </c>
      <c r="O295" s="2" t="s">
        <v>17</v>
      </c>
      <c r="P295" s="2">
        <v>214.05114267676771</v>
      </c>
      <c r="Q295" s="2">
        <v>5085855.1500000004</v>
      </c>
      <c r="R295" s="2">
        <v>2.555834539424092</v>
      </c>
      <c r="S295" s="2">
        <v>60726.628656716428</v>
      </c>
      <c r="T295" s="6">
        <v>1863457.3</v>
      </c>
    </row>
    <row r="296" spans="1:20">
      <c r="A296" s="5" t="s">
        <v>12</v>
      </c>
      <c r="B296" s="2" t="s">
        <v>437</v>
      </c>
      <c r="C296" s="2" t="s">
        <v>14</v>
      </c>
      <c r="D296" s="3" t="s">
        <v>15</v>
      </c>
      <c r="E296" s="2" t="s">
        <v>440</v>
      </c>
      <c r="F296" s="2" t="str">
        <f t="shared" si="28"/>
        <v>MILD</v>
      </c>
      <c r="G296" s="2" t="str">
        <f t="shared" si="29"/>
        <v>STEEL MULTI FUNCTION CLOTH STAND</v>
      </c>
      <c r="H296" s="2" t="str">
        <f t="shared" si="30"/>
        <v>RYX-02-020</v>
      </c>
      <c r="I296" s="15" t="str">
        <f t="shared" si="31"/>
        <v/>
      </c>
      <c r="J296" s="15" t="str">
        <f t="shared" si="34"/>
        <v/>
      </c>
      <c r="K296" s="2">
        <f ca="1">IFERROR(
TRIM(_xlfn.TEXTAFTER(_xlfn.TEXTBEFORE(_xlfn.TEXTAFTER(tblRaw[[#This Row],[GOODS DESCRIPTION]],"QTY"),"/")," ")),
tblRaw[[#This Row],[Unit of measure]]
)</f>
        <v>0</v>
      </c>
      <c r="L296" s="2">
        <f t="shared" si="32"/>
        <v>100</v>
      </c>
      <c r="M296" s="2" t="str">
        <f t="shared" si="33"/>
        <v>CNY</v>
      </c>
      <c r="N296" s="2">
        <v>4004</v>
      </c>
      <c r="O296" s="2" t="s">
        <v>17</v>
      </c>
      <c r="P296" s="2">
        <v>392.672524975025</v>
      </c>
      <c r="Q296" s="2">
        <v>1572260.79</v>
      </c>
      <c r="R296" s="2">
        <v>4.6886271638808967</v>
      </c>
      <c r="S296" s="2">
        <v>18773.263164179101</v>
      </c>
      <c r="T296" s="6">
        <v>576076.4</v>
      </c>
    </row>
    <row r="297" spans="1:20">
      <c r="A297" s="5" t="s">
        <v>12</v>
      </c>
      <c r="B297" s="2" t="s">
        <v>437</v>
      </c>
      <c r="C297" s="2" t="s">
        <v>14</v>
      </c>
      <c r="D297" s="3" t="s">
        <v>15</v>
      </c>
      <c r="E297" s="2" t="s">
        <v>441</v>
      </c>
      <c r="F297" s="2" t="str">
        <f t="shared" si="28"/>
        <v>STEEL</v>
      </c>
      <c r="G297" s="2" t="str">
        <f t="shared" si="29"/>
        <v>SALT BOTTLE</v>
      </c>
      <c r="H297" s="2" t="str">
        <f t="shared" si="30"/>
        <v>NP-19</v>
      </c>
      <c r="I297" s="15" t="str">
        <f t="shared" si="31"/>
        <v>QTY: 4</v>
      </c>
      <c r="J297" s="15">
        <f t="shared" si="34"/>
        <v>4752</v>
      </c>
      <c r="K297" s="2" t="str">
        <f>IFERROR(
TRIM(_xlfn.TEXTAFTER(_xlfn.TEXTBEFORE(_xlfn.TEXTAFTER(tblRaw[[#This Row],[GOODS DESCRIPTION]],"QTY"),"/")," ")),
tblRaw[[#This Row],[Unit of measure]]
)</f>
        <v>4752 PCS</v>
      </c>
      <c r="L297" s="2" t="str">
        <f t="shared" si="32"/>
        <v/>
      </c>
      <c r="M297" s="2" t="str">
        <f t="shared" si="33"/>
        <v>USD</v>
      </c>
      <c r="N297" s="2">
        <v>739.2</v>
      </c>
      <c r="O297" s="2" t="s">
        <v>17</v>
      </c>
      <c r="P297" s="2">
        <v>252.8240665584415</v>
      </c>
      <c r="Q297" s="2">
        <v>186887.55</v>
      </c>
      <c r="R297" s="2">
        <v>3.0187948245784062</v>
      </c>
      <c r="S297" s="2">
        <v>2231.4931343283579</v>
      </c>
      <c r="T297" s="6">
        <v>68475.600000000006</v>
      </c>
    </row>
    <row r="298" spans="1:20">
      <c r="A298" s="5" t="s">
        <v>12</v>
      </c>
      <c r="B298" s="2" t="s">
        <v>442</v>
      </c>
      <c r="C298" s="2" t="s">
        <v>14</v>
      </c>
      <c r="D298" s="3" t="s">
        <v>15</v>
      </c>
      <c r="E298" s="2" t="s">
        <v>443</v>
      </c>
      <c r="F298" s="2" t="str">
        <f t="shared" si="28"/>
        <v>STEEL</v>
      </c>
      <c r="G298" s="2" t="str">
        <f t="shared" si="29"/>
        <v>ROUND CONTAINER</v>
      </c>
      <c r="H298" s="2" t="str">
        <f t="shared" si="30"/>
        <v>6856</v>
      </c>
      <c r="I298" s="15" t="str">
        <f t="shared" si="31"/>
        <v/>
      </c>
      <c r="J298" s="15">
        <f t="shared" si="34"/>
        <v>116424</v>
      </c>
      <c r="K298" s="2" t="str">
        <f>IFERROR(
TRIM(_xlfn.TEXTAFTER(_xlfn.TEXTBEFORE(_xlfn.TEXTAFTER(tblRaw[[#This Row],[GOODS DESCRIPTION]],"QTY"),"/")," ")),
tblRaw[[#This Row],[Unit of measure]]
)</f>
        <v>116424 NOS</v>
      </c>
      <c r="L298" s="2">
        <f t="shared" si="32"/>
        <v>0.56799999999999995</v>
      </c>
      <c r="M298" s="2" t="str">
        <f t="shared" si="33"/>
        <v>USD</v>
      </c>
      <c r="N298" s="2">
        <v>9702</v>
      </c>
      <c r="O298" s="2" t="s">
        <v>17</v>
      </c>
      <c r="P298" s="2">
        <v>585.78821480107206</v>
      </c>
      <c r="Q298" s="2">
        <v>5683317.2599999998</v>
      </c>
      <c r="R298" s="2">
        <v>6.9944861468784714</v>
      </c>
      <c r="S298" s="2">
        <v>67860.504597014922</v>
      </c>
      <c r="T298" s="6">
        <v>2082367.5</v>
      </c>
    </row>
    <row r="299" spans="1:20">
      <c r="A299" s="5" t="s">
        <v>12</v>
      </c>
      <c r="B299" s="2" t="s">
        <v>442</v>
      </c>
      <c r="C299" s="2" t="s">
        <v>14</v>
      </c>
      <c r="D299" s="3" t="s">
        <v>15</v>
      </c>
      <c r="E299" s="2" t="s">
        <v>444</v>
      </c>
      <c r="F299" s="2" t="str">
        <f t="shared" si="28"/>
        <v>STEEL</v>
      </c>
      <c r="G299" s="2" t="str">
        <f t="shared" si="29"/>
        <v>LUNCH BOX</v>
      </c>
      <c r="H299" s="2" t="str">
        <f t="shared" si="30"/>
        <v>6728</v>
      </c>
      <c r="I299" s="15" t="str">
        <f t="shared" si="31"/>
        <v/>
      </c>
      <c r="J299" s="15">
        <f t="shared" si="34"/>
        <v>31332</v>
      </c>
      <c r="K299" s="2" t="str">
        <f>IFERROR(
TRIM(_xlfn.TEXTAFTER(_xlfn.TEXTBEFORE(_xlfn.TEXTAFTER(tblRaw[[#This Row],[GOODS DESCRIPTION]],"QTY"),"/")," ")),
tblRaw[[#This Row],[Unit of measure]]
)</f>
        <v>31332 NOS</v>
      </c>
      <c r="L299" s="2">
        <f t="shared" si="32"/>
        <v>1.93</v>
      </c>
      <c r="M299" s="2" t="str">
        <f t="shared" si="33"/>
        <v>USD</v>
      </c>
      <c r="N299" s="2">
        <v>10861.76</v>
      </c>
      <c r="O299" s="2" t="s">
        <v>17</v>
      </c>
      <c r="P299" s="2">
        <v>478.47174491058541</v>
      </c>
      <c r="Q299" s="2">
        <v>5197045.26</v>
      </c>
      <c r="R299" s="2">
        <v>5.7130954616189298</v>
      </c>
      <c r="S299" s="2">
        <v>62054.271761194017</v>
      </c>
      <c r="T299" s="6">
        <v>1904197.4</v>
      </c>
    </row>
    <row r="300" spans="1:20">
      <c r="A300" s="5" t="s">
        <v>12</v>
      </c>
      <c r="B300" s="2" t="s">
        <v>442</v>
      </c>
      <c r="C300" s="2" t="s">
        <v>14</v>
      </c>
      <c r="D300" s="3" t="s">
        <v>15</v>
      </c>
      <c r="E300" s="2" t="s">
        <v>445</v>
      </c>
      <c r="F300" s="2" t="str">
        <f t="shared" si="28"/>
        <v>STEEL</v>
      </c>
      <c r="G300" s="2" t="str">
        <f t="shared" si="29"/>
        <v>RECTANGLE CONTAINER BIG</v>
      </c>
      <c r="H300" s="2" t="str">
        <f t="shared" si="30"/>
        <v>6578</v>
      </c>
      <c r="I300" s="15" t="str">
        <f t="shared" si="31"/>
        <v/>
      </c>
      <c r="J300" s="15">
        <f t="shared" si="34"/>
        <v>28068</v>
      </c>
      <c r="K300" s="2" t="str">
        <f>IFERROR(
TRIM(_xlfn.TEXTAFTER(_xlfn.TEXTBEFORE(_xlfn.TEXTAFTER(tblRaw[[#This Row],[GOODS DESCRIPTION]],"QTY"),"/")," ")),
tblRaw[[#This Row],[Unit of measure]]
)</f>
        <v>28068 NOS</v>
      </c>
      <c r="L300" s="2">
        <f t="shared" si="32"/>
        <v>1.5980000000000001</v>
      </c>
      <c r="M300" s="2" t="str">
        <f t="shared" si="33"/>
        <v>USD</v>
      </c>
      <c r="N300" s="2">
        <v>8303.4500000000007</v>
      </c>
      <c r="O300" s="2" t="s">
        <v>17</v>
      </c>
      <c r="P300" s="2">
        <v>464.23802034094251</v>
      </c>
      <c r="Q300" s="2">
        <v>3854777.19</v>
      </c>
      <c r="R300" s="2">
        <v>5.5431405413843882</v>
      </c>
      <c r="S300" s="2">
        <v>46027.190328358207</v>
      </c>
      <c r="T300" s="6">
        <v>1412390.3</v>
      </c>
    </row>
    <row r="301" spans="1:20">
      <c r="A301" s="5" t="s">
        <v>12</v>
      </c>
      <c r="B301" s="2" t="s">
        <v>442</v>
      </c>
      <c r="C301" s="2" t="s">
        <v>14</v>
      </c>
      <c r="D301" s="3" t="s">
        <v>15</v>
      </c>
      <c r="E301" s="2" t="s">
        <v>273</v>
      </c>
      <c r="F301" s="2" t="str">
        <f t="shared" si="28"/>
        <v>RYX-02-026-3S</v>
      </c>
      <c r="G301" s="2" t="str">
        <f t="shared" si="29"/>
        <v>MILD STEEL MULTI FUNCTION CLOTH STAND</v>
      </c>
      <c r="H301" s="2" t="str">
        <f t="shared" si="30"/>
        <v>QTY :848 NUM/CNY 82.00 PER NUM</v>
      </c>
      <c r="I301" s="15" t="str">
        <f t="shared" si="31"/>
        <v/>
      </c>
      <c r="J301" s="15" t="str">
        <f t="shared" si="34"/>
        <v/>
      </c>
      <c r="K301" s="2" t="str">
        <f>IFERROR(
TRIM(_xlfn.TEXTAFTER(_xlfn.TEXTBEFORE(_xlfn.TEXTAFTER(tblRaw[[#This Row],[GOODS DESCRIPTION]],"QTY"),"/")," ")),
tblRaw[[#This Row],[Unit of measure]]
)</f>
        <v>:848 NUM</v>
      </c>
      <c r="L301" s="2">
        <f t="shared" si="32"/>
        <v>82</v>
      </c>
      <c r="M301" s="2" t="str">
        <f t="shared" si="33"/>
        <v>CNY</v>
      </c>
      <c r="N301" s="2">
        <v>3307.2</v>
      </c>
      <c r="O301" s="2" t="s">
        <v>17</v>
      </c>
      <c r="P301" s="2">
        <v>267.42325834542822</v>
      </c>
      <c r="Q301" s="2">
        <v>884422.2</v>
      </c>
      <c r="R301" s="2">
        <v>3.193113532482724</v>
      </c>
      <c r="S301" s="2">
        <v>10560.265074626859</v>
      </c>
      <c r="T301" s="6">
        <v>324052.2</v>
      </c>
    </row>
    <row r="302" spans="1:20">
      <c r="A302" s="5" t="s">
        <v>12</v>
      </c>
      <c r="B302" s="2" t="s">
        <v>442</v>
      </c>
      <c r="C302" s="2" t="s">
        <v>14</v>
      </c>
      <c r="D302" s="3" t="s">
        <v>15</v>
      </c>
      <c r="E302" s="2" t="s">
        <v>446</v>
      </c>
      <c r="F302" s="2" t="str">
        <f t="shared" si="28"/>
        <v>STEEL</v>
      </c>
      <c r="G302" s="2" t="str">
        <f t="shared" si="29"/>
        <v>LUNCH BOX</v>
      </c>
      <c r="H302" s="2" t="str">
        <f t="shared" si="30"/>
        <v>6561</v>
      </c>
      <c r="I302" s="15" t="str">
        <f t="shared" si="31"/>
        <v/>
      </c>
      <c r="J302" s="15">
        <f t="shared" si="34"/>
        <v>4260</v>
      </c>
      <c r="K302" s="2" t="str">
        <f>IFERROR(
TRIM(_xlfn.TEXTAFTER(_xlfn.TEXTBEFORE(_xlfn.TEXTAFTER(tblRaw[[#This Row],[GOODS DESCRIPTION]],"QTY"),"/")," ")),
tblRaw[[#This Row],[Unit of measure]]
)</f>
        <v>4260 NOS</v>
      </c>
      <c r="L302" s="2">
        <f t="shared" si="32"/>
        <v>2.35</v>
      </c>
      <c r="M302" s="2" t="str">
        <f t="shared" si="33"/>
        <v>USD</v>
      </c>
      <c r="N302" s="2">
        <v>1668.5</v>
      </c>
      <c r="O302" s="2" t="s">
        <v>17</v>
      </c>
      <c r="P302" s="2">
        <v>515.65863949655363</v>
      </c>
      <c r="Q302" s="2">
        <v>860376.44</v>
      </c>
      <c r="R302" s="2">
        <v>6.15711808354094</v>
      </c>
      <c r="S302" s="2">
        <v>10273.15152238806</v>
      </c>
      <c r="T302" s="6">
        <v>315241.90000000002</v>
      </c>
    </row>
    <row r="303" spans="1:20">
      <c r="A303" s="5" t="s">
        <v>12</v>
      </c>
      <c r="B303" s="2" t="s">
        <v>447</v>
      </c>
      <c r="C303" s="2" t="s">
        <v>14</v>
      </c>
      <c r="D303" s="3" t="s">
        <v>15</v>
      </c>
      <c r="E303" s="2" t="s">
        <v>448</v>
      </c>
      <c r="F303" s="2" t="str">
        <f t="shared" si="28"/>
        <v>NP-19</v>
      </c>
      <c r="G303" s="2" t="str">
        <f t="shared" si="29"/>
        <v>STEEL SALT BOTTLE</v>
      </c>
      <c r="H303" s="2" t="str">
        <f t="shared" si="30"/>
        <v>QTY:53424 PCS/ USD 0.4481 PER PCS</v>
      </c>
      <c r="I303" s="15" t="str">
        <f t="shared" si="31"/>
        <v>QTY:53424</v>
      </c>
      <c r="J303" s="15">
        <f t="shared" si="34"/>
        <v>53424</v>
      </c>
      <c r="K303" s="2" t="str">
        <f>IFERROR(
TRIM(_xlfn.TEXTAFTER(_xlfn.TEXTBEFORE(_xlfn.TEXTAFTER(tblRaw[[#This Row],[GOODS DESCRIPTION]],"QTY"),"/")," ")),
tblRaw[[#This Row],[Unit of measure]]
)</f>
        <v>PCS</v>
      </c>
      <c r="L303" s="2">
        <f t="shared" si="32"/>
        <v>0.4481</v>
      </c>
      <c r="M303" s="2" t="str">
        <f t="shared" si="33"/>
        <v>USD</v>
      </c>
      <c r="N303" s="2">
        <v>8310.4</v>
      </c>
      <c r="O303" s="2" t="s">
        <v>17</v>
      </c>
      <c r="P303" s="2">
        <v>254.57875312861</v>
      </c>
      <c r="Q303" s="2">
        <v>2115651.27</v>
      </c>
      <c r="R303" s="2">
        <v>3.034311717861859</v>
      </c>
      <c r="S303" s="2">
        <v>25216.34410011919</v>
      </c>
      <c r="T303" s="6">
        <v>775174.7</v>
      </c>
    </row>
    <row r="304" spans="1:20">
      <c r="A304" s="5" t="s">
        <v>12</v>
      </c>
      <c r="B304" s="2" t="s">
        <v>447</v>
      </c>
      <c r="C304" s="2" t="s">
        <v>14</v>
      </c>
      <c r="D304" s="3" t="s">
        <v>15</v>
      </c>
      <c r="E304" s="2" t="s">
        <v>449</v>
      </c>
      <c r="F304" s="2" t="str">
        <f t="shared" si="28"/>
        <v>AM-430</v>
      </c>
      <c r="G304" s="2" t="str">
        <f t="shared" si="29"/>
        <v>STEEL SPRINKLER</v>
      </c>
      <c r="H304" s="2" t="str">
        <f t="shared" si="30"/>
        <v>QTY:57840 PCS/ USD 0.5784 PER PCS</v>
      </c>
      <c r="I304" s="15" t="str">
        <f t="shared" si="31"/>
        <v>QTY:57840</v>
      </c>
      <c r="J304" s="15">
        <f t="shared" si="34"/>
        <v>57840</v>
      </c>
      <c r="K304" s="2" t="str">
        <f>IFERROR(
TRIM(_xlfn.TEXTAFTER(_xlfn.TEXTBEFORE(_xlfn.TEXTAFTER(tblRaw[[#This Row],[GOODS DESCRIPTION]],"QTY"),"/")," ")),
tblRaw[[#This Row],[Unit of measure]]
)</f>
        <v>PCS</v>
      </c>
      <c r="L304" s="2">
        <f t="shared" si="32"/>
        <v>0.57840000000000003</v>
      </c>
      <c r="M304" s="2" t="str">
        <f t="shared" si="33"/>
        <v>USD</v>
      </c>
      <c r="N304" s="2">
        <v>10604</v>
      </c>
      <c r="O304" s="2" t="s">
        <v>17</v>
      </c>
      <c r="P304" s="2">
        <v>278.81729158808002</v>
      </c>
      <c r="Q304" s="2">
        <v>2956578.56</v>
      </c>
      <c r="R304" s="2">
        <v>3.3232096732786651</v>
      </c>
      <c r="S304" s="2">
        <v>35239.31537544696</v>
      </c>
      <c r="T304" s="6">
        <v>1083290.3999999999</v>
      </c>
    </row>
    <row r="305" spans="1:20">
      <c r="A305" s="5" t="s">
        <v>12</v>
      </c>
      <c r="B305" s="2" t="s">
        <v>447</v>
      </c>
      <c r="C305" s="2" t="s">
        <v>14</v>
      </c>
      <c r="D305" s="3" t="s">
        <v>15</v>
      </c>
      <c r="E305" s="2" t="s">
        <v>450</v>
      </c>
      <c r="F305" s="2" t="str">
        <f t="shared" si="28"/>
        <v>SM1168</v>
      </c>
      <c r="G305" s="2" t="str">
        <f t="shared" si="29"/>
        <v>STEEL HANGER WITH HOOK</v>
      </c>
      <c r="H305" s="2" t="str">
        <f t="shared" si="30"/>
        <v>QTY:57792 PCS/ USD 1.23 PER PCS</v>
      </c>
      <c r="I305" s="15" t="str">
        <f t="shared" si="31"/>
        <v/>
      </c>
      <c r="J305" s="15">
        <f t="shared" si="34"/>
        <v>57792</v>
      </c>
      <c r="K305" s="2" t="str">
        <f>IFERROR(
TRIM(_xlfn.TEXTAFTER(_xlfn.TEXTBEFORE(_xlfn.TEXTAFTER(tblRaw[[#This Row],[GOODS DESCRIPTION]],"QTY"),"/")," ")),
tblRaw[[#This Row],[Unit of measure]]
)</f>
        <v>PCS</v>
      </c>
      <c r="L305" s="2">
        <f t="shared" si="32"/>
        <v>1.23</v>
      </c>
      <c r="M305" s="2" t="str">
        <f t="shared" si="33"/>
        <v>USD</v>
      </c>
      <c r="N305" s="2">
        <v>10836</v>
      </c>
      <c r="O305" s="2" t="s">
        <v>17</v>
      </c>
      <c r="P305" s="2">
        <v>557.03143410852726</v>
      </c>
      <c r="Q305" s="2">
        <v>6035992.6200000001</v>
      </c>
      <c r="R305" s="2">
        <v>6.6392304422947213</v>
      </c>
      <c r="S305" s="2">
        <v>71942.701072705589</v>
      </c>
      <c r="T305" s="6">
        <v>2211587.7000000002</v>
      </c>
    </row>
    <row r="306" spans="1:20">
      <c r="A306" s="5" t="s">
        <v>12</v>
      </c>
      <c r="B306" s="2" t="s">
        <v>451</v>
      </c>
      <c r="C306" s="2" t="s">
        <v>14</v>
      </c>
      <c r="D306" s="3" t="s">
        <v>18</v>
      </c>
      <c r="E306" s="2" t="s">
        <v>452</v>
      </c>
      <c r="F306" s="2" t="str">
        <f t="shared" si="28"/>
        <v>SS</v>
      </c>
      <c r="G306" s="2" t="str">
        <f t="shared" si="29"/>
        <v>SCRUBBER 3PCS SET</v>
      </c>
      <c r="H306" s="2" t="str">
        <f t="shared" si="30"/>
        <v>SS410</v>
      </c>
      <c r="I306" s="15" t="str">
        <f t="shared" si="31"/>
        <v>SS410)</v>
      </c>
      <c r="J306" s="15">
        <f t="shared" si="34"/>
        <v>120000</v>
      </c>
      <c r="K306" s="2" t="str">
        <f>IFERROR(
TRIM(_xlfn.TEXTAFTER(_xlfn.TEXTBEFORE(_xlfn.TEXTAFTER(tblRaw[[#This Row],[GOODS DESCRIPTION]],"QTY"),"/")," ")),
tblRaw[[#This Row],[Unit of measure]]
)</f>
        <v>SETS</v>
      </c>
      <c r="L306" s="2">
        <f t="shared" si="32"/>
        <v>0.16</v>
      </c>
      <c r="M306" s="2" t="str">
        <f t="shared" si="33"/>
        <v>USD</v>
      </c>
      <c r="N306" s="2">
        <v>7500</v>
      </c>
      <c r="O306" s="2" t="s">
        <v>17</v>
      </c>
      <c r="P306" s="2">
        <v>227.41300000000001</v>
      </c>
      <c r="Q306" s="2">
        <v>1705597.5</v>
      </c>
      <c r="R306" s="2">
        <v>2.7105244338498209</v>
      </c>
      <c r="S306" s="2">
        <v>20328.93325387366</v>
      </c>
      <c r="T306" s="6">
        <v>749780.7</v>
      </c>
    </row>
    <row r="307" spans="1:20">
      <c r="A307" s="5" t="s">
        <v>12</v>
      </c>
      <c r="B307" s="2" t="s">
        <v>451</v>
      </c>
      <c r="C307" s="2" t="s">
        <v>14</v>
      </c>
      <c r="D307" s="3" t="s">
        <v>15</v>
      </c>
      <c r="E307" s="2" t="s">
        <v>439</v>
      </c>
      <c r="F307" s="2" t="str">
        <f t="shared" si="28"/>
        <v>MILD</v>
      </c>
      <c r="G307" s="2" t="str">
        <f t="shared" si="29"/>
        <v>STEEL MULTI FUNCTION CLOTH STAND</v>
      </c>
      <c r="H307" s="2" t="str">
        <f t="shared" si="30"/>
        <v>RYX-02-021A</v>
      </c>
      <c r="I307" s="15" t="str">
        <f t="shared" si="31"/>
        <v/>
      </c>
      <c r="J307" s="15">
        <f t="shared" si="34"/>
        <v>6480</v>
      </c>
      <c r="K307" s="2" t="str">
        <f>IFERROR(
TRIM(_xlfn.TEXTAFTER(_xlfn.TEXTBEFORE(_xlfn.TEXTAFTER(tblRaw[[#This Row],[GOODS DESCRIPTION]],"QTY"),"/")," ")),
tblRaw[[#This Row],[Unit of measure]]
)</f>
        <v>PCS</v>
      </c>
      <c r="L307" s="2">
        <f t="shared" si="32"/>
        <v>61.5</v>
      </c>
      <c r="M307" s="2" t="str">
        <f t="shared" si="33"/>
        <v>CNY</v>
      </c>
      <c r="N307" s="2">
        <v>23760</v>
      </c>
      <c r="O307" s="2" t="s">
        <v>17</v>
      </c>
      <c r="P307" s="2">
        <v>216.1649654882155</v>
      </c>
      <c r="Q307" s="2">
        <v>5136079.58</v>
      </c>
      <c r="R307" s="2">
        <v>2.5764596601694341</v>
      </c>
      <c r="S307" s="2">
        <v>61216.68152562574</v>
      </c>
      <c r="T307" s="6">
        <v>1881859.6</v>
      </c>
    </row>
    <row r="308" spans="1:20">
      <c r="A308" s="5" t="s">
        <v>12</v>
      </c>
      <c r="B308" s="2" t="s">
        <v>451</v>
      </c>
      <c r="C308" s="2" t="s">
        <v>14</v>
      </c>
      <c r="D308" s="3" t="s">
        <v>15</v>
      </c>
      <c r="E308" s="2" t="s">
        <v>453</v>
      </c>
      <c r="F308" s="2" t="str">
        <f t="shared" si="28"/>
        <v>MILD</v>
      </c>
      <c r="G308" s="2" t="str">
        <f t="shared" si="29"/>
        <v>STEEL MULTI FUNCTION CLOTH STAND</v>
      </c>
      <c r="H308" s="2" t="str">
        <f t="shared" si="30"/>
        <v>RYX-02-020</v>
      </c>
      <c r="I308" s="15" t="str">
        <f t="shared" si="31"/>
        <v/>
      </c>
      <c r="J308" s="15" t="str">
        <f t="shared" si="34"/>
        <v/>
      </c>
      <c r="K308" s="2">
        <f ca="1">IFERROR(
TRIM(_xlfn.TEXTAFTER(_xlfn.TEXTBEFORE(_xlfn.TEXTAFTER(tblRaw[[#This Row],[GOODS DESCRIPTION]],"QTY"),"/")," ")),
tblRaw[[#This Row],[Unit of measure]]
)</f>
        <v>0</v>
      </c>
      <c r="L308" s="2">
        <f t="shared" si="32"/>
        <v>100</v>
      </c>
      <c r="M308" s="2" t="str">
        <f t="shared" si="33"/>
        <v>CNY</v>
      </c>
      <c r="N308" s="2">
        <v>4004</v>
      </c>
      <c r="O308" s="2" t="s">
        <v>17</v>
      </c>
      <c r="P308" s="2">
        <v>396.55028971028969</v>
      </c>
      <c r="Q308" s="2">
        <v>1587787.36</v>
      </c>
      <c r="R308" s="2">
        <v>4.7264635245564923</v>
      </c>
      <c r="S308" s="2">
        <v>18924.759952324199</v>
      </c>
      <c r="T308" s="6">
        <v>581765.30000000005</v>
      </c>
    </row>
    <row r="309" spans="1:20">
      <c r="A309" s="5" t="s">
        <v>12</v>
      </c>
      <c r="B309" s="2" t="s">
        <v>454</v>
      </c>
      <c r="C309" s="2" t="s">
        <v>14</v>
      </c>
      <c r="D309" s="3" t="s">
        <v>15</v>
      </c>
      <c r="E309" s="2" t="s">
        <v>455</v>
      </c>
      <c r="F309" s="2" t="str">
        <f t="shared" si="28"/>
        <v>RYX-02-020</v>
      </c>
      <c r="G309" s="2" t="str">
        <f t="shared" si="29"/>
        <v>MILD STEEL MULTI FUNCTION CLOTH STAND</v>
      </c>
      <c r="H309" s="2" t="str">
        <f t="shared" si="30"/>
        <v>QTY :1232NUM/CNY 100.00 PER NUM</v>
      </c>
      <c r="I309" s="15" t="str">
        <f t="shared" si="31"/>
        <v/>
      </c>
      <c r="J309" s="15" t="str">
        <f t="shared" si="34"/>
        <v/>
      </c>
      <c r="K309" s="2" t="str">
        <f>IFERROR(
TRIM(_xlfn.TEXTAFTER(_xlfn.TEXTBEFORE(_xlfn.TEXTAFTER(tblRaw[[#This Row],[GOODS DESCRIPTION]],"QTY"),"/")," ")),
tblRaw[[#This Row],[Unit of measure]]
)</f>
        <v>:1232NUM</v>
      </c>
      <c r="L309" s="2">
        <f t="shared" si="32"/>
        <v>100</v>
      </c>
      <c r="M309" s="2" t="str">
        <f t="shared" si="33"/>
        <v>CNY</v>
      </c>
      <c r="N309" s="2">
        <v>4004</v>
      </c>
      <c r="O309" s="2" t="s">
        <v>17</v>
      </c>
      <c r="P309" s="2">
        <v>380.83581668331658</v>
      </c>
      <c r="Q309" s="2">
        <v>1524866.61</v>
      </c>
      <c r="R309" s="2">
        <v>4.5391634884781489</v>
      </c>
      <c r="S309" s="2">
        <v>18174.810607866511</v>
      </c>
      <c r="T309" s="6">
        <v>558711.1</v>
      </c>
    </row>
    <row r="310" spans="1:20">
      <c r="A310" s="5" t="s">
        <v>12</v>
      </c>
      <c r="B310" s="2" t="s">
        <v>456</v>
      </c>
      <c r="C310" s="2" t="s">
        <v>14</v>
      </c>
      <c r="D310" s="3" t="s">
        <v>18</v>
      </c>
      <c r="E310" s="2" t="s">
        <v>457</v>
      </c>
      <c r="F310" s="2" t="str">
        <f t="shared" si="28"/>
        <v>STEEL</v>
      </c>
      <c r="G310" s="2" t="str">
        <f t="shared" si="29"/>
        <v>SCRUBBER</v>
      </c>
      <c r="H310" s="2" t="str">
        <f t="shared" si="30"/>
        <v>8001-12</v>
      </c>
      <c r="I310" s="15" t="str">
        <f t="shared" si="31"/>
        <v/>
      </c>
      <c r="J310" s="15">
        <f t="shared" si="34"/>
        <v>290016</v>
      </c>
      <c r="K310" s="2" t="str">
        <f>IFERROR(
TRIM(_xlfn.TEXTAFTER(_xlfn.TEXTBEFORE(_xlfn.TEXTAFTER(tblRaw[[#This Row],[GOODS DESCRIPTION]],"QTY"),"/")," ")),
tblRaw[[#This Row],[Unit of measure]]
)</f>
        <v>290016 NOS</v>
      </c>
      <c r="L310" s="2">
        <f t="shared" si="32"/>
        <v>7.2999999999999995E-2</v>
      </c>
      <c r="M310" s="2" t="str">
        <f t="shared" si="33"/>
        <v>USD</v>
      </c>
      <c r="N310" s="2">
        <v>4229</v>
      </c>
      <c r="O310" s="2" t="s">
        <v>17</v>
      </c>
      <c r="P310" s="2">
        <v>439.94421376211892</v>
      </c>
      <c r="Q310" s="2">
        <v>1860524.08</v>
      </c>
      <c r="R310" s="2">
        <v>5.2312034930097369</v>
      </c>
      <c r="S310" s="2">
        <v>22122.759571938172</v>
      </c>
      <c r="T310" s="6">
        <v>817886.4</v>
      </c>
    </row>
    <row r="311" spans="1:20">
      <c r="A311" s="5" t="s">
        <v>12</v>
      </c>
      <c r="B311" s="2" t="s">
        <v>458</v>
      </c>
      <c r="C311" s="2" t="s">
        <v>14</v>
      </c>
      <c r="D311" s="3" t="s">
        <v>15</v>
      </c>
      <c r="E311" s="2" t="s">
        <v>459</v>
      </c>
      <c r="F311" s="2" t="str">
        <f t="shared" si="28"/>
        <v>STEEL</v>
      </c>
      <c r="G311" s="2" t="str">
        <f t="shared" si="29"/>
        <v>LUNCH BOX</v>
      </c>
      <c r="H311" s="2" t="str">
        <f t="shared" si="30"/>
        <v>6561</v>
      </c>
      <c r="I311" s="15" t="str">
        <f t="shared" si="31"/>
        <v/>
      </c>
      <c r="J311" s="15">
        <f t="shared" si="34"/>
        <v>19836</v>
      </c>
      <c r="K311" s="2" t="str">
        <f>IFERROR(
TRIM(_xlfn.TEXTAFTER(_xlfn.TEXTBEFORE(_xlfn.TEXTAFTER(tblRaw[[#This Row],[GOODS DESCRIPTION]],"QTY"),"/")," ")),
tblRaw[[#This Row],[Unit of measure]]
)</f>
        <v>19836 NOS</v>
      </c>
      <c r="L311" s="2">
        <f t="shared" si="32"/>
        <v>2.35</v>
      </c>
      <c r="M311" s="2" t="str">
        <f t="shared" si="33"/>
        <v>USD</v>
      </c>
      <c r="N311" s="2">
        <v>7769.1</v>
      </c>
      <c r="O311" s="2" t="s">
        <v>17</v>
      </c>
      <c r="P311" s="2">
        <v>516.90738438171729</v>
      </c>
      <c r="Q311" s="2">
        <v>4015905.16</v>
      </c>
      <c r="R311" s="2">
        <v>6.1463422637540708</v>
      </c>
      <c r="S311" s="2">
        <v>47751.547681331751</v>
      </c>
      <c r="T311" s="6">
        <v>1471427.6</v>
      </c>
    </row>
    <row r="312" spans="1:20">
      <c r="A312" s="5" t="s">
        <v>12</v>
      </c>
      <c r="B312" s="2" t="s">
        <v>458</v>
      </c>
      <c r="C312" s="2" t="s">
        <v>14</v>
      </c>
      <c r="D312" s="3" t="s">
        <v>15</v>
      </c>
      <c r="E312" s="2" t="s">
        <v>460</v>
      </c>
      <c r="F312" s="2" t="str">
        <f t="shared" si="28"/>
        <v>SY604A</v>
      </c>
      <c r="G312" s="2" t="str">
        <f t="shared" si="29"/>
        <v>STEEL HOOK 4PCS SET</v>
      </c>
      <c r="H312" s="2" t="str">
        <f t="shared" si="30"/>
        <v>QTY :600 SET/USD 0.9090 PER SET</v>
      </c>
      <c r="I312" s="15" t="str">
        <f t="shared" si="31"/>
        <v>QTY</v>
      </c>
      <c r="J312" s="15" t="str">
        <f t="shared" si="34"/>
        <v/>
      </c>
      <c r="K312" s="2" t="str">
        <f>IFERROR(
TRIM(_xlfn.TEXTAFTER(_xlfn.TEXTBEFORE(_xlfn.TEXTAFTER(tblRaw[[#This Row],[GOODS DESCRIPTION]],"QTY"),"/")," ")),
tblRaw[[#This Row],[Unit of measure]]
)</f>
        <v>:600 SET</v>
      </c>
      <c r="L312" s="2">
        <f t="shared" si="32"/>
        <v>0.90900000000000003</v>
      </c>
      <c r="M312" s="2" t="str">
        <f t="shared" si="33"/>
        <v>USD</v>
      </c>
      <c r="N312" s="2">
        <v>70</v>
      </c>
      <c r="O312" s="2" t="s">
        <v>17</v>
      </c>
      <c r="P312" s="2">
        <v>702.41985714285715</v>
      </c>
      <c r="Q312" s="2">
        <v>49169.39</v>
      </c>
      <c r="R312" s="2">
        <v>8.3521980635298121</v>
      </c>
      <c r="S312" s="2">
        <v>584.65386444708668</v>
      </c>
      <c r="T312" s="6">
        <v>18015.7</v>
      </c>
    </row>
    <row r="313" spans="1:20">
      <c r="A313" s="5" t="s">
        <v>12</v>
      </c>
      <c r="B313" s="2" t="s">
        <v>458</v>
      </c>
      <c r="C313" s="2" t="s">
        <v>14</v>
      </c>
      <c r="D313" s="3" t="s">
        <v>15</v>
      </c>
      <c r="E313" s="2" t="s">
        <v>461</v>
      </c>
      <c r="F313" s="2" t="str">
        <f t="shared" si="28"/>
        <v>STEEL</v>
      </c>
      <c r="G313" s="2" t="str">
        <f t="shared" si="29"/>
        <v>ROUND CONTAINER</v>
      </c>
      <c r="H313" s="2" t="str">
        <f t="shared" si="30"/>
        <v>6857</v>
      </c>
      <c r="I313" s="15" t="str">
        <f t="shared" si="31"/>
        <v/>
      </c>
      <c r="J313" s="15">
        <f t="shared" si="34"/>
        <v>59568</v>
      </c>
      <c r="K313" s="2" t="str">
        <f>IFERROR(
TRIM(_xlfn.TEXTAFTER(_xlfn.TEXTBEFORE(_xlfn.TEXTAFTER(tblRaw[[#This Row],[GOODS DESCRIPTION]],"QTY"),"/")," ")),
tblRaw[[#This Row],[Unit of measure]]
)</f>
        <v>59568 NOS</v>
      </c>
      <c r="L313" s="2">
        <f t="shared" si="32"/>
        <v>0.71799999999999997</v>
      </c>
      <c r="M313" s="2" t="str">
        <f t="shared" si="33"/>
        <v>USD</v>
      </c>
      <c r="N313" s="2">
        <v>7594.92</v>
      </c>
      <c r="O313" s="2" t="s">
        <v>17</v>
      </c>
      <c r="P313" s="2">
        <v>485.14962896251711</v>
      </c>
      <c r="Q313" s="2">
        <v>3684672.62</v>
      </c>
      <c r="R313" s="2">
        <v>5.7687232932522843</v>
      </c>
      <c r="S313" s="2">
        <v>43812.99191438764</v>
      </c>
      <c r="T313" s="6">
        <v>1350064.1</v>
      </c>
    </row>
    <row r="314" spans="1:20">
      <c r="A314" s="5" t="s">
        <v>12</v>
      </c>
      <c r="B314" s="2" t="s">
        <v>458</v>
      </c>
      <c r="C314" s="2" t="s">
        <v>14</v>
      </c>
      <c r="D314" s="3" t="s">
        <v>15</v>
      </c>
      <c r="E314" s="2" t="s">
        <v>462</v>
      </c>
      <c r="F314" s="2" t="str">
        <f t="shared" si="28"/>
        <v>STEEL</v>
      </c>
      <c r="G314" s="2" t="str">
        <f t="shared" si="29"/>
        <v>RECTANGLE CONTAINER</v>
      </c>
      <c r="H314" s="2" t="str">
        <f t="shared" si="30"/>
        <v xml:space="preserve">6901 </v>
      </c>
      <c r="I314" s="15" t="str">
        <f t="shared" si="31"/>
        <v/>
      </c>
      <c r="J314" s="15">
        <f t="shared" si="34"/>
        <v>2472</v>
      </c>
      <c r="K314" s="2" t="str">
        <f>IFERROR(
TRIM(_xlfn.TEXTAFTER(_xlfn.TEXTBEFORE(_xlfn.TEXTAFTER(tblRaw[[#This Row],[GOODS DESCRIPTION]],"QTY"),"/")," ")),
tblRaw[[#This Row],[Unit of measure]]
)</f>
        <v>2472 NOS</v>
      </c>
      <c r="L314" s="2" t="str">
        <f t="shared" si="32"/>
        <v/>
      </c>
      <c r="M314" s="2" t="str">
        <f t="shared" si="33"/>
        <v>USD</v>
      </c>
      <c r="N314" s="2">
        <v>401.7</v>
      </c>
      <c r="O314" s="2" t="s">
        <v>17</v>
      </c>
      <c r="P314" s="2">
        <v>469.19288025889972</v>
      </c>
      <c r="Q314" s="2">
        <v>188474.78</v>
      </c>
      <c r="R314" s="2">
        <v>5.5789878746599246</v>
      </c>
      <c r="S314" s="2">
        <v>2241.0794292508922</v>
      </c>
      <c r="T314" s="6">
        <v>69057.2</v>
      </c>
    </row>
    <row r="315" spans="1:20">
      <c r="A315" s="5" t="s">
        <v>12</v>
      </c>
      <c r="B315" s="2" t="s">
        <v>458</v>
      </c>
      <c r="C315" s="2" t="s">
        <v>14</v>
      </c>
      <c r="D315" s="3" t="s">
        <v>15</v>
      </c>
      <c r="E315" s="2" t="s">
        <v>463</v>
      </c>
      <c r="F315" s="2" t="str">
        <f t="shared" si="28"/>
        <v>STEEL</v>
      </c>
      <c r="G315" s="2" t="str">
        <f t="shared" si="29"/>
        <v>ROUND CONTAINER MEDIUM</v>
      </c>
      <c r="H315" s="2" t="str">
        <f t="shared" si="30"/>
        <v>6581</v>
      </c>
      <c r="I315" s="15" t="str">
        <f t="shared" si="31"/>
        <v/>
      </c>
      <c r="J315" s="15">
        <f t="shared" si="34"/>
        <v>87792</v>
      </c>
      <c r="K315" s="2" t="str">
        <f>IFERROR(
TRIM(_xlfn.TEXTAFTER(_xlfn.TEXTBEFORE(_xlfn.TEXTAFTER(tblRaw[[#This Row],[GOODS DESCRIPTION]],"QTY"),"/")," ")),
tblRaw[[#This Row],[Unit of measure]]
)</f>
        <v>87792 NOS</v>
      </c>
      <c r="L315" s="2">
        <f t="shared" si="32"/>
        <v>0.875</v>
      </c>
      <c r="M315" s="2" t="str">
        <f t="shared" si="33"/>
        <v>USD</v>
      </c>
      <c r="N315" s="2">
        <v>10608.2</v>
      </c>
      <c r="O315" s="2" t="s">
        <v>17</v>
      </c>
      <c r="P315" s="2">
        <v>623.85371410795415</v>
      </c>
      <c r="Q315" s="2">
        <v>6617964.9699999997</v>
      </c>
      <c r="R315" s="2">
        <v>7.4179989786914886</v>
      </c>
      <c r="S315" s="2">
        <v>78691.616765755054</v>
      </c>
      <c r="T315" s="6">
        <v>2424822.4</v>
      </c>
    </row>
    <row r="316" spans="1:20">
      <c r="A316" s="5" t="s">
        <v>12</v>
      </c>
      <c r="B316" s="2" t="s">
        <v>458</v>
      </c>
      <c r="C316" s="2" t="s">
        <v>14</v>
      </c>
      <c r="D316" s="3" t="s">
        <v>15</v>
      </c>
      <c r="E316" s="2" t="s">
        <v>464</v>
      </c>
      <c r="F316" s="2" t="str">
        <f t="shared" si="28"/>
        <v>STEEL</v>
      </c>
      <c r="G316" s="2" t="str">
        <f t="shared" si="29"/>
        <v>ROUND CONTAINER</v>
      </c>
      <c r="H316" s="2" t="str">
        <f t="shared" si="30"/>
        <v>6856</v>
      </c>
      <c r="I316" s="15" t="str">
        <f t="shared" si="31"/>
        <v/>
      </c>
      <c r="J316" s="15">
        <f t="shared" si="34"/>
        <v>112320</v>
      </c>
      <c r="K316" s="2" t="str">
        <f>IFERROR(
TRIM(_xlfn.TEXTAFTER(_xlfn.TEXTBEFORE(_xlfn.TEXTAFTER(tblRaw[[#This Row],[GOODS DESCRIPTION]],"QTY"),"/")," ")),
tblRaw[[#This Row],[Unit of measure]]
)</f>
        <v>112320 NOS</v>
      </c>
      <c r="L316" s="2">
        <f t="shared" si="32"/>
        <v>0.56799999999999995</v>
      </c>
      <c r="M316" s="2" t="str">
        <f t="shared" si="33"/>
        <v>USD</v>
      </c>
      <c r="N316" s="2">
        <v>12480</v>
      </c>
      <c r="O316" s="2" t="s">
        <v>17</v>
      </c>
      <c r="P316" s="2">
        <v>440.40509214743588</v>
      </c>
      <c r="Q316" s="2">
        <v>5496255.5499999998</v>
      </c>
      <c r="R316" s="2">
        <v>5.2366836164974542</v>
      </c>
      <c r="S316" s="2">
        <v>65353.81153388822</v>
      </c>
      <c r="T316" s="6">
        <v>2013828</v>
      </c>
    </row>
    <row r="317" spans="1:20">
      <c r="A317" s="5" t="s">
        <v>12</v>
      </c>
      <c r="B317" s="2" t="s">
        <v>458</v>
      </c>
      <c r="C317" s="2" t="s">
        <v>14</v>
      </c>
      <c r="D317" s="3" t="s">
        <v>15</v>
      </c>
      <c r="E317" s="2" t="s">
        <v>465</v>
      </c>
      <c r="F317" s="2" t="str">
        <f t="shared" si="28"/>
        <v>STEEL</v>
      </c>
      <c r="G317" s="2" t="str">
        <f t="shared" si="29"/>
        <v>RECTANGLE CONTAINER LARGE</v>
      </c>
      <c r="H317" s="2" t="str">
        <f t="shared" si="30"/>
        <v>6862</v>
      </c>
      <c r="I317" s="15" t="str">
        <f t="shared" si="31"/>
        <v/>
      </c>
      <c r="J317" s="15">
        <f t="shared" si="34"/>
        <v>792</v>
      </c>
      <c r="K317" s="2" t="str">
        <f>IFERROR(
TRIM(_xlfn.TEXTAFTER(_xlfn.TEXTBEFORE(_xlfn.TEXTAFTER(tblRaw[[#This Row],[GOODS DESCRIPTION]],"QTY"),"/")," ")),
tblRaw[[#This Row],[Unit of measure]]
)</f>
        <v>792 NOS</v>
      </c>
      <c r="L317" s="2">
        <f t="shared" si="32"/>
        <v>1.38</v>
      </c>
      <c r="M317" s="2" t="str">
        <f t="shared" si="33"/>
        <v>USD</v>
      </c>
      <c r="N317" s="2">
        <v>198</v>
      </c>
      <c r="O317" s="2" t="s">
        <v>17</v>
      </c>
      <c r="P317" s="2">
        <v>475.55479797979802</v>
      </c>
      <c r="Q317" s="2">
        <v>94159.85</v>
      </c>
      <c r="R317" s="2">
        <v>5.654634934361451</v>
      </c>
      <c r="S317" s="2">
        <v>1119.6177170035669</v>
      </c>
      <c r="T317" s="6">
        <v>34500.199999999997</v>
      </c>
    </row>
    <row r="318" spans="1:20">
      <c r="A318" s="5" t="s">
        <v>12</v>
      </c>
      <c r="B318" s="2" t="s">
        <v>458</v>
      </c>
      <c r="C318" s="2" t="s">
        <v>14</v>
      </c>
      <c r="D318" s="3" t="s">
        <v>15</v>
      </c>
      <c r="E318" s="2" t="s">
        <v>466</v>
      </c>
      <c r="F318" s="2" t="str">
        <f t="shared" si="28"/>
        <v>SY772-42</v>
      </c>
      <c r="G318" s="2" t="str">
        <f t="shared" si="29"/>
        <v>STEEL HANGER 10PCS SET</v>
      </c>
      <c r="H318" s="2" t="str">
        <f t="shared" si="30"/>
        <v>QTY :540 SET/USD 1.3986 PERSET</v>
      </c>
      <c r="I318" s="15" t="str">
        <f t="shared" si="31"/>
        <v>QTY</v>
      </c>
      <c r="J318" s="15" t="str">
        <f t="shared" si="34"/>
        <v/>
      </c>
      <c r="K318" s="2" t="str">
        <f>IFERROR(
TRIM(_xlfn.TEXTAFTER(_xlfn.TEXTBEFORE(_xlfn.TEXTAFTER(tblRaw[[#This Row],[GOODS DESCRIPTION]],"QTY"),"/")," ")),
tblRaw[[#This Row],[Unit of measure]]
)</f>
        <v>:540 SET</v>
      </c>
      <c r="L318" s="2">
        <f t="shared" si="32"/>
        <v>1.3986000000000001</v>
      </c>
      <c r="M318" s="2" t="str">
        <f t="shared" si="33"/>
        <v>USD</v>
      </c>
      <c r="N318" s="2">
        <v>273</v>
      </c>
      <c r="O318" s="2" t="s">
        <v>17</v>
      </c>
      <c r="P318" s="2">
        <v>249.4031135531136</v>
      </c>
      <c r="Q318" s="2">
        <v>68087.05</v>
      </c>
      <c r="R318" s="2">
        <v>2.9655542634139551</v>
      </c>
      <c r="S318" s="2">
        <v>809.59631391200958</v>
      </c>
      <c r="T318" s="6">
        <v>24947</v>
      </c>
    </row>
    <row r="319" spans="1:20">
      <c r="A319" s="5" t="s">
        <v>12</v>
      </c>
      <c r="B319" s="2" t="s">
        <v>458</v>
      </c>
      <c r="C319" s="2" t="s">
        <v>14</v>
      </c>
      <c r="D319" s="3" t="s">
        <v>15</v>
      </c>
      <c r="E319" s="2" t="s">
        <v>467</v>
      </c>
      <c r="F319" s="2" t="str">
        <f t="shared" si="28"/>
        <v>STEEL</v>
      </c>
      <c r="G319" s="2" t="str">
        <f t="shared" si="29"/>
        <v>RECTANGLE CONTAINER BIG</v>
      </c>
      <c r="H319" s="2" t="str">
        <f t="shared" si="30"/>
        <v>6578</v>
      </c>
      <c r="I319" s="15" t="str">
        <f t="shared" si="31"/>
        <v/>
      </c>
      <c r="J319" s="15">
        <f t="shared" si="34"/>
        <v>37200</v>
      </c>
      <c r="K319" s="2" t="str">
        <f>IFERROR(
TRIM(_xlfn.TEXTAFTER(_xlfn.TEXTBEFORE(_xlfn.TEXTAFTER(tblRaw[[#This Row],[GOODS DESCRIPTION]],"QTY"),"/")," ")),
tblRaw[[#This Row],[Unit of measure]]
)</f>
        <v>37200 NOS</v>
      </c>
      <c r="L319" s="2">
        <f t="shared" si="32"/>
        <v>1.5980000000000001</v>
      </c>
      <c r="M319" s="2" t="str">
        <f t="shared" si="33"/>
        <v>USD</v>
      </c>
      <c r="N319" s="2">
        <v>11005</v>
      </c>
      <c r="O319" s="2" t="s">
        <v>17</v>
      </c>
      <c r="P319" s="2">
        <v>465.36224170831429</v>
      </c>
      <c r="Q319" s="2">
        <v>5121311.47</v>
      </c>
      <c r="R319" s="2">
        <v>5.5334392593140844</v>
      </c>
      <c r="S319" s="2">
        <v>60895.499048751488</v>
      </c>
      <c r="T319" s="6">
        <v>1876448.5</v>
      </c>
    </row>
    <row r="320" spans="1:20">
      <c r="A320" s="5" t="s">
        <v>12</v>
      </c>
      <c r="B320" s="2" t="s">
        <v>458</v>
      </c>
      <c r="C320" s="2" t="s">
        <v>14</v>
      </c>
      <c r="D320" s="3" t="s">
        <v>15</v>
      </c>
      <c r="E320" s="2" t="s">
        <v>468</v>
      </c>
      <c r="F320" s="2" t="str">
        <f t="shared" si="28"/>
        <v>SY604A-4</v>
      </c>
      <c r="G320" s="2" t="str">
        <f t="shared" si="29"/>
        <v>STEEL HOOK 4PCS SET</v>
      </c>
      <c r="H320" s="2" t="str">
        <f t="shared" si="30"/>
        <v>QTY :960 SET/USD 0.5734 PER SET</v>
      </c>
      <c r="I320" s="15" t="str">
        <f t="shared" si="31"/>
        <v>QTY</v>
      </c>
      <c r="J320" s="15" t="str">
        <f t="shared" si="34"/>
        <v/>
      </c>
      <c r="K320" s="2" t="str">
        <f>IFERROR(
TRIM(_xlfn.TEXTAFTER(_xlfn.TEXTBEFORE(_xlfn.TEXTAFTER(tblRaw[[#This Row],[GOODS DESCRIPTION]],"QTY"),"/")," ")),
tblRaw[[#This Row],[Unit of measure]]
)</f>
        <v>:960 SET</v>
      </c>
      <c r="L320" s="2">
        <f t="shared" si="32"/>
        <v>0.57340000000000002</v>
      </c>
      <c r="M320" s="2" t="str">
        <f t="shared" si="33"/>
        <v>USD</v>
      </c>
      <c r="N320" s="2">
        <v>112</v>
      </c>
      <c r="O320" s="2" t="s">
        <v>17</v>
      </c>
      <c r="P320" s="2">
        <v>443.08535714285711</v>
      </c>
      <c r="Q320" s="2">
        <v>49625.56</v>
      </c>
      <c r="R320" s="2">
        <v>5.2685535926617968</v>
      </c>
      <c r="S320" s="2">
        <v>590.07800237812125</v>
      </c>
      <c r="T320" s="6">
        <v>18182.8</v>
      </c>
    </row>
    <row r="321" spans="1:20">
      <c r="A321" s="5" t="s">
        <v>12</v>
      </c>
      <c r="B321" s="2" t="s">
        <v>458</v>
      </c>
      <c r="C321" s="2" t="s">
        <v>14</v>
      </c>
      <c r="D321" s="3" t="s">
        <v>15</v>
      </c>
      <c r="E321" s="2" t="s">
        <v>469</v>
      </c>
      <c r="F321" s="2" t="str">
        <f t="shared" si="28"/>
        <v>SD1078-B</v>
      </c>
      <c r="G321" s="2" t="str">
        <f t="shared" si="29"/>
        <v>STEEL FRUIT BASKET</v>
      </c>
      <c r="H321" s="2" t="str">
        <f t="shared" si="30"/>
        <v>QTY :408 PCS/USD 0.9090 PER PCS</v>
      </c>
      <c r="I321" s="15" t="str">
        <f t="shared" si="31"/>
        <v/>
      </c>
      <c r="J321" s="15" t="str">
        <f t="shared" si="34"/>
        <v/>
      </c>
      <c r="K321" s="2" t="str">
        <f>IFERROR(
TRIM(_xlfn.TEXTAFTER(_xlfn.TEXTBEFORE(_xlfn.TEXTAFTER(tblRaw[[#This Row],[GOODS DESCRIPTION]],"QTY"),"/")," ")),
tblRaw[[#This Row],[Unit of measure]]
)</f>
        <v>:408 PCS</v>
      </c>
      <c r="L321" s="2">
        <f t="shared" si="32"/>
        <v>0.90900000000000003</v>
      </c>
      <c r="M321" s="2" t="str">
        <f t="shared" si="33"/>
        <v>USD</v>
      </c>
      <c r="N321" s="2">
        <v>83.3</v>
      </c>
      <c r="O321" s="2" t="s">
        <v>17</v>
      </c>
      <c r="P321" s="2">
        <v>401.38055222088838</v>
      </c>
      <c r="Q321" s="2">
        <v>33435</v>
      </c>
      <c r="R321" s="2">
        <v>4.7726581714731076</v>
      </c>
      <c r="S321" s="2">
        <v>397.56242568370988</v>
      </c>
      <c r="T321" s="6">
        <v>12250.6</v>
      </c>
    </row>
    <row r="322" spans="1:20">
      <c r="A322" s="5" t="s">
        <v>12</v>
      </c>
      <c r="B322" s="2" t="s">
        <v>458</v>
      </c>
      <c r="C322" s="2" t="s">
        <v>14</v>
      </c>
      <c r="D322" s="3" t="s">
        <v>15</v>
      </c>
      <c r="E322" s="2" t="s">
        <v>470</v>
      </c>
      <c r="F322" s="2" t="str">
        <f t="shared" ref="F322:F385" si="35">IFERROR(TRIM(LEFT(E322, FIND(" ", E322)-1)), "")</f>
        <v>SY722-9602</v>
      </c>
      <c r="G322" s="2" t="str">
        <f t="shared" ref="G322:G385" si="36">IFERROR(TRIM(MID(E322, FIND(" ", E322)+1, FIND("(",E322)-FIND(" ",E322)-1)), "")</f>
        <v>STEEL HOOK 3PCS SET</v>
      </c>
      <c r="H322" s="2" t="str">
        <f t="shared" ref="H322:H385" si="37">IFERROR(MID(E322, FIND("(",E322)+1, FIND(")",E322)-FIND("(",E322)-1), "")</f>
        <v>QTY :2880 SET/USD 0.1538 PERSET</v>
      </c>
      <c r="I322" s="15" t="str">
        <f t="shared" ref="I322:I385" si="38">IFERROR(MID(E322, FIND("(",E322, FIND("P",E322)) + 1, FIND(" ",E322, FIND("(",E322)) - FIND("(",E322) - 1), "")</f>
        <v>QTY</v>
      </c>
      <c r="J322" s="15" t="str">
        <f t="shared" si="34"/>
        <v/>
      </c>
      <c r="K322" s="2" t="str">
        <f>IFERROR(
TRIM(_xlfn.TEXTAFTER(_xlfn.TEXTBEFORE(_xlfn.TEXTAFTER(tblRaw[[#This Row],[GOODS DESCRIPTION]],"QTY"),"/")," ")),
tblRaw[[#This Row],[Unit of measure]]
)</f>
        <v>:2880 SET</v>
      </c>
      <c r="L322" s="2">
        <f t="shared" ref="L322:L385" si="39">IFERROR(--MID(E322, FIND("USD",E322)+4, FIND(" ",E322,FIND("USD",E322)+5)-FIND("USD",E322)-4), IFERROR(--MID(E322,FIND("CNY",E322)+4,FIND(" ",E322,FIND("CNY",E322)+5)-FIND("CNY",E322)-4),""))</f>
        <v>0.15379999999999999</v>
      </c>
      <c r="M322" s="2" t="str">
        <f t="shared" ref="M322:M385" si="40">IFERROR(IF(ISNUMBER(SEARCH("USD",E322)),"USD",IF(ISNUMBER(SEARCH("CNY",E322)),"CNY","")), "")</f>
        <v>USD</v>
      </c>
      <c r="N322" s="2">
        <v>78</v>
      </c>
      <c r="O322" s="2" t="s">
        <v>17</v>
      </c>
      <c r="P322" s="2">
        <v>511.95282051282049</v>
      </c>
      <c r="Q322" s="2">
        <v>39932.32</v>
      </c>
      <c r="R322" s="2">
        <v>6.0874294948016701</v>
      </c>
      <c r="S322" s="2">
        <v>474.81950059453033</v>
      </c>
      <c r="T322" s="6">
        <v>14631.2</v>
      </c>
    </row>
    <row r="323" spans="1:20">
      <c r="A323" s="5" t="s">
        <v>12</v>
      </c>
      <c r="B323" s="2" t="s">
        <v>458</v>
      </c>
      <c r="C323" s="2" t="s">
        <v>14</v>
      </c>
      <c r="D323" s="3" t="s">
        <v>15</v>
      </c>
      <c r="E323" s="2" t="s">
        <v>471</v>
      </c>
      <c r="F323" s="2" t="str">
        <f t="shared" si="35"/>
        <v>SY592A-0085</v>
      </c>
      <c r="G323" s="2" t="str">
        <f t="shared" si="36"/>
        <v>STEEL CLIP 6PCS SET BIG</v>
      </c>
      <c r="H323" s="2" t="str">
        <f t="shared" si="37"/>
        <v>QTY :1200 SET/USD 0.3776PER SET</v>
      </c>
      <c r="I323" s="15" t="str">
        <f t="shared" si="38"/>
        <v>QTY</v>
      </c>
      <c r="J323" s="15" t="str">
        <f t="shared" ref="J323:J386" si="41">IFERROR(--SUBSTITUTE(MID(E323, FIND("QTY", E323)+4, FIND(" ",E323, FIND("QTY",E323)+5)-FIND("QTY",E323)-4), ",",""),"")</f>
        <v/>
      </c>
      <c r="K323" s="2" t="str">
        <f>IFERROR(
TRIM(_xlfn.TEXTAFTER(_xlfn.TEXTBEFORE(_xlfn.TEXTAFTER(tblRaw[[#This Row],[GOODS DESCRIPTION]],"QTY"),"/")," ")),
tblRaw[[#This Row],[Unit of measure]]
)</f>
        <v>:1200 SET</v>
      </c>
      <c r="L323" s="2" t="str">
        <f t="shared" si="39"/>
        <v/>
      </c>
      <c r="M323" s="2" t="str">
        <f t="shared" si="40"/>
        <v>USD</v>
      </c>
      <c r="N323" s="2">
        <v>95</v>
      </c>
      <c r="O323" s="2" t="s">
        <v>17</v>
      </c>
      <c r="P323" s="2">
        <v>430.00084210526319</v>
      </c>
      <c r="Q323" s="2">
        <v>40850.080000000002</v>
      </c>
      <c r="R323" s="2">
        <v>5.1129707741410613</v>
      </c>
      <c r="S323" s="2">
        <v>485.73222354340078</v>
      </c>
      <c r="T323" s="6">
        <v>14967.5</v>
      </c>
    </row>
    <row r="324" spans="1:20">
      <c r="A324" s="5" t="s">
        <v>12</v>
      </c>
      <c r="B324" s="2" t="s">
        <v>472</v>
      </c>
      <c r="C324" s="2" t="s">
        <v>14</v>
      </c>
      <c r="D324" s="3" t="s">
        <v>15</v>
      </c>
      <c r="E324" s="2" t="s">
        <v>473</v>
      </c>
      <c r="F324" s="2" t="str">
        <f t="shared" si="35"/>
        <v>HOUSEHOLD</v>
      </c>
      <c r="G324" s="2" t="str">
        <f t="shared" si="36"/>
        <v>STEEL HOOK 3PCS SET</v>
      </c>
      <c r="H324" s="2" t="str">
        <f t="shared" si="37"/>
        <v>2628</v>
      </c>
      <c r="I324" s="15" t="str">
        <f t="shared" si="38"/>
        <v>2628)</v>
      </c>
      <c r="J324" s="15">
        <f t="shared" si="41"/>
        <v>2628</v>
      </c>
      <c r="K324" s="2" t="str">
        <f>IFERROR(
TRIM(_xlfn.TEXTAFTER(_xlfn.TEXTBEFORE(_xlfn.TEXTAFTER(tblRaw[[#This Row],[GOODS DESCRIPTION]],"QTY"),"/")," ")),
tblRaw[[#This Row],[Unit of measure]]
)</f>
        <v>2628 NOS</v>
      </c>
      <c r="L324" s="2">
        <f t="shared" si="39"/>
        <v>0.38</v>
      </c>
      <c r="M324" s="2" t="str">
        <f t="shared" si="40"/>
        <v>USD</v>
      </c>
      <c r="N324" s="2">
        <v>89.06</v>
      </c>
      <c r="O324" s="2" t="s">
        <v>17</v>
      </c>
      <c r="P324" s="2">
        <v>960.11812261396801</v>
      </c>
      <c r="Q324" s="2">
        <v>85508.12</v>
      </c>
      <c r="R324" s="2">
        <v>11.416386713602471</v>
      </c>
      <c r="S324" s="2">
        <v>1016.743400713436</v>
      </c>
      <c r="T324" s="6">
        <v>31330.2</v>
      </c>
    </row>
    <row r="325" spans="1:20">
      <c r="A325" s="5" t="s">
        <v>12</v>
      </c>
      <c r="B325" s="2" t="s">
        <v>474</v>
      </c>
      <c r="C325" s="2" t="s">
        <v>14</v>
      </c>
      <c r="D325" s="3" t="s">
        <v>18</v>
      </c>
      <c r="E325" s="2" t="s">
        <v>475</v>
      </c>
      <c r="F325" s="2" t="str">
        <f t="shared" si="35"/>
        <v>STEEL</v>
      </c>
      <c r="G325" s="2" t="str">
        <f t="shared" si="36"/>
        <v>SCRUBBER 6PCS SET</v>
      </c>
      <c r="H325" s="2" t="str">
        <f t="shared" si="37"/>
        <v>OKS-4156</v>
      </c>
      <c r="I325" s="15" t="str">
        <f t="shared" si="38"/>
        <v>OKS-4156)</v>
      </c>
      <c r="J325" s="15">
        <f t="shared" si="41"/>
        <v>98400</v>
      </c>
      <c r="K325" s="2" t="str">
        <f>IFERROR(
TRIM(_xlfn.TEXTAFTER(_xlfn.TEXTBEFORE(_xlfn.TEXTAFTER(tblRaw[[#This Row],[GOODS DESCRIPTION]],"QTY"),"/")," ")),
tblRaw[[#This Row],[Unit of measure]]
)</f>
        <v>98400 NOS</v>
      </c>
      <c r="L325" s="2">
        <f t="shared" si="39"/>
        <v>0.23899999999999999</v>
      </c>
      <c r="M325" s="2" t="str">
        <f t="shared" si="40"/>
        <v>USD</v>
      </c>
      <c r="N325" s="2">
        <v>8782</v>
      </c>
      <c r="O325" s="2" t="s">
        <v>17</v>
      </c>
      <c r="P325" s="2">
        <v>234.41783420633121</v>
      </c>
      <c r="Q325" s="2">
        <v>2058657.42</v>
      </c>
      <c r="R325" s="2">
        <v>2.787370204593711</v>
      </c>
      <c r="S325" s="2">
        <v>24478.685136741969</v>
      </c>
      <c r="T325" s="6">
        <v>904985.8</v>
      </c>
    </row>
    <row r="326" spans="1:20">
      <c r="A326" s="5" t="s">
        <v>12</v>
      </c>
      <c r="B326" s="2" t="s">
        <v>476</v>
      </c>
      <c r="C326" s="2" t="s">
        <v>14</v>
      </c>
      <c r="D326" s="3" t="s">
        <v>15</v>
      </c>
      <c r="E326" s="2" t="s">
        <v>477</v>
      </c>
      <c r="F326" s="2" t="str">
        <f t="shared" si="35"/>
        <v>NP-55</v>
      </c>
      <c r="G326" s="2" t="str">
        <f t="shared" si="36"/>
        <v>STEEL TEA STRAINER</v>
      </c>
      <c r="H326" s="2" t="str">
        <f t="shared" si="37"/>
        <v>QTY: 100800 PCS/ USD 0.2815 PER PCS</v>
      </c>
      <c r="I326" s="15" t="str">
        <f t="shared" si="38"/>
        <v>QTY:</v>
      </c>
      <c r="J326" s="15">
        <f t="shared" si="41"/>
        <v>100800</v>
      </c>
      <c r="K326" s="2" t="str">
        <f>IFERROR(
TRIM(_xlfn.TEXTAFTER(_xlfn.TEXTBEFORE(_xlfn.TEXTAFTER(tblRaw[[#This Row],[GOODS DESCRIPTION]],"QTY"),"/")," ")),
tblRaw[[#This Row],[Unit of measure]]
)</f>
        <v>100800 PCS</v>
      </c>
      <c r="L326" s="2">
        <f t="shared" si="39"/>
        <v>0.28149999999999997</v>
      </c>
      <c r="M326" s="2" t="str">
        <f t="shared" si="40"/>
        <v>USD</v>
      </c>
      <c r="N326" s="2">
        <v>4620</v>
      </c>
      <c r="O326" s="2" t="s">
        <v>17</v>
      </c>
      <c r="P326" s="2">
        <v>547.63004761904767</v>
      </c>
      <c r="Q326" s="2">
        <v>2530050.8199999998</v>
      </c>
      <c r="R326" s="2">
        <v>6.5232882384639366</v>
      </c>
      <c r="S326" s="2">
        <v>30137.591661703391</v>
      </c>
      <c r="T326" s="6">
        <v>927010.6</v>
      </c>
    </row>
    <row r="327" spans="1:20">
      <c r="A327" s="5" t="s">
        <v>12</v>
      </c>
      <c r="B327" s="2" t="s">
        <v>476</v>
      </c>
      <c r="C327" s="2" t="s">
        <v>14</v>
      </c>
      <c r="D327" s="3" t="s">
        <v>15</v>
      </c>
      <c r="E327" s="2" t="s">
        <v>478</v>
      </c>
      <c r="F327" s="2" t="str">
        <f t="shared" si="35"/>
        <v>AM-603</v>
      </c>
      <c r="G327" s="2" t="str">
        <f t="shared" si="36"/>
        <v>STEEL TEA STRAINER</v>
      </c>
      <c r="H327" s="2" t="str">
        <f t="shared" si="37"/>
        <v>QTY: 900 PCS/ USD 0.6022 PER PCS</v>
      </c>
      <c r="I327" s="15" t="str">
        <f t="shared" si="38"/>
        <v/>
      </c>
      <c r="J327" s="15">
        <f t="shared" si="41"/>
        <v>900</v>
      </c>
      <c r="K327" s="2" t="str">
        <f>IFERROR(
TRIM(_xlfn.TEXTAFTER(_xlfn.TEXTBEFORE(_xlfn.TEXTAFTER(tblRaw[[#This Row],[GOODS DESCRIPTION]],"QTY"),"/")," ")),
tblRaw[[#This Row],[Unit of measure]]
)</f>
        <v>900 PCS</v>
      </c>
      <c r="L327" s="2">
        <f t="shared" si="39"/>
        <v>0.60219999999999996</v>
      </c>
      <c r="M327" s="2" t="str">
        <f t="shared" si="40"/>
        <v>USD</v>
      </c>
      <c r="N327" s="2">
        <v>50</v>
      </c>
      <c r="O327" s="2" t="s">
        <v>17</v>
      </c>
      <c r="P327" s="2">
        <v>966.50379999999996</v>
      </c>
      <c r="Q327" s="2">
        <v>48325.19</v>
      </c>
      <c r="R327" s="2">
        <v>11.51285050625372</v>
      </c>
      <c r="S327" s="2">
        <v>575.64252531268619</v>
      </c>
      <c r="T327" s="6">
        <v>17706.3</v>
      </c>
    </row>
    <row r="328" spans="1:20">
      <c r="A328" s="5" t="s">
        <v>12</v>
      </c>
      <c r="B328" s="2" t="s">
        <v>476</v>
      </c>
      <c r="C328" s="2" t="s">
        <v>14</v>
      </c>
      <c r="D328" s="3" t="s">
        <v>15</v>
      </c>
      <c r="E328" s="2" t="s">
        <v>479</v>
      </c>
      <c r="F328" s="2" t="str">
        <f t="shared" si="35"/>
        <v>SB-12</v>
      </c>
      <c r="G328" s="2" t="str">
        <f t="shared" si="36"/>
        <v>STEEL TEA STRAINER BIG</v>
      </c>
      <c r="H328" s="2" t="str">
        <f t="shared" si="37"/>
        <v>QTY: 14022 PCS/ USD 1.0434 PERPCS</v>
      </c>
      <c r="I328" s="15" t="str">
        <f t="shared" si="38"/>
        <v/>
      </c>
      <c r="J328" s="15">
        <f t="shared" si="41"/>
        <v>14022</v>
      </c>
      <c r="K328" s="2" t="str">
        <f>IFERROR(
TRIM(_xlfn.TEXTAFTER(_xlfn.TEXTBEFORE(_xlfn.TEXTAFTER(tblRaw[[#This Row],[GOODS DESCRIPTION]],"QTY"),"/")," ")),
tblRaw[[#This Row],[Unit of measure]]
)</f>
        <v>14022 PCS</v>
      </c>
      <c r="L328" s="2">
        <f t="shared" si="39"/>
        <v>1.0434000000000001</v>
      </c>
      <c r="M328" s="2" t="str">
        <f t="shared" si="40"/>
        <v>USD</v>
      </c>
      <c r="N328" s="2">
        <v>3427.6</v>
      </c>
      <c r="O328" s="2" t="s">
        <v>17</v>
      </c>
      <c r="P328" s="2">
        <v>380.59303010853068</v>
      </c>
      <c r="Q328" s="2">
        <v>1304520.67</v>
      </c>
      <c r="R328" s="2">
        <v>4.533567958410134</v>
      </c>
      <c r="S328" s="2">
        <v>15539.25753424657</v>
      </c>
      <c r="T328" s="6">
        <v>477976.3</v>
      </c>
    </row>
    <row r="329" spans="1:20">
      <c r="A329" s="5" t="s">
        <v>12</v>
      </c>
      <c r="B329" s="2" t="s">
        <v>476</v>
      </c>
      <c r="C329" s="2" t="s">
        <v>14</v>
      </c>
      <c r="D329" s="3" t="s">
        <v>15</v>
      </c>
      <c r="E329" s="2" t="s">
        <v>480</v>
      </c>
      <c r="F329" s="2" t="str">
        <f t="shared" si="35"/>
        <v>AM-321</v>
      </c>
      <c r="G329" s="2" t="str">
        <f t="shared" si="36"/>
        <v>STEEL DRAINER</v>
      </c>
      <c r="H329" s="2" t="str">
        <f t="shared" si="37"/>
        <v>QTY: 15048 PCS/ USD 0.7338 PER PCS</v>
      </c>
      <c r="I329" s="15" t="str">
        <f t="shared" si="38"/>
        <v/>
      </c>
      <c r="J329" s="15">
        <f t="shared" si="41"/>
        <v>15048</v>
      </c>
      <c r="K329" s="2" t="str">
        <f>IFERROR(
TRIM(_xlfn.TEXTAFTER(_xlfn.TEXTBEFORE(_xlfn.TEXTAFTER(tblRaw[[#This Row],[GOODS DESCRIPTION]],"QTY"),"/")," ")),
tblRaw[[#This Row],[Unit of measure]]
)</f>
        <v>15048 PCS</v>
      </c>
      <c r="L329" s="2">
        <f t="shared" si="39"/>
        <v>0.73380000000000001</v>
      </c>
      <c r="M329" s="2" t="str">
        <f t="shared" si="40"/>
        <v>USD</v>
      </c>
      <c r="N329" s="2">
        <v>2069.1</v>
      </c>
      <c r="O329" s="2" t="s">
        <v>17</v>
      </c>
      <c r="P329" s="2">
        <v>475.84469576144221</v>
      </c>
      <c r="Q329" s="2">
        <v>984570.26</v>
      </c>
      <c r="R329" s="2">
        <v>5.6681917303328433</v>
      </c>
      <c r="S329" s="2">
        <v>11728.055509231681</v>
      </c>
      <c r="T329" s="6">
        <v>360746.6</v>
      </c>
    </row>
    <row r="330" spans="1:20">
      <c r="A330" s="5" t="s">
        <v>12</v>
      </c>
      <c r="B330" s="2" t="s">
        <v>476</v>
      </c>
      <c r="C330" s="2" t="s">
        <v>14</v>
      </c>
      <c r="D330" s="3" t="s">
        <v>15</v>
      </c>
      <c r="E330" s="2" t="s">
        <v>481</v>
      </c>
      <c r="F330" s="2" t="str">
        <f t="shared" si="35"/>
        <v>AM-322</v>
      </c>
      <c r="G330" s="2" t="str">
        <f t="shared" si="36"/>
        <v>STEEL KITCHEN BASKET</v>
      </c>
      <c r="H330" s="2" t="str">
        <f t="shared" si="37"/>
        <v>QTY: 20400 PCS/ USD 1.2745 PERPCS</v>
      </c>
      <c r="I330" s="15" t="str">
        <f t="shared" si="38"/>
        <v/>
      </c>
      <c r="J330" s="15">
        <f t="shared" si="41"/>
        <v>20400</v>
      </c>
      <c r="K330" s="2" t="str">
        <f>IFERROR(
TRIM(_xlfn.TEXTAFTER(_xlfn.TEXTBEFORE(_xlfn.TEXTAFTER(tblRaw[[#This Row],[GOODS DESCRIPTION]],"QTY"),"/")," ")),
tblRaw[[#This Row],[Unit of measure]]
)</f>
        <v>20400 PCS</v>
      </c>
      <c r="L330" s="2">
        <f t="shared" si="39"/>
        <v>1.2745</v>
      </c>
      <c r="M330" s="2" t="str">
        <f t="shared" si="40"/>
        <v>USD</v>
      </c>
      <c r="N330" s="2">
        <v>5610</v>
      </c>
      <c r="O330" s="2" t="s">
        <v>17</v>
      </c>
      <c r="P330" s="2">
        <v>413.23531550802142</v>
      </c>
      <c r="Q330" s="2">
        <v>2318250.12</v>
      </c>
      <c r="R330" s="2">
        <v>4.922398040595847</v>
      </c>
      <c r="S330" s="2">
        <v>27614.653007742709</v>
      </c>
      <c r="T330" s="6">
        <v>849406.8</v>
      </c>
    </row>
    <row r="331" spans="1:20">
      <c r="A331" s="5" t="s">
        <v>12</v>
      </c>
      <c r="B331" s="2" t="s">
        <v>482</v>
      </c>
      <c r="C331" s="2" t="s">
        <v>14</v>
      </c>
      <c r="D331" s="3" t="s">
        <v>18</v>
      </c>
      <c r="E331" s="2" t="s">
        <v>483</v>
      </c>
      <c r="F331" s="2" t="str">
        <f t="shared" si="35"/>
        <v>8001-2</v>
      </c>
      <c r="G331" s="2" t="str">
        <f t="shared" si="36"/>
        <v>STEEL SCRUBBER 2 PCS SET</v>
      </c>
      <c r="H331" s="2" t="str">
        <f t="shared" si="37"/>
        <v>QTY- 167640 SETS/USD 0.151PER SETS</v>
      </c>
      <c r="I331" s="15" t="str">
        <f t="shared" si="38"/>
        <v>QTY-</v>
      </c>
      <c r="J331" s="15">
        <f t="shared" si="41"/>
        <v>167640</v>
      </c>
      <c r="K331" s="2" t="str">
        <f>IFERROR(
TRIM(_xlfn.TEXTAFTER(_xlfn.TEXTBEFORE(_xlfn.TEXTAFTER(tblRaw[[#This Row],[GOODS DESCRIPTION]],"QTY"),"/")," ")),
tblRaw[[#This Row],[Unit of measure]]
)</f>
        <v>167640 SETS</v>
      </c>
      <c r="L331" s="2" t="str">
        <f t="shared" si="39"/>
        <v/>
      </c>
      <c r="M331" s="2" t="str">
        <f t="shared" si="40"/>
        <v>USD</v>
      </c>
      <c r="N331" s="2">
        <v>4900</v>
      </c>
      <c r="O331" s="2" t="s">
        <v>17</v>
      </c>
      <c r="P331" s="2">
        <v>447.48471224489788</v>
      </c>
      <c r="Q331" s="2">
        <v>2192675.09</v>
      </c>
      <c r="R331" s="2">
        <v>5.320864592686064</v>
      </c>
      <c r="S331" s="2">
        <v>26072.236504161709</v>
      </c>
      <c r="T331" s="6">
        <v>963900</v>
      </c>
    </row>
    <row r="332" spans="1:20">
      <c r="A332" s="5" t="s">
        <v>12</v>
      </c>
      <c r="B332" s="2" t="s">
        <v>482</v>
      </c>
      <c r="C332" s="2" t="s">
        <v>14</v>
      </c>
      <c r="D332" s="3" t="s">
        <v>15</v>
      </c>
      <c r="E332" s="2" t="s">
        <v>484</v>
      </c>
      <c r="F332" s="2" t="str">
        <f t="shared" si="35"/>
        <v>580F</v>
      </c>
      <c r="G332" s="2" t="str">
        <f t="shared" si="36"/>
        <v>STEEL EGG SLICER</v>
      </c>
      <c r="H332" s="2" t="str">
        <f t="shared" si="37"/>
        <v>QTY:480 PCS/USD 0.7713 PER PCS</v>
      </c>
      <c r="I332" s="15" t="str">
        <f t="shared" si="38"/>
        <v/>
      </c>
      <c r="J332" s="15">
        <f t="shared" si="41"/>
        <v>480</v>
      </c>
      <c r="K332" s="2" t="str">
        <f>IFERROR(
TRIM(_xlfn.TEXTAFTER(_xlfn.TEXTBEFORE(_xlfn.TEXTAFTER(tblRaw[[#This Row],[GOODS DESCRIPTION]],"QTY"),"/")," ")),
tblRaw[[#This Row],[Unit of measure]]
)</f>
        <v>PCS</v>
      </c>
      <c r="L332" s="2">
        <f t="shared" si="39"/>
        <v>0.77129999999999999</v>
      </c>
      <c r="M332" s="2" t="str">
        <f t="shared" si="40"/>
        <v>USD</v>
      </c>
      <c r="N332" s="2">
        <v>40</v>
      </c>
      <c r="O332" s="2" t="s">
        <v>17</v>
      </c>
      <c r="P332" s="2">
        <v>823.68549999999982</v>
      </c>
      <c r="Q332" s="2">
        <v>32947.42</v>
      </c>
      <c r="R332" s="2">
        <v>9.7941200951248515</v>
      </c>
      <c r="S332" s="2">
        <v>391.76480380499407</v>
      </c>
      <c r="T332" s="6">
        <v>12071.9</v>
      </c>
    </row>
    <row r="333" spans="1:20">
      <c r="A333" s="5" t="s">
        <v>12</v>
      </c>
      <c r="B333" s="2" t="s">
        <v>482</v>
      </c>
      <c r="C333" s="2" t="s">
        <v>14</v>
      </c>
      <c r="D333" s="3" t="s">
        <v>18</v>
      </c>
      <c r="E333" s="2" t="s">
        <v>485</v>
      </c>
      <c r="F333" s="2" t="str">
        <f t="shared" si="35"/>
        <v>8001-2</v>
      </c>
      <c r="G333" s="2" t="str">
        <f t="shared" si="36"/>
        <v>STEEL SCRUBBER 2 PCS SET</v>
      </c>
      <c r="H333" s="2" t="str">
        <f t="shared" si="37"/>
        <v>QTY- 168000 SETS/USD 0.151PER SETS</v>
      </c>
      <c r="I333" s="15" t="str">
        <f t="shared" si="38"/>
        <v>QTY-</v>
      </c>
      <c r="J333" s="15">
        <f t="shared" si="41"/>
        <v>168000</v>
      </c>
      <c r="K333" s="2" t="str">
        <f>IFERROR(
TRIM(_xlfn.TEXTAFTER(_xlfn.TEXTBEFORE(_xlfn.TEXTAFTER(tblRaw[[#This Row],[GOODS DESCRIPTION]],"QTY"),"/")," ")),
tblRaw[[#This Row],[Unit of measure]]
)</f>
        <v>168000 SETS</v>
      </c>
      <c r="L333" s="2" t="str">
        <f t="shared" si="39"/>
        <v/>
      </c>
      <c r="M333" s="2" t="str">
        <f t="shared" si="40"/>
        <v>USD</v>
      </c>
      <c r="N333" s="2">
        <v>4900</v>
      </c>
      <c r="O333" s="2" t="s">
        <v>17</v>
      </c>
      <c r="P333" s="2">
        <v>448.4160530612246</v>
      </c>
      <c r="Q333" s="2">
        <v>2197238.66</v>
      </c>
      <c r="R333" s="2">
        <v>5.3319387997767489</v>
      </c>
      <c r="S333" s="2">
        <v>26126.500118906071</v>
      </c>
      <c r="T333" s="6">
        <v>965906.1</v>
      </c>
    </row>
    <row r="334" spans="1:20">
      <c r="A334" s="5" t="s">
        <v>12</v>
      </c>
      <c r="B334" s="2" t="s">
        <v>482</v>
      </c>
      <c r="C334" s="2" t="s">
        <v>14</v>
      </c>
      <c r="D334" s="3" t="s">
        <v>15</v>
      </c>
      <c r="E334" s="2" t="s">
        <v>486</v>
      </c>
      <c r="F334" s="2" t="str">
        <f t="shared" si="35"/>
        <v>DS-25</v>
      </c>
      <c r="G334" s="2" t="str">
        <f t="shared" si="36"/>
        <v>STAINLESS STEEL GRATER WITH HANDLE-</v>
      </c>
      <c r="H334" s="2" t="str">
        <f t="shared" si="37"/>
        <v>QTY:51000 PCS USD0.2067 PER PCS</v>
      </c>
      <c r="I334" s="15" t="str">
        <f t="shared" si="38"/>
        <v/>
      </c>
      <c r="J334" s="15">
        <f t="shared" si="41"/>
        <v>51000</v>
      </c>
      <c r="K334" s="2">
        <f ca="1">IFERROR(
TRIM(_xlfn.TEXTAFTER(_xlfn.TEXTBEFORE(_xlfn.TEXTAFTER(tblRaw[[#This Row],[GOODS DESCRIPTION]],"QTY"),"/")," ")),
tblRaw[[#This Row],[Unit of measure]]
)</f>
        <v>0</v>
      </c>
      <c r="L334" s="2">
        <f t="shared" si="39"/>
        <v>0.20669999999999999</v>
      </c>
      <c r="M334" s="2" t="str">
        <f t="shared" si="40"/>
        <v>USD</v>
      </c>
      <c r="N334" s="2">
        <v>1615</v>
      </c>
      <c r="O334" s="2" t="s">
        <v>17</v>
      </c>
      <c r="P334" s="2">
        <v>576.64034674922618</v>
      </c>
      <c r="Q334" s="2">
        <v>931274.16</v>
      </c>
      <c r="R334" s="2">
        <v>6.8566034096221884</v>
      </c>
      <c r="S334" s="2">
        <v>11073.414506539841</v>
      </c>
      <c r="T334" s="6">
        <v>341218.8</v>
      </c>
    </row>
    <row r="335" spans="1:20">
      <c r="A335" s="5" t="s">
        <v>12</v>
      </c>
      <c r="B335" s="2" t="s">
        <v>482</v>
      </c>
      <c r="C335" s="2" t="s">
        <v>14</v>
      </c>
      <c r="D335" s="3" t="s">
        <v>15</v>
      </c>
      <c r="E335" s="2" t="s">
        <v>487</v>
      </c>
      <c r="F335" s="2" t="str">
        <f t="shared" si="35"/>
        <v>320F</v>
      </c>
      <c r="G335" s="2" t="str">
        <f t="shared" si="36"/>
        <v>SLEEL GRATER</v>
      </c>
      <c r="H335" s="2" t="str">
        <f t="shared" si="37"/>
        <v>QTY:480 PCS/USD 0.4207 PER PCS</v>
      </c>
      <c r="I335" s="15" t="str">
        <f t="shared" si="38"/>
        <v/>
      </c>
      <c r="J335" s="15">
        <f t="shared" si="41"/>
        <v>480</v>
      </c>
      <c r="K335" s="2" t="str">
        <f>IFERROR(
TRIM(_xlfn.TEXTAFTER(_xlfn.TEXTBEFORE(_xlfn.TEXTAFTER(tblRaw[[#This Row],[GOODS DESCRIPTION]],"QTY"),"/")," ")),
tblRaw[[#This Row],[Unit of measure]]
)</f>
        <v>PCS</v>
      </c>
      <c r="L335" s="2">
        <f t="shared" si="39"/>
        <v>0.42070000000000002</v>
      </c>
      <c r="M335" s="2" t="str">
        <f t="shared" si="40"/>
        <v>USD</v>
      </c>
      <c r="N335" s="2">
        <v>50</v>
      </c>
      <c r="O335" s="2" t="s">
        <v>17</v>
      </c>
      <c r="P335" s="2">
        <v>359.42959999999999</v>
      </c>
      <c r="Q335" s="2">
        <v>17971.48</v>
      </c>
      <c r="R335" s="2">
        <v>4.2738359096313916</v>
      </c>
      <c r="S335" s="2">
        <v>213.69179548156961</v>
      </c>
      <c r="T335" s="6">
        <v>6584.7</v>
      </c>
    </row>
    <row r="336" spans="1:20">
      <c r="A336" s="5" t="s">
        <v>12</v>
      </c>
      <c r="B336" s="2" t="s">
        <v>482</v>
      </c>
      <c r="C336" s="2" t="s">
        <v>14</v>
      </c>
      <c r="D336" s="3" t="s">
        <v>15</v>
      </c>
      <c r="E336" s="2" t="s">
        <v>488</v>
      </c>
      <c r="F336" s="2" t="str">
        <f t="shared" si="35"/>
        <v>NP-19</v>
      </c>
      <c r="G336" s="2" t="str">
        <f t="shared" si="36"/>
        <v>STEEL SALT BOTTLE</v>
      </c>
      <c r="H336" s="2" t="str">
        <f t="shared" si="37"/>
        <v>QTY:30888 PCS/USD 0.4488 PER PCS</v>
      </c>
      <c r="I336" s="15" t="str">
        <f t="shared" si="38"/>
        <v>QTY:30888</v>
      </c>
      <c r="J336" s="15">
        <f t="shared" si="41"/>
        <v>30888</v>
      </c>
      <c r="K336" s="2" t="str">
        <f>IFERROR(
TRIM(_xlfn.TEXTAFTER(_xlfn.TEXTBEFORE(_xlfn.TEXTAFTER(tblRaw[[#This Row],[GOODS DESCRIPTION]],"QTY"),"/")," ")),
tblRaw[[#This Row],[Unit of measure]]
)</f>
        <v>PCS</v>
      </c>
      <c r="L336" s="2">
        <f t="shared" si="39"/>
        <v>0.44879999999999998</v>
      </c>
      <c r="M336" s="2" t="str">
        <f t="shared" si="40"/>
        <v>USD</v>
      </c>
      <c r="N336" s="2">
        <v>4804.8</v>
      </c>
      <c r="O336" s="2" t="s">
        <v>17</v>
      </c>
      <c r="P336" s="2">
        <v>256.76074134199132</v>
      </c>
      <c r="Q336" s="2">
        <v>1233684.01</v>
      </c>
      <c r="R336" s="2">
        <v>3.0530409196431791</v>
      </c>
      <c r="S336" s="2">
        <v>14669.25101070155</v>
      </c>
      <c r="T336" s="6">
        <v>452021.8</v>
      </c>
    </row>
    <row r="337" spans="1:20">
      <c r="A337" s="5" t="s">
        <v>12</v>
      </c>
      <c r="B337" s="2" t="s">
        <v>489</v>
      </c>
      <c r="C337" s="2" t="s">
        <v>14</v>
      </c>
      <c r="D337" s="3" t="s">
        <v>15</v>
      </c>
      <c r="E337" s="2" t="s">
        <v>490</v>
      </c>
      <c r="F337" s="2" t="str">
        <f t="shared" si="35"/>
        <v>HOUSEHOLD</v>
      </c>
      <c r="G337" s="2" t="str">
        <f t="shared" si="36"/>
        <v>STEEL HOOK 3PCS SET</v>
      </c>
      <c r="H337" s="2" t="str">
        <f t="shared" si="37"/>
        <v>2628</v>
      </c>
      <c r="I337" s="15" t="str">
        <f t="shared" si="38"/>
        <v>2628)</v>
      </c>
      <c r="J337" s="15">
        <f t="shared" si="41"/>
        <v>160740</v>
      </c>
      <c r="K337" s="2" t="str">
        <f>IFERROR(
TRIM(_xlfn.TEXTAFTER(_xlfn.TEXTBEFORE(_xlfn.TEXTAFTER(tblRaw[[#This Row],[GOODS DESCRIPTION]],"QTY"),"/")," ")),
tblRaw[[#This Row],[Unit of measure]]
)</f>
        <v>160740 NOS</v>
      </c>
      <c r="L337" s="2">
        <f t="shared" si="39"/>
        <v>0.38</v>
      </c>
      <c r="M337" s="2" t="str">
        <f t="shared" si="40"/>
        <v>USD</v>
      </c>
      <c r="N337" s="2">
        <v>5447.3</v>
      </c>
      <c r="O337" s="2" t="s">
        <v>17</v>
      </c>
      <c r="P337" s="2">
        <v>956.26972628641727</v>
      </c>
      <c r="Q337" s="2">
        <v>5209088.08</v>
      </c>
      <c r="R337" s="2">
        <v>11.370626947519821</v>
      </c>
      <c r="S337" s="2">
        <v>61939.21617122474</v>
      </c>
      <c r="T337" s="6">
        <v>1908609.9</v>
      </c>
    </row>
    <row r="338" spans="1:20">
      <c r="A338" s="5" t="s">
        <v>12</v>
      </c>
      <c r="B338" s="2" t="s">
        <v>491</v>
      </c>
      <c r="C338" s="2" t="s">
        <v>14</v>
      </c>
      <c r="D338" s="3" t="s">
        <v>15</v>
      </c>
      <c r="E338" s="2" t="s">
        <v>400</v>
      </c>
      <c r="F338" s="2" t="str">
        <f t="shared" si="35"/>
        <v>MILD</v>
      </c>
      <c r="G338" s="2" t="str">
        <f t="shared" si="36"/>
        <v>STEEL MULTI FUNCTION CLOTH STAND</v>
      </c>
      <c r="H338" s="2" t="str">
        <f t="shared" si="37"/>
        <v>RYX-02-021A</v>
      </c>
      <c r="I338" s="15" t="str">
        <f t="shared" si="38"/>
        <v/>
      </c>
      <c r="J338" s="15">
        <f t="shared" si="41"/>
        <v>6480</v>
      </c>
      <c r="K338" s="2" t="str">
        <f>IFERROR(
TRIM(_xlfn.TEXTAFTER(_xlfn.TEXTBEFORE(_xlfn.TEXTAFTER(tblRaw[[#This Row],[GOODS DESCRIPTION]],"QTY"),"/")," ")),
tblRaw[[#This Row],[Unit of measure]]
)</f>
        <v>6480 NOS</v>
      </c>
      <c r="L338" s="2">
        <f t="shared" si="39"/>
        <v>61.5</v>
      </c>
      <c r="M338" s="2" t="str">
        <f t="shared" si="40"/>
        <v>CNY</v>
      </c>
      <c r="N338" s="2">
        <v>23760</v>
      </c>
      <c r="O338" s="2" t="s">
        <v>17</v>
      </c>
      <c r="P338" s="2">
        <v>218.67140909090909</v>
      </c>
      <c r="Q338" s="2">
        <v>5195632.68</v>
      </c>
      <c r="R338" s="2">
        <v>2.6001356610096211</v>
      </c>
      <c r="S338" s="2">
        <v>61779.223305588581</v>
      </c>
      <c r="T338" s="6">
        <v>1903679.8</v>
      </c>
    </row>
    <row r="339" spans="1:20">
      <c r="A339" s="5" t="s">
        <v>12</v>
      </c>
      <c r="B339" s="2" t="s">
        <v>492</v>
      </c>
      <c r="C339" s="2" t="s">
        <v>14</v>
      </c>
      <c r="D339" s="3" t="s">
        <v>15</v>
      </c>
      <c r="E339" s="2" t="s">
        <v>493</v>
      </c>
      <c r="F339" s="2" t="str">
        <f t="shared" si="35"/>
        <v>STEEL</v>
      </c>
      <c r="G339" s="2" t="str">
        <f t="shared" si="36"/>
        <v>RECTANGLE CONTAINER LARGE</v>
      </c>
      <c r="H339" s="2" t="str">
        <f t="shared" si="37"/>
        <v>6862</v>
      </c>
      <c r="I339" s="15" t="str">
        <f t="shared" si="38"/>
        <v/>
      </c>
      <c r="J339" s="15">
        <f t="shared" si="41"/>
        <v>42408</v>
      </c>
      <c r="K339" s="2" t="str">
        <f>IFERROR(
TRIM(_xlfn.TEXTAFTER(_xlfn.TEXTBEFORE(_xlfn.TEXTAFTER(tblRaw[[#This Row],[GOODS DESCRIPTION]],"QTY"),"/")," ")),
tblRaw[[#This Row],[Unit of measure]]
)</f>
        <v>42408 NOS</v>
      </c>
      <c r="L339" s="2">
        <f t="shared" si="39"/>
        <v>1.38</v>
      </c>
      <c r="M339" s="2" t="str">
        <f t="shared" si="40"/>
        <v>USD</v>
      </c>
      <c r="N339" s="2">
        <v>10602</v>
      </c>
      <c r="O339" s="2" t="s">
        <v>17</v>
      </c>
      <c r="P339" s="2">
        <v>474.66326542161858</v>
      </c>
      <c r="Q339" s="2">
        <v>5032379.9400000004</v>
      </c>
      <c r="R339" s="2">
        <v>5.6440340716006956</v>
      </c>
      <c r="S339" s="2">
        <v>59838.049227110583</v>
      </c>
      <c r="T339" s="6">
        <v>1843864</v>
      </c>
    </row>
    <row r="340" spans="1:20">
      <c r="A340" s="5" t="s">
        <v>12</v>
      </c>
      <c r="B340" s="2" t="s">
        <v>492</v>
      </c>
      <c r="C340" s="2" t="s">
        <v>14</v>
      </c>
      <c r="D340" s="3" t="s">
        <v>15</v>
      </c>
      <c r="E340" s="2" t="s">
        <v>494</v>
      </c>
      <c r="F340" s="2" t="str">
        <f t="shared" si="35"/>
        <v>STEEL</v>
      </c>
      <c r="G340" s="2" t="str">
        <f t="shared" si="36"/>
        <v>LUNCH BOX</v>
      </c>
      <c r="H340" s="2" t="str">
        <f t="shared" si="37"/>
        <v>6728</v>
      </c>
      <c r="I340" s="15" t="str">
        <f t="shared" si="38"/>
        <v/>
      </c>
      <c r="J340" s="15">
        <f t="shared" si="41"/>
        <v>31584</v>
      </c>
      <c r="K340" s="2" t="str">
        <f>IFERROR(
TRIM(_xlfn.TEXTAFTER(_xlfn.TEXTBEFORE(_xlfn.TEXTAFTER(tblRaw[[#This Row],[GOODS DESCRIPTION]],"QTY"),"/")," ")),
tblRaw[[#This Row],[Unit of measure]]
)</f>
        <v>31584 NOS</v>
      </c>
      <c r="L340" s="2">
        <f t="shared" si="39"/>
        <v>1.93</v>
      </c>
      <c r="M340" s="2" t="str">
        <f t="shared" si="40"/>
        <v>USD</v>
      </c>
      <c r="N340" s="2">
        <v>10949.12</v>
      </c>
      <c r="O340" s="2" t="s">
        <v>17</v>
      </c>
      <c r="P340" s="2">
        <v>478.731267900982</v>
      </c>
      <c r="Q340" s="2">
        <v>5241686.0999999996</v>
      </c>
      <c r="R340" s="2">
        <v>5.6924050880021646</v>
      </c>
      <c r="S340" s="2">
        <v>62326.826397146251</v>
      </c>
      <c r="T340" s="6">
        <v>1920553.7</v>
      </c>
    </row>
    <row r="341" spans="1:20">
      <c r="A341" s="5" t="s">
        <v>12</v>
      </c>
      <c r="B341" s="2" t="s">
        <v>492</v>
      </c>
      <c r="C341" s="2" t="s">
        <v>14</v>
      </c>
      <c r="D341" s="3" t="s">
        <v>15</v>
      </c>
      <c r="E341" s="2" t="s">
        <v>495</v>
      </c>
      <c r="F341" s="2" t="str">
        <f t="shared" si="35"/>
        <v>STEEL</v>
      </c>
      <c r="G341" s="2" t="str">
        <f t="shared" si="36"/>
        <v>LUNCH BOX</v>
      </c>
      <c r="H341" s="2" t="str">
        <f t="shared" si="37"/>
        <v>6561</v>
      </c>
      <c r="I341" s="15" t="str">
        <f t="shared" si="38"/>
        <v/>
      </c>
      <c r="J341" s="15">
        <f t="shared" si="41"/>
        <v>21144</v>
      </c>
      <c r="K341" s="2" t="str">
        <f>IFERROR(
TRIM(_xlfn.TEXTAFTER(_xlfn.TEXTBEFORE(_xlfn.TEXTAFTER(tblRaw[[#This Row],[GOODS DESCRIPTION]],"QTY"),"/")," ")),
tblRaw[[#This Row],[Unit of measure]]
)</f>
        <v>21144 NOS</v>
      </c>
      <c r="L341" s="2">
        <f t="shared" si="39"/>
        <v>2.35</v>
      </c>
      <c r="M341" s="2" t="str">
        <f t="shared" si="40"/>
        <v>USD</v>
      </c>
      <c r="N341" s="2">
        <v>8281.4</v>
      </c>
      <c r="O341" s="2" t="s">
        <v>17</v>
      </c>
      <c r="P341" s="2">
        <v>515.93833168304877</v>
      </c>
      <c r="Q341" s="2">
        <v>4272691.7</v>
      </c>
      <c r="R341" s="2">
        <v>6.1348196395130659</v>
      </c>
      <c r="S341" s="2">
        <v>50804.895362663512</v>
      </c>
      <c r="T341" s="6">
        <v>1565514.2</v>
      </c>
    </row>
    <row r="342" spans="1:20">
      <c r="A342" s="5" t="s">
        <v>12</v>
      </c>
      <c r="B342" s="2" t="s">
        <v>492</v>
      </c>
      <c r="C342" s="2" t="s">
        <v>14</v>
      </c>
      <c r="D342" s="3" t="s">
        <v>15</v>
      </c>
      <c r="E342" s="2" t="s">
        <v>496</v>
      </c>
      <c r="F342" s="2" t="str">
        <f t="shared" si="35"/>
        <v>STEEL</v>
      </c>
      <c r="G342" s="2" t="str">
        <f t="shared" si="36"/>
        <v>RECTANGLE CONTAINER</v>
      </c>
      <c r="H342" s="2" t="str">
        <f t="shared" si="37"/>
        <v>6901</v>
      </c>
      <c r="I342" s="15" t="str">
        <f t="shared" si="38"/>
        <v/>
      </c>
      <c r="J342" s="15">
        <f t="shared" si="41"/>
        <v>52728</v>
      </c>
      <c r="K342" s="2" t="str">
        <f>IFERROR(
TRIM(_xlfn.TEXTAFTER(_xlfn.TEXTBEFORE(_xlfn.TEXTAFTER(tblRaw[[#This Row],[GOODS DESCRIPTION]],"QTY"),"/")," ")),
tblRaw[[#This Row],[Unit of measure]]
)</f>
        <v>52728 NOS</v>
      </c>
      <c r="L342" s="2">
        <f t="shared" si="39"/>
        <v>0.88500000000000001</v>
      </c>
      <c r="M342" s="2" t="str">
        <f t="shared" si="40"/>
        <v>USD</v>
      </c>
      <c r="N342" s="2">
        <v>8568.2999999999993</v>
      </c>
      <c r="O342" s="2" t="s">
        <v>17</v>
      </c>
      <c r="P342" s="2">
        <v>468.31326867640018</v>
      </c>
      <c r="Q342" s="2">
        <v>4012648.58</v>
      </c>
      <c r="R342" s="2">
        <v>5.5685287595291353</v>
      </c>
      <c r="S342" s="2">
        <v>47712.824970273483</v>
      </c>
      <c r="T342" s="6">
        <v>1470234.5</v>
      </c>
    </row>
    <row r="343" spans="1:20">
      <c r="A343" s="5" t="s">
        <v>12</v>
      </c>
      <c r="B343" s="2" t="s">
        <v>497</v>
      </c>
      <c r="C343" s="2" t="s">
        <v>14</v>
      </c>
      <c r="D343" s="3" t="s">
        <v>15</v>
      </c>
      <c r="E343" s="2" t="s">
        <v>498</v>
      </c>
      <c r="F343" s="2" t="str">
        <f t="shared" si="35"/>
        <v>MILD</v>
      </c>
      <c r="G343" s="2" t="str">
        <f t="shared" si="36"/>
        <v>STEEL MULTI FUNCTION CLOTH STAND</v>
      </c>
      <c r="H343" s="2" t="str">
        <f t="shared" si="37"/>
        <v>RYX-02-026-3S</v>
      </c>
      <c r="I343" s="15" t="str">
        <f t="shared" si="38"/>
        <v/>
      </c>
      <c r="J343" s="15">
        <f t="shared" si="41"/>
        <v>848</v>
      </c>
      <c r="K343" s="2" t="str">
        <f>IFERROR(
TRIM(_xlfn.TEXTAFTER(_xlfn.TEXTBEFORE(_xlfn.TEXTAFTER(tblRaw[[#This Row],[GOODS DESCRIPTION]],"QTY"),"/")," ")),
tblRaw[[#This Row],[Unit of measure]]
)</f>
        <v>NOS</v>
      </c>
      <c r="L343" s="2">
        <f t="shared" si="39"/>
        <v>82</v>
      </c>
      <c r="M343" s="2" t="str">
        <f t="shared" si="40"/>
        <v>CNY</v>
      </c>
      <c r="N343" s="2">
        <v>3307.2</v>
      </c>
      <c r="O343" s="2" t="s">
        <v>17</v>
      </c>
      <c r="P343" s="2">
        <v>277.76195875665218</v>
      </c>
      <c r="Q343" s="2">
        <v>918614.35</v>
      </c>
      <c r="R343" s="2">
        <v>3.302758130281239</v>
      </c>
      <c r="S343" s="2">
        <v>10922.88168846611</v>
      </c>
      <c r="T343" s="6">
        <v>336580.3</v>
      </c>
    </row>
    <row r="344" spans="1:20">
      <c r="A344" s="5" t="s">
        <v>12</v>
      </c>
      <c r="B344" s="2" t="s">
        <v>499</v>
      </c>
      <c r="C344" s="2" t="s">
        <v>14</v>
      </c>
      <c r="D344" s="3" t="s">
        <v>15</v>
      </c>
      <c r="E344" s="2" t="s">
        <v>455</v>
      </c>
      <c r="F344" s="2" t="str">
        <f t="shared" si="35"/>
        <v>RYX-02-020</v>
      </c>
      <c r="G344" s="2" t="str">
        <f t="shared" si="36"/>
        <v>MILD STEEL MULTI FUNCTION CLOTH STAND</v>
      </c>
      <c r="H344" s="2" t="str">
        <f t="shared" si="37"/>
        <v>QTY :1232NUM/CNY 100.00 PER NUM</v>
      </c>
      <c r="I344" s="15" t="str">
        <f t="shared" si="38"/>
        <v/>
      </c>
      <c r="J344" s="15" t="str">
        <f t="shared" si="41"/>
        <v/>
      </c>
      <c r="K344" s="2" t="str">
        <f>IFERROR(
TRIM(_xlfn.TEXTAFTER(_xlfn.TEXTBEFORE(_xlfn.TEXTAFTER(tblRaw[[#This Row],[GOODS DESCRIPTION]],"QTY"),"/")," ")),
tblRaw[[#This Row],[Unit of measure]]
)</f>
        <v>:1232NUM</v>
      </c>
      <c r="L344" s="2">
        <f t="shared" si="39"/>
        <v>100</v>
      </c>
      <c r="M344" s="2" t="str">
        <f t="shared" si="40"/>
        <v>CNY</v>
      </c>
      <c r="N344" s="2">
        <v>4004</v>
      </c>
      <c r="O344" s="2" t="s">
        <v>17</v>
      </c>
      <c r="P344" s="2">
        <v>381.46253996003998</v>
      </c>
      <c r="Q344" s="2">
        <v>1527376.01</v>
      </c>
      <c r="R344" s="2">
        <v>4.5358209269921526</v>
      </c>
      <c r="S344" s="2">
        <v>18161.426991676581</v>
      </c>
      <c r="T344" s="6">
        <v>559630.6</v>
      </c>
    </row>
    <row r="345" spans="1:20">
      <c r="A345" s="5" t="s">
        <v>12</v>
      </c>
      <c r="B345" s="2" t="s">
        <v>500</v>
      </c>
      <c r="C345" s="2" t="s">
        <v>14</v>
      </c>
      <c r="D345" s="3" t="s">
        <v>15</v>
      </c>
      <c r="E345" s="2" t="s">
        <v>501</v>
      </c>
      <c r="F345" s="2" t="str">
        <f t="shared" si="35"/>
        <v>STEEL</v>
      </c>
      <c r="G345" s="2" t="str">
        <f t="shared" si="36"/>
        <v>SOAP DISPENSER</v>
      </c>
      <c r="H345" s="2" t="str">
        <f t="shared" si="37"/>
        <v>SY-XL8168</v>
      </c>
      <c r="I345" s="15" t="str">
        <f t="shared" si="38"/>
        <v>SY-XL8168)</v>
      </c>
      <c r="J345" s="15">
        <f t="shared" si="41"/>
        <v>168</v>
      </c>
      <c r="K345" s="2" t="str">
        <f>IFERROR(
TRIM(_xlfn.TEXTAFTER(_xlfn.TEXTBEFORE(_xlfn.TEXTAFTER(tblRaw[[#This Row],[GOODS DESCRIPTION]],"QTY"),"/")," ")),
tblRaw[[#This Row],[Unit of measure]]
)</f>
        <v>168 PCS</v>
      </c>
      <c r="L345" s="2" t="str">
        <f t="shared" si="39"/>
        <v/>
      </c>
      <c r="M345" s="2" t="str">
        <f t="shared" si="40"/>
        <v>USD</v>
      </c>
      <c r="N345" s="2">
        <v>29.4</v>
      </c>
      <c r="O345" s="2" t="s">
        <v>17</v>
      </c>
      <c r="P345" s="2">
        <v>1316.971428571429</v>
      </c>
      <c r="Q345" s="2">
        <v>38718.959999999999</v>
      </c>
      <c r="R345" s="2">
        <v>15.65958892474945</v>
      </c>
      <c r="S345" s="2">
        <v>460.39191438763379</v>
      </c>
      <c r="T345" s="6">
        <v>14186.7</v>
      </c>
    </row>
    <row r="346" spans="1:20">
      <c r="A346" s="5" t="s">
        <v>12</v>
      </c>
      <c r="B346" s="2" t="s">
        <v>500</v>
      </c>
      <c r="C346" s="2" t="s">
        <v>14</v>
      </c>
      <c r="D346" s="3" t="s">
        <v>15</v>
      </c>
      <c r="E346" s="2" t="s">
        <v>502</v>
      </c>
      <c r="F346" s="2" t="str">
        <f t="shared" si="35"/>
        <v>STEEL</v>
      </c>
      <c r="G346" s="2" t="str">
        <f t="shared" si="36"/>
        <v>SOAP DISPENSER</v>
      </c>
      <c r="H346" s="2" t="str">
        <f t="shared" si="37"/>
        <v>SY-SH158</v>
      </c>
      <c r="I346" s="15" t="str">
        <f t="shared" si="38"/>
        <v>SY-SH158)</v>
      </c>
      <c r="J346" s="15">
        <f t="shared" si="41"/>
        <v>168</v>
      </c>
      <c r="K346" s="2" t="str">
        <f>IFERROR(
TRIM(_xlfn.TEXTAFTER(_xlfn.TEXTBEFORE(_xlfn.TEXTAFTER(tblRaw[[#This Row],[GOODS DESCRIPTION]],"QTY"),"/")," ")),
tblRaw[[#This Row],[Unit of measure]]
)</f>
        <v>168 PCS</v>
      </c>
      <c r="L346" s="2">
        <f t="shared" si="39"/>
        <v>2.4578000000000002</v>
      </c>
      <c r="M346" s="2" t="str">
        <f t="shared" si="40"/>
        <v>USD</v>
      </c>
      <c r="N346" s="2">
        <v>21</v>
      </c>
      <c r="O346" s="2" t="s">
        <v>17</v>
      </c>
      <c r="P346" s="2">
        <v>1792.575714285714</v>
      </c>
      <c r="Q346" s="2">
        <v>37644.089999999997</v>
      </c>
      <c r="R346" s="2">
        <v>21.314812298284359</v>
      </c>
      <c r="S346" s="2">
        <v>447.61105826397147</v>
      </c>
      <c r="T346" s="6">
        <v>13792.8</v>
      </c>
    </row>
    <row r="347" spans="1:20">
      <c r="A347" s="5" t="s">
        <v>12</v>
      </c>
      <c r="B347" s="2" t="s">
        <v>500</v>
      </c>
      <c r="C347" s="2" t="s">
        <v>14</v>
      </c>
      <c r="D347" s="3" t="s">
        <v>15</v>
      </c>
      <c r="E347" s="2" t="s">
        <v>503</v>
      </c>
      <c r="F347" s="2" t="str">
        <f t="shared" si="35"/>
        <v>STEEL</v>
      </c>
      <c r="G347" s="2" t="str">
        <f t="shared" si="36"/>
        <v>SPRINKLER</v>
      </c>
      <c r="H347" s="2" t="str">
        <f t="shared" si="37"/>
        <v>AM-430</v>
      </c>
      <c r="I347" s="15" t="str">
        <f t="shared" si="38"/>
        <v>AM-430)</v>
      </c>
      <c r="J347" s="15">
        <f t="shared" si="41"/>
        <v>13464</v>
      </c>
      <c r="K347" s="2" t="str">
        <f>IFERROR(
TRIM(_xlfn.TEXTAFTER(_xlfn.TEXTBEFORE(_xlfn.TEXTAFTER(tblRaw[[#This Row],[GOODS DESCRIPTION]],"QTY"),"/")," ")),
tblRaw[[#This Row],[Unit of measure]]
)</f>
        <v>13464 PCS</v>
      </c>
      <c r="L347" s="2" t="str">
        <f t="shared" si="39"/>
        <v/>
      </c>
      <c r="M347" s="2" t="str">
        <f t="shared" si="40"/>
        <v>USD</v>
      </c>
      <c r="N347" s="2">
        <v>2468.4</v>
      </c>
      <c r="O347" s="2" t="s">
        <v>17</v>
      </c>
      <c r="P347" s="2">
        <v>282.3942229784476</v>
      </c>
      <c r="Q347" s="2">
        <v>697061.9</v>
      </c>
      <c r="R347" s="2">
        <v>3.357838560980352</v>
      </c>
      <c r="S347" s="2">
        <v>8288.4887039239002</v>
      </c>
      <c r="T347" s="6">
        <v>255403.5</v>
      </c>
    </row>
    <row r="348" spans="1:20">
      <c r="A348" s="5" t="s">
        <v>12</v>
      </c>
      <c r="B348" s="2" t="s">
        <v>504</v>
      </c>
      <c r="C348" s="2" t="s">
        <v>14</v>
      </c>
      <c r="D348" s="3" t="s">
        <v>15</v>
      </c>
      <c r="E348" s="2" t="s">
        <v>505</v>
      </c>
      <c r="F348" s="2" t="str">
        <f t="shared" si="35"/>
        <v>AM-430</v>
      </c>
      <c r="G348" s="2" t="str">
        <f t="shared" si="36"/>
        <v>STEEL SPRINKLER</v>
      </c>
      <c r="H348" s="2" t="str">
        <f t="shared" si="37"/>
        <v>QTY:55272 PCS /USD 0.5849 PER PCS</v>
      </c>
      <c r="I348" s="15" t="str">
        <f t="shared" si="38"/>
        <v>QTY:55272</v>
      </c>
      <c r="J348" s="15">
        <f t="shared" si="41"/>
        <v>55272</v>
      </c>
      <c r="K348" s="2" t="str">
        <f>IFERROR(
TRIM(_xlfn.TEXTAFTER(_xlfn.TEXTBEFORE(_xlfn.TEXTAFTER(tblRaw[[#This Row],[GOODS DESCRIPTION]],"QTY"),"/")," ")),
tblRaw[[#This Row],[Unit of measure]]
)</f>
        <v>PCS</v>
      </c>
      <c r="L348" s="2">
        <f t="shared" si="39"/>
        <v>0.58489999999999998</v>
      </c>
      <c r="M348" s="2" t="str">
        <f t="shared" si="40"/>
        <v>USD</v>
      </c>
      <c r="N348" s="2">
        <v>10133.200000000001</v>
      </c>
      <c r="O348" s="2" t="s">
        <v>17</v>
      </c>
      <c r="P348" s="2">
        <v>282.8993615047566</v>
      </c>
      <c r="Q348" s="2">
        <v>2866675.81</v>
      </c>
      <c r="R348" s="2">
        <v>3.3638449643847399</v>
      </c>
      <c r="S348" s="2">
        <v>34086.513793103462</v>
      </c>
      <c r="T348" s="6">
        <v>1050350</v>
      </c>
    </row>
    <row r="349" spans="1:20">
      <c r="A349" s="5" t="s">
        <v>12</v>
      </c>
      <c r="B349" s="2" t="s">
        <v>506</v>
      </c>
      <c r="C349" s="2" t="s">
        <v>14</v>
      </c>
      <c r="D349" s="3" t="s">
        <v>15</v>
      </c>
      <c r="E349" s="2" t="s">
        <v>507</v>
      </c>
      <c r="F349" s="2" t="str">
        <f t="shared" si="35"/>
        <v>STEEL</v>
      </c>
      <c r="G349" s="2" t="str">
        <f t="shared" si="36"/>
        <v>TEA STRAINER</v>
      </c>
      <c r="H349" s="2" t="str">
        <f t="shared" si="37"/>
        <v>NP-55</v>
      </c>
      <c r="I349" s="15" t="str">
        <f t="shared" si="38"/>
        <v>QTY: 1</v>
      </c>
      <c r="J349" s="15">
        <f t="shared" si="41"/>
        <v>100800</v>
      </c>
      <c r="K349" s="2" t="str">
        <f>IFERROR(
TRIM(_xlfn.TEXTAFTER(_xlfn.TEXTBEFORE(_xlfn.TEXTAFTER(tblRaw[[#This Row],[GOODS DESCRIPTION]],"QTY"),"/")," ")),
tblRaw[[#This Row],[Unit of measure]]
)</f>
        <v>100800 PCS</v>
      </c>
      <c r="L349" s="2">
        <f t="shared" si="39"/>
        <v>0.2823</v>
      </c>
      <c r="M349" s="2" t="str">
        <f t="shared" si="40"/>
        <v>USD</v>
      </c>
      <c r="N349" s="2">
        <v>4620</v>
      </c>
      <c r="O349" s="2" t="s">
        <v>17</v>
      </c>
      <c r="P349" s="2">
        <v>554.65686147186148</v>
      </c>
      <c r="Q349" s="2">
        <v>2562514.7000000002</v>
      </c>
      <c r="R349" s="2">
        <v>6.5952064384287929</v>
      </c>
      <c r="S349" s="2">
        <v>30469.85374554103</v>
      </c>
      <c r="T349" s="6">
        <v>938905.4</v>
      </c>
    </row>
    <row r="350" spans="1:20">
      <c r="A350" s="5" t="s">
        <v>12</v>
      </c>
      <c r="B350" s="2" t="s">
        <v>506</v>
      </c>
      <c r="C350" s="2" t="s">
        <v>14</v>
      </c>
      <c r="D350" s="3" t="s">
        <v>15</v>
      </c>
      <c r="E350" s="2" t="s">
        <v>508</v>
      </c>
      <c r="F350" s="2" t="str">
        <f t="shared" si="35"/>
        <v>STEEL</v>
      </c>
      <c r="G350" s="2" t="str">
        <f t="shared" si="36"/>
        <v>DRAINER</v>
      </c>
      <c r="H350" s="2" t="str">
        <f t="shared" si="37"/>
        <v>AM-321</v>
      </c>
      <c r="I350" s="15" t="str">
        <f t="shared" si="38"/>
        <v/>
      </c>
      <c r="J350" s="15">
        <f t="shared" si="41"/>
        <v>10152</v>
      </c>
      <c r="K350" s="2" t="str">
        <f>IFERROR(
TRIM(_xlfn.TEXTAFTER(_xlfn.TEXTBEFORE(_xlfn.TEXTAFTER(tblRaw[[#This Row],[GOODS DESCRIPTION]],"QTY"),"/")," ")),
tblRaw[[#This Row],[Unit of measure]]
)</f>
        <v>10152 PCS</v>
      </c>
      <c r="L350" s="2">
        <f t="shared" si="39"/>
        <v>0.7359</v>
      </c>
      <c r="M350" s="2" t="str">
        <f t="shared" si="40"/>
        <v>USD</v>
      </c>
      <c r="N350" s="2">
        <v>1395.9</v>
      </c>
      <c r="O350" s="2" t="s">
        <v>17</v>
      </c>
      <c r="P350" s="2">
        <v>481.96030517945411</v>
      </c>
      <c r="Q350" s="2">
        <v>672768.39</v>
      </c>
      <c r="R350" s="2">
        <v>5.7308002993989788</v>
      </c>
      <c r="S350" s="2">
        <v>7999.624137931035</v>
      </c>
      <c r="T350" s="6">
        <v>246502.39999999999</v>
      </c>
    </row>
    <row r="351" spans="1:20">
      <c r="A351" s="5" t="s">
        <v>12</v>
      </c>
      <c r="B351" s="2" t="s">
        <v>506</v>
      </c>
      <c r="C351" s="2" t="s">
        <v>14</v>
      </c>
      <c r="D351" s="3" t="s">
        <v>15</v>
      </c>
      <c r="E351" s="2" t="s">
        <v>509</v>
      </c>
      <c r="F351" s="2" t="str">
        <f t="shared" si="35"/>
        <v>STEEL</v>
      </c>
      <c r="G351" s="2" t="str">
        <f t="shared" si="36"/>
        <v>TEA STRAINER BIG</v>
      </c>
      <c r="H351" s="2" t="str">
        <f t="shared" si="37"/>
        <v>SB-12</v>
      </c>
      <c r="I351" s="15" t="str">
        <f t="shared" si="38"/>
        <v/>
      </c>
      <c r="J351" s="15">
        <f t="shared" si="41"/>
        <v>6012</v>
      </c>
      <c r="K351" s="2" t="str">
        <f>IFERROR(
TRIM(_xlfn.TEXTAFTER(_xlfn.TEXTBEFORE(_xlfn.TEXTAFTER(tblRaw[[#This Row],[GOODS DESCRIPTION]],"QTY"),"/")," ")),
tblRaw[[#This Row],[Unit of measure]]
)</f>
        <v>6012 PCS</v>
      </c>
      <c r="L351" s="2">
        <f t="shared" si="39"/>
        <v>1.0463</v>
      </c>
      <c r="M351" s="2" t="str">
        <f t="shared" si="40"/>
        <v>USD</v>
      </c>
      <c r="N351" s="2">
        <v>1469.6</v>
      </c>
      <c r="O351" s="2" t="s">
        <v>17</v>
      </c>
      <c r="P351" s="2">
        <v>385.45292596624932</v>
      </c>
      <c r="Q351" s="2">
        <v>566461.62</v>
      </c>
      <c r="R351" s="2">
        <v>4.583269036459563</v>
      </c>
      <c r="S351" s="2">
        <v>6735.5721759809767</v>
      </c>
      <c r="T351" s="6">
        <v>207551.5</v>
      </c>
    </row>
    <row r="352" spans="1:20">
      <c r="A352" s="5" t="s">
        <v>12</v>
      </c>
      <c r="B352" s="2" t="s">
        <v>506</v>
      </c>
      <c r="C352" s="2" t="s">
        <v>14</v>
      </c>
      <c r="D352" s="3" t="s">
        <v>15</v>
      </c>
      <c r="E352" s="2" t="s">
        <v>510</v>
      </c>
      <c r="F352" s="2" t="str">
        <f t="shared" si="35"/>
        <v>STEEL</v>
      </c>
      <c r="G352" s="2" t="str">
        <f t="shared" si="36"/>
        <v>HAND BLENDER</v>
      </c>
      <c r="H352" s="2" t="str">
        <f t="shared" si="37"/>
        <v>AM-474</v>
      </c>
      <c r="I352" s="15" t="str">
        <f t="shared" si="38"/>
        <v/>
      </c>
      <c r="J352" s="15">
        <f t="shared" si="41"/>
        <v>21000</v>
      </c>
      <c r="K352" s="2" t="str">
        <f>IFERROR(
TRIM(_xlfn.TEXTAFTER(_xlfn.TEXTBEFORE(_xlfn.TEXTAFTER(tblRaw[[#This Row],[GOODS DESCRIPTION]],"QTY"),"/")," ")),
tblRaw[[#This Row],[Unit of measure]]
)</f>
        <v>21000 PCS</v>
      </c>
      <c r="L352" s="2">
        <f t="shared" si="39"/>
        <v>0.66010000000000002</v>
      </c>
      <c r="M352" s="2" t="str">
        <f t="shared" si="40"/>
        <v>USD</v>
      </c>
      <c r="N352" s="2">
        <v>2100</v>
      </c>
      <c r="O352" s="2" t="s">
        <v>17</v>
      </c>
      <c r="P352" s="2">
        <v>594.43550476190478</v>
      </c>
      <c r="Q352" s="2">
        <v>1248314.56</v>
      </c>
      <c r="R352" s="2">
        <v>7.0681986297491646</v>
      </c>
      <c r="S352" s="2">
        <v>14843.21712247325</v>
      </c>
      <c r="T352" s="6">
        <v>457382.5</v>
      </c>
    </row>
    <row r="353" spans="1:20">
      <c r="A353" s="5" t="s">
        <v>12</v>
      </c>
      <c r="B353" s="2" t="s">
        <v>511</v>
      </c>
      <c r="C353" s="2" t="s">
        <v>14</v>
      </c>
      <c r="D353" s="3" t="s">
        <v>15</v>
      </c>
      <c r="E353" s="2" t="s">
        <v>512</v>
      </c>
      <c r="F353" s="2" t="str">
        <f t="shared" si="35"/>
        <v>STEEL</v>
      </c>
      <c r="G353" s="2" t="str">
        <f t="shared" si="36"/>
        <v>TEA STRAINER BIG</v>
      </c>
      <c r="H353" s="2" t="str">
        <f t="shared" si="37"/>
        <v>SB-12</v>
      </c>
      <c r="I353" s="15" t="str">
        <f t="shared" si="38"/>
        <v/>
      </c>
      <c r="J353" s="15">
        <f t="shared" si="41"/>
        <v>44388</v>
      </c>
      <c r="K353" s="2" t="str">
        <f>IFERROR(
TRIM(_xlfn.TEXTAFTER(_xlfn.TEXTBEFORE(_xlfn.TEXTAFTER(tblRaw[[#This Row],[GOODS DESCRIPTION]],"QTY"),"/")," ")),
tblRaw[[#This Row],[Unit of measure]]
)</f>
        <v>44388 PCS</v>
      </c>
      <c r="L353" s="2">
        <f t="shared" si="39"/>
        <v>1.0434000000000001</v>
      </c>
      <c r="M353" s="2" t="str">
        <f t="shared" si="40"/>
        <v>USD</v>
      </c>
      <c r="N353" s="2">
        <v>10850.4</v>
      </c>
      <c r="O353" s="2" t="s">
        <v>17</v>
      </c>
      <c r="P353" s="2">
        <v>383.89752082872531</v>
      </c>
      <c r="Q353" s="2">
        <v>4165441.66</v>
      </c>
      <c r="R353" s="2">
        <v>4.5647743261441764</v>
      </c>
      <c r="S353" s="2">
        <v>49529.627348394773</v>
      </c>
      <c r="T353" s="6">
        <v>1526217.8</v>
      </c>
    </row>
    <row r="354" spans="1:20">
      <c r="A354" s="5" t="s">
        <v>12</v>
      </c>
      <c r="B354" s="2" t="s">
        <v>513</v>
      </c>
      <c r="C354" s="2" t="s">
        <v>14</v>
      </c>
      <c r="D354" s="3" t="s">
        <v>15</v>
      </c>
      <c r="E354" s="2" t="s">
        <v>514</v>
      </c>
      <c r="F354" s="2" t="str">
        <f t="shared" si="35"/>
        <v>RYX-0237F</v>
      </c>
      <c r="G354" s="2" t="str">
        <f t="shared" si="36"/>
        <v>STEEL HUNGER WITH CLOTH CLIP</v>
      </c>
      <c r="H354" s="2" t="str">
        <f t="shared" si="37"/>
        <v>QTY :504 NUM/CNY 13.00 PER NUM</v>
      </c>
      <c r="I354" s="15" t="str">
        <f t="shared" si="38"/>
        <v>QTY</v>
      </c>
      <c r="J354" s="15" t="str">
        <f t="shared" si="41"/>
        <v/>
      </c>
      <c r="K354" s="2" t="str">
        <f>IFERROR(
TRIM(_xlfn.TEXTAFTER(_xlfn.TEXTBEFORE(_xlfn.TEXTAFTER(tblRaw[[#This Row],[GOODS DESCRIPTION]],"QTY"),"/")," ")),
tblRaw[[#This Row],[Unit of measure]]
)</f>
        <v>:504 NUM</v>
      </c>
      <c r="L354" s="2">
        <f t="shared" si="39"/>
        <v>13</v>
      </c>
      <c r="M354" s="2" t="str">
        <f t="shared" si="40"/>
        <v>CNY</v>
      </c>
      <c r="N354" s="2">
        <v>176.4</v>
      </c>
      <c r="O354" s="2" t="s">
        <v>17</v>
      </c>
      <c r="P354" s="2">
        <v>464.59750566893422</v>
      </c>
      <c r="Q354" s="2">
        <v>81955</v>
      </c>
      <c r="R354" s="2">
        <v>5.5145104530437292</v>
      </c>
      <c r="S354" s="2">
        <v>972.75964391691411</v>
      </c>
      <c r="T354" s="6">
        <v>30028.3</v>
      </c>
    </row>
    <row r="355" spans="1:20">
      <c r="A355" s="5" t="s">
        <v>12</v>
      </c>
      <c r="B355" s="2" t="s">
        <v>513</v>
      </c>
      <c r="C355" s="2" t="s">
        <v>14</v>
      </c>
      <c r="D355" s="3" t="s">
        <v>15</v>
      </c>
      <c r="E355" s="2" t="s">
        <v>515</v>
      </c>
      <c r="F355" s="2" t="str">
        <f t="shared" si="35"/>
        <v>RYX-02-021A</v>
      </c>
      <c r="G355" s="2" t="str">
        <f t="shared" si="36"/>
        <v>MILD STEEL MULTI FUNCTION CLOTH STAND</v>
      </c>
      <c r="H355" s="2" t="str">
        <f t="shared" si="37"/>
        <v>QTY :1050NUM/CNY 61.50 PER NUM</v>
      </c>
      <c r="I355" s="15" t="str">
        <f t="shared" si="38"/>
        <v/>
      </c>
      <c r="J355" s="15" t="str">
        <f t="shared" si="41"/>
        <v/>
      </c>
      <c r="K355" s="2" t="str">
        <f>IFERROR(
TRIM(_xlfn.TEXTAFTER(_xlfn.TEXTBEFORE(_xlfn.TEXTAFTER(tblRaw[[#This Row],[GOODS DESCRIPTION]],"QTY"),"/")," ")),
tblRaw[[#This Row],[Unit of measure]]
)</f>
        <v>:1050NUM</v>
      </c>
      <c r="L355" s="2">
        <f t="shared" si="39"/>
        <v>61.5</v>
      </c>
      <c r="M355" s="2" t="str">
        <f t="shared" si="40"/>
        <v>CNY</v>
      </c>
      <c r="N355" s="2">
        <v>3850</v>
      </c>
      <c r="O355" s="2" t="s">
        <v>17</v>
      </c>
      <c r="P355" s="2">
        <v>209.7998753246753</v>
      </c>
      <c r="Q355" s="2">
        <v>807729.52</v>
      </c>
      <c r="R355" s="2">
        <v>2.4902062353077188</v>
      </c>
      <c r="S355" s="2">
        <v>9587.2940059347184</v>
      </c>
      <c r="T355" s="6">
        <v>295952.09999999998</v>
      </c>
    </row>
    <row r="356" spans="1:20">
      <c r="A356" s="5" t="s">
        <v>12</v>
      </c>
      <c r="B356" s="2" t="s">
        <v>513</v>
      </c>
      <c r="C356" s="2" t="s">
        <v>14</v>
      </c>
      <c r="D356" s="3" t="s">
        <v>15</v>
      </c>
      <c r="E356" s="2" t="s">
        <v>516</v>
      </c>
      <c r="F356" s="2" t="str">
        <f t="shared" si="35"/>
        <v>RYX-08010D</v>
      </c>
      <c r="G356" s="2" t="str">
        <f t="shared" si="36"/>
        <v>MILD STEEL MULTI FUNCTION CLOTH STAND</v>
      </c>
      <c r="H356" s="2" t="str">
        <f t="shared" si="37"/>
        <v>QTY :510 NUM/CNY 62.00 PER NUM</v>
      </c>
      <c r="I356" s="15" t="str">
        <f t="shared" si="38"/>
        <v/>
      </c>
      <c r="J356" s="15" t="str">
        <f t="shared" si="41"/>
        <v/>
      </c>
      <c r="K356" s="2" t="str">
        <f>IFERROR(
TRIM(_xlfn.TEXTAFTER(_xlfn.TEXTBEFORE(_xlfn.TEXTAFTER(tblRaw[[#This Row],[GOODS DESCRIPTION]],"QTY"),"/")," ")),
tblRaw[[#This Row],[Unit of measure]]
)</f>
        <v>:510 NUM</v>
      </c>
      <c r="L356" s="2">
        <f t="shared" si="39"/>
        <v>62</v>
      </c>
      <c r="M356" s="2" t="str">
        <f t="shared" si="40"/>
        <v>CNY</v>
      </c>
      <c r="N356" s="2">
        <v>1479</v>
      </c>
      <c r="O356" s="2" t="s">
        <v>17</v>
      </c>
      <c r="P356" s="2">
        <v>267.42083164300197</v>
      </c>
      <c r="Q356" s="2">
        <v>395515.41</v>
      </c>
      <c r="R356" s="2">
        <v>3.174134500213674</v>
      </c>
      <c r="S356" s="2">
        <v>4694.5449258160234</v>
      </c>
      <c r="T356" s="6">
        <v>144916.9</v>
      </c>
    </row>
    <row r="357" spans="1:20">
      <c r="A357" s="5" t="s">
        <v>12</v>
      </c>
      <c r="B357" s="2" t="s">
        <v>517</v>
      </c>
      <c r="C357" s="2" t="s">
        <v>14</v>
      </c>
      <c r="D357" s="3" t="s">
        <v>15</v>
      </c>
      <c r="E357" s="2" t="s">
        <v>518</v>
      </c>
      <c r="F357" s="2" t="str">
        <f t="shared" si="35"/>
        <v>HOUSEHOLD</v>
      </c>
      <c r="G357" s="2" t="str">
        <f t="shared" si="36"/>
        <v>STEEL HOOK 3PCS SET</v>
      </c>
      <c r="H357" s="2" t="str">
        <f t="shared" si="37"/>
        <v>2628</v>
      </c>
      <c r="I357" s="15" t="str">
        <f t="shared" si="38"/>
        <v>2628)</v>
      </c>
      <c r="J357" s="15">
        <f t="shared" si="41"/>
        <v>972</v>
      </c>
      <c r="K357" s="2" t="str">
        <f>IFERROR(
TRIM(_xlfn.TEXTAFTER(_xlfn.TEXTBEFORE(_xlfn.TEXTAFTER(tblRaw[[#This Row],[GOODS DESCRIPTION]],"QTY"),"/")," ")),
tblRaw[[#This Row],[Unit of measure]]
)</f>
        <v>972 PKT</v>
      </c>
      <c r="L357" s="2" t="str">
        <f t="shared" si="39"/>
        <v/>
      </c>
      <c r="M357" s="2" t="str">
        <f t="shared" si="40"/>
        <v>USD</v>
      </c>
      <c r="N357" s="2">
        <v>32.94</v>
      </c>
      <c r="O357" s="2" t="s">
        <v>17</v>
      </c>
      <c r="P357" s="2">
        <v>963.21797207043119</v>
      </c>
      <c r="Q357" s="2">
        <v>31728.400000000001</v>
      </c>
      <c r="R357" s="2">
        <v>11.432854267898289</v>
      </c>
      <c r="S357" s="2">
        <v>376.59821958456968</v>
      </c>
      <c r="T357" s="6">
        <v>11625.3</v>
      </c>
    </row>
    <row r="358" spans="1:20">
      <c r="A358" s="5" t="s">
        <v>12</v>
      </c>
      <c r="B358" s="2" t="s">
        <v>517</v>
      </c>
      <c r="C358" s="2" t="s">
        <v>14</v>
      </c>
      <c r="D358" s="3" t="s">
        <v>15</v>
      </c>
      <c r="E358" s="2" t="s">
        <v>519</v>
      </c>
      <c r="F358" s="2" t="str">
        <f t="shared" si="35"/>
        <v>STEEL</v>
      </c>
      <c r="G358" s="2" t="str">
        <f t="shared" si="36"/>
        <v>LUNCH BOX</v>
      </c>
      <c r="H358" s="2" t="str">
        <f t="shared" si="37"/>
        <v>M417-680ML</v>
      </c>
      <c r="I358" s="15" t="str">
        <f t="shared" si="38"/>
        <v/>
      </c>
      <c r="J358" s="15">
        <f t="shared" si="41"/>
        <v>200</v>
      </c>
      <c r="K358" s="2" t="str">
        <f>IFERROR(
TRIM(_xlfn.TEXTAFTER(_xlfn.TEXTBEFORE(_xlfn.TEXTAFTER(tblRaw[[#This Row],[GOODS DESCRIPTION]],"QTY"),"/")," ")),
tblRaw[[#This Row],[Unit of measure]]
)</f>
        <v>200 PCS</v>
      </c>
      <c r="L358" s="2">
        <f t="shared" si="39"/>
        <v>2.7425999999999999</v>
      </c>
      <c r="M358" s="2" t="str">
        <f t="shared" si="40"/>
        <v>USD</v>
      </c>
      <c r="N358" s="2">
        <v>60</v>
      </c>
      <c r="O358" s="2" t="s">
        <v>17</v>
      </c>
      <c r="P358" s="2">
        <v>812.06966666666654</v>
      </c>
      <c r="Q358" s="2">
        <v>48724.18</v>
      </c>
      <c r="R358" s="2">
        <v>9.6388090999010885</v>
      </c>
      <c r="S358" s="2">
        <v>578.32854599406528</v>
      </c>
      <c r="T358" s="6">
        <v>17852.5</v>
      </c>
    </row>
    <row r="359" spans="1:20">
      <c r="A359" s="5" t="s">
        <v>12</v>
      </c>
      <c r="B359" s="2" t="s">
        <v>517</v>
      </c>
      <c r="C359" s="2" t="s">
        <v>14</v>
      </c>
      <c r="D359" s="3" t="s">
        <v>15</v>
      </c>
      <c r="E359" s="2" t="s">
        <v>520</v>
      </c>
      <c r="F359" s="2" t="str">
        <f t="shared" si="35"/>
        <v>STEEL</v>
      </c>
      <c r="G359" s="2" t="str">
        <f t="shared" si="36"/>
        <v>VEGETABLE STRAINER WITH HANDLE</v>
      </c>
      <c r="H359" s="2" t="str">
        <f t="shared" si="37"/>
        <v>SY-845-5</v>
      </c>
      <c r="I359" s="15" t="str">
        <f t="shared" si="38"/>
        <v/>
      </c>
      <c r="J359" s="15">
        <f t="shared" si="41"/>
        <v>224</v>
      </c>
      <c r="K359" s="2" t="str">
        <f>IFERROR(
TRIM(_xlfn.TEXTAFTER(_xlfn.TEXTBEFORE(_xlfn.TEXTAFTER(tblRaw[[#This Row],[GOODS DESCRIPTION]],"QTY"),"/")," ")),
tblRaw[[#This Row],[Unit of measure]]
)</f>
        <v>224 PCS</v>
      </c>
      <c r="L359" s="2">
        <f t="shared" si="39"/>
        <v>0.95630000000000004</v>
      </c>
      <c r="M359" s="2" t="str">
        <f t="shared" si="40"/>
        <v>USD</v>
      </c>
      <c r="N359" s="2">
        <v>46.2</v>
      </c>
      <c r="O359" s="2" t="s">
        <v>17</v>
      </c>
      <c r="P359" s="2">
        <v>411.86255411255411</v>
      </c>
      <c r="Q359" s="2">
        <v>19028.05</v>
      </c>
      <c r="R359" s="2">
        <v>4.8885763099412944</v>
      </c>
      <c r="S359" s="2">
        <v>225.8522255192878</v>
      </c>
      <c r="T359" s="6">
        <v>6971.9</v>
      </c>
    </row>
    <row r="360" spans="1:20">
      <c r="A360" s="5" t="s">
        <v>12</v>
      </c>
      <c r="B360" s="2" t="s">
        <v>517</v>
      </c>
      <c r="C360" s="2" t="s">
        <v>14</v>
      </c>
      <c r="D360" s="3" t="s">
        <v>15</v>
      </c>
      <c r="E360" s="2" t="s">
        <v>521</v>
      </c>
      <c r="F360" s="2" t="str">
        <f t="shared" si="35"/>
        <v>RYX-02-021A</v>
      </c>
      <c r="G360" s="2" t="str">
        <f t="shared" si="36"/>
        <v>MILD STEEL MULTI FUNCTION CLOTH STAND</v>
      </c>
      <c r="H360" s="2" t="str">
        <f t="shared" si="37"/>
        <v>QTY :6480NUM/CNY 61.50 PER NUM</v>
      </c>
      <c r="I360" s="15" t="str">
        <f t="shared" si="38"/>
        <v/>
      </c>
      <c r="J360" s="15" t="str">
        <f t="shared" si="41"/>
        <v/>
      </c>
      <c r="K360" s="2" t="str">
        <f>IFERROR(
TRIM(_xlfn.TEXTAFTER(_xlfn.TEXTBEFORE(_xlfn.TEXTAFTER(tblRaw[[#This Row],[GOODS DESCRIPTION]],"QTY"),"/")," ")),
tblRaw[[#This Row],[Unit of measure]]
)</f>
        <v>:6480NUM</v>
      </c>
      <c r="L360" s="2">
        <f t="shared" si="39"/>
        <v>61.5</v>
      </c>
      <c r="M360" s="2" t="str">
        <f t="shared" si="40"/>
        <v>CNY</v>
      </c>
      <c r="N360" s="2">
        <v>23760</v>
      </c>
      <c r="O360" s="2" t="s">
        <v>17</v>
      </c>
      <c r="P360" s="2">
        <v>212.9805521885522</v>
      </c>
      <c r="Q360" s="2">
        <v>5060417.92</v>
      </c>
      <c r="R360" s="2">
        <v>2.5279590764219839</v>
      </c>
      <c r="S360" s="2">
        <v>60064.307655786353</v>
      </c>
      <c r="T360" s="6">
        <v>1854137.2</v>
      </c>
    </row>
    <row r="361" spans="1:20">
      <c r="A361" s="5" t="s">
        <v>12</v>
      </c>
      <c r="B361" s="2" t="s">
        <v>517</v>
      </c>
      <c r="C361" s="2" t="s">
        <v>14</v>
      </c>
      <c r="D361" s="3" t="s">
        <v>15</v>
      </c>
      <c r="E361" s="2" t="s">
        <v>522</v>
      </c>
      <c r="F361" s="2" t="str">
        <f t="shared" si="35"/>
        <v>STEEL</v>
      </c>
      <c r="G361" s="2" t="str">
        <f t="shared" si="36"/>
        <v>CUTLERY HOLDER</v>
      </c>
      <c r="H361" s="2" t="str">
        <f t="shared" si="37"/>
        <v>SY-845-2</v>
      </c>
      <c r="I361" s="15" t="str">
        <f t="shared" si="38"/>
        <v/>
      </c>
      <c r="J361" s="15">
        <f t="shared" si="41"/>
        <v>280</v>
      </c>
      <c r="K361" s="2" t="str">
        <f>IFERROR(
TRIM(_xlfn.TEXTAFTER(_xlfn.TEXTBEFORE(_xlfn.TEXTAFTER(tblRaw[[#This Row],[GOODS DESCRIPTION]],"QTY"),"/")," ")),
tblRaw[[#This Row],[Unit of measure]]
)</f>
        <v>280 PCS</v>
      </c>
      <c r="L361" s="2" t="str">
        <f t="shared" si="39"/>
        <v/>
      </c>
      <c r="M361" s="2" t="str">
        <f t="shared" si="40"/>
        <v>USD</v>
      </c>
      <c r="N361" s="2">
        <v>35</v>
      </c>
      <c r="O361" s="2" t="s">
        <v>17</v>
      </c>
      <c r="P361" s="2">
        <v>649.65571428571423</v>
      </c>
      <c r="Q361" s="2">
        <v>22737.95</v>
      </c>
      <c r="R361" s="2">
        <v>7.7110470538363716</v>
      </c>
      <c r="S361" s="2">
        <v>269.88664688427298</v>
      </c>
      <c r="T361" s="6">
        <v>8331.2000000000007</v>
      </c>
    </row>
    <row r="362" spans="1:20">
      <c r="A362" s="5" t="s">
        <v>12</v>
      </c>
      <c r="B362" s="2" t="s">
        <v>517</v>
      </c>
      <c r="C362" s="2" t="s">
        <v>14</v>
      </c>
      <c r="D362" s="3" t="s">
        <v>15</v>
      </c>
      <c r="E362" s="2" t="s">
        <v>523</v>
      </c>
      <c r="F362" s="2" t="str">
        <f t="shared" si="35"/>
        <v>STEEL</v>
      </c>
      <c r="G362" s="2" t="str">
        <f t="shared" si="36"/>
        <v>BASKET SQUARE</v>
      </c>
      <c r="H362" s="2" t="str">
        <f t="shared" si="37"/>
        <v>SY-845-6</v>
      </c>
      <c r="I362" s="15" t="str">
        <f t="shared" si="38"/>
        <v/>
      </c>
      <c r="J362" s="15">
        <f t="shared" si="41"/>
        <v>280</v>
      </c>
      <c r="K362" s="2" t="str">
        <f>IFERROR(
TRIM(_xlfn.TEXTAFTER(_xlfn.TEXTBEFORE(_xlfn.TEXTAFTER(tblRaw[[#This Row],[GOODS DESCRIPTION]],"QTY"),"/")," ")),
tblRaw[[#This Row],[Unit of measure]]
)</f>
        <v>280 PCS</v>
      </c>
      <c r="L362" s="2" t="str">
        <f t="shared" si="39"/>
        <v/>
      </c>
      <c r="M362" s="2" t="str">
        <f t="shared" si="40"/>
        <v>USD</v>
      </c>
      <c r="N362" s="2">
        <v>42</v>
      </c>
      <c r="O362" s="2" t="s">
        <v>17</v>
      </c>
      <c r="P362" s="2">
        <v>516.38928571428562</v>
      </c>
      <c r="Q362" s="2">
        <v>21688.35</v>
      </c>
      <c r="R362" s="2">
        <v>6.1292496820686733</v>
      </c>
      <c r="S362" s="2">
        <v>257.42848664688432</v>
      </c>
      <c r="T362" s="6">
        <v>7946.7</v>
      </c>
    </row>
    <row r="363" spans="1:20">
      <c r="A363" s="5" t="s">
        <v>12</v>
      </c>
      <c r="B363" s="2" t="s">
        <v>517</v>
      </c>
      <c r="C363" s="2" t="s">
        <v>14</v>
      </c>
      <c r="D363" s="3" t="s">
        <v>15</v>
      </c>
      <c r="E363" s="2" t="s">
        <v>524</v>
      </c>
      <c r="F363" s="2" t="str">
        <f t="shared" si="35"/>
        <v>STEEL</v>
      </c>
      <c r="G363" s="2" t="str">
        <f t="shared" si="36"/>
        <v>LUNCH BOX</v>
      </c>
      <c r="H363" s="2" t="str">
        <f t="shared" si="37"/>
        <v>M417-1200ML</v>
      </c>
      <c r="I363" s="15" t="str">
        <f t="shared" si="38"/>
        <v/>
      </c>
      <c r="J363" s="15">
        <f t="shared" si="41"/>
        <v>200</v>
      </c>
      <c r="K363" s="2" t="str">
        <f>IFERROR(
TRIM(_xlfn.TEXTAFTER(_xlfn.TEXTBEFORE(_xlfn.TEXTAFTER(tblRaw[[#This Row],[GOODS DESCRIPTION]],"QTY"),"/")," ")),
tblRaw[[#This Row],[Unit of measure]]
)</f>
        <v>200 PCS</v>
      </c>
      <c r="L363" s="2" t="str">
        <f t="shared" si="39"/>
        <v/>
      </c>
      <c r="M363" s="2" t="str">
        <f t="shared" si="40"/>
        <v>USD</v>
      </c>
      <c r="N363" s="2">
        <v>66</v>
      </c>
      <c r="O363" s="2" t="s">
        <v>17</v>
      </c>
      <c r="P363" s="2">
        <v>813.96454545454549</v>
      </c>
      <c r="Q363" s="2">
        <v>53721.66</v>
      </c>
      <c r="R363" s="2">
        <v>9.6613002427839252</v>
      </c>
      <c r="S363" s="2">
        <v>637.64581602373892</v>
      </c>
      <c r="T363" s="6">
        <v>19683.599999999999</v>
      </c>
    </row>
    <row r="364" spans="1:20">
      <c r="A364" s="5" t="s">
        <v>12</v>
      </c>
      <c r="B364" s="2" t="s">
        <v>517</v>
      </c>
      <c r="C364" s="2" t="s">
        <v>14</v>
      </c>
      <c r="D364" s="3" t="s">
        <v>15</v>
      </c>
      <c r="E364" s="2" t="s">
        <v>525</v>
      </c>
      <c r="F364" s="2" t="str">
        <f t="shared" si="35"/>
        <v>STEEL</v>
      </c>
      <c r="G364" s="2" t="str">
        <f t="shared" si="36"/>
        <v>LUNCH BOX</v>
      </c>
      <c r="H364" s="2" t="str">
        <f t="shared" si="37"/>
        <v>RY304-1</v>
      </c>
      <c r="I364" s="15" t="str">
        <f t="shared" si="38"/>
        <v/>
      </c>
      <c r="J364" s="15">
        <f t="shared" si="41"/>
        <v>168</v>
      </c>
      <c r="K364" s="2" t="str">
        <f>IFERROR(
TRIM(_xlfn.TEXTAFTER(_xlfn.TEXTBEFORE(_xlfn.TEXTAFTER(tblRaw[[#This Row],[GOODS DESCRIPTION]],"QTY"),"/")," ")),
tblRaw[[#This Row],[Unit of measure]]
)</f>
        <v>168 PCS</v>
      </c>
      <c r="L364" s="2">
        <f t="shared" si="39"/>
        <v>2.8129</v>
      </c>
      <c r="M364" s="2" t="str">
        <f t="shared" si="40"/>
        <v>USD</v>
      </c>
      <c r="N364" s="2">
        <v>39.200000000000003</v>
      </c>
      <c r="O364" s="2" t="s">
        <v>17</v>
      </c>
      <c r="P364" s="2">
        <v>1070.852295918367</v>
      </c>
      <c r="Q364" s="2">
        <v>41977.41</v>
      </c>
      <c r="R364" s="2">
        <v>12.710413007933139</v>
      </c>
      <c r="S364" s="2">
        <v>498.24818991097919</v>
      </c>
      <c r="T364" s="6">
        <v>15380.5</v>
      </c>
    </row>
    <row r="365" spans="1:20">
      <c r="A365" s="5" t="s">
        <v>12</v>
      </c>
      <c r="B365" s="2" t="s">
        <v>517</v>
      </c>
      <c r="C365" s="2" t="s">
        <v>14</v>
      </c>
      <c r="D365" s="3" t="s">
        <v>15</v>
      </c>
      <c r="E365" s="2" t="s">
        <v>455</v>
      </c>
      <c r="F365" s="2" t="str">
        <f t="shared" si="35"/>
        <v>RYX-02-020</v>
      </c>
      <c r="G365" s="2" t="str">
        <f t="shared" si="36"/>
        <v>MILD STEEL MULTI FUNCTION CLOTH STAND</v>
      </c>
      <c r="H365" s="2" t="str">
        <f t="shared" si="37"/>
        <v>QTY :1232NUM/CNY 100.00 PER NUM</v>
      </c>
      <c r="I365" s="15" t="str">
        <f t="shared" si="38"/>
        <v/>
      </c>
      <c r="J365" s="15" t="str">
        <f t="shared" si="41"/>
        <v/>
      </c>
      <c r="K365" s="2" t="str">
        <f>IFERROR(
TRIM(_xlfn.TEXTAFTER(_xlfn.TEXTBEFORE(_xlfn.TEXTAFTER(tblRaw[[#This Row],[GOODS DESCRIPTION]],"QTY"),"/")," ")),
tblRaw[[#This Row],[Unit of measure]]
)</f>
        <v>:1232NUM</v>
      </c>
      <c r="L365" s="2">
        <f t="shared" si="39"/>
        <v>100</v>
      </c>
      <c r="M365" s="2" t="str">
        <f t="shared" si="40"/>
        <v>CNY</v>
      </c>
      <c r="N365" s="2">
        <v>4004</v>
      </c>
      <c r="O365" s="2" t="s">
        <v>17</v>
      </c>
      <c r="P365" s="2">
        <v>381.52248001997998</v>
      </c>
      <c r="Q365" s="2">
        <v>1527616.01</v>
      </c>
      <c r="R365" s="2">
        <v>4.5284567361421963</v>
      </c>
      <c r="S365" s="2">
        <v>18131.94077151336</v>
      </c>
      <c r="T365" s="6">
        <v>559718.5</v>
      </c>
    </row>
    <row r="366" spans="1:20">
      <c r="A366" s="5" t="s">
        <v>12</v>
      </c>
      <c r="B366" s="2" t="s">
        <v>517</v>
      </c>
      <c r="C366" s="2" t="s">
        <v>14</v>
      </c>
      <c r="D366" s="3" t="s">
        <v>15</v>
      </c>
      <c r="E366" s="2" t="s">
        <v>526</v>
      </c>
      <c r="F366" s="2" t="str">
        <f t="shared" si="35"/>
        <v>STEEL</v>
      </c>
      <c r="G366" s="2" t="str">
        <f t="shared" si="36"/>
        <v>LUNCH BOX</v>
      </c>
      <c r="H366" s="2" t="str">
        <f t="shared" si="37"/>
        <v>RY304-2</v>
      </c>
      <c r="I366" s="15" t="str">
        <f t="shared" si="38"/>
        <v/>
      </c>
      <c r="J366" s="15">
        <f t="shared" si="41"/>
        <v>168</v>
      </c>
      <c r="K366" s="2" t="str">
        <f>IFERROR(
TRIM(_xlfn.TEXTAFTER(_xlfn.TEXTBEFORE(_xlfn.TEXTAFTER(tblRaw[[#This Row],[GOODS DESCRIPTION]],"QTY"),"/")," ")),
tblRaw[[#This Row],[Unit of measure]]
)</f>
        <v>168 PCS</v>
      </c>
      <c r="L366" s="2">
        <f t="shared" si="39"/>
        <v>3.3755000000000002</v>
      </c>
      <c r="M366" s="2" t="str">
        <f t="shared" si="40"/>
        <v>USD</v>
      </c>
      <c r="N366" s="2">
        <v>50.4</v>
      </c>
      <c r="O366" s="2" t="s">
        <v>17</v>
      </c>
      <c r="P366" s="2">
        <v>999.46805555555557</v>
      </c>
      <c r="Q366" s="2">
        <v>50373.19</v>
      </c>
      <c r="R366" s="2">
        <v>11.86312232113419</v>
      </c>
      <c r="S366" s="2">
        <v>597.90136498516324</v>
      </c>
      <c r="T366" s="6">
        <v>18456.7</v>
      </c>
    </row>
    <row r="367" spans="1:20">
      <c r="A367" s="5" t="s">
        <v>12</v>
      </c>
      <c r="B367" s="2" t="s">
        <v>517</v>
      </c>
      <c r="C367" s="2" t="s">
        <v>14</v>
      </c>
      <c r="D367" s="3" t="s">
        <v>15</v>
      </c>
      <c r="E367" s="2" t="s">
        <v>527</v>
      </c>
      <c r="F367" s="2" t="str">
        <f t="shared" si="35"/>
        <v>STEEL</v>
      </c>
      <c r="G367" s="2" t="str">
        <f t="shared" si="36"/>
        <v>BASKET SMALL</v>
      </c>
      <c r="H367" s="2" t="str">
        <f t="shared" si="37"/>
        <v>SY-845-3</v>
      </c>
      <c r="I367" s="15" t="str">
        <f t="shared" si="38"/>
        <v/>
      </c>
      <c r="J367" s="15">
        <f t="shared" si="41"/>
        <v>280</v>
      </c>
      <c r="K367" s="2" t="str">
        <f>IFERROR(
TRIM(_xlfn.TEXTAFTER(_xlfn.TEXTBEFORE(_xlfn.TEXTAFTER(tblRaw[[#This Row],[GOODS DESCRIPTION]],"QTY"),"/")," ")),
tblRaw[[#This Row],[Unit of measure]]
)</f>
        <v>280 PCS</v>
      </c>
      <c r="L367" s="2" t="str">
        <f t="shared" si="39"/>
        <v/>
      </c>
      <c r="M367" s="2" t="str">
        <f t="shared" si="40"/>
        <v>USD</v>
      </c>
      <c r="N367" s="2">
        <v>42</v>
      </c>
      <c r="O367" s="2" t="s">
        <v>17</v>
      </c>
      <c r="P367" s="2">
        <v>624.64166666666677</v>
      </c>
      <c r="Q367" s="2">
        <v>26234.95</v>
      </c>
      <c r="R367" s="2">
        <v>7.4141444114737869</v>
      </c>
      <c r="S367" s="2">
        <v>311.3940652818992</v>
      </c>
      <c r="T367" s="6">
        <v>9612.5</v>
      </c>
    </row>
    <row r="368" spans="1:20">
      <c r="A368" s="5" t="s">
        <v>12</v>
      </c>
      <c r="B368" s="2" t="s">
        <v>517</v>
      </c>
      <c r="C368" s="2" t="s">
        <v>14</v>
      </c>
      <c r="D368" s="3" t="s">
        <v>15</v>
      </c>
      <c r="E368" s="2" t="s">
        <v>528</v>
      </c>
      <c r="F368" s="2" t="str">
        <f t="shared" si="35"/>
        <v>STEEL</v>
      </c>
      <c r="G368" s="2" t="str">
        <f t="shared" si="36"/>
        <v>BASKET ROUND</v>
      </c>
      <c r="H368" s="2" t="str">
        <f t="shared" si="37"/>
        <v>SY-845-7</v>
      </c>
      <c r="I368" s="15" t="str">
        <f t="shared" si="38"/>
        <v/>
      </c>
      <c r="J368" s="15">
        <f t="shared" si="41"/>
        <v>336</v>
      </c>
      <c r="K368" s="2" t="str">
        <f>IFERROR(
TRIM(_xlfn.TEXTAFTER(_xlfn.TEXTBEFORE(_xlfn.TEXTAFTER(tblRaw[[#This Row],[GOODS DESCRIPTION]],"QTY"),"/")," ")),
tblRaw[[#This Row],[Unit of measure]]
)</f>
        <v>336 PCS</v>
      </c>
      <c r="L368" s="2" t="str">
        <f t="shared" si="39"/>
        <v/>
      </c>
      <c r="M368" s="2" t="str">
        <f t="shared" si="40"/>
        <v>USD</v>
      </c>
      <c r="N368" s="2">
        <v>36.4</v>
      </c>
      <c r="O368" s="2" t="s">
        <v>17</v>
      </c>
      <c r="P368" s="2">
        <v>518.94945054945049</v>
      </c>
      <c r="Q368" s="2">
        <v>18889.759999999998</v>
      </c>
      <c r="R368" s="2">
        <v>6.159637395245702</v>
      </c>
      <c r="S368" s="2">
        <v>224.2108011869436</v>
      </c>
      <c r="T368" s="6">
        <v>6921.3</v>
      </c>
    </row>
    <row r="369" spans="1:20">
      <c r="A369" s="5" t="s">
        <v>12</v>
      </c>
      <c r="B369" s="2" t="s">
        <v>517</v>
      </c>
      <c r="C369" s="2" t="s">
        <v>14</v>
      </c>
      <c r="D369" s="3" t="s">
        <v>18</v>
      </c>
      <c r="E369" s="2" t="s">
        <v>529</v>
      </c>
      <c r="F369" s="2" t="str">
        <f t="shared" si="35"/>
        <v>STEEL</v>
      </c>
      <c r="G369" s="2" t="str">
        <f t="shared" si="36"/>
        <v>SCRUBBER 6PCS SET</v>
      </c>
      <c r="H369" s="2" t="str">
        <f t="shared" si="37"/>
        <v>OKS-4156</v>
      </c>
      <c r="I369" s="15" t="str">
        <f t="shared" si="38"/>
        <v>OKS-4156)</v>
      </c>
      <c r="J369" s="15">
        <f t="shared" si="41"/>
        <v>98880</v>
      </c>
      <c r="K369" s="2" t="str">
        <f>IFERROR(
TRIM(_xlfn.TEXTAFTER(_xlfn.TEXTBEFORE(_xlfn.TEXTAFTER(tblRaw[[#This Row],[GOODS DESCRIPTION]],"QTY"),"/")," ")),
tblRaw[[#This Row],[Unit of measure]]
)</f>
        <v>98880 NOS</v>
      </c>
      <c r="L369" s="2">
        <f t="shared" si="39"/>
        <v>0.23899999999999999</v>
      </c>
      <c r="M369" s="2" t="str">
        <f t="shared" si="40"/>
        <v>USD</v>
      </c>
      <c r="N369" s="2">
        <v>8825</v>
      </c>
      <c r="O369" s="2" t="s">
        <v>17</v>
      </c>
      <c r="P369" s="2">
        <v>235.6816135977337</v>
      </c>
      <c r="Q369" s="2">
        <v>2079890.24</v>
      </c>
      <c r="R369" s="2">
        <v>2.797407876530964</v>
      </c>
      <c r="S369" s="2">
        <v>24687.124510385758</v>
      </c>
      <c r="T369" s="6">
        <v>914319.7</v>
      </c>
    </row>
    <row r="370" spans="1:20">
      <c r="A370" s="5" t="s">
        <v>12</v>
      </c>
      <c r="B370" s="2" t="s">
        <v>517</v>
      </c>
      <c r="C370" s="2" t="s">
        <v>14</v>
      </c>
      <c r="D370" s="3" t="s">
        <v>15</v>
      </c>
      <c r="E370" s="2" t="s">
        <v>530</v>
      </c>
      <c r="F370" s="2" t="str">
        <f t="shared" si="35"/>
        <v>STEEL</v>
      </c>
      <c r="G370" s="2" t="str">
        <f t="shared" si="36"/>
        <v>BASKET BIG</v>
      </c>
      <c r="H370" s="2" t="str">
        <f t="shared" si="37"/>
        <v>SY-845-4</v>
      </c>
      <c r="I370" s="15" t="str">
        <f t="shared" si="38"/>
        <v/>
      </c>
      <c r="J370" s="15">
        <f t="shared" si="41"/>
        <v>224</v>
      </c>
      <c r="K370" s="2" t="str">
        <f>IFERROR(
TRIM(_xlfn.TEXTAFTER(_xlfn.TEXTBEFORE(_xlfn.TEXTAFTER(tblRaw[[#This Row],[GOODS DESCRIPTION]],"QTY"),"/")," ")),
tblRaw[[#This Row],[Unit of measure]]
)</f>
        <v>224 PCS</v>
      </c>
      <c r="L370" s="2">
        <f t="shared" si="39"/>
        <v>1.1954</v>
      </c>
      <c r="M370" s="2" t="str">
        <f t="shared" si="40"/>
        <v>USD</v>
      </c>
      <c r="N370" s="2">
        <v>40.6</v>
      </c>
      <c r="O370" s="2" t="s">
        <v>17</v>
      </c>
      <c r="P370" s="2">
        <v>585.85123152709377</v>
      </c>
      <c r="Q370" s="2">
        <v>23785.56</v>
      </c>
      <c r="R370" s="2">
        <v>6.9537238163453257</v>
      </c>
      <c r="S370" s="2">
        <v>282.32118694362021</v>
      </c>
      <c r="T370" s="6">
        <v>8715</v>
      </c>
    </row>
    <row r="371" spans="1:20">
      <c r="A371" s="5" t="s">
        <v>12</v>
      </c>
      <c r="B371" s="2" t="s">
        <v>531</v>
      </c>
      <c r="C371" s="2" t="s">
        <v>14</v>
      </c>
      <c r="D371" s="3" t="s">
        <v>15</v>
      </c>
      <c r="E371" s="2" t="s">
        <v>532</v>
      </c>
      <c r="F371" s="2" t="str">
        <f t="shared" si="35"/>
        <v>STEEL</v>
      </c>
      <c r="G371" s="2" t="str">
        <f t="shared" si="36"/>
        <v>HANGER WITH HOOK</v>
      </c>
      <c r="H371" s="2" t="str">
        <f t="shared" si="37"/>
        <v>SL-89</v>
      </c>
      <c r="I371" s="15" t="str">
        <f t="shared" si="38"/>
        <v/>
      </c>
      <c r="J371" s="15">
        <f t="shared" si="41"/>
        <v>70056</v>
      </c>
      <c r="K371" s="2" t="str">
        <f>IFERROR(
TRIM(_xlfn.TEXTAFTER(_xlfn.TEXTBEFORE(_xlfn.TEXTAFTER(tblRaw[[#This Row],[GOODS DESCRIPTION]],"QTY"),"/")," ")),
tblRaw[[#This Row],[Unit of measure]]
)</f>
        <v>70056 PCS</v>
      </c>
      <c r="L371" s="2">
        <f t="shared" si="39"/>
        <v>7.45</v>
      </c>
      <c r="M371" s="2" t="str">
        <f t="shared" si="40"/>
        <v>USD</v>
      </c>
      <c r="N371" s="2">
        <v>15568</v>
      </c>
      <c r="O371" s="2" t="s">
        <v>17</v>
      </c>
      <c r="P371" s="2">
        <v>402.65286613566292</v>
      </c>
      <c r="Q371" s="2">
        <v>6268499.8200000003</v>
      </c>
      <c r="R371" s="2">
        <v>4.779262506061281</v>
      </c>
      <c r="S371" s="2">
        <v>74403.558694362015</v>
      </c>
      <c r="T371" s="6">
        <v>2296778.4</v>
      </c>
    </row>
    <row r="372" spans="1:20">
      <c r="A372" s="5" t="s">
        <v>12</v>
      </c>
      <c r="B372" s="2" t="s">
        <v>533</v>
      </c>
      <c r="C372" s="2" t="s">
        <v>14</v>
      </c>
      <c r="D372" s="3" t="s">
        <v>15</v>
      </c>
      <c r="E372" s="2" t="s">
        <v>534</v>
      </c>
      <c r="F372" s="2" t="str">
        <f t="shared" si="35"/>
        <v>HOUSEHOLD</v>
      </c>
      <c r="G372" s="2" t="str">
        <f t="shared" si="36"/>
        <v>STEEL HOOK 3PCS SET</v>
      </c>
      <c r="H372" s="2" t="str">
        <f t="shared" si="37"/>
        <v>2628</v>
      </c>
      <c r="I372" s="15" t="str">
        <f t="shared" si="38"/>
        <v>2628)</v>
      </c>
      <c r="J372" s="15">
        <f t="shared" si="41"/>
        <v>167076</v>
      </c>
      <c r="K372" s="2" t="str">
        <f>IFERROR(
TRIM(_xlfn.TEXTAFTER(_xlfn.TEXTBEFORE(_xlfn.TEXTAFTER(tblRaw[[#This Row],[GOODS DESCRIPTION]],"QTY"),"/")," ")),
tblRaw[[#This Row],[Unit of measure]]
)</f>
        <v>167076 PKT</v>
      </c>
      <c r="L372" s="2">
        <f t="shared" si="39"/>
        <v>0.38</v>
      </c>
      <c r="M372" s="2" t="str">
        <f t="shared" si="40"/>
        <v>USD</v>
      </c>
      <c r="N372" s="2">
        <v>5662.02</v>
      </c>
      <c r="O372" s="2" t="s">
        <v>17</v>
      </c>
      <c r="P372" s="2">
        <v>953.805754836613</v>
      </c>
      <c r="Q372" s="2">
        <v>5400467.2599999998</v>
      </c>
      <c r="R372" s="2">
        <v>11.321136555924189</v>
      </c>
      <c r="S372" s="2">
        <v>64100.501602373894</v>
      </c>
      <c r="T372" s="6">
        <v>1978731.2</v>
      </c>
    </row>
    <row r="373" spans="1:20">
      <c r="A373" s="5" t="s">
        <v>12</v>
      </c>
      <c r="B373" s="2" t="s">
        <v>535</v>
      </c>
      <c r="C373" s="2" t="s">
        <v>14</v>
      </c>
      <c r="D373" s="3" t="s">
        <v>18</v>
      </c>
      <c r="E373" s="2" t="s">
        <v>485</v>
      </c>
      <c r="F373" s="2" t="str">
        <f t="shared" si="35"/>
        <v>8001-2</v>
      </c>
      <c r="G373" s="2" t="str">
        <f t="shared" si="36"/>
        <v>STEEL SCRUBBER 2 PCS SET</v>
      </c>
      <c r="H373" s="2" t="str">
        <f t="shared" si="37"/>
        <v>QTY- 168000 SETS/USD 0.151PER SETS</v>
      </c>
      <c r="I373" s="15" t="str">
        <f t="shared" si="38"/>
        <v>QTY-</v>
      </c>
      <c r="J373" s="15">
        <f t="shared" si="41"/>
        <v>168000</v>
      </c>
      <c r="K373" s="2" t="str">
        <f>IFERROR(
TRIM(_xlfn.TEXTAFTER(_xlfn.TEXTBEFORE(_xlfn.TEXTAFTER(tblRaw[[#This Row],[GOODS DESCRIPTION]],"QTY"),"/")," ")),
tblRaw[[#This Row],[Unit of measure]]
)</f>
        <v>168000 SETS</v>
      </c>
      <c r="L373" s="2" t="str">
        <f t="shared" si="39"/>
        <v/>
      </c>
      <c r="M373" s="2" t="str">
        <f t="shared" si="40"/>
        <v>USD</v>
      </c>
      <c r="N373" s="2">
        <v>4900</v>
      </c>
      <c r="O373" s="2" t="s">
        <v>17</v>
      </c>
      <c r="P373" s="2">
        <v>450.0187877551021</v>
      </c>
      <c r="Q373" s="2">
        <v>2205092.06</v>
      </c>
      <c r="R373" s="2">
        <v>5.3414692908617436</v>
      </c>
      <c r="S373" s="2">
        <v>26173.19952522255</v>
      </c>
      <c r="T373" s="6">
        <v>969358.4</v>
      </c>
    </row>
    <row r="374" spans="1:20">
      <c r="A374" s="5" t="s">
        <v>12</v>
      </c>
      <c r="B374" s="2" t="s">
        <v>536</v>
      </c>
      <c r="C374" s="2" t="s">
        <v>14</v>
      </c>
      <c r="D374" s="3" t="s">
        <v>15</v>
      </c>
      <c r="E374" s="2" t="s">
        <v>537</v>
      </c>
      <c r="F374" s="2" t="str">
        <f t="shared" si="35"/>
        <v>AM-430</v>
      </c>
      <c r="G374" s="2" t="str">
        <f t="shared" si="36"/>
        <v>STEEL SPRINKLER</v>
      </c>
      <c r="H374" s="2" t="str">
        <f t="shared" si="37"/>
        <v>QTY: 32208 PCS/USD 0.5816 PER PCS</v>
      </c>
      <c r="I374" s="15" t="str">
        <f t="shared" si="38"/>
        <v>QTY:</v>
      </c>
      <c r="J374" s="15">
        <f t="shared" si="41"/>
        <v>32208</v>
      </c>
      <c r="K374" s="2" t="str">
        <f>IFERROR(
TRIM(_xlfn.TEXTAFTER(_xlfn.TEXTBEFORE(_xlfn.TEXTAFTER(tblRaw[[#This Row],[GOODS DESCRIPTION]],"QTY"),"/")," ")),
tblRaw[[#This Row],[Unit of measure]]
)</f>
        <v>32208 PCS</v>
      </c>
      <c r="L374" s="2">
        <f t="shared" si="39"/>
        <v>0.58160000000000001</v>
      </c>
      <c r="M374" s="2" t="str">
        <f t="shared" si="40"/>
        <v>USD</v>
      </c>
      <c r="N374" s="2">
        <v>5904.8</v>
      </c>
      <c r="O374" s="2" t="s">
        <v>17</v>
      </c>
      <c r="P374" s="2">
        <v>281.31053210947022</v>
      </c>
      <c r="Q374" s="2">
        <v>1661082.43</v>
      </c>
      <c r="R374" s="2">
        <v>3.356927590805133</v>
      </c>
      <c r="S374" s="2">
        <v>19821.986038186162</v>
      </c>
      <c r="T374" s="6">
        <v>608620.6</v>
      </c>
    </row>
    <row r="375" spans="1:20">
      <c r="A375" s="5" t="s">
        <v>12</v>
      </c>
      <c r="B375" s="2" t="s">
        <v>538</v>
      </c>
      <c r="C375" s="2" t="s">
        <v>14</v>
      </c>
      <c r="D375" s="3" t="s">
        <v>15</v>
      </c>
      <c r="E375" s="2" t="s">
        <v>521</v>
      </c>
      <c r="F375" s="2" t="str">
        <f t="shared" si="35"/>
        <v>RYX-02-021A</v>
      </c>
      <c r="G375" s="2" t="str">
        <f t="shared" si="36"/>
        <v>MILD STEEL MULTI FUNCTION CLOTH STAND</v>
      </c>
      <c r="H375" s="2" t="str">
        <f t="shared" si="37"/>
        <v>QTY :6480NUM/CNY 61.50 PER NUM</v>
      </c>
      <c r="I375" s="15" t="str">
        <f t="shared" si="38"/>
        <v/>
      </c>
      <c r="J375" s="15" t="str">
        <f t="shared" si="41"/>
        <v/>
      </c>
      <c r="K375" s="2" t="str">
        <f>IFERROR(
TRIM(_xlfn.TEXTAFTER(_xlfn.TEXTBEFORE(_xlfn.TEXTAFTER(tblRaw[[#This Row],[GOODS DESCRIPTION]],"QTY"),"/")," ")),
tblRaw[[#This Row],[Unit of measure]]
)</f>
        <v>:6480NUM</v>
      </c>
      <c r="L375" s="2">
        <f t="shared" si="39"/>
        <v>61.5</v>
      </c>
      <c r="M375" s="2" t="str">
        <f t="shared" si="40"/>
        <v>CNY</v>
      </c>
      <c r="N375" s="2">
        <v>23760</v>
      </c>
      <c r="O375" s="2" t="s">
        <v>17</v>
      </c>
      <c r="P375" s="2">
        <v>212.06653703703711</v>
      </c>
      <c r="Q375" s="2">
        <v>5038700.92</v>
      </c>
      <c r="R375" s="2">
        <v>2.5306269336161931</v>
      </c>
      <c r="S375" s="2">
        <v>60127.695942720762</v>
      </c>
      <c r="T375" s="6">
        <v>1846180</v>
      </c>
    </row>
    <row r="376" spans="1:20">
      <c r="A376" s="5" t="s">
        <v>12</v>
      </c>
      <c r="B376" s="2" t="s">
        <v>539</v>
      </c>
      <c r="C376" s="2" t="s">
        <v>14</v>
      </c>
      <c r="D376" s="3" t="s">
        <v>15</v>
      </c>
      <c r="E376" s="2" t="s">
        <v>540</v>
      </c>
      <c r="F376" s="2" t="str">
        <f t="shared" si="35"/>
        <v>MILD</v>
      </c>
      <c r="G376" s="2" t="str">
        <f t="shared" si="36"/>
        <v>STEEL MULTI FUNCTION CLOTH STAND</v>
      </c>
      <c r="H376" s="2" t="str">
        <f t="shared" si="37"/>
        <v>RYX-02-026-3S</v>
      </c>
      <c r="I376" s="15" t="str">
        <f t="shared" si="38"/>
        <v/>
      </c>
      <c r="J376" s="15">
        <f t="shared" si="41"/>
        <v>848</v>
      </c>
      <c r="K376" s="2" t="str">
        <f>IFERROR(
TRIM(_xlfn.TEXTAFTER(_xlfn.TEXTBEFORE(_xlfn.TEXTAFTER(tblRaw[[#This Row],[GOODS DESCRIPTION]],"QTY"),"/")," ")),
tblRaw[[#This Row],[Unit of measure]]
)</f>
        <v>NOS</v>
      </c>
      <c r="L376" s="2">
        <f t="shared" si="39"/>
        <v>82</v>
      </c>
      <c r="M376" s="2" t="str">
        <f t="shared" si="40"/>
        <v>CNY</v>
      </c>
      <c r="N376" s="2">
        <v>3307.2</v>
      </c>
      <c r="O376" s="2" t="s">
        <v>17</v>
      </c>
      <c r="P376" s="2">
        <v>272.85885341073998</v>
      </c>
      <c r="Q376" s="2">
        <v>902398.8</v>
      </c>
      <c r="R376" s="2">
        <v>3.2560722364050099</v>
      </c>
      <c r="S376" s="2">
        <v>10768.4821002387</v>
      </c>
      <c r="T376" s="6">
        <v>330639</v>
      </c>
    </row>
    <row r="377" spans="1:20">
      <c r="A377" s="5" t="s">
        <v>12</v>
      </c>
      <c r="B377" s="2" t="s">
        <v>541</v>
      </c>
      <c r="C377" s="2" t="s">
        <v>14</v>
      </c>
      <c r="D377" s="3" t="s">
        <v>89</v>
      </c>
      <c r="E377" s="2" t="s">
        <v>542</v>
      </c>
      <c r="F377" s="2" t="str">
        <f t="shared" si="35"/>
        <v>AN-01</v>
      </c>
      <c r="G377" s="2" t="str">
        <f t="shared" si="36"/>
        <v>NON STICK FRY PAN 16CM</v>
      </c>
      <c r="H377" s="2" t="str">
        <f t="shared" si="37"/>
        <v>QTY:10140 PCS/ USD 0.4718 PERPCS</v>
      </c>
      <c r="I377" s="15" t="str">
        <f t="shared" si="38"/>
        <v>QTY:10140</v>
      </c>
      <c r="J377" s="15">
        <f t="shared" si="41"/>
        <v>10140</v>
      </c>
      <c r="K377" s="2" t="str">
        <f>IFERROR(
TRIM(_xlfn.TEXTAFTER(_xlfn.TEXTBEFORE(_xlfn.TEXTAFTER(tblRaw[[#This Row],[GOODS DESCRIPTION]],"QTY"),"/")," ")),
tblRaw[[#This Row],[Unit of measure]]
)</f>
        <v>PCS</v>
      </c>
      <c r="L377" s="2">
        <f t="shared" si="39"/>
        <v>0.4718</v>
      </c>
      <c r="M377" s="2" t="str">
        <f t="shared" si="40"/>
        <v>USD</v>
      </c>
      <c r="N377" s="2">
        <v>2298.4</v>
      </c>
      <c r="O377" s="2" t="s">
        <v>17</v>
      </c>
      <c r="P377" s="2">
        <v>185.020810128785</v>
      </c>
      <c r="Q377" s="2">
        <v>425251.83</v>
      </c>
      <c r="R377" s="2">
        <v>2.2078855623960001</v>
      </c>
      <c r="S377" s="2">
        <v>5074.6041766109802</v>
      </c>
      <c r="T377" s="6">
        <v>155812.29999999999</v>
      </c>
    </row>
    <row r="378" spans="1:20">
      <c r="A378" s="5" t="s">
        <v>12</v>
      </c>
      <c r="B378" s="2" t="s">
        <v>541</v>
      </c>
      <c r="C378" s="2" t="s">
        <v>14</v>
      </c>
      <c r="D378" s="3" t="s">
        <v>15</v>
      </c>
      <c r="E378" s="2" t="s">
        <v>543</v>
      </c>
      <c r="F378" s="2" t="str">
        <f t="shared" si="35"/>
        <v>STAINLESS</v>
      </c>
      <c r="G378" s="2" t="str">
        <f t="shared" si="36"/>
        <v>STEEL GRATER WITH HANDLE</v>
      </c>
      <c r="H378" s="2" t="str">
        <f t="shared" si="37"/>
        <v>KL324H-9S</v>
      </c>
      <c r="I378" s="15" t="str">
        <f t="shared" si="38"/>
        <v/>
      </c>
      <c r="J378" s="15">
        <f t="shared" si="41"/>
        <v>59040</v>
      </c>
      <c r="K378" s="2" t="str">
        <f>IFERROR(
TRIM(_xlfn.TEXTAFTER(_xlfn.TEXTBEFORE(_xlfn.TEXTAFTER(tblRaw[[#This Row],[GOODS DESCRIPTION]],"QTY"),"/")," ")),
tblRaw[[#This Row],[Unit of measure]]
)</f>
        <v>59040 NOS</v>
      </c>
      <c r="L378" s="2">
        <f t="shared" si="39"/>
        <v>0.624</v>
      </c>
      <c r="M378" s="2" t="str">
        <f t="shared" si="40"/>
        <v>USD</v>
      </c>
      <c r="N378" s="2">
        <v>9512</v>
      </c>
      <c r="O378" s="2" t="s">
        <v>17</v>
      </c>
      <c r="P378" s="2">
        <v>330.35913477712398</v>
      </c>
      <c r="Q378" s="2">
        <v>3142376.09</v>
      </c>
      <c r="R378" s="2">
        <v>3.9422331118988501</v>
      </c>
      <c r="S378" s="2">
        <v>37498.521360381899</v>
      </c>
      <c r="T378" s="6">
        <v>1151366.6000000001</v>
      </c>
    </row>
    <row r="379" spans="1:20">
      <c r="A379" s="5" t="s">
        <v>12</v>
      </c>
      <c r="B379" s="2" t="s">
        <v>541</v>
      </c>
      <c r="C379" s="2" t="s">
        <v>14</v>
      </c>
      <c r="D379" s="3" t="s">
        <v>89</v>
      </c>
      <c r="E379" s="2" t="s">
        <v>544</v>
      </c>
      <c r="F379" s="2" t="str">
        <f t="shared" si="35"/>
        <v>AN-02</v>
      </c>
      <c r="G379" s="2" t="str">
        <f t="shared" si="36"/>
        <v>NON STICK SAUCE PAN 16CM</v>
      </c>
      <c r="H379" s="2" t="str">
        <f t="shared" si="37"/>
        <v>QTY:18630 PCS/ USD 0.5352 PER PCS</v>
      </c>
      <c r="I379" s="15" t="str">
        <f t="shared" si="38"/>
        <v>QTY:18630</v>
      </c>
      <c r="J379" s="15">
        <f t="shared" si="41"/>
        <v>18630</v>
      </c>
      <c r="K379" s="2" t="str">
        <f>IFERROR(
TRIM(_xlfn.TEXTAFTER(_xlfn.TEXTBEFORE(_xlfn.TEXTAFTER(tblRaw[[#This Row],[GOODS DESCRIPTION]],"QTY"),"/")," ")),
tblRaw[[#This Row],[Unit of measure]]
)</f>
        <v>PCS</v>
      </c>
      <c r="L379" s="2">
        <f t="shared" si="39"/>
        <v>0.53520000000000001</v>
      </c>
      <c r="M379" s="2" t="str">
        <f t="shared" si="40"/>
        <v>USD</v>
      </c>
      <c r="N379" s="2">
        <v>4781.7</v>
      </c>
      <c r="O379" s="2" t="s">
        <v>17</v>
      </c>
      <c r="P379" s="2">
        <v>185.352014973754</v>
      </c>
      <c r="Q379" s="2">
        <v>886297.73</v>
      </c>
      <c r="R379" s="2">
        <v>2.21183788751497</v>
      </c>
      <c r="S379" s="2">
        <v>10576.3452267303</v>
      </c>
      <c r="T379" s="6">
        <v>324739.5</v>
      </c>
    </row>
    <row r="380" spans="1:20">
      <c r="A380" s="5" t="s">
        <v>12</v>
      </c>
      <c r="B380" s="2" t="s">
        <v>545</v>
      </c>
      <c r="C380" s="2" t="s">
        <v>14</v>
      </c>
      <c r="D380" s="3" t="s">
        <v>15</v>
      </c>
      <c r="E380" s="2" t="s">
        <v>546</v>
      </c>
      <c r="F380" s="2" t="str">
        <f t="shared" si="35"/>
        <v>STEEL</v>
      </c>
      <c r="G380" s="2" t="str">
        <f t="shared" si="36"/>
        <v>RECTANGLE CONTAINER</v>
      </c>
      <c r="H380" s="2" t="str">
        <f t="shared" si="37"/>
        <v>6901</v>
      </c>
      <c r="I380" s="15" t="str">
        <f t="shared" si="38"/>
        <v/>
      </c>
      <c r="J380" s="15">
        <f t="shared" si="41"/>
        <v>27960</v>
      </c>
      <c r="K380" s="2" t="str">
        <f>IFERROR(
TRIM(_xlfn.TEXTAFTER(_xlfn.TEXTBEFORE(_xlfn.TEXTAFTER(tblRaw[[#This Row],[GOODS DESCRIPTION]],"QTY"),"/")," ")),
tblRaw[[#This Row],[Unit of measure]]
)</f>
        <v>NOS</v>
      </c>
      <c r="L380" s="2">
        <f t="shared" si="39"/>
        <v>0.9</v>
      </c>
      <c r="M380" s="2" t="str">
        <f t="shared" si="40"/>
        <v>USD</v>
      </c>
      <c r="N380" s="2">
        <v>4543.5</v>
      </c>
      <c r="O380" s="2" t="s">
        <v>17</v>
      </c>
      <c r="P380" s="2">
        <v>472.73367227908</v>
      </c>
      <c r="Q380" s="2">
        <v>2147865.44</v>
      </c>
      <c r="R380" s="2">
        <v>5.6412132730200497</v>
      </c>
      <c r="S380" s="2">
        <v>25630.852505966599</v>
      </c>
      <c r="T380" s="6">
        <v>786977.9</v>
      </c>
    </row>
    <row r="381" spans="1:20">
      <c r="A381" s="5" t="s">
        <v>12</v>
      </c>
      <c r="B381" s="2" t="s">
        <v>545</v>
      </c>
      <c r="C381" s="2" t="s">
        <v>14</v>
      </c>
      <c r="D381" s="3" t="s">
        <v>15</v>
      </c>
      <c r="E381" s="2" t="s">
        <v>547</v>
      </c>
      <c r="F381" s="2" t="str">
        <f t="shared" si="35"/>
        <v>STEEL</v>
      </c>
      <c r="G381" s="2" t="str">
        <f t="shared" si="36"/>
        <v>LUNCH BOX 3LAYER</v>
      </c>
      <c r="H381" s="2" t="str">
        <f t="shared" si="37"/>
        <v>8505</v>
      </c>
      <c r="I381" s="15" t="str">
        <f t="shared" si="38"/>
        <v/>
      </c>
      <c r="J381" s="15">
        <f t="shared" si="41"/>
        <v>11100</v>
      </c>
      <c r="K381" s="2" t="str">
        <f>IFERROR(
TRIM(_xlfn.TEXTAFTER(_xlfn.TEXTBEFORE(_xlfn.TEXTAFTER(tblRaw[[#This Row],[GOODS DESCRIPTION]],"QTY"),"/")," ")),
tblRaw[[#This Row],[Unit of measure]]
)</f>
        <v>NOS</v>
      </c>
      <c r="L381" s="2">
        <f t="shared" si="39"/>
        <v>3.3</v>
      </c>
      <c r="M381" s="2" t="str">
        <f t="shared" si="40"/>
        <v>USD</v>
      </c>
      <c r="N381" s="2">
        <v>7215</v>
      </c>
      <c r="O381" s="2" t="s">
        <v>17</v>
      </c>
      <c r="P381" s="2">
        <v>433.33915731115701</v>
      </c>
      <c r="Q381" s="2">
        <v>3126542.02</v>
      </c>
      <c r="R381" s="2">
        <v>5.1711116624243099</v>
      </c>
      <c r="S381" s="2">
        <v>37309.570644391402</v>
      </c>
      <c r="T381" s="6">
        <v>1145565</v>
      </c>
    </row>
    <row r="382" spans="1:20">
      <c r="A382" s="5" t="s">
        <v>12</v>
      </c>
      <c r="B382" s="2" t="s">
        <v>545</v>
      </c>
      <c r="C382" s="2" t="s">
        <v>14</v>
      </c>
      <c r="D382" s="3" t="s">
        <v>15</v>
      </c>
      <c r="E382" s="2" t="s">
        <v>548</v>
      </c>
      <c r="F382" s="2" t="str">
        <f t="shared" si="35"/>
        <v>STEEL</v>
      </c>
      <c r="G382" s="2" t="str">
        <f t="shared" si="36"/>
        <v>LUNCH BOX SMALL</v>
      </c>
      <c r="H382" s="2" t="str">
        <f t="shared" si="37"/>
        <v>6587</v>
      </c>
      <c r="I382" s="15" t="str">
        <f t="shared" si="38"/>
        <v/>
      </c>
      <c r="J382" s="15">
        <f t="shared" si="41"/>
        <v>51000</v>
      </c>
      <c r="K382" s="2" t="str">
        <f>IFERROR(
TRIM(_xlfn.TEXTAFTER(_xlfn.TEXTBEFORE(_xlfn.TEXTAFTER(tblRaw[[#This Row],[GOODS DESCRIPTION]],"QTY"),"/")," ")),
tblRaw[[#This Row],[Unit of measure]]
)</f>
        <v>NOS</v>
      </c>
      <c r="L382" s="2">
        <f t="shared" si="39"/>
        <v>1.47</v>
      </c>
      <c r="M382" s="2" t="str">
        <f t="shared" si="40"/>
        <v>USD</v>
      </c>
      <c r="N382" s="2">
        <v>10348.75</v>
      </c>
      <c r="O382" s="2" t="s">
        <v>17</v>
      </c>
      <c r="P382" s="2">
        <v>618.33946032129495</v>
      </c>
      <c r="Q382" s="2">
        <v>6399040.4900000002</v>
      </c>
      <c r="R382" s="2">
        <v>7.3787525098006599</v>
      </c>
      <c r="S382" s="2">
        <v>76360.865035799507</v>
      </c>
      <c r="T382" s="6">
        <v>2344608.4</v>
      </c>
    </row>
    <row r="383" spans="1:20">
      <c r="A383" s="5" t="s">
        <v>12</v>
      </c>
      <c r="B383" s="2" t="s">
        <v>549</v>
      </c>
      <c r="C383" s="2" t="s">
        <v>14</v>
      </c>
      <c r="D383" s="3" t="s">
        <v>89</v>
      </c>
      <c r="E383" s="2" t="s">
        <v>550</v>
      </c>
      <c r="F383" s="2" t="str">
        <f t="shared" si="35"/>
        <v>AN-01</v>
      </c>
      <c r="G383" s="2" t="str">
        <f t="shared" si="36"/>
        <v>NON STICK FRY PAN 16CM</v>
      </c>
      <c r="H383" s="2" t="str">
        <f t="shared" si="37"/>
        <v>QTY: 10110 PCS /USD 0.4705 PERPCS</v>
      </c>
      <c r="I383" s="15" t="str">
        <f t="shared" si="38"/>
        <v>QTY:</v>
      </c>
      <c r="J383" s="15">
        <f t="shared" si="41"/>
        <v>10110</v>
      </c>
      <c r="K383" s="2" t="str">
        <f>IFERROR(
TRIM(_xlfn.TEXTAFTER(_xlfn.TEXTBEFORE(_xlfn.TEXTAFTER(tblRaw[[#This Row],[GOODS DESCRIPTION]],"QTY"),"/")," ")),
tblRaw[[#This Row],[Unit of measure]]
)</f>
        <v>10110 PCS</v>
      </c>
      <c r="L383" s="2">
        <f t="shared" si="39"/>
        <v>0.47049999999999997</v>
      </c>
      <c r="M383" s="2" t="str">
        <f t="shared" si="40"/>
        <v>USD</v>
      </c>
      <c r="N383" s="2">
        <v>2291.6</v>
      </c>
      <c r="O383" s="2" t="s">
        <v>17</v>
      </c>
      <c r="P383" s="2">
        <v>184.38649851631999</v>
      </c>
      <c r="Q383" s="2">
        <v>422540.1</v>
      </c>
      <c r="R383" s="2">
        <v>2.1872657000749798</v>
      </c>
      <c r="S383" s="2">
        <v>5012.3380782918102</v>
      </c>
      <c r="T383" s="6">
        <v>154818.70000000001</v>
      </c>
    </row>
    <row r="384" spans="1:20">
      <c r="A384" s="5" t="s">
        <v>12</v>
      </c>
      <c r="B384" s="2" t="s">
        <v>549</v>
      </c>
      <c r="C384" s="2" t="s">
        <v>14</v>
      </c>
      <c r="D384" s="3" t="s">
        <v>15</v>
      </c>
      <c r="E384" s="2" t="s">
        <v>551</v>
      </c>
      <c r="F384" s="2" t="str">
        <f t="shared" si="35"/>
        <v>AM-321</v>
      </c>
      <c r="G384" s="2" t="str">
        <f t="shared" si="36"/>
        <v>STEEL DRAINER</v>
      </c>
      <c r="H384" s="2" t="str">
        <f t="shared" si="37"/>
        <v>QTY:25200 PCS/USD 0.7359 PER PCS</v>
      </c>
      <c r="I384" s="15" t="str">
        <f t="shared" si="38"/>
        <v/>
      </c>
      <c r="J384" s="15">
        <f t="shared" si="41"/>
        <v>25200</v>
      </c>
      <c r="K384" s="2" t="str">
        <f>IFERROR(
TRIM(_xlfn.TEXTAFTER(_xlfn.TEXTBEFORE(_xlfn.TEXTAFTER(tblRaw[[#This Row],[GOODS DESCRIPTION]],"QTY"),"/")," ")),
tblRaw[[#This Row],[Unit of measure]]
)</f>
        <v>PCS</v>
      </c>
      <c r="L384" s="2">
        <f t="shared" si="39"/>
        <v>0.7359</v>
      </c>
      <c r="M384" s="2" t="str">
        <f t="shared" si="40"/>
        <v>USD</v>
      </c>
      <c r="N384" s="2">
        <v>3465</v>
      </c>
      <c r="O384" s="2" t="s">
        <v>17</v>
      </c>
      <c r="P384" s="2">
        <v>475.41501875901901</v>
      </c>
      <c r="Q384" s="2">
        <v>1647313.04</v>
      </c>
      <c r="R384" s="2">
        <v>5.6395613138673601</v>
      </c>
      <c r="S384" s="2">
        <v>19541.079952550401</v>
      </c>
      <c r="T384" s="6">
        <v>603575.5</v>
      </c>
    </row>
    <row r="385" spans="1:20">
      <c r="A385" s="5" t="s">
        <v>12</v>
      </c>
      <c r="B385" s="2" t="s">
        <v>549</v>
      </c>
      <c r="C385" s="2" t="s">
        <v>14</v>
      </c>
      <c r="D385" s="3" t="s">
        <v>89</v>
      </c>
      <c r="E385" s="2" t="s">
        <v>552</v>
      </c>
      <c r="F385" s="2" t="str">
        <f t="shared" si="35"/>
        <v>AN-02</v>
      </c>
      <c r="G385" s="2" t="str">
        <f t="shared" si="36"/>
        <v>NON STICK SAUCE PAN 16CM</v>
      </c>
      <c r="H385" s="2" t="str">
        <f t="shared" si="37"/>
        <v>QTY: 21870 PCS /USD 0.5337 PER PCS</v>
      </c>
      <c r="I385" s="15" t="str">
        <f t="shared" si="38"/>
        <v>QTY:</v>
      </c>
      <c r="J385" s="15">
        <f t="shared" si="41"/>
        <v>21870</v>
      </c>
      <c r="K385" s="2" t="str">
        <f>IFERROR(
TRIM(_xlfn.TEXTAFTER(_xlfn.TEXTBEFORE(_xlfn.TEXTAFTER(tblRaw[[#This Row],[GOODS DESCRIPTION]],"QTY"),"/")," ")),
tblRaw[[#This Row],[Unit of measure]]
)</f>
        <v>21870 PCS</v>
      </c>
      <c r="L385" s="2">
        <f t="shared" si="39"/>
        <v>0.53369999999999995</v>
      </c>
      <c r="M385" s="2" t="str">
        <f t="shared" si="40"/>
        <v>USD</v>
      </c>
      <c r="N385" s="2">
        <v>5613.3</v>
      </c>
      <c r="O385" s="2" t="s">
        <v>17</v>
      </c>
      <c r="P385" s="2">
        <v>184.70752854826901</v>
      </c>
      <c r="Q385" s="2">
        <v>1036818.77</v>
      </c>
      <c r="R385" s="2">
        <v>2.1910738855073499</v>
      </c>
      <c r="S385" s="2">
        <v>12299.155041518399</v>
      </c>
      <c r="T385" s="6">
        <v>379890.5</v>
      </c>
    </row>
    <row r="386" spans="1:20">
      <c r="A386" s="5" t="s">
        <v>12</v>
      </c>
      <c r="B386" s="2" t="s">
        <v>553</v>
      </c>
      <c r="C386" s="2" t="s">
        <v>14</v>
      </c>
      <c r="D386" s="3" t="s">
        <v>15</v>
      </c>
      <c r="E386" s="2" t="s">
        <v>554</v>
      </c>
      <c r="F386" s="2" t="str">
        <f t="shared" ref="F386:F449" si="42">IFERROR(TRIM(LEFT(E386, FIND(" ", E386)-1)), "")</f>
        <v>STAINLESS</v>
      </c>
      <c r="G386" s="2" t="str">
        <f t="shared" ref="G386:G449" si="43">IFERROR(TRIM(MID(E386, FIND(" ", E386)+1, FIND("(",E386)-FIND(" ",E386)-1)), "")</f>
        <v>STEELSPORTS BOTTLE 1.45L</v>
      </c>
      <c r="H386" s="2" t="str">
        <f t="shared" ref="H386:H449" si="44">IFERROR(MID(E386, FIND("(",E386)+1, FIND(")",E386)-FIND("(",E386)-1), "")</f>
        <v>AM-398</v>
      </c>
      <c r="I386" s="15" t="str">
        <f t="shared" ref="I386:I449" si="45">IFERROR(MID(E386, FIND("(",E386, FIND("P",E386)) + 1, FIND(" ",E386, FIND("(",E386)) - FIND("(",E386) - 1), "")</f>
        <v>AM-398)</v>
      </c>
      <c r="J386" s="15">
        <f t="shared" si="41"/>
        <v>1956</v>
      </c>
      <c r="K386" s="2" t="str">
        <f>IFERROR(
TRIM(_xlfn.TEXTAFTER(_xlfn.TEXTBEFORE(_xlfn.TEXTAFTER(tblRaw[[#This Row],[GOODS DESCRIPTION]],"QTY"),"/")," ")),
tblRaw[[#This Row],[Unit of measure]]
)</f>
        <v>1956 NOS</v>
      </c>
      <c r="L386" s="2">
        <f t="shared" ref="L386:L449" si="46">IFERROR(--MID(E386, FIND("USD",E386)+4, FIND(" ",E386,FIND("USD",E386)+5)-FIND("USD",E386)-4), IFERROR(--MID(E386,FIND("CNY",E386)+4,FIND(" ",E386,FIND("CNY",E386)+5)-FIND("CNY",E386)-4),""))</f>
        <v>1.61</v>
      </c>
      <c r="M386" s="2" t="str">
        <f t="shared" ref="M386:M449" si="47">IFERROR(IF(ISNUMBER(SEARCH("USD",E386)),"USD",IF(ISNUMBER(SEARCH("CNY",E386)),"CNY","")), "")</f>
        <v>USD</v>
      </c>
      <c r="N386" s="2">
        <v>570.5</v>
      </c>
      <c r="O386" s="2" t="s">
        <v>17</v>
      </c>
      <c r="P386" s="2">
        <v>483.2544785</v>
      </c>
      <c r="Q386" s="2">
        <v>275696.68</v>
      </c>
      <c r="R386" s="2">
        <v>5.7325560920000003</v>
      </c>
      <c r="S386" s="2">
        <v>3270.4232499999998</v>
      </c>
      <c r="T386" s="6">
        <v>101015.2</v>
      </c>
    </row>
    <row r="387" spans="1:20">
      <c r="A387" s="5" t="s">
        <v>12</v>
      </c>
      <c r="B387" s="2" t="s">
        <v>553</v>
      </c>
      <c r="C387" s="2" t="s">
        <v>14</v>
      </c>
      <c r="D387" s="3" t="s">
        <v>15</v>
      </c>
      <c r="E387" s="2" t="s">
        <v>555</v>
      </c>
      <c r="F387" s="2" t="str">
        <f t="shared" si="42"/>
        <v>STAINLESS</v>
      </c>
      <c r="G387" s="2" t="str">
        <f t="shared" si="43"/>
        <v>STEEL SPORTS BOTTLE 900ML</v>
      </c>
      <c r="H387" s="2" t="str">
        <f t="shared" si="44"/>
        <v>AM-324</v>
      </c>
      <c r="I387" s="15" t="str">
        <f t="shared" si="45"/>
        <v>AM-324)</v>
      </c>
      <c r="J387" s="15">
        <f t="shared" ref="J387:J450" si="48">IFERROR(--SUBSTITUTE(MID(E387, FIND("QTY", E387)+4, FIND(" ",E387, FIND("QTY",E387)+5)-FIND("QTY",E387)-4), ",",""),"")</f>
        <v>11448</v>
      </c>
      <c r="K387" s="2" t="str">
        <f>IFERROR(
TRIM(_xlfn.TEXTAFTER(_xlfn.TEXTBEFORE(_xlfn.TEXTAFTER(tblRaw[[#This Row],[GOODS DESCRIPTION]],"QTY"),"/")," ")),
tblRaw[[#This Row],[Unit of measure]]
)</f>
        <v>11448 NOS</v>
      </c>
      <c r="L387" s="2">
        <f t="shared" si="46"/>
        <v>1.3680000000000001</v>
      </c>
      <c r="M387" s="2" t="str">
        <f t="shared" si="47"/>
        <v>USD</v>
      </c>
      <c r="N387" s="2">
        <v>2321.4</v>
      </c>
      <c r="O387" s="2" t="s">
        <v>17</v>
      </c>
      <c r="P387" s="2">
        <v>590.61226850000003</v>
      </c>
      <c r="Q387" s="2">
        <v>1371047.32</v>
      </c>
      <c r="R387" s="2">
        <v>7.0060767310000003</v>
      </c>
      <c r="S387" s="2">
        <v>16263.90652</v>
      </c>
      <c r="T387" s="6">
        <v>502351.7</v>
      </c>
    </row>
    <row r="388" spans="1:20">
      <c r="A388" s="5" t="s">
        <v>12</v>
      </c>
      <c r="B388" s="2" t="s">
        <v>553</v>
      </c>
      <c r="C388" s="2" t="s">
        <v>14</v>
      </c>
      <c r="D388" s="3" t="s">
        <v>15</v>
      </c>
      <c r="E388" s="2" t="s">
        <v>556</v>
      </c>
      <c r="F388" s="2" t="str">
        <f t="shared" si="42"/>
        <v>STAINLESS</v>
      </c>
      <c r="G388" s="2" t="str">
        <f t="shared" si="43"/>
        <v>STEEL SPORTS BOTTLE 750ML S-308-C6</v>
      </c>
      <c r="H388" s="2" t="str">
        <f t="shared" si="44"/>
        <v>NP-20</v>
      </c>
      <c r="I388" s="15" t="str">
        <f t="shared" si="45"/>
        <v>NP-20)</v>
      </c>
      <c r="J388" s="15">
        <f t="shared" si="48"/>
        <v>35424</v>
      </c>
      <c r="K388" s="2" t="str">
        <f>IFERROR(
TRIM(_xlfn.TEXTAFTER(_xlfn.TEXTBEFORE(_xlfn.TEXTAFTER(tblRaw[[#This Row],[GOODS DESCRIPTION]],"QTY"),"/")," ")),
tblRaw[[#This Row],[Unit of measure]]
)</f>
        <v>35424 NOS</v>
      </c>
      <c r="L388" s="2">
        <f t="shared" si="46"/>
        <v>0.97599999999999998</v>
      </c>
      <c r="M388" s="2" t="str">
        <f t="shared" si="47"/>
        <v>USD</v>
      </c>
      <c r="N388" s="2">
        <v>6199.2</v>
      </c>
      <c r="O388" s="2" t="s">
        <v>17</v>
      </c>
      <c r="P388" s="2">
        <v>488.25704450000001</v>
      </c>
      <c r="Q388" s="2">
        <v>3026803.07</v>
      </c>
      <c r="R388" s="2">
        <v>5.7918985110000003</v>
      </c>
      <c r="S388" s="2">
        <v>35905.13725</v>
      </c>
      <c r="T388" s="6">
        <v>1109020.7</v>
      </c>
    </row>
    <row r="389" spans="1:20">
      <c r="A389" s="5" t="s">
        <v>12</v>
      </c>
      <c r="B389" s="2" t="s">
        <v>553</v>
      </c>
      <c r="C389" s="2" t="s">
        <v>14</v>
      </c>
      <c r="D389" s="3" t="s">
        <v>15</v>
      </c>
      <c r="E389" s="2" t="s">
        <v>557</v>
      </c>
      <c r="F389" s="2" t="str">
        <f t="shared" si="42"/>
        <v>STAINLESS</v>
      </c>
      <c r="G389" s="2" t="str">
        <f t="shared" si="43"/>
        <v>STEELSPORTS BOTTLE 650ML S115</v>
      </c>
      <c r="H389" s="2" t="str">
        <f t="shared" si="44"/>
        <v>NP-21</v>
      </c>
      <c r="I389" s="15" t="str">
        <f t="shared" si="45"/>
        <v>NP-21)</v>
      </c>
      <c r="J389" s="15" t="str">
        <f t="shared" si="48"/>
        <v/>
      </c>
      <c r="K389" s="2" t="str">
        <f>IFERROR(
TRIM(_xlfn.TEXTAFTER(_xlfn.TEXTBEFORE(_xlfn.TEXTAFTER(tblRaw[[#This Row],[GOODS DESCRIPTION]],"QTY"),"/")," ")),
tblRaw[[#This Row],[Unit of measure]]
)</f>
        <v>46320NOS</v>
      </c>
      <c r="L389" s="2">
        <f t="shared" si="46"/>
        <v>0.99</v>
      </c>
      <c r="M389" s="2" t="str">
        <f t="shared" si="47"/>
        <v>USD</v>
      </c>
      <c r="N389" s="2">
        <v>7720</v>
      </c>
      <c r="O389" s="2" t="s">
        <v>17</v>
      </c>
      <c r="P389" s="2">
        <v>520.02384719999998</v>
      </c>
      <c r="Q389" s="2">
        <v>4014584.1</v>
      </c>
      <c r="R389" s="2">
        <v>6.1687289099999996</v>
      </c>
      <c r="S389" s="2">
        <v>47622.587189999998</v>
      </c>
      <c r="T389" s="6">
        <v>1470943.6</v>
      </c>
    </row>
    <row r="390" spans="1:20">
      <c r="A390" s="5" t="s">
        <v>12</v>
      </c>
      <c r="B390" s="2" t="s">
        <v>553</v>
      </c>
      <c r="C390" s="2" t="s">
        <v>14</v>
      </c>
      <c r="D390" s="3" t="s">
        <v>15</v>
      </c>
      <c r="E390" s="2" t="s">
        <v>558</v>
      </c>
      <c r="F390" s="2" t="str">
        <f t="shared" si="42"/>
        <v>STAINLESS</v>
      </c>
      <c r="G390" s="2" t="str">
        <f t="shared" si="43"/>
        <v>STEEL SPORTS BOTTLE 750ML SG-702</v>
      </c>
      <c r="H390" s="2" t="str">
        <f t="shared" si="44"/>
        <v>SB-01</v>
      </c>
      <c r="I390" s="15" t="str">
        <f t="shared" si="45"/>
        <v>SB-01)</v>
      </c>
      <c r="J390" s="15">
        <f t="shared" si="48"/>
        <v>27408</v>
      </c>
      <c r="K390" s="2" t="str">
        <f>IFERROR(
TRIM(_xlfn.TEXTAFTER(_xlfn.TEXTBEFORE(_xlfn.TEXTAFTER(tblRaw[[#This Row],[GOODS DESCRIPTION]],"QTY"),"/")," ")),
tblRaw[[#This Row],[Unit of measure]]
)</f>
        <v>27408 NOS</v>
      </c>
      <c r="L390" s="2">
        <f t="shared" si="46"/>
        <v>1.0449999999999999</v>
      </c>
      <c r="M390" s="2" t="str">
        <f t="shared" si="47"/>
        <v>USD</v>
      </c>
      <c r="N390" s="2">
        <v>4796.3999999999996</v>
      </c>
      <c r="O390" s="2" t="s">
        <v>17</v>
      </c>
      <c r="P390" s="2">
        <v>522.77533359999995</v>
      </c>
      <c r="Q390" s="2">
        <v>2507439.61</v>
      </c>
      <c r="R390" s="2">
        <v>6.2013681329999999</v>
      </c>
      <c r="S390" s="2">
        <v>29744.242109999999</v>
      </c>
      <c r="T390" s="6">
        <v>918725.9</v>
      </c>
    </row>
    <row r="391" spans="1:20">
      <c r="A391" s="5" t="s">
        <v>12</v>
      </c>
      <c r="B391" s="2" t="s">
        <v>559</v>
      </c>
      <c r="C391" s="2" t="s">
        <v>14</v>
      </c>
      <c r="D391" s="3" t="s">
        <v>15</v>
      </c>
      <c r="E391" s="2" t="s">
        <v>560</v>
      </c>
      <c r="F391" s="2" t="str">
        <f t="shared" si="42"/>
        <v>STEEL</v>
      </c>
      <c r="G391" s="2" t="str">
        <f t="shared" si="43"/>
        <v>LUNCH BOX 2 LAYER</v>
      </c>
      <c r="H391" s="2" t="str">
        <f t="shared" si="44"/>
        <v>8504</v>
      </c>
      <c r="I391" s="15" t="str">
        <f t="shared" si="45"/>
        <v/>
      </c>
      <c r="J391" s="15">
        <f t="shared" si="48"/>
        <v>22080</v>
      </c>
      <c r="K391" s="2" t="str">
        <f>IFERROR(
TRIM(_xlfn.TEXTAFTER(_xlfn.TEXTBEFORE(_xlfn.TEXTAFTER(tblRaw[[#This Row],[GOODS DESCRIPTION]],"QTY"),"/")," ")),
tblRaw[[#This Row],[Unit of measure]]
)</f>
        <v>22080 NOS</v>
      </c>
      <c r="L391" s="2">
        <f t="shared" si="46"/>
        <v>2.3199999999999998</v>
      </c>
      <c r="M391" s="2" t="str">
        <f t="shared" si="47"/>
        <v>USD</v>
      </c>
      <c r="N391" s="2">
        <v>10561.6</v>
      </c>
      <c r="O391" s="2" t="s">
        <v>17</v>
      </c>
      <c r="P391" s="2">
        <v>418.28790429999998</v>
      </c>
      <c r="Q391" s="2">
        <v>4417789.53</v>
      </c>
      <c r="R391" s="2">
        <v>4.9618968480000003</v>
      </c>
      <c r="S391" s="2">
        <v>52405.569750000002</v>
      </c>
      <c r="T391" s="6">
        <v>1618678.1</v>
      </c>
    </row>
    <row r="392" spans="1:20">
      <c r="A392" s="5" t="s">
        <v>12</v>
      </c>
      <c r="B392" s="2" t="s">
        <v>559</v>
      </c>
      <c r="C392" s="2" t="s">
        <v>14</v>
      </c>
      <c r="D392" s="3" t="s">
        <v>15</v>
      </c>
      <c r="E392" s="2" t="s">
        <v>561</v>
      </c>
      <c r="F392" s="2" t="str">
        <f t="shared" si="42"/>
        <v>STEEL</v>
      </c>
      <c r="G392" s="2" t="str">
        <f t="shared" si="43"/>
        <v>LUNCH BOX</v>
      </c>
      <c r="H392" s="2" t="str">
        <f t="shared" si="44"/>
        <v>6527</v>
      </c>
      <c r="I392" s="15" t="str">
        <f t="shared" si="45"/>
        <v/>
      </c>
      <c r="J392" s="15">
        <f t="shared" si="48"/>
        <v>25680</v>
      </c>
      <c r="K392" s="2" t="str">
        <f>IFERROR(
TRIM(_xlfn.TEXTAFTER(_xlfn.TEXTBEFORE(_xlfn.TEXTAFTER(tblRaw[[#This Row],[GOODS DESCRIPTION]],"QTY"),"/")," ")),
tblRaw[[#This Row],[Unit of measure]]
)</f>
        <v>25680 NOS</v>
      </c>
      <c r="L392" s="2">
        <f t="shared" si="46"/>
        <v>1.86</v>
      </c>
      <c r="M392" s="2" t="str">
        <f t="shared" si="47"/>
        <v>USD</v>
      </c>
      <c r="N392" s="2">
        <v>8945.2000000000007</v>
      </c>
      <c r="O392" s="2" t="s">
        <v>17</v>
      </c>
      <c r="P392" s="2">
        <v>460.50664599999999</v>
      </c>
      <c r="Q392" s="2">
        <v>4119324.05</v>
      </c>
      <c r="R392" s="2">
        <v>5.4627122899999998</v>
      </c>
      <c r="S392" s="2">
        <v>48865.053970000001</v>
      </c>
      <c r="T392" s="6">
        <v>1509320.3</v>
      </c>
    </row>
    <row r="393" spans="1:20">
      <c r="A393" s="5" t="s">
        <v>12</v>
      </c>
      <c r="B393" s="2" t="s">
        <v>562</v>
      </c>
      <c r="C393" s="2" t="s">
        <v>14</v>
      </c>
      <c r="D393" s="3" t="s">
        <v>15</v>
      </c>
      <c r="E393" s="2" t="s">
        <v>563</v>
      </c>
      <c r="F393" s="2" t="str">
        <f t="shared" si="42"/>
        <v>STAINLESS</v>
      </c>
      <c r="G393" s="2" t="str">
        <f t="shared" si="43"/>
        <v>STEEL COLA BOTTLE 750ML SK750</v>
      </c>
      <c r="H393" s="2" t="str">
        <f t="shared" si="44"/>
        <v>SL-01</v>
      </c>
      <c r="I393" s="15" t="str">
        <f t="shared" si="45"/>
        <v/>
      </c>
      <c r="J393" s="15">
        <f t="shared" si="48"/>
        <v>7296</v>
      </c>
      <c r="K393" s="2" t="str">
        <f>IFERROR(
TRIM(_xlfn.TEXTAFTER(_xlfn.TEXTBEFORE(_xlfn.TEXTAFTER(tblRaw[[#This Row],[GOODS DESCRIPTION]],"QTY"),"/")," ")),
tblRaw[[#This Row],[Unit of measure]]
)</f>
        <v>7296 NOS</v>
      </c>
      <c r="L393" s="2">
        <f t="shared" si="46"/>
        <v>1.1279999999999999</v>
      </c>
      <c r="M393" s="2" t="str">
        <f t="shared" si="47"/>
        <v>USD</v>
      </c>
      <c r="N393" s="2">
        <v>1398.4</v>
      </c>
      <c r="O393" s="2" t="s">
        <v>17</v>
      </c>
      <c r="P393" s="2">
        <v>514.76123429999996</v>
      </c>
      <c r="Q393" s="2">
        <v>719842.11</v>
      </c>
      <c r="R393" s="2">
        <v>6.1063017110000004</v>
      </c>
      <c r="S393" s="2">
        <v>8539.0523130000001</v>
      </c>
      <c r="T393" s="6">
        <v>263750.09999999998</v>
      </c>
    </row>
    <row r="394" spans="1:20">
      <c r="A394" s="5" t="s">
        <v>12</v>
      </c>
      <c r="B394" s="2" t="s">
        <v>562</v>
      </c>
      <c r="C394" s="2" t="s">
        <v>14</v>
      </c>
      <c r="D394" s="3" t="s">
        <v>15</v>
      </c>
      <c r="E394" s="2" t="s">
        <v>564</v>
      </c>
      <c r="F394" s="2" t="str">
        <f t="shared" si="42"/>
        <v>STAINLESS</v>
      </c>
      <c r="G394" s="2" t="str">
        <f t="shared" si="43"/>
        <v>STEEL SPORTS BOTTLE 750ML SG-702</v>
      </c>
      <c r="H394" s="2" t="str">
        <f t="shared" si="44"/>
        <v>SB-01</v>
      </c>
      <c r="I394" s="15" t="str">
        <f t="shared" si="45"/>
        <v>SB-01)</v>
      </c>
      <c r="J394" s="15">
        <f t="shared" si="48"/>
        <v>17256</v>
      </c>
      <c r="K394" s="2" t="str">
        <f>IFERROR(
TRIM(_xlfn.TEXTAFTER(_xlfn.TEXTBEFORE(_xlfn.TEXTAFTER(tblRaw[[#This Row],[GOODS DESCRIPTION]],"QTY"),"/")," ")),
tblRaw[[#This Row],[Unit of measure]]
)</f>
        <v>17256 NOS</v>
      </c>
      <c r="L394" s="2">
        <f t="shared" si="46"/>
        <v>1.0449999999999999</v>
      </c>
      <c r="M394" s="2" t="str">
        <f t="shared" si="47"/>
        <v>USD</v>
      </c>
      <c r="N394" s="2">
        <v>2876</v>
      </c>
      <c r="O394" s="2" t="s">
        <v>17</v>
      </c>
      <c r="P394" s="2">
        <v>548.41679420000003</v>
      </c>
      <c r="Q394" s="2">
        <v>1577246.7</v>
      </c>
      <c r="R394" s="2">
        <v>6.5055372970000001</v>
      </c>
      <c r="S394" s="2">
        <v>18709.92527</v>
      </c>
      <c r="T394" s="6">
        <v>577903.1</v>
      </c>
    </row>
    <row r="395" spans="1:20">
      <c r="A395" s="5" t="s">
        <v>12</v>
      </c>
      <c r="B395" s="2" t="s">
        <v>562</v>
      </c>
      <c r="C395" s="2" t="s">
        <v>14</v>
      </c>
      <c r="D395" s="3" t="s">
        <v>15</v>
      </c>
      <c r="E395" s="2" t="s">
        <v>565</v>
      </c>
      <c r="F395" s="2" t="str">
        <f t="shared" si="42"/>
        <v>STAINLESS</v>
      </c>
      <c r="G395" s="2" t="str">
        <f t="shared" si="43"/>
        <v>STEELSPORTS BOTTLE 650ML S115</v>
      </c>
      <c r="H395" s="2" t="str">
        <f t="shared" si="44"/>
        <v>NP-21</v>
      </c>
      <c r="I395" s="15" t="str">
        <f t="shared" si="45"/>
        <v>NP-21)</v>
      </c>
      <c r="J395" s="15" t="str">
        <f t="shared" si="48"/>
        <v/>
      </c>
      <c r="K395" s="2" t="str">
        <f>IFERROR(
TRIM(_xlfn.TEXTAFTER(_xlfn.TEXTBEFORE(_xlfn.TEXTAFTER(tblRaw[[#This Row],[GOODS DESCRIPTION]],"QTY"),"/")," ")),
tblRaw[[#This Row],[Unit of measure]]
)</f>
        <v>18864NOS</v>
      </c>
      <c r="L395" s="2">
        <f t="shared" si="46"/>
        <v>0.99</v>
      </c>
      <c r="M395" s="2" t="str">
        <f t="shared" si="47"/>
        <v>USD</v>
      </c>
      <c r="N395" s="2">
        <v>3144</v>
      </c>
      <c r="O395" s="2" t="s">
        <v>17</v>
      </c>
      <c r="P395" s="2">
        <v>519.55275129999995</v>
      </c>
      <c r="Q395" s="2">
        <v>1633473.85</v>
      </c>
      <c r="R395" s="2">
        <v>6.1631405839999998</v>
      </c>
      <c r="S395" s="2">
        <v>19376.914000000001</v>
      </c>
      <c r="T395" s="6">
        <v>598504.9</v>
      </c>
    </row>
    <row r="396" spans="1:20">
      <c r="A396" s="5" t="s">
        <v>12</v>
      </c>
      <c r="B396" s="2" t="s">
        <v>566</v>
      </c>
      <c r="C396" s="2" t="s">
        <v>14</v>
      </c>
      <c r="D396" s="3" t="s">
        <v>15</v>
      </c>
      <c r="E396" s="2" t="s">
        <v>567</v>
      </c>
      <c r="F396" s="2" t="str">
        <f t="shared" si="42"/>
        <v>STAINLESS</v>
      </c>
      <c r="G396" s="2" t="str">
        <f t="shared" si="43"/>
        <v>STEELSPORTS BOTTLE 650ML S115</v>
      </c>
      <c r="H396" s="2" t="str">
        <f t="shared" si="44"/>
        <v>NP-21</v>
      </c>
      <c r="I396" s="15" t="str">
        <f t="shared" si="45"/>
        <v>NP-21)</v>
      </c>
      <c r="J396" s="15" t="str">
        <f t="shared" si="48"/>
        <v/>
      </c>
      <c r="K396" s="2" t="str">
        <f>IFERROR(
TRIM(_xlfn.TEXTAFTER(_xlfn.TEXTBEFORE(_xlfn.TEXTAFTER(tblRaw[[#This Row],[GOODS DESCRIPTION]],"QTY"),"/")," ")),
tblRaw[[#This Row],[Unit of measure]]
)</f>
        <v>14136NOS</v>
      </c>
      <c r="L396" s="2" t="str">
        <f t="shared" si="46"/>
        <v/>
      </c>
      <c r="M396" s="2" t="str">
        <f t="shared" si="47"/>
        <v/>
      </c>
      <c r="N396" s="2">
        <v>2356</v>
      </c>
      <c r="O396" s="2" t="s">
        <v>17</v>
      </c>
      <c r="P396" s="2">
        <v>519.52578519999997</v>
      </c>
      <c r="Q396" s="2">
        <v>1224002.75</v>
      </c>
      <c r="R396" s="2">
        <v>6.1774766379999999</v>
      </c>
      <c r="S396" s="2">
        <v>14554.134959999999</v>
      </c>
      <c r="T396" s="6">
        <v>448474.6</v>
      </c>
    </row>
    <row r="397" spans="1:20">
      <c r="A397" s="5" t="s">
        <v>12</v>
      </c>
      <c r="B397" s="2" t="s">
        <v>566</v>
      </c>
      <c r="C397" s="2" t="s">
        <v>14</v>
      </c>
      <c r="D397" s="3" t="s">
        <v>15</v>
      </c>
      <c r="E397" s="2" t="s">
        <v>568</v>
      </c>
      <c r="F397" s="2" t="str">
        <f t="shared" si="42"/>
        <v>STAINLESS</v>
      </c>
      <c r="G397" s="2" t="str">
        <f t="shared" si="43"/>
        <v>STEEL SPORTS BOTTLE 750ML S-308-C6</v>
      </c>
      <c r="H397" s="2" t="str">
        <f t="shared" si="44"/>
        <v>NP-20</v>
      </c>
      <c r="I397" s="15" t="str">
        <f t="shared" si="45"/>
        <v>NP-20)</v>
      </c>
      <c r="J397" s="15">
        <f t="shared" si="48"/>
        <v>8808</v>
      </c>
      <c r="K397" s="2" t="str">
        <f>IFERROR(
TRIM(_xlfn.TEXTAFTER(_xlfn.TEXTBEFORE(_xlfn.TEXTAFTER(tblRaw[[#This Row],[GOODS DESCRIPTION]],"QTY"),"/")," ")),
tblRaw[[#This Row],[Unit of measure]]
)</f>
        <v>8808 NOS</v>
      </c>
      <c r="L397" s="2">
        <f t="shared" si="46"/>
        <v>0.97599999999999998</v>
      </c>
      <c r="M397" s="2" t="str">
        <f t="shared" si="47"/>
        <v>USD</v>
      </c>
      <c r="N397" s="2">
        <v>1468</v>
      </c>
      <c r="O397" s="2" t="s">
        <v>17</v>
      </c>
      <c r="P397" s="2">
        <v>512.17903950000004</v>
      </c>
      <c r="Q397" s="2">
        <v>751878.83</v>
      </c>
      <c r="R397" s="2">
        <v>6.0901193759999996</v>
      </c>
      <c r="S397" s="2">
        <v>8940.2952440000008</v>
      </c>
      <c r="T397" s="6">
        <v>275488.5</v>
      </c>
    </row>
    <row r="398" spans="1:20">
      <c r="A398" s="5" t="s">
        <v>12</v>
      </c>
      <c r="B398" s="2" t="s">
        <v>566</v>
      </c>
      <c r="C398" s="2" t="s">
        <v>14</v>
      </c>
      <c r="D398" s="3" t="s">
        <v>15</v>
      </c>
      <c r="E398" s="2" t="s">
        <v>569</v>
      </c>
      <c r="F398" s="2" t="str">
        <f t="shared" si="42"/>
        <v>SS</v>
      </c>
      <c r="G398" s="2" t="str">
        <f t="shared" si="43"/>
        <v>OIL POT 600ML</v>
      </c>
      <c r="H398" s="2" t="str">
        <f t="shared" si="44"/>
        <v>KWP-600B</v>
      </c>
      <c r="I398" s="15" t="str">
        <f t="shared" si="45"/>
        <v>KWP-600B)</v>
      </c>
      <c r="J398" s="15">
        <f t="shared" si="48"/>
        <v>39060</v>
      </c>
      <c r="K398" s="2" t="str">
        <f>IFERROR(
TRIM(_xlfn.TEXTAFTER(_xlfn.TEXTBEFORE(_xlfn.TEXTAFTER(tblRaw[[#This Row],[GOODS DESCRIPTION]],"QTY"),"/")," ")),
tblRaw[[#This Row],[Unit of measure]]
)</f>
        <v>39060 PCS</v>
      </c>
      <c r="L398" s="2">
        <f t="shared" si="46"/>
        <v>1.18</v>
      </c>
      <c r="M398" s="2" t="str">
        <f t="shared" si="47"/>
        <v>USD</v>
      </c>
      <c r="N398" s="2">
        <v>6850</v>
      </c>
      <c r="O398" s="2" t="s">
        <v>17</v>
      </c>
      <c r="P398" s="2">
        <v>575.56617659999995</v>
      </c>
      <c r="Q398" s="2">
        <v>3942628.31</v>
      </c>
      <c r="R398" s="2">
        <v>6.8438308760000002</v>
      </c>
      <c r="S398" s="2">
        <v>46880.241499999996</v>
      </c>
      <c r="T398" s="6">
        <v>1444579.1</v>
      </c>
    </row>
    <row r="399" spans="1:20">
      <c r="A399" s="5" t="s">
        <v>12</v>
      </c>
      <c r="B399" s="2" t="s">
        <v>566</v>
      </c>
      <c r="C399" s="2" t="s">
        <v>14</v>
      </c>
      <c r="D399" s="3" t="s">
        <v>15</v>
      </c>
      <c r="E399" s="2" t="s">
        <v>570</v>
      </c>
      <c r="F399" s="2" t="str">
        <f t="shared" si="42"/>
        <v>3888-HOUSEHOLD</v>
      </c>
      <c r="G399" s="2" t="str">
        <f t="shared" si="43"/>
        <v>STEEL HOOK 3PCS SET</v>
      </c>
      <c r="H399" s="2" t="str">
        <f t="shared" si="44"/>
        <v>QTY:208512 PCS / USD 0.287 PER PCS</v>
      </c>
      <c r="I399" s="15" t="str">
        <f t="shared" si="45"/>
        <v>QTY:208512</v>
      </c>
      <c r="J399" s="15">
        <f t="shared" si="48"/>
        <v>208512</v>
      </c>
      <c r="K399" s="2" t="str">
        <f>IFERROR(
TRIM(_xlfn.TEXTAFTER(_xlfn.TEXTBEFORE(_xlfn.TEXTAFTER(tblRaw[[#This Row],[GOODS DESCRIPTION]],"QTY"),"/")," ")),
tblRaw[[#This Row],[Unit of measure]]
)</f>
        <v>PCS</v>
      </c>
      <c r="L399" s="2">
        <f t="shared" si="46"/>
        <v>0.28699999999999998</v>
      </c>
      <c r="M399" s="2" t="str">
        <f t="shared" si="47"/>
        <v>USD</v>
      </c>
      <c r="N399" s="2">
        <v>6964.8</v>
      </c>
      <c r="O399" s="2" t="s">
        <v>17</v>
      </c>
      <c r="P399" s="2">
        <v>732.11720509999998</v>
      </c>
      <c r="Q399" s="2">
        <v>5099049.91</v>
      </c>
      <c r="R399" s="2">
        <v>8.7053175399999994</v>
      </c>
      <c r="S399" s="2">
        <v>60630.795599999998</v>
      </c>
      <c r="T399" s="6">
        <v>1868291.9</v>
      </c>
    </row>
    <row r="400" spans="1:20">
      <c r="A400" s="5" t="s">
        <v>12</v>
      </c>
      <c r="B400" s="2" t="s">
        <v>566</v>
      </c>
      <c r="C400" s="2" t="s">
        <v>14</v>
      </c>
      <c r="D400" s="3" t="s">
        <v>15</v>
      </c>
      <c r="E400" s="2" t="s">
        <v>571</v>
      </c>
      <c r="F400" s="2" t="str">
        <f t="shared" si="42"/>
        <v>STAINLESS</v>
      </c>
      <c r="G400" s="2" t="str">
        <f t="shared" si="43"/>
        <v>STEEL SPORTS BOTTLE 750ML #SG210</v>
      </c>
      <c r="H400" s="2" t="str">
        <f t="shared" si="44"/>
        <v>AM-457</v>
      </c>
      <c r="I400" s="15" t="str">
        <f t="shared" si="45"/>
        <v>AM-457)</v>
      </c>
      <c r="J400" s="15">
        <f t="shared" si="48"/>
        <v>486</v>
      </c>
      <c r="K400" s="2" t="str">
        <f>IFERROR(
TRIM(_xlfn.TEXTAFTER(_xlfn.TEXTBEFORE(_xlfn.TEXTAFTER(tblRaw[[#This Row],[GOODS DESCRIPTION]],"QTY"),"/")," ")),
tblRaw[[#This Row],[Unit of measure]]
)</f>
        <v>486 NOS</v>
      </c>
      <c r="L400" s="2">
        <f t="shared" si="46"/>
        <v>1.0246999999999999</v>
      </c>
      <c r="M400" s="2" t="str">
        <f t="shared" si="47"/>
        <v>USD</v>
      </c>
      <c r="N400" s="2">
        <v>75.599999999999994</v>
      </c>
      <c r="O400" s="2" t="s">
        <v>17</v>
      </c>
      <c r="P400" s="2">
        <v>576.14021160000004</v>
      </c>
      <c r="Q400" s="2">
        <v>43556.2</v>
      </c>
      <c r="R400" s="2">
        <v>6.8506565000000004</v>
      </c>
      <c r="S400" s="2">
        <v>517.90963139999997</v>
      </c>
      <c r="T400" s="6">
        <v>15958.9</v>
      </c>
    </row>
    <row r="401" spans="1:20">
      <c r="A401" s="5" t="s">
        <v>12</v>
      </c>
      <c r="B401" s="2" t="s">
        <v>566</v>
      </c>
      <c r="C401" s="2" t="s">
        <v>14</v>
      </c>
      <c r="D401" s="3" t="s">
        <v>15</v>
      </c>
      <c r="E401" s="2" t="s">
        <v>572</v>
      </c>
      <c r="F401" s="2" t="str">
        <f t="shared" si="42"/>
        <v>STAINLESS</v>
      </c>
      <c r="G401" s="2" t="str">
        <f t="shared" si="43"/>
        <v>STEELSPORTS BOTTLE 1.45L</v>
      </c>
      <c r="H401" s="2" t="str">
        <f t="shared" si="44"/>
        <v>AM-398</v>
      </c>
      <c r="I401" s="15" t="str">
        <f t="shared" si="45"/>
        <v>AM-398)</v>
      </c>
      <c r="J401" s="15">
        <f t="shared" si="48"/>
        <v>10164</v>
      </c>
      <c r="K401" s="2" t="str">
        <f>IFERROR(
TRIM(_xlfn.TEXTAFTER(_xlfn.TEXTBEFORE(_xlfn.TEXTAFTER(tblRaw[[#This Row],[GOODS DESCRIPTION]],"QTY"),"/")," ")),
tblRaw[[#This Row],[Unit of measure]]
)</f>
        <v>10164 NOS</v>
      </c>
      <c r="L401" s="2">
        <f t="shared" si="46"/>
        <v>1.61</v>
      </c>
      <c r="M401" s="2" t="str">
        <f t="shared" si="47"/>
        <v>USD</v>
      </c>
      <c r="N401" s="2">
        <v>2879.8</v>
      </c>
      <c r="O401" s="2" t="s">
        <v>17</v>
      </c>
      <c r="P401" s="2">
        <v>496.9913952</v>
      </c>
      <c r="Q401" s="2">
        <v>1431235.82</v>
      </c>
      <c r="R401" s="2">
        <v>5.909529075</v>
      </c>
      <c r="S401" s="2">
        <v>17018.261829999999</v>
      </c>
      <c r="T401" s="6">
        <v>524404.80000000005</v>
      </c>
    </row>
    <row r="402" spans="1:20">
      <c r="A402" s="5" t="s">
        <v>12</v>
      </c>
      <c r="B402" s="2" t="s">
        <v>566</v>
      </c>
      <c r="C402" s="2" t="s">
        <v>14</v>
      </c>
      <c r="D402" s="3" t="s">
        <v>15</v>
      </c>
      <c r="E402" s="2" t="s">
        <v>573</v>
      </c>
      <c r="F402" s="2" t="str">
        <f t="shared" si="42"/>
        <v>NP-55</v>
      </c>
      <c r="G402" s="2" t="str">
        <f t="shared" si="43"/>
        <v>STEEL TEA STRAINER</v>
      </c>
      <c r="H402" s="2" t="str">
        <f t="shared" si="44"/>
        <v>QTY:150000 PCS/USD 0.2768 PER PCS</v>
      </c>
      <c r="I402" s="15" t="str">
        <f t="shared" si="45"/>
        <v>QTY:150000</v>
      </c>
      <c r="J402" s="15">
        <f t="shared" si="48"/>
        <v>150000</v>
      </c>
      <c r="K402" s="2" t="str">
        <f>IFERROR(
TRIM(_xlfn.TEXTAFTER(_xlfn.TEXTBEFORE(_xlfn.TEXTAFTER(tblRaw[[#This Row],[GOODS DESCRIPTION]],"QTY"),"/")," ")),
tblRaw[[#This Row],[Unit of measure]]
)</f>
        <v>PCS</v>
      </c>
      <c r="L402" s="2">
        <f t="shared" si="46"/>
        <v>0.27679999999999999</v>
      </c>
      <c r="M402" s="2" t="str">
        <f t="shared" si="47"/>
        <v>USD</v>
      </c>
      <c r="N402" s="2">
        <v>6875</v>
      </c>
      <c r="O402" s="2" t="s">
        <v>17</v>
      </c>
      <c r="P402" s="2">
        <v>531.03786179999997</v>
      </c>
      <c r="Q402" s="2">
        <v>3650885.3</v>
      </c>
      <c r="R402" s="2">
        <v>6.3143622089999996</v>
      </c>
      <c r="S402" s="2">
        <v>43411.240189999997</v>
      </c>
      <c r="T402" s="6">
        <v>1337684.3999999999</v>
      </c>
    </row>
    <row r="403" spans="1:20">
      <c r="A403" s="5" t="s">
        <v>12</v>
      </c>
      <c r="B403" s="2" t="s">
        <v>574</v>
      </c>
      <c r="C403" s="2" t="s">
        <v>14</v>
      </c>
      <c r="D403" s="3" t="s">
        <v>15</v>
      </c>
      <c r="E403" s="2" t="s">
        <v>575</v>
      </c>
      <c r="F403" s="2" t="str">
        <f t="shared" si="42"/>
        <v>STAINLESS</v>
      </c>
      <c r="G403" s="2" t="str">
        <f t="shared" si="43"/>
        <v>STEELSPORTS BOTTLE 1.45L</v>
      </c>
      <c r="H403" s="2" t="str">
        <f t="shared" si="44"/>
        <v>AM-398</v>
      </c>
      <c r="I403" s="15" t="str">
        <f t="shared" si="45"/>
        <v>AM-398)</v>
      </c>
      <c r="J403" s="15">
        <f t="shared" si="48"/>
        <v>5868</v>
      </c>
      <c r="K403" s="2" t="str">
        <f>IFERROR(
TRIM(_xlfn.TEXTAFTER(_xlfn.TEXTBEFORE(_xlfn.TEXTAFTER(tblRaw[[#This Row],[GOODS DESCRIPTION]],"QTY"),"/")," ")),
tblRaw[[#This Row],[Unit of measure]]
)</f>
        <v>5868 PER NOS</v>
      </c>
      <c r="L403" s="2">
        <f t="shared" si="46"/>
        <v>1.61</v>
      </c>
      <c r="M403" s="2" t="str">
        <f t="shared" si="47"/>
        <v>USD</v>
      </c>
      <c r="N403" s="2">
        <v>1662.6</v>
      </c>
      <c r="O403" s="2" t="s">
        <v>17</v>
      </c>
      <c r="P403" s="2">
        <v>495.9202995</v>
      </c>
      <c r="Q403" s="2">
        <v>824517.09</v>
      </c>
      <c r="R403" s="2">
        <v>5.8967930979999998</v>
      </c>
      <c r="S403" s="2">
        <v>9804.0082050000001</v>
      </c>
      <c r="T403" s="6">
        <v>302103</v>
      </c>
    </row>
    <row r="404" spans="1:20">
      <c r="A404" s="5" t="s">
        <v>12</v>
      </c>
      <c r="B404" s="2" t="s">
        <v>574</v>
      </c>
      <c r="C404" s="2" t="s">
        <v>14</v>
      </c>
      <c r="D404" s="3" t="s">
        <v>15</v>
      </c>
      <c r="E404" s="2" t="s">
        <v>576</v>
      </c>
      <c r="F404" s="2" t="str">
        <f t="shared" si="42"/>
        <v>STAINLESS</v>
      </c>
      <c r="G404" s="2" t="str">
        <f t="shared" si="43"/>
        <v>STEEL SPORTS BOTTLE 750ML SG-702</v>
      </c>
      <c r="H404" s="2" t="str">
        <f t="shared" si="44"/>
        <v>SB-01</v>
      </c>
      <c r="I404" s="15" t="str">
        <f t="shared" si="45"/>
        <v>SB-01)</v>
      </c>
      <c r="J404" s="15">
        <f t="shared" si="48"/>
        <v>46632</v>
      </c>
      <c r="K404" s="2" t="str">
        <f>IFERROR(
TRIM(_xlfn.TEXTAFTER(_xlfn.TEXTBEFORE(_xlfn.TEXTAFTER(tblRaw[[#This Row],[GOODS DESCRIPTION]],"QTY"),"/")," ")),
tblRaw[[#This Row],[Unit of measure]]
)</f>
        <v>46632 NOS</v>
      </c>
      <c r="L404" s="2">
        <f t="shared" si="46"/>
        <v>1.0449999999999999</v>
      </c>
      <c r="M404" s="2" t="str">
        <f t="shared" si="47"/>
        <v>USD</v>
      </c>
      <c r="N404" s="2">
        <v>7772</v>
      </c>
      <c r="O404" s="2" t="s">
        <v>17</v>
      </c>
      <c r="P404" s="2">
        <v>546.40361040000005</v>
      </c>
      <c r="Q404" s="2">
        <v>4246648.8600000003</v>
      </c>
      <c r="R404" s="2">
        <v>6.4970702779999998</v>
      </c>
      <c r="S404" s="2">
        <v>50495.230199999998</v>
      </c>
      <c r="T404" s="6">
        <v>1555972.2</v>
      </c>
    </row>
    <row r="405" spans="1:20">
      <c r="A405" s="5" t="s">
        <v>12</v>
      </c>
      <c r="B405" s="2" t="s">
        <v>574</v>
      </c>
      <c r="C405" s="2" t="s">
        <v>14</v>
      </c>
      <c r="D405" s="3" t="s">
        <v>15</v>
      </c>
      <c r="E405" s="2" t="s">
        <v>577</v>
      </c>
      <c r="F405" s="2" t="str">
        <f t="shared" si="42"/>
        <v>STAINLESS</v>
      </c>
      <c r="G405" s="2" t="str">
        <f t="shared" si="43"/>
        <v>STEEL SPORTS BOTTLE 750ML SG-702</v>
      </c>
      <c r="H405" s="2" t="str">
        <f t="shared" si="44"/>
        <v>SB-01</v>
      </c>
      <c r="I405" s="15" t="str">
        <f t="shared" si="45"/>
        <v>SB-01)</v>
      </c>
      <c r="J405" s="15">
        <f t="shared" si="48"/>
        <v>1944</v>
      </c>
      <c r="K405" s="2" t="str">
        <f>IFERROR(
TRIM(_xlfn.TEXTAFTER(_xlfn.TEXTBEFORE(_xlfn.TEXTAFTER(tblRaw[[#This Row],[GOODS DESCRIPTION]],"QTY"),"/")," ")),
tblRaw[[#This Row],[Unit of measure]]
)</f>
        <v>1944 NOS</v>
      </c>
      <c r="L405" s="2">
        <f t="shared" si="46"/>
        <v>1.0449999999999999</v>
      </c>
      <c r="M405" s="2" t="str">
        <f t="shared" si="47"/>
        <v>USD</v>
      </c>
      <c r="N405" s="2">
        <v>340.2</v>
      </c>
      <c r="O405" s="2" t="s">
        <v>17</v>
      </c>
      <c r="P405" s="2">
        <v>525.1708701</v>
      </c>
      <c r="Q405" s="2">
        <v>178663.13</v>
      </c>
      <c r="R405" s="2">
        <v>6.2446001200000003</v>
      </c>
      <c r="S405" s="2">
        <v>2124.412961</v>
      </c>
      <c r="T405" s="6">
        <v>65462.2</v>
      </c>
    </row>
    <row r="406" spans="1:20">
      <c r="A406" s="5" t="s">
        <v>12</v>
      </c>
      <c r="B406" s="2" t="s">
        <v>574</v>
      </c>
      <c r="C406" s="2" t="s">
        <v>14</v>
      </c>
      <c r="D406" s="3" t="s">
        <v>15</v>
      </c>
      <c r="E406" s="2" t="s">
        <v>578</v>
      </c>
      <c r="F406" s="2" t="str">
        <f t="shared" si="42"/>
        <v>STAINLESS</v>
      </c>
      <c r="G406" s="2" t="str">
        <f t="shared" si="43"/>
        <v>STEEL SPORTS BOTTLE 750ML SG-702</v>
      </c>
      <c r="H406" s="2" t="str">
        <f t="shared" si="44"/>
        <v>SB-01</v>
      </c>
      <c r="I406" s="15" t="str">
        <f t="shared" si="45"/>
        <v>SB-01)</v>
      </c>
      <c r="J406" s="15">
        <f t="shared" si="48"/>
        <v>47160</v>
      </c>
      <c r="K406" s="2" t="str">
        <f>IFERROR(
TRIM(_xlfn.TEXTAFTER(_xlfn.TEXTBEFORE(_xlfn.TEXTAFTER(tblRaw[[#This Row],[GOODS DESCRIPTION]],"QTY"),"/")," ")),
tblRaw[[#This Row],[Unit of measure]]
)</f>
        <v>47160 NOS</v>
      </c>
      <c r="L406" s="2">
        <f t="shared" si="46"/>
        <v>1.0449999999999999</v>
      </c>
      <c r="M406" s="2" t="str">
        <f t="shared" si="47"/>
        <v>USD</v>
      </c>
      <c r="N406" s="2">
        <v>7860</v>
      </c>
      <c r="O406" s="2" t="s">
        <v>17</v>
      </c>
      <c r="P406" s="2">
        <v>546.30920360000005</v>
      </c>
      <c r="Q406" s="2">
        <v>4293990.34</v>
      </c>
      <c r="R406" s="2">
        <v>6.4959477239999996</v>
      </c>
      <c r="S406" s="2">
        <v>51058.149109999998</v>
      </c>
      <c r="T406" s="6">
        <v>1573318.1</v>
      </c>
    </row>
    <row r="407" spans="1:20">
      <c r="A407" s="5" t="s">
        <v>12</v>
      </c>
      <c r="B407" s="2" t="s">
        <v>574</v>
      </c>
      <c r="C407" s="2" t="s">
        <v>14</v>
      </c>
      <c r="D407" s="3" t="s">
        <v>15</v>
      </c>
      <c r="E407" s="2" t="s">
        <v>579</v>
      </c>
      <c r="F407" s="2" t="str">
        <f t="shared" si="42"/>
        <v>STAINLESS</v>
      </c>
      <c r="G407" s="2" t="str">
        <f t="shared" si="43"/>
        <v>STEEL SPORTS BOTTLE 750ML #SG707</v>
      </c>
      <c r="H407" s="2" t="str">
        <f t="shared" si="44"/>
        <v>AM-459</v>
      </c>
      <c r="I407" s="15" t="str">
        <f t="shared" si="45"/>
        <v>AM-459)</v>
      </c>
      <c r="J407" s="15">
        <f t="shared" si="48"/>
        <v>2250</v>
      </c>
      <c r="K407" s="2" t="str">
        <f>IFERROR(
TRIM(_xlfn.TEXTAFTER(_xlfn.TEXTBEFORE(_xlfn.TEXTAFTER(tblRaw[[#This Row],[GOODS DESCRIPTION]],"QTY"),"/")," ")),
tblRaw[[#This Row],[Unit of measure]]
)</f>
        <v>2250 NOS</v>
      </c>
      <c r="L407" s="2">
        <f t="shared" si="46"/>
        <v>1.0660000000000001</v>
      </c>
      <c r="M407" s="2" t="str">
        <f t="shared" si="47"/>
        <v>USD</v>
      </c>
      <c r="N407" s="2">
        <v>375</v>
      </c>
      <c r="O407" s="2" t="s">
        <v>17</v>
      </c>
      <c r="P407" s="2">
        <v>558.20295999999996</v>
      </c>
      <c r="Q407" s="2">
        <v>209326.11</v>
      </c>
      <c r="R407" s="2">
        <v>6.6373717000000001</v>
      </c>
      <c r="S407" s="2">
        <v>2489.0143880000001</v>
      </c>
      <c r="T407" s="6">
        <v>76697</v>
      </c>
    </row>
    <row r="408" spans="1:20">
      <c r="A408" s="5" t="s">
        <v>12</v>
      </c>
      <c r="B408" s="2" t="s">
        <v>574</v>
      </c>
      <c r="C408" s="2" t="s">
        <v>14</v>
      </c>
      <c r="D408" s="3" t="s">
        <v>15</v>
      </c>
      <c r="E408" s="2" t="s">
        <v>580</v>
      </c>
      <c r="F408" s="2" t="str">
        <f t="shared" si="42"/>
        <v>STAINLESS</v>
      </c>
      <c r="G408" s="2" t="str">
        <f t="shared" si="43"/>
        <v>STEELSPORTS BOTTLE 650ML S115</v>
      </c>
      <c r="H408" s="2" t="str">
        <f t="shared" si="44"/>
        <v>NP-21</v>
      </c>
      <c r="I408" s="15" t="str">
        <f t="shared" si="45"/>
        <v>NP-21)</v>
      </c>
      <c r="J408" s="15" t="str">
        <f t="shared" si="48"/>
        <v/>
      </c>
      <c r="K408" s="2" t="str">
        <f>IFERROR(
TRIM(_xlfn.TEXTAFTER(_xlfn.TEXTBEFORE(_xlfn.TEXTAFTER(tblRaw[[#This Row],[GOODS DESCRIPTION]],"QTY"),"/")," ")),
tblRaw[[#This Row],[Unit of measure]]
)</f>
        <v>43464NOS</v>
      </c>
      <c r="L408" s="2">
        <f t="shared" si="46"/>
        <v>0.99</v>
      </c>
      <c r="M408" s="2" t="str">
        <f t="shared" si="47"/>
        <v>USD</v>
      </c>
      <c r="N408" s="2">
        <v>7244</v>
      </c>
      <c r="O408" s="2" t="s">
        <v>17</v>
      </c>
      <c r="P408" s="2">
        <v>518.70499029999996</v>
      </c>
      <c r="Q408" s="2">
        <v>3757498.95</v>
      </c>
      <c r="R408" s="2">
        <v>6.1677168890000003</v>
      </c>
      <c r="S408" s="2">
        <v>44678.941140000003</v>
      </c>
      <c r="T408" s="6">
        <v>1376747.7</v>
      </c>
    </row>
    <row r="409" spans="1:20">
      <c r="A409" s="5" t="s">
        <v>12</v>
      </c>
      <c r="B409" s="2" t="s">
        <v>574</v>
      </c>
      <c r="C409" s="2" t="s">
        <v>14</v>
      </c>
      <c r="D409" s="3" t="s">
        <v>15</v>
      </c>
      <c r="E409" s="2" t="s">
        <v>581</v>
      </c>
      <c r="F409" s="2" t="str">
        <f t="shared" si="42"/>
        <v>STAINLESS</v>
      </c>
      <c r="G409" s="2" t="str">
        <f t="shared" si="43"/>
        <v>STEELSPORTS BOTTLE 1.45L</v>
      </c>
      <c r="H409" s="2" t="str">
        <f t="shared" si="44"/>
        <v>AM-398</v>
      </c>
      <c r="I409" s="15" t="str">
        <f t="shared" si="45"/>
        <v>AM-398)</v>
      </c>
      <c r="J409" s="15">
        <f t="shared" si="48"/>
        <v>22452</v>
      </c>
      <c r="K409" s="2" t="str">
        <f>IFERROR(
TRIM(_xlfn.TEXTAFTER(_xlfn.TEXTBEFORE(_xlfn.TEXTAFTER(tblRaw[[#This Row],[GOODS DESCRIPTION]],"QTY"),"/")," ")),
tblRaw[[#This Row],[Unit of measure]]
)</f>
        <v>22452 NOS</v>
      </c>
      <c r="L409" s="2">
        <f t="shared" si="46"/>
        <v>1.61</v>
      </c>
      <c r="M409" s="2" t="str">
        <f t="shared" si="47"/>
        <v>USD</v>
      </c>
      <c r="N409" s="2">
        <v>6361.4</v>
      </c>
      <c r="O409" s="2" t="s">
        <v>17</v>
      </c>
      <c r="P409" s="2">
        <v>499.74741719999997</v>
      </c>
      <c r="Q409" s="2">
        <v>3179093.22</v>
      </c>
      <c r="R409" s="2">
        <v>5.9422998480000002</v>
      </c>
      <c r="S409" s="2">
        <v>37801.346250000002</v>
      </c>
      <c r="T409" s="6">
        <v>1164819.8</v>
      </c>
    </row>
    <row r="410" spans="1:20">
      <c r="A410" s="5" t="s">
        <v>12</v>
      </c>
      <c r="B410" s="2" t="s">
        <v>574</v>
      </c>
      <c r="C410" s="2" t="s">
        <v>14</v>
      </c>
      <c r="D410" s="3" t="s">
        <v>15</v>
      </c>
      <c r="E410" s="2" t="s">
        <v>582</v>
      </c>
      <c r="F410" s="2" t="str">
        <f t="shared" si="42"/>
        <v>STAINLESS</v>
      </c>
      <c r="G410" s="2" t="str">
        <f t="shared" si="43"/>
        <v>STEEL SPORTS BOTTLE 900ML</v>
      </c>
      <c r="H410" s="2" t="str">
        <f t="shared" si="44"/>
        <v>AM-324</v>
      </c>
      <c r="I410" s="15" t="str">
        <f t="shared" si="45"/>
        <v>AM-324)</v>
      </c>
      <c r="J410" s="15">
        <f t="shared" si="48"/>
        <v>23868</v>
      </c>
      <c r="K410" s="2" t="str">
        <f>IFERROR(
TRIM(_xlfn.TEXTAFTER(_xlfn.TEXTBEFORE(_xlfn.TEXTAFTER(tblRaw[[#This Row],[GOODS DESCRIPTION]],"QTY"),"/")," ")),
tblRaw[[#This Row],[Unit of measure]]
)</f>
        <v>23868 NOS</v>
      </c>
      <c r="L410" s="2">
        <f t="shared" si="46"/>
        <v>1.3680000000000001</v>
      </c>
      <c r="M410" s="2" t="str">
        <f t="shared" si="47"/>
        <v>USD</v>
      </c>
      <c r="N410" s="2">
        <v>4508.3999999999996</v>
      </c>
      <c r="O410" s="2" t="s">
        <v>17</v>
      </c>
      <c r="P410" s="2">
        <v>632.06727000000001</v>
      </c>
      <c r="Q410" s="2">
        <v>2849612.08</v>
      </c>
      <c r="R410" s="2">
        <v>7.5156631389999999</v>
      </c>
      <c r="S410" s="2">
        <v>33883.615700000002</v>
      </c>
      <c r="T410" s="6">
        <v>1044097.8</v>
      </c>
    </row>
    <row r="411" spans="1:20">
      <c r="A411" s="5" t="s">
        <v>12</v>
      </c>
      <c r="B411" s="2" t="s">
        <v>583</v>
      </c>
      <c r="C411" s="2" t="s">
        <v>14</v>
      </c>
      <c r="D411" s="3" t="s">
        <v>15</v>
      </c>
      <c r="E411" s="2" t="s">
        <v>561</v>
      </c>
      <c r="F411" s="2" t="str">
        <f t="shared" si="42"/>
        <v>STEEL</v>
      </c>
      <c r="G411" s="2" t="str">
        <f t="shared" si="43"/>
        <v>LUNCH BOX</v>
      </c>
      <c r="H411" s="2" t="str">
        <f t="shared" si="44"/>
        <v>6527</v>
      </c>
      <c r="I411" s="15" t="str">
        <f t="shared" si="45"/>
        <v/>
      </c>
      <c r="J411" s="15">
        <f t="shared" si="48"/>
        <v>25680</v>
      </c>
      <c r="K411" s="2" t="str">
        <f>IFERROR(
TRIM(_xlfn.TEXTAFTER(_xlfn.TEXTBEFORE(_xlfn.TEXTAFTER(tblRaw[[#This Row],[GOODS DESCRIPTION]],"QTY"),"/")," ")),
tblRaw[[#This Row],[Unit of measure]]
)</f>
        <v>25680 NOS</v>
      </c>
      <c r="L411" s="2">
        <f t="shared" si="46"/>
        <v>1.86</v>
      </c>
      <c r="M411" s="2" t="str">
        <f t="shared" si="47"/>
        <v>USD</v>
      </c>
      <c r="N411" s="2">
        <v>8945.2000000000007</v>
      </c>
      <c r="O411" s="2" t="s">
        <v>17</v>
      </c>
      <c r="P411" s="2">
        <v>461.66281579999998</v>
      </c>
      <c r="Q411" s="2">
        <v>4129666.22</v>
      </c>
      <c r="R411" s="2">
        <v>5.4894508420000001</v>
      </c>
      <c r="S411" s="2">
        <v>49104.235670000002</v>
      </c>
      <c r="T411" s="6">
        <v>1513109.6</v>
      </c>
    </row>
    <row r="412" spans="1:20">
      <c r="A412" s="5" t="s">
        <v>12</v>
      </c>
      <c r="B412" s="2" t="s">
        <v>583</v>
      </c>
      <c r="C412" s="2" t="s">
        <v>14</v>
      </c>
      <c r="D412" s="3" t="s">
        <v>15</v>
      </c>
      <c r="E412" s="2" t="s">
        <v>584</v>
      </c>
      <c r="F412" s="2" t="str">
        <f t="shared" si="42"/>
        <v>STEEL</v>
      </c>
      <c r="G412" s="2" t="str">
        <f t="shared" si="43"/>
        <v>LUNCH BOX SMALL</v>
      </c>
      <c r="H412" s="2" t="str">
        <f t="shared" si="44"/>
        <v>6587</v>
      </c>
      <c r="I412" s="15" t="str">
        <f t="shared" si="45"/>
        <v/>
      </c>
      <c r="J412" s="15">
        <f t="shared" si="48"/>
        <v>51000</v>
      </c>
      <c r="K412" s="2" t="str">
        <f>IFERROR(
TRIM(_xlfn.TEXTAFTER(_xlfn.TEXTBEFORE(_xlfn.TEXTAFTER(tblRaw[[#This Row],[GOODS DESCRIPTION]],"QTY"),"/")," ")),
tblRaw[[#This Row],[Unit of measure]]
)</f>
        <v>51000 NOS</v>
      </c>
      <c r="L412" s="2">
        <f t="shared" si="46"/>
        <v>1.47</v>
      </c>
      <c r="M412" s="2" t="str">
        <f t="shared" si="47"/>
        <v>USD</v>
      </c>
      <c r="N412" s="2">
        <v>10348.75</v>
      </c>
      <c r="O412" s="2" t="s">
        <v>17</v>
      </c>
      <c r="P412" s="2">
        <v>626.33486170000003</v>
      </c>
      <c r="Q412" s="2">
        <v>6481782.9000000004</v>
      </c>
      <c r="R412" s="2">
        <v>7.4475013280000004</v>
      </c>
      <c r="S412" s="2">
        <v>77072.329370000007</v>
      </c>
      <c r="T412" s="6">
        <v>2374925.2999999998</v>
      </c>
    </row>
    <row r="413" spans="1:20">
      <c r="A413" s="5" t="s">
        <v>12</v>
      </c>
      <c r="B413" s="2" t="s">
        <v>583</v>
      </c>
      <c r="C413" s="2" t="s">
        <v>14</v>
      </c>
      <c r="D413" s="3" t="s">
        <v>15</v>
      </c>
      <c r="E413" s="2" t="s">
        <v>585</v>
      </c>
      <c r="F413" s="2" t="str">
        <f t="shared" si="42"/>
        <v>STEEL</v>
      </c>
      <c r="G413" s="2" t="str">
        <f t="shared" si="43"/>
        <v>LUNCH BOX 3LAYER</v>
      </c>
      <c r="H413" s="2" t="str">
        <f t="shared" si="44"/>
        <v>8505</v>
      </c>
      <c r="I413" s="15" t="str">
        <f t="shared" si="45"/>
        <v/>
      </c>
      <c r="J413" s="15">
        <f t="shared" si="48"/>
        <v>11100</v>
      </c>
      <c r="K413" s="2" t="str">
        <f>IFERROR(
TRIM(_xlfn.TEXTAFTER(_xlfn.TEXTBEFORE(_xlfn.TEXTAFTER(tblRaw[[#This Row],[GOODS DESCRIPTION]],"QTY"),"/")," ")),
tblRaw[[#This Row],[Unit of measure]]
)</f>
        <v>11100 NOS</v>
      </c>
      <c r="L413" s="2">
        <f t="shared" si="46"/>
        <v>3.3</v>
      </c>
      <c r="M413" s="2" t="str">
        <f t="shared" si="47"/>
        <v>USD</v>
      </c>
      <c r="N413" s="2">
        <v>7215</v>
      </c>
      <c r="O413" s="2" t="s">
        <v>17</v>
      </c>
      <c r="P413" s="2">
        <v>438.94242409999998</v>
      </c>
      <c r="Q413" s="2">
        <v>3166969.59</v>
      </c>
      <c r="R413" s="2">
        <v>5.2192916069999997</v>
      </c>
      <c r="S413" s="2">
        <v>37657.18894</v>
      </c>
      <c r="T413" s="6">
        <v>1160377.7</v>
      </c>
    </row>
    <row r="414" spans="1:20">
      <c r="A414" s="5" t="s">
        <v>12</v>
      </c>
      <c r="B414" s="2" t="s">
        <v>583</v>
      </c>
      <c r="C414" s="2" t="s">
        <v>14</v>
      </c>
      <c r="D414" s="3" t="s">
        <v>15</v>
      </c>
      <c r="E414" s="2" t="s">
        <v>586</v>
      </c>
      <c r="F414" s="2" t="str">
        <f t="shared" si="42"/>
        <v>STEEL</v>
      </c>
      <c r="G414" s="2" t="str">
        <f t="shared" si="43"/>
        <v>RECTANGLE CONTAINER</v>
      </c>
      <c r="H414" s="2" t="str">
        <f t="shared" si="44"/>
        <v>6901</v>
      </c>
      <c r="I414" s="15" t="str">
        <f t="shared" si="45"/>
        <v/>
      </c>
      <c r="J414" s="15">
        <f t="shared" si="48"/>
        <v>5760</v>
      </c>
      <c r="K414" s="2" t="str">
        <f>IFERROR(
TRIM(_xlfn.TEXTAFTER(_xlfn.TEXTBEFORE(_xlfn.TEXTAFTER(tblRaw[[#This Row],[GOODS DESCRIPTION]],"QTY"),"/")," ")),
tblRaw[[#This Row],[Unit of measure]]
)</f>
        <v>5760 NOS</v>
      </c>
      <c r="L414" s="2">
        <f t="shared" si="46"/>
        <v>0.9</v>
      </c>
      <c r="M414" s="2" t="str">
        <f t="shared" si="47"/>
        <v>USD</v>
      </c>
      <c r="N414" s="2">
        <v>936</v>
      </c>
      <c r="O414" s="2" t="s">
        <v>17</v>
      </c>
      <c r="P414" s="2">
        <v>478.84632479999999</v>
      </c>
      <c r="Q414" s="2">
        <v>448200.16</v>
      </c>
      <c r="R414" s="2">
        <v>5.6937731840000003</v>
      </c>
      <c r="S414" s="2">
        <v>5329.3716999999997</v>
      </c>
      <c r="T414" s="6">
        <v>164220.5</v>
      </c>
    </row>
    <row r="415" spans="1:20">
      <c r="A415" s="5" t="s">
        <v>12</v>
      </c>
      <c r="B415" s="2" t="s">
        <v>583</v>
      </c>
      <c r="C415" s="2" t="s">
        <v>14</v>
      </c>
      <c r="D415" s="3" t="s">
        <v>15</v>
      </c>
      <c r="E415" s="2" t="s">
        <v>587</v>
      </c>
      <c r="F415" s="2" t="str">
        <f t="shared" si="42"/>
        <v>STEEL</v>
      </c>
      <c r="G415" s="2" t="str">
        <f t="shared" si="43"/>
        <v>RECTANGLE CONTAINER BIG</v>
      </c>
      <c r="H415" s="2" t="str">
        <f t="shared" si="44"/>
        <v>6578</v>
      </c>
      <c r="I415" s="15" t="str">
        <f t="shared" si="45"/>
        <v/>
      </c>
      <c r="J415" s="15">
        <f t="shared" si="48"/>
        <v>8700</v>
      </c>
      <c r="K415" s="2" t="str">
        <f>IFERROR(
TRIM(_xlfn.TEXTAFTER(_xlfn.TEXTBEFORE(_xlfn.TEXTAFTER(tblRaw[[#This Row],[GOODS DESCRIPTION]],"QTY"),"/")," ")),
tblRaw[[#This Row],[Unit of measure]]
)</f>
        <v>8700 NOS</v>
      </c>
      <c r="L415" s="2">
        <f t="shared" si="46"/>
        <v>1.61</v>
      </c>
      <c r="M415" s="2" t="str">
        <f t="shared" si="47"/>
        <v>USD</v>
      </c>
      <c r="N415" s="2">
        <v>2573.75</v>
      </c>
      <c r="O415" s="2" t="s">
        <v>17</v>
      </c>
      <c r="P415" s="2">
        <v>470.52834189999999</v>
      </c>
      <c r="Q415" s="2">
        <v>1211022.32</v>
      </c>
      <c r="R415" s="2">
        <v>5.594867324</v>
      </c>
      <c r="S415" s="2">
        <v>14399.789769999999</v>
      </c>
      <c r="T415" s="6">
        <v>443718.6</v>
      </c>
    </row>
    <row r="416" spans="1:20">
      <c r="A416" s="5" t="s">
        <v>12</v>
      </c>
      <c r="B416" s="2" t="s">
        <v>583</v>
      </c>
      <c r="C416" s="2" t="s">
        <v>14</v>
      </c>
      <c r="D416" s="3" t="s">
        <v>15</v>
      </c>
      <c r="E416" s="2" t="s">
        <v>588</v>
      </c>
      <c r="F416" s="2" t="str">
        <f t="shared" si="42"/>
        <v>STAINLESS</v>
      </c>
      <c r="G416" s="2" t="str">
        <f t="shared" si="43"/>
        <v>STEEL SPORTS BOTTLE</v>
      </c>
      <c r="H416" s="2" t="str">
        <f t="shared" si="44"/>
        <v>KWB-600F</v>
      </c>
      <c r="I416" s="15" t="str">
        <f t="shared" si="45"/>
        <v>KWB-600F)</v>
      </c>
      <c r="J416" s="15">
        <f t="shared" si="48"/>
        <v>50400</v>
      </c>
      <c r="K416" s="2" t="str">
        <f>IFERROR(
TRIM(_xlfn.TEXTAFTER(_xlfn.TEXTBEFORE(_xlfn.TEXTAFTER(tblRaw[[#This Row],[GOODS DESCRIPTION]],"QTY"),"/")," ")),
tblRaw[[#This Row],[Unit of measure]]
)</f>
        <v>50400 PCS</v>
      </c>
      <c r="L416" s="2">
        <f t="shared" si="46"/>
        <v>0.88</v>
      </c>
      <c r="M416" s="2" t="str">
        <f t="shared" si="47"/>
        <v>USD</v>
      </c>
      <c r="N416" s="2">
        <v>7680</v>
      </c>
      <c r="O416" s="2" t="s">
        <v>17</v>
      </c>
      <c r="P416" s="2">
        <v>494.31838540000001</v>
      </c>
      <c r="Q416" s="2">
        <v>3796365.2</v>
      </c>
      <c r="R416" s="2">
        <v>5.8777453680000002</v>
      </c>
      <c r="S416" s="2">
        <v>45141.084419999999</v>
      </c>
      <c r="T416" s="6">
        <v>1390988.2</v>
      </c>
    </row>
    <row r="417" spans="1:20">
      <c r="A417" s="5" t="s">
        <v>12</v>
      </c>
      <c r="B417" s="2" t="s">
        <v>583</v>
      </c>
      <c r="C417" s="2" t="s">
        <v>14</v>
      </c>
      <c r="D417" s="3" t="s">
        <v>15</v>
      </c>
      <c r="E417" s="2" t="s">
        <v>589</v>
      </c>
      <c r="F417" s="2" t="str">
        <f t="shared" si="42"/>
        <v>STAINLESS</v>
      </c>
      <c r="G417" s="2" t="str">
        <f t="shared" si="43"/>
        <v>STEEL SPORTS BOTTLE</v>
      </c>
      <c r="H417" s="2" t="str">
        <f t="shared" si="44"/>
        <v>KWB-600F</v>
      </c>
      <c r="I417" s="15" t="str">
        <f t="shared" si="45"/>
        <v>KWB-600F)</v>
      </c>
      <c r="J417" s="15">
        <f t="shared" si="48"/>
        <v>50148</v>
      </c>
      <c r="K417" s="2" t="str">
        <f>IFERROR(
TRIM(_xlfn.TEXTAFTER(_xlfn.TEXTBEFORE(_xlfn.TEXTAFTER(tblRaw[[#This Row],[GOODS DESCRIPTION]],"QTY"),"/")," ")),
tblRaw[[#This Row],[Unit of measure]]
)</f>
        <v>50148 PCS</v>
      </c>
      <c r="L417" s="2">
        <f t="shared" si="46"/>
        <v>0.88</v>
      </c>
      <c r="M417" s="2" t="str">
        <f t="shared" si="47"/>
        <v>USD</v>
      </c>
      <c r="N417" s="2">
        <v>7600</v>
      </c>
      <c r="O417" s="2" t="s">
        <v>17</v>
      </c>
      <c r="P417" s="2">
        <v>497.0673013</v>
      </c>
      <c r="Q417" s="2">
        <v>3777711.49</v>
      </c>
      <c r="R417" s="2">
        <v>5.9104316450000001</v>
      </c>
      <c r="S417" s="2">
        <v>44919.280500000001</v>
      </c>
      <c r="T417" s="6">
        <v>1384153.5</v>
      </c>
    </row>
    <row r="418" spans="1:20">
      <c r="A418" s="5" t="s">
        <v>12</v>
      </c>
      <c r="B418" s="2" t="s">
        <v>590</v>
      </c>
      <c r="C418" s="2" t="s">
        <v>14</v>
      </c>
      <c r="D418" s="3" t="s">
        <v>15</v>
      </c>
      <c r="E418" s="2" t="s">
        <v>591</v>
      </c>
      <c r="F418" s="2" t="str">
        <f t="shared" si="42"/>
        <v>AM-515</v>
      </c>
      <c r="G418" s="2" t="str">
        <f t="shared" si="43"/>
        <v>STEEL LUNCH BOX MEDIUM</v>
      </c>
      <c r="H418" s="2" t="str">
        <f t="shared" si="44"/>
        <v>QTY:360 PCS/USD 2.206 PER PCS</v>
      </c>
      <c r="I418" s="15" t="str">
        <f t="shared" si="45"/>
        <v/>
      </c>
      <c r="J418" s="15">
        <f t="shared" si="48"/>
        <v>360</v>
      </c>
      <c r="K418" s="2" t="str">
        <f>IFERROR(
TRIM(_xlfn.TEXTAFTER(_xlfn.TEXTBEFORE(_xlfn.TEXTAFTER(tblRaw[[#This Row],[GOODS DESCRIPTION]],"QTY"),"/")," ")),
tblRaw[[#This Row],[Unit of measure]]
)</f>
        <v>PCS</v>
      </c>
      <c r="L418" s="2">
        <f t="shared" si="46"/>
        <v>2.206</v>
      </c>
      <c r="M418" s="2" t="str">
        <f t="shared" si="47"/>
        <v>USD</v>
      </c>
      <c r="N418" s="2">
        <v>91.4</v>
      </c>
      <c r="O418" s="2" t="s">
        <v>17</v>
      </c>
      <c r="P418" s="2">
        <v>766.76969369999995</v>
      </c>
      <c r="Q418" s="2">
        <v>70082.75</v>
      </c>
      <c r="R418" s="2">
        <v>9.1173566430000008</v>
      </c>
      <c r="S418" s="2">
        <v>833.32639710000001</v>
      </c>
      <c r="T418" s="6">
        <v>25678.400000000001</v>
      </c>
    </row>
    <row r="419" spans="1:20">
      <c r="A419" s="5" t="s">
        <v>12</v>
      </c>
      <c r="B419" s="2" t="s">
        <v>590</v>
      </c>
      <c r="C419" s="2" t="s">
        <v>14</v>
      </c>
      <c r="D419" s="3" t="s">
        <v>15</v>
      </c>
      <c r="E419" s="2" t="s">
        <v>592</v>
      </c>
      <c r="F419" s="2" t="str">
        <f t="shared" si="42"/>
        <v>AM-514</v>
      </c>
      <c r="G419" s="2" t="str">
        <f t="shared" si="43"/>
        <v>STEEL LUNCH BOX SMALL</v>
      </c>
      <c r="H419" s="2" t="str">
        <f t="shared" si="44"/>
        <v>QTY:480 PCS/USD 1.698 PER PCS</v>
      </c>
      <c r="I419" s="15" t="str">
        <f t="shared" si="45"/>
        <v/>
      </c>
      <c r="J419" s="15">
        <f t="shared" si="48"/>
        <v>480</v>
      </c>
      <c r="K419" s="2" t="str">
        <f>IFERROR(
TRIM(_xlfn.TEXTAFTER(_xlfn.TEXTBEFORE(_xlfn.TEXTAFTER(tblRaw[[#This Row],[GOODS DESCRIPTION]],"QTY"),"/")," ")),
tblRaw[[#This Row],[Unit of measure]]
)</f>
        <v>PCS</v>
      </c>
      <c r="L419" s="2">
        <f t="shared" si="46"/>
        <v>1.698</v>
      </c>
      <c r="M419" s="2" t="str">
        <f t="shared" si="47"/>
        <v>USD</v>
      </c>
      <c r="N419" s="2">
        <v>93.1</v>
      </c>
      <c r="O419" s="2" t="s">
        <v>17</v>
      </c>
      <c r="P419" s="2">
        <v>772.56036519999998</v>
      </c>
      <c r="Q419" s="2">
        <v>71925.37</v>
      </c>
      <c r="R419" s="2">
        <v>9.1862112390000004</v>
      </c>
      <c r="S419" s="2">
        <v>855.23626630000001</v>
      </c>
      <c r="T419" s="6">
        <v>26353.5</v>
      </c>
    </row>
    <row r="420" spans="1:20">
      <c r="A420" s="5" t="s">
        <v>12</v>
      </c>
      <c r="B420" s="2" t="s">
        <v>593</v>
      </c>
      <c r="C420" s="2" t="s">
        <v>14</v>
      </c>
      <c r="D420" s="3" t="s">
        <v>15</v>
      </c>
      <c r="E420" s="2" t="s">
        <v>594</v>
      </c>
      <c r="F420" s="2" t="str">
        <f t="shared" si="42"/>
        <v>STAINLESS</v>
      </c>
      <c r="G420" s="2" t="str">
        <f t="shared" si="43"/>
        <v>STEEL SPORTS BOTTLE 650ML S115</v>
      </c>
      <c r="H420" s="2" t="str">
        <f t="shared" si="44"/>
        <v>NP-21</v>
      </c>
      <c r="I420" s="15" t="str">
        <f t="shared" si="45"/>
        <v>NP-21)</v>
      </c>
      <c r="J420" s="15" t="str">
        <f t="shared" si="48"/>
        <v/>
      </c>
      <c r="K420" s="2" t="str">
        <f>IFERROR(
TRIM(_xlfn.TEXTAFTER(_xlfn.TEXTBEFORE(_xlfn.TEXTAFTER(tblRaw[[#This Row],[GOODS DESCRIPTION]],"QTY"),"/")," ")),
tblRaw[[#This Row],[Unit of measure]]
)</f>
        <v>42648NOS</v>
      </c>
      <c r="L420" s="2">
        <f t="shared" si="46"/>
        <v>0.99</v>
      </c>
      <c r="M420" s="2" t="str">
        <f t="shared" si="47"/>
        <v>USD</v>
      </c>
      <c r="N420" s="2">
        <v>7108</v>
      </c>
      <c r="O420" s="2" t="s">
        <v>17</v>
      </c>
      <c r="P420" s="2">
        <v>521.1854108</v>
      </c>
      <c r="Q420" s="2">
        <v>3704585.9</v>
      </c>
      <c r="R420" s="2">
        <v>6.1972105920000002</v>
      </c>
      <c r="S420" s="2">
        <v>44049.77289</v>
      </c>
      <c r="T420" s="6">
        <v>1357360.3</v>
      </c>
    </row>
    <row r="421" spans="1:20">
      <c r="A421" s="5" t="s">
        <v>12</v>
      </c>
      <c r="B421" s="2" t="s">
        <v>593</v>
      </c>
      <c r="C421" s="2" t="s">
        <v>14</v>
      </c>
      <c r="D421" s="3" t="s">
        <v>15</v>
      </c>
      <c r="E421" s="2" t="s">
        <v>595</v>
      </c>
      <c r="F421" s="2" t="str">
        <f t="shared" si="42"/>
        <v>STEEL</v>
      </c>
      <c r="G421" s="2" t="str">
        <f t="shared" si="43"/>
        <v>LUNCH BOX</v>
      </c>
      <c r="H421" s="2" t="str">
        <f t="shared" si="44"/>
        <v>6527</v>
      </c>
      <c r="I421" s="15" t="str">
        <f t="shared" si="45"/>
        <v/>
      </c>
      <c r="J421" s="15">
        <f t="shared" si="48"/>
        <v>51360</v>
      </c>
      <c r="K421" s="2" t="str">
        <f>IFERROR(
TRIM(_xlfn.TEXTAFTER(_xlfn.TEXTBEFORE(_xlfn.TEXTAFTER(tblRaw[[#This Row],[GOODS DESCRIPTION]],"QTY"),"/")," ")),
tblRaw[[#This Row],[Unit of measure]]
)</f>
        <v>51360 NOS</v>
      </c>
      <c r="L421" s="2">
        <f t="shared" si="46"/>
        <v>1.86</v>
      </c>
      <c r="M421" s="2" t="str">
        <f t="shared" si="47"/>
        <v>USD</v>
      </c>
      <c r="N421" s="2">
        <v>17890.400000000001</v>
      </c>
      <c r="O421" s="2" t="s">
        <v>17</v>
      </c>
      <c r="P421" s="2">
        <v>460.86628139999999</v>
      </c>
      <c r="Q421" s="2">
        <v>8245082.1200000001</v>
      </c>
      <c r="R421" s="2">
        <v>5.4799795639999997</v>
      </c>
      <c r="S421" s="2">
        <v>98039.026400000002</v>
      </c>
      <c r="T421" s="6">
        <v>3020998</v>
      </c>
    </row>
    <row r="422" spans="1:20">
      <c r="A422" s="5" t="s">
        <v>12</v>
      </c>
      <c r="B422" s="2" t="s">
        <v>593</v>
      </c>
      <c r="C422" s="2" t="s">
        <v>14</v>
      </c>
      <c r="D422" s="3" t="s">
        <v>15</v>
      </c>
      <c r="E422" s="2" t="s">
        <v>596</v>
      </c>
      <c r="F422" s="2" t="str">
        <f t="shared" si="42"/>
        <v>STEEL</v>
      </c>
      <c r="G422" s="2" t="str">
        <f t="shared" si="43"/>
        <v>LUNCH BOX 2 LAYER</v>
      </c>
      <c r="H422" s="2" t="str">
        <f t="shared" si="44"/>
        <v>8504</v>
      </c>
      <c r="I422" s="15" t="str">
        <f t="shared" si="45"/>
        <v/>
      </c>
      <c r="J422" s="15">
        <f t="shared" si="48"/>
        <v>22080</v>
      </c>
      <c r="K422" s="2" t="str">
        <f>IFERROR(
TRIM(_xlfn.TEXTAFTER(_xlfn.TEXTBEFORE(_xlfn.TEXTAFTER(tblRaw[[#This Row],[GOODS DESCRIPTION]],"QTY"),"/")," ")),
tblRaw[[#This Row],[Unit of measure]]
)</f>
        <v>22080 NOS</v>
      </c>
      <c r="L422" s="2">
        <f t="shared" si="46"/>
        <v>2.3199999999999998</v>
      </c>
      <c r="M422" s="2" t="str">
        <f t="shared" si="47"/>
        <v>USD</v>
      </c>
      <c r="N422" s="2">
        <v>10561.6</v>
      </c>
      <c r="O422" s="2" t="s">
        <v>17</v>
      </c>
      <c r="P422" s="2">
        <v>418.61456879999997</v>
      </c>
      <c r="Q422" s="2">
        <v>4421239.63</v>
      </c>
      <c r="R422" s="2">
        <v>4.9775810800000002</v>
      </c>
      <c r="S422" s="2">
        <v>52571.220329999996</v>
      </c>
      <c r="T422" s="6">
        <v>1619942.2</v>
      </c>
    </row>
    <row r="423" spans="1:20">
      <c r="A423" s="5" t="s">
        <v>12</v>
      </c>
      <c r="B423" s="2" t="s">
        <v>597</v>
      </c>
      <c r="C423" s="2" t="s">
        <v>14</v>
      </c>
      <c r="D423" s="3" t="s">
        <v>15</v>
      </c>
      <c r="E423" s="2" t="s">
        <v>598</v>
      </c>
      <c r="F423" s="2" t="str">
        <f t="shared" si="42"/>
        <v>STAINLESS</v>
      </c>
      <c r="G423" s="2" t="str">
        <f t="shared" si="43"/>
        <v>STEEL SPORTS BOTTLE 750ML SG-702</v>
      </c>
      <c r="H423" s="2" t="str">
        <f t="shared" si="44"/>
        <v>SB-01</v>
      </c>
      <c r="I423" s="15" t="str">
        <f t="shared" si="45"/>
        <v>SB-01)</v>
      </c>
      <c r="J423" s="15">
        <f t="shared" si="48"/>
        <v>31848</v>
      </c>
      <c r="K423" s="2" t="str">
        <f>IFERROR(
TRIM(_xlfn.TEXTAFTER(_xlfn.TEXTBEFORE(_xlfn.TEXTAFTER(tblRaw[[#This Row],[GOODS DESCRIPTION]],"QTY"),"/")," ")),
tblRaw[[#This Row],[Unit of measure]]
)</f>
        <v>31848 NOS</v>
      </c>
      <c r="L423" s="2">
        <f t="shared" si="46"/>
        <v>1.0449999999999999</v>
      </c>
      <c r="M423" s="2" t="str">
        <f t="shared" si="47"/>
        <v>USD</v>
      </c>
      <c r="N423" s="2">
        <v>5175.3</v>
      </c>
      <c r="O423" s="2" t="s">
        <v>17</v>
      </c>
      <c r="P423" s="2">
        <v>563.55026380000004</v>
      </c>
      <c r="Q423" s="2">
        <v>2916541.68</v>
      </c>
      <c r="R423" s="2">
        <v>6.7009543850000002</v>
      </c>
      <c r="S423" s="2">
        <v>34679.449229999998</v>
      </c>
      <c r="T423" s="6">
        <v>1068620.8</v>
      </c>
    </row>
    <row r="424" spans="1:20">
      <c r="A424" s="5" t="s">
        <v>12</v>
      </c>
      <c r="B424" s="2" t="s">
        <v>597</v>
      </c>
      <c r="C424" s="2" t="s">
        <v>14</v>
      </c>
      <c r="D424" s="3" t="s">
        <v>15</v>
      </c>
      <c r="E424" s="2" t="s">
        <v>599</v>
      </c>
      <c r="F424" s="2" t="str">
        <f t="shared" si="42"/>
        <v>STAINLESS</v>
      </c>
      <c r="G424" s="2" t="str">
        <f t="shared" si="43"/>
        <v>STEEL COLA BOTTLE 750ML SK750</v>
      </c>
      <c r="H424" s="2" t="str">
        <f t="shared" si="44"/>
        <v>SL-01</v>
      </c>
      <c r="I424" s="15" t="str">
        <f t="shared" si="45"/>
        <v/>
      </c>
      <c r="J424" s="15" t="str">
        <f t="shared" si="48"/>
        <v/>
      </c>
      <c r="K424" s="2" t="str">
        <f>IFERROR(
TRIM(_xlfn.TEXTAFTER(_xlfn.TEXTBEFORE(_xlfn.TEXTAFTER(tblRaw[[#This Row],[GOODS DESCRIPTION]],"QTY"),"/")," ")),
tblRaw[[#This Row],[Unit of measure]]
)</f>
        <v>33288NOS</v>
      </c>
      <c r="L424" s="2">
        <f t="shared" si="46"/>
        <v>1.1279999999999999</v>
      </c>
      <c r="M424" s="2" t="str">
        <f t="shared" si="47"/>
        <v>USD</v>
      </c>
      <c r="N424" s="2">
        <v>6657.6</v>
      </c>
      <c r="O424" s="2" t="s">
        <v>17</v>
      </c>
      <c r="P424" s="2">
        <v>494.69057770000001</v>
      </c>
      <c r="Q424" s="2">
        <v>3293451.99</v>
      </c>
      <c r="R424" s="2">
        <v>5.8821709589999998</v>
      </c>
      <c r="S424" s="2">
        <v>39161.141380000001</v>
      </c>
      <c r="T424" s="6">
        <v>1206720.8</v>
      </c>
    </row>
    <row r="425" spans="1:20">
      <c r="A425" s="5" t="s">
        <v>12</v>
      </c>
      <c r="B425" s="2" t="s">
        <v>597</v>
      </c>
      <c r="C425" s="2" t="s">
        <v>14</v>
      </c>
      <c r="D425" s="3" t="s">
        <v>15</v>
      </c>
      <c r="E425" s="2" t="s">
        <v>600</v>
      </c>
      <c r="F425" s="2" t="str">
        <f t="shared" si="42"/>
        <v>STAINLESS</v>
      </c>
      <c r="G425" s="2" t="str">
        <f t="shared" si="43"/>
        <v>STEEL SPORTS BOTTLE 750ML S-308-C6</v>
      </c>
      <c r="H425" s="2" t="str">
        <f t="shared" si="44"/>
        <v>NP-20</v>
      </c>
      <c r="I425" s="15" t="str">
        <f t="shared" si="45"/>
        <v>NP-20)</v>
      </c>
      <c r="J425" s="15">
        <f t="shared" si="48"/>
        <v>6216</v>
      </c>
      <c r="K425" s="2" t="str">
        <f>IFERROR(
TRIM(_xlfn.TEXTAFTER(_xlfn.TEXTBEFORE(_xlfn.TEXTAFTER(tblRaw[[#This Row],[GOODS DESCRIPTION]],"QTY"),"/")," ")),
tblRaw[[#This Row],[Unit of measure]]
)</f>
        <v>6216 NOS</v>
      </c>
      <c r="L425" s="2">
        <f t="shared" si="46"/>
        <v>0.97599999999999998</v>
      </c>
      <c r="M425" s="2" t="str">
        <f t="shared" si="47"/>
        <v>USD</v>
      </c>
      <c r="N425" s="2">
        <v>1036</v>
      </c>
      <c r="O425" s="2" t="s">
        <v>17</v>
      </c>
      <c r="P425" s="2">
        <v>514.06076250000001</v>
      </c>
      <c r="Q425" s="2">
        <v>532566.94999999995</v>
      </c>
      <c r="R425" s="2">
        <v>6.1124942039999999</v>
      </c>
      <c r="S425" s="2">
        <v>6332.543995</v>
      </c>
      <c r="T425" s="6">
        <v>195132.5</v>
      </c>
    </row>
    <row r="426" spans="1:20">
      <c r="A426" s="5" t="s">
        <v>12</v>
      </c>
      <c r="B426" s="2" t="s">
        <v>597</v>
      </c>
      <c r="C426" s="2" t="s">
        <v>14</v>
      </c>
      <c r="D426" s="3" t="s">
        <v>15</v>
      </c>
      <c r="E426" s="2" t="s">
        <v>601</v>
      </c>
      <c r="F426" s="2" t="str">
        <f t="shared" si="42"/>
        <v>STAINLESS</v>
      </c>
      <c r="G426" s="2" t="str">
        <f t="shared" si="43"/>
        <v>STEELSPORTS BOTTLE 650ML S115</v>
      </c>
      <c r="H426" s="2" t="str">
        <f t="shared" si="44"/>
        <v>NP-21</v>
      </c>
      <c r="I426" s="15" t="str">
        <f t="shared" si="45"/>
        <v>NP-21)</v>
      </c>
      <c r="J426" s="15" t="str">
        <f t="shared" si="48"/>
        <v/>
      </c>
      <c r="K426" s="2" t="str">
        <f>IFERROR(
TRIM(_xlfn.TEXTAFTER(_xlfn.TEXTBEFORE(_xlfn.TEXTAFTER(tblRaw[[#This Row],[GOODS DESCRIPTION]],"QTY"),"/")," ")),
tblRaw[[#This Row],[Unit of measure]]
)</f>
        <v>56712NOS</v>
      </c>
      <c r="L426" s="2">
        <f t="shared" si="46"/>
        <v>0.99</v>
      </c>
      <c r="M426" s="2" t="str">
        <f t="shared" si="47"/>
        <v>USD</v>
      </c>
      <c r="N426" s="2">
        <v>9452</v>
      </c>
      <c r="O426" s="2" t="s">
        <v>17</v>
      </c>
      <c r="P426" s="2">
        <v>520.54250000000002</v>
      </c>
      <c r="Q426" s="2">
        <v>4920167.71</v>
      </c>
      <c r="R426" s="2">
        <v>6.1895659930000004</v>
      </c>
      <c r="S426" s="2">
        <v>58503.777759999997</v>
      </c>
      <c r="T426" s="6">
        <v>1802749.5</v>
      </c>
    </row>
    <row r="427" spans="1:20">
      <c r="A427" s="5" t="s">
        <v>12</v>
      </c>
      <c r="B427" s="2" t="s">
        <v>597</v>
      </c>
      <c r="C427" s="2" t="s">
        <v>14</v>
      </c>
      <c r="D427" s="3" t="s">
        <v>15</v>
      </c>
      <c r="E427" s="2" t="s">
        <v>602</v>
      </c>
      <c r="F427" s="2" t="str">
        <f t="shared" si="42"/>
        <v>STAINLESS</v>
      </c>
      <c r="G427" s="2" t="str">
        <f t="shared" si="43"/>
        <v>STEEL SPORTS BOTTLE 750ML #SG707</v>
      </c>
      <c r="H427" s="2" t="str">
        <f t="shared" si="44"/>
        <v>AM-459</v>
      </c>
      <c r="I427" s="15" t="str">
        <f t="shared" si="45"/>
        <v>AM-459)</v>
      </c>
      <c r="J427" s="15">
        <f t="shared" si="48"/>
        <v>26280</v>
      </c>
      <c r="K427" s="2" t="str">
        <f>IFERROR(
TRIM(_xlfn.TEXTAFTER(_xlfn.TEXTBEFORE(_xlfn.TEXTAFTER(tblRaw[[#This Row],[GOODS DESCRIPTION]],"QTY"),"/")," ")),
tblRaw[[#This Row],[Unit of measure]]
)</f>
        <v>26280 NOS</v>
      </c>
      <c r="L427" s="2">
        <f t="shared" si="46"/>
        <v>1.0660000000000001</v>
      </c>
      <c r="M427" s="2" t="str">
        <f t="shared" si="47"/>
        <v>USD</v>
      </c>
      <c r="N427" s="2">
        <v>4380</v>
      </c>
      <c r="O427" s="2" t="s">
        <v>17</v>
      </c>
      <c r="P427" s="2">
        <v>561.00026479999997</v>
      </c>
      <c r="Q427" s="2">
        <v>2457181.16</v>
      </c>
      <c r="R427" s="2">
        <v>6.6706333510000002</v>
      </c>
      <c r="S427" s="2">
        <v>29217.374080000001</v>
      </c>
      <c r="T427" s="6">
        <v>900311.1</v>
      </c>
    </row>
    <row r="428" spans="1:20">
      <c r="A428" s="5" t="s">
        <v>12</v>
      </c>
      <c r="B428" s="2" t="s">
        <v>597</v>
      </c>
      <c r="C428" s="2" t="s">
        <v>14</v>
      </c>
      <c r="D428" s="3" t="s">
        <v>15</v>
      </c>
      <c r="E428" s="2" t="s">
        <v>603</v>
      </c>
      <c r="F428" s="2" t="str">
        <f t="shared" si="42"/>
        <v>STAINLESS</v>
      </c>
      <c r="G428" s="2" t="str">
        <f t="shared" si="43"/>
        <v>STEELSPORTS BOTTLE 1.45L</v>
      </c>
      <c r="H428" s="2" t="str">
        <f t="shared" si="44"/>
        <v>AM-398</v>
      </c>
      <c r="I428" s="15" t="str">
        <f t="shared" si="45"/>
        <v>AM-398)</v>
      </c>
      <c r="J428" s="15">
        <f t="shared" si="48"/>
        <v>3756</v>
      </c>
      <c r="K428" s="2" t="str">
        <f>IFERROR(
TRIM(_xlfn.TEXTAFTER(_xlfn.TEXTBEFORE(_xlfn.TEXTAFTER(tblRaw[[#This Row],[GOODS DESCRIPTION]],"QTY"),"/")," ")),
tblRaw[[#This Row],[Unit of measure]]
)</f>
        <v>3756 NOS</v>
      </c>
      <c r="L428" s="2">
        <f t="shared" si="46"/>
        <v>1.61</v>
      </c>
      <c r="M428" s="2" t="str">
        <f t="shared" si="47"/>
        <v>USD</v>
      </c>
      <c r="N428" s="2">
        <v>1064.2</v>
      </c>
      <c r="O428" s="2" t="s">
        <v>17</v>
      </c>
      <c r="P428" s="2">
        <v>498.81706450000001</v>
      </c>
      <c r="Q428" s="2">
        <v>530841.12</v>
      </c>
      <c r="R428" s="2">
        <v>5.9312373899999997</v>
      </c>
      <c r="S428" s="2">
        <v>6312.0228299999999</v>
      </c>
      <c r="T428" s="6">
        <v>194500.1</v>
      </c>
    </row>
    <row r="429" spans="1:20">
      <c r="A429" s="5" t="s">
        <v>12</v>
      </c>
      <c r="B429" s="2" t="s">
        <v>597</v>
      </c>
      <c r="C429" s="2" t="s">
        <v>14</v>
      </c>
      <c r="D429" s="3" t="s">
        <v>15</v>
      </c>
      <c r="E429" s="2" t="s">
        <v>588</v>
      </c>
      <c r="F429" s="2" t="str">
        <f t="shared" si="42"/>
        <v>STAINLESS</v>
      </c>
      <c r="G429" s="2" t="str">
        <f t="shared" si="43"/>
        <v>STEEL SPORTS BOTTLE</v>
      </c>
      <c r="H429" s="2" t="str">
        <f t="shared" si="44"/>
        <v>KWB-600F</v>
      </c>
      <c r="I429" s="15" t="str">
        <f t="shared" si="45"/>
        <v>KWB-600F)</v>
      </c>
      <c r="J429" s="15">
        <f t="shared" si="48"/>
        <v>50400</v>
      </c>
      <c r="K429" s="2" t="str">
        <f>IFERROR(
TRIM(_xlfn.TEXTAFTER(_xlfn.TEXTBEFORE(_xlfn.TEXTAFTER(tblRaw[[#This Row],[GOODS DESCRIPTION]],"QTY"),"/")," ")),
tblRaw[[#This Row],[Unit of measure]]
)</f>
        <v>50400 PCS</v>
      </c>
      <c r="L429" s="2">
        <f t="shared" si="46"/>
        <v>0.88</v>
      </c>
      <c r="M429" s="2" t="str">
        <f t="shared" si="47"/>
        <v>USD</v>
      </c>
      <c r="N429" s="2">
        <v>7680</v>
      </c>
      <c r="O429" s="2" t="s">
        <v>17</v>
      </c>
      <c r="P429" s="2">
        <v>496.45373699999999</v>
      </c>
      <c r="Q429" s="2">
        <v>3812764.7</v>
      </c>
      <c r="R429" s="2">
        <v>5.9031359930000002</v>
      </c>
      <c r="S429" s="2">
        <v>45336.084419999999</v>
      </c>
      <c r="T429" s="6">
        <v>1396997</v>
      </c>
    </row>
    <row r="430" spans="1:20">
      <c r="A430" s="5" t="s">
        <v>12</v>
      </c>
      <c r="B430" s="2" t="s">
        <v>597</v>
      </c>
      <c r="C430" s="2" t="s">
        <v>14</v>
      </c>
      <c r="D430" s="3" t="s">
        <v>15</v>
      </c>
      <c r="E430" s="2" t="s">
        <v>604</v>
      </c>
      <c r="F430" s="2" t="str">
        <f t="shared" si="42"/>
        <v>STAINLESS</v>
      </c>
      <c r="G430" s="2" t="str">
        <f t="shared" si="43"/>
        <v>STEEL SPORTS BOTTLE 750ML #SG210</v>
      </c>
      <c r="H430" s="2" t="str">
        <f t="shared" si="44"/>
        <v>AM-457</v>
      </c>
      <c r="I430" s="15" t="str">
        <f t="shared" si="45"/>
        <v>AM-457)</v>
      </c>
      <c r="J430" s="15">
        <f t="shared" si="48"/>
        <v>28512</v>
      </c>
      <c r="K430" s="2" t="str">
        <f>IFERROR(
TRIM(_xlfn.TEXTAFTER(_xlfn.TEXTBEFORE(_xlfn.TEXTAFTER(tblRaw[[#This Row],[GOODS DESCRIPTION]],"QTY"),"/")," ")),
tblRaw[[#This Row],[Unit of measure]]
)</f>
        <v>28512 NOS</v>
      </c>
      <c r="L430" s="2">
        <f t="shared" si="46"/>
        <v>1.0246999999999999</v>
      </c>
      <c r="M430" s="2" t="str">
        <f t="shared" si="47"/>
        <v>USD</v>
      </c>
      <c r="N430" s="2">
        <v>4435.2</v>
      </c>
      <c r="O430" s="2" t="s">
        <v>17</v>
      </c>
      <c r="P430" s="2">
        <v>578.26160489999995</v>
      </c>
      <c r="Q430" s="2">
        <v>2564705.87</v>
      </c>
      <c r="R430" s="2">
        <v>6.8758811519999998</v>
      </c>
      <c r="S430" s="2">
        <v>30495.908090000001</v>
      </c>
      <c r="T430" s="6">
        <v>939708.2</v>
      </c>
    </row>
    <row r="431" spans="1:20">
      <c r="A431" s="5" t="s">
        <v>12</v>
      </c>
      <c r="B431" s="2" t="s">
        <v>597</v>
      </c>
      <c r="C431" s="2" t="s">
        <v>14</v>
      </c>
      <c r="D431" s="3" t="s">
        <v>15</v>
      </c>
      <c r="E431" s="2" t="s">
        <v>605</v>
      </c>
      <c r="F431" s="2" t="str">
        <f t="shared" si="42"/>
        <v>STAINLESS</v>
      </c>
      <c r="G431" s="2" t="str">
        <f t="shared" si="43"/>
        <v>STEEL SPORTS BOTTLE 750ML S-308-C6</v>
      </c>
      <c r="H431" s="2" t="str">
        <f t="shared" si="44"/>
        <v>NP-20</v>
      </c>
      <c r="I431" s="15" t="str">
        <f t="shared" si="45"/>
        <v>NP-20)</v>
      </c>
      <c r="J431" s="15">
        <f t="shared" si="48"/>
        <v>15792</v>
      </c>
      <c r="K431" s="2" t="str">
        <f>IFERROR(
TRIM(_xlfn.TEXTAFTER(_xlfn.TEXTBEFORE(_xlfn.TEXTAFTER(tblRaw[[#This Row],[GOODS DESCRIPTION]],"QTY"),"/")," ")),
tblRaw[[#This Row],[Unit of measure]]
)</f>
        <v>15792 NOS</v>
      </c>
      <c r="L431" s="2">
        <f t="shared" si="46"/>
        <v>0.97599999999999998</v>
      </c>
      <c r="M431" s="2" t="str">
        <f t="shared" si="47"/>
        <v>USD</v>
      </c>
      <c r="N431" s="2">
        <v>2632</v>
      </c>
      <c r="O431" s="2" t="s">
        <v>17</v>
      </c>
      <c r="P431" s="2">
        <v>513.63617780000004</v>
      </c>
      <c r="Q431" s="2">
        <v>1351890.42</v>
      </c>
      <c r="R431" s="2">
        <v>6.1074456340000003</v>
      </c>
      <c r="S431" s="2">
        <v>16074.796909999999</v>
      </c>
      <c r="T431" s="6">
        <v>495332.7</v>
      </c>
    </row>
    <row r="432" spans="1:20">
      <c r="A432" s="5" t="s">
        <v>12</v>
      </c>
      <c r="B432" s="2" t="s">
        <v>597</v>
      </c>
      <c r="C432" s="2" t="s">
        <v>14</v>
      </c>
      <c r="D432" s="3" t="s">
        <v>15</v>
      </c>
      <c r="E432" s="2" t="s">
        <v>606</v>
      </c>
      <c r="F432" s="2" t="str">
        <f t="shared" si="42"/>
        <v>STAINLESS</v>
      </c>
      <c r="G432" s="2" t="str">
        <f t="shared" si="43"/>
        <v>STEEL SPORTS BOTTLE 750ML SG-702</v>
      </c>
      <c r="H432" s="2" t="str">
        <f t="shared" si="44"/>
        <v>SB-01</v>
      </c>
      <c r="I432" s="15" t="str">
        <f t="shared" si="45"/>
        <v>SB-01)</v>
      </c>
      <c r="J432" s="15">
        <f t="shared" si="48"/>
        <v>4608</v>
      </c>
      <c r="K432" s="2" t="str">
        <f>IFERROR(
TRIM(_xlfn.TEXTAFTER(_xlfn.TEXTBEFORE(_xlfn.TEXTAFTER(tblRaw[[#This Row],[GOODS DESCRIPTION]],"QTY"),"/")," ")),
tblRaw[[#This Row],[Unit of measure]]
)</f>
        <v>4608 NOS</v>
      </c>
      <c r="L432" s="2">
        <f t="shared" si="46"/>
        <v>1.0449999999999999</v>
      </c>
      <c r="M432" s="2" t="str">
        <f t="shared" si="47"/>
        <v>USD</v>
      </c>
      <c r="N432" s="2">
        <v>806.4</v>
      </c>
      <c r="O432" s="2" t="s">
        <v>17</v>
      </c>
      <c r="P432" s="2">
        <v>523.76066470000001</v>
      </c>
      <c r="Q432" s="2">
        <v>422360.6</v>
      </c>
      <c r="R432" s="2">
        <v>6.2278319230000001</v>
      </c>
      <c r="S432" s="2">
        <v>5022.123662</v>
      </c>
      <c r="T432" s="6">
        <v>154752.9</v>
      </c>
    </row>
    <row r="433" spans="1:20">
      <c r="A433" s="5" t="s">
        <v>12</v>
      </c>
      <c r="B433" s="2" t="s">
        <v>607</v>
      </c>
      <c r="C433" s="2" t="s">
        <v>14</v>
      </c>
      <c r="D433" s="3" t="s">
        <v>15</v>
      </c>
      <c r="E433" s="2" t="s">
        <v>608</v>
      </c>
      <c r="F433" s="2" t="str">
        <f t="shared" si="42"/>
        <v>SL-01</v>
      </c>
      <c r="G433" s="2" t="str">
        <f t="shared" si="43"/>
        <v>STAINLESS STEEL COLA BOTTLE 750ML SK750</v>
      </c>
      <c r="H433" s="2" t="str">
        <f t="shared" si="44"/>
        <v>QTY:16992 PCS/USD 1.1280 PER PCS</v>
      </c>
      <c r="I433" s="15" t="str">
        <f t="shared" si="45"/>
        <v/>
      </c>
      <c r="J433" s="15">
        <f t="shared" si="48"/>
        <v>16992</v>
      </c>
      <c r="K433" s="2" t="str">
        <f>IFERROR(
TRIM(_xlfn.TEXTAFTER(_xlfn.TEXTBEFORE(_xlfn.TEXTAFTER(tblRaw[[#This Row],[GOODS DESCRIPTION]],"QTY"),"/")," ")),
tblRaw[[#This Row],[Unit of measure]]
)</f>
        <v>PCS</v>
      </c>
      <c r="L433" s="2">
        <f t="shared" si="46"/>
        <v>1.1279999999999999</v>
      </c>
      <c r="M433" s="2" t="str">
        <f t="shared" si="47"/>
        <v>USD</v>
      </c>
      <c r="N433" s="2">
        <v>3256.8</v>
      </c>
      <c r="O433" s="2" t="s">
        <v>17</v>
      </c>
      <c r="P433" s="2">
        <v>510.72402970000002</v>
      </c>
      <c r="Q433" s="2">
        <v>1663326.02</v>
      </c>
      <c r="R433" s="2">
        <v>6.0728184269999996</v>
      </c>
      <c r="S433" s="2">
        <v>19777.95505</v>
      </c>
      <c r="T433" s="6">
        <v>609442.6</v>
      </c>
    </row>
    <row r="434" spans="1:20">
      <c r="A434" s="5" t="s">
        <v>12</v>
      </c>
      <c r="B434" s="2" t="s">
        <v>607</v>
      </c>
      <c r="C434" s="2" t="s">
        <v>14</v>
      </c>
      <c r="D434" s="3" t="s">
        <v>15</v>
      </c>
      <c r="E434" s="2" t="s">
        <v>609</v>
      </c>
      <c r="F434" s="2" t="str">
        <f t="shared" si="42"/>
        <v>SB-01</v>
      </c>
      <c r="G434" s="2" t="str">
        <f t="shared" si="43"/>
        <v>STAINLESS STEEL SPORTS BOTTLE 750ML SG-702</v>
      </c>
      <c r="H434" s="2" t="str">
        <f t="shared" si="44"/>
        <v>QTY :26328PCS/USD 1.0450 PER PCS</v>
      </c>
      <c r="I434" s="15" t="str">
        <f t="shared" si="45"/>
        <v>QTY</v>
      </c>
      <c r="J434" s="15" t="str">
        <f t="shared" si="48"/>
        <v/>
      </c>
      <c r="K434" s="2" t="str">
        <f>IFERROR(
TRIM(_xlfn.TEXTAFTER(_xlfn.TEXTBEFORE(_xlfn.TEXTAFTER(tblRaw[[#This Row],[GOODS DESCRIPTION]],"QTY"),"/")," ")),
tblRaw[[#This Row],[Unit of measure]]
)</f>
        <v>:26328PCS</v>
      </c>
      <c r="L434" s="2">
        <f t="shared" si="46"/>
        <v>1.0449999999999999</v>
      </c>
      <c r="M434" s="2" t="str">
        <f t="shared" si="47"/>
        <v>USD</v>
      </c>
      <c r="N434" s="2">
        <v>4388</v>
      </c>
      <c r="O434" s="2" t="s">
        <v>17</v>
      </c>
      <c r="P434" s="2">
        <v>544.11563349999994</v>
      </c>
      <c r="Q434" s="2">
        <v>2387579.4</v>
      </c>
      <c r="R434" s="2">
        <v>6.4698648460000001</v>
      </c>
      <c r="S434" s="2">
        <v>28389.766940000001</v>
      </c>
      <c r="T434" s="6">
        <v>874809.1</v>
      </c>
    </row>
    <row r="435" spans="1:20">
      <c r="A435" s="5" t="s">
        <v>12</v>
      </c>
      <c r="B435" s="2" t="s">
        <v>607</v>
      </c>
      <c r="C435" s="2" t="s">
        <v>14</v>
      </c>
      <c r="D435" s="3" t="s">
        <v>15</v>
      </c>
      <c r="E435" s="2" t="s">
        <v>610</v>
      </c>
      <c r="F435" s="2" t="str">
        <f t="shared" si="42"/>
        <v>AM-395</v>
      </c>
      <c r="G435" s="2" t="str">
        <f t="shared" si="43"/>
        <v>-STAINLESS STEEL BOTTLE 500ML</v>
      </c>
      <c r="H435" s="2" t="str">
        <f t="shared" si="44"/>
        <v>QTY: 37440 PCS/USD 1.0520 PER PCS</v>
      </c>
      <c r="I435" s="15" t="str">
        <f t="shared" si="45"/>
        <v/>
      </c>
      <c r="J435" s="15">
        <f t="shared" si="48"/>
        <v>37440</v>
      </c>
      <c r="K435" s="2" t="str">
        <f>IFERROR(
TRIM(_xlfn.TEXTAFTER(_xlfn.TEXTBEFORE(_xlfn.TEXTAFTER(tblRaw[[#This Row],[GOODS DESCRIPTION]],"QTY"),"/")," ")),
tblRaw[[#This Row],[Unit of measure]]
)</f>
        <v>37440 PCS</v>
      </c>
      <c r="L435" s="2">
        <f t="shared" si="46"/>
        <v>1.052</v>
      </c>
      <c r="M435" s="2" t="str">
        <f t="shared" si="47"/>
        <v>USD</v>
      </c>
      <c r="N435" s="2">
        <v>5200</v>
      </c>
      <c r="O435" s="2" t="s">
        <v>17</v>
      </c>
      <c r="P435" s="2">
        <v>657.31251350000002</v>
      </c>
      <c r="Q435" s="2">
        <v>3418025.07</v>
      </c>
      <c r="R435" s="2">
        <v>7.8158443929999999</v>
      </c>
      <c r="S435" s="2">
        <v>40642.39084</v>
      </c>
      <c r="T435" s="6">
        <v>1252364.3999999999</v>
      </c>
    </row>
    <row r="436" spans="1:20">
      <c r="A436" s="5" t="s">
        <v>12</v>
      </c>
      <c r="B436" s="2" t="s">
        <v>607</v>
      </c>
      <c r="C436" s="2" t="s">
        <v>14</v>
      </c>
      <c r="D436" s="3" t="s">
        <v>15</v>
      </c>
      <c r="E436" s="2" t="s">
        <v>611</v>
      </c>
      <c r="F436" s="2" t="str">
        <f t="shared" si="42"/>
        <v>AM-06</v>
      </c>
      <c r="G436" s="2" t="str">
        <f t="shared" si="43"/>
        <v>STAINLESS STEEL BOTTLE 750ML SG805</v>
      </c>
      <c r="H436" s="2" t="str">
        <f t="shared" si="44"/>
        <v>QTY:25824 PCS/USD0.9900 PER PCS</v>
      </c>
      <c r="I436" s="15" t="str">
        <f t="shared" si="45"/>
        <v/>
      </c>
      <c r="J436" s="15">
        <f t="shared" si="48"/>
        <v>25824</v>
      </c>
      <c r="K436" s="2" t="str">
        <f>IFERROR(
TRIM(_xlfn.TEXTAFTER(_xlfn.TEXTBEFORE(_xlfn.TEXTAFTER(tblRaw[[#This Row],[GOODS DESCRIPTION]],"QTY"),"/")," ")),
tblRaw[[#This Row],[Unit of measure]]
)</f>
        <v>PCS</v>
      </c>
      <c r="L436" s="2">
        <f t="shared" si="46"/>
        <v>0.99</v>
      </c>
      <c r="M436" s="2" t="str">
        <f t="shared" si="47"/>
        <v>USD</v>
      </c>
      <c r="N436" s="2">
        <v>4949.6000000000004</v>
      </c>
      <c r="O436" s="2" t="s">
        <v>17</v>
      </c>
      <c r="P436" s="2">
        <v>448.2416781</v>
      </c>
      <c r="Q436" s="2">
        <v>2218617.0099999998</v>
      </c>
      <c r="R436" s="2">
        <v>5.3298653759999999</v>
      </c>
      <c r="S436" s="2">
        <v>26380.701659999999</v>
      </c>
      <c r="T436" s="6">
        <v>812901.2</v>
      </c>
    </row>
    <row r="437" spans="1:20">
      <c r="A437" s="5" t="s">
        <v>12</v>
      </c>
      <c r="B437" s="2" t="s">
        <v>607</v>
      </c>
      <c r="C437" s="2" t="s">
        <v>14</v>
      </c>
      <c r="D437" s="3" t="s">
        <v>15</v>
      </c>
      <c r="E437" s="2" t="s">
        <v>612</v>
      </c>
      <c r="F437" s="2" t="str">
        <f t="shared" si="42"/>
        <v>AM-314</v>
      </c>
      <c r="G437" s="2" t="str">
        <f t="shared" si="43"/>
        <v>STAINLESS STEEL SPORTS BOTTLE 500ML S116-500</v>
      </c>
      <c r="H437" s="2" t="str">
        <f t="shared" si="44"/>
        <v>QTY: 10824 PCS/ USD 0.9170 PER PCS</v>
      </c>
      <c r="I437" s="15" t="str">
        <f t="shared" si="45"/>
        <v>QTY:</v>
      </c>
      <c r="J437" s="15">
        <f t="shared" si="48"/>
        <v>10824</v>
      </c>
      <c r="K437" s="2" t="str">
        <f>IFERROR(
TRIM(_xlfn.TEXTAFTER(_xlfn.TEXTBEFORE(_xlfn.TEXTAFTER(tblRaw[[#This Row],[GOODS DESCRIPTION]],"QTY"),"/")," ")),
tblRaw[[#This Row],[Unit of measure]]
)</f>
        <v>10824 PCS</v>
      </c>
      <c r="L437" s="2">
        <f t="shared" si="46"/>
        <v>0.91700000000000004</v>
      </c>
      <c r="M437" s="2" t="str">
        <f t="shared" si="47"/>
        <v>USD</v>
      </c>
      <c r="N437" s="2">
        <v>1307.9000000000001</v>
      </c>
      <c r="O437" s="2" t="s">
        <v>17</v>
      </c>
      <c r="P437" s="2">
        <v>658.5766496</v>
      </c>
      <c r="Q437" s="2">
        <v>861352.4</v>
      </c>
      <c r="R437" s="2">
        <v>7.8308757379999996</v>
      </c>
      <c r="S437" s="2">
        <v>10242.00238</v>
      </c>
      <c r="T437" s="6">
        <v>315599.5</v>
      </c>
    </row>
    <row r="438" spans="1:20">
      <c r="A438" s="5" t="s">
        <v>12</v>
      </c>
      <c r="B438" s="2" t="s">
        <v>607</v>
      </c>
      <c r="C438" s="2" t="s">
        <v>14</v>
      </c>
      <c r="D438" s="3" t="s">
        <v>15</v>
      </c>
      <c r="E438" s="2" t="s">
        <v>613</v>
      </c>
      <c r="F438" s="2" t="str">
        <f t="shared" si="42"/>
        <v>AM-459</v>
      </c>
      <c r="G438" s="2" t="str">
        <f t="shared" si="43"/>
        <v>STAINLESS STEEL SPORTS BOTTLE 750ML SG-707</v>
      </c>
      <c r="H438" s="2" t="str">
        <f t="shared" si="44"/>
        <v>QTY: 21582 PCS/ USD 1.0660 PER PCS</v>
      </c>
      <c r="I438" s="15" t="str">
        <f t="shared" si="45"/>
        <v>QTY:</v>
      </c>
      <c r="J438" s="15">
        <f t="shared" si="48"/>
        <v>21582</v>
      </c>
      <c r="K438" s="2" t="str">
        <f>IFERROR(
TRIM(_xlfn.TEXTAFTER(_xlfn.TEXTBEFORE(_xlfn.TEXTAFTER(tblRaw[[#This Row],[GOODS DESCRIPTION]],"QTY"),"/")," ")),
tblRaw[[#This Row],[Unit of measure]]
)</f>
        <v>21582 PCS</v>
      </c>
      <c r="L438" s="2">
        <f t="shared" si="46"/>
        <v>1.0660000000000001</v>
      </c>
      <c r="M438" s="2" t="str">
        <f t="shared" si="47"/>
        <v>USD</v>
      </c>
      <c r="N438" s="2">
        <v>3477.1</v>
      </c>
      <c r="O438" s="2" t="s">
        <v>17</v>
      </c>
      <c r="P438" s="2">
        <v>574.18960919999995</v>
      </c>
      <c r="Q438" s="2">
        <v>1996514.69</v>
      </c>
      <c r="R438" s="2">
        <v>6.8274626530000004</v>
      </c>
      <c r="S438" s="2">
        <v>23739.770390000001</v>
      </c>
      <c r="T438" s="6">
        <v>731523</v>
      </c>
    </row>
    <row r="439" spans="1:20">
      <c r="A439" s="5" t="s">
        <v>12</v>
      </c>
      <c r="B439" s="2" t="s">
        <v>607</v>
      </c>
      <c r="C439" s="2" t="s">
        <v>14</v>
      </c>
      <c r="D439" s="3" t="s">
        <v>15</v>
      </c>
      <c r="E439" s="2" t="s">
        <v>614</v>
      </c>
      <c r="F439" s="2" t="str">
        <f t="shared" si="42"/>
        <v>NP-20</v>
      </c>
      <c r="G439" s="2" t="str">
        <f t="shared" si="43"/>
        <v>STAINLESS STEEL SPORTS BOTTLE 750ML S-308-C6</v>
      </c>
      <c r="H439" s="2" t="str">
        <f t="shared" si="44"/>
        <v>QTY:20640PCS/USD 0.9760 PER PCS</v>
      </c>
      <c r="I439" s="15" t="str">
        <f t="shared" si="45"/>
        <v>QTY:20640PCS/USD</v>
      </c>
      <c r="J439" s="15" t="str">
        <f t="shared" si="48"/>
        <v/>
      </c>
      <c r="K439" s="2">
        <f ca="1">IFERROR(
TRIM(_xlfn.TEXTAFTER(_xlfn.TEXTBEFORE(_xlfn.TEXTAFTER(tblRaw[[#This Row],[GOODS DESCRIPTION]],"QTY"),"/")," ")),
tblRaw[[#This Row],[Unit of measure]]
)</f>
        <v>0</v>
      </c>
      <c r="L439" s="2">
        <f t="shared" si="46"/>
        <v>0.97599999999999998</v>
      </c>
      <c r="M439" s="2" t="str">
        <f t="shared" si="47"/>
        <v>USD</v>
      </c>
      <c r="N439" s="2">
        <v>3440</v>
      </c>
      <c r="O439" s="2" t="s">
        <v>17</v>
      </c>
      <c r="P439" s="2">
        <v>508.1883808</v>
      </c>
      <c r="Q439" s="2">
        <v>1748168.03</v>
      </c>
      <c r="R439" s="2">
        <v>6.0426680240000001</v>
      </c>
      <c r="S439" s="2">
        <v>20786.777999999998</v>
      </c>
      <c r="T439" s="6">
        <v>640528.80000000005</v>
      </c>
    </row>
    <row r="440" spans="1:20">
      <c r="A440" s="5" t="s">
        <v>12</v>
      </c>
      <c r="B440" s="2" t="s">
        <v>607</v>
      </c>
      <c r="C440" s="2" t="s">
        <v>14</v>
      </c>
      <c r="D440" s="3" t="s">
        <v>15</v>
      </c>
      <c r="E440" s="2" t="s">
        <v>615</v>
      </c>
      <c r="F440" s="2" t="str">
        <f t="shared" si="42"/>
        <v>AM-457</v>
      </c>
      <c r="G440" s="2" t="str">
        <f t="shared" si="43"/>
        <v>STAINLESS STEEL SPORTS BOTTLE 750ML SG-210</v>
      </c>
      <c r="H440" s="2" t="str">
        <f t="shared" si="44"/>
        <v>QTY: 21600 PCS/ USD 1.0247 PER PCS</v>
      </c>
      <c r="I440" s="15" t="str">
        <f t="shared" si="45"/>
        <v>QTY:</v>
      </c>
      <c r="J440" s="15">
        <f t="shared" si="48"/>
        <v>21600</v>
      </c>
      <c r="K440" s="2" t="str">
        <f>IFERROR(
TRIM(_xlfn.TEXTAFTER(_xlfn.TEXTBEFORE(_xlfn.TEXTAFTER(tblRaw[[#This Row],[GOODS DESCRIPTION]],"QTY"),"/")," ")),
tblRaw[[#This Row],[Unit of measure]]
)</f>
        <v>21600 PCS</v>
      </c>
      <c r="L440" s="2">
        <f t="shared" si="46"/>
        <v>1.0246999999999999</v>
      </c>
      <c r="M440" s="2" t="str">
        <f t="shared" si="47"/>
        <v>USD</v>
      </c>
      <c r="N440" s="2">
        <v>3360</v>
      </c>
      <c r="O440" s="2" t="s">
        <v>17</v>
      </c>
      <c r="P440" s="2">
        <v>571.65613099999996</v>
      </c>
      <c r="Q440" s="2">
        <v>1920764.6</v>
      </c>
      <c r="R440" s="2">
        <v>6.7973380609999996</v>
      </c>
      <c r="S440" s="2">
        <v>22839.05589</v>
      </c>
      <c r="T440" s="6">
        <v>703768.1</v>
      </c>
    </row>
    <row r="441" spans="1:20">
      <c r="A441" s="5" t="s">
        <v>12</v>
      </c>
      <c r="B441" s="2" t="s">
        <v>616</v>
      </c>
      <c r="C441" s="2" t="s">
        <v>14</v>
      </c>
      <c r="D441" s="3" t="s">
        <v>15</v>
      </c>
      <c r="E441" s="2" t="s">
        <v>617</v>
      </c>
      <c r="F441" s="2" t="str">
        <f t="shared" si="42"/>
        <v>NP-20</v>
      </c>
      <c r="G441" s="2" t="str">
        <f t="shared" si="43"/>
        <v>STAINLESS STEEL SPORTS BOTTLE 750ML S-308-C6</v>
      </c>
      <c r="H441" s="2" t="str">
        <f t="shared" si="44"/>
        <v>QTY: 27720 PCS/ USD 0.976 PER PCS</v>
      </c>
      <c r="I441" s="15" t="str">
        <f t="shared" si="45"/>
        <v>QTY:</v>
      </c>
      <c r="J441" s="15">
        <f t="shared" si="48"/>
        <v>27720</v>
      </c>
      <c r="K441" s="2" t="str">
        <f>IFERROR(
TRIM(_xlfn.TEXTAFTER(_xlfn.TEXTBEFORE(_xlfn.TEXTAFTER(tblRaw[[#This Row],[GOODS DESCRIPTION]],"QTY"),"/")," ")),
tblRaw[[#This Row],[Unit of measure]]
)</f>
        <v>27720 PCS</v>
      </c>
      <c r="L441" s="2">
        <f t="shared" si="46"/>
        <v>0.97599999999999998</v>
      </c>
      <c r="M441" s="2" t="str">
        <f t="shared" si="47"/>
        <v>USD</v>
      </c>
      <c r="N441" s="2">
        <v>4620</v>
      </c>
      <c r="O441" s="2" t="s">
        <v>17</v>
      </c>
      <c r="P441" s="2">
        <v>508.5421212</v>
      </c>
      <c r="Q441" s="2">
        <v>2349464.6</v>
      </c>
      <c r="R441" s="2">
        <v>6.0468742119999996</v>
      </c>
      <c r="S441" s="2">
        <v>27936.558860000001</v>
      </c>
      <c r="T441" s="6">
        <v>860843.8</v>
      </c>
    </row>
    <row r="442" spans="1:20">
      <c r="A442" s="5" t="s">
        <v>12</v>
      </c>
      <c r="B442" s="2" t="s">
        <v>616</v>
      </c>
      <c r="C442" s="2" t="s">
        <v>14</v>
      </c>
      <c r="D442" s="3" t="s">
        <v>15</v>
      </c>
      <c r="E442" s="2" t="s">
        <v>618</v>
      </c>
      <c r="F442" s="2" t="str">
        <f t="shared" si="42"/>
        <v>AM-06</v>
      </c>
      <c r="G442" s="2" t="str">
        <f t="shared" si="43"/>
        <v>STAINLESS STEEL SPORTS BOTTLE 750ML SG805</v>
      </c>
      <c r="H442" s="2" t="str">
        <f t="shared" si="44"/>
        <v>QTY: 16992PCS/ USD 0.99 PER PCS</v>
      </c>
      <c r="I442" s="15" t="str">
        <f t="shared" si="45"/>
        <v>QTY:</v>
      </c>
      <c r="J442" s="15" t="str">
        <f t="shared" si="48"/>
        <v/>
      </c>
      <c r="K442" s="2" t="str">
        <f>IFERROR(
TRIM(_xlfn.TEXTAFTER(_xlfn.TEXTBEFORE(_xlfn.TEXTAFTER(tblRaw[[#This Row],[GOODS DESCRIPTION]],"QTY"),"/")," ")),
tblRaw[[#This Row],[Unit of measure]]
)</f>
        <v>16992PCS</v>
      </c>
      <c r="L442" s="2">
        <f t="shared" si="46"/>
        <v>0.99</v>
      </c>
      <c r="M442" s="2" t="str">
        <f t="shared" si="47"/>
        <v>USD</v>
      </c>
      <c r="N442" s="2">
        <v>2478</v>
      </c>
      <c r="O442" s="2" t="s">
        <v>17</v>
      </c>
      <c r="P442" s="2">
        <v>588.51677559999996</v>
      </c>
      <c r="Q442" s="2">
        <v>1458344.57</v>
      </c>
      <c r="R442" s="2">
        <v>6.9978213509999998</v>
      </c>
      <c r="S442" s="2">
        <v>17340.601309999998</v>
      </c>
      <c r="T442" s="6">
        <v>534337.4</v>
      </c>
    </row>
    <row r="443" spans="1:20">
      <c r="A443" s="5" t="s">
        <v>12</v>
      </c>
      <c r="B443" s="2" t="s">
        <v>616</v>
      </c>
      <c r="C443" s="2" t="s">
        <v>14</v>
      </c>
      <c r="D443" s="3" t="s">
        <v>15</v>
      </c>
      <c r="E443" s="2" t="s">
        <v>619</v>
      </c>
      <c r="F443" s="2" t="str">
        <f t="shared" si="42"/>
        <v>NP-21</v>
      </c>
      <c r="G443" s="2" t="str">
        <f t="shared" si="43"/>
        <v>STAINLESS STEEL SPORTS BOTTLE 650ML S115</v>
      </c>
      <c r="H443" s="2" t="str">
        <f t="shared" si="44"/>
        <v>QTY: 7320 PCS/ USD 0.99 PER PCS</v>
      </c>
      <c r="I443" s="15" t="str">
        <f t="shared" si="45"/>
        <v>QTY:</v>
      </c>
      <c r="J443" s="15">
        <f t="shared" si="48"/>
        <v>7320</v>
      </c>
      <c r="K443" s="2" t="str">
        <f>IFERROR(
TRIM(_xlfn.TEXTAFTER(_xlfn.TEXTBEFORE(_xlfn.TEXTAFTER(tblRaw[[#This Row],[GOODS DESCRIPTION]],"QTY"),"/")," ")),
tblRaw[[#This Row],[Unit of measure]]
)</f>
        <v>7320 PCS</v>
      </c>
      <c r="L443" s="2">
        <f t="shared" si="46"/>
        <v>0.99</v>
      </c>
      <c r="M443" s="2" t="str">
        <f t="shared" si="47"/>
        <v>USD</v>
      </c>
      <c r="N443" s="2">
        <v>1220</v>
      </c>
      <c r="O443" s="2" t="s">
        <v>17</v>
      </c>
      <c r="P443" s="2">
        <v>515.83678689999999</v>
      </c>
      <c r="Q443" s="2">
        <v>629320.88</v>
      </c>
      <c r="R443" s="2">
        <v>6.1336122099999999</v>
      </c>
      <c r="S443" s="2">
        <v>7483.0068970000002</v>
      </c>
      <c r="T443" s="6">
        <v>230583.2</v>
      </c>
    </row>
    <row r="444" spans="1:20">
      <c r="A444" s="5" t="s">
        <v>12</v>
      </c>
      <c r="B444" s="2" t="s">
        <v>616</v>
      </c>
      <c r="C444" s="2" t="s">
        <v>14</v>
      </c>
      <c r="D444" s="3" t="s">
        <v>15</v>
      </c>
      <c r="E444" s="2" t="s">
        <v>620</v>
      </c>
      <c r="F444" s="2" t="str">
        <f t="shared" si="42"/>
        <v>SL-01</v>
      </c>
      <c r="G444" s="2" t="str">
        <f t="shared" si="43"/>
        <v>STAINLESS STEEL COLA BOTTLE 750ML SK750</v>
      </c>
      <c r="H444" s="2" t="str">
        <f t="shared" si="44"/>
        <v>QTY: 10776 PCS/ USD 1.128 PER PCS</v>
      </c>
      <c r="I444" s="15" t="str">
        <f t="shared" si="45"/>
        <v/>
      </c>
      <c r="J444" s="15">
        <f t="shared" si="48"/>
        <v>10776</v>
      </c>
      <c r="K444" s="2" t="str">
        <f>IFERROR(
TRIM(_xlfn.TEXTAFTER(_xlfn.TEXTBEFORE(_xlfn.TEXTAFTER(tblRaw[[#This Row],[GOODS DESCRIPTION]],"QTY"),"/")," ")),
tblRaw[[#This Row],[Unit of measure]]
)</f>
        <v>10776 PCS</v>
      </c>
      <c r="L444" s="2">
        <f t="shared" si="46"/>
        <v>1.1279999999999999</v>
      </c>
      <c r="M444" s="2" t="str">
        <f t="shared" si="47"/>
        <v>USD</v>
      </c>
      <c r="N444" s="2">
        <v>2065.4</v>
      </c>
      <c r="O444" s="2" t="s">
        <v>17</v>
      </c>
      <c r="P444" s="2">
        <v>511.07944709999998</v>
      </c>
      <c r="Q444" s="2">
        <v>1055583.49</v>
      </c>
      <c r="R444" s="2">
        <v>6.0770445549999996</v>
      </c>
      <c r="S444" s="2">
        <v>12551.527819999999</v>
      </c>
      <c r="T444" s="6">
        <v>386765.8</v>
      </c>
    </row>
    <row r="445" spans="1:20">
      <c r="A445" s="5" t="s">
        <v>12</v>
      </c>
      <c r="B445" s="2" t="s">
        <v>616</v>
      </c>
      <c r="C445" s="2" t="s">
        <v>14</v>
      </c>
      <c r="D445" s="3" t="s">
        <v>15</v>
      </c>
      <c r="E445" s="2" t="s">
        <v>621</v>
      </c>
      <c r="F445" s="2" t="str">
        <f t="shared" si="42"/>
        <v>AM-314</v>
      </c>
      <c r="G445" s="2" t="str">
        <f t="shared" si="43"/>
        <v>STAINLESS STEEL SPORTS BOTTLE 500ML S116-500</v>
      </c>
      <c r="H445" s="2" t="str">
        <f t="shared" si="44"/>
        <v>QTY: 816 PCS/ USD 0.917 PER PCS</v>
      </c>
      <c r="I445" s="15" t="str">
        <f t="shared" si="45"/>
        <v>QTY:</v>
      </c>
      <c r="J445" s="15">
        <f t="shared" si="48"/>
        <v>816</v>
      </c>
      <c r="K445" s="2" t="str">
        <f>IFERROR(
TRIM(_xlfn.TEXTAFTER(_xlfn.TEXTBEFORE(_xlfn.TEXTAFTER(tblRaw[[#This Row],[GOODS DESCRIPTION]],"QTY"),"/")," ")),
tblRaw[[#This Row],[Unit of measure]]
)</f>
        <v>816 PCS</v>
      </c>
      <c r="L445" s="2">
        <f t="shared" si="46"/>
        <v>0.91700000000000004</v>
      </c>
      <c r="M445" s="2" t="str">
        <f t="shared" si="47"/>
        <v>USD</v>
      </c>
      <c r="N445" s="2">
        <v>102</v>
      </c>
      <c r="O445" s="2" t="s">
        <v>17</v>
      </c>
      <c r="P445" s="2">
        <v>636.3357843</v>
      </c>
      <c r="Q445" s="2">
        <v>64906.25</v>
      </c>
      <c r="R445" s="2">
        <v>7.5664183630000004</v>
      </c>
      <c r="S445" s="2">
        <v>771.77467300000001</v>
      </c>
      <c r="T445" s="6">
        <v>23781.7</v>
      </c>
    </row>
    <row r="446" spans="1:20">
      <c r="A446" s="5" t="s">
        <v>12</v>
      </c>
      <c r="B446" s="2" t="s">
        <v>616</v>
      </c>
      <c r="C446" s="2" t="s">
        <v>14</v>
      </c>
      <c r="D446" s="3" t="s">
        <v>15</v>
      </c>
      <c r="E446" s="2" t="s">
        <v>622</v>
      </c>
      <c r="F446" s="2" t="str">
        <f t="shared" si="42"/>
        <v>SB-12</v>
      </c>
      <c r="G446" s="2" t="str">
        <f t="shared" si="43"/>
        <v>STEEL TEA STRAINER BIG -</v>
      </c>
      <c r="H446" s="2" t="str">
        <f t="shared" si="44"/>
        <v>QTY:25200 PCS/USD 1.0302 PERPCS</v>
      </c>
      <c r="I446" s="15" t="str">
        <f t="shared" si="45"/>
        <v/>
      </c>
      <c r="J446" s="15">
        <f t="shared" si="48"/>
        <v>25200</v>
      </c>
      <c r="K446" s="2" t="str">
        <f>IFERROR(
TRIM(_xlfn.TEXTAFTER(_xlfn.TEXTBEFORE(_xlfn.TEXTAFTER(tblRaw[[#This Row],[GOODS DESCRIPTION]],"QTY"),"/")," ")),
tblRaw[[#This Row],[Unit of measure]]
)</f>
        <v>PCS</v>
      </c>
      <c r="L446" s="2">
        <f t="shared" si="46"/>
        <v>1.0302</v>
      </c>
      <c r="M446" s="2" t="str">
        <f t="shared" si="47"/>
        <v>USD</v>
      </c>
      <c r="N446" s="2">
        <v>6160</v>
      </c>
      <c r="O446" s="2" t="s">
        <v>17</v>
      </c>
      <c r="P446" s="2">
        <v>372.23962990000001</v>
      </c>
      <c r="Q446" s="2">
        <v>2292996.12</v>
      </c>
      <c r="R446" s="2">
        <v>4.4261549330000003</v>
      </c>
      <c r="S446" s="2">
        <v>27265.114389999999</v>
      </c>
      <c r="T446" s="6">
        <v>840153.7</v>
      </c>
    </row>
    <row r="447" spans="1:20">
      <c r="A447" s="5" t="s">
        <v>12</v>
      </c>
      <c r="B447" s="2" t="s">
        <v>616</v>
      </c>
      <c r="C447" s="2" t="s">
        <v>14</v>
      </c>
      <c r="D447" s="3" t="s">
        <v>15</v>
      </c>
      <c r="E447" s="2" t="s">
        <v>623</v>
      </c>
      <c r="F447" s="2" t="str">
        <f t="shared" si="42"/>
        <v>SB-01</v>
      </c>
      <c r="G447" s="2" t="str">
        <f t="shared" si="43"/>
        <v>STAINLESS STEEL SPORTS BOTTLE 750ML SG-702</v>
      </c>
      <c r="H447" s="2" t="str">
        <f t="shared" si="44"/>
        <v>QTY: 47208 PCS/ USD 1.045 PER PCS</v>
      </c>
      <c r="I447" s="15" t="str">
        <f t="shared" si="45"/>
        <v>QTY:</v>
      </c>
      <c r="J447" s="15">
        <f t="shared" si="48"/>
        <v>47208</v>
      </c>
      <c r="K447" s="2" t="str">
        <f>IFERROR(
TRIM(_xlfn.TEXTAFTER(_xlfn.TEXTBEFORE(_xlfn.TEXTAFTER(tblRaw[[#This Row],[GOODS DESCRIPTION]],"QTY"),"/")," ")),
tblRaw[[#This Row],[Unit of measure]]
)</f>
        <v>47208 PCS</v>
      </c>
      <c r="L447" s="2">
        <f t="shared" si="46"/>
        <v>1.0449999999999999</v>
      </c>
      <c r="M447" s="2" t="str">
        <f t="shared" si="47"/>
        <v>USD</v>
      </c>
      <c r="N447" s="2">
        <v>7671.3</v>
      </c>
      <c r="O447" s="2" t="s">
        <v>17</v>
      </c>
      <c r="P447" s="2">
        <v>557.81623060000004</v>
      </c>
      <c r="Q447" s="2">
        <v>4279175.6500000004</v>
      </c>
      <c r="R447" s="2">
        <v>6.632773254</v>
      </c>
      <c r="S447" s="2">
        <v>50881.993459999998</v>
      </c>
      <c r="T447" s="6">
        <v>1567889.9</v>
      </c>
    </row>
    <row r="448" spans="1:20">
      <c r="A448" s="5" t="s">
        <v>12</v>
      </c>
      <c r="B448" s="2" t="s">
        <v>616</v>
      </c>
      <c r="C448" s="2" t="s">
        <v>14</v>
      </c>
      <c r="D448" s="3" t="s">
        <v>15</v>
      </c>
      <c r="E448" s="2" t="s">
        <v>624</v>
      </c>
      <c r="F448" s="2" t="str">
        <f t="shared" si="42"/>
        <v>DS-25</v>
      </c>
      <c r="G448" s="2" t="str">
        <f t="shared" si="43"/>
        <v>STAINLESS STEEL GRATER WITH HANDLE-</v>
      </c>
      <c r="H448" s="2" t="str">
        <f t="shared" si="44"/>
        <v>QTY:51000 PCS USD0.2032 PER PCS</v>
      </c>
      <c r="I448" s="15" t="str">
        <f t="shared" si="45"/>
        <v/>
      </c>
      <c r="J448" s="15">
        <f t="shared" si="48"/>
        <v>51000</v>
      </c>
      <c r="K448" s="2">
        <f ca="1">IFERROR(
TRIM(_xlfn.TEXTAFTER(_xlfn.TEXTBEFORE(_xlfn.TEXTAFTER(tblRaw[[#This Row],[GOODS DESCRIPTION]],"QTY"),"/")," ")),
tblRaw[[#This Row],[Unit of measure]]
)</f>
        <v>0</v>
      </c>
      <c r="L448" s="2">
        <f t="shared" si="46"/>
        <v>0.20319999999999999</v>
      </c>
      <c r="M448" s="2" t="str">
        <f t="shared" si="47"/>
        <v>USD</v>
      </c>
      <c r="N448" s="2">
        <v>1700</v>
      </c>
      <c r="O448" s="2" t="s">
        <v>17</v>
      </c>
      <c r="P448" s="2">
        <v>538.42615290000003</v>
      </c>
      <c r="Q448" s="2">
        <v>915324.46</v>
      </c>
      <c r="R448" s="2">
        <v>6.4022134709999996</v>
      </c>
      <c r="S448" s="2">
        <v>10883.7629</v>
      </c>
      <c r="T448" s="6">
        <v>335374.90000000002</v>
      </c>
    </row>
    <row r="449" spans="1:20">
      <c r="A449" s="5" t="s">
        <v>12</v>
      </c>
      <c r="B449" s="2" t="s">
        <v>616</v>
      </c>
      <c r="C449" s="2" t="s">
        <v>14</v>
      </c>
      <c r="D449" s="3" t="s">
        <v>15</v>
      </c>
      <c r="E449" s="2" t="s">
        <v>625</v>
      </c>
      <c r="F449" s="2" t="str">
        <f t="shared" si="42"/>
        <v>SL-01</v>
      </c>
      <c r="G449" s="2" t="str">
        <f t="shared" si="43"/>
        <v>STAINLESS STEEL COLA BOTTLE 750ML SK750</v>
      </c>
      <c r="H449" s="2" t="str">
        <f t="shared" si="44"/>
        <v>QTY: 15096 PCS/ USD 1.128 PER PCS</v>
      </c>
      <c r="I449" s="15" t="str">
        <f t="shared" si="45"/>
        <v/>
      </c>
      <c r="J449" s="15">
        <f t="shared" si="48"/>
        <v>15096</v>
      </c>
      <c r="K449" s="2" t="str">
        <f>IFERROR(
TRIM(_xlfn.TEXTAFTER(_xlfn.TEXTBEFORE(_xlfn.TEXTAFTER(tblRaw[[#This Row],[GOODS DESCRIPTION]],"QTY"),"/")," ")),
tblRaw[[#This Row],[Unit of measure]]
)</f>
        <v>15096 PCS</v>
      </c>
      <c r="L449" s="2">
        <f t="shared" si="46"/>
        <v>1.1279999999999999</v>
      </c>
      <c r="M449" s="2" t="str">
        <f t="shared" si="47"/>
        <v>USD</v>
      </c>
      <c r="N449" s="2">
        <v>2956.3</v>
      </c>
      <c r="O449" s="2" t="s">
        <v>17</v>
      </c>
      <c r="P449" s="2">
        <v>499.632632</v>
      </c>
      <c r="Q449" s="2">
        <v>1477063.95</v>
      </c>
      <c r="R449" s="2">
        <v>5.9409349819999999</v>
      </c>
      <c r="S449" s="2">
        <v>17563.186089999999</v>
      </c>
      <c r="T449" s="6">
        <v>541196.30000000005</v>
      </c>
    </row>
    <row r="450" spans="1:20">
      <c r="A450" s="5" t="s">
        <v>12</v>
      </c>
      <c r="B450" s="2" t="s">
        <v>616</v>
      </c>
      <c r="C450" s="2" t="s">
        <v>14</v>
      </c>
      <c r="D450" s="3" t="s">
        <v>15</v>
      </c>
      <c r="E450" s="2" t="s">
        <v>626</v>
      </c>
      <c r="F450" s="2" t="str">
        <f t="shared" ref="F450:F513" si="49">IFERROR(TRIM(LEFT(E450, FIND(" ", E450)-1)), "")</f>
        <v>AM-393</v>
      </c>
      <c r="G450" s="2" t="str">
        <f t="shared" ref="G450:G513" si="50">IFERROR(TRIM(MID(E450, FIND(" ", E450)+1, FIND("(",E450)-FIND(" ",E450)-1)), "")</f>
        <v>STAINLESS STEEL SPORTS BOTTLE 750ML</v>
      </c>
      <c r="H450" s="2" t="str">
        <f t="shared" ref="H450:H513" si="51">IFERROR(MID(E450, FIND("(",E450)+1, FIND(")",E450)-FIND("(",E450)-1), "")</f>
        <v>QTY: 25152 PCS/USD 1.200 PER PCS</v>
      </c>
      <c r="I450" s="15" t="str">
        <f t="shared" ref="I450:I513" si="52">IFERROR(MID(E450, FIND("(",E450, FIND("P",E450)) + 1, FIND(" ",E450, FIND("(",E450)) - FIND("(",E450) - 1), "")</f>
        <v>QTY:</v>
      </c>
      <c r="J450" s="15">
        <f t="shared" si="48"/>
        <v>25152</v>
      </c>
      <c r="K450" s="2" t="str">
        <f>IFERROR(
TRIM(_xlfn.TEXTAFTER(_xlfn.TEXTBEFORE(_xlfn.TEXTAFTER(tblRaw[[#This Row],[GOODS DESCRIPTION]],"QTY"),"/")," ")),
tblRaw[[#This Row],[Unit of measure]]
)</f>
        <v>25152 PCS</v>
      </c>
      <c r="L450" s="2">
        <f t="shared" ref="L450:L513" si="53">IFERROR(--MID(E450, FIND("USD",E450)+4, FIND(" ",E450,FIND("USD",E450)+5)-FIND("USD",E450)-4), IFERROR(--MID(E450,FIND("CNY",E450)+4,FIND(" ",E450,FIND("CNY",E450)+5)-FIND("CNY",E450)-4),""))</f>
        <v>1.2</v>
      </c>
      <c r="M450" s="2" t="str">
        <f t="shared" ref="M450:M513" si="54">IFERROR(IF(ISNUMBER(SEARCH("USD",E450)),"USD",IF(ISNUMBER(SEARCH("CNY",E450)),"CNY","")), "")</f>
        <v>USD</v>
      </c>
      <c r="N450" s="2">
        <v>5030.3999999999996</v>
      </c>
      <c r="O450" s="2" t="s">
        <v>17</v>
      </c>
      <c r="P450" s="2">
        <v>520.45056850000003</v>
      </c>
      <c r="Q450" s="2">
        <v>2618074.54</v>
      </c>
      <c r="R450" s="2">
        <v>6.1884728720000002</v>
      </c>
      <c r="S450" s="2">
        <v>31130.49394</v>
      </c>
      <c r="T450" s="6">
        <v>959262.5</v>
      </c>
    </row>
    <row r="451" spans="1:20">
      <c r="A451" s="5" t="s">
        <v>12</v>
      </c>
      <c r="B451" s="2" t="s">
        <v>616</v>
      </c>
      <c r="C451" s="2" t="s">
        <v>14</v>
      </c>
      <c r="D451" s="3" t="s">
        <v>15</v>
      </c>
      <c r="E451" s="2" t="s">
        <v>627</v>
      </c>
      <c r="F451" s="2" t="str">
        <f t="shared" si="49"/>
        <v>AM-314</v>
      </c>
      <c r="G451" s="2" t="str">
        <f t="shared" si="50"/>
        <v>STAINLESS STEEL SPORTS BOTTLE 500ML S116-500</v>
      </c>
      <c r="H451" s="2" t="str">
        <f t="shared" si="51"/>
        <v>QTY: 24144 PCS/ USD 0.917 PER PCS</v>
      </c>
      <c r="I451" s="15" t="str">
        <f t="shared" si="52"/>
        <v>QTY:</v>
      </c>
      <c r="J451" s="15">
        <f t="shared" ref="J451:J514" si="55">IFERROR(--SUBSTITUTE(MID(E451, FIND("QTY", E451)+4, FIND(" ",E451, FIND("QTY",E451)+5)-FIND("QTY",E451)-4), ",",""),"")</f>
        <v>24144</v>
      </c>
      <c r="K451" s="2" t="str">
        <f>IFERROR(
TRIM(_xlfn.TEXTAFTER(_xlfn.TEXTBEFORE(_xlfn.TEXTAFTER(tblRaw[[#This Row],[GOODS DESCRIPTION]],"QTY"),"/")," ")),
tblRaw[[#This Row],[Unit of measure]]
)</f>
        <v>24144 PCS</v>
      </c>
      <c r="L451" s="2">
        <f t="shared" si="53"/>
        <v>0.91700000000000004</v>
      </c>
      <c r="M451" s="2" t="str">
        <f t="shared" si="54"/>
        <v>USD</v>
      </c>
      <c r="N451" s="2">
        <v>2917.4</v>
      </c>
      <c r="O451" s="2" t="s">
        <v>17</v>
      </c>
      <c r="P451" s="2">
        <v>657.90485020000006</v>
      </c>
      <c r="Q451" s="2">
        <v>1919371.61</v>
      </c>
      <c r="R451" s="2">
        <v>7.8228876359999999</v>
      </c>
      <c r="S451" s="2">
        <v>22822.492389999999</v>
      </c>
      <c r="T451" s="6">
        <v>703257.7</v>
      </c>
    </row>
    <row r="452" spans="1:20">
      <c r="A452" s="5" t="s">
        <v>12</v>
      </c>
      <c r="B452" s="2" t="s">
        <v>616</v>
      </c>
      <c r="C452" s="2" t="s">
        <v>14</v>
      </c>
      <c r="D452" s="3" t="s">
        <v>15</v>
      </c>
      <c r="E452" s="2" t="s">
        <v>628</v>
      </c>
      <c r="F452" s="2" t="str">
        <f t="shared" si="49"/>
        <v>NP-21</v>
      </c>
      <c r="G452" s="2" t="str">
        <f t="shared" si="50"/>
        <v>STAINLESS STEEL SPORTS BOTTLE 650ML S115</v>
      </c>
      <c r="H452" s="2" t="str">
        <f t="shared" si="51"/>
        <v>QTY: 12504PCS/ USD 0.99 PER PCS</v>
      </c>
      <c r="I452" s="15" t="str">
        <f t="shared" si="52"/>
        <v>QTY:</v>
      </c>
      <c r="J452" s="15" t="str">
        <f t="shared" si="55"/>
        <v/>
      </c>
      <c r="K452" s="2" t="str">
        <f>IFERROR(
TRIM(_xlfn.TEXTAFTER(_xlfn.TEXTBEFORE(_xlfn.TEXTAFTER(tblRaw[[#This Row],[GOODS DESCRIPTION]],"QTY"),"/")," ")),
tblRaw[[#This Row],[Unit of measure]]
)</f>
        <v>12504PCS</v>
      </c>
      <c r="L452" s="2">
        <f t="shared" si="53"/>
        <v>0.99</v>
      </c>
      <c r="M452" s="2" t="str">
        <f t="shared" si="54"/>
        <v>USD</v>
      </c>
      <c r="N452" s="2">
        <v>2084</v>
      </c>
      <c r="O452" s="2" t="s">
        <v>17</v>
      </c>
      <c r="P452" s="2">
        <v>514.9522121</v>
      </c>
      <c r="Q452" s="2">
        <v>1073160.4099999999</v>
      </c>
      <c r="R452" s="2">
        <v>6.1230940800000004</v>
      </c>
      <c r="S452" s="2">
        <v>12760.528060000001</v>
      </c>
      <c r="T452" s="6">
        <v>393206</v>
      </c>
    </row>
    <row r="453" spans="1:20">
      <c r="A453" s="5" t="s">
        <v>12</v>
      </c>
      <c r="B453" s="2" t="s">
        <v>616</v>
      </c>
      <c r="C453" s="2" t="s">
        <v>14</v>
      </c>
      <c r="D453" s="3" t="s">
        <v>15</v>
      </c>
      <c r="E453" s="2" t="s">
        <v>629</v>
      </c>
      <c r="F453" s="2" t="str">
        <f t="shared" si="49"/>
        <v>SB-01</v>
      </c>
      <c r="G453" s="2" t="str">
        <f t="shared" si="50"/>
        <v>STAINLESS STEEL SPORTS BOTTLE 750ML SG-702</v>
      </c>
      <c r="H453" s="2" t="str">
        <f t="shared" si="51"/>
        <v>QTY: 19920 PCS/ USD 1.045 PER PCS</v>
      </c>
      <c r="I453" s="15" t="str">
        <f t="shared" si="52"/>
        <v>QTY:</v>
      </c>
      <c r="J453" s="15">
        <f t="shared" si="55"/>
        <v>19920</v>
      </c>
      <c r="K453" s="2" t="str">
        <f>IFERROR(
TRIM(_xlfn.TEXTAFTER(_xlfn.TEXTBEFORE(_xlfn.TEXTAFTER(tblRaw[[#This Row],[GOODS DESCRIPTION]],"QTY"),"/")," ")),
tblRaw[[#This Row],[Unit of measure]]
)</f>
        <v>19920 PCS</v>
      </c>
      <c r="L453" s="2">
        <f t="shared" si="53"/>
        <v>1.0449999999999999</v>
      </c>
      <c r="M453" s="2" t="str">
        <f t="shared" si="54"/>
        <v>USD</v>
      </c>
      <c r="N453" s="2">
        <v>3486</v>
      </c>
      <c r="O453" s="2" t="s">
        <v>17</v>
      </c>
      <c r="P453" s="2">
        <v>518.5661159</v>
      </c>
      <c r="Q453" s="2">
        <v>1807721.48</v>
      </c>
      <c r="R453" s="2">
        <v>6.1660655870000003</v>
      </c>
      <c r="S453" s="2">
        <v>21494.904640000001</v>
      </c>
      <c r="T453" s="6">
        <v>662349.1</v>
      </c>
    </row>
    <row r="454" spans="1:20">
      <c r="A454" s="5" t="s">
        <v>12</v>
      </c>
      <c r="B454" s="2" t="s">
        <v>616</v>
      </c>
      <c r="C454" s="2" t="s">
        <v>14</v>
      </c>
      <c r="D454" s="3" t="s">
        <v>15</v>
      </c>
      <c r="E454" s="2" t="s">
        <v>630</v>
      </c>
      <c r="F454" s="2" t="str">
        <f t="shared" si="49"/>
        <v>BLCR-3</v>
      </c>
      <c r="G454" s="2" t="str">
        <f t="shared" si="50"/>
        <v>STAINLESS STEEL SPORTS BOTTLE 750ML SG705-1</v>
      </c>
      <c r="H454" s="2" t="str">
        <f t="shared" si="51"/>
        <v>QTY: 19704 PCS/ USD 1.052 PER PCS</v>
      </c>
      <c r="I454" s="15" t="str">
        <f t="shared" si="52"/>
        <v>QTY:</v>
      </c>
      <c r="J454" s="15">
        <f t="shared" si="55"/>
        <v>19704</v>
      </c>
      <c r="K454" s="2" t="str">
        <f>IFERROR(
TRIM(_xlfn.TEXTAFTER(_xlfn.TEXTBEFORE(_xlfn.TEXTAFTER(tblRaw[[#This Row],[GOODS DESCRIPTION]],"QTY"),"/")," ")),
tblRaw[[#This Row],[Unit of measure]]
)</f>
        <v>19704 PCS</v>
      </c>
      <c r="L454" s="2">
        <f t="shared" si="53"/>
        <v>1.052</v>
      </c>
      <c r="M454" s="2" t="str">
        <f t="shared" si="54"/>
        <v>USD</v>
      </c>
      <c r="N454" s="2">
        <v>2791.4</v>
      </c>
      <c r="O454" s="2" t="s">
        <v>17</v>
      </c>
      <c r="P454" s="2">
        <v>644.87265890000003</v>
      </c>
      <c r="Q454" s="2">
        <v>1800097.54</v>
      </c>
      <c r="R454" s="2">
        <v>7.6679269779999997</v>
      </c>
      <c r="S454" s="2">
        <v>21404.251370000002</v>
      </c>
      <c r="T454" s="6">
        <v>659555.80000000005</v>
      </c>
    </row>
    <row r="455" spans="1:20">
      <c r="A455" s="5" t="s">
        <v>12</v>
      </c>
      <c r="B455" s="2" t="s">
        <v>631</v>
      </c>
      <c r="C455" s="2" t="s">
        <v>14</v>
      </c>
      <c r="D455" s="3" t="s">
        <v>15</v>
      </c>
      <c r="E455" s="2" t="s">
        <v>632</v>
      </c>
      <c r="F455" s="2" t="str">
        <f t="shared" si="49"/>
        <v>SS</v>
      </c>
      <c r="G455" s="2" t="str">
        <f t="shared" si="50"/>
        <v>OIL POT 900ML</v>
      </c>
      <c r="H455" s="2" t="str">
        <f t="shared" si="51"/>
        <v>KWP-1000B</v>
      </c>
      <c r="I455" s="15" t="str">
        <f t="shared" si="52"/>
        <v>KWP-1000B)</v>
      </c>
      <c r="J455" s="15">
        <f t="shared" si="55"/>
        <v>27000</v>
      </c>
      <c r="K455" s="2" t="str">
        <f>IFERROR(
TRIM(_xlfn.TEXTAFTER(_xlfn.TEXTBEFORE(_xlfn.TEXTAFTER(tblRaw[[#This Row],[GOODS DESCRIPTION]],"QTY"),"/")," ")),
tblRaw[[#This Row],[Unit of measure]]
)</f>
        <v>27000 PCS</v>
      </c>
      <c r="L455" s="2">
        <f t="shared" si="53"/>
        <v>1.38</v>
      </c>
      <c r="M455" s="2" t="str">
        <f t="shared" si="54"/>
        <v>USD</v>
      </c>
      <c r="N455" s="2">
        <v>7315</v>
      </c>
      <c r="O455" s="2" t="s">
        <v>17</v>
      </c>
      <c r="P455" s="2">
        <v>439.67264110000002</v>
      </c>
      <c r="Q455" s="2">
        <v>3216205.37</v>
      </c>
      <c r="R455" s="2">
        <v>5.2279743300000003</v>
      </c>
      <c r="S455" s="2">
        <v>38242.63222</v>
      </c>
      <c r="T455" s="6">
        <v>1178417.7</v>
      </c>
    </row>
    <row r="456" spans="1:20">
      <c r="A456" s="5" t="s">
        <v>12</v>
      </c>
      <c r="B456" s="2" t="s">
        <v>631</v>
      </c>
      <c r="C456" s="2" t="s">
        <v>14</v>
      </c>
      <c r="D456" s="3" t="s">
        <v>15</v>
      </c>
      <c r="E456" s="2" t="s">
        <v>633</v>
      </c>
      <c r="F456" s="2" t="str">
        <f t="shared" si="49"/>
        <v>STAINLESS</v>
      </c>
      <c r="G456" s="2" t="str">
        <f t="shared" si="50"/>
        <v>STEEL SPORTS BOTTLE</v>
      </c>
      <c r="H456" s="2" t="str">
        <f t="shared" si="51"/>
        <v>KWB-600F</v>
      </c>
      <c r="I456" s="15" t="str">
        <f t="shared" si="52"/>
        <v>KWB-600F)</v>
      </c>
      <c r="J456" s="15">
        <f t="shared" si="55"/>
        <v>50400</v>
      </c>
      <c r="K456" s="2" t="str">
        <f>IFERROR(
TRIM(_xlfn.TEXTAFTER(_xlfn.TEXTBEFORE(_xlfn.TEXTAFTER(tblRaw[[#This Row],[GOODS DESCRIPTION]],"QTY"),"/")," ")),
tblRaw[[#This Row],[Unit of measure]]
)</f>
        <v>50400 PCS</v>
      </c>
      <c r="L456" s="2">
        <f t="shared" si="53"/>
        <v>0.88</v>
      </c>
      <c r="M456" s="2" t="str">
        <f t="shared" si="54"/>
        <v>USD</v>
      </c>
      <c r="N456" s="2">
        <v>7680</v>
      </c>
      <c r="O456" s="2" t="s">
        <v>17</v>
      </c>
      <c r="P456" s="2">
        <v>496.45373699999999</v>
      </c>
      <c r="Q456" s="2">
        <v>3812764.7</v>
      </c>
      <c r="R456" s="2">
        <v>5.9031359930000002</v>
      </c>
      <c r="S456" s="2">
        <v>45336.084419999999</v>
      </c>
      <c r="T456" s="6">
        <v>1396997</v>
      </c>
    </row>
    <row r="457" spans="1:20">
      <c r="A457" s="5" t="s">
        <v>12</v>
      </c>
      <c r="B457" s="2" t="s">
        <v>634</v>
      </c>
      <c r="C457" s="2" t="s">
        <v>14</v>
      </c>
      <c r="D457" s="3" t="s">
        <v>15</v>
      </c>
      <c r="E457" s="2" t="s">
        <v>635</v>
      </c>
      <c r="F457" s="2" t="str">
        <f t="shared" si="49"/>
        <v>STAINLESS</v>
      </c>
      <c r="G457" s="2" t="str">
        <f t="shared" si="50"/>
        <v>STEEL SPORTS BOTTLE 750ML SG-702</v>
      </c>
      <c r="H457" s="2" t="str">
        <f t="shared" si="51"/>
        <v>SB-01</v>
      </c>
      <c r="I457" s="15" t="str">
        <f t="shared" si="52"/>
        <v>SB-01)</v>
      </c>
      <c r="J457" s="15">
        <f t="shared" si="55"/>
        <v>34704</v>
      </c>
      <c r="K457" s="2" t="str">
        <f>IFERROR(
TRIM(_xlfn.TEXTAFTER(_xlfn.TEXTBEFORE(_xlfn.TEXTAFTER(tblRaw[[#This Row],[GOODS DESCRIPTION]],"QTY"),"/")," ")),
tblRaw[[#This Row],[Unit of measure]]
)</f>
        <v>NOS</v>
      </c>
      <c r="L457" s="2">
        <f t="shared" si="53"/>
        <v>1.0449999999999999</v>
      </c>
      <c r="M457" s="2" t="str">
        <f t="shared" si="54"/>
        <v>USD</v>
      </c>
      <c r="N457" s="2">
        <v>5784</v>
      </c>
      <c r="O457" s="2" t="s">
        <v>17</v>
      </c>
      <c r="P457" s="2">
        <v>548.99404389999995</v>
      </c>
      <c r="Q457" s="2">
        <v>3175381.55</v>
      </c>
      <c r="R457" s="2">
        <v>6.5278721040000001</v>
      </c>
      <c r="S457" s="2">
        <v>37757.212249999997</v>
      </c>
      <c r="T457" s="6">
        <v>1163459.8</v>
      </c>
    </row>
    <row r="458" spans="1:20">
      <c r="A458" s="5" t="s">
        <v>12</v>
      </c>
      <c r="B458" s="2" t="s">
        <v>634</v>
      </c>
      <c r="C458" s="2" t="s">
        <v>14</v>
      </c>
      <c r="D458" s="3" t="s">
        <v>15</v>
      </c>
      <c r="E458" s="2" t="s">
        <v>636</v>
      </c>
      <c r="F458" s="2" t="str">
        <f t="shared" si="49"/>
        <v>STAINLESS</v>
      </c>
      <c r="G458" s="2" t="str">
        <f t="shared" si="50"/>
        <v>STEEL SPORTS BOTTLE 750ML S-308-C6</v>
      </c>
      <c r="H458" s="2" t="str">
        <f t="shared" si="51"/>
        <v>NP-20</v>
      </c>
      <c r="I458" s="15" t="str">
        <f t="shared" si="52"/>
        <v>NP-20)</v>
      </c>
      <c r="J458" s="15">
        <f t="shared" si="55"/>
        <v>8472</v>
      </c>
      <c r="K458" s="2" t="str">
        <f>IFERROR(
TRIM(_xlfn.TEXTAFTER(_xlfn.TEXTBEFORE(_xlfn.TEXTAFTER(tblRaw[[#This Row],[GOODS DESCRIPTION]],"QTY"),"/")," ")),
tblRaw[[#This Row],[Unit of measure]]
)</f>
        <v>NOS</v>
      </c>
      <c r="L458" s="2" t="str">
        <f t="shared" si="53"/>
        <v/>
      </c>
      <c r="M458" s="2" t="str">
        <f t="shared" si="54"/>
        <v/>
      </c>
      <c r="N458" s="2">
        <v>1412</v>
      </c>
      <c r="O458" s="2" t="s">
        <v>17</v>
      </c>
      <c r="P458" s="2">
        <v>512.74458919999995</v>
      </c>
      <c r="Q458" s="2">
        <v>723995.36</v>
      </c>
      <c r="R458" s="2">
        <v>6.0968441049999997</v>
      </c>
      <c r="S458" s="2">
        <v>8608.7438760000005</v>
      </c>
      <c r="T458" s="6">
        <v>265271.90000000002</v>
      </c>
    </row>
    <row r="459" spans="1:20">
      <c r="A459" s="5" t="s">
        <v>12</v>
      </c>
      <c r="B459" s="2" t="s">
        <v>634</v>
      </c>
      <c r="C459" s="2" t="s">
        <v>14</v>
      </c>
      <c r="D459" s="3" t="s">
        <v>15</v>
      </c>
      <c r="E459" s="2" t="s">
        <v>637</v>
      </c>
      <c r="F459" s="2" t="str">
        <f t="shared" si="49"/>
        <v>STAINLESS</v>
      </c>
      <c r="G459" s="2" t="str">
        <f t="shared" si="50"/>
        <v>STEELSPORTS BOTTLE 750ML</v>
      </c>
      <c r="H459" s="2" t="str">
        <f t="shared" si="51"/>
        <v>AM-393</v>
      </c>
      <c r="I459" s="15" t="str">
        <f t="shared" si="52"/>
        <v>AM-393)</v>
      </c>
      <c r="J459" s="15">
        <f t="shared" si="55"/>
        <v>1728</v>
      </c>
      <c r="K459" s="2" t="str">
        <f>IFERROR(
TRIM(_xlfn.TEXTAFTER(_xlfn.TEXTBEFORE(_xlfn.TEXTAFTER(tblRaw[[#This Row],[GOODS DESCRIPTION]],"QTY"),"/")," ")),
tblRaw[[#This Row],[Unit of measure]]
)</f>
        <v>NOS</v>
      </c>
      <c r="L459" s="2">
        <f t="shared" si="53"/>
        <v>1.2</v>
      </c>
      <c r="M459" s="2" t="str">
        <f t="shared" si="54"/>
        <v>USD</v>
      </c>
      <c r="N459" s="2">
        <v>345.6</v>
      </c>
      <c r="O459" s="2" t="s">
        <v>17</v>
      </c>
      <c r="P459" s="2">
        <v>525.35315390000005</v>
      </c>
      <c r="Q459" s="2">
        <v>181562.05</v>
      </c>
      <c r="R459" s="2">
        <v>6.2467675849999997</v>
      </c>
      <c r="S459" s="2">
        <v>2158.8828779999999</v>
      </c>
      <c r="T459" s="6">
        <v>66524.3</v>
      </c>
    </row>
    <row r="460" spans="1:20">
      <c r="A460" s="5" t="s">
        <v>12</v>
      </c>
      <c r="B460" s="2" t="s">
        <v>638</v>
      </c>
      <c r="C460" s="2" t="s">
        <v>14</v>
      </c>
      <c r="D460" s="3" t="s">
        <v>15</v>
      </c>
      <c r="E460" s="2" t="s">
        <v>639</v>
      </c>
      <c r="F460" s="2" t="str">
        <f t="shared" si="49"/>
        <v>STAINLESS</v>
      </c>
      <c r="G460" s="2" t="str">
        <f t="shared" si="50"/>
        <v>STEEL BOTTLE 500ML</v>
      </c>
      <c r="H460" s="2" t="str">
        <f t="shared" si="51"/>
        <v>AM-395</v>
      </c>
      <c r="I460" s="15" t="str">
        <f t="shared" si="52"/>
        <v/>
      </c>
      <c r="J460" s="15">
        <f t="shared" si="55"/>
        <v>15984</v>
      </c>
      <c r="K460" s="2" t="str">
        <f>IFERROR(
TRIM(_xlfn.TEXTAFTER(_xlfn.TEXTBEFORE(_xlfn.TEXTAFTER(tblRaw[[#This Row],[GOODS DESCRIPTION]],"QTY"),"/")," ")),
tblRaw[[#This Row],[Unit of measure]]
)</f>
        <v>15984 NOS</v>
      </c>
      <c r="L460" s="2">
        <f t="shared" si="53"/>
        <v>1.052</v>
      </c>
      <c r="M460" s="2" t="str">
        <f t="shared" si="54"/>
        <v>USD</v>
      </c>
      <c r="N460" s="2">
        <v>2042.4</v>
      </c>
      <c r="O460" s="2" t="s">
        <v>17</v>
      </c>
      <c r="P460" s="2">
        <v>721.05868099999998</v>
      </c>
      <c r="Q460" s="2">
        <v>1472690.25</v>
      </c>
      <c r="R460" s="2">
        <v>8.5687306119999995</v>
      </c>
      <c r="S460" s="2">
        <v>17500.775399999999</v>
      </c>
      <c r="T460" s="6">
        <v>539593.80000000005</v>
      </c>
    </row>
    <row r="461" spans="1:20">
      <c r="A461" s="5" t="s">
        <v>12</v>
      </c>
      <c r="B461" s="2" t="s">
        <v>638</v>
      </c>
      <c r="C461" s="2" t="s">
        <v>14</v>
      </c>
      <c r="D461" s="3" t="s">
        <v>15</v>
      </c>
      <c r="E461" s="2" t="s">
        <v>640</v>
      </c>
      <c r="F461" s="2" t="str">
        <f t="shared" si="49"/>
        <v>STAINLESS</v>
      </c>
      <c r="G461" s="2" t="str">
        <f t="shared" si="50"/>
        <v>STEEL SPORTS BOTTLE 750ML SG705-1</v>
      </c>
      <c r="H461" s="2" t="str">
        <f t="shared" si="51"/>
        <v>BLCR-3</v>
      </c>
      <c r="I461" s="15" t="str">
        <f t="shared" si="52"/>
        <v>BLCR-3)</v>
      </c>
      <c r="J461" s="15">
        <f t="shared" si="55"/>
        <v>16392</v>
      </c>
      <c r="K461" s="2" t="str">
        <f>IFERROR(
TRIM(_xlfn.TEXTAFTER(_xlfn.TEXTBEFORE(_xlfn.TEXTAFTER(tblRaw[[#This Row],[GOODS DESCRIPTION]],"QTY"),"/")," ")),
tblRaw[[#This Row],[Unit of measure]]
)</f>
        <v>16392 NOS</v>
      </c>
      <c r="L461" s="2">
        <f t="shared" si="53"/>
        <v>1.052</v>
      </c>
      <c r="M461" s="2" t="str">
        <f t="shared" si="54"/>
        <v>USD</v>
      </c>
      <c r="N461" s="2">
        <v>2322.1999999999998</v>
      </c>
      <c r="O461" s="2" t="s">
        <v>17</v>
      </c>
      <c r="P461" s="2">
        <v>650.36649299999999</v>
      </c>
      <c r="Q461" s="2">
        <v>1510281.07</v>
      </c>
      <c r="R461" s="2">
        <v>7.7286570760000002</v>
      </c>
      <c r="S461" s="2">
        <v>17947.48746</v>
      </c>
      <c r="T461" s="6">
        <v>553367</v>
      </c>
    </row>
    <row r="462" spans="1:20">
      <c r="A462" s="5" t="s">
        <v>12</v>
      </c>
      <c r="B462" s="2" t="s">
        <v>638</v>
      </c>
      <c r="C462" s="2" t="s">
        <v>14</v>
      </c>
      <c r="D462" s="3" t="s">
        <v>15</v>
      </c>
      <c r="E462" s="2" t="s">
        <v>641</v>
      </c>
      <c r="F462" s="2" t="str">
        <f t="shared" si="49"/>
        <v>STAINLESS</v>
      </c>
      <c r="G462" s="2" t="str">
        <f t="shared" si="50"/>
        <v>STEEL BOTTLE 750ML SG805</v>
      </c>
      <c r="H462" s="2" t="str">
        <f t="shared" si="51"/>
        <v>AM-06</v>
      </c>
      <c r="I462" s="15" t="str">
        <f t="shared" si="52"/>
        <v/>
      </c>
      <c r="J462" s="15">
        <f t="shared" si="55"/>
        <v>3456</v>
      </c>
      <c r="K462" s="2" t="str">
        <f>IFERROR(
TRIM(_xlfn.TEXTAFTER(_xlfn.TEXTBEFORE(_xlfn.TEXTAFTER(tblRaw[[#This Row],[GOODS DESCRIPTION]],"QTY"),"/")," ")),
tblRaw[[#This Row],[Unit of measure]]
)</f>
        <v>3456 NOS</v>
      </c>
      <c r="L462" s="2">
        <f t="shared" si="53"/>
        <v>0.99</v>
      </c>
      <c r="M462" s="2" t="str">
        <f t="shared" si="54"/>
        <v>USD</v>
      </c>
      <c r="N462" s="2">
        <v>662.4</v>
      </c>
      <c r="O462" s="2" t="s">
        <v>17</v>
      </c>
      <c r="P462" s="2">
        <v>452.37515100000002</v>
      </c>
      <c r="Q462" s="2">
        <v>299653.3</v>
      </c>
      <c r="R462" s="2">
        <v>5.375818787</v>
      </c>
      <c r="S462" s="2">
        <v>3560.9423649999999</v>
      </c>
      <c r="T462" s="6">
        <v>109793</v>
      </c>
    </row>
    <row r="463" spans="1:20">
      <c r="A463" s="5" t="s">
        <v>12</v>
      </c>
      <c r="B463" s="2" t="s">
        <v>638</v>
      </c>
      <c r="C463" s="2" t="s">
        <v>14</v>
      </c>
      <c r="D463" s="3" t="s">
        <v>15</v>
      </c>
      <c r="E463" s="2" t="s">
        <v>642</v>
      </c>
      <c r="F463" s="2" t="str">
        <f t="shared" si="49"/>
        <v>STAINLESS</v>
      </c>
      <c r="G463" s="2" t="str">
        <f t="shared" si="50"/>
        <v>STEELSPORTS BOTTLE 500ML S116-500</v>
      </c>
      <c r="H463" s="2" t="str">
        <f t="shared" si="51"/>
        <v>AM-314</v>
      </c>
      <c r="I463" s="15" t="str">
        <f t="shared" si="52"/>
        <v>AM-314)</v>
      </c>
      <c r="J463" s="15">
        <f t="shared" si="55"/>
        <v>67776</v>
      </c>
      <c r="K463" s="2" t="str">
        <f>IFERROR(
TRIM(_xlfn.TEXTAFTER(_xlfn.TEXTBEFORE(_xlfn.TEXTAFTER(tblRaw[[#This Row],[GOODS DESCRIPTION]],"QTY"),"/")," ")),
tblRaw[[#This Row],[Unit of measure]]
)</f>
        <v>67776 NOS</v>
      </c>
      <c r="L463" s="2">
        <f t="shared" si="53"/>
        <v>0.91700000000000004</v>
      </c>
      <c r="M463" s="2" t="str">
        <f t="shared" si="54"/>
        <v>USD</v>
      </c>
      <c r="N463" s="2">
        <v>8189.6</v>
      </c>
      <c r="O463" s="2" t="s">
        <v>17</v>
      </c>
      <c r="P463" s="2">
        <v>660.76209459999995</v>
      </c>
      <c r="Q463" s="2">
        <v>5411377.25</v>
      </c>
      <c r="R463" s="2">
        <v>7.8521936380000001</v>
      </c>
      <c r="S463" s="2">
        <v>64306.32501</v>
      </c>
      <c r="T463" s="6">
        <v>1982728.5</v>
      </c>
    </row>
    <row r="464" spans="1:20">
      <c r="A464" s="5" t="s">
        <v>12</v>
      </c>
      <c r="B464" s="2" t="s">
        <v>638</v>
      </c>
      <c r="C464" s="2" t="s">
        <v>14</v>
      </c>
      <c r="D464" s="3" t="s">
        <v>15</v>
      </c>
      <c r="E464" s="2" t="s">
        <v>643</v>
      </c>
      <c r="F464" s="2" t="str">
        <f t="shared" si="49"/>
        <v>STAINLESS</v>
      </c>
      <c r="G464" s="2" t="str">
        <f t="shared" si="50"/>
        <v>STEELSPORTS BOTTLE 650ML S115</v>
      </c>
      <c r="H464" s="2" t="str">
        <f t="shared" si="51"/>
        <v>NP-21</v>
      </c>
      <c r="I464" s="15" t="str">
        <f t="shared" si="52"/>
        <v>NP-21)</v>
      </c>
      <c r="J464" s="15" t="str">
        <f t="shared" si="55"/>
        <v/>
      </c>
      <c r="K464" s="2" t="str">
        <f>IFERROR(
TRIM(_xlfn.TEXTAFTER(_xlfn.TEXTBEFORE(_xlfn.TEXTAFTER(tblRaw[[#This Row],[GOODS DESCRIPTION]],"QTY"),"/")," ")),
tblRaw[[#This Row],[Unit of measure]]
)</f>
        <v>10032NOS</v>
      </c>
      <c r="L464" s="2">
        <f t="shared" si="53"/>
        <v>0.99</v>
      </c>
      <c r="M464" s="2" t="str">
        <f t="shared" si="54"/>
        <v>USD</v>
      </c>
      <c r="N464" s="2">
        <v>1672</v>
      </c>
      <c r="O464" s="2" t="s">
        <v>17</v>
      </c>
      <c r="P464" s="2">
        <v>520.23146529999997</v>
      </c>
      <c r="Q464" s="2">
        <v>869827.01</v>
      </c>
      <c r="R464" s="2">
        <v>6.1821921010000001</v>
      </c>
      <c r="S464" s="2">
        <v>10336.625190000001</v>
      </c>
      <c r="T464" s="6">
        <v>318704.59999999998</v>
      </c>
    </row>
    <row r="465" spans="1:20">
      <c r="A465" s="5" t="s">
        <v>12</v>
      </c>
      <c r="B465" s="2" t="s">
        <v>644</v>
      </c>
      <c r="C465" s="2" t="s">
        <v>14</v>
      </c>
      <c r="D465" s="3" t="s">
        <v>15</v>
      </c>
      <c r="E465" s="2" t="s">
        <v>645</v>
      </c>
      <c r="F465" s="2" t="str">
        <f t="shared" si="49"/>
        <v>SS</v>
      </c>
      <c r="G465" s="2" t="str">
        <f t="shared" si="50"/>
        <v>OIL POT 900ML</v>
      </c>
      <c r="H465" s="2" t="str">
        <f t="shared" si="51"/>
        <v>KWP-1000B</v>
      </c>
      <c r="I465" s="15" t="str">
        <f t="shared" si="52"/>
        <v>KWP-1000B)</v>
      </c>
      <c r="J465" s="15">
        <f t="shared" si="55"/>
        <v>27000</v>
      </c>
      <c r="K465" s="2" t="str">
        <f>IFERROR(
TRIM(_xlfn.TEXTAFTER(_xlfn.TEXTBEFORE(_xlfn.TEXTAFTER(tblRaw[[#This Row],[GOODS DESCRIPTION]],"QTY"),"/")," ")),
tblRaw[[#This Row],[Unit of measure]]
)</f>
        <v>27000 PCS</v>
      </c>
      <c r="L465" s="2">
        <f t="shared" si="53"/>
        <v>1.4</v>
      </c>
      <c r="M465" s="2" t="str">
        <f t="shared" si="54"/>
        <v>USD</v>
      </c>
      <c r="N465" s="2">
        <v>7300</v>
      </c>
      <c r="O465" s="2" t="s">
        <v>17</v>
      </c>
      <c r="P465" s="2">
        <v>447.06412740000002</v>
      </c>
      <c r="Q465" s="2">
        <v>3263568.13</v>
      </c>
      <c r="R465" s="2">
        <v>5.3127050200000001</v>
      </c>
      <c r="S465" s="2">
        <v>38782.746639999998</v>
      </c>
      <c r="T465" s="6">
        <v>1195771.3999999999</v>
      </c>
    </row>
    <row r="466" spans="1:20">
      <c r="A466" s="5" t="s">
        <v>12</v>
      </c>
      <c r="B466" s="2" t="s">
        <v>646</v>
      </c>
      <c r="C466" s="2" t="s">
        <v>14</v>
      </c>
      <c r="D466" s="3" t="s">
        <v>15</v>
      </c>
      <c r="E466" s="2" t="s">
        <v>647</v>
      </c>
      <c r="F466" s="2" t="str">
        <f t="shared" si="49"/>
        <v>STEEL</v>
      </c>
      <c r="G466" s="2" t="str">
        <f t="shared" si="50"/>
        <v>ROUND CONTAINER</v>
      </c>
      <c r="H466" s="2" t="str">
        <f t="shared" si="51"/>
        <v>6856</v>
      </c>
      <c r="I466" s="15" t="str">
        <f t="shared" si="52"/>
        <v/>
      </c>
      <c r="J466" s="15">
        <f t="shared" si="55"/>
        <v>122400</v>
      </c>
      <c r="K466" s="2" t="str">
        <f>IFERROR(
TRIM(_xlfn.TEXTAFTER(_xlfn.TEXTBEFORE(_xlfn.TEXTAFTER(tblRaw[[#This Row],[GOODS DESCRIPTION]],"QTY"),"/")," ")),
tblRaw[[#This Row],[Unit of measure]]
)</f>
        <v>122400 NOS</v>
      </c>
      <c r="L466" s="2">
        <f t="shared" si="53"/>
        <v>0.58499999999999996</v>
      </c>
      <c r="M466" s="2" t="str">
        <f t="shared" si="54"/>
        <v>USD</v>
      </c>
      <c r="N466" s="2">
        <v>10200</v>
      </c>
      <c r="O466" s="2" t="s">
        <v>17</v>
      </c>
      <c r="P466" s="2">
        <v>603.29936959999998</v>
      </c>
      <c r="Q466" s="2">
        <v>6153653.5700000003</v>
      </c>
      <c r="R466" s="2">
        <v>7.1693329720000003</v>
      </c>
      <c r="S466" s="2">
        <v>73127.196320000003</v>
      </c>
      <c r="T466" s="6">
        <v>2254698.7000000002</v>
      </c>
    </row>
    <row r="467" spans="1:20">
      <c r="A467" s="5" t="s">
        <v>12</v>
      </c>
      <c r="B467" s="2" t="s">
        <v>646</v>
      </c>
      <c r="C467" s="2" t="s">
        <v>14</v>
      </c>
      <c r="D467" s="3" t="s">
        <v>15</v>
      </c>
      <c r="E467" s="2" t="s">
        <v>648</v>
      </c>
      <c r="F467" s="2" t="str">
        <f t="shared" si="49"/>
        <v>STEEL</v>
      </c>
      <c r="G467" s="2" t="str">
        <f t="shared" si="50"/>
        <v>RECTANGLE CONTAINER</v>
      </c>
      <c r="H467" s="2" t="str">
        <f t="shared" si="51"/>
        <v>6901</v>
      </c>
      <c r="I467" s="15" t="str">
        <f t="shared" si="52"/>
        <v/>
      </c>
      <c r="J467" s="15">
        <f t="shared" si="55"/>
        <v>9216</v>
      </c>
      <c r="K467" s="2" t="str">
        <f>IFERROR(
TRIM(_xlfn.TEXTAFTER(_xlfn.TEXTBEFORE(_xlfn.TEXTAFTER(tblRaw[[#This Row],[GOODS DESCRIPTION]],"QTY"),"/")," ")),
tblRaw[[#This Row],[Unit of measure]]
)</f>
        <v>9216 NOS</v>
      </c>
      <c r="L467" s="2">
        <f t="shared" si="53"/>
        <v>0.9</v>
      </c>
      <c r="M467" s="2" t="str">
        <f t="shared" si="54"/>
        <v>USD</v>
      </c>
      <c r="N467" s="2">
        <v>1497.6</v>
      </c>
      <c r="O467" s="2" t="s">
        <v>17</v>
      </c>
      <c r="P467" s="2">
        <v>475.97587470000002</v>
      </c>
      <c r="Q467" s="2">
        <v>712821.47</v>
      </c>
      <c r="R467" s="2">
        <v>5.6562789630000001</v>
      </c>
      <c r="S467" s="2">
        <v>8470.8433750000004</v>
      </c>
      <c r="T467" s="6">
        <v>261177.8</v>
      </c>
    </row>
    <row r="468" spans="1:20">
      <c r="A468" s="5" t="s">
        <v>12</v>
      </c>
      <c r="B468" s="2" t="s">
        <v>646</v>
      </c>
      <c r="C468" s="2" t="s">
        <v>14</v>
      </c>
      <c r="D468" s="3" t="s">
        <v>15</v>
      </c>
      <c r="E468" s="2" t="s">
        <v>649</v>
      </c>
      <c r="F468" s="2" t="str">
        <f t="shared" si="49"/>
        <v>AM-296</v>
      </c>
      <c r="G468" s="2" t="str">
        <f t="shared" si="50"/>
        <v>STAINLESS STEEL BOTTLE 750ML SG2318</v>
      </c>
      <c r="H468" s="2" t="str">
        <f t="shared" si="51"/>
        <v>QTY:42048 PCS/USD 1.070 PER PCS</v>
      </c>
      <c r="I468" s="15" t="str">
        <f t="shared" si="52"/>
        <v/>
      </c>
      <c r="J468" s="15">
        <f t="shared" si="55"/>
        <v>42048</v>
      </c>
      <c r="K468" s="2" t="str">
        <f>IFERROR(
TRIM(_xlfn.TEXTAFTER(_xlfn.TEXTBEFORE(_xlfn.TEXTAFTER(tblRaw[[#This Row],[GOODS DESCRIPTION]],"QTY"),"/")," ")),
tblRaw[[#This Row],[Unit of measure]]
)</f>
        <v>PCS</v>
      </c>
      <c r="L468" s="2">
        <f t="shared" si="53"/>
        <v>1.07</v>
      </c>
      <c r="M468" s="2" t="str">
        <f t="shared" si="54"/>
        <v>USD</v>
      </c>
      <c r="N468" s="2">
        <v>6657.6</v>
      </c>
      <c r="O468" s="2" t="s">
        <v>17</v>
      </c>
      <c r="P468" s="2">
        <v>587.08103670000003</v>
      </c>
      <c r="Q468" s="2">
        <v>3908550.71</v>
      </c>
      <c r="R468" s="2">
        <v>6.9766017429999998</v>
      </c>
      <c r="S468" s="2">
        <v>46447.423770000001</v>
      </c>
      <c r="T468" s="6">
        <v>1432092.9</v>
      </c>
    </row>
    <row r="469" spans="1:20">
      <c r="A469" s="5" t="s">
        <v>12</v>
      </c>
      <c r="B469" s="2" t="s">
        <v>646</v>
      </c>
      <c r="C469" s="2" t="s">
        <v>14</v>
      </c>
      <c r="D469" s="3" t="s">
        <v>15</v>
      </c>
      <c r="E469" s="2" t="s">
        <v>650</v>
      </c>
      <c r="F469" s="2" t="str">
        <f t="shared" si="49"/>
        <v>STEEL</v>
      </c>
      <c r="G469" s="2" t="str">
        <f t="shared" si="50"/>
        <v>RECTANGLE CONTAINER BIG</v>
      </c>
      <c r="H469" s="2" t="str">
        <f t="shared" si="51"/>
        <v>6578</v>
      </c>
      <c r="I469" s="15" t="str">
        <f t="shared" si="52"/>
        <v/>
      </c>
      <c r="J469" s="15">
        <f t="shared" si="55"/>
        <v>28500</v>
      </c>
      <c r="K469" s="2" t="str">
        <f>IFERROR(
TRIM(_xlfn.TEXTAFTER(_xlfn.TEXTBEFORE(_xlfn.TEXTAFTER(tblRaw[[#This Row],[GOODS DESCRIPTION]],"QTY"),"/")," ")),
tblRaw[[#This Row],[Unit of measure]]
)</f>
        <v>28500 NOS</v>
      </c>
      <c r="L469" s="2">
        <f t="shared" si="53"/>
        <v>1.61</v>
      </c>
      <c r="M469" s="2" t="str">
        <f t="shared" si="54"/>
        <v>USD</v>
      </c>
      <c r="N469" s="2">
        <v>8431.25</v>
      </c>
      <c r="O469" s="2" t="s">
        <v>17</v>
      </c>
      <c r="P469" s="2">
        <v>467.70775029999999</v>
      </c>
      <c r="Q469" s="2">
        <v>3943360.97</v>
      </c>
      <c r="R469" s="2">
        <v>5.5580243649999996</v>
      </c>
      <c r="S469" s="2">
        <v>46861.092929999999</v>
      </c>
      <c r="T469" s="6">
        <v>1444847.5</v>
      </c>
    </row>
    <row r="470" spans="1:20">
      <c r="A470" s="5" t="s">
        <v>12</v>
      </c>
      <c r="B470" s="2" t="s">
        <v>646</v>
      </c>
      <c r="C470" s="2" t="s">
        <v>14</v>
      </c>
      <c r="D470" s="3" t="s">
        <v>15</v>
      </c>
      <c r="E470" s="2" t="s">
        <v>651</v>
      </c>
      <c r="F470" s="2" t="str">
        <f t="shared" si="49"/>
        <v>AM-458</v>
      </c>
      <c r="G470" s="2" t="str">
        <f t="shared" si="50"/>
        <v>STAINLESS STEEL SPORTS BOTTLE 750ML</v>
      </c>
      <c r="H470" s="2" t="str">
        <f t="shared" si="51"/>
        <v>QTY:36954 PCS/USD 1.037 PER PCS</v>
      </c>
      <c r="I470" s="15" t="str">
        <f t="shared" si="52"/>
        <v>QTY:36954</v>
      </c>
      <c r="J470" s="15">
        <f t="shared" si="55"/>
        <v>36954</v>
      </c>
      <c r="K470" s="2" t="str">
        <f>IFERROR(
TRIM(_xlfn.TEXTAFTER(_xlfn.TEXTBEFORE(_xlfn.TEXTAFTER(tblRaw[[#This Row],[GOODS DESCRIPTION]],"QTY"),"/")," ")),
tblRaw[[#This Row],[Unit of measure]]
)</f>
        <v>PCS</v>
      </c>
      <c r="L470" s="2">
        <f t="shared" si="53"/>
        <v>1.0369999999999999</v>
      </c>
      <c r="M470" s="2" t="str">
        <f t="shared" si="54"/>
        <v>USD</v>
      </c>
      <c r="N470" s="2">
        <v>6159</v>
      </c>
      <c r="O470" s="2" t="s">
        <v>17</v>
      </c>
      <c r="P470" s="2">
        <v>540.52603829999998</v>
      </c>
      <c r="Q470" s="2">
        <v>3329099.87</v>
      </c>
      <c r="R470" s="2">
        <v>6.4233634979999996</v>
      </c>
      <c r="S470" s="2">
        <v>39561.495779999997</v>
      </c>
      <c r="T470" s="6">
        <v>1219782.2</v>
      </c>
    </row>
    <row r="471" spans="1:20">
      <c r="A471" s="5" t="s">
        <v>12</v>
      </c>
      <c r="B471" s="2" t="s">
        <v>646</v>
      </c>
      <c r="C471" s="2" t="s">
        <v>14</v>
      </c>
      <c r="D471" s="3" t="s">
        <v>15</v>
      </c>
      <c r="E471" s="2" t="s">
        <v>652</v>
      </c>
      <c r="F471" s="2" t="str">
        <f t="shared" si="49"/>
        <v>AM-393</v>
      </c>
      <c r="G471" s="2" t="str">
        <f t="shared" si="50"/>
        <v>STAINLESS STEEL SPORTS BOTTLE 750ML</v>
      </c>
      <c r="H471" s="2" t="str">
        <f t="shared" si="51"/>
        <v>QTY:5304 PCS/USD1.200 PER PCS</v>
      </c>
      <c r="I471" s="15" t="str">
        <f t="shared" si="52"/>
        <v>QTY:5304</v>
      </c>
      <c r="J471" s="15">
        <f t="shared" si="55"/>
        <v>5304</v>
      </c>
      <c r="K471" s="2" t="str">
        <f>IFERROR(
TRIM(_xlfn.TEXTAFTER(_xlfn.TEXTBEFORE(_xlfn.TEXTAFTER(tblRaw[[#This Row],[GOODS DESCRIPTION]],"QTY"),"/")," ")),
tblRaw[[#This Row],[Unit of measure]]
)</f>
        <v>PCS</v>
      </c>
      <c r="L471" s="2">
        <f t="shared" si="53"/>
        <v>0.2</v>
      </c>
      <c r="M471" s="2" t="str">
        <f t="shared" si="54"/>
        <v>USD</v>
      </c>
      <c r="N471" s="2">
        <v>1060.8</v>
      </c>
      <c r="O471" s="2" t="s">
        <v>17</v>
      </c>
      <c r="P471" s="2">
        <v>521.24014890000001</v>
      </c>
      <c r="Q471" s="2">
        <v>552931.55000000005</v>
      </c>
      <c r="R471" s="2">
        <v>6.1941788349999998</v>
      </c>
      <c r="S471" s="2">
        <v>6570.7849079999996</v>
      </c>
      <c r="T471" s="6">
        <v>202594.1</v>
      </c>
    </row>
    <row r="472" spans="1:20">
      <c r="A472" s="5" t="s">
        <v>12</v>
      </c>
      <c r="B472" s="2" t="s">
        <v>653</v>
      </c>
      <c r="C472" s="2" t="s">
        <v>14</v>
      </c>
      <c r="D472" s="3" t="s">
        <v>15</v>
      </c>
      <c r="E472" s="2" t="s">
        <v>654</v>
      </c>
      <c r="F472" s="2" t="str">
        <f t="shared" si="49"/>
        <v>STAINLESS</v>
      </c>
      <c r="G472" s="2" t="str">
        <f t="shared" si="50"/>
        <v>STEEL SPORTS BOTTLE 750ML SG705-1</v>
      </c>
      <c r="H472" s="2" t="str">
        <f t="shared" si="51"/>
        <v>BLCR-3</v>
      </c>
      <c r="I472" s="15" t="str">
        <f t="shared" si="52"/>
        <v>BLCR-3)</v>
      </c>
      <c r="J472" s="15">
        <f t="shared" si="55"/>
        <v>6000</v>
      </c>
      <c r="K472" s="2" t="str">
        <f>IFERROR(
TRIM(_xlfn.TEXTAFTER(_xlfn.TEXTBEFORE(_xlfn.TEXTAFTER(tblRaw[[#This Row],[GOODS DESCRIPTION]],"QTY"),"/")," ")),
tblRaw[[#This Row],[Unit of measure]]
)</f>
        <v>6000 NOS</v>
      </c>
      <c r="L472" s="2">
        <f t="shared" si="53"/>
        <v>1.052</v>
      </c>
      <c r="M472" s="2" t="str">
        <f t="shared" si="54"/>
        <v>USD</v>
      </c>
      <c r="N472" s="2">
        <v>850</v>
      </c>
      <c r="O472" s="2" t="s">
        <v>17</v>
      </c>
      <c r="P472" s="2">
        <v>648.60479999999995</v>
      </c>
      <c r="Q472" s="2">
        <v>551314.07999999996</v>
      </c>
      <c r="R472" s="2">
        <v>7.7031448930000002</v>
      </c>
      <c r="S472" s="2">
        <v>6547.6731589999999</v>
      </c>
      <c r="T472" s="6">
        <v>202001.5</v>
      </c>
    </row>
    <row r="473" spans="1:20">
      <c r="A473" s="5" t="s">
        <v>12</v>
      </c>
      <c r="B473" s="2" t="s">
        <v>653</v>
      </c>
      <c r="C473" s="2" t="s">
        <v>14</v>
      </c>
      <c r="D473" s="3" t="s">
        <v>15</v>
      </c>
      <c r="E473" s="2" t="s">
        <v>655</v>
      </c>
      <c r="F473" s="2" t="str">
        <f t="shared" si="49"/>
        <v>STAINLESS</v>
      </c>
      <c r="G473" s="2" t="str">
        <f t="shared" si="50"/>
        <v>STEELSPORTS BOTTLE 750ML</v>
      </c>
      <c r="H473" s="2" t="str">
        <f t="shared" si="51"/>
        <v>AM-393</v>
      </c>
      <c r="I473" s="15" t="str">
        <f t="shared" si="52"/>
        <v>AM-393)</v>
      </c>
      <c r="J473" s="15">
        <f t="shared" si="55"/>
        <v>9000</v>
      </c>
      <c r="K473" s="2" t="str">
        <f>IFERROR(
TRIM(_xlfn.TEXTAFTER(_xlfn.TEXTBEFORE(_xlfn.TEXTAFTER(tblRaw[[#This Row],[GOODS DESCRIPTION]],"QTY"),"/")," ")),
tblRaw[[#This Row],[Unit of measure]]
)</f>
        <v>9000 NOS</v>
      </c>
      <c r="L473" s="2">
        <f t="shared" si="53"/>
        <v>1.2</v>
      </c>
      <c r="M473" s="2" t="str">
        <f t="shared" si="54"/>
        <v>USD</v>
      </c>
      <c r="N473" s="2">
        <v>1800</v>
      </c>
      <c r="O473" s="2" t="s">
        <v>17</v>
      </c>
      <c r="P473" s="2">
        <v>524.06283889999997</v>
      </c>
      <c r="Q473" s="2">
        <v>943313.11</v>
      </c>
      <c r="R473" s="2">
        <v>6.224024215</v>
      </c>
      <c r="S473" s="2">
        <v>11203.24359</v>
      </c>
      <c r="T473" s="6">
        <v>345629.9</v>
      </c>
    </row>
    <row r="474" spans="1:20">
      <c r="A474" s="5" t="s">
        <v>12</v>
      </c>
      <c r="B474" s="2" t="s">
        <v>653</v>
      </c>
      <c r="C474" s="2" t="s">
        <v>14</v>
      </c>
      <c r="D474" s="3" t="s">
        <v>15</v>
      </c>
      <c r="E474" s="2" t="s">
        <v>656</v>
      </c>
      <c r="F474" s="2" t="str">
        <f t="shared" si="49"/>
        <v>STAINLESS</v>
      </c>
      <c r="G474" s="2" t="str">
        <f t="shared" si="50"/>
        <v>STEELSPORTS BOTTLE 650ML S115</v>
      </c>
      <c r="H474" s="2" t="str">
        <f t="shared" si="51"/>
        <v>NP-21</v>
      </c>
      <c r="I474" s="15" t="str">
        <f t="shared" si="52"/>
        <v>NP-21)</v>
      </c>
      <c r="J474" s="15">
        <f t="shared" si="55"/>
        <v>9168</v>
      </c>
      <c r="K474" s="2" t="str">
        <f>IFERROR(
TRIM(_xlfn.TEXTAFTER(_xlfn.TEXTBEFORE(_xlfn.TEXTAFTER(tblRaw[[#This Row],[GOODS DESCRIPTION]],"QTY"),"/")," ")),
tblRaw[[#This Row],[Unit of measure]]
)</f>
        <v>9168 NOS</v>
      </c>
      <c r="L474" s="2">
        <f t="shared" si="53"/>
        <v>1.008</v>
      </c>
      <c r="M474" s="2" t="str">
        <f t="shared" si="54"/>
        <v>USD</v>
      </c>
      <c r="N474" s="2">
        <v>1528</v>
      </c>
      <c r="O474" s="2" t="s">
        <v>17</v>
      </c>
      <c r="P474" s="2">
        <v>528.25507849999997</v>
      </c>
      <c r="Q474" s="2">
        <v>807173.76</v>
      </c>
      <c r="R474" s="2">
        <v>6.273813284</v>
      </c>
      <c r="S474" s="2">
        <v>9586.3866980000003</v>
      </c>
      <c r="T474" s="6">
        <v>295748.5</v>
      </c>
    </row>
    <row r="475" spans="1:20">
      <c r="A475" s="5" t="s">
        <v>12</v>
      </c>
      <c r="B475" s="2" t="s">
        <v>653</v>
      </c>
      <c r="C475" s="2" t="s">
        <v>14</v>
      </c>
      <c r="D475" s="3" t="s">
        <v>15</v>
      </c>
      <c r="E475" s="2" t="s">
        <v>657</v>
      </c>
      <c r="F475" s="2" t="str">
        <f t="shared" si="49"/>
        <v>STEEL</v>
      </c>
      <c r="G475" s="2" t="str">
        <f t="shared" si="50"/>
        <v>RECTANGLE CONTAINER</v>
      </c>
      <c r="H475" s="2" t="str">
        <f t="shared" si="51"/>
        <v>6901</v>
      </c>
      <c r="I475" s="15" t="str">
        <f t="shared" si="52"/>
        <v/>
      </c>
      <c r="J475" s="15">
        <f t="shared" si="55"/>
        <v>67440</v>
      </c>
      <c r="K475" s="2" t="str">
        <f>IFERROR(
TRIM(_xlfn.TEXTAFTER(_xlfn.TEXTBEFORE(_xlfn.TEXTAFTER(tblRaw[[#This Row],[GOODS DESCRIPTION]],"QTY"),"/")," ")),
tblRaw[[#This Row],[Unit of measure]]
)</f>
        <v>67440 NOS</v>
      </c>
      <c r="L475" s="2">
        <f t="shared" si="53"/>
        <v>0.9</v>
      </c>
      <c r="M475" s="2" t="str">
        <f t="shared" si="54"/>
        <v>USD</v>
      </c>
      <c r="N475" s="2">
        <v>10959</v>
      </c>
      <c r="O475" s="2" t="s">
        <v>17</v>
      </c>
      <c r="P475" s="2">
        <v>478.12203390000002</v>
      </c>
      <c r="Q475" s="2">
        <v>5239739.37</v>
      </c>
      <c r="R475" s="2">
        <v>5.678408954</v>
      </c>
      <c r="S475" s="2">
        <v>62229.683729999997</v>
      </c>
      <c r="T475" s="6">
        <v>1919840.5</v>
      </c>
    </row>
    <row r="476" spans="1:20">
      <c r="A476" s="5" t="s">
        <v>12</v>
      </c>
      <c r="B476" s="2" t="s">
        <v>653</v>
      </c>
      <c r="C476" s="2" t="s">
        <v>14</v>
      </c>
      <c r="D476" s="3" t="s">
        <v>15</v>
      </c>
      <c r="E476" s="2" t="s">
        <v>658</v>
      </c>
      <c r="F476" s="2" t="str">
        <f t="shared" si="49"/>
        <v>STEEL</v>
      </c>
      <c r="G476" s="2" t="str">
        <f t="shared" si="50"/>
        <v>ROUND CONTAINER MEDIUM</v>
      </c>
      <c r="H476" s="2" t="str">
        <f t="shared" si="51"/>
        <v>6581</v>
      </c>
      <c r="I476" s="15" t="str">
        <f t="shared" si="52"/>
        <v/>
      </c>
      <c r="J476" s="15">
        <f t="shared" si="55"/>
        <v>1008</v>
      </c>
      <c r="K476" s="2" t="str">
        <f>IFERROR(
TRIM(_xlfn.TEXTAFTER(_xlfn.TEXTBEFORE(_xlfn.TEXTAFTER(tblRaw[[#This Row],[GOODS DESCRIPTION]],"QTY"),"/")," ")),
tblRaw[[#This Row],[Unit of measure]]
)</f>
        <v>1008 NOS</v>
      </c>
      <c r="L476" s="2" t="str">
        <f t="shared" si="53"/>
        <v/>
      </c>
      <c r="M476" s="2" t="str">
        <f t="shared" si="54"/>
        <v>USD</v>
      </c>
      <c r="N476" s="2">
        <v>121.8</v>
      </c>
      <c r="O476" s="2" t="s">
        <v>17</v>
      </c>
      <c r="P476" s="2">
        <v>642.99162560000002</v>
      </c>
      <c r="Q476" s="2">
        <v>78316.38</v>
      </c>
      <c r="R476" s="2">
        <v>7.6364801140000003</v>
      </c>
      <c r="S476" s="2">
        <v>930.12327789999995</v>
      </c>
      <c r="T476" s="6">
        <v>28695.1</v>
      </c>
    </row>
    <row r="477" spans="1:20">
      <c r="A477" s="5" t="s">
        <v>12</v>
      </c>
      <c r="B477" s="2" t="s">
        <v>653</v>
      </c>
      <c r="C477" s="2" t="s">
        <v>14</v>
      </c>
      <c r="D477" s="3" t="s">
        <v>15</v>
      </c>
      <c r="E477" s="2" t="s">
        <v>659</v>
      </c>
      <c r="F477" s="2" t="str">
        <f t="shared" si="49"/>
        <v>STEEL</v>
      </c>
      <c r="G477" s="2" t="str">
        <f t="shared" si="50"/>
        <v>LUNCH BOX 3LAYER</v>
      </c>
      <c r="H477" s="2" t="str">
        <f t="shared" si="51"/>
        <v>8505</v>
      </c>
      <c r="I477" s="15" t="str">
        <f t="shared" si="52"/>
        <v/>
      </c>
      <c r="J477" s="15">
        <f t="shared" si="55"/>
        <v>11100</v>
      </c>
      <c r="K477" s="2" t="str">
        <f>IFERROR(
TRIM(_xlfn.TEXTAFTER(_xlfn.TEXTBEFORE(_xlfn.TEXTAFTER(tblRaw[[#This Row],[GOODS DESCRIPTION]],"QTY"),"/")," ")),
tblRaw[[#This Row],[Unit of measure]]
)</f>
        <v>11100 NOS</v>
      </c>
      <c r="L477" s="2">
        <f t="shared" si="53"/>
        <v>3.35</v>
      </c>
      <c r="M477" s="2" t="str">
        <f t="shared" si="54"/>
        <v>USD</v>
      </c>
      <c r="N477" s="2">
        <v>7215</v>
      </c>
      <c r="O477" s="2" t="s">
        <v>17</v>
      </c>
      <c r="P477" s="2">
        <v>444.91906440000002</v>
      </c>
      <c r="Q477" s="2">
        <v>3210091.05</v>
      </c>
      <c r="R477" s="2">
        <v>5.2840743999999997</v>
      </c>
      <c r="S477" s="2">
        <v>38124.596790000003</v>
      </c>
      <c r="T477" s="6">
        <v>1176177.3</v>
      </c>
    </row>
    <row r="478" spans="1:20">
      <c r="A478" s="5" t="s">
        <v>12</v>
      </c>
      <c r="B478" s="2" t="s">
        <v>653</v>
      </c>
      <c r="C478" s="2" t="s">
        <v>14</v>
      </c>
      <c r="D478" s="3" t="s">
        <v>15</v>
      </c>
      <c r="E478" s="2" t="s">
        <v>660</v>
      </c>
      <c r="F478" s="2" t="str">
        <f t="shared" si="49"/>
        <v>STEEL</v>
      </c>
      <c r="G478" s="2" t="str">
        <f t="shared" si="50"/>
        <v>RECTANGLE CONTAINER LARGE</v>
      </c>
      <c r="H478" s="2" t="str">
        <f t="shared" si="51"/>
        <v>6862</v>
      </c>
      <c r="I478" s="15" t="str">
        <f t="shared" si="52"/>
        <v/>
      </c>
      <c r="J478" s="15">
        <f t="shared" si="55"/>
        <v>43542</v>
      </c>
      <c r="K478" s="2" t="str">
        <f>IFERROR(
TRIM(_xlfn.TEXTAFTER(_xlfn.TEXTBEFORE(_xlfn.TEXTAFTER(tblRaw[[#This Row],[GOODS DESCRIPTION]],"QTY"),"/")," ")),
tblRaw[[#This Row],[Unit of measure]]
)</f>
        <v>43542 NOS</v>
      </c>
      <c r="L478" s="2">
        <f t="shared" si="53"/>
        <v>1.43</v>
      </c>
      <c r="M478" s="2" t="str">
        <f t="shared" si="54"/>
        <v>USD</v>
      </c>
      <c r="N478" s="2">
        <v>10885.5</v>
      </c>
      <c r="O478" s="2" t="s">
        <v>17</v>
      </c>
      <c r="P478" s="2">
        <v>493.79377060000002</v>
      </c>
      <c r="Q478" s="2">
        <v>5375192.0899999999</v>
      </c>
      <c r="R478" s="2">
        <v>5.8645340929999996</v>
      </c>
      <c r="S478" s="2">
        <v>63838.385869999998</v>
      </c>
      <c r="T478" s="6">
        <v>1969470.3</v>
      </c>
    </row>
    <row r="479" spans="1:20">
      <c r="A479" s="5" t="s">
        <v>12</v>
      </c>
      <c r="B479" s="2" t="s">
        <v>653</v>
      </c>
      <c r="C479" s="2" t="s">
        <v>14</v>
      </c>
      <c r="D479" s="3" t="s">
        <v>15</v>
      </c>
      <c r="E479" s="2" t="s">
        <v>661</v>
      </c>
      <c r="F479" s="2" t="str">
        <f t="shared" si="49"/>
        <v>MILD</v>
      </c>
      <c r="G479" s="2" t="str">
        <f t="shared" si="50"/>
        <v>STEEL MULTI FUNCTION CLOTH STAND</v>
      </c>
      <c r="H479" s="2" t="str">
        <f t="shared" si="51"/>
        <v>RYX-02-021A</v>
      </c>
      <c r="I479" s="15" t="str">
        <f t="shared" si="52"/>
        <v/>
      </c>
      <c r="J479" s="15">
        <f t="shared" si="55"/>
        <v>2592</v>
      </c>
      <c r="K479" s="2" t="str">
        <f>IFERROR(
TRIM(_xlfn.TEXTAFTER(_xlfn.TEXTBEFORE(_xlfn.TEXTAFTER(tblRaw[[#This Row],[GOODS DESCRIPTION]],"QTY"),"/")," ")),
tblRaw[[#This Row],[Unit of measure]]
)</f>
        <v>2592 NOS</v>
      </c>
      <c r="L479" s="2">
        <f t="shared" si="53"/>
        <v>63</v>
      </c>
      <c r="M479" s="2" t="str">
        <f t="shared" si="54"/>
        <v>CNY</v>
      </c>
      <c r="N479" s="2">
        <v>9504</v>
      </c>
      <c r="O479" s="2" t="s">
        <v>17</v>
      </c>
      <c r="P479" s="2">
        <v>217.09572600000001</v>
      </c>
      <c r="Q479" s="2">
        <v>2063277.78</v>
      </c>
      <c r="R479" s="2">
        <v>2.5783340379999999</v>
      </c>
      <c r="S479" s="2">
        <v>24504.486700000001</v>
      </c>
      <c r="T479" s="6">
        <v>755985.1</v>
      </c>
    </row>
    <row r="480" spans="1:20">
      <c r="A480" s="5" t="s">
        <v>12</v>
      </c>
      <c r="B480" s="2" t="s">
        <v>653</v>
      </c>
      <c r="C480" s="2" t="s">
        <v>14</v>
      </c>
      <c r="D480" s="3" t="s">
        <v>15</v>
      </c>
      <c r="E480" s="2" t="s">
        <v>662</v>
      </c>
      <c r="F480" s="2" t="str">
        <f t="shared" si="49"/>
        <v>STEEL</v>
      </c>
      <c r="G480" s="2" t="str">
        <f t="shared" si="50"/>
        <v>LUNCH BOX 2 LAYER</v>
      </c>
      <c r="H480" s="2" t="str">
        <f t="shared" si="51"/>
        <v>8504</v>
      </c>
      <c r="I480" s="15" t="str">
        <f t="shared" si="52"/>
        <v/>
      </c>
      <c r="J480" s="15">
        <f t="shared" si="55"/>
        <v>22080</v>
      </c>
      <c r="K480" s="2" t="str">
        <f>IFERROR(
TRIM(_xlfn.TEXTAFTER(_xlfn.TEXTBEFORE(_xlfn.TEXTAFTER(tblRaw[[#This Row],[GOODS DESCRIPTION]],"QTY"),"/")," ")),
tblRaw[[#This Row],[Unit of measure]]
)</f>
        <v>22080 NOS</v>
      </c>
      <c r="L480" s="2">
        <f t="shared" si="53"/>
        <v>2.4</v>
      </c>
      <c r="M480" s="2" t="str">
        <f t="shared" si="54"/>
        <v>USD</v>
      </c>
      <c r="N480" s="2">
        <v>10561.6</v>
      </c>
      <c r="O480" s="2" t="s">
        <v>17</v>
      </c>
      <c r="P480" s="2">
        <v>433.14191030000001</v>
      </c>
      <c r="Q480" s="2">
        <v>4574671.5999999996</v>
      </c>
      <c r="R480" s="2">
        <v>5.1442032099999997</v>
      </c>
      <c r="S480" s="2">
        <v>54331.016629999998</v>
      </c>
      <c r="T480" s="6">
        <v>1676159.6</v>
      </c>
    </row>
    <row r="481" spans="1:20">
      <c r="A481" s="5" t="s">
        <v>12</v>
      </c>
      <c r="B481" s="2" t="s">
        <v>653</v>
      </c>
      <c r="C481" s="2" t="s">
        <v>14</v>
      </c>
      <c r="D481" s="3" t="s">
        <v>15</v>
      </c>
      <c r="E481" s="2" t="s">
        <v>663</v>
      </c>
      <c r="F481" s="2" t="str">
        <f t="shared" si="49"/>
        <v>STEEL</v>
      </c>
      <c r="G481" s="2" t="str">
        <f t="shared" si="50"/>
        <v>ROUND CONTAINER</v>
      </c>
      <c r="H481" s="2" t="str">
        <f t="shared" si="51"/>
        <v>6857</v>
      </c>
      <c r="I481" s="15" t="str">
        <f t="shared" si="52"/>
        <v/>
      </c>
      <c r="J481" s="15">
        <f t="shared" si="55"/>
        <v>68400</v>
      </c>
      <c r="K481" s="2" t="str">
        <f>IFERROR(
TRIM(_xlfn.TEXTAFTER(_xlfn.TEXTBEFORE(_xlfn.TEXTAFTER(tblRaw[[#This Row],[GOODS DESCRIPTION]],"QTY"),"/")," ")),
tblRaw[[#This Row],[Unit of measure]]
)</f>
        <v>68400 NOS</v>
      </c>
      <c r="L481" s="2">
        <f t="shared" si="53"/>
        <v>0.73499999999999999</v>
      </c>
      <c r="M481" s="2" t="str">
        <f t="shared" si="54"/>
        <v>USD</v>
      </c>
      <c r="N481" s="2">
        <v>8721</v>
      </c>
      <c r="O481" s="2" t="s">
        <v>17</v>
      </c>
      <c r="P481" s="2">
        <v>497.65313149999997</v>
      </c>
      <c r="Q481" s="2">
        <v>4340032.96</v>
      </c>
      <c r="R481" s="2">
        <v>5.9103697329999996</v>
      </c>
      <c r="S481" s="2">
        <v>51544.334439999999</v>
      </c>
      <c r="T481" s="6">
        <v>1590188.1</v>
      </c>
    </row>
    <row r="482" spans="1:20">
      <c r="A482" s="5" t="s">
        <v>12</v>
      </c>
      <c r="B482" s="2" t="s">
        <v>653</v>
      </c>
      <c r="C482" s="2" t="s">
        <v>14</v>
      </c>
      <c r="D482" s="3" t="s">
        <v>15</v>
      </c>
      <c r="E482" s="2" t="s">
        <v>664</v>
      </c>
      <c r="F482" s="2" t="str">
        <f t="shared" si="49"/>
        <v>STAINLESS</v>
      </c>
      <c r="G482" s="2" t="str">
        <f t="shared" si="50"/>
        <v>STEELSPORTS BOTTLE 500ML S116-500</v>
      </c>
      <c r="H482" s="2" t="str">
        <f t="shared" si="51"/>
        <v>AM-314</v>
      </c>
      <c r="I482" s="15" t="str">
        <f t="shared" si="52"/>
        <v>AM-314)</v>
      </c>
      <c r="J482" s="15">
        <f t="shared" si="55"/>
        <v>28560</v>
      </c>
      <c r="K482" s="2" t="str">
        <f>IFERROR(
TRIM(_xlfn.TEXTAFTER(_xlfn.TEXTBEFORE(_xlfn.TEXTAFTER(tblRaw[[#This Row],[GOODS DESCRIPTION]],"QTY"),"/")," ")),
tblRaw[[#This Row],[Unit of measure]]
)</f>
        <v>28560 NOS</v>
      </c>
      <c r="L482" s="2">
        <f t="shared" si="53"/>
        <v>0.91700000000000004</v>
      </c>
      <c r="M482" s="2" t="str">
        <f t="shared" si="54"/>
        <v>USD</v>
      </c>
      <c r="N482" s="2">
        <v>3451</v>
      </c>
      <c r="O482" s="2" t="s">
        <v>17</v>
      </c>
      <c r="P482" s="2">
        <v>662.84917419999999</v>
      </c>
      <c r="Q482" s="2">
        <v>2287492.5</v>
      </c>
      <c r="R482" s="2">
        <v>7.8723179830000003</v>
      </c>
      <c r="S482" s="2">
        <v>27167.369360000001</v>
      </c>
      <c r="T482" s="6">
        <v>838137.3</v>
      </c>
    </row>
    <row r="483" spans="1:20">
      <c r="A483" s="5" t="s">
        <v>12</v>
      </c>
      <c r="B483" s="2" t="s">
        <v>665</v>
      </c>
      <c r="C483" s="2" t="s">
        <v>14</v>
      </c>
      <c r="D483" s="3" t="s">
        <v>15</v>
      </c>
      <c r="E483" s="2" t="s">
        <v>666</v>
      </c>
      <c r="F483" s="2" t="str">
        <f t="shared" si="49"/>
        <v>AM-461</v>
      </c>
      <c r="G483" s="2" t="str">
        <f t="shared" si="50"/>
        <v>STAINLESS STEEL SPORTS BOTTLE 750ML</v>
      </c>
      <c r="H483" s="2" t="str">
        <f t="shared" si="51"/>
        <v>QTY:10098 PCS/USD 1.167 PER PCS</v>
      </c>
      <c r="I483" s="15" t="str">
        <f t="shared" si="52"/>
        <v>QTY:10098</v>
      </c>
      <c r="J483" s="15">
        <f t="shared" si="55"/>
        <v>10098</v>
      </c>
      <c r="K483" s="2" t="str">
        <f>IFERROR(
TRIM(_xlfn.TEXTAFTER(_xlfn.TEXTBEFORE(_xlfn.TEXTAFTER(tblRaw[[#This Row],[GOODS DESCRIPTION]],"QTY"),"/")," ")),
tblRaw[[#This Row],[Unit of measure]]
)</f>
        <v>PCS</v>
      </c>
      <c r="L483" s="2">
        <f t="shared" si="53"/>
        <v>1.167</v>
      </c>
      <c r="M483" s="2" t="str">
        <f t="shared" si="54"/>
        <v>USD</v>
      </c>
      <c r="N483" s="2">
        <v>1683</v>
      </c>
      <c r="O483" s="2" t="s">
        <v>17</v>
      </c>
      <c r="P483" s="2">
        <v>608.28382650000003</v>
      </c>
      <c r="Q483" s="2">
        <v>1023741.68</v>
      </c>
      <c r="R483" s="2">
        <v>7.2242734740000003</v>
      </c>
      <c r="S483" s="2">
        <v>12158.45226</v>
      </c>
      <c r="T483" s="6">
        <v>375098.9</v>
      </c>
    </row>
    <row r="484" spans="1:20">
      <c r="A484" s="5" t="s">
        <v>12</v>
      </c>
      <c r="B484" s="2" t="s">
        <v>665</v>
      </c>
      <c r="C484" s="2" t="s">
        <v>14</v>
      </c>
      <c r="D484" s="3" t="s">
        <v>15</v>
      </c>
      <c r="E484" s="2" t="s">
        <v>667</v>
      </c>
      <c r="F484" s="2" t="str">
        <f t="shared" si="49"/>
        <v>AM-393</v>
      </c>
      <c r="G484" s="2" t="str">
        <f t="shared" si="50"/>
        <v>STAINLESS STEEL SPORTS BOTTLE 750ML</v>
      </c>
      <c r="H484" s="2" t="str">
        <f t="shared" si="51"/>
        <v>QTY:816 PCS/USD1.230 PER PCS</v>
      </c>
      <c r="I484" s="15" t="str">
        <f t="shared" si="52"/>
        <v>QTY:816</v>
      </c>
      <c r="J484" s="15">
        <f t="shared" si="55"/>
        <v>816</v>
      </c>
      <c r="K484" s="2" t="str">
        <f>IFERROR(
TRIM(_xlfn.TEXTAFTER(_xlfn.TEXTBEFORE(_xlfn.TEXTAFTER(tblRaw[[#This Row],[GOODS DESCRIPTION]],"QTY"),"/")," ")),
tblRaw[[#This Row],[Unit of measure]]
)</f>
        <v>PCS</v>
      </c>
      <c r="L484" s="2">
        <f t="shared" si="53"/>
        <v>0.23</v>
      </c>
      <c r="M484" s="2" t="str">
        <f t="shared" si="54"/>
        <v>USD</v>
      </c>
      <c r="N484" s="2">
        <v>163.19999999999999</v>
      </c>
      <c r="O484" s="2" t="s">
        <v>17</v>
      </c>
      <c r="P484" s="2">
        <v>534.26801469999998</v>
      </c>
      <c r="Q484" s="2">
        <v>87192.54</v>
      </c>
      <c r="R484" s="2">
        <v>6.3452258280000002</v>
      </c>
      <c r="S484" s="2">
        <v>1035.540855</v>
      </c>
      <c r="T484" s="6">
        <v>31947.4</v>
      </c>
    </row>
    <row r="485" spans="1:20">
      <c r="A485" s="5" t="s">
        <v>12</v>
      </c>
      <c r="B485" s="2" t="s">
        <v>665</v>
      </c>
      <c r="C485" s="2" t="s">
        <v>14</v>
      </c>
      <c r="D485" s="3" t="s">
        <v>15</v>
      </c>
      <c r="E485" s="2" t="s">
        <v>668</v>
      </c>
      <c r="F485" s="2" t="str">
        <f t="shared" si="49"/>
        <v>NP-21</v>
      </c>
      <c r="G485" s="2" t="str">
        <f t="shared" si="50"/>
        <v>STAINLESS STEEL SPORTS BOTTLE 650ML S115</v>
      </c>
      <c r="H485" s="2" t="str">
        <f t="shared" si="51"/>
        <v>QTY:16584 PCS/USD 1.008 PER PCS</v>
      </c>
      <c r="I485" s="15" t="str">
        <f t="shared" si="52"/>
        <v>QTY:16584</v>
      </c>
      <c r="J485" s="15">
        <f t="shared" si="55"/>
        <v>16584</v>
      </c>
      <c r="K485" s="2" t="str">
        <f>IFERROR(
TRIM(_xlfn.TEXTAFTER(_xlfn.TEXTBEFORE(_xlfn.TEXTAFTER(tblRaw[[#This Row],[GOODS DESCRIPTION]],"QTY"),"/")," ")),
tblRaw[[#This Row],[Unit of measure]]
)</f>
        <v>PCS</v>
      </c>
      <c r="L485" s="2">
        <f t="shared" si="53"/>
        <v>1.008</v>
      </c>
      <c r="M485" s="2" t="str">
        <f t="shared" si="54"/>
        <v>USD</v>
      </c>
      <c r="N485" s="2">
        <v>2764</v>
      </c>
      <c r="O485" s="2" t="s">
        <v>17</v>
      </c>
      <c r="P485" s="2">
        <v>525.40687409999998</v>
      </c>
      <c r="Q485" s="2">
        <v>1452224.6</v>
      </c>
      <c r="R485" s="2">
        <v>6.2399866279999996</v>
      </c>
      <c r="S485" s="2">
        <v>17247.323039999999</v>
      </c>
      <c r="T485" s="6">
        <v>532095.1</v>
      </c>
    </row>
    <row r="486" spans="1:20">
      <c r="A486" s="5" t="s">
        <v>12</v>
      </c>
      <c r="B486" s="2" t="s">
        <v>665</v>
      </c>
      <c r="C486" s="2" t="s">
        <v>14</v>
      </c>
      <c r="D486" s="3" t="s">
        <v>15</v>
      </c>
      <c r="E486" s="2" t="s">
        <v>669</v>
      </c>
      <c r="F486" s="2" t="str">
        <f t="shared" si="49"/>
        <v>WB-750</v>
      </c>
      <c r="G486" s="2" t="str">
        <f t="shared" si="50"/>
        <v>STAINLESS STEEL SPORTS BOTTLE 750ML SG902</v>
      </c>
      <c r="H486" s="2" t="str">
        <f t="shared" si="51"/>
        <v>QTY:14568PCS/USD 1.180 PER PCS</v>
      </c>
      <c r="I486" s="15" t="str">
        <f t="shared" si="52"/>
        <v>QTY:14568PCS/USD</v>
      </c>
      <c r="J486" s="15" t="str">
        <f t="shared" si="55"/>
        <v/>
      </c>
      <c r="K486" s="2">
        <f ca="1">IFERROR(
TRIM(_xlfn.TEXTAFTER(_xlfn.TEXTBEFORE(_xlfn.TEXTAFTER(tblRaw[[#This Row],[GOODS DESCRIPTION]],"QTY"),"/")," ")),
tblRaw[[#This Row],[Unit of measure]]
)</f>
        <v>0</v>
      </c>
      <c r="L486" s="2">
        <f t="shared" si="53"/>
        <v>1.18</v>
      </c>
      <c r="M486" s="2" t="str">
        <f t="shared" si="54"/>
        <v>USD</v>
      </c>
      <c r="N486" s="2">
        <v>2549.4</v>
      </c>
      <c r="O486" s="2" t="s">
        <v>17</v>
      </c>
      <c r="P486" s="2">
        <v>585.77116179999996</v>
      </c>
      <c r="Q486" s="2">
        <v>1493365</v>
      </c>
      <c r="R486" s="2">
        <v>6.9569021600000003</v>
      </c>
      <c r="S486" s="2">
        <v>17735.926370000001</v>
      </c>
      <c r="T486" s="6">
        <v>547168.9</v>
      </c>
    </row>
    <row r="487" spans="1:20">
      <c r="A487" s="5" t="s">
        <v>12</v>
      </c>
      <c r="B487" s="2" t="s">
        <v>665</v>
      </c>
      <c r="C487" s="2" t="s">
        <v>14</v>
      </c>
      <c r="D487" s="3" t="s">
        <v>15</v>
      </c>
      <c r="E487" s="2" t="s">
        <v>670</v>
      </c>
      <c r="F487" s="2" t="str">
        <f t="shared" si="49"/>
        <v>AM-394</v>
      </c>
      <c r="G487" s="2" t="str">
        <f t="shared" si="50"/>
        <v>STAINLESS STEEL SPORTS BOTTLE 800ML</v>
      </c>
      <c r="H487" s="2" t="str">
        <f t="shared" si="51"/>
        <v>QTY:456 PCS/USD1.210 PER PCS</v>
      </c>
      <c r="I487" s="15" t="str">
        <f t="shared" si="52"/>
        <v>QTY:456</v>
      </c>
      <c r="J487" s="15">
        <f t="shared" si="55"/>
        <v>456</v>
      </c>
      <c r="K487" s="2" t="str">
        <f>IFERROR(
TRIM(_xlfn.TEXTAFTER(_xlfn.TEXTBEFORE(_xlfn.TEXTAFTER(tblRaw[[#This Row],[GOODS DESCRIPTION]],"QTY"),"/")," ")),
tblRaw[[#This Row],[Unit of measure]]
)</f>
        <v>PCS</v>
      </c>
      <c r="L487" s="2">
        <f t="shared" si="53"/>
        <v>0.21</v>
      </c>
      <c r="M487" s="2" t="str">
        <f t="shared" si="54"/>
        <v>USD</v>
      </c>
      <c r="N487" s="2">
        <v>85.5</v>
      </c>
      <c r="O487" s="2" t="s">
        <v>17</v>
      </c>
      <c r="P487" s="2">
        <v>560.61941520000005</v>
      </c>
      <c r="Q487" s="2">
        <v>47932.959999999999</v>
      </c>
      <c r="R487" s="2">
        <v>6.6581878290000001</v>
      </c>
      <c r="S487" s="2">
        <v>569.27505940000003</v>
      </c>
      <c r="T487" s="6">
        <v>17562.7</v>
      </c>
    </row>
    <row r="488" spans="1:20">
      <c r="A488" s="5" t="s">
        <v>12</v>
      </c>
      <c r="B488" s="2" t="s">
        <v>671</v>
      </c>
      <c r="C488" s="2" t="s">
        <v>14</v>
      </c>
      <c r="D488" s="3" t="s">
        <v>15</v>
      </c>
      <c r="E488" s="2" t="s">
        <v>672</v>
      </c>
      <c r="F488" s="2" t="str">
        <f t="shared" si="49"/>
        <v>HOUSEHOLD</v>
      </c>
      <c r="G488" s="2" t="str">
        <f t="shared" si="50"/>
        <v>STEEL HOOK 3PCS SET</v>
      </c>
      <c r="H488" s="2" t="str">
        <f t="shared" si="51"/>
        <v>2628</v>
      </c>
      <c r="I488" s="15" t="str">
        <f t="shared" si="52"/>
        <v>2628)</v>
      </c>
      <c r="J488" s="15">
        <f t="shared" si="55"/>
        <v>167580</v>
      </c>
      <c r="K488" s="2" t="str">
        <f>IFERROR(
TRIM(_xlfn.TEXTAFTER(_xlfn.TEXTBEFORE(_xlfn.TEXTAFTER(tblRaw[[#This Row],[GOODS DESCRIPTION]],"QTY"),"/")," ")),
tblRaw[[#This Row],[Unit of measure]]
)</f>
        <v>167580 NOS</v>
      </c>
      <c r="L488" s="2">
        <f t="shared" si="53"/>
        <v>0.40699999999999997</v>
      </c>
      <c r="M488" s="2" t="str">
        <f t="shared" si="54"/>
        <v>USD</v>
      </c>
      <c r="N488" s="2">
        <v>5679.1</v>
      </c>
      <c r="O488" s="2" t="s">
        <v>17</v>
      </c>
      <c r="P488" s="2">
        <v>1022.925115</v>
      </c>
      <c r="Q488" s="2">
        <v>5809294.0199999996</v>
      </c>
      <c r="R488" s="2">
        <v>12.148754329999999</v>
      </c>
      <c r="S488" s="2">
        <v>68993.990739999994</v>
      </c>
      <c r="T488" s="6">
        <v>2128525.2999999998</v>
      </c>
    </row>
    <row r="489" spans="1:20">
      <c r="A489" s="5" t="s">
        <v>12</v>
      </c>
      <c r="B489" s="2" t="s">
        <v>673</v>
      </c>
      <c r="C489" s="2" t="s">
        <v>14</v>
      </c>
      <c r="D489" s="3" t="s">
        <v>18</v>
      </c>
      <c r="E489" s="2" t="s">
        <v>674</v>
      </c>
      <c r="F489" s="2" t="str">
        <f t="shared" si="49"/>
        <v>8001-2</v>
      </c>
      <c r="G489" s="2" t="str">
        <f t="shared" si="50"/>
        <v>STEEL SCRUBBER 2 PCS SET</v>
      </c>
      <c r="H489" s="2" t="str">
        <f t="shared" si="51"/>
        <v>QTY- 168000 SETS/USD 0.156PER SETS</v>
      </c>
      <c r="I489" s="15" t="str">
        <f t="shared" si="52"/>
        <v>QTY-</v>
      </c>
      <c r="J489" s="15">
        <f t="shared" si="55"/>
        <v>168000</v>
      </c>
      <c r="K489" s="2" t="str">
        <f>IFERROR(
TRIM(_xlfn.TEXTAFTER(_xlfn.TEXTBEFORE(_xlfn.TEXTAFTER(tblRaw[[#This Row],[GOODS DESCRIPTION]],"QTY"),"/")," ")),
tblRaw[[#This Row],[Unit of measure]]
)</f>
        <v>168000 SETS</v>
      </c>
      <c r="L489" s="2" t="str">
        <f t="shared" si="53"/>
        <v/>
      </c>
      <c r="M489" s="2" t="str">
        <f t="shared" si="54"/>
        <v>USD</v>
      </c>
      <c r="N489" s="2">
        <v>4900</v>
      </c>
      <c r="O489" s="2" t="s">
        <v>17</v>
      </c>
      <c r="P489" s="2">
        <v>459.53403470000001</v>
      </c>
      <c r="Q489" s="2">
        <v>2251716.77</v>
      </c>
      <c r="R489" s="2">
        <v>5.4608916780000003</v>
      </c>
      <c r="S489" s="2">
        <v>26758.36922</v>
      </c>
      <c r="T489" s="6">
        <v>989854.7</v>
      </c>
    </row>
    <row r="490" spans="1:20">
      <c r="A490" s="5" t="s">
        <v>12</v>
      </c>
      <c r="B490" s="2" t="s">
        <v>675</v>
      </c>
      <c r="C490" s="2" t="s">
        <v>14</v>
      </c>
      <c r="D490" s="3" t="s">
        <v>15</v>
      </c>
      <c r="E490" s="2" t="s">
        <v>676</v>
      </c>
      <c r="F490" s="2" t="str">
        <f t="shared" si="49"/>
        <v>RYX-02-021A</v>
      </c>
      <c r="G490" s="2" t="str">
        <f t="shared" si="50"/>
        <v>MILD STEEL MULTI FUNCTION CLOTH STAND</v>
      </c>
      <c r="H490" s="2" t="str">
        <f t="shared" si="51"/>
        <v>QTY :3888NUM/CNY 63.00 PER NUM</v>
      </c>
      <c r="I490" s="15" t="str">
        <f t="shared" si="52"/>
        <v/>
      </c>
      <c r="J490" s="15" t="str">
        <f t="shared" si="55"/>
        <v/>
      </c>
      <c r="K490" s="2" t="str">
        <f>IFERROR(
TRIM(_xlfn.TEXTAFTER(_xlfn.TEXTBEFORE(_xlfn.TEXTAFTER(tblRaw[[#This Row],[GOODS DESCRIPTION]],"QTY"),"/")," ")),
tblRaw[[#This Row],[Unit of measure]]
)</f>
        <v>:3888NUM</v>
      </c>
      <c r="L490" s="2">
        <f t="shared" si="53"/>
        <v>63</v>
      </c>
      <c r="M490" s="2" t="str">
        <f t="shared" si="54"/>
        <v>CNY</v>
      </c>
      <c r="N490" s="2">
        <v>14256</v>
      </c>
      <c r="O490" s="2" t="s">
        <v>17</v>
      </c>
      <c r="P490" s="2">
        <v>208.14193460000001</v>
      </c>
      <c r="Q490" s="2">
        <v>2967271.42</v>
      </c>
      <c r="R490" s="2">
        <v>2.4734632749999999</v>
      </c>
      <c r="S490" s="2">
        <v>35261.692450000002</v>
      </c>
      <c r="T490" s="6">
        <v>1087208.2</v>
      </c>
    </row>
    <row r="491" spans="1:20">
      <c r="A491" s="5" t="s">
        <v>12</v>
      </c>
      <c r="B491" s="2" t="s">
        <v>675</v>
      </c>
      <c r="C491" s="2" t="s">
        <v>14</v>
      </c>
      <c r="D491" s="3" t="s">
        <v>15</v>
      </c>
      <c r="E491" s="2" t="s">
        <v>677</v>
      </c>
      <c r="F491" s="2" t="str">
        <f t="shared" si="49"/>
        <v>AM-398</v>
      </c>
      <c r="G491" s="2" t="str">
        <f t="shared" si="50"/>
        <v>STAINLESS STEEL SPORTS BOTTLE 1.45L</v>
      </c>
      <c r="H491" s="2" t="str">
        <f t="shared" si="51"/>
        <v>QTY:3324 PCS/USD1.63 PER PCS</v>
      </c>
      <c r="I491" s="15" t="str">
        <f t="shared" si="52"/>
        <v>QTY:3324</v>
      </c>
      <c r="J491" s="15">
        <f t="shared" si="55"/>
        <v>3324</v>
      </c>
      <c r="K491" s="2" t="str">
        <f>IFERROR(
TRIM(_xlfn.TEXTAFTER(_xlfn.TEXTBEFORE(_xlfn.TEXTAFTER(tblRaw[[#This Row],[GOODS DESCRIPTION]],"QTY"),"/")," ")),
tblRaw[[#This Row],[Unit of measure]]
)</f>
        <v>PCS</v>
      </c>
      <c r="L491" s="2">
        <f t="shared" si="53"/>
        <v>0.63</v>
      </c>
      <c r="M491" s="2" t="str">
        <f t="shared" si="54"/>
        <v>USD</v>
      </c>
      <c r="N491" s="2">
        <v>941.8</v>
      </c>
      <c r="O491" s="2" t="s">
        <v>17</v>
      </c>
      <c r="P491" s="2">
        <v>499.75626460000001</v>
      </c>
      <c r="Q491" s="2">
        <v>470670.45</v>
      </c>
      <c r="R491" s="2">
        <v>5.9388742079999997</v>
      </c>
      <c r="S491" s="2">
        <v>5593.2317290000001</v>
      </c>
      <c r="T491" s="6">
        <v>172453.7</v>
      </c>
    </row>
    <row r="492" spans="1:20">
      <c r="A492" s="5" t="s">
        <v>12</v>
      </c>
      <c r="B492" s="2" t="s">
        <v>675</v>
      </c>
      <c r="C492" s="2" t="s">
        <v>14</v>
      </c>
      <c r="D492" s="3" t="s">
        <v>15</v>
      </c>
      <c r="E492" s="2" t="s">
        <v>678</v>
      </c>
      <c r="F492" s="2" t="str">
        <f t="shared" si="49"/>
        <v>RYX-02-020</v>
      </c>
      <c r="G492" s="2" t="str">
        <f t="shared" si="50"/>
        <v>MILD STEEL MULTI FUNCTION CLOTH STAND</v>
      </c>
      <c r="H492" s="2" t="str">
        <f t="shared" si="51"/>
        <v>QTY :1232NUM/CNY 102.00 PER NUM</v>
      </c>
      <c r="I492" s="15" t="str">
        <f t="shared" si="52"/>
        <v/>
      </c>
      <c r="J492" s="15" t="str">
        <f t="shared" si="55"/>
        <v/>
      </c>
      <c r="K492" s="2" t="str">
        <f>IFERROR(
TRIM(_xlfn.TEXTAFTER(_xlfn.TEXTBEFORE(_xlfn.TEXTAFTER(tblRaw[[#This Row],[GOODS DESCRIPTION]],"QTY"),"/")," ")),
tblRaw[[#This Row],[Unit of measure]]
)</f>
        <v>:1232NUM</v>
      </c>
      <c r="L492" s="2">
        <f t="shared" si="53"/>
        <v>102</v>
      </c>
      <c r="M492" s="2" t="str">
        <f t="shared" si="54"/>
        <v>CNY</v>
      </c>
      <c r="N492" s="2">
        <v>4004</v>
      </c>
      <c r="O492" s="2" t="s">
        <v>17</v>
      </c>
      <c r="P492" s="2">
        <v>374.0212113</v>
      </c>
      <c r="Q492" s="2">
        <v>1497580.93</v>
      </c>
      <c r="R492" s="2">
        <v>4.44469651</v>
      </c>
      <c r="S492" s="2">
        <v>17796.56482</v>
      </c>
      <c r="T492" s="6">
        <v>548713.69999999995</v>
      </c>
    </row>
    <row r="493" spans="1:20">
      <c r="A493" s="5" t="s">
        <v>12</v>
      </c>
      <c r="B493" s="2" t="s">
        <v>675</v>
      </c>
      <c r="C493" s="2" t="s">
        <v>14</v>
      </c>
      <c r="D493" s="3" t="s">
        <v>15</v>
      </c>
      <c r="E493" s="2" t="s">
        <v>679</v>
      </c>
      <c r="F493" s="2" t="str">
        <f t="shared" si="49"/>
        <v>WB-750</v>
      </c>
      <c r="G493" s="2" t="str">
        <f t="shared" si="50"/>
        <v>STAINLESS STEEL SPORTS BOTTLE 750ML SG902</v>
      </c>
      <c r="H493" s="2" t="str">
        <f t="shared" si="51"/>
        <v>QTY:9264 PCS/USD 1.18 PER PCS</v>
      </c>
      <c r="I493" s="15" t="str">
        <f t="shared" si="52"/>
        <v>QTY:9264</v>
      </c>
      <c r="J493" s="15">
        <f t="shared" si="55"/>
        <v>9264</v>
      </c>
      <c r="K493" s="2" t="str">
        <f>IFERROR(
TRIM(_xlfn.TEXTAFTER(_xlfn.TEXTBEFORE(_xlfn.TEXTAFTER(tblRaw[[#This Row],[GOODS DESCRIPTION]],"QTY"),"/")," ")),
tblRaw[[#This Row],[Unit of measure]]
)</f>
        <v>PCS</v>
      </c>
      <c r="L493" s="2">
        <f t="shared" si="53"/>
        <v>1.18</v>
      </c>
      <c r="M493" s="2" t="str">
        <f t="shared" si="54"/>
        <v>USD</v>
      </c>
      <c r="N493" s="2">
        <v>1621.2</v>
      </c>
      <c r="O493" s="2" t="s">
        <v>17</v>
      </c>
      <c r="P493" s="2">
        <v>585.74997529999996</v>
      </c>
      <c r="Q493" s="2">
        <v>949617.86</v>
      </c>
      <c r="R493" s="2">
        <v>6.9607840210000003</v>
      </c>
      <c r="S493" s="2">
        <v>11284.823050000001</v>
      </c>
      <c r="T493" s="6">
        <v>347940.1</v>
      </c>
    </row>
    <row r="494" spans="1:20">
      <c r="A494" s="5" t="s">
        <v>12</v>
      </c>
      <c r="B494" s="2" t="s">
        <v>675</v>
      </c>
      <c r="C494" s="2" t="s">
        <v>14</v>
      </c>
      <c r="D494" s="3" t="s">
        <v>15</v>
      </c>
      <c r="E494" s="2" t="s">
        <v>680</v>
      </c>
      <c r="F494" s="2" t="str">
        <f t="shared" si="49"/>
        <v>AM-394</v>
      </c>
      <c r="G494" s="2" t="str">
        <f t="shared" si="50"/>
        <v>STAINLESS STEEL SPORTS BOTTLE 800ML</v>
      </c>
      <c r="H494" s="2" t="str">
        <f t="shared" si="51"/>
        <v>QTY:24000 PCS/USD 1.21 PER PCS</v>
      </c>
      <c r="I494" s="15" t="str">
        <f t="shared" si="52"/>
        <v>QTY:24000</v>
      </c>
      <c r="J494" s="15">
        <f t="shared" si="55"/>
        <v>24000</v>
      </c>
      <c r="K494" s="2" t="str">
        <f>IFERROR(
TRIM(_xlfn.TEXTAFTER(_xlfn.TEXTBEFORE(_xlfn.TEXTAFTER(tblRaw[[#This Row],[GOODS DESCRIPTION]],"QTY"),"/")," ")),
tblRaw[[#This Row],[Unit of measure]]
)</f>
        <v>PCS</v>
      </c>
      <c r="L494" s="2">
        <f t="shared" si="53"/>
        <v>1.21</v>
      </c>
      <c r="M494" s="2" t="str">
        <f t="shared" si="54"/>
        <v>USD</v>
      </c>
      <c r="N494" s="2">
        <v>4500</v>
      </c>
      <c r="O494" s="2" t="s">
        <v>17</v>
      </c>
      <c r="P494" s="2">
        <v>560.59911109999996</v>
      </c>
      <c r="Q494" s="2">
        <v>2522696</v>
      </c>
      <c r="R494" s="2">
        <v>6.6619026870000004</v>
      </c>
      <c r="S494" s="2">
        <v>29978.562089999999</v>
      </c>
      <c r="T494" s="6">
        <v>924315.8</v>
      </c>
    </row>
    <row r="495" spans="1:20">
      <c r="A495" s="5" t="s">
        <v>12</v>
      </c>
      <c r="B495" s="2" t="s">
        <v>675</v>
      </c>
      <c r="C495" s="2" t="s">
        <v>14</v>
      </c>
      <c r="D495" s="3" t="s">
        <v>18</v>
      </c>
      <c r="E495" s="2" t="s">
        <v>681</v>
      </c>
      <c r="F495" s="2" t="str">
        <f t="shared" si="49"/>
        <v>STEEL</v>
      </c>
      <c r="G495" s="2" t="str">
        <f t="shared" si="50"/>
        <v>SCRUBBER 6PCS SET</v>
      </c>
      <c r="H495" s="2" t="str">
        <f t="shared" si="51"/>
        <v>OKS-4156</v>
      </c>
      <c r="I495" s="15" t="str">
        <f t="shared" si="52"/>
        <v>OKS-4156)</v>
      </c>
      <c r="J495" s="15">
        <f t="shared" si="55"/>
        <v>100800</v>
      </c>
      <c r="K495" s="2" t="str">
        <f>IFERROR(
TRIM(_xlfn.TEXTAFTER(_xlfn.TEXTBEFORE(_xlfn.TEXTAFTER(tblRaw[[#This Row],[GOODS DESCRIPTION]],"QTY"),"/")," ")),
tblRaw[[#This Row],[Unit of measure]]
)</f>
        <v>NOS</v>
      </c>
      <c r="L495" s="2">
        <f t="shared" si="53"/>
        <v>0.245</v>
      </c>
      <c r="M495" s="2" t="str">
        <f t="shared" si="54"/>
        <v>USD</v>
      </c>
      <c r="N495" s="2">
        <v>9273</v>
      </c>
      <c r="O495" s="2" t="s">
        <v>17</v>
      </c>
      <c r="P495" s="2">
        <v>233.0034315</v>
      </c>
      <c r="Q495" s="2">
        <v>2160640.8199999998</v>
      </c>
      <c r="R495" s="2">
        <v>2.7689059</v>
      </c>
      <c r="S495" s="2">
        <v>25676.064409999999</v>
      </c>
      <c r="T495" s="6">
        <v>949817.7</v>
      </c>
    </row>
    <row r="496" spans="1:20">
      <c r="A496" s="5" t="s">
        <v>12</v>
      </c>
      <c r="B496" s="2" t="s">
        <v>682</v>
      </c>
      <c r="C496" s="2" t="s">
        <v>14</v>
      </c>
      <c r="D496" s="3" t="s">
        <v>15</v>
      </c>
      <c r="E496" s="2" t="s">
        <v>683</v>
      </c>
      <c r="F496" s="2" t="str">
        <f t="shared" si="49"/>
        <v>STAINLESS</v>
      </c>
      <c r="G496" s="2" t="str">
        <f t="shared" si="50"/>
        <v>STEEL SPORTS BOTTLE 750ML SG902</v>
      </c>
      <c r="H496" s="2" t="str">
        <f t="shared" si="51"/>
        <v>WB-750</v>
      </c>
      <c r="I496" s="15" t="str">
        <f t="shared" si="52"/>
        <v>WB-750)</v>
      </c>
      <c r="J496" s="15" t="str">
        <f t="shared" si="55"/>
        <v/>
      </c>
      <c r="K496" s="2" t="str">
        <f>IFERROR(
TRIM(_xlfn.TEXTAFTER(_xlfn.TEXTBEFORE(_xlfn.TEXTAFTER(tblRaw[[#This Row],[GOODS DESCRIPTION]],"QTY"),"/")," ")),
tblRaw[[#This Row],[Unit of measure]]
)</f>
        <v>240NOS</v>
      </c>
      <c r="L496" s="2">
        <f t="shared" si="53"/>
        <v>1.18</v>
      </c>
      <c r="M496" s="2" t="str">
        <f t="shared" si="54"/>
        <v>USD</v>
      </c>
      <c r="N496" s="2">
        <v>42</v>
      </c>
      <c r="O496" s="2" t="s">
        <v>17</v>
      </c>
      <c r="P496" s="2">
        <v>592.642381</v>
      </c>
      <c r="Q496" s="2">
        <v>24890.98</v>
      </c>
      <c r="R496" s="2">
        <v>7.0426902069999997</v>
      </c>
      <c r="S496" s="2">
        <v>295.79298870000002</v>
      </c>
      <c r="T496" s="6">
        <v>9120</v>
      </c>
    </row>
    <row r="497" spans="1:20">
      <c r="A497" s="5" t="s">
        <v>12</v>
      </c>
      <c r="B497" s="2" t="s">
        <v>682</v>
      </c>
      <c r="C497" s="2" t="s">
        <v>14</v>
      </c>
      <c r="D497" s="3" t="s">
        <v>15</v>
      </c>
      <c r="E497" s="2" t="s">
        <v>684</v>
      </c>
      <c r="F497" s="2" t="str">
        <f t="shared" si="49"/>
        <v>STAINLESS</v>
      </c>
      <c r="G497" s="2" t="str">
        <f t="shared" si="50"/>
        <v>STEELSPORTS BOTTLE 800ML</v>
      </c>
      <c r="H497" s="2" t="str">
        <f t="shared" si="51"/>
        <v>AM-394</v>
      </c>
      <c r="I497" s="15" t="str">
        <f t="shared" si="52"/>
        <v>AM-394)</v>
      </c>
      <c r="J497" s="15">
        <f t="shared" si="55"/>
        <v>11568</v>
      </c>
      <c r="K497" s="2" t="str">
        <f>IFERROR(
TRIM(_xlfn.TEXTAFTER(_xlfn.TEXTBEFORE(_xlfn.TEXTAFTER(tblRaw[[#This Row],[GOODS DESCRIPTION]],"QTY"),"/")," ")),
tblRaw[[#This Row],[Unit of measure]]
)</f>
        <v>11568 NOS</v>
      </c>
      <c r="L497" s="2">
        <f t="shared" si="53"/>
        <v>1.21</v>
      </c>
      <c r="M497" s="2" t="str">
        <f t="shared" si="54"/>
        <v>USD</v>
      </c>
      <c r="N497" s="2">
        <v>2169</v>
      </c>
      <c r="O497" s="2" t="s">
        <v>17</v>
      </c>
      <c r="P497" s="2">
        <v>567.19565699999998</v>
      </c>
      <c r="Q497" s="2">
        <v>1230247.3799999999</v>
      </c>
      <c r="R497" s="2">
        <v>6.7402930120000004</v>
      </c>
      <c r="S497" s="2">
        <v>14619.695540000001</v>
      </c>
      <c r="T497" s="6">
        <v>450762.6</v>
      </c>
    </row>
    <row r="498" spans="1:20">
      <c r="A498" s="5" t="s">
        <v>12</v>
      </c>
      <c r="B498" s="2" t="s">
        <v>682</v>
      </c>
      <c r="C498" s="2" t="s">
        <v>14</v>
      </c>
      <c r="D498" s="3" t="s">
        <v>15</v>
      </c>
      <c r="E498" s="2" t="s">
        <v>685</v>
      </c>
      <c r="F498" s="2" t="str">
        <f t="shared" si="49"/>
        <v>STAINLESS</v>
      </c>
      <c r="G498" s="2" t="str">
        <f t="shared" si="50"/>
        <v>STEEL SPORTS BOTTLE 750ML SG-702</v>
      </c>
      <c r="H498" s="2" t="str">
        <f t="shared" si="51"/>
        <v>SB-01</v>
      </c>
      <c r="I498" s="15" t="str">
        <f t="shared" si="52"/>
        <v>SB-01)</v>
      </c>
      <c r="J498" s="15" t="str">
        <f t="shared" si="55"/>
        <v/>
      </c>
      <c r="K498" s="2" t="str">
        <f>IFERROR(
TRIM(_xlfn.TEXTAFTER(_xlfn.TEXTBEFORE(_xlfn.TEXTAFTER(tblRaw[[#This Row],[GOODS DESCRIPTION]],"QTY"),"/")," ")),
tblRaw[[#This Row],[Unit of measure]]
)</f>
        <v>552NOS</v>
      </c>
      <c r="L498" s="2">
        <f t="shared" si="53"/>
        <v>1.0549999999999999</v>
      </c>
      <c r="M498" s="2" t="str">
        <f t="shared" si="54"/>
        <v>USD</v>
      </c>
      <c r="N498" s="2">
        <v>96.6</v>
      </c>
      <c r="O498" s="2" t="s">
        <v>17</v>
      </c>
      <c r="P498" s="2">
        <v>529.86252590000004</v>
      </c>
      <c r="Q498" s="2">
        <v>51184.72</v>
      </c>
      <c r="R498" s="2">
        <v>6.2966432069999998</v>
      </c>
      <c r="S498" s="2">
        <v>608.25573380000003</v>
      </c>
      <c r="T498" s="6">
        <v>18754</v>
      </c>
    </row>
    <row r="499" spans="1:20">
      <c r="A499" s="5" t="s">
        <v>12</v>
      </c>
      <c r="B499" s="2" t="s">
        <v>682</v>
      </c>
      <c r="C499" s="2" t="s">
        <v>14</v>
      </c>
      <c r="D499" s="3" t="s">
        <v>15</v>
      </c>
      <c r="E499" s="2" t="s">
        <v>686</v>
      </c>
      <c r="F499" s="2" t="str">
        <f t="shared" si="49"/>
        <v>STAINLESS</v>
      </c>
      <c r="G499" s="2" t="str">
        <f t="shared" si="50"/>
        <v>STEELSPORTS BOTTLE 1.45L</v>
      </c>
      <c r="H499" s="2" t="str">
        <f t="shared" si="51"/>
        <v>AM-398</v>
      </c>
      <c r="I499" s="15" t="str">
        <f t="shared" si="52"/>
        <v>AM-398)</v>
      </c>
      <c r="J499" s="15">
        <f t="shared" si="55"/>
        <v>15540</v>
      </c>
      <c r="K499" s="2" t="str">
        <f>IFERROR(
TRIM(_xlfn.TEXTAFTER(_xlfn.TEXTBEFORE(_xlfn.TEXTAFTER(tblRaw[[#This Row],[GOODS DESCRIPTION]],"QTY"),"/")," ")),
tblRaw[[#This Row],[Unit of measure]]
)</f>
        <v>15540 NOS</v>
      </c>
      <c r="L499" s="2">
        <f t="shared" si="53"/>
        <v>1.63</v>
      </c>
      <c r="M499" s="2" t="str">
        <f t="shared" si="54"/>
        <v>USD</v>
      </c>
      <c r="N499" s="2">
        <v>4403</v>
      </c>
      <c r="O499" s="2" t="s">
        <v>17</v>
      </c>
      <c r="P499" s="2">
        <v>505.63687709999999</v>
      </c>
      <c r="Q499" s="2">
        <v>2226319.17</v>
      </c>
      <c r="R499" s="2">
        <v>6.0087567100000001</v>
      </c>
      <c r="S499" s="2">
        <v>26456.555789999999</v>
      </c>
      <c r="T499" s="6">
        <v>815723.3</v>
      </c>
    </row>
    <row r="500" spans="1:20">
      <c r="A500" s="5" t="s">
        <v>12</v>
      </c>
      <c r="B500" s="2" t="s">
        <v>687</v>
      </c>
      <c r="C500" s="2" t="s">
        <v>14</v>
      </c>
      <c r="D500" s="3" t="s">
        <v>15</v>
      </c>
      <c r="E500" s="2" t="s">
        <v>688</v>
      </c>
      <c r="F500" s="2" t="str">
        <f t="shared" si="49"/>
        <v>STEEL</v>
      </c>
      <c r="G500" s="2" t="str">
        <f t="shared" si="50"/>
        <v>SPRINKLER</v>
      </c>
      <c r="H500" s="2" t="str">
        <f t="shared" si="51"/>
        <v>AM-430</v>
      </c>
      <c r="I500" s="15" t="str">
        <f t="shared" si="52"/>
        <v>AM-430)</v>
      </c>
      <c r="J500" s="15">
        <f t="shared" si="55"/>
        <v>38688</v>
      </c>
      <c r="K500" s="2" t="str">
        <f>IFERROR(
TRIM(_xlfn.TEXTAFTER(_xlfn.TEXTBEFORE(_xlfn.TEXTAFTER(tblRaw[[#This Row],[GOODS DESCRIPTION]],"QTY"),"/")," ")),
tblRaw[[#This Row],[Unit of measure]]
)</f>
        <v>38688 PCS</v>
      </c>
      <c r="L500" s="2">
        <f t="shared" si="53"/>
        <v>0.56730000000000003</v>
      </c>
      <c r="M500" s="2" t="str">
        <f t="shared" si="54"/>
        <v>USD</v>
      </c>
      <c r="N500" s="2">
        <v>7092.8</v>
      </c>
      <c r="O500" s="2" t="s">
        <v>17</v>
      </c>
      <c r="P500" s="2">
        <v>272.9822355</v>
      </c>
      <c r="Q500" s="2">
        <v>1936208.4</v>
      </c>
      <c r="R500" s="2">
        <v>3.2439956689999998</v>
      </c>
      <c r="S500" s="2">
        <v>23009.012480000001</v>
      </c>
      <c r="T500" s="6">
        <v>709426.8</v>
      </c>
    </row>
    <row r="501" spans="1:20">
      <c r="A501" s="5" t="s">
        <v>12</v>
      </c>
      <c r="B501" s="2" t="s">
        <v>689</v>
      </c>
      <c r="C501" s="2" t="s">
        <v>14</v>
      </c>
      <c r="D501" s="3" t="s">
        <v>15</v>
      </c>
      <c r="E501" s="2" t="s">
        <v>690</v>
      </c>
      <c r="F501" s="2" t="str">
        <f t="shared" si="49"/>
        <v>STEEL</v>
      </c>
      <c r="G501" s="2" t="str">
        <f t="shared" si="50"/>
        <v>DRAINER</v>
      </c>
      <c r="H501" s="2" t="str">
        <f t="shared" si="51"/>
        <v>AM-321</v>
      </c>
      <c r="I501" s="15" t="str">
        <f t="shared" si="52"/>
        <v/>
      </c>
      <c r="J501" s="15">
        <f t="shared" si="55"/>
        <v>25200</v>
      </c>
      <c r="K501" s="2" t="str">
        <f>IFERROR(
TRIM(_xlfn.TEXTAFTER(_xlfn.TEXTBEFORE(_xlfn.TEXTAFTER(tblRaw[[#This Row],[GOODS DESCRIPTION]],"QTY"),"/")," ")),
tblRaw[[#This Row],[Unit of measure]]
)</f>
        <v>25200 PCS</v>
      </c>
      <c r="L501" s="2">
        <f t="shared" si="53"/>
        <v>0.72899999999999998</v>
      </c>
      <c r="M501" s="2" t="str">
        <f t="shared" si="54"/>
        <v>USD</v>
      </c>
      <c r="N501" s="2">
        <v>3465</v>
      </c>
      <c r="O501" s="2" t="s">
        <v>17</v>
      </c>
      <c r="P501" s="2">
        <v>477.16151230000003</v>
      </c>
      <c r="Q501" s="2">
        <v>1653364.64</v>
      </c>
      <c r="R501" s="2">
        <v>5.6703685359999998</v>
      </c>
      <c r="S501" s="2">
        <v>19647.826980000002</v>
      </c>
      <c r="T501" s="6">
        <v>605792.80000000005</v>
      </c>
    </row>
    <row r="502" spans="1:20">
      <c r="A502" s="5" t="s">
        <v>12</v>
      </c>
      <c r="B502" s="2" t="s">
        <v>689</v>
      </c>
      <c r="C502" s="2" t="s">
        <v>14</v>
      </c>
      <c r="D502" s="3" t="s">
        <v>15</v>
      </c>
      <c r="E502" s="2" t="s">
        <v>691</v>
      </c>
      <c r="F502" s="2" t="str">
        <f t="shared" si="49"/>
        <v>STEEL</v>
      </c>
      <c r="G502" s="2" t="str">
        <f t="shared" si="50"/>
        <v>HAND BLENDER</v>
      </c>
      <c r="H502" s="2" t="str">
        <f t="shared" si="51"/>
        <v>AM-474</v>
      </c>
      <c r="I502" s="15" t="str">
        <f t="shared" si="52"/>
        <v/>
      </c>
      <c r="J502" s="15">
        <f t="shared" si="55"/>
        <v>600</v>
      </c>
      <c r="K502" s="2" t="str">
        <f>IFERROR(
TRIM(_xlfn.TEXTAFTER(_xlfn.TEXTBEFORE(_xlfn.TEXTAFTER(tblRaw[[#This Row],[GOODS DESCRIPTION]],"QTY"),"/")," ")),
tblRaw[[#This Row],[Unit of measure]]
)</f>
        <v>600 PCS</v>
      </c>
      <c r="L502" s="2">
        <f t="shared" si="53"/>
        <v>0.66020000000000001</v>
      </c>
      <c r="M502" s="2" t="str">
        <f t="shared" si="54"/>
        <v>USD</v>
      </c>
      <c r="N502" s="2">
        <v>60</v>
      </c>
      <c r="O502" s="2" t="s">
        <v>17</v>
      </c>
      <c r="P502" s="2">
        <v>594.17733329999999</v>
      </c>
      <c r="Q502" s="2">
        <v>35650.639999999999</v>
      </c>
      <c r="R502" s="2">
        <v>7.0609308769999997</v>
      </c>
      <c r="S502" s="2">
        <v>423.6558526</v>
      </c>
      <c r="T502" s="6">
        <v>13062.4</v>
      </c>
    </row>
    <row r="503" spans="1:20">
      <c r="A503" s="5" t="s">
        <v>12</v>
      </c>
      <c r="B503" s="2" t="s">
        <v>689</v>
      </c>
      <c r="C503" s="2" t="s">
        <v>14</v>
      </c>
      <c r="D503" s="3" t="s">
        <v>15</v>
      </c>
      <c r="E503" s="2" t="s">
        <v>692</v>
      </c>
      <c r="F503" s="2" t="str">
        <f t="shared" si="49"/>
        <v>STEEL</v>
      </c>
      <c r="G503" s="2" t="str">
        <f t="shared" si="50"/>
        <v>TEA STRAINER BIG</v>
      </c>
      <c r="H503" s="2" t="str">
        <f t="shared" si="51"/>
        <v>SB-12</v>
      </c>
      <c r="I503" s="15" t="str">
        <f t="shared" si="52"/>
        <v/>
      </c>
      <c r="J503" s="15">
        <f t="shared" si="55"/>
        <v>25200</v>
      </c>
      <c r="K503" s="2" t="str">
        <f>IFERROR(
TRIM(_xlfn.TEXTAFTER(_xlfn.TEXTBEFORE(_xlfn.TEXTAFTER(tblRaw[[#This Row],[GOODS DESCRIPTION]],"QTY"),"/")," ")),
tblRaw[[#This Row],[Unit of measure]]
)</f>
        <v>25200 PCS</v>
      </c>
      <c r="L503" s="2">
        <f t="shared" si="53"/>
        <v>1.0316000000000001</v>
      </c>
      <c r="M503" s="2" t="str">
        <f t="shared" si="54"/>
        <v>USD</v>
      </c>
      <c r="N503" s="2">
        <v>6160</v>
      </c>
      <c r="O503" s="2" t="s">
        <v>17</v>
      </c>
      <c r="P503" s="2">
        <v>379.81470289999999</v>
      </c>
      <c r="Q503" s="2">
        <v>2339658.5699999998</v>
      </c>
      <c r="R503" s="2">
        <v>4.5135437070000002</v>
      </c>
      <c r="S503" s="2">
        <v>27803.429230000002</v>
      </c>
      <c r="T503" s="6">
        <v>857250.9</v>
      </c>
    </row>
    <row r="504" spans="1:20">
      <c r="A504" s="5" t="s">
        <v>12</v>
      </c>
      <c r="B504" s="2" t="s">
        <v>689</v>
      </c>
      <c r="C504" s="2" t="s">
        <v>14</v>
      </c>
      <c r="D504" s="3" t="s">
        <v>15</v>
      </c>
      <c r="E504" s="2" t="s">
        <v>693</v>
      </c>
      <c r="F504" s="2" t="str">
        <f t="shared" si="49"/>
        <v>STEEL</v>
      </c>
      <c r="G504" s="2" t="str">
        <f t="shared" si="50"/>
        <v>KITCHEN BASKET</v>
      </c>
      <c r="H504" s="2" t="str">
        <f t="shared" si="51"/>
        <v>AM-322</v>
      </c>
      <c r="I504" s="15" t="str">
        <f t="shared" si="52"/>
        <v/>
      </c>
      <c r="J504" s="15">
        <f t="shared" si="55"/>
        <v>6000</v>
      </c>
      <c r="K504" s="2" t="str">
        <f>IFERROR(
TRIM(_xlfn.TEXTAFTER(_xlfn.TEXTBEFORE(_xlfn.TEXTAFTER(tblRaw[[#This Row],[GOODS DESCRIPTION]],"QTY"),"/")," ")),
tblRaw[[#This Row],[Unit of measure]]
)</f>
        <v>6000 PCS</v>
      </c>
      <c r="L504" s="2">
        <f t="shared" si="53"/>
        <v>1.2791999999999999</v>
      </c>
      <c r="M504" s="2" t="str">
        <f t="shared" si="54"/>
        <v>USD</v>
      </c>
      <c r="N504" s="2">
        <v>1650</v>
      </c>
      <c r="O504" s="2" t="s">
        <v>17</v>
      </c>
      <c r="P504" s="2">
        <v>418.64539389999999</v>
      </c>
      <c r="Q504" s="2">
        <v>690764.9</v>
      </c>
      <c r="R504" s="2">
        <v>4.9749898269999999</v>
      </c>
      <c r="S504" s="2">
        <v>8208.7332139999999</v>
      </c>
      <c r="T504" s="6">
        <v>253096.3</v>
      </c>
    </row>
    <row r="505" spans="1:20">
      <c r="A505" s="5" t="s">
        <v>12</v>
      </c>
      <c r="B505" s="2" t="s">
        <v>694</v>
      </c>
      <c r="C505" s="2" t="s">
        <v>14</v>
      </c>
      <c r="D505" s="3" t="s">
        <v>15</v>
      </c>
      <c r="E505" s="2" t="s">
        <v>695</v>
      </c>
      <c r="F505" s="2" t="str">
        <f t="shared" si="49"/>
        <v>AM-398</v>
      </c>
      <c r="G505" s="2" t="str">
        <f t="shared" si="50"/>
        <v>STAINLESS STEEL SPORTS BOTTLE 1.45L</v>
      </c>
      <c r="H505" s="2" t="str">
        <f t="shared" si="51"/>
        <v>QTY:3648 PCS/USD1.63 PER PCS</v>
      </c>
      <c r="I505" s="15" t="str">
        <f t="shared" si="52"/>
        <v>QTY:3648</v>
      </c>
      <c r="J505" s="15">
        <f t="shared" si="55"/>
        <v>3648</v>
      </c>
      <c r="K505" s="2" t="str">
        <f>IFERROR(
TRIM(_xlfn.TEXTAFTER(_xlfn.TEXTBEFORE(_xlfn.TEXTAFTER(tblRaw[[#This Row],[GOODS DESCRIPTION]],"QTY"),"/")," ")),
tblRaw[[#This Row],[Unit of measure]]
)</f>
        <v>PCS</v>
      </c>
      <c r="L505" s="2">
        <f t="shared" si="53"/>
        <v>0.63</v>
      </c>
      <c r="M505" s="2" t="str">
        <f t="shared" si="54"/>
        <v>USD</v>
      </c>
      <c r="N505" s="2">
        <v>1033.5999999999999</v>
      </c>
      <c r="O505" s="2" t="s">
        <v>17</v>
      </c>
      <c r="P505" s="2">
        <v>499.473007</v>
      </c>
      <c r="Q505" s="2">
        <v>516255.3</v>
      </c>
      <c r="R505" s="2">
        <v>5.9355081040000002</v>
      </c>
      <c r="S505" s="2">
        <v>6134.9411760000003</v>
      </c>
      <c r="T505" s="6">
        <v>189156</v>
      </c>
    </row>
    <row r="506" spans="1:20">
      <c r="A506" s="5" t="s">
        <v>12</v>
      </c>
      <c r="B506" s="2" t="s">
        <v>694</v>
      </c>
      <c r="C506" s="2" t="s">
        <v>14</v>
      </c>
      <c r="D506" s="3" t="s">
        <v>15</v>
      </c>
      <c r="E506" s="2" t="s">
        <v>696</v>
      </c>
      <c r="F506" s="2" t="str">
        <f t="shared" si="49"/>
        <v>AM-460</v>
      </c>
      <c r="G506" s="2" t="str">
        <f t="shared" si="50"/>
        <v>STAINLESS STEEL SPORTS BOTTLE 750ML</v>
      </c>
      <c r="H506" s="2" t="str">
        <f t="shared" si="51"/>
        <v>QTY:4584 PCS/USD1.16 PER PCS</v>
      </c>
      <c r="I506" s="15" t="str">
        <f t="shared" si="52"/>
        <v>QTY:4584</v>
      </c>
      <c r="J506" s="15">
        <f t="shared" si="55"/>
        <v>4584</v>
      </c>
      <c r="K506" s="2" t="str">
        <f>IFERROR(
TRIM(_xlfn.TEXTAFTER(_xlfn.TEXTBEFORE(_xlfn.TEXTAFTER(tblRaw[[#This Row],[GOODS DESCRIPTION]],"QTY"),"/")," ")),
tblRaw[[#This Row],[Unit of measure]]
)</f>
        <v>PCS</v>
      </c>
      <c r="L506" s="2">
        <f t="shared" si="53"/>
        <v>0.16</v>
      </c>
      <c r="M506" s="2" t="str">
        <f t="shared" si="54"/>
        <v>USD</v>
      </c>
      <c r="N506" s="2">
        <v>744.9</v>
      </c>
      <c r="O506" s="2" t="s">
        <v>17</v>
      </c>
      <c r="P506" s="2">
        <v>619.76457240000002</v>
      </c>
      <c r="Q506" s="2">
        <v>461662.63</v>
      </c>
      <c r="R506" s="2">
        <v>7.3649978899999997</v>
      </c>
      <c r="S506" s="2">
        <v>5486.1869280000001</v>
      </c>
      <c r="T506" s="6">
        <v>169153.2</v>
      </c>
    </row>
    <row r="507" spans="1:20">
      <c r="A507" s="5" t="s">
        <v>12</v>
      </c>
      <c r="B507" s="2" t="s">
        <v>694</v>
      </c>
      <c r="C507" s="2" t="s">
        <v>14</v>
      </c>
      <c r="D507" s="3" t="s">
        <v>15</v>
      </c>
      <c r="E507" s="2" t="s">
        <v>697</v>
      </c>
      <c r="F507" s="2" t="str">
        <f t="shared" si="49"/>
        <v>AM-393</v>
      </c>
      <c r="G507" s="2" t="str">
        <f t="shared" si="50"/>
        <v>STAINLESS STEEL SPORTS BOTTLE 750ML</v>
      </c>
      <c r="H507" s="2" t="str">
        <f t="shared" si="51"/>
        <v>QTY:13440 PCS/USD 1.23 PER PCS</v>
      </c>
      <c r="I507" s="15" t="str">
        <f t="shared" si="52"/>
        <v>QTY:13440</v>
      </c>
      <c r="J507" s="15">
        <f t="shared" si="55"/>
        <v>13440</v>
      </c>
      <c r="K507" s="2" t="str">
        <f>IFERROR(
TRIM(_xlfn.TEXTAFTER(_xlfn.TEXTBEFORE(_xlfn.TEXTAFTER(tblRaw[[#This Row],[GOODS DESCRIPTION]],"QTY"),"/")," ")),
tblRaw[[#This Row],[Unit of measure]]
)</f>
        <v>PCS</v>
      </c>
      <c r="L507" s="2">
        <f t="shared" si="53"/>
        <v>1.23</v>
      </c>
      <c r="M507" s="2" t="str">
        <f t="shared" si="54"/>
        <v>USD</v>
      </c>
      <c r="N507" s="2">
        <v>2688</v>
      </c>
      <c r="O507" s="2" t="s">
        <v>17</v>
      </c>
      <c r="P507" s="2">
        <v>533.9458482</v>
      </c>
      <c r="Q507" s="2">
        <v>1435246.44</v>
      </c>
      <c r="R507" s="2">
        <v>6.345167537</v>
      </c>
      <c r="S507" s="2">
        <v>17055.81034</v>
      </c>
      <c r="T507" s="6">
        <v>525874.30000000005</v>
      </c>
    </row>
    <row r="508" spans="1:20">
      <c r="A508" s="5" t="s">
        <v>12</v>
      </c>
      <c r="B508" s="2" t="s">
        <v>694</v>
      </c>
      <c r="C508" s="2" t="s">
        <v>14</v>
      </c>
      <c r="D508" s="3" t="s">
        <v>15</v>
      </c>
      <c r="E508" s="2" t="s">
        <v>676</v>
      </c>
      <c r="F508" s="2" t="str">
        <f t="shared" si="49"/>
        <v>RYX-02-021A</v>
      </c>
      <c r="G508" s="2" t="str">
        <f t="shared" si="50"/>
        <v>MILD STEEL MULTI FUNCTION CLOTH STAND</v>
      </c>
      <c r="H508" s="2" t="str">
        <f t="shared" si="51"/>
        <v>QTY :3888NUM/CNY 63.00 PER NUM</v>
      </c>
      <c r="I508" s="15" t="str">
        <f t="shared" si="52"/>
        <v/>
      </c>
      <c r="J508" s="15" t="str">
        <f t="shared" si="55"/>
        <v/>
      </c>
      <c r="K508" s="2" t="str">
        <f>IFERROR(
TRIM(_xlfn.TEXTAFTER(_xlfn.TEXTBEFORE(_xlfn.TEXTAFTER(tblRaw[[#This Row],[GOODS DESCRIPTION]],"QTY"),"/")," ")),
tblRaw[[#This Row],[Unit of measure]]
)</f>
        <v>:3888NUM</v>
      </c>
      <c r="L508" s="2">
        <f t="shared" si="53"/>
        <v>63</v>
      </c>
      <c r="M508" s="2" t="str">
        <f t="shared" si="54"/>
        <v>CNY</v>
      </c>
      <c r="N508" s="2">
        <v>14256</v>
      </c>
      <c r="O508" s="2" t="s">
        <v>17</v>
      </c>
      <c r="P508" s="2">
        <v>206.99565870000001</v>
      </c>
      <c r="Q508" s="2">
        <v>2950930.11</v>
      </c>
      <c r="R508" s="2">
        <v>2.4598414580000001</v>
      </c>
      <c r="S508" s="2">
        <v>35067.499819999997</v>
      </c>
      <c r="T508" s="6">
        <v>1081220.8</v>
      </c>
    </row>
    <row r="509" spans="1:20">
      <c r="A509" s="5" t="s">
        <v>12</v>
      </c>
      <c r="B509" s="2" t="s">
        <v>694</v>
      </c>
      <c r="C509" s="2" t="s">
        <v>14</v>
      </c>
      <c r="D509" s="3" t="s">
        <v>15</v>
      </c>
      <c r="E509" s="2" t="s">
        <v>698</v>
      </c>
      <c r="F509" s="2" t="str">
        <f t="shared" si="49"/>
        <v>AM-06</v>
      </c>
      <c r="G509" s="2" t="str">
        <f t="shared" si="50"/>
        <v>STAINLESS STEEL BOTTLE 750ML SG805</v>
      </c>
      <c r="H509" s="2" t="str">
        <f t="shared" si="51"/>
        <v>QTY:19488 PCS/USD1.00 PER PCS</v>
      </c>
      <c r="I509" s="15" t="str">
        <f t="shared" si="52"/>
        <v/>
      </c>
      <c r="J509" s="15">
        <f t="shared" si="55"/>
        <v>19488</v>
      </c>
      <c r="K509" s="2" t="str">
        <f>IFERROR(
TRIM(_xlfn.TEXTAFTER(_xlfn.TEXTBEFORE(_xlfn.TEXTAFTER(tblRaw[[#This Row],[GOODS DESCRIPTION]],"QTY"),"/")," ")),
tblRaw[[#This Row],[Unit of measure]]
)</f>
        <v>PCS</v>
      </c>
      <c r="L509" s="2">
        <f t="shared" si="53"/>
        <v>0</v>
      </c>
      <c r="M509" s="2" t="str">
        <f t="shared" si="54"/>
        <v>USD</v>
      </c>
      <c r="N509" s="2">
        <v>2842</v>
      </c>
      <c r="O509" s="2" t="s">
        <v>17</v>
      </c>
      <c r="P509" s="2">
        <v>595.34033079999995</v>
      </c>
      <c r="Q509" s="2">
        <v>1691957.22</v>
      </c>
      <c r="R509" s="2">
        <v>7.0747514049999998</v>
      </c>
      <c r="S509" s="2">
        <v>20106.443490000001</v>
      </c>
      <c r="T509" s="6">
        <v>619933</v>
      </c>
    </row>
    <row r="510" spans="1:20">
      <c r="A510" s="5" t="s">
        <v>12</v>
      </c>
      <c r="B510" s="2" t="s">
        <v>694</v>
      </c>
      <c r="C510" s="2" t="s">
        <v>14</v>
      </c>
      <c r="D510" s="3" t="s">
        <v>15</v>
      </c>
      <c r="E510" s="2" t="s">
        <v>678</v>
      </c>
      <c r="F510" s="2" t="str">
        <f t="shared" si="49"/>
        <v>RYX-02-020</v>
      </c>
      <c r="G510" s="2" t="str">
        <f t="shared" si="50"/>
        <v>MILD STEEL MULTI FUNCTION CLOTH STAND</v>
      </c>
      <c r="H510" s="2" t="str">
        <f t="shared" si="51"/>
        <v>QTY :1232NUM/CNY 102.00 PER NUM</v>
      </c>
      <c r="I510" s="15" t="str">
        <f t="shared" si="52"/>
        <v/>
      </c>
      <c r="J510" s="15" t="str">
        <f t="shared" si="55"/>
        <v/>
      </c>
      <c r="K510" s="2" t="str">
        <f>IFERROR(
TRIM(_xlfn.TEXTAFTER(_xlfn.TEXTBEFORE(_xlfn.TEXTAFTER(tblRaw[[#This Row],[GOODS DESCRIPTION]],"QTY"),"/")," ")),
tblRaw[[#This Row],[Unit of measure]]
)</f>
        <v>:1232NUM</v>
      </c>
      <c r="L510" s="2">
        <f t="shared" si="53"/>
        <v>102</v>
      </c>
      <c r="M510" s="2" t="str">
        <f t="shared" si="54"/>
        <v>CNY</v>
      </c>
      <c r="N510" s="2">
        <v>4004</v>
      </c>
      <c r="O510" s="2" t="s">
        <v>17</v>
      </c>
      <c r="P510" s="2">
        <v>378.10195800000002</v>
      </c>
      <c r="Q510" s="2">
        <v>1513920.24</v>
      </c>
      <c r="R510" s="2">
        <v>4.4931902319999999</v>
      </c>
      <c r="S510" s="2">
        <v>17990.733690000001</v>
      </c>
      <c r="T510" s="6">
        <v>554700.30000000005</v>
      </c>
    </row>
    <row r="511" spans="1:20">
      <c r="A511" s="5" t="s">
        <v>12</v>
      </c>
      <c r="B511" s="2" t="s">
        <v>699</v>
      </c>
      <c r="C511" s="2" t="s">
        <v>14</v>
      </c>
      <c r="D511" s="3" t="s">
        <v>15</v>
      </c>
      <c r="E511" s="2" t="s">
        <v>700</v>
      </c>
      <c r="F511" s="2" t="str">
        <f t="shared" si="49"/>
        <v>AM-393</v>
      </c>
      <c r="G511" s="2" t="str">
        <f t="shared" si="50"/>
        <v>STAINLESS STEEL SPORTS BOTTLE 750ML</v>
      </c>
      <c r="H511" s="2" t="str">
        <f t="shared" si="51"/>
        <v>QTY: 6312 NUM/USD 1.1230 PER NUM</v>
      </c>
      <c r="I511" s="15" t="str">
        <f t="shared" si="52"/>
        <v>QTY:</v>
      </c>
      <c r="J511" s="15">
        <f t="shared" si="55"/>
        <v>6312</v>
      </c>
      <c r="K511" s="2" t="str">
        <f>IFERROR(
TRIM(_xlfn.TEXTAFTER(_xlfn.TEXTBEFORE(_xlfn.TEXTAFTER(tblRaw[[#This Row],[GOODS DESCRIPTION]],"QTY"),"/")," ")),
tblRaw[[#This Row],[Unit of measure]]
)</f>
        <v>6312 NUM</v>
      </c>
      <c r="L511" s="2">
        <f t="shared" si="53"/>
        <v>1.123</v>
      </c>
      <c r="M511" s="2" t="str">
        <f t="shared" si="54"/>
        <v>USD</v>
      </c>
      <c r="N511" s="2">
        <v>1262.4000000000001</v>
      </c>
      <c r="O511" s="2" t="s">
        <v>17</v>
      </c>
      <c r="P511" s="2">
        <v>533.59338560000003</v>
      </c>
      <c r="Q511" s="2">
        <v>673608.29</v>
      </c>
      <c r="R511" s="2">
        <v>6.3485233269999997</v>
      </c>
      <c r="S511" s="2">
        <v>8014.3758479999997</v>
      </c>
      <c r="T511" s="6">
        <v>246810.2</v>
      </c>
    </row>
    <row r="512" spans="1:20">
      <c r="A512" s="5" t="s">
        <v>12</v>
      </c>
      <c r="B512" s="2" t="s">
        <v>699</v>
      </c>
      <c r="C512" s="2" t="s">
        <v>14</v>
      </c>
      <c r="D512" s="3" t="s">
        <v>15</v>
      </c>
      <c r="E512" s="2" t="s">
        <v>701</v>
      </c>
      <c r="F512" s="2" t="str">
        <f t="shared" si="49"/>
        <v>BLCR-3</v>
      </c>
      <c r="G512" s="2" t="str">
        <f t="shared" si="50"/>
        <v>STAINLESS STEEL SPORTS BOTTLE 750ML SG705-1</v>
      </c>
      <c r="H512" s="2" t="str">
        <f t="shared" si="51"/>
        <v>QTY: 9480 NUM/USD 1.065 PER NUM</v>
      </c>
      <c r="I512" s="15" t="str">
        <f t="shared" si="52"/>
        <v>QTY:</v>
      </c>
      <c r="J512" s="15">
        <f t="shared" si="55"/>
        <v>9480</v>
      </c>
      <c r="K512" s="2" t="str">
        <f>IFERROR(
TRIM(_xlfn.TEXTAFTER(_xlfn.TEXTBEFORE(_xlfn.TEXTAFTER(tblRaw[[#This Row],[GOODS DESCRIPTION]],"QTY"),"/")," ")),
tblRaw[[#This Row],[Unit of measure]]
)</f>
        <v>9480 NUM</v>
      </c>
      <c r="L512" s="2">
        <f t="shared" si="53"/>
        <v>1.0649999999999999</v>
      </c>
      <c r="M512" s="2" t="str">
        <f t="shared" si="54"/>
        <v>USD</v>
      </c>
      <c r="N512" s="2">
        <v>1343</v>
      </c>
      <c r="O512" s="2" t="s">
        <v>17</v>
      </c>
      <c r="P512" s="2">
        <v>652.25475800000004</v>
      </c>
      <c r="Q512" s="2">
        <v>875978.14</v>
      </c>
      <c r="R512" s="2">
        <v>7.7603183580000001</v>
      </c>
      <c r="S512" s="2">
        <v>10422.10756</v>
      </c>
      <c r="T512" s="6">
        <v>320958.40000000002</v>
      </c>
    </row>
    <row r="513" spans="1:20">
      <c r="A513" s="5" t="s">
        <v>12</v>
      </c>
      <c r="B513" s="2" t="s">
        <v>699</v>
      </c>
      <c r="C513" s="2" t="s">
        <v>14</v>
      </c>
      <c r="D513" s="3" t="s">
        <v>15</v>
      </c>
      <c r="E513" s="2" t="s">
        <v>702</v>
      </c>
      <c r="F513" s="2" t="str">
        <f t="shared" si="49"/>
        <v>NP-21</v>
      </c>
      <c r="G513" s="2" t="str">
        <f t="shared" si="50"/>
        <v>STAINLESS STEEL SPORTS BOTTLE 650ML S115</v>
      </c>
      <c r="H513" s="2" t="str">
        <f t="shared" si="51"/>
        <v>QTY: 27072 NUM/USD 1.008 PER NUM</v>
      </c>
      <c r="I513" s="15" t="str">
        <f t="shared" si="52"/>
        <v>QTY:</v>
      </c>
      <c r="J513" s="15">
        <f t="shared" si="55"/>
        <v>27072</v>
      </c>
      <c r="K513" s="2" t="str">
        <f>IFERROR(
TRIM(_xlfn.TEXTAFTER(_xlfn.TEXTBEFORE(_xlfn.TEXTAFTER(tblRaw[[#This Row],[GOODS DESCRIPTION]],"QTY"),"/")," ")),
tblRaw[[#This Row],[Unit of measure]]
)</f>
        <v>27072 NUM</v>
      </c>
      <c r="L513" s="2">
        <f t="shared" si="53"/>
        <v>1.008</v>
      </c>
      <c r="M513" s="2" t="str">
        <f t="shared" si="54"/>
        <v>USD</v>
      </c>
      <c r="N513" s="2">
        <v>4512</v>
      </c>
      <c r="O513" s="2" t="s">
        <v>17</v>
      </c>
      <c r="P513" s="2">
        <v>524.7436348</v>
      </c>
      <c r="Q513" s="2">
        <v>2367643.2799999998</v>
      </c>
      <c r="R513" s="2">
        <v>6.2432318230000003</v>
      </c>
      <c r="S513" s="2">
        <v>28169.46199</v>
      </c>
      <c r="T513" s="6">
        <v>867504.6</v>
      </c>
    </row>
    <row r="514" spans="1:20">
      <c r="A514" s="5" t="s">
        <v>12</v>
      </c>
      <c r="B514" s="2" t="s">
        <v>703</v>
      </c>
      <c r="C514" s="2" t="s">
        <v>14</v>
      </c>
      <c r="D514" s="3" t="s">
        <v>15</v>
      </c>
      <c r="E514" s="2" t="s">
        <v>704</v>
      </c>
      <c r="F514" s="2" t="str">
        <f t="shared" ref="F514:F577" si="56">IFERROR(TRIM(LEFT(E514, FIND(" ", E514)-1)), "")</f>
        <v>STEEL</v>
      </c>
      <c r="G514" s="2" t="str">
        <f t="shared" ref="G514:G577" si="57">IFERROR(TRIM(MID(E514, FIND(" ", E514)+1, FIND("(",E514)-FIND(" ",E514)-1)), "")</f>
        <v>SPRINKLER</v>
      </c>
      <c r="H514" s="2" t="str">
        <f t="shared" ref="H514:H577" si="58">IFERROR(MID(E514, FIND("(",E514)+1, FIND(")",E514)-FIND("(",E514)-1), "")</f>
        <v>AM-430</v>
      </c>
      <c r="I514" s="15" t="str">
        <f t="shared" ref="I514:I577" si="59">IFERROR(MID(E514, FIND("(",E514, FIND("P",E514)) + 1, FIND(" ",E514, FIND("(",E514)) - FIND("(",E514) - 1), "")</f>
        <v>AM-430)</v>
      </c>
      <c r="J514" s="15">
        <f t="shared" si="55"/>
        <v>36480</v>
      </c>
      <c r="K514" s="2" t="str">
        <f>IFERROR(
TRIM(_xlfn.TEXTAFTER(_xlfn.TEXTBEFORE(_xlfn.TEXTAFTER(tblRaw[[#This Row],[GOODS DESCRIPTION]],"QTY"),"/")," ")),
tblRaw[[#This Row],[Unit of measure]]
)</f>
        <v>36480 PCS</v>
      </c>
      <c r="L514" s="2">
        <f t="shared" ref="L514:L577" si="60">IFERROR(--MID(E514, FIND("USD",E514)+4, FIND(" ",E514,FIND("USD",E514)+5)-FIND("USD",E514)-4), IFERROR(--MID(E514,FIND("CNY",E514)+4,FIND(" ",E514,FIND("CNY",E514)+5)-FIND("CNY",E514)-4),""))</f>
        <v>0.56879999999999997</v>
      </c>
      <c r="M514" s="2" t="str">
        <f t="shared" ref="M514:M577" si="61">IFERROR(IF(ISNUMBER(SEARCH("USD",E514)),"USD",IF(ISNUMBER(SEARCH("CNY",E514)),"CNY","")), "")</f>
        <v>USD</v>
      </c>
      <c r="N514" s="2">
        <v>6688</v>
      </c>
      <c r="O514" s="2" t="s">
        <v>17</v>
      </c>
      <c r="P514" s="2">
        <v>276.05717399999997</v>
      </c>
      <c r="Q514" s="2">
        <v>1846270.38</v>
      </c>
      <c r="R514" s="2">
        <v>3.2844399050000002</v>
      </c>
      <c r="S514" s="2">
        <v>21966.33409</v>
      </c>
      <c r="T514" s="6">
        <v>676473.5</v>
      </c>
    </row>
    <row r="515" spans="1:20">
      <c r="A515" s="5" t="s">
        <v>12</v>
      </c>
      <c r="B515" s="2" t="s">
        <v>703</v>
      </c>
      <c r="C515" s="2" t="s">
        <v>14</v>
      </c>
      <c r="D515" s="3" t="s">
        <v>89</v>
      </c>
      <c r="E515" s="2" t="s">
        <v>705</v>
      </c>
      <c r="F515" s="2" t="str">
        <f t="shared" si="56"/>
        <v>NON</v>
      </c>
      <c r="G515" s="2" t="str">
        <f t="shared" si="57"/>
        <v>STICK CAKE MOULD</v>
      </c>
      <c r="H515" s="2" t="str">
        <f t="shared" si="58"/>
        <v>AN-04</v>
      </c>
      <c r="I515" s="15" t="str">
        <f t="shared" si="59"/>
        <v/>
      </c>
      <c r="J515" s="15">
        <f t="shared" ref="J515:J578" si="62">IFERROR(--SUBSTITUTE(MID(E515, FIND("QTY", E515)+4, FIND(" ",E515, FIND("QTY",E515)+5)-FIND("QTY",E515)-4), ",",""),"")</f>
        <v>360</v>
      </c>
      <c r="K515" s="2" t="str">
        <f>IFERROR(
TRIM(_xlfn.TEXTAFTER(_xlfn.TEXTBEFORE(_xlfn.TEXTAFTER(tblRaw[[#This Row],[GOODS DESCRIPTION]],"QTY"),"/")," ")),
tblRaw[[#This Row],[Unit of measure]]
)</f>
        <v>360 SET</v>
      </c>
      <c r="L515" s="2">
        <f t="shared" si="60"/>
        <v>1.0329999999999999</v>
      </c>
      <c r="M515" s="2" t="str">
        <f t="shared" si="61"/>
        <v>USD</v>
      </c>
      <c r="N515" s="2">
        <v>99</v>
      </c>
      <c r="O515" s="2" t="s">
        <v>17</v>
      </c>
      <c r="P515" s="2">
        <v>334.23242420000003</v>
      </c>
      <c r="Q515" s="2">
        <v>33089.01</v>
      </c>
      <c r="R515" s="2">
        <v>3.9765904129999998</v>
      </c>
      <c r="S515" s="2">
        <v>393.68245089999999</v>
      </c>
      <c r="T515" s="6">
        <v>12123.8</v>
      </c>
    </row>
    <row r="516" spans="1:20">
      <c r="A516" s="5" t="s">
        <v>12</v>
      </c>
      <c r="B516" s="2" t="s">
        <v>706</v>
      </c>
      <c r="C516" s="2" t="s">
        <v>14</v>
      </c>
      <c r="D516" s="3" t="s">
        <v>18</v>
      </c>
      <c r="E516" s="2" t="s">
        <v>707</v>
      </c>
      <c r="F516" s="2" t="str">
        <f t="shared" si="56"/>
        <v>SS</v>
      </c>
      <c r="G516" s="2" t="str">
        <f t="shared" si="57"/>
        <v>SCRUBBER 3PCS SET</v>
      </c>
      <c r="H516" s="2" t="str">
        <f t="shared" si="58"/>
        <v>SS410</v>
      </c>
      <c r="I516" s="15" t="str">
        <f t="shared" si="59"/>
        <v>SS410)</v>
      </c>
      <c r="J516" s="15">
        <f t="shared" si="62"/>
        <v>121680</v>
      </c>
      <c r="K516" s="2" t="str">
        <f>IFERROR(
TRIM(_xlfn.TEXTAFTER(_xlfn.TEXTBEFORE(_xlfn.TEXTAFTER(tblRaw[[#This Row],[GOODS DESCRIPTION]],"QTY"),"/")," ")),
tblRaw[[#This Row],[Unit of measure]]
)</f>
        <v>121680 SETS</v>
      </c>
      <c r="L516" s="2">
        <f t="shared" si="60"/>
        <v>0.16500000000000001</v>
      </c>
      <c r="M516" s="2" t="str">
        <f t="shared" si="61"/>
        <v>USD</v>
      </c>
      <c r="N516" s="2">
        <v>7605</v>
      </c>
      <c r="O516" s="2" t="s">
        <v>17</v>
      </c>
      <c r="P516" s="2">
        <v>234.6472268</v>
      </c>
      <c r="Q516" s="2">
        <v>1784492.16</v>
      </c>
      <c r="R516" s="2">
        <v>2.791757606</v>
      </c>
      <c r="S516" s="2">
        <v>21231.316599999998</v>
      </c>
      <c r="T516" s="6">
        <v>784462.7</v>
      </c>
    </row>
    <row r="517" spans="1:20">
      <c r="A517" s="5" t="s">
        <v>12</v>
      </c>
      <c r="B517" s="2" t="s">
        <v>708</v>
      </c>
      <c r="C517" s="2" t="s">
        <v>14</v>
      </c>
      <c r="D517" s="3" t="s">
        <v>15</v>
      </c>
      <c r="E517" s="2" t="s">
        <v>709</v>
      </c>
      <c r="F517" s="2" t="str">
        <f t="shared" si="56"/>
        <v>STAINLESS</v>
      </c>
      <c r="G517" s="2" t="str">
        <f t="shared" si="57"/>
        <v>STEELSPORTS BOTTLE 750ML</v>
      </c>
      <c r="H517" s="2" t="str">
        <f t="shared" si="58"/>
        <v>AM-460</v>
      </c>
      <c r="I517" s="15" t="str">
        <f t="shared" si="59"/>
        <v>AM-460)</v>
      </c>
      <c r="J517" s="15">
        <f t="shared" si="62"/>
        <v>43416</v>
      </c>
      <c r="K517" s="2" t="str">
        <f>IFERROR(
TRIM(_xlfn.TEXTAFTER(_xlfn.TEXTBEFORE(_xlfn.TEXTAFTER(tblRaw[[#This Row],[GOODS DESCRIPTION]],"QTY"),"/")," ")),
tblRaw[[#This Row],[Unit of measure]]
)</f>
        <v>43416 NOS</v>
      </c>
      <c r="L517" s="2">
        <f t="shared" si="60"/>
        <v>1.1599999999999999</v>
      </c>
      <c r="M517" s="2" t="str">
        <f t="shared" si="61"/>
        <v>USD</v>
      </c>
      <c r="N517" s="2">
        <v>7055.1</v>
      </c>
      <c r="O517" s="2" t="s">
        <v>17</v>
      </c>
      <c r="P517" s="2">
        <v>624.41927539999995</v>
      </c>
      <c r="Q517" s="2">
        <v>4405340.43</v>
      </c>
      <c r="R517" s="2">
        <v>7.4291406950000001</v>
      </c>
      <c r="S517" s="2">
        <v>52413.330520000003</v>
      </c>
      <c r="T517" s="6">
        <v>1614116.7</v>
      </c>
    </row>
    <row r="518" spans="1:20">
      <c r="A518" s="5" t="s">
        <v>12</v>
      </c>
      <c r="B518" s="2" t="s">
        <v>708</v>
      </c>
      <c r="C518" s="2" t="s">
        <v>14</v>
      </c>
      <c r="D518" s="3" t="s">
        <v>15</v>
      </c>
      <c r="E518" s="2" t="s">
        <v>710</v>
      </c>
      <c r="F518" s="2" t="str">
        <f t="shared" si="56"/>
        <v>STAINLESS</v>
      </c>
      <c r="G518" s="2" t="str">
        <f t="shared" si="57"/>
        <v>STEELSPORTS BOTTLE 650ML S115</v>
      </c>
      <c r="H518" s="2" t="str">
        <f t="shared" si="58"/>
        <v>NP-21</v>
      </c>
      <c r="I518" s="15" t="str">
        <f t="shared" si="59"/>
        <v>NP-21)</v>
      </c>
      <c r="J518" s="15">
        <f t="shared" si="62"/>
        <v>3240</v>
      </c>
      <c r="K518" s="2" t="str">
        <f>IFERROR(
TRIM(_xlfn.TEXTAFTER(_xlfn.TEXTBEFORE(_xlfn.TEXTAFTER(tblRaw[[#This Row],[GOODS DESCRIPTION]],"QTY"),"/")," ")),
tblRaw[[#This Row],[Unit of measure]]
)</f>
        <v>3240 NOS</v>
      </c>
      <c r="L518" s="2">
        <f t="shared" si="60"/>
        <v>1.008</v>
      </c>
      <c r="M518" s="2" t="str">
        <f t="shared" si="61"/>
        <v>USD</v>
      </c>
      <c r="N518" s="2">
        <v>553.5</v>
      </c>
      <c r="O518" s="2" t="s">
        <v>17</v>
      </c>
      <c r="P518" s="2">
        <v>516.1305691</v>
      </c>
      <c r="Q518" s="2">
        <v>285678.27</v>
      </c>
      <c r="R518" s="2">
        <v>6.1407563249999999</v>
      </c>
      <c r="S518" s="2">
        <v>3398.9086259999999</v>
      </c>
      <c r="T518" s="6">
        <v>104672.6</v>
      </c>
    </row>
    <row r="519" spans="1:20">
      <c r="A519" s="5" t="s">
        <v>12</v>
      </c>
      <c r="B519" s="2" t="s">
        <v>711</v>
      </c>
      <c r="C519" s="2" t="s">
        <v>14</v>
      </c>
      <c r="D519" s="3" t="s">
        <v>15</v>
      </c>
      <c r="E519" s="2" t="s">
        <v>712</v>
      </c>
      <c r="F519" s="2" t="str">
        <f t="shared" si="56"/>
        <v>RYX-02-021A</v>
      </c>
      <c r="G519" s="2" t="str">
        <f t="shared" si="57"/>
        <v>MILD STEEL MULTI FUNCTION CLOTH STAND</v>
      </c>
      <c r="H519" s="2" t="str">
        <f t="shared" si="58"/>
        <v>QTY :1296NUM/CNY 63.00 PER NUM</v>
      </c>
      <c r="I519" s="15" t="str">
        <f t="shared" si="59"/>
        <v/>
      </c>
      <c r="J519" s="15" t="str">
        <f t="shared" si="62"/>
        <v/>
      </c>
      <c r="K519" s="2" t="str">
        <f>IFERROR(
TRIM(_xlfn.TEXTAFTER(_xlfn.TEXTBEFORE(_xlfn.TEXTAFTER(tblRaw[[#This Row],[GOODS DESCRIPTION]],"QTY"),"/")," ")),
tblRaw[[#This Row],[Unit of measure]]
)</f>
        <v>:1296NUM</v>
      </c>
      <c r="L519" s="2">
        <f t="shared" si="60"/>
        <v>63</v>
      </c>
      <c r="M519" s="2" t="str">
        <f t="shared" si="61"/>
        <v>CNY</v>
      </c>
      <c r="N519" s="2">
        <v>4752</v>
      </c>
      <c r="O519" s="2" t="s">
        <v>17</v>
      </c>
      <c r="P519" s="2">
        <v>206.0837774</v>
      </c>
      <c r="Q519" s="2">
        <v>979310.11</v>
      </c>
      <c r="R519" s="2">
        <v>2.451918826</v>
      </c>
      <c r="S519" s="2">
        <v>11651.518260000001</v>
      </c>
      <c r="T519" s="6">
        <v>358819.2</v>
      </c>
    </row>
    <row r="520" spans="1:20">
      <c r="A520" s="5" t="s">
        <v>12</v>
      </c>
      <c r="B520" s="2" t="s">
        <v>711</v>
      </c>
      <c r="C520" s="2" t="s">
        <v>14</v>
      </c>
      <c r="D520" s="3" t="s">
        <v>15</v>
      </c>
      <c r="E520" s="2" t="s">
        <v>678</v>
      </c>
      <c r="F520" s="2" t="str">
        <f t="shared" si="56"/>
        <v>RYX-02-020</v>
      </c>
      <c r="G520" s="2" t="str">
        <f t="shared" si="57"/>
        <v>MILD STEEL MULTI FUNCTION CLOTH STAND</v>
      </c>
      <c r="H520" s="2" t="str">
        <f t="shared" si="58"/>
        <v>QTY :1232NUM/CNY 102.00 PER NUM</v>
      </c>
      <c r="I520" s="15" t="str">
        <f t="shared" si="59"/>
        <v/>
      </c>
      <c r="J520" s="15" t="str">
        <f t="shared" si="62"/>
        <v/>
      </c>
      <c r="K520" s="2" t="str">
        <f>IFERROR(
TRIM(_xlfn.TEXTAFTER(_xlfn.TEXTBEFORE(_xlfn.TEXTAFTER(tblRaw[[#This Row],[GOODS DESCRIPTION]],"QTY"),"/")," ")),
tblRaw[[#This Row],[Unit of measure]]
)</f>
        <v>:1232NUM</v>
      </c>
      <c r="L520" s="2">
        <f t="shared" si="60"/>
        <v>102</v>
      </c>
      <c r="M520" s="2" t="str">
        <f t="shared" si="61"/>
        <v>CNY</v>
      </c>
      <c r="N520" s="2">
        <v>4004</v>
      </c>
      <c r="O520" s="2" t="s">
        <v>17</v>
      </c>
      <c r="P520" s="2">
        <v>376.4363037</v>
      </c>
      <c r="Q520" s="2">
        <v>1507250.96</v>
      </c>
      <c r="R520" s="2">
        <v>4.4787186639999996</v>
      </c>
      <c r="S520" s="2">
        <v>17932.789529999998</v>
      </c>
      <c r="T520" s="6">
        <v>552256.69999999995</v>
      </c>
    </row>
    <row r="521" spans="1:20">
      <c r="A521" s="5" t="s">
        <v>12</v>
      </c>
      <c r="B521" s="2" t="s">
        <v>713</v>
      </c>
      <c r="C521" s="2" t="s">
        <v>14</v>
      </c>
      <c r="D521" s="3" t="s">
        <v>15</v>
      </c>
      <c r="E521" s="2" t="s">
        <v>714</v>
      </c>
      <c r="F521" s="2" t="str">
        <f t="shared" si="56"/>
        <v>STEEL</v>
      </c>
      <c r="G521" s="2" t="str">
        <f t="shared" si="57"/>
        <v>LUNCH BOX</v>
      </c>
      <c r="H521" s="2" t="str">
        <f t="shared" si="58"/>
        <v>6717</v>
      </c>
      <c r="I521" s="15" t="str">
        <f t="shared" si="59"/>
        <v/>
      </c>
      <c r="J521" s="15">
        <f t="shared" si="62"/>
        <v>1200</v>
      </c>
      <c r="K521" s="2" t="str">
        <f>IFERROR(
TRIM(_xlfn.TEXTAFTER(_xlfn.TEXTBEFORE(_xlfn.TEXTAFTER(tblRaw[[#This Row],[GOODS DESCRIPTION]],"QTY"),"/")," ")),
tblRaw[[#This Row],[Unit of measure]]
)</f>
        <v>1200 NOS</v>
      </c>
      <c r="L521" s="2">
        <f t="shared" si="60"/>
        <v>3.15</v>
      </c>
      <c r="M521" s="2" t="str">
        <f t="shared" si="61"/>
        <v>USD</v>
      </c>
      <c r="N521" s="2">
        <v>460</v>
      </c>
      <c r="O521" s="2" t="s">
        <v>17</v>
      </c>
      <c r="P521" s="2">
        <v>722.44682609999995</v>
      </c>
      <c r="Q521" s="2">
        <v>332325.53999999998</v>
      </c>
      <c r="R521" s="2">
        <v>8.5954411190000002</v>
      </c>
      <c r="S521" s="2">
        <v>3953.9029150000001</v>
      </c>
      <c r="T521" s="6">
        <v>121764.1</v>
      </c>
    </row>
    <row r="522" spans="1:20">
      <c r="A522" s="5" t="s">
        <v>12</v>
      </c>
      <c r="B522" s="2" t="s">
        <v>713</v>
      </c>
      <c r="C522" s="2" t="s">
        <v>14</v>
      </c>
      <c r="D522" s="3" t="s">
        <v>15</v>
      </c>
      <c r="E522" s="2" t="s">
        <v>715</v>
      </c>
      <c r="F522" s="2" t="str">
        <f t="shared" si="56"/>
        <v>STEEL</v>
      </c>
      <c r="G522" s="2" t="str">
        <f t="shared" si="57"/>
        <v>FOOD CONTAINER</v>
      </c>
      <c r="H522" s="2" t="str">
        <f t="shared" si="58"/>
        <v>6571</v>
      </c>
      <c r="I522" s="15" t="str">
        <f t="shared" si="59"/>
        <v/>
      </c>
      <c r="J522" s="15">
        <f t="shared" si="62"/>
        <v>192</v>
      </c>
      <c r="K522" s="2" t="str">
        <f>IFERROR(
TRIM(_xlfn.TEXTAFTER(_xlfn.TEXTBEFORE(_xlfn.TEXTAFTER(tblRaw[[#This Row],[GOODS DESCRIPTION]],"QTY"),"/")," ")),
tblRaw[[#This Row],[Unit of measure]]
)</f>
        <v>192 NOS</v>
      </c>
      <c r="L522" s="2">
        <f t="shared" si="60"/>
        <v>3.9</v>
      </c>
      <c r="M522" s="2" t="str">
        <f t="shared" si="61"/>
        <v>USD</v>
      </c>
      <c r="N522" s="2">
        <v>77.599999999999994</v>
      </c>
      <c r="O522" s="2" t="s">
        <v>17</v>
      </c>
      <c r="P522" s="2">
        <v>848.35193300000003</v>
      </c>
      <c r="Q522" s="2">
        <v>65832.11</v>
      </c>
      <c r="R522" s="2">
        <v>10.09341979</v>
      </c>
      <c r="S522" s="2">
        <v>783.24937539999996</v>
      </c>
      <c r="T522" s="6">
        <v>24120.799999999999</v>
      </c>
    </row>
    <row r="523" spans="1:20">
      <c r="A523" s="5" t="s">
        <v>12</v>
      </c>
      <c r="B523" s="2" t="s">
        <v>716</v>
      </c>
      <c r="C523" s="2" t="s">
        <v>14</v>
      </c>
      <c r="D523" s="3" t="s">
        <v>15</v>
      </c>
      <c r="E523" s="2" t="s">
        <v>717</v>
      </c>
      <c r="F523" s="2" t="str">
        <f t="shared" si="56"/>
        <v>STAINLESS</v>
      </c>
      <c r="G523" s="2" t="str">
        <f t="shared" si="57"/>
        <v>STEELSPORTS BOTTLE 1.45L</v>
      </c>
      <c r="H523" s="2" t="str">
        <f t="shared" si="58"/>
        <v>AM-398</v>
      </c>
      <c r="I523" s="15" t="str">
        <f t="shared" si="59"/>
        <v>AM-398)</v>
      </c>
      <c r="J523" s="15">
        <f t="shared" si="62"/>
        <v>9936</v>
      </c>
      <c r="K523" s="2" t="str">
        <f>IFERROR(
TRIM(_xlfn.TEXTAFTER(_xlfn.TEXTBEFORE(_xlfn.TEXTAFTER(tblRaw[[#This Row],[GOODS DESCRIPTION]],"QTY"),"/")," ")),
tblRaw[[#This Row],[Unit of measure]]
)</f>
        <v>9936 NOS</v>
      </c>
      <c r="L523" s="2">
        <f t="shared" si="60"/>
        <v>1.63</v>
      </c>
      <c r="M523" s="2" t="str">
        <f t="shared" si="61"/>
        <v>USD</v>
      </c>
      <c r="N523" s="2">
        <v>2815.2</v>
      </c>
      <c r="O523" s="2" t="s">
        <v>17</v>
      </c>
      <c r="P523" s="2">
        <v>506.39843000000002</v>
      </c>
      <c r="Q523" s="2">
        <v>1425612.86</v>
      </c>
      <c r="R523" s="2">
        <v>6.0249664479999998</v>
      </c>
      <c r="S523" s="2">
        <v>16961.485540000001</v>
      </c>
      <c r="T523" s="6">
        <v>522344.6</v>
      </c>
    </row>
    <row r="524" spans="1:20">
      <c r="A524" s="5" t="s">
        <v>12</v>
      </c>
      <c r="B524" s="2" t="s">
        <v>716</v>
      </c>
      <c r="C524" s="2" t="s">
        <v>14</v>
      </c>
      <c r="D524" s="3" t="s">
        <v>15</v>
      </c>
      <c r="E524" s="2" t="s">
        <v>718</v>
      </c>
      <c r="F524" s="2" t="str">
        <f t="shared" si="56"/>
        <v>STAINLESS</v>
      </c>
      <c r="G524" s="2" t="str">
        <f t="shared" si="57"/>
        <v>STEELSPORTS BOTTLE 650ML S115</v>
      </c>
      <c r="H524" s="2" t="str">
        <f t="shared" si="58"/>
        <v>NP-21</v>
      </c>
      <c r="I524" s="15" t="str">
        <f t="shared" si="59"/>
        <v>NP-21)</v>
      </c>
      <c r="J524" s="15" t="str">
        <f t="shared" si="62"/>
        <v/>
      </c>
      <c r="K524" s="2" t="str">
        <f>IFERROR(
TRIM(_xlfn.TEXTAFTER(_xlfn.TEXTBEFORE(_xlfn.TEXTAFTER(tblRaw[[#This Row],[GOODS DESCRIPTION]],"QTY"),"/")," ")),
tblRaw[[#This Row],[Unit of measure]]
)</f>
        <v>22848NOS</v>
      </c>
      <c r="L524" s="2">
        <f t="shared" si="60"/>
        <v>1.008</v>
      </c>
      <c r="M524" s="2" t="str">
        <f t="shared" si="61"/>
        <v>USD</v>
      </c>
      <c r="N524" s="2">
        <v>3998.4</v>
      </c>
      <c r="O524" s="2" t="s">
        <v>17</v>
      </c>
      <c r="P524" s="2">
        <v>507.01970540000002</v>
      </c>
      <c r="Q524" s="2">
        <v>2027267.59</v>
      </c>
      <c r="R524" s="2">
        <v>6.0323581839999996</v>
      </c>
      <c r="S524" s="2">
        <v>24119.78096</v>
      </c>
      <c r="T524" s="6">
        <v>742790.9</v>
      </c>
    </row>
    <row r="525" spans="1:20">
      <c r="A525" s="5" t="s">
        <v>12</v>
      </c>
      <c r="B525" s="2" t="s">
        <v>716</v>
      </c>
      <c r="C525" s="2" t="s">
        <v>14</v>
      </c>
      <c r="D525" s="3" t="s">
        <v>15</v>
      </c>
      <c r="E525" s="2" t="s">
        <v>719</v>
      </c>
      <c r="F525" s="2" t="str">
        <f t="shared" si="56"/>
        <v>STAINLESS</v>
      </c>
      <c r="G525" s="2" t="str">
        <f t="shared" si="57"/>
        <v>STEELSPORTS BOTTLE 750ML</v>
      </c>
      <c r="H525" s="2" t="str">
        <f t="shared" si="58"/>
        <v>AM-458</v>
      </c>
      <c r="I525" s="15" t="str">
        <f t="shared" si="59"/>
        <v>AM-458)</v>
      </c>
      <c r="J525" s="15">
        <f t="shared" si="62"/>
        <v>1350</v>
      </c>
      <c r="K525" s="2" t="str">
        <f>IFERROR(
TRIM(_xlfn.TEXTAFTER(_xlfn.TEXTBEFORE(_xlfn.TEXTAFTER(tblRaw[[#This Row],[GOODS DESCRIPTION]],"QTY"),"/")," ")),
tblRaw[[#This Row],[Unit of measure]]
)</f>
        <v>1350 NOS</v>
      </c>
      <c r="L525" s="2">
        <f t="shared" si="60"/>
        <v>1.0369999999999999</v>
      </c>
      <c r="M525" s="2" t="str">
        <f t="shared" si="61"/>
        <v>USD</v>
      </c>
      <c r="N525" s="2">
        <v>225</v>
      </c>
      <c r="O525" s="2" t="s">
        <v>17</v>
      </c>
      <c r="P525" s="2">
        <v>547.6870222</v>
      </c>
      <c r="Q525" s="2">
        <v>123229.58</v>
      </c>
      <c r="R525" s="2">
        <v>6.5162049040000003</v>
      </c>
      <c r="S525" s="2">
        <v>1466.1461039999999</v>
      </c>
      <c r="T525" s="6">
        <v>45151.3</v>
      </c>
    </row>
    <row r="526" spans="1:20">
      <c r="A526" s="5" t="s">
        <v>12</v>
      </c>
      <c r="B526" s="2" t="s">
        <v>716</v>
      </c>
      <c r="C526" s="2" t="s">
        <v>14</v>
      </c>
      <c r="D526" s="3" t="s">
        <v>15</v>
      </c>
      <c r="E526" s="2" t="s">
        <v>720</v>
      </c>
      <c r="F526" s="2" t="str">
        <f t="shared" si="56"/>
        <v>STAINLESS</v>
      </c>
      <c r="G526" s="2" t="str">
        <f t="shared" si="57"/>
        <v>STEEL GRATER WITH HANDL</v>
      </c>
      <c r="H526" s="2" t="str">
        <f t="shared" si="58"/>
        <v>DS-25</v>
      </c>
      <c r="I526" s="15" t="str">
        <f t="shared" si="59"/>
        <v/>
      </c>
      <c r="J526" s="15">
        <f t="shared" si="62"/>
        <v>51000</v>
      </c>
      <c r="K526" s="2" t="str">
        <f>IFERROR(
TRIM(_xlfn.TEXTAFTER(_xlfn.TEXTBEFORE(_xlfn.TEXTAFTER(tblRaw[[#This Row],[GOODS DESCRIPTION]],"QTY"),"/")," ")),
tblRaw[[#This Row],[Unit of measure]]
)</f>
        <v>51000 PCS</v>
      </c>
      <c r="L526" s="2">
        <f t="shared" si="60"/>
        <v>0.20349999999999999</v>
      </c>
      <c r="M526" s="2" t="str">
        <f t="shared" si="61"/>
        <v>USD</v>
      </c>
      <c r="N526" s="2">
        <v>1615</v>
      </c>
      <c r="O526" s="2" t="s">
        <v>17</v>
      </c>
      <c r="P526" s="2">
        <v>573.20549849999998</v>
      </c>
      <c r="Q526" s="2">
        <v>925726.88</v>
      </c>
      <c r="R526" s="2">
        <v>6.8198155680000001</v>
      </c>
      <c r="S526" s="2">
        <v>11014.002140000001</v>
      </c>
      <c r="T526" s="6">
        <v>339186.3</v>
      </c>
    </row>
    <row r="527" spans="1:20">
      <c r="A527" s="5" t="s">
        <v>12</v>
      </c>
      <c r="B527" s="2" t="s">
        <v>721</v>
      </c>
      <c r="C527" s="2" t="s">
        <v>14</v>
      </c>
      <c r="D527" s="3" t="s">
        <v>15</v>
      </c>
      <c r="E527" s="2" t="s">
        <v>722</v>
      </c>
      <c r="F527" s="2" t="str">
        <f t="shared" si="56"/>
        <v>HOUSEHOLD</v>
      </c>
      <c r="G527" s="2" t="str">
        <f t="shared" si="57"/>
        <v>STEEL HOOK 3PCS SET</v>
      </c>
      <c r="H527" s="2" t="str">
        <f t="shared" si="58"/>
        <v>QTY: 720 NOS/USD 0.407 PER NOS</v>
      </c>
      <c r="I527" s="15" t="str">
        <f t="shared" si="59"/>
        <v>QTY:</v>
      </c>
      <c r="J527" s="15">
        <f t="shared" si="62"/>
        <v>720</v>
      </c>
      <c r="K527" s="2" t="str">
        <f>IFERROR(
TRIM(_xlfn.TEXTAFTER(_xlfn.TEXTBEFORE(_xlfn.TEXTAFTER(tblRaw[[#This Row],[GOODS DESCRIPTION]],"QTY"),"/")," ")),
tblRaw[[#This Row],[Unit of measure]]
)</f>
        <v>720 NOS</v>
      </c>
      <c r="L527" s="2">
        <f t="shared" si="60"/>
        <v>0.40699999999999997</v>
      </c>
      <c r="M527" s="2" t="str">
        <f t="shared" si="61"/>
        <v>USD</v>
      </c>
      <c r="N527" s="2">
        <v>24.4</v>
      </c>
      <c r="O527" s="2" t="s">
        <v>17</v>
      </c>
      <c r="P527" s="2">
        <v>1026.464344</v>
      </c>
      <c r="Q527" s="2">
        <v>25045.73</v>
      </c>
      <c r="R527" s="2">
        <v>12.22709165</v>
      </c>
      <c r="S527" s="2">
        <v>298.34103629999998</v>
      </c>
      <c r="T527" s="6">
        <v>9176.7000000000007</v>
      </c>
    </row>
    <row r="528" spans="1:20">
      <c r="A528" s="5" t="s">
        <v>12</v>
      </c>
      <c r="B528" s="2" t="s">
        <v>721</v>
      </c>
      <c r="C528" s="2" t="s">
        <v>14</v>
      </c>
      <c r="D528" s="3" t="s">
        <v>15</v>
      </c>
      <c r="E528" s="2" t="s">
        <v>723</v>
      </c>
      <c r="F528" s="2" t="str">
        <f t="shared" si="56"/>
        <v>HOUSEHOLD</v>
      </c>
      <c r="G528" s="2" t="str">
        <f t="shared" si="57"/>
        <v>STEEL HOOK 3PCS SET</v>
      </c>
      <c r="H528" s="2" t="str">
        <f t="shared" si="58"/>
        <v>2628</v>
      </c>
      <c r="I528" s="15" t="str">
        <f t="shared" si="59"/>
        <v>2628)</v>
      </c>
      <c r="J528" s="15">
        <f t="shared" si="62"/>
        <v>167364</v>
      </c>
      <c r="K528" s="2" t="str">
        <f>IFERROR(
TRIM(_xlfn.TEXTAFTER(_xlfn.TEXTBEFORE(_xlfn.TEXTAFTER(tblRaw[[#This Row],[GOODS DESCRIPTION]],"QTY"),"/")," ")),
tblRaw[[#This Row],[Unit of measure]]
)</f>
        <v>167364 NOS</v>
      </c>
      <c r="L528" s="2">
        <f t="shared" si="60"/>
        <v>0.40699999999999997</v>
      </c>
      <c r="M528" s="2" t="str">
        <f t="shared" si="61"/>
        <v>USD</v>
      </c>
      <c r="N528" s="2">
        <v>5671.78</v>
      </c>
      <c r="O528" s="2" t="s">
        <v>17</v>
      </c>
      <c r="P528" s="2">
        <v>1022.493475</v>
      </c>
      <c r="Q528" s="2">
        <v>5799358.04</v>
      </c>
      <c r="R528" s="2">
        <v>12.17979124</v>
      </c>
      <c r="S528" s="2">
        <v>69081.096369999999</v>
      </c>
      <c r="T528" s="6">
        <v>2124884.7999999998</v>
      </c>
    </row>
    <row r="529" spans="1:20">
      <c r="A529" s="5" t="s">
        <v>12</v>
      </c>
      <c r="B529" s="2" t="s">
        <v>724</v>
      </c>
      <c r="C529" s="2" t="s">
        <v>14</v>
      </c>
      <c r="D529" s="3" t="s">
        <v>15</v>
      </c>
      <c r="E529" s="2" t="s">
        <v>725</v>
      </c>
      <c r="F529" s="2" t="str">
        <f t="shared" si="56"/>
        <v>STAINLESS</v>
      </c>
      <c r="G529" s="2" t="str">
        <f t="shared" si="57"/>
        <v>STEEL SPORT BOTTLE</v>
      </c>
      <c r="H529" s="2" t="str">
        <f t="shared" si="58"/>
        <v>KWB-600F</v>
      </c>
      <c r="I529" s="15" t="str">
        <f t="shared" si="59"/>
        <v>KWB-600F)</v>
      </c>
      <c r="J529" s="15">
        <f t="shared" si="62"/>
        <v>49716</v>
      </c>
      <c r="K529" s="2" t="str">
        <f>IFERROR(
TRIM(_xlfn.TEXTAFTER(_xlfn.TEXTBEFORE(_xlfn.TEXTAFTER(tblRaw[[#This Row],[GOODS DESCRIPTION]],"QTY"),"/")," ")),
tblRaw[[#This Row],[Unit of measure]]
)</f>
        <v>49716 PCS</v>
      </c>
      <c r="L529" s="2">
        <f t="shared" si="60"/>
        <v>0.94</v>
      </c>
      <c r="M529" s="2" t="str">
        <f t="shared" si="61"/>
        <v>USD</v>
      </c>
      <c r="N529" s="2">
        <v>7600</v>
      </c>
      <c r="O529" s="2" t="s">
        <v>17</v>
      </c>
      <c r="P529" s="2">
        <v>528.47191710000004</v>
      </c>
      <c r="Q529" s="2">
        <v>4016386.57</v>
      </c>
      <c r="R529" s="2">
        <v>6.2950794180000003</v>
      </c>
      <c r="S529" s="2">
        <v>47842.603569999999</v>
      </c>
      <c r="T529" s="6">
        <v>1471604</v>
      </c>
    </row>
    <row r="530" spans="1:20">
      <c r="A530" s="5" t="s">
        <v>12</v>
      </c>
      <c r="B530" s="2" t="s">
        <v>726</v>
      </c>
      <c r="C530" s="2" t="s">
        <v>14</v>
      </c>
      <c r="D530" s="3" t="s">
        <v>15</v>
      </c>
      <c r="E530" s="2" t="s">
        <v>727</v>
      </c>
      <c r="F530" s="2" t="str">
        <f t="shared" si="56"/>
        <v>BCLR-3</v>
      </c>
      <c r="G530" s="2" t="str">
        <f t="shared" si="57"/>
        <v>STAINLESS STEEL SPORTS BOTTLE 750ML SG705-1</v>
      </c>
      <c r="H530" s="2" t="str">
        <f t="shared" si="58"/>
        <v>QTY: 14520 NUM/USD 1.0650 PER NUM</v>
      </c>
      <c r="I530" s="15" t="str">
        <f t="shared" si="59"/>
        <v>QTY:</v>
      </c>
      <c r="J530" s="15">
        <f t="shared" si="62"/>
        <v>14520</v>
      </c>
      <c r="K530" s="2" t="str">
        <f>IFERROR(
TRIM(_xlfn.TEXTAFTER(_xlfn.TEXTBEFORE(_xlfn.TEXTAFTER(tblRaw[[#This Row],[GOODS DESCRIPTION]],"QTY"),"/")," ")),
tblRaw[[#This Row],[Unit of measure]]
)</f>
        <v>14520 NUM</v>
      </c>
      <c r="L530" s="2">
        <f t="shared" si="60"/>
        <v>1.0649999999999999</v>
      </c>
      <c r="M530" s="2" t="str">
        <f t="shared" si="61"/>
        <v>USD</v>
      </c>
      <c r="N530" s="2">
        <v>2178</v>
      </c>
      <c r="O530" s="2" t="s">
        <v>17</v>
      </c>
      <c r="P530" s="2">
        <v>615.76356290000001</v>
      </c>
      <c r="Q530" s="2">
        <v>1341133.04</v>
      </c>
      <c r="R530" s="2">
        <v>7.3348846090000004</v>
      </c>
      <c r="S530" s="2">
        <v>15975.37868</v>
      </c>
      <c r="T530" s="6">
        <v>491391.2</v>
      </c>
    </row>
    <row r="531" spans="1:20">
      <c r="A531" s="5" t="s">
        <v>12</v>
      </c>
      <c r="B531" s="2" t="s">
        <v>726</v>
      </c>
      <c r="C531" s="2" t="s">
        <v>14</v>
      </c>
      <c r="D531" s="3" t="s">
        <v>15</v>
      </c>
      <c r="E531" s="2" t="s">
        <v>728</v>
      </c>
      <c r="F531" s="2" t="str">
        <f t="shared" si="56"/>
        <v>NP-20</v>
      </c>
      <c r="G531" s="2" t="str">
        <f t="shared" si="57"/>
        <v>STAINLESS STEEL SPORTS BOTTLE 750ML S-308-C6</v>
      </c>
      <c r="H531" s="2" t="str">
        <f t="shared" si="58"/>
        <v>QTY: 1008 NUM/USD 1.0050 PER NUM</v>
      </c>
      <c r="I531" s="15" t="str">
        <f t="shared" si="59"/>
        <v>QTY:</v>
      </c>
      <c r="J531" s="15">
        <f t="shared" si="62"/>
        <v>1008</v>
      </c>
      <c r="K531" s="2" t="str">
        <f>IFERROR(
TRIM(_xlfn.TEXTAFTER(_xlfn.TEXTBEFORE(_xlfn.TEXTAFTER(tblRaw[[#This Row],[GOODS DESCRIPTION]],"QTY"),"/")," ")),
tblRaw[[#This Row],[Unit of measure]]
)</f>
        <v>1008 NUM</v>
      </c>
      <c r="L531" s="2">
        <f t="shared" si="60"/>
        <v>1.0049999999999999</v>
      </c>
      <c r="M531" s="2" t="str">
        <f t="shared" si="61"/>
        <v>USD</v>
      </c>
      <c r="N531" s="2">
        <v>168</v>
      </c>
      <c r="O531" s="2" t="s">
        <v>17</v>
      </c>
      <c r="P531" s="2">
        <v>522.96541669999999</v>
      </c>
      <c r="Q531" s="2">
        <v>87858.19</v>
      </c>
      <c r="R531" s="2">
        <v>6.2294867979999999</v>
      </c>
      <c r="S531" s="2">
        <v>1046.553782</v>
      </c>
      <c r="T531" s="6">
        <v>32191.200000000001</v>
      </c>
    </row>
    <row r="532" spans="1:20">
      <c r="A532" s="5" t="s">
        <v>12</v>
      </c>
      <c r="B532" s="2" t="s">
        <v>726</v>
      </c>
      <c r="C532" s="2" t="s">
        <v>14</v>
      </c>
      <c r="D532" s="3" t="s">
        <v>15</v>
      </c>
      <c r="E532" s="2" t="s">
        <v>729</v>
      </c>
      <c r="F532" s="2" t="str">
        <f t="shared" si="56"/>
        <v>NP-21</v>
      </c>
      <c r="G532" s="2" t="str">
        <f t="shared" si="57"/>
        <v>STAINLESS STEEL SPORTS BOTTLE 650ML S115</v>
      </c>
      <c r="H532" s="2" t="str">
        <f t="shared" si="58"/>
        <v>QTY: 9720 NUM/USD 1.0042 PER NUM</v>
      </c>
      <c r="I532" s="15" t="str">
        <f t="shared" si="59"/>
        <v>QTY:</v>
      </c>
      <c r="J532" s="15">
        <f t="shared" si="62"/>
        <v>9720</v>
      </c>
      <c r="K532" s="2" t="str">
        <f>IFERROR(
TRIM(_xlfn.TEXTAFTER(_xlfn.TEXTBEFORE(_xlfn.TEXTAFTER(tblRaw[[#This Row],[GOODS DESCRIPTION]],"QTY"),"/")," ")),
tblRaw[[#This Row],[Unit of measure]]
)</f>
        <v>9720 NUM</v>
      </c>
      <c r="L532" s="2">
        <f t="shared" si="60"/>
        <v>1.0042</v>
      </c>
      <c r="M532" s="2" t="str">
        <f t="shared" si="61"/>
        <v>USD</v>
      </c>
      <c r="N532" s="2">
        <v>1701</v>
      </c>
      <c r="O532" s="2" t="s">
        <v>17</v>
      </c>
      <c r="P532" s="2">
        <v>497.66557319999998</v>
      </c>
      <c r="Q532" s="2">
        <v>846529.14</v>
      </c>
      <c r="R532" s="2">
        <v>5.9281187989999999</v>
      </c>
      <c r="S532" s="2">
        <v>10083.730079999999</v>
      </c>
      <c r="T532" s="6">
        <v>310168.3</v>
      </c>
    </row>
    <row r="533" spans="1:20">
      <c r="A533" s="5" t="s">
        <v>12</v>
      </c>
      <c r="B533" s="2" t="s">
        <v>726</v>
      </c>
      <c r="C533" s="2" t="s">
        <v>14</v>
      </c>
      <c r="D533" s="3" t="s">
        <v>15</v>
      </c>
      <c r="E533" s="2" t="s">
        <v>730</v>
      </c>
      <c r="F533" s="2" t="str">
        <f t="shared" si="56"/>
        <v>AM-398</v>
      </c>
      <c r="G533" s="2" t="str">
        <f t="shared" si="57"/>
        <v>STAINLESS STEELSPORTS BOTTLE 1.45L</v>
      </c>
      <c r="H533" s="2" t="str">
        <f t="shared" si="58"/>
        <v>QTY: 9876 NUM/USD1.6300 PER NUM</v>
      </c>
      <c r="I533" s="15" t="str">
        <f t="shared" si="59"/>
        <v>QTY:</v>
      </c>
      <c r="J533" s="15">
        <f t="shared" si="62"/>
        <v>9876</v>
      </c>
      <c r="K533" s="2" t="str">
        <f>IFERROR(
TRIM(_xlfn.TEXTAFTER(_xlfn.TEXTBEFORE(_xlfn.TEXTAFTER(tblRaw[[#This Row],[GOODS DESCRIPTION]],"QTY"),"/")," ")),
tblRaw[[#This Row],[Unit of measure]]
)</f>
        <v>9876 NUM</v>
      </c>
      <c r="L533" s="2">
        <f t="shared" si="60"/>
        <v>0.63</v>
      </c>
      <c r="M533" s="2" t="str">
        <f t="shared" si="61"/>
        <v>USD</v>
      </c>
      <c r="N533" s="2">
        <v>2798.2</v>
      </c>
      <c r="O533" s="2" t="s">
        <v>17</v>
      </c>
      <c r="P533" s="2">
        <v>498.93682369999999</v>
      </c>
      <c r="Q533" s="2">
        <v>1396125.02</v>
      </c>
      <c r="R533" s="2">
        <v>5.9432617470000002</v>
      </c>
      <c r="S533" s="2">
        <v>16630.435020000001</v>
      </c>
      <c r="T533" s="6">
        <v>511540.2</v>
      </c>
    </row>
    <row r="534" spans="1:20">
      <c r="A534" s="5" t="s">
        <v>12</v>
      </c>
      <c r="B534" s="2" t="s">
        <v>731</v>
      </c>
      <c r="C534" s="2" t="s">
        <v>14</v>
      </c>
      <c r="D534" s="3" t="s">
        <v>15</v>
      </c>
      <c r="E534" s="2" t="s">
        <v>732</v>
      </c>
      <c r="F534" s="2" t="str">
        <f t="shared" si="56"/>
        <v>SS</v>
      </c>
      <c r="G534" s="2" t="str">
        <f t="shared" si="57"/>
        <v>OIL POT 900ML</v>
      </c>
      <c r="H534" s="2" t="str">
        <f t="shared" si="58"/>
        <v>KWP-1000B</v>
      </c>
      <c r="I534" s="15" t="str">
        <f t="shared" si="59"/>
        <v>KWP-1000B)</v>
      </c>
      <c r="J534" s="15">
        <f t="shared" si="62"/>
        <v>26424</v>
      </c>
      <c r="K534" s="2" t="str">
        <f>IFERROR(
TRIM(_xlfn.TEXTAFTER(_xlfn.TEXTBEFORE(_xlfn.TEXTAFTER(tblRaw[[#This Row],[GOODS DESCRIPTION]],"QTY"),"/")," ")),
tblRaw[[#This Row],[Unit of measure]]
)</f>
        <v>26424 PCS</v>
      </c>
      <c r="L534" s="2">
        <f t="shared" si="60"/>
        <v>1.47</v>
      </c>
      <c r="M534" s="2" t="str">
        <f t="shared" si="61"/>
        <v>USD</v>
      </c>
      <c r="N534" s="2">
        <v>7215</v>
      </c>
      <c r="O534" s="2" t="s">
        <v>17</v>
      </c>
      <c r="P534" s="2">
        <v>464.83303810000001</v>
      </c>
      <c r="Q534" s="2">
        <v>3353770.37</v>
      </c>
      <c r="R534" s="2">
        <v>5.5370224910000001</v>
      </c>
      <c r="S534" s="2">
        <v>39949.617270000002</v>
      </c>
      <c r="T534" s="6">
        <v>1228821.5</v>
      </c>
    </row>
    <row r="535" spans="1:20">
      <c r="A535" s="5" t="s">
        <v>12</v>
      </c>
      <c r="B535" s="2" t="s">
        <v>731</v>
      </c>
      <c r="C535" s="2" t="s">
        <v>14</v>
      </c>
      <c r="D535" s="3" t="s">
        <v>18</v>
      </c>
      <c r="E535" s="2" t="s">
        <v>733</v>
      </c>
      <c r="F535" s="2" t="str">
        <f t="shared" si="56"/>
        <v>STEEL</v>
      </c>
      <c r="G535" s="2" t="str">
        <f t="shared" si="57"/>
        <v>SCRUBBER 6PCS SET</v>
      </c>
      <c r="H535" s="2" t="str">
        <f t="shared" si="58"/>
        <v>OKS-4156</v>
      </c>
      <c r="I535" s="15" t="str">
        <f t="shared" si="59"/>
        <v>OKS-4156)</v>
      </c>
      <c r="J535" s="15">
        <f t="shared" si="62"/>
        <v>99000</v>
      </c>
      <c r="K535" s="2" t="str">
        <f>IFERROR(
TRIM(_xlfn.TEXTAFTER(_xlfn.TEXTBEFORE(_xlfn.TEXTAFTER(tblRaw[[#This Row],[GOODS DESCRIPTION]],"QTY"),"/")," ")),
tblRaw[[#This Row],[Unit of measure]]
)</f>
        <v>99000 NOS</v>
      </c>
      <c r="L535" s="2">
        <f t="shared" si="60"/>
        <v>0.248</v>
      </c>
      <c r="M535" s="2" t="str">
        <f t="shared" si="61"/>
        <v>USD</v>
      </c>
      <c r="N535" s="2">
        <v>9108</v>
      </c>
      <c r="O535" s="2" t="s">
        <v>17</v>
      </c>
      <c r="P535" s="2">
        <v>233.0286572</v>
      </c>
      <c r="Q535" s="2">
        <v>2122425.0099999998</v>
      </c>
      <c r="R535" s="2">
        <v>2.7758029450000001</v>
      </c>
      <c r="S535" s="2">
        <v>25282.013220000001</v>
      </c>
      <c r="T535" s="6">
        <v>933018</v>
      </c>
    </row>
    <row r="536" spans="1:20">
      <c r="A536" s="5" t="s">
        <v>12</v>
      </c>
      <c r="B536" s="2" t="s">
        <v>734</v>
      </c>
      <c r="C536" s="2" t="s">
        <v>14</v>
      </c>
      <c r="D536" s="3" t="s">
        <v>15</v>
      </c>
      <c r="E536" s="2" t="s">
        <v>735</v>
      </c>
      <c r="F536" s="2" t="str">
        <f t="shared" si="56"/>
        <v>AM-456</v>
      </c>
      <c r="G536" s="2" t="str">
        <f t="shared" si="57"/>
        <v>STAINLESS STEEL SPORTS BOTTLE 750ML SP750</v>
      </c>
      <c r="H536" s="2" t="str">
        <f t="shared" si="58"/>
        <v>QTY: 1350NUM/USD 1.076 PER NUM</v>
      </c>
      <c r="I536" s="15" t="str">
        <f t="shared" si="59"/>
        <v>QTY:</v>
      </c>
      <c r="J536" s="15" t="str">
        <f t="shared" si="62"/>
        <v/>
      </c>
      <c r="K536" s="2" t="str">
        <f>IFERROR(
TRIM(_xlfn.TEXTAFTER(_xlfn.TEXTBEFORE(_xlfn.TEXTAFTER(tblRaw[[#This Row],[GOODS DESCRIPTION]],"QTY"),"/")," ")),
tblRaw[[#This Row],[Unit of measure]]
)</f>
        <v>1350NUM</v>
      </c>
      <c r="L536" s="2">
        <f t="shared" si="60"/>
        <v>1.0760000000000001</v>
      </c>
      <c r="M536" s="2" t="str">
        <f t="shared" si="61"/>
        <v>USD</v>
      </c>
      <c r="N536" s="2">
        <v>210</v>
      </c>
      <c r="O536" s="2" t="s">
        <v>17</v>
      </c>
      <c r="P536" s="2">
        <v>599.46061899999995</v>
      </c>
      <c r="Q536" s="2">
        <v>125886.73</v>
      </c>
      <c r="R536" s="2">
        <v>7.1406863500000002</v>
      </c>
      <c r="S536" s="2">
        <v>1499.5441330000001</v>
      </c>
      <c r="T536" s="6">
        <v>46124.800000000003</v>
      </c>
    </row>
    <row r="537" spans="1:20">
      <c r="A537" s="5" t="s">
        <v>12</v>
      </c>
      <c r="B537" s="2" t="s">
        <v>734</v>
      </c>
      <c r="C537" s="2" t="s">
        <v>14</v>
      </c>
      <c r="D537" s="3" t="s">
        <v>15</v>
      </c>
      <c r="E537" s="2" t="s">
        <v>736</v>
      </c>
      <c r="F537" s="2" t="str">
        <f t="shared" si="56"/>
        <v>NP-21</v>
      </c>
      <c r="G537" s="2" t="str">
        <f t="shared" si="57"/>
        <v>STAINLESS STEEL SPORTS BOTTLE 650ML S115</v>
      </c>
      <c r="H537" s="2" t="str">
        <f t="shared" si="58"/>
        <v>QTY: 13416 NUM/USD 1.00 PER NUM</v>
      </c>
      <c r="I537" s="15" t="str">
        <f t="shared" si="59"/>
        <v>QTY:</v>
      </c>
      <c r="J537" s="15">
        <f t="shared" si="62"/>
        <v>13416</v>
      </c>
      <c r="K537" s="2" t="str">
        <f>IFERROR(
TRIM(_xlfn.TEXTAFTER(_xlfn.TEXTBEFORE(_xlfn.TEXTAFTER(tblRaw[[#This Row],[GOODS DESCRIPTION]],"QTY"),"/")," ")),
tblRaw[[#This Row],[Unit of measure]]
)</f>
        <v>13416 NUM</v>
      </c>
      <c r="L537" s="2">
        <f t="shared" si="60"/>
        <v>1</v>
      </c>
      <c r="M537" s="2" t="str">
        <f t="shared" si="61"/>
        <v>USD</v>
      </c>
      <c r="N537" s="2">
        <v>2068.3000000000002</v>
      </c>
      <c r="O537" s="2" t="s">
        <v>17</v>
      </c>
      <c r="P537" s="2">
        <v>562.13859690000004</v>
      </c>
      <c r="Q537" s="2">
        <v>1162671.26</v>
      </c>
      <c r="R537" s="2">
        <v>6.6961119350000002</v>
      </c>
      <c r="S537" s="2">
        <v>13849.568310000001</v>
      </c>
      <c r="T537" s="6">
        <v>426002.8</v>
      </c>
    </row>
    <row r="538" spans="1:20">
      <c r="A538" s="5" t="s">
        <v>12</v>
      </c>
      <c r="B538" s="2" t="s">
        <v>734</v>
      </c>
      <c r="C538" s="2" t="s">
        <v>14</v>
      </c>
      <c r="D538" s="3" t="s">
        <v>15</v>
      </c>
      <c r="E538" s="2" t="s">
        <v>737</v>
      </c>
      <c r="F538" s="2" t="str">
        <f t="shared" si="56"/>
        <v>NP-20</v>
      </c>
      <c r="G538" s="2" t="str">
        <f t="shared" si="57"/>
        <v>STAINLESS STEEL SPORTS BOTTLE 750ML S-308-C6</v>
      </c>
      <c r="H538" s="2" t="str">
        <f t="shared" si="58"/>
        <v>QTY: 7896 NUM/USD 1.005 PER NUM</v>
      </c>
      <c r="I538" s="15" t="str">
        <f t="shared" si="59"/>
        <v>QTY:</v>
      </c>
      <c r="J538" s="15">
        <f t="shared" si="62"/>
        <v>7896</v>
      </c>
      <c r="K538" s="2" t="str">
        <f>IFERROR(
TRIM(_xlfn.TEXTAFTER(_xlfn.TEXTBEFORE(_xlfn.TEXTAFTER(tblRaw[[#This Row],[GOODS DESCRIPTION]],"QTY"),"/")," ")),
tblRaw[[#This Row],[Unit of measure]]
)</f>
        <v>7896 NUM</v>
      </c>
      <c r="L538" s="2">
        <f t="shared" si="60"/>
        <v>1.0049999999999999</v>
      </c>
      <c r="M538" s="2" t="str">
        <f t="shared" si="61"/>
        <v>USD</v>
      </c>
      <c r="N538" s="2">
        <v>1250.2</v>
      </c>
      <c r="O538" s="2" t="s">
        <v>17</v>
      </c>
      <c r="P538" s="2">
        <v>550.08221079999998</v>
      </c>
      <c r="Q538" s="2">
        <v>687712.78</v>
      </c>
      <c r="R538" s="2">
        <v>6.5524980450000001</v>
      </c>
      <c r="S538" s="2">
        <v>8191.9330550000004</v>
      </c>
      <c r="T538" s="6">
        <v>251978.1</v>
      </c>
    </row>
    <row r="539" spans="1:20">
      <c r="A539" s="5" t="s">
        <v>12</v>
      </c>
      <c r="B539" s="2" t="s">
        <v>734</v>
      </c>
      <c r="C539" s="2" t="s">
        <v>14</v>
      </c>
      <c r="D539" s="3" t="s">
        <v>15</v>
      </c>
      <c r="E539" s="2" t="s">
        <v>738</v>
      </c>
      <c r="F539" s="2" t="str">
        <f t="shared" si="56"/>
        <v>BCLR-3</v>
      </c>
      <c r="G539" s="2" t="str">
        <f t="shared" si="57"/>
        <v>STAINLESS STEEL SPORTS BOTTLE 750ML SG705-1</v>
      </c>
      <c r="H539" s="2" t="str">
        <f t="shared" si="58"/>
        <v>QTY: 18168 NUM/USD 1.065 PER NUM</v>
      </c>
      <c r="I539" s="15" t="str">
        <f t="shared" si="59"/>
        <v>QTY:</v>
      </c>
      <c r="J539" s="15">
        <f t="shared" si="62"/>
        <v>18168</v>
      </c>
      <c r="K539" s="2" t="str">
        <f>IFERROR(
TRIM(_xlfn.TEXTAFTER(_xlfn.TEXTBEFORE(_xlfn.TEXTAFTER(tblRaw[[#This Row],[GOODS DESCRIPTION]],"QTY"),"/")," ")),
tblRaw[[#This Row],[Unit of measure]]
)</f>
        <v>18168 NUM</v>
      </c>
      <c r="L539" s="2">
        <f t="shared" si="60"/>
        <v>1.0649999999999999</v>
      </c>
      <c r="M539" s="2" t="str">
        <f t="shared" si="61"/>
        <v>USD</v>
      </c>
      <c r="N539" s="2">
        <v>2573.8000000000002</v>
      </c>
      <c r="O539" s="2" t="s">
        <v>17</v>
      </c>
      <c r="P539" s="2">
        <v>651.50214080000001</v>
      </c>
      <c r="Q539" s="2">
        <v>1676836.21</v>
      </c>
      <c r="R539" s="2">
        <v>7.7605972699999999</v>
      </c>
      <c r="S539" s="2">
        <v>19974.22525</v>
      </c>
      <c r="T539" s="6">
        <v>614392.69999999995</v>
      </c>
    </row>
    <row r="540" spans="1:20">
      <c r="A540" s="5" t="s">
        <v>12</v>
      </c>
      <c r="B540" s="2" t="s">
        <v>734</v>
      </c>
      <c r="C540" s="2" t="s">
        <v>14</v>
      </c>
      <c r="D540" s="3" t="s">
        <v>15</v>
      </c>
      <c r="E540" s="2" t="s">
        <v>739</v>
      </c>
      <c r="F540" s="2" t="str">
        <f t="shared" si="56"/>
        <v>AM-457</v>
      </c>
      <c r="G540" s="2" t="str">
        <f t="shared" si="57"/>
        <v>STAINLESS STEEL SPORTS BOTTLE 750ML SG210</v>
      </c>
      <c r="H540" s="2" t="str">
        <f t="shared" si="58"/>
        <v>QTY: 1350NUM/USD 1.032 PER NUM</v>
      </c>
      <c r="I540" s="15" t="str">
        <f t="shared" si="59"/>
        <v>QTY:</v>
      </c>
      <c r="J540" s="15" t="str">
        <f t="shared" si="62"/>
        <v/>
      </c>
      <c r="K540" s="2" t="str">
        <f>IFERROR(
TRIM(_xlfn.TEXTAFTER(_xlfn.TEXTBEFORE(_xlfn.TEXTAFTER(tblRaw[[#This Row],[GOODS DESCRIPTION]],"QTY"),"/")," ")),
tblRaw[[#This Row],[Unit of measure]]
)</f>
        <v>1350NUM</v>
      </c>
      <c r="L540" s="2">
        <f t="shared" si="60"/>
        <v>1.032</v>
      </c>
      <c r="M540" s="2" t="str">
        <f t="shared" si="61"/>
        <v>USD</v>
      </c>
      <c r="N540" s="2">
        <v>210</v>
      </c>
      <c r="O540" s="2" t="s">
        <v>17</v>
      </c>
      <c r="P540" s="2">
        <v>574.94738099999995</v>
      </c>
      <c r="Q540" s="2">
        <v>120738.95</v>
      </c>
      <c r="R540" s="2">
        <v>6.848688278</v>
      </c>
      <c r="S540" s="2">
        <v>1438.2245379999999</v>
      </c>
      <c r="T540" s="6">
        <v>44238.8</v>
      </c>
    </row>
    <row r="541" spans="1:20">
      <c r="A541" s="5" t="s">
        <v>12</v>
      </c>
      <c r="B541" s="2" t="s">
        <v>734</v>
      </c>
      <c r="C541" s="2" t="s">
        <v>14</v>
      </c>
      <c r="D541" s="3" t="s">
        <v>89</v>
      </c>
      <c r="E541" s="2" t="s">
        <v>740</v>
      </c>
      <c r="F541" s="2" t="str">
        <f t="shared" si="56"/>
        <v>NON</v>
      </c>
      <c r="G541" s="2" t="str">
        <f t="shared" si="57"/>
        <v>STICK SAUCE PAN 16CM</v>
      </c>
      <c r="H541" s="2" t="str">
        <f t="shared" si="58"/>
        <v>AN-02</v>
      </c>
      <c r="I541" s="15" t="str">
        <f t="shared" si="59"/>
        <v>AN-02)</v>
      </c>
      <c r="J541" s="15">
        <f t="shared" si="62"/>
        <v>720</v>
      </c>
      <c r="K541" s="2" t="str">
        <f>IFERROR(
TRIM(_xlfn.TEXTAFTER(_xlfn.TEXTBEFORE(_xlfn.TEXTAFTER(tblRaw[[#This Row],[GOODS DESCRIPTION]],"QTY"),"/")," ")),
tblRaw[[#This Row],[Unit of measure]]
)</f>
        <v>720 PCS</v>
      </c>
      <c r="L541" s="2">
        <f t="shared" si="60"/>
        <v>0.56599999999999995</v>
      </c>
      <c r="M541" s="2" t="str">
        <f t="shared" si="61"/>
        <v>USD</v>
      </c>
      <c r="N541" s="2">
        <v>176</v>
      </c>
      <c r="O541" s="2" t="s">
        <v>17</v>
      </c>
      <c r="P541" s="2">
        <v>203.38551140000001</v>
      </c>
      <c r="Q541" s="2">
        <v>35795.85</v>
      </c>
      <c r="R541" s="2">
        <v>2.4226981699999999</v>
      </c>
      <c r="S541" s="2">
        <v>426.39487789999998</v>
      </c>
      <c r="T541" s="6">
        <v>13115.6</v>
      </c>
    </row>
    <row r="542" spans="1:20">
      <c r="A542" s="5" t="s">
        <v>12</v>
      </c>
      <c r="B542" s="2" t="s">
        <v>734</v>
      </c>
      <c r="C542" s="2" t="s">
        <v>14</v>
      </c>
      <c r="D542" s="3" t="s">
        <v>15</v>
      </c>
      <c r="E542" s="2" t="s">
        <v>741</v>
      </c>
      <c r="F542" s="2" t="str">
        <f t="shared" si="56"/>
        <v>AM-459</v>
      </c>
      <c r="G542" s="2" t="str">
        <f t="shared" si="57"/>
        <v>STAINLESS STEEL SPORTS BOTTLE 750ML SG707</v>
      </c>
      <c r="H542" s="2" t="str">
        <f t="shared" si="58"/>
        <v>QTY: 1350NUM/USD 1.083 PER NUM</v>
      </c>
      <c r="I542" s="15" t="str">
        <f t="shared" si="59"/>
        <v>QTY:</v>
      </c>
      <c r="J542" s="15" t="str">
        <f t="shared" si="62"/>
        <v/>
      </c>
      <c r="K542" s="2" t="str">
        <f>IFERROR(
TRIM(_xlfn.TEXTAFTER(_xlfn.TEXTBEFORE(_xlfn.TEXTAFTER(tblRaw[[#This Row],[GOODS DESCRIPTION]],"QTY"),"/")," ")),
tblRaw[[#This Row],[Unit of measure]]
)</f>
        <v>1350NUM</v>
      </c>
      <c r="L542" s="2">
        <f t="shared" si="60"/>
        <v>1.083</v>
      </c>
      <c r="M542" s="2" t="str">
        <f t="shared" si="61"/>
        <v>USD</v>
      </c>
      <c r="N542" s="2">
        <v>225</v>
      </c>
      <c r="O542" s="2" t="s">
        <v>17</v>
      </c>
      <c r="P542" s="2">
        <v>563.13644439999996</v>
      </c>
      <c r="Q542" s="2">
        <v>126705.7</v>
      </c>
      <c r="R542" s="2">
        <v>6.7079981469999996</v>
      </c>
      <c r="S542" s="2">
        <v>1509.299583</v>
      </c>
      <c r="T542" s="6">
        <v>46424.9</v>
      </c>
    </row>
    <row r="543" spans="1:20">
      <c r="A543" s="5" t="s">
        <v>12</v>
      </c>
      <c r="B543" s="2" t="s">
        <v>734</v>
      </c>
      <c r="C543" s="2" t="s">
        <v>14</v>
      </c>
      <c r="D543" s="3" t="s">
        <v>89</v>
      </c>
      <c r="E543" s="2" t="s">
        <v>742</v>
      </c>
      <c r="F543" s="2" t="str">
        <f t="shared" si="56"/>
        <v>NON</v>
      </c>
      <c r="G543" s="2" t="str">
        <f t="shared" si="57"/>
        <v>STICK FRY PAN 16CM</v>
      </c>
      <c r="H543" s="2" t="str">
        <f t="shared" si="58"/>
        <v>AN-01</v>
      </c>
      <c r="I543" s="15" t="str">
        <f t="shared" si="59"/>
        <v>AN-01)</v>
      </c>
      <c r="J543" s="15">
        <f t="shared" si="62"/>
        <v>720</v>
      </c>
      <c r="K543" s="2" t="str">
        <f>IFERROR(
TRIM(_xlfn.TEXTAFTER(_xlfn.TEXTBEFORE(_xlfn.TEXTAFTER(tblRaw[[#This Row],[GOODS DESCRIPTION]],"QTY"),"/")," ")),
tblRaw[[#This Row],[Unit of measure]]
)</f>
        <v>720 PCS</v>
      </c>
      <c r="L543" s="2">
        <f t="shared" si="60"/>
        <v>0.497</v>
      </c>
      <c r="M543" s="2" t="str">
        <f t="shared" si="61"/>
        <v>USD</v>
      </c>
      <c r="N543" s="2">
        <v>156</v>
      </c>
      <c r="O543" s="2" t="s">
        <v>17</v>
      </c>
      <c r="P543" s="2">
        <v>201.48743590000001</v>
      </c>
      <c r="Q543" s="2">
        <v>31432.04</v>
      </c>
      <c r="R543" s="2">
        <v>2.4000885749999998</v>
      </c>
      <c r="S543" s="2">
        <v>374.41381769999998</v>
      </c>
      <c r="T543" s="6">
        <v>11516.7</v>
      </c>
    </row>
    <row r="544" spans="1:20">
      <c r="A544" s="5" t="s">
        <v>12</v>
      </c>
      <c r="B544" s="2" t="s">
        <v>743</v>
      </c>
      <c r="C544" s="2" t="s">
        <v>14</v>
      </c>
      <c r="D544" s="3" t="s">
        <v>15</v>
      </c>
      <c r="E544" s="2" t="s">
        <v>744</v>
      </c>
      <c r="F544" s="2" t="str">
        <f t="shared" si="56"/>
        <v>STEEL</v>
      </c>
      <c r="G544" s="2" t="str">
        <f t="shared" si="57"/>
        <v>SPRINKLER</v>
      </c>
      <c r="H544" s="2" t="str">
        <f t="shared" si="58"/>
        <v>AM-430</v>
      </c>
      <c r="I544" s="15" t="str">
        <f t="shared" si="59"/>
        <v>AM-430)</v>
      </c>
      <c r="J544" s="15">
        <f t="shared" si="62"/>
        <v>10824</v>
      </c>
      <c r="K544" s="2" t="str">
        <f>IFERROR(
TRIM(_xlfn.TEXTAFTER(_xlfn.TEXTBEFORE(_xlfn.TEXTAFTER(tblRaw[[#This Row],[GOODS DESCRIPTION]],"QTY"),"/")," ")),
tblRaw[[#This Row],[Unit of measure]]
)</f>
        <v>10824 PCS</v>
      </c>
      <c r="L544" s="2">
        <f t="shared" si="60"/>
        <v>0.57240000000000002</v>
      </c>
      <c r="M544" s="2" t="str">
        <f t="shared" si="61"/>
        <v>USD</v>
      </c>
      <c r="N544" s="2">
        <v>1758.9</v>
      </c>
      <c r="O544" s="2" t="s">
        <v>17</v>
      </c>
      <c r="P544" s="2">
        <v>314.57218719999997</v>
      </c>
      <c r="Q544" s="2">
        <v>553301.02</v>
      </c>
      <c r="R544" s="2">
        <v>3.7471374289999999</v>
      </c>
      <c r="S544" s="2">
        <v>6590.8400240000001</v>
      </c>
      <c r="T544" s="6">
        <v>202729.5</v>
      </c>
    </row>
    <row r="545" spans="1:20">
      <c r="A545" s="5" t="s">
        <v>12</v>
      </c>
      <c r="B545" s="2" t="s">
        <v>745</v>
      </c>
      <c r="C545" s="2" t="s">
        <v>14</v>
      </c>
      <c r="D545" s="3" t="s">
        <v>15</v>
      </c>
      <c r="E545" s="2" t="s">
        <v>746</v>
      </c>
      <c r="F545" s="2" t="str">
        <f t="shared" si="56"/>
        <v>MILD</v>
      </c>
      <c r="G545" s="2" t="str">
        <f t="shared" si="57"/>
        <v>STEEL MULTI FUNCTION CLOTH STAND</v>
      </c>
      <c r="H545" s="2" t="str">
        <f t="shared" si="58"/>
        <v>RYX-02-021A</v>
      </c>
      <c r="I545" s="15" t="str">
        <f t="shared" si="59"/>
        <v/>
      </c>
      <c r="J545" s="15">
        <f t="shared" si="62"/>
        <v>1296</v>
      </c>
      <c r="K545" s="2" t="str">
        <f>IFERROR(
TRIM(_xlfn.TEXTAFTER(_xlfn.TEXTBEFORE(_xlfn.TEXTAFTER(tblRaw[[#This Row],[GOODS DESCRIPTION]],"QTY"),"/")," ")),
tblRaw[[#This Row],[Unit of measure]]
)</f>
        <v>1296 NOS</v>
      </c>
      <c r="L545" s="2">
        <f t="shared" si="60"/>
        <v>63</v>
      </c>
      <c r="M545" s="2" t="str">
        <f t="shared" si="61"/>
        <v>CNY</v>
      </c>
      <c r="N545" s="2">
        <v>4752</v>
      </c>
      <c r="O545" s="2" t="s">
        <v>17</v>
      </c>
      <c r="P545" s="2">
        <v>217.92390359999999</v>
      </c>
      <c r="Q545" s="2">
        <v>1035574.39</v>
      </c>
      <c r="R545" s="2">
        <v>2.5958773509999999</v>
      </c>
      <c r="S545" s="2">
        <v>12335.60917</v>
      </c>
      <c r="T545" s="6">
        <v>379434.5</v>
      </c>
    </row>
    <row r="546" spans="1:20">
      <c r="A546" s="5" t="s">
        <v>12</v>
      </c>
      <c r="B546" s="2" t="s">
        <v>747</v>
      </c>
      <c r="C546" s="2" t="s">
        <v>14</v>
      </c>
      <c r="D546" s="3" t="s">
        <v>18</v>
      </c>
      <c r="E546" s="2" t="s">
        <v>748</v>
      </c>
      <c r="F546" s="2" t="str">
        <f t="shared" si="56"/>
        <v>8001-2</v>
      </c>
      <c r="G546" s="2" t="str">
        <f t="shared" si="57"/>
        <v>STEEL SCRUBBER 2 PCS SET</v>
      </c>
      <c r="H546" s="2" t="str">
        <f t="shared" si="58"/>
        <v>QTY- 167160 SETS/USD 0.158PER SETS</v>
      </c>
      <c r="I546" s="15" t="str">
        <f t="shared" si="59"/>
        <v>QTY-</v>
      </c>
      <c r="J546" s="15">
        <f t="shared" si="62"/>
        <v>167160</v>
      </c>
      <c r="K546" s="2" t="str">
        <f>IFERROR(
TRIM(_xlfn.TEXTAFTER(_xlfn.TEXTBEFORE(_xlfn.TEXTAFTER(tblRaw[[#This Row],[GOODS DESCRIPTION]],"QTY"),"/")," ")),
tblRaw[[#This Row],[Unit of measure]]
)</f>
        <v>167160 SETS</v>
      </c>
      <c r="L546" s="2" t="str">
        <f t="shared" si="60"/>
        <v/>
      </c>
      <c r="M546" s="2" t="str">
        <f t="shared" si="61"/>
        <v>USD</v>
      </c>
      <c r="N546" s="2">
        <v>4875</v>
      </c>
      <c r="O546" s="2" t="s">
        <v>17</v>
      </c>
      <c r="P546" s="2">
        <v>464.29405539999999</v>
      </c>
      <c r="Q546" s="2">
        <v>2263433.52</v>
      </c>
      <c r="R546" s="2">
        <v>5.5306022080000004</v>
      </c>
      <c r="S546" s="2">
        <v>26961.68577</v>
      </c>
      <c r="T546" s="6">
        <v>995005.4</v>
      </c>
    </row>
    <row r="547" spans="1:20">
      <c r="A547" s="5" t="s">
        <v>12</v>
      </c>
      <c r="B547" s="2" t="s">
        <v>747</v>
      </c>
      <c r="C547" s="2" t="s">
        <v>14</v>
      </c>
      <c r="D547" s="3" t="s">
        <v>15</v>
      </c>
      <c r="E547" s="2" t="s">
        <v>749</v>
      </c>
      <c r="F547" s="2" t="str">
        <f t="shared" si="56"/>
        <v>STEEL</v>
      </c>
      <c r="G547" s="2" t="str">
        <f t="shared" si="57"/>
        <v>HANGER WITH HOOK</v>
      </c>
      <c r="H547" s="2" t="str">
        <f t="shared" si="58"/>
        <v>SL-89</v>
      </c>
      <c r="I547" s="15" t="str">
        <f t="shared" si="59"/>
        <v/>
      </c>
      <c r="J547" s="15">
        <f t="shared" si="62"/>
        <v>70056</v>
      </c>
      <c r="K547" s="2" t="str">
        <f>IFERROR(
TRIM(_xlfn.TEXTAFTER(_xlfn.TEXTBEFORE(_xlfn.TEXTAFTER(tblRaw[[#This Row],[GOODS DESCRIPTION]],"QTY"),"/")," ")),
tblRaw[[#This Row],[Unit of measure]]
)</f>
        <v>70056 NOS</v>
      </c>
      <c r="L547" s="2">
        <f t="shared" si="60"/>
        <v>7.48</v>
      </c>
      <c r="M547" s="2" t="str">
        <f t="shared" si="61"/>
        <v>CNY</v>
      </c>
      <c r="N547" s="2">
        <v>15568</v>
      </c>
      <c r="O547" s="2" t="s">
        <v>17</v>
      </c>
      <c r="P547" s="2">
        <v>392.89738949999997</v>
      </c>
      <c r="Q547" s="2">
        <v>6116626.5599999996</v>
      </c>
      <c r="R547" s="2">
        <v>4.6801356700000003</v>
      </c>
      <c r="S547" s="2">
        <v>72860.352110000007</v>
      </c>
      <c r="T547" s="6">
        <v>2241131.9</v>
      </c>
    </row>
    <row r="548" spans="1:20">
      <c r="A548" s="5" t="s">
        <v>12</v>
      </c>
      <c r="B548" s="2" t="s">
        <v>750</v>
      </c>
      <c r="C548" s="2" t="s">
        <v>14</v>
      </c>
      <c r="D548" s="3" t="s">
        <v>15</v>
      </c>
      <c r="E548" s="2" t="s">
        <v>751</v>
      </c>
      <c r="F548" s="2" t="str">
        <f t="shared" si="56"/>
        <v>STAINLESS</v>
      </c>
      <c r="G548" s="2" t="str">
        <f t="shared" si="57"/>
        <v>STEEL SPORTS BOTTLE 750ML SG902</v>
      </c>
      <c r="H548" s="2" t="str">
        <f t="shared" si="58"/>
        <v>WB-750</v>
      </c>
      <c r="I548" s="15" t="str">
        <f t="shared" si="59"/>
        <v>WB-750)(QTY:16728NOS/USD:</v>
      </c>
      <c r="J548" s="15" t="str">
        <f t="shared" si="62"/>
        <v/>
      </c>
      <c r="K548" s="2">
        <f ca="1">IFERROR(
TRIM(_xlfn.TEXTAFTER(_xlfn.TEXTBEFORE(_xlfn.TEXTAFTER(tblRaw[[#This Row],[GOODS DESCRIPTION]],"QTY"),"/")," ")),
tblRaw[[#This Row],[Unit of measure]]
)</f>
        <v>0</v>
      </c>
      <c r="L548" s="2">
        <f t="shared" si="60"/>
        <v>1.18</v>
      </c>
      <c r="M548" s="2" t="str">
        <f t="shared" si="61"/>
        <v>USD</v>
      </c>
      <c r="N548" s="2">
        <v>2927.4</v>
      </c>
      <c r="O548" s="2" t="s">
        <v>17</v>
      </c>
      <c r="P548" s="2">
        <v>585.18336750000003</v>
      </c>
      <c r="Q548" s="2">
        <v>1713065.79</v>
      </c>
      <c r="R548" s="2">
        <v>6.9747719610000001</v>
      </c>
      <c r="S548" s="2">
        <v>20417.94744</v>
      </c>
      <c r="T548" s="6">
        <v>627667.30000000005</v>
      </c>
    </row>
    <row r="549" spans="1:20">
      <c r="A549" s="5" t="s">
        <v>12</v>
      </c>
      <c r="B549" s="2" t="s">
        <v>750</v>
      </c>
      <c r="C549" s="2" t="s">
        <v>14</v>
      </c>
      <c r="D549" s="3" t="s">
        <v>15</v>
      </c>
      <c r="E549" s="2" t="s">
        <v>752</v>
      </c>
      <c r="F549" s="2" t="str">
        <f t="shared" si="56"/>
        <v>SL-01</v>
      </c>
      <c r="G549" s="2" t="str">
        <f t="shared" si="57"/>
        <v>STAINLESS STEEL COLA BOTTLE 750ML SK750</v>
      </c>
      <c r="H549" s="2" t="str">
        <f t="shared" si="58"/>
        <v>QTY:29616 PCS/USD 1.139 PER PCS</v>
      </c>
      <c r="I549" s="15" t="str">
        <f t="shared" si="59"/>
        <v/>
      </c>
      <c r="J549" s="15">
        <f t="shared" si="62"/>
        <v>29616</v>
      </c>
      <c r="K549" s="2" t="str">
        <f>IFERROR(
TRIM(_xlfn.TEXTAFTER(_xlfn.TEXTBEFORE(_xlfn.TEXTAFTER(tblRaw[[#This Row],[GOODS DESCRIPTION]],"QTY"),"/")," ")),
tblRaw[[#This Row],[Unit of measure]]
)</f>
        <v>PCS</v>
      </c>
      <c r="L549" s="2">
        <f t="shared" si="60"/>
        <v>1.139</v>
      </c>
      <c r="M549" s="2" t="str">
        <f t="shared" si="61"/>
        <v>USD</v>
      </c>
      <c r="N549" s="2">
        <v>5676.4</v>
      </c>
      <c r="O549" s="2" t="s">
        <v>17</v>
      </c>
      <c r="P549" s="2">
        <v>514.48292049999998</v>
      </c>
      <c r="Q549" s="2">
        <v>2920410.85</v>
      </c>
      <c r="R549" s="2">
        <v>6.1320967880000001</v>
      </c>
      <c r="S549" s="2">
        <v>34808.234210000002</v>
      </c>
      <c r="T549" s="6">
        <v>1070038.6000000001</v>
      </c>
    </row>
    <row r="550" spans="1:20">
      <c r="A550" s="5" t="s">
        <v>12</v>
      </c>
      <c r="B550" s="2" t="s">
        <v>750</v>
      </c>
      <c r="C550" s="2" t="s">
        <v>14</v>
      </c>
      <c r="D550" s="3" t="s">
        <v>15</v>
      </c>
      <c r="E550" s="2" t="s">
        <v>753</v>
      </c>
      <c r="F550" s="2" t="str">
        <f t="shared" si="56"/>
        <v>SB-01</v>
      </c>
      <c r="G550" s="2" t="str">
        <f t="shared" si="57"/>
        <v>STAINLESS STEEL SPORTS BOTTLE 750ML SG-702</v>
      </c>
      <c r="H550" s="2" t="str">
        <f t="shared" si="58"/>
        <v>QTY: 5712NUM/USD 1.055 PER NUM</v>
      </c>
      <c r="I550" s="15" t="str">
        <f t="shared" si="59"/>
        <v>QTY:</v>
      </c>
      <c r="J550" s="15" t="str">
        <f t="shared" si="62"/>
        <v/>
      </c>
      <c r="K550" s="2" t="str">
        <f>IFERROR(
TRIM(_xlfn.TEXTAFTER(_xlfn.TEXTBEFORE(_xlfn.TEXTAFTER(tblRaw[[#This Row],[GOODS DESCRIPTION]],"QTY"),"/")," ")),
tblRaw[[#This Row],[Unit of measure]]
)</f>
        <v>5712NUM</v>
      </c>
      <c r="L550" s="2">
        <f t="shared" si="60"/>
        <v>1.0549999999999999</v>
      </c>
      <c r="M550" s="2" t="str">
        <f t="shared" si="61"/>
        <v>USD</v>
      </c>
      <c r="N550" s="2">
        <v>999.6</v>
      </c>
      <c r="O550" s="2" t="s">
        <v>17</v>
      </c>
      <c r="P550" s="2">
        <v>521.92519010000001</v>
      </c>
      <c r="Q550" s="2">
        <v>521716.42</v>
      </c>
      <c r="R550" s="2">
        <v>6.2208008350000004</v>
      </c>
      <c r="S550" s="2">
        <v>6218.3125149999996</v>
      </c>
      <c r="T550" s="6">
        <v>191156.9</v>
      </c>
    </row>
    <row r="551" spans="1:20">
      <c r="A551" s="5" t="s">
        <v>12</v>
      </c>
      <c r="B551" s="2" t="s">
        <v>750</v>
      </c>
      <c r="C551" s="2" t="s">
        <v>14</v>
      </c>
      <c r="D551" s="3" t="s">
        <v>15</v>
      </c>
      <c r="E551" s="2" t="s">
        <v>754</v>
      </c>
      <c r="F551" s="2" t="str">
        <f t="shared" si="56"/>
        <v>STAINLESS</v>
      </c>
      <c r="G551" s="2" t="str">
        <f t="shared" si="57"/>
        <v>STEEL SPORTS BOTTLE 500ML S116-500</v>
      </c>
      <c r="H551" s="2" t="str">
        <f t="shared" si="58"/>
        <v>AM-314</v>
      </c>
      <c r="I551" s="15" t="str">
        <f t="shared" si="59"/>
        <v>AM-314)</v>
      </c>
      <c r="J551" s="15">
        <f t="shared" si="62"/>
        <v>12216</v>
      </c>
      <c r="K551" s="2" t="str">
        <f>IFERROR(
TRIM(_xlfn.TEXTAFTER(_xlfn.TEXTBEFORE(_xlfn.TEXTAFTER(tblRaw[[#This Row],[GOODS DESCRIPTION]],"QTY"),"/")," ")),
tblRaw[[#This Row],[Unit of measure]]
)</f>
        <v>NOS</v>
      </c>
      <c r="L551" s="2">
        <f t="shared" si="60"/>
        <v>0.94299999999999995</v>
      </c>
      <c r="M551" s="2" t="str">
        <f t="shared" si="61"/>
        <v>USD</v>
      </c>
      <c r="N551" s="2">
        <v>1476.1</v>
      </c>
      <c r="O551" s="2" t="s">
        <v>17</v>
      </c>
      <c r="P551" s="2">
        <v>677.28743989999998</v>
      </c>
      <c r="Q551" s="2">
        <v>999743.99</v>
      </c>
      <c r="R551" s="2">
        <v>8.0725558979999992</v>
      </c>
      <c r="S551" s="2">
        <v>11915.89976</v>
      </c>
      <c r="T551" s="6">
        <v>366306.2</v>
      </c>
    </row>
    <row r="552" spans="1:20">
      <c r="A552" s="5" t="s">
        <v>12</v>
      </c>
      <c r="B552" s="2" t="s">
        <v>750</v>
      </c>
      <c r="C552" s="2" t="s">
        <v>14</v>
      </c>
      <c r="D552" s="3" t="s">
        <v>15</v>
      </c>
      <c r="E552" s="2" t="s">
        <v>755</v>
      </c>
      <c r="F552" s="2" t="str">
        <f t="shared" si="56"/>
        <v>AM-06</v>
      </c>
      <c r="G552" s="2" t="str">
        <f t="shared" si="57"/>
        <v>STAINLESS STEEL BOTTLE 750ML SG805</v>
      </c>
      <c r="H552" s="2" t="str">
        <f t="shared" si="58"/>
        <v>QTY:6720 PCS/USD 1.028 PER PCS</v>
      </c>
      <c r="I552" s="15" t="str">
        <f t="shared" si="59"/>
        <v/>
      </c>
      <c r="J552" s="15">
        <f t="shared" si="62"/>
        <v>6720</v>
      </c>
      <c r="K552" s="2" t="str">
        <f>IFERROR(
TRIM(_xlfn.TEXTAFTER(_xlfn.TEXTBEFORE(_xlfn.TEXTAFTER(tblRaw[[#This Row],[GOODS DESCRIPTION]],"QTY"),"/")," ")),
tblRaw[[#This Row],[Unit of measure]]
)</f>
        <v>PCS</v>
      </c>
      <c r="L552" s="2">
        <f t="shared" si="60"/>
        <v>1.028</v>
      </c>
      <c r="M552" s="2" t="str">
        <f t="shared" si="61"/>
        <v>USD</v>
      </c>
      <c r="N552" s="2">
        <v>980</v>
      </c>
      <c r="O552" s="2" t="s">
        <v>17</v>
      </c>
      <c r="P552" s="2">
        <v>610.28148980000003</v>
      </c>
      <c r="Q552" s="2">
        <v>598075.86</v>
      </c>
      <c r="R552" s="2">
        <v>7.2739152540000003</v>
      </c>
      <c r="S552" s="2">
        <v>7128.4369489999999</v>
      </c>
      <c r="T552" s="6">
        <v>219135</v>
      </c>
    </row>
    <row r="553" spans="1:20">
      <c r="A553" s="5" t="s">
        <v>12</v>
      </c>
      <c r="B553" s="2" t="s">
        <v>750</v>
      </c>
      <c r="C553" s="2" t="s">
        <v>14</v>
      </c>
      <c r="D553" s="3" t="s">
        <v>15</v>
      </c>
      <c r="E553" s="2" t="s">
        <v>756</v>
      </c>
      <c r="F553" s="2" t="str">
        <f t="shared" si="56"/>
        <v>STAINLESS</v>
      </c>
      <c r="G553" s="2" t="str">
        <f t="shared" si="57"/>
        <v>STEEL SPORTS BOTTLE</v>
      </c>
      <c r="H553" s="2" t="str">
        <f t="shared" si="58"/>
        <v>KWB-600F</v>
      </c>
      <c r="I553" s="15" t="str">
        <f t="shared" si="59"/>
        <v>KWB-600F)</v>
      </c>
      <c r="J553" s="15">
        <f t="shared" si="62"/>
        <v>49716</v>
      </c>
      <c r="K553" s="2" t="str">
        <f>IFERROR(
TRIM(_xlfn.TEXTAFTER(_xlfn.TEXTBEFORE(_xlfn.TEXTAFTER(tblRaw[[#This Row],[GOODS DESCRIPTION]],"QTY"),"/")," ")),
tblRaw[[#This Row],[Unit of measure]]
)</f>
        <v>49716 PCS</v>
      </c>
      <c r="L553" s="2">
        <f t="shared" si="60"/>
        <v>0.94</v>
      </c>
      <c r="M553" s="2" t="str">
        <f t="shared" si="61"/>
        <v>USD</v>
      </c>
      <c r="N553" s="2">
        <v>7600</v>
      </c>
      <c r="O553" s="2" t="s">
        <v>17</v>
      </c>
      <c r="P553" s="2">
        <v>524.01387109999996</v>
      </c>
      <c r="Q553" s="2">
        <v>3982505.42</v>
      </c>
      <c r="R553" s="2">
        <v>6.2456957219999998</v>
      </c>
      <c r="S553" s="2">
        <v>47467.287490000002</v>
      </c>
      <c r="T553" s="6">
        <v>1459190</v>
      </c>
    </row>
    <row r="554" spans="1:20">
      <c r="A554" s="5" t="s">
        <v>12</v>
      </c>
      <c r="B554" s="2" t="s">
        <v>750</v>
      </c>
      <c r="C554" s="2" t="s">
        <v>14</v>
      </c>
      <c r="D554" s="3" t="s">
        <v>15</v>
      </c>
      <c r="E554" s="2" t="s">
        <v>757</v>
      </c>
      <c r="F554" s="2" t="str">
        <f t="shared" si="56"/>
        <v>STAINLESS</v>
      </c>
      <c r="G554" s="2" t="str">
        <f t="shared" si="57"/>
        <v>STEEL BOTTLE 750ML SG805</v>
      </c>
      <c r="H554" s="2" t="str">
        <f t="shared" si="58"/>
        <v>AM-06</v>
      </c>
      <c r="I554" s="15" t="str">
        <f t="shared" si="59"/>
        <v/>
      </c>
      <c r="J554" s="15">
        <f t="shared" si="62"/>
        <v>19848</v>
      </c>
      <c r="K554" s="2" t="str">
        <f>IFERROR(
TRIM(_xlfn.TEXTAFTER(_xlfn.TEXTBEFORE(_xlfn.TEXTAFTER(tblRaw[[#This Row],[GOODS DESCRIPTION]],"QTY"),"/")," ")),
tblRaw[[#This Row],[Unit of measure]]
)</f>
        <v>NOS</v>
      </c>
      <c r="L554" s="2">
        <f t="shared" si="60"/>
        <v>1</v>
      </c>
      <c r="M554" s="2" t="str">
        <f t="shared" si="61"/>
        <v>USD</v>
      </c>
      <c r="N554" s="2">
        <v>3308</v>
      </c>
      <c r="O554" s="2" t="s">
        <v>17</v>
      </c>
      <c r="P554" s="2">
        <v>520.71402660000001</v>
      </c>
      <c r="Q554" s="2">
        <v>1722522</v>
      </c>
      <c r="R554" s="2">
        <v>6.2063650370000003</v>
      </c>
      <c r="S554" s="2">
        <v>20530.65554</v>
      </c>
      <c r="T554" s="6">
        <v>631132</v>
      </c>
    </row>
    <row r="555" spans="1:20">
      <c r="A555" s="5" t="s">
        <v>12</v>
      </c>
      <c r="B555" s="2" t="s">
        <v>758</v>
      </c>
      <c r="C555" s="2" t="s">
        <v>14</v>
      </c>
      <c r="D555" s="3" t="s">
        <v>15</v>
      </c>
      <c r="E555" s="2" t="s">
        <v>759</v>
      </c>
      <c r="F555" s="2" t="str">
        <f t="shared" si="56"/>
        <v>RYX-02-026-3S</v>
      </c>
      <c r="G555" s="2" t="str">
        <f t="shared" si="57"/>
        <v>MILD STEEL MULTI FUNCTION CLOTH STAND</v>
      </c>
      <c r="H555" s="2" t="str">
        <f t="shared" si="58"/>
        <v>QTY :848 NUM/CNY 84.00 PER NUM</v>
      </c>
      <c r="I555" s="15" t="str">
        <f t="shared" si="59"/>
        <v/>
      </c>
      <c r="J555" s="15" t="str">
        <f t="shared" si="62"/>
        <v/>
      </c>
      <c r="K555" s="2" t="str">
        <f>IFERROR(
TRIM(_xlfn.TEXTAFTER(_xlfn.TEXTBEFORE(_xlfn.TEXTAFTER(tblRaw[[#This Row],[GOODS DESCRIPTION]],"QTY"),"/")," ")),
tblRaw[[#This Row],[Unit of measure]]
)</f>
        <v>:848 NUM</v>
      </c>
      <c r="L555" s="2">
        <f t="shared" si="60"/>
        <v>84</v>
      </c>
      <c r="M555" s="2" t="str">
        <f t="shared" si="61"/>
        <v>CNY</v>
      </c>
      <c r="N555" s="2">
        <v>3307.2</v>
      </c>
      <c r="O555" s="2" t="s">
        <v>17</v>
      </c>
      <c r="P555" s="2">
        <v>261.81921870000002</v>
      </c>
      <c r="Q555" s="2">
        <v>865888.52</v>
      </c>
      <c r="R555" s="2">
        <v>3.1206104730000002</v>
      </c>
      <c r="S555" s="2">
        <v>10320.482959999999</v>
      </c>
      <c r="T555" s="6">
        <v>317261.59999999998</v>
      </c>
    </row>
    <row r="556" spans="1:20">
      <c r="A556" s="5" t="s">
        <v>12</v>
      </c>
      <c r="B556" s="2" t="s">
        <v>758</v>
      </c>
      <c r="C556" s="2" t="s">
        <v>14</v>
      </c>
      <c r="D556" s="3" t="s">
        <v>15</v>
      </c>
      <c r="E556" s="2" t="s">
        <v>759</v>
      </c>
      <c r="F556" s="2" t="str">
        <f t="shared" si="56"/>
        <v>RYX-02-026-3S</v>
      </c>
      <c r="G556" s="2" t="str">
        <f t="shared" si="57"/>
        <v>MILD STEEL MULTI FUNCTION CLOTH STAND</v>
      </c>
      <c r="H556" s="2" t="str">
        <f t="shared" si="58"/>
        <v>QTY :848 NUM/CNY 84.00 PER NUM</v>
      </c>
      <c r="I556" s="15" t="str">
        <f t="shared" si="59"/>
        <v/>
      </c>
      <c r="J556" s="15" t="str">
        <f t="shared" si="62"/>
        <v/>
      </c>
      <c r="K556" s="2" t="str">
        <f>IFERROR(
TRIM(_xlfn.TEXTAFTER(_xlfn.TEXTBEFORE(_xlfn.TEXTAFTER(tblRaw[[#This Row],[GOODS DESCRIPTION]],"QTY"),"/")," ")),
tblRaw[[#This Row],[Unit of measure]]
)</f>
        <v>:848 NUM</v>
      </c>
      <c r="L556" s="2">
        <f t="shared" si="60"/>
        <v>84</v>
      </c>
      <c r="M556" s="2" t="str">
        <f t="shared" si="61"/>
        <v>CNY</v>
      </c>
      <c r="N556" s="2">
        <v>3307.2</v>
      </c>
      <c r="O556" s="2" t="s">
        <v>17</v>
      </c>
      <c r="P556" s="2">
        <v>261.81921870000002</v>
      </c>
      <c r="Q556" s="2">
        <v>865888.52</v>
      </c>
      <c r="R556" s="2">
        <v>3.1206104730000002</v>
      </c>
      <c r="S556" s="2">
        <v>10320.482959999999</v>
      </c>
      <c r="T556" s="6">
        <v>317261.59999999998</v>
      </c>
    </row>
    <row r="557" spans="1:20">
      <c r="A557" s="5" t="s">
        <v>12</v>
      </c>
      <c r="B557" s="2" t="s">
        <v>758</v>
      </c>
      <c r="C557" s="2" t="s">
        <v>14</v>
      </c>
      <c r="D557" s="3" t="s">
        <v>15</v>
      </c>
      <c r="E557" s="2" t="s">
        <v>759</v>
      </c>
      <c r="F557" s="2" t="str">
        <f t="shared" si="56"/>
        <v>RYX-02-026-3S</v>
      </c>
      <c r="G557" s="2" t="str">
        <f t="shared" si="57"/>
        <v>MILD STEEL MULTI FUNCTION CLOTH STAND</v>
      </c>
      <c r="H557" s="2" t="str">
        <f t="shared" si="58"/>
        <v>QTY :848 NUM/CNY 84.00 PER NUM</v>
      </c>
      <c r="I557" s="15" t="str">
        <f t="shared" si="59"/>
        <v/>
      </c>
      <c r="J557" s="15" t="str">
        <f t="shared" si="62"/>
        <v/>
      </c>
      <c r="K557" s="2" t="str">
        <f>IFERROR(
TRIM(_xlfn.TEXTAFTER(_xlfn.TEXTBEFORE(_xlfn.TEXTAFTER(tblRaw[[#This Row],[GOODS DESCRIPTION]],"QTY"),"/")," ")),
tblRaw[[#This Row],[Unit of measure]]
)</f>
        <v>:848 NUM</v>
      </c>
      <c r="L557" s="2">
        <f t="shared" si="60"/>
        <v>84</v>
      </c>
      <c r="M557" s="2" t="str">
        <f t="shared" si="61"/>
        <v>CNY</v>
      </c>
      <c r="N557" s="2">
        <v>3307.2</v>
      </c>
      <c r="O557" s="2" t="s">
        <v>17</v>
      </c>
      <c r="P557" s="2">
        <v>261.81921870000002</v>
      </c>
      <c r="Q557" s="2">
        <v>865888.52</v>
      </c>
      <c r="R557" s="2">
        <v>3.1206104730000002</v>
      </c>
      <c r="S557" s="2">
        <v>10320.482959999999</v>
      </c>
      <c r="T557" s="6">
        <v>317261.59999999998</v>
      </c>
    </row>
    <row r="558" spans="1:20">
      <c r="A558" s="5" t="s">
        <v>12</v>
      </c>
      <c r="B558" s="2" t="s">
        <v>760</v>
      </c>
      <c r="C558" s="2" t="s">
        <v>14</v>
      </c>
      <c r="D558" s="3" t="s">
        <v>15</v>
      </c>
      <c r="E558" s="2" t="s">
        <v>761</v>
      </c>
      <c r="F558" s="2" t="str">
        <f t="shared" si="56"/>
        <v>STEEL</v>
      </c>
      <c r="G558" s="2" t="str">
        <f t="shared" si="57"/>
        <v>SPRINKLER</v>
      </c>
      <c r="H558" s="2" t="str">
        <f t="shared" si="58"/>
        <v>AM-430</v>
      </c>
      <c r="I558" s="15" t="str">
        <f t="shared" si="59"/>
        <v>AM-430)</v>
      </c>
      <c r="J558" s="15">
        <f t="shared" si="62"/>
        <v>15624</v>
      </c>
      <c r="K558" s="2" t="str">
        <f>IFERROR(
TRIM(_xlfn.TEXTAFTER(_xlfn.TEXTBEFORE(_xlfn.TEXTAFTER(tblRaw[[#This Row],[GOODS DESCRIPTION]],"QTY"),"/")," ")),
tblRaw[[#This Row],[Unit of measure]]
)</f>
        <v>15624 PCS</v>
      </c>
      <c r="L558" s="2">
        <f t="shared" si="60"/>
        <v>0.57199999999999995</v>
      </c>
      <c r="M558" s="2" t="str">
        <f t="shared" si="61"/>
        <v>USD</v>
      </c>
      <c r="N558" s="2">
        <v>2538.9</v>
      </c>
      <c r="O558" s="2" t="s">
        <v>17</v>
      </c>
      <c r="P558" s="2">
        <v>310.41489230000002</v>
      </c>
      <c r="Q558" s="2">
        <v>788112.37</v>
      </c>
      <c r="R558" s="2">
        <v>3.699819932</v>
      </c>
      <c r="S558" s="2">
        <v>9393.4728250000007</v>
      </c>
      <c r="T558" s="6">
        <v>288764.40000000002</v>
      </c>
    </row>
    <row r="559" spans="1:20">
      <c r="A559" s="5" t="s">
        <v>12</v>
      </c>
      <c r="B559" s="2" t="s">
        <v>762</v>
      </c>
      <c r="C559" s="2" t="s">
        <v>14</v>
      </c>
      <c r="D559" s="3" t="s">
        <v>15</v>
      </c>
      <c r="E559" s="2" t="s">
        <v>763</v>
      </c>
      <c r="F559" s="2" t="str">
        <f t="shared" si="56"/>
        <v>STEEL</v>
      </c>
      <c r="G559" s="2" t="str">
        <f t="shared" si="57"/>
        <v>RECTANGLE CONTAINER LARGE</v>
      </c>
      <c r="H559" s="2" t="str">
        <f t="shared" si="58"/>
        <v>6862</v>
      </c>
      <c r="I559" s="15" t="str">
        <f t="shared" si="59"/>
        <v/>
      </c>
      <c r="J559" s="15">
        <f t="shared" si="62"/>
        <v>45018</v>
      </c>
      <c r="K559" s="2" t="str">
        <f>IFERROR(
TRIM(_xlfn.TEXTAFTER(_xlfn.TEXTBEFORE(_xlfn.TEXTAFTER(tblRaw[[#This Row],[GOODS DESCRIPTION]],"QTY"),"/")," ")),
tblRaw[[#This Row],[Unit of measure]]
)</f>
        <v>45018 NOS</v>
      </c>
      <c r="L559" s="2">
        <f t="shared" si="60"/>
        <v>1.47</v>
      </c>
      <c r="M559" s="2" t="str">
        <f t="shared" si="61"/>
        <v>USD</v>
      </c>
      <c r="N559" s="2">
        <v>11254.5</v>
      </c>
      <c r="O559" s="2" t="s">
        <v>17</v>
      </c>
      <c r="P559" s="2">
        <v>501.27466349999997</v>
      </c>
      <c r="Q559" s="2">
        <v>5641595.7000000002</v>
      </c>
      <c r="R559" s="2">
        <v>5.9746682179999997</v>
      </c>
      <c r="S559" s="2">
        <v>67241.903460000001</v>
      </c>
      <c r="T559" s="6">
        <v>2067080.6</v>
      </c>
    </row>
    <row r="560" spans="1:20">
      <c r="A560" s="5" t="s">
        <v>12</v>
      </c>
      <c r="B560" s="2" t="s">
        <v>762</v>
      </c>
      <c r="C560" s="2" t="s">
        <v>14</v>
      </c>
      <c r="D560" s="3" t="s">
        <v>15</v>
      </c>
      <c r="E560" s="2" t="s">
        <v>764</v>
      </c>
      <c r="F560" s="2" t="str">
        <f t="shared" si="56"/>
        <v>STEEL</v>
      </c>
      <c r="G560" s="2" t="str">
        <f t="shared" si="57"/>
        <v>FOOD CONTAINER</v>
      </c>
      <c r="H560" s="2" t="str">
        <f t="shared" si="58"/>
        <v>6571</v>
      </c>
      <c r="I560" s="15" t="str">
        <f t="shared" si="59"/>
        <v/>
      </c>
      <c r="J560" s="15">
        <f t="shared" si="62"/>
        <v>1008</v>
      </c>
      <c r="K560" s="2" t="str">
        <f>IFERROR(
TRIM(_xlfn.TEXTAFTER(_xlfn.TEXTBEFORE(_xlfn.TEXTAFTER(tblRaw[[#This Row],[GOODS DESCRIPTION]],"QTY"),"/")," ")),
tblRaw[[#This Row],[Unit of measure]]
)</f>
        <v>1008 NOS</v>
      </c>
      <c r="L560" s="2">
        <f t="shared" si="60"/>
        <v>3.9</v>
      </c>
      <c r="M560" s="2" t="str">
        <f t="shared" si="61"/>
        <v>USD</v>
      </c>
      <c r="N560" s="2">
        <v>407.4</v>
      </c>
      <c r="O560" s="2" t="s">
        <v>17</v>
      </c>
      <c r="P560" s="2">
        <v>822.62623959999996</v>
      </c>
      <c r="Q560" s="2">
        <v>335137.93</v>
      </c>
      <c r="R560" s="2">
        <v>9.8048419500000001</v>
      </c>
      <c r="S560" s="2">
        <v>3994.4926099999998</v>
      </c>
      <c r="T560" s="6">
        <v>122794.6</v>
      </c>
    </row>
    <row r="561" spans="1:20">
      <c r="A561" s="5" t="s">
        <v>12</v>
      </c>
      <c r="B561" s="2" t="s">
        <v>762</v>
      </c>
      <c r="C561" s="2" t="s">
        <v>14</v>
      </c>
      <c r="D561" s="3" t="s">
        <v>15</v>
      </c>
      <c r="E561" s="2" t="s">
        <v>765</v>
      </c>
      <c r="F561" s="2" t="str">
        <f t="shared" si="56"/>
        <v>STEEL</v>
      </c>
      <c r="G561" s="2" t="str">
        <f t="shared" si="57"/>
        <v>LUNCH BOX</v>
      </c>
      <c r="H561" s="2" t="str">
        <f t="shared" si="58"/>
        <v>6728</v>
      </c>
      <c r="I561" s="15" t="str">
        <f t="shared" si="59"/>
        <v/>
      </c>
      <c r="J561" s="15">
        <f t="shared" si="62"/>
        <v>2400</v>
      </c>
      <c r="K561" s="2" t="str">
        <f>IFERROR(
TRIM(_xlfn.TEXTAFTER(_xlfn.TEXTBEFORE(_xlfn.TEXTAFTER(tblRaw[[#This Row],[GOODS DESCRIPTION]],"QTY"),"/")," ")),
tblRaw[[#This Row],[Unit of measure]]
)</f>
        <v>2400 NOS</v>
      </c>
      <c r="L561" s="2">
        <f t="shared" si="60"/>
        <v>2.25</v>
      </c>
      <c r="M561" s="2" t="str">
        <f t="shared" si="61"/>
        <v>USD</v>
      </c>
      <c r="N561" s="2">
        <v>832</v>
      </c>
      <c r="O561" s="2" t="s">
        <v>17</v>
      </c>
      <c r="P561" s="2">
        <v>553.31046879999997</v>
      </c>
      <c r="Q561" s="2">
        <v>460354.31</v>
      </c>
      <c r="R561" s="2">
        <v>6.5948804379999997</v>
      </c>
      <c r="S561" s="2">
        <v>5486.9405239999996</v>
      </c>
      <c r="T561" s="6">
        <v>168673.9</v>
      </c>
    </row>
    <row r="562" spans="1:20">
      <c r="A562" s="5" t="s">
        <v>12</v>
      </c>
      <c r="B562" s="2" t="s">
        <v>762</v>
      </c>
      <c r="C562" s="2" t="s">
        <v>14</v>
      </c>
      <c r="D562" s="3" t="s">
        <v>15</v>
      </c>
      <c r="E562" s="2" t="s">
        <v>766</v>
      </c>
      <c r="F562" s="2" t="str">
        <f t="shared" si="56"/>
        <v>STEEL</v>
      </c>
      <c r="G562" s="2" t="str">
        <f t="shared" si="57"/>
        <v>FOOD CONTAINER</v>
      </c>
      <c r="H562" s="2" t="str">
        <f t="shared" si="58"/>
        <v>6713</v>
      </c>
      <c r="I562" s="15" t="str">
        <f t="shared" si="59"/>
        <v/>
      </c>
      <c r="J562" s="15">
        <f t="shared" si="62"/>
        <v>2400</v>
      </c>
      <c r="K562" s="2" t="str">
        <f>IFERROR(
TRIM(_xlfn.TEXTAFTER(_xlfn.TEXTBEFORE(_xlfn.TEXTAFTER(tblRaw[[#This Row],[GOODS DESCRIPTION]],"QTY"),"/")," ")),
tblRaw[[#This Row],[Unit of measure]]
)</f>
        <v>2400 NOS</v>
      </c>
      <c r="L562" s="2">
        <f t="shared" si="60"/>
        <v>1.68</v>
      </c>
      <c r="M562" s="2" t="str">
        <f t="shared" si="61"/>
        <v>USD</v>
      </c>
      <c r="N562" s="2">
        <v>707.33299999999997</v>
      </c>
      <c r="O562" s="2" t="s">
        <v>17</v>
      </c>
      <c r="P562" s="2">
        <v>485.95381520000001</v>
      </c>
      <c r="Q562" s="2">
        <v>343731.17</v>
      </c>
      <c r="R562" s="2">
        <v>5.7920597760000003</v>
      </c>
      <c r="S562" s="2">
        <v>4096.9150179999997</v>
      </c>
      <c r="T562" s="6">
        <v>125943</v>
      </c>
    </row>
    <row r="563" spans="1:20">
      <c r="A563" s="5" t="s">
        <v>12</v>
      </c>
      <c r="B563" s="2" t="s">
        <v>762</v>
      </c>
      <c r="C563" s="2" t="s">
        <v>14</v>
      </c>
      <c r="D563" s="3" t="s">
        <v>15</v>
      </c>
      <c r="E563" s="2" t="s">
        <v>767</v>
      </c>
      <c r="F563" s="2" t="str">
        <f t="shared" si="56"/>
        <v>STEEL</v>
      </c>
      <c r="G563" s="2" t="str">
        <f t="shared" si="57"/>
        <v>LUNCH BOX</v>
      </c>
      <c r="H563" s="2" t="str">
        <f t="shared" si="58"/>
        <v>6564</v>
      </c>
      <c r="I563" s="15" t="str">
        <f t="shared" si="59"/>
        <v/>
      </c>
      <c r="J563" s="15">
        <f t="shared" si="62"/>
        <v>1200</v>
      </c>
      <c r="K563" s="2" t="str">
        <f>IFERROR(
TRIM(_xlfn.TEXTAFTER(_xlfn.TEXTBEFORE(_xlfn.TEXTAFTER(tblRaw[[#This Row],[GOODS DESCRIPTION]],"QTY"),"/")," ")),
tblRaw[[#This Row],[Unit of measure]]
)</f>
        <v>1200 NOS</v>
      </c>
      <c r="L563" s="2">
        <f t="shared" si="60"/>
        <v>3.7</v>
      </c>
      <c r="M563" s="2" t="str">
        <f t="shared" si="61"/>
        <v>USD</v>
      </c>
      <c r="N563" s="2">
        <v>678</v>
      </c>
      <c r="O563" s="2" t="s">
        <v>17</v>
      </c>
      <c r="P563" s="2">
        <v>558.27957230000004</v>
      </c>
      <c r="Q563" s="2">
        <v>378513.55</v>
      </c>
      <c r="R563" s="2">
        <v>6.6541069400000001</v>
      </c>
      <c r="S563" s="2">
        <v>4511.4845050000004</v>
      </c>
      <c r="T563" s="6">
        <v>138687.4</v>
      </c>
    </row>
    <row r="564" spans="1:20">
      <c r="A564" s="5" t="s">
        <v>12</v>
      </c>
      <c r="B564" s="2" t="s">
        <v>762</v>
      </c>
      <c r="C564" s="2" t="s">
        <v>14</v>
      </c>
      <c r="D564" s="3" t="s">
        <v>15</v>
      </c>
      <c r="E564" s="2" t="s">
        <v>768</v>
      </c>
      <c r="F564" s="2" t="str">
        <f t="shared" si="56"/>
        <v>STEEL</v>
      </c>
      <c r="G564" s="2" t="str">
        <f t="shared" si="57"/>
        <v>LUNCH BOX</v>
      </c>
      <c r="H564" s="2" t="str">
        <f t="shared" si="58"/>
        <v>6720</v>
      </c>
      <c r="I564" s="15" t="str">
        <f t="shared" si="59"/>
        <v/>
      </c>
      <c r="J564" s="15">
        <f t="shared" si="62"/>
        <v>1200</v>
      </c>
      <c r="K564" s="2" t="str">
        <f>IFERROR(
TRIM(_xlfn.TEXTAFTER(_xlfn.TEXTBEFORE(_xlfn.TEXTAFTER(tblRaw[[#This Row],[GOODS DESCRIPTION]],"QTY"),"/")," ")),
tblRaw[[#This Row],[Unit of measure]]
)</f>
        <v>1200 NOS</v>
      </c>
      <c r="L564" s="2">
        <f t="shared" si="60"/>
        <v>2.72</v>
      </c>
      <c r="M564" s="2" t="str">
        <f t="shared" si="61"/>
        <v>USD</v>
      </c>
      <c r="N564" s="2">
        <v>376.66699999999997</v>
      </c>
      <c r="O564" s="2" t="s">
        <v>17</v>
      </c>
      <c r="P564" s="2">
        <v>738.73896569999999</v>
      </c>
      <c r="Q564" s="2">
        <v>278258.59000000003</v>
      </c>
      <c r="R564" s="2">
        <v>8.8049936320000004</v>
      </c>
      <c r="S564" s="2">
        <v>3316.5505360000002</v>
      </c>
      <c r="T564" s="6">
        <v>101954</v>
      </c>
    </row>
    <row r="565" spans="1:20">
      <c r="A565" s="5" t="s">
        <v>12</v>
      </c>
      <c r="B565" s="2" t="s">
        <v>762</v>
      </c>
      <c r="C565" s="2" t="s">
        <v>14</v>
      </c>
      <c r="D565" s="3" t="s">
        <v>15</v>
      </c>
      <c r="E565" s="2" t="s">
        <v>769</v>
      </c>
      <c r="F565" s="2" t="str">
        <f t="shared" si="56"/>
        <v>STEEL</v>
      </c>
      <c r="G565" s="2" t="str">
        <f t="shared" si="57"/>
        <v>LUNCH BOX</v>
      </c>
      <c r="H565" s="2" t="str">
        <f t="shared" si="58"/>
        <v>6588</v>
      </c>
      <c r="I565" s="15" t="str">
        <f t="shared" si="59"/>
        <v/>
      </c>
      <c r="J565" s="15">
        <f t="shared" si="62"/>
        <v>1200</v>
      </c>
      <c r="K565" s="2" t="str">
        <f>IFERROR(
TRIM(_xlfn.TEXTAFTER(_xlfn.TEXTBEFORE(_xlfn.TEXTAFTER(tblRaw[[#This Row],[GOODS DESCRIPTION]],"QTY"),"/")," ")),
tblRaw[[#This Row],[Unit of measure]]
)</f>
        <v>1200 NOS</v>
      </c>
      <c r="L565" s="2">
        <f t="shared" si="60"/>
        <v>2.4500000000000002</v>
      </c>
      <c r="M565" s="2" t="str">
        <f t="shared" si="61"/>
        <v>USD</v>
      </c>
      <c r="N565" s="2">
        <v>345</v>
      </c>
      <c r="O565" s="2" t="s">
        <v>17</v>
      </c>
      <c r="P565" s="2">
        <v>726.48501450000003</v>
      </c>
      <c r="Q565" s="2">
        <v>250637.33</v>
      </c>
      <c r="R565" s="2">
        <v>8.6589393860000001</v>
      </c>
      <c r="S565" s="2">
        <v>2987.3340880000001</v>
      </c>
      <c r="T565" s="6">
        <v>91833.5</v>
      </c>
    </row>
    <row r="566" spans="1:20">
      <c r="A566" s="5" t="s">
        <v>12</v>
      </c>
      <c r="B566" s="2" t="s">
        <v>762</v>
      </c>
      <c r="C566" s="2" t="s">
        <v>14</v>
      </c>
      <c r="D566" s="3" t="s">
        <v>15</v>
      </c>
      <c r="E566" s="2" t="s">
        <v>770</v>
      </c>
      <c r="F566" s="2" t="str">
        <f t="shared" si="56"/>
        <v>STEEL</v>
      </c>
      <c r="G566" s="2" t="str">
        <f t="shared" si="57"/>
        <v>LUNCH BOX</v>
      </c>
      <c r="H566" s="2" t="str">
        <f t="shared" si="58"/>
        <v>6585</v>
      </c>
      <c r="I566" s="15" t="str">
        <f t="shared" si="59"/>
        <v/>
      </c>
      <c r="J566" s="15">
        <f t="shared" si="62"/>
        <v>1200</v>
      </c>
      <c r="K566" s="2" t="str">
        <f>IFERROR(
TRIM(_xlfn.TEXTAFTER(_xlfn.TEXTBEFORE(_xlfn.TEXTAFTER(tblRaw[[#This Row],[GOODS DESCRIPTION]],"QTY"),"/")," ")),
tblRaw[[#This Row],[Unit of measure]]
)</f>
        <v>1200 NOS</v>
      </c>
      <c r="L566" s="2">
        <f t="shared" si="60"/>
        <v>3.65</v>
      </c>
      <c r="M566" s="2" t="str">
        <f t="shared" si="61"/>
        <v>USD</v>
      </c>
      <c r="N566" s="2">
        <v>738</v>
      </c>
      <c r="O566" s="2" t="s">
        <v>17</v>
      </c>
      <c r="P566" s="2">
        <v>505.95995929999998</v>
      </c>
      <c r="Q566" s="2">
        <v>373398.45</v>
      </c>
      <c r="R566" s="2">
        <v>6.0305120299999997</v>
      </c>
      <c r="S566" s="2">
        <v>4450.5178779999997</v>
      </c>
      <c r="T566" s="6">
        <v>136813.20000000001</v>
      </c>
    </row>
    <row r="567" spans="1:20">
      <c r="A567" s="5" t="s">
        <v>12</v>
      </c>
      <c r="B567" s="2" t="s">
        <v>762</v>
      </c>
      <c r="C567" s="2" t="s">
        <v>14</v>
      </c>
      <c r="D567" s="3" t="s">
        <v>15</v>
      </c>
      <c r="E567" s="2" t="s">
        <v>771</v>
      </c>
      <c r="F567" s="2" t="str">
        <f t="shared" si="56"/>
        <v>STEEL</v>
      </c>
      <c r="G567" s="2" t="str">
        <f t="shared" si="57"/>
        <v>LUNCH BOX</v>
      </c>
      <c r="H567" s="2" t="str">
        <f t="shared" si="58"/>
        <v>6122</v>
      </c>
      <c r="I567" s="15" t="str">
        <f t="shared" si="59"/>
        <v/>
      </c>
      <c r="J567" s="15">
        <f t="shared" si="62"/>
        <v>2400</v>
      </c>
      <c r="K567" s="2" t="str">
        <f>IFERROR(
TRIM(_xlfn.TEXTAFTER(_xlfn.TEXTBEFORE(_xlfn.TEXTAFTER(tblRaw[[#This Row],[GOODS DESCRIPTION]],"QTY"),"/")," ")),
tblRaw[[#This Row],[Unit of measure]]
)</f>
        <v>2400 NOS</v>
      </c>
      <c r="L567" s="2">
        <f t="shared" si="60"/>
        <v>2.02</v>
      </c>
      <c r="M567" s="2" t="str">
        <f t="shared" si="61"/>
        <v>USD</v>
      </c>
      <c r="N567" s="2">
        <v>748</v>
      </c>
      <c r="O567" s="2" t="s">
        <v>17</v>
      </c>
      <c r="P567" s="2">
        <v>552.53451870000004</v>
      </c>
      <c r="Q567" s="2">
        <v>413295.82</v>
      </c>
      <c r="R567" s="2">
        <v>6.5856319269999997</v>
      </c>
      <c r="S567" s="2">
        <v>4926.0526819999995</v>
      </c>
      <c r="T567" s="6">
        <v>151431.6</v>
      </c>
    </row>
    <row r="568" spans="1:20">
      <c r="A568" s="5" t="s">
        <v>12</v>
      </c>
      <c r="B568" s="2" t="s">
        <v>772</v>
      </c>
      <c r="C568" s="2" t="s">
        <v>14</v>
      </c>
      <c r="D568" s="3" t="s">
        <v>15</v>
      </c>
      <c r="E568" s="2" t="s">
        <v>773</v>
      </c>
      <c r="F568" s="2" t="str">
        <f t="shared" si="56"/>
        <v>NP-19</v>
      </c>
      <c r="G568" s="2" t="str">
        <f t="shared" si="57"/>
        <v>STEEL SALT BOTTLE</v>
      </c>
      <c r="H568" s="2" t="str">
        <f t="shared" si="58"/>
        <v>QTY:15480 PCS /USD 0.4475 PER PCS</v>
      </c>
      <c r="I568" s="15" t="str">
        <f t="shared" si="59"/>
        <v>QTY:15480</v>
      </c>
      <c r="J568" s="15">
        <f t="shared" si="62"/>
        <v>15480</v>
      </c>
      <c r="K568" s="2" t="str">
        <f>IFERROR(
TRIM(_xlfn.TEXTAFTER(_xlfn.TEXTBEFORE(_xlfn.TEXTAFTER(tblRaw[[#This Row],[GOODS DESCRIPTION]],"QTY"),"/")," ")),
tblRaw[[#This Row],[Unit of measure]]
)</f>
        <v>PCS</v>
      </c>
      <c r="L568" s="2">
        <f t="shared" si="60"/>
        <v>0.44750000000000001</v>
      </c>
      <c r="M568" s="2" t="str">
        <f t="shared" si="61"/>
        <v>USD</v>
      </c>
      <c r="N568" s="2">
        <v>2408</v>
      </c>
      <c r="O568" s="2" t="s">
        <v>17</v>
      </c>
      <c r="P568" s="2">
        <v>251.95366279999999</v>
      </c>
      <c r="Q568" s="2">
        <v>606704.42000000004</v>
      </c>
      <c r="R568" s="2">
        <v>3.003023394</v>
      </c>
      <c r="S568" s="2">
        <v>7231.280334</v>
      </c>
      <c r="T568" s="6">
        <v>222296.5</v>
      </c>
    </row>
    <row r="569" spans="1:20">
      <c r="A569" s="5" t="s">
        <v>12</v>
      </c>
      <c r="B569" s="2" t="s">
        <v>772</v>
      </c>
      <c r="C569" s="2" t="s">
        <v>14</v>
      </c>
      <c r="D569" s="3" t="s">
        <v>15</v>
      </c>
      <c r="E569" s="2" t="s">
        <v>774</v>
      </c>
      <c r="F569" s="2" t="str">
        <f t="shared" si="56"/>
        <v>NP-55</v>
      </c>
      <c r="G569" s="2" t="str">
        <f t="shared" si="57"/>
        <v>STEEL TEA STRAINER</v>
      </c>
      <c r="H569" s="2" t="str">
        <f t="shared" si="58"/>
        <v>QTY:100800 PCS/USD 0.2839 PER PCS</v>
      </c>
      <c r="I569" s="15" t="str">
        <f t="shared" si="59"/>
        <v>QTY:100800</v>
      </c>
      <c r="J569" s="15">
        <f t="shared" si="62"/>
        <v>100800</v>
      </c>
      <c r="K569" s="2" t="str">
        <f>IFERROR(
TRIM(_xlfn.TEXTAFTER(_xlfn.TEXTBEFORE(_xlfn.TEXTAFTER(tblRaw[[#This Row],[GOODS DESCRIPTION]],"QTY"),"/")," ")),
tblRaw[[#This Row],[Unit of measure]]
)</f>
        <v>PCS</v>
      </c>
      <c r="L569" s="2">
        <f t="shared" si="60"/>
        <v>0.28389999999999999</v>
      </c>
      <c r="M569" s="2" t="str">
        <f t="shared" si="61"/>
        <v>USD</v>
      </c>
      <c r="N569" s="2">
        <v>4620</v>
      </c>
      <c r="O569" s="2" t="s">
        <v>17</v>
      </c>
      <c r="P569" s="2">
        <v>542.49667320000003</v>
      </c>
      <c r="Q569" s="2">
        <v>2506334.63</v>
      </c>
      <c r="R569" s="2">
        <v>6.4659913370000002</v>
      </c>
      <c r="S569" s="2">
        <v>29872.879980000002</v>
      </c>
      <c r="T569" s="6">
        <v>918321</v>
      </c>
    </row>
    <row r="570" spans="1:20">
      <c r="A570" s="5" t="s">
        <v>12</v>
      </c>
      <c r="B570" s="2" t="s">
        <v>772</v>
      </c>
      <c r="C570" s="2" t="s">
        <v>14</v>
      </c>
      <c r="D570" s="3" t="s">
        <v>15</v>
      </c>
      <c r="E570" s="2" t="s">
        <v>775</v>
      </c>
      <c r="F570" s="2" t="str">
        <f t="shared" si="56"/>
        <v>SB-12</v>
      </c>
      <c r="G570" s="2" t="str">
        <f t="shared" si="57"/>
        <v>STEEL TEA STRAINER BIG -</v>
      </c>
      <c r="H570" s="2" t="str">
        <f t="shared" si="58"/>
        <v>QTY:15300 PCS/USD 1.0489 PERPCS</v>
      </c>
      <c r="I570" s="15" t="str">
        <f t="shared" si="59"/>
        <v/>
      </c>
      <c r="J570" s="15">
        <f t="shared" si="62"/>
        <v>15300</v>
      </c>
      <c r="K570" s="2" t="str">
        <f>IFERROR(
TRIM(_xlfn.TEXTAFTER(_xlfn.TEXTBEFORE(_xlfn.TEXTAFTER(tblRaw[[#This Row],[GOODS DESCRIPTION]],"QTY"),"/")," ")),
tblRaw[[#This Row],[Unit of measure]]
)</f>
        <v>PCS</v>
      </c>
      <c r="L570" s="2">
        <f t="shared" si="60"/>
        <v>1.0488999999999999</v>
      </c>
      <c r="M570" s="2" t="str">
        <f t="shared" si="61"/>
        <v>USD</v>
      </c>
      <c r="N570" s="2">
        <v>3740</v>
      </c>
      <c r="O570" s="2" t="s">
        <v>17</v>
      </c>
      <c r="P570" s="2">
        <v>375.80891439999999</v>
      </c>
      <c r="Q570" s="2">
        <v>1405525.34</v>
      </c>
      <c r="R570" s="2">
        <v>4.4792480860000001</v>
      </c>
      <c r="S570" s="2">
        <v>16752.387839999999</v>
      </c>
      <c r="T570" s="6">
        <v>514984.5</v>
      </c>
    </row>
    <row r="571" spans="1:20">
      <c r="A571" s="5" t="s">
        <v>12</v>
      </c>
      <c r="B571" s="2" t="s">
        <v>772</v>
      </c>
      <c r="C571" s="2" t="s">
        <v>14</v>
      </c>
      <c r="D571" s="3" t="s">
        <v>15</v>
      </c>
      <c r="E571" s="2" t="s">
        <v>776</v>
      </c>
      <c r="F571" s="2" t="str">
        <f t="shared" si="56"/>
        <v>AM-217</v>
      </c>
      <c r="G571" s="2" t="str">
        <f t="shared" si="57"/>
        <v>STEEL LEMON SQUEEZER</v>
      </c>
      <c r="H571" s="2" t="str">
        <f t="shared" si="58"/>
        <v>QTY:15000 PCS/USD 1.8461 PER PCS</v>
      </c>
      <c r="I571" s="15" t="str">
        <f t="shared" si="59"/>
        <v/>
      </c>
      <c r="J571" s="15">
        <f t="shared" si="62"/>
        <v>15000</v>
      </c>
      <c r="K571" s="2" t="str">
        <f>IFERROR(
TRIM(_xlfn.TEXTAFTER(_xlfn.TEXTBEFORE(_xlfn.TEXTAFTER(tblRaw[[#This Row],[GOODS DESCRIPTION]],"QTY"),"/")," ")),
tblRaw[[#This Row],[Unit of measure]]
)</f>
        <v>PCS</v>
      </c>
      <c r="L571" s="2">
        <f t="shared" si="60"/>
        <v>1.8461000000000001</v>
      </c>
      <c r="M571" s="2" t="str">
        <f t="shared" si="61"/>
        <v>USD</v>
      </c>
      <c r="N571" s="2">
        <v>4375</v>
      </c>
      <c r="O571" s="2" t="s">
        <v>17</v>
      </c>
      <c r="P571" s="2">
        <v>554.3468206</v>
      </c>
      <c r="Q571" s="2">
        <v>2425267.34</v>
      </c>
      <c r="R571" s="2">
        <v>6.6072326649999997</v>
      </c>
      <c r="S571" s="2">
        <v>28906.642909999999</v>
      </c>
      <c r="T571" s="6">
        <v>888617.9</v>
      </c>
    </row>
    <row r="572" spans="1:20">
      <c r="A572" s="5" t="s">
        <v>12</v>
      </c>
      <c r="B572" s="2" t="s">
        <v>772</v>
      </c>
      <c r="C572" s="2" t="s">
        <v>14</v>
      </c>
      <c r="D572" s="3" t="s">
        <v>15</v>
      </c>
      <c r="E572" s="2" t="s">
        <v>777</v>
      </c>
      <c r="F572" s="2" t="str">
        <f t="shared" si="56"/>
        <v>SB-01</v>
      </c>
      <c r="G572" s="2" t="str">
        <f t="shared" si="57"/>
        <v>STAINLESS STEEL SPORTS BOTTLE 750ML SG-702</v>
      </c>
      <c r="H572" s="2" t="str">
        <f t="shared" si="58"/>
        <v>QTY: 34872NUM/USD 1.0582 PER NUM</v>
      </c>
      <c r="I572" s="15" t="str">
        <f t="shared" si="59"/>
        <v>QTY:</v>
      </c>
      <c r="J572" s="15" t="str">
        <f t="shared" si="62"/>
        <v/>
      </c>
      <c r="K572" s="2" t="str">
        <f>IFERROR(
TRIM(_xlfn.TEXTAFTER(_xlfn.TEXTBEFORE(_xlfn.TEXTAFTER(tblRaw[[#This Row],[GOODS DESCRIPTION]],"QTY"),"/")," ")),
tblRaw[[#This Row],[Unit of measure]]
)</f>
        <v>34872NUM</v>
      </c>
      <c r="L572" s="2">
        <f t="shared" si="60"/>
        <v>1.0582</v>
      </c>
      <c r="M572" s="2" t="str">
        <f t="shared" si="61"/>
        <v>USD</v>
      </c>
      <c r="N572" s="2">
        <v>5957.3</v>
      </c>
      <c r="O572" s="2" t="s">
        <v>17</v>
      </c>
      <c r="P572" s="2">
        <v>536.66181159999996</v>
      </c>
      <c r="Q572" s="2">
        <v>3197055.41</v>
      </c>
      <c r="R572" s="2">
        <v>6.3964459070000004</v>
      </c>
      <c r="S572" s="2">
        <v>38105.547200000001</v>
      </c>
      <c r="T572" s="6">
        <v>1171401.1000000001</v>
      </c>
    </row>
    <row r="573" spans="1:20">
      <c r="A573" s="5" t="s">
        <v>12</v>
      </c>
      <c r="B573" s="2" t="s">
        <v>772</v>
      </c>
      <c r="C573" s="2" t="s">
        <v>14</v>
      </c>
      <c r="D573" s="3" t="s">
        <v>15</v>
      </c>
      <c r="E573" s="2" t="s">
        <v>778</v>
      </c>
      <c r="F573" s="2" t="str">
        <f t="shared" si="56"/>
        <v>NP-20</v>
      </c>
      <c r="G573" s="2" t="str">
        <f t="shared" si="57"/>
        <v>STAINLESS STEEL SPORTS BOTTLE 750ML S-308-C6</v>
      </c>
      <c r="H573" s="2" t="str">
        <f t="shared" si="58"/>
        <v>QTY: 50544 NUM/USD 1.0065 PER NUM</v>
      </c>
      <c r="I573" s="15" t="str">
        <f t="shared" si="59"/>
        <v>QTY:</v>
      </c>
      <c r="J573" s="15">
        <f t="shared" si="62"/>
        <v>50544</v>
      </c>
      <c r="K573" s="2" t="str">
        <f>IFERROR(
TRIM(_xlfn.TEXTAFTER(_xlfn.TEXTBEFORE(_xlfn.TEXTAFTER(tblRaw[[#This Row],[GOODS DESCRIPTION]],"QTY"),"/")," ")),
tblRaw[[#This Row],[Unit of measure]]
)</f>
        <v>50544 NUM</v>
      </c>
      <c r="L573" s="2">
        <f t="shared" si="60"/>
        <v>1.0065</v>
      </c>
      <c r="M573" s="2" t="str">
        <f t="shared" si="61"/>
        <v>USD</v>
      </c>
      <c r="N573" s="2">
        <v>8424</v>
      </c>
      <c r="O573" s="2" t="s">
        <v>17</v>
      </c>
      <c r="P573" s="2">
        <v>523.20346510000002</v>
      </c>
      <c r="Q573" s="2">
        <v>4407465.99</v>
      </c>
      <c r="R573" s="2">
        <v>6.236036533</v>
      </c>
      <c r="S573" s="2">
        <v>52532.371749999998</v>
      </c>
      <c r="T573" s="6">
        <v>1614895.5</v>
      </c>
    </row>
    <row r="574" spans="1:20">
      <c r="A574" s="5" t="s">
        <v>12</v>
      </c>
      <c r="B574" s="2" t="s">
        <v>779</v>
      </c>
      <c r="C574" s="2" t="s">
        <v>14</v>
      </c>
      <c r="D574" s="3" t="s">
        <v>15</v>
      </c>
      <c r="E574" s="2" t="s">
        <v>780</v>
      </c>
      <c r="F574" s="2" t="str">
        <f t="shared" si="56"/>
        <v>STEEL</v>
      </c>
      <c r="G574" s="2" t="str">
        <f t="shared" si="57"/>
        <v>LUNCH BOX</v>
      </c>
      <c r="H574" s="2" t="str">
        <f t="shared" si="58"/>
        <v>6527</v>
      </c>
      <c r="I574" s="15" t="str">
        <f t="shared" si="59"/>
        <v/>
      </c>
      <c r="J574" s="15">
        <f t="shared" si="62"/>
        <v>25680</v>
      </c>
      <c r="K574" s="2" t="str">
        <f>IFERROR(
TRIM(_xlfn.TEXTAFTER(_xlfn.TEXTBEFORE(_xlfn.TEXTAFTER(tblRaw[[#This Row],[GOODS DESCRIPTION]],"QTY"),"/")," ")),
tblRaw[[#This Row],[Unit of measure]]
)</f>
        <v>25680 NOS</v>
      </c>
      <c r="L574" s="2">
        <f t="shared" si="60"/>
        <v>1.9</v>
      </c>
      <c r="M574" s="2" t="str">
        <f t="shared" si="61"/>
        <v>USD</v>
      </c>
      <c r="N574" s="2">
        <v>8945.2000000000007</v>
      </c>
      <c r="O574" s="2" t="s">
        <v>17</v>
      </c>
      <c r="P574" s="2">
        <v>464.60919259999997</v>
      </c>
      <c r="Q574" s="2">
        <v>4156022.15</v>
      </c>
      <c r="R574" s="2">
        <v>5.5376542630000003</v>
      </c>
      <c r="S574" s="2">
        <v>49535.424910000002</v>
      </c>
      <c r="T574" s="6">
        <v>1522766.4</v>
      </c>
    </row>
    <row r="575" spans="1:20">
      <c r="A575" s="5" t="s">
        <v>12</v>
      </c>
      <c r="B575" s="2" t="s">
        <v>779</v>
      </c>
      <c r="C575" s="2" t="s">
        <v>14</v>
      </c>
      <c r="D575" s="3" t="s">
        <v>15</v>
      </c>
      <c r="E575" s="2" t="s">
        <v>781</v>
      </c>
      <c r="F575" s="2" t="str">
        <f t="shared" si="56"/>
        <v>STEEL</v>
      </c>
      <c r="G575" s="2" t="str">
        <f t="shared" si="57"/>
        <v>ROUND CONTAINER MEDIUM</v>
      </c>
      <c r="H575" s="2" t="str">
        <f t="shared" si="58"/>
        <v>6581</v>
      </c>
      <c r="I575" s="15" t="str">
        <f t="shared" si="59"/>
        <v/>
      </c>
      <c r="J575" s="15">
        <f t="shared" si="62"/>
        <v>87792</v>
      </c>
      <c r="K575" s="2" t="str">
        <f>IFERROR(
TRIM(_xlfn.TEXTAFTER(_xlfn.TEXTBEFORE(_xlfn.TEXTAFTER(tblRaw[[#This Row],[GOODS DESCRIPTION]],"QTY"),"/")," ")),
tblRaw[[#This Row],[Unit of measure]]
)</f>
        <v>87792 NOS</v>
      </c>
      <c r="L575" s="2">
        <f t="shared" si="60"/>
        <v>0.9</v>
      </c>
      <c r="M575" s="2" t="str">
        <f t="shared" si="61"/>
        <v>USD</v>
      </c>
      <c r="N575" s="2">
        <v>10608.2</v>
      </c>
      <c r="O575" s="2" t="s">
        <v>17</v>
      </c>
      <c r="P575" s="2">
        <v>634.43192720000002</v>
      </c>
      <c r="Q575" s="2">
        <v>6730180.7699999996</v>
      </c>
      <c r="R575" s="2">
        <v>7.5617631369999998</v>
      </c>
      <c r="S575" s="2">
        <v>80216.69571</v>
      </c>
      <c r="T575" s="6">
        <v>2465938.2999999998</v>
      </c>
    </row>
    <row r="576" spans="1:20">
      <c r="A576" s="5" t="s">
        <v>12</v>
      </c>
      <c r="B576" s="2" t="s">
        <v>779</v>
      </c>
      <c r="C576" s="2" t="s">
        <v>14</v>
      </c>
      <c r="D576" s="3" t="s">
        <v>15</v>
      </c>
      <c r="E576" s="2" t="s">
        <v>782</v>
      </c>
      <c r="F576" s="2" t="str">
        <f t="shared" si="56"/>
        <v>STEEL</v>
      </c>
      <c r="G576" s="2" t="str">
        <f t="shared" si="57"/>
        <v>LUNCH BOX</v>
      </c>
      <c r="H576" s="2" t="str">
        <f t="shared" si="58"/>
        <v>6561</v>
      </c>
      <c r="I576" s="15" t="str">
        <f t="shared" si="59"/>
        <v/>
      </c>
      <c r="J576" s="15">
        <f t="shared" si="62"/>
        <v>21144</v>
      </c>
      <c r="K576" s="2" t="str">
        <f>IFERROR(
TRIM(_xlfn.TEXTAFTER(_xlfn.TEXTBEFORE(_xlfn.TEXTAFTER(tblRaw[[#This Row],[GOODS DESCRIPTION]],"QTY"),"/")," ")),
tblRaw[[#This Row],[Unit of measure]]
)</f>
        <v>21144 NOS</v>
      </c>
      <c r="L576" s="2">
        <f t="shared" si="60"/>
        <v>2.4500000000000002</v>
      </c>
      <c r="M576" s="2" t="str">
        <f t="shared" si="61"/>
        <v>USD</v>
      </c>
      <c r="N576" s="2">
        <v>8281.4</v>
      </c>
      <c r="O576" s="2" t="s">
        <v>17</v>
      </c>
      <c r="P576" s="2">
        <v>532.81780739999999</v>
      </c>
      <c r="Q576" s="2">
        <v>4412477.3899999997</v>
      </c>
      <c r="R576" s="2">
        <v>6.3506294089999997</v>
      </c>
      <c r="S576" s="2">
        <v>52592.102379999997</v>
      </c>
      <c r="T576" s="6">
        <v>1616731.7</v>
      </c>
    </row>
    <row r="577" spans="1:20">
      <c r="A577" s="5" t="s">
        <v>12</v>
      </c>
      <c r="B577" s="2" t="s">
        <v>783</v>
      </c>
      <c r="C577" s="2" t="s">
        <v>14</v>
      </c>
      <c r="D577" s="3" t="s">
        <v>15</v>
      </c>
      <c r="E577" s="2" t="s">
        <v>784</v>
      </c>
      <c r="F577" s="2" t="str">
        <f t="shared" si="56"/>
        <v>HOUSEHOLD</v>
      </c>
      <c r="G577" s="2" t="str">
        <f t="shared" si="57"/>
        <v>STEEL HOOK 3PCS SET</v>
      </c>
      <c r="H577" s="2" t="str">
        <f t="shared" si="58"/>
        <v>2628</v>
      </c>
      <c r="I577" s="15" t="str">
        <f t="shared" si="59"/>
        <v>2628)</v>
      </c>
      <c r="J577" s="15">
        <f t="shared" si="62"/>
        <v>166428</v>
      </c>
      <c r="K577" s="2" t="str">
        <f>IFERROR(
TRIM(_xlfn.TEXTAFTER(_xlfn.TEXTBEFORE(_xlfn.TEXTAFTER(tblRaw[[#This Row],[GOODS DESCRIPTION]],"QTY"),"/")," ")),
tblRaw[[#This Row],[Unit of measure]]
)</f>
        <v>166428 NOS</v>
      </c>
      <c r="L577" s="2">
        <f t="shared" si="60"/>
        <v>0.41599999999999998</v>
      </c>
      <c r="M577" s="2" t="str">
        <f t="shared" si="61"/>
        <v>USD</v>
      </c>
      <c r="N577" s="2">
        <v>5640.06</v>
      </c>
      <c r="O577" s="2" t="s">
        <v>17</v>
      </c>
      <c r="P577" s="2">
        <v>1040.9019069999999</v>
      </c>
      <c r="Q577" s="2">
        <v>5870749.21</v>
      </c>
      <c r="R577" s="2">
        <v>12.40645896</v>
      </c>
      <c r="S577" s="2">
        <v>69973.172940000004</v>
      </c>
      <c r="T577" s="6">
        <v>2151042.5</v>
      </c>
    </row>
    <row r="578" spans="1:20">
      <c r="A578" s="5" t="s">
        <v>12</v>
      </c>
      <c r="B578" s="2" t="s">
        <v>783</v>
      </c>
      <c r="C578" s="2" t="s">
        <v>14</v>
      </c>
      <c r="D578" s="3" t="s">
        <v>15</v>
      </c>
      <c r="E578" s="2" t="s">
        <v>785</v>
      </c>
      <c r="F578" s="2" t="str">
        <f t="shared" ref="F578:F641" si="63">IFERROR(TRIM(LEFT(E578, FIND(" ", E578)-1)), "")</f>
        <v>STAINLESS</v>
      </c>
      <c r="G578" s="2" t="str">
        <f t="shared" ref="G578:G641" si="64">IFERROR(TRIM(MID(E578, FIND(" ", E578)+1, FIND("(",E578)-FIND(" ",E578)-1)), "")</f>
        <v>STEEL BOTTLE 750ML SG805</v>
      </c>
      <c r="H578" s="2" t="str">
        <f t="shared" ref="H578:H641" si="65">IFERROR(MID(E578, FIND("(",E578)+1, FIND(")",E578)-FIND("(",E578)-1), "")</f>
        <v>AM-06</v>
      </c>
      <c r="I578" s="15" t="str">
        <f t="shared" ref="I578:I641" si="66">IFERROR(MID(E578, FIND("(",E578, FIND("P",E578)) + 1, FIND(" ",E578, FIND("(",E578)) - FIND("(",E578) - 1), "")</f>
        <v/>
      </c>
      <c r="J578" s="15">
        <f t="shared" si="62"/>
        <v>7128</v>
      </c>
      <c r="K578" s="2" t="str">
        <f>IFERROR(
TRIM(_xlfn.TEXTAFTER(_xlfn.TEXTBEFORE(_xlfn.TEXTAFTER(tblRaw[[#This Row],[GOODS DESCRIPTION]],"QTY"),"/")," ")),
tblRaw[[#This Row],[Unit of measure]]
)</f>
        <v>7128 NOS</v>
      </c>
      <c r="L578" s="2">
        <f t="shared" ref="L578:L641" si="67">IFERROR(--MID(E578, FIND("USD",E578)+4, FIND(" ",E578,FIND("USD",E578)+5)-FIND("USD",E578)-4), IFERROR(--MID(E578,FIND("CNY",E578)+4,FIND(" ",E578,FIND("CNY",E578)+5)-FIND("CNY",E578)-4),""))</f>
        <v>1</v>
      </c>
      <c r="M578" s="2" t="str">
        <f t="shared" ref="M578:M641" si="68">IFERROR(IF(ISNUMBER(SEARCH("USD",E578)),"USD",IF(ISNUMBER(SEARCH("CNY",E578)),"CNY","")), "")</f>
        <v>USD</v>
      </c>
      <c r="N578" s="2">
        <v>1039.5</v>
      </c>
      <c r="O578" s="2" t="s">
        <v>17</v>
      </c>
      <c r="P578" s="2">
        <v>594.84816739999997</v>
      </c>
      <c r="Q578" s="2">
        <v>618344.67000000004</v>
      </c>
      <c r="R578" s="2">
        <v>7.0899662379999997</v>
      </c>
      <c r="S578" s="2">
        <v>7370.0199050000001</v>
      </c>
      <c r="T578" s="6">
        <v>226561.5</v>
      </c>
    </row>
    <row r="579" spans="1:20">
      <c r="A579" s="5" t="s">
        <v>12</v>
      </c>
      <c r="B579" s="2" t="s">
        <v>783</v>
      </c>
      <c r="C579" s="2" t="s">
        <v>14</v>
      </c>
      <c r="D579" s="3" t="s">
        <v>15</v>
      </c>
      <c r="E579" s="2" t="s">
        <v>786</v>
      </c>
      <c r="F579" s="2" t="str">
        <f t="shared" si="63"/>
        <v>STAINLESS</v>
      </c>
      <c r="G579" s="2" t="str">
        <f t="shared" si="64"/>
        <v>STEEL SPORTS BOTTLE 750ML SG-702</v>
      </c>
      <c r="H579" s="2" t="str">
        <f t="shared" si="65"/>
        <v>SB-01</v>
      </c>
      <c r="I579" s="15" t="str">
        <f t="shared" si="66"/>
        <v>SB-01)</v>
      </c>
      <c r="J579" s="15">
        <f t="shared" ref="J579:J642" si="69">IFERROR(--SUBSTITUTE(MID(E579, FIND("QTY", E579)+4, FIND(" ",E579, FIND("QTY",E579)+5)-FIND("QTY",E579)-4), ",",""),"")</f>
        <v>11640</v>
      </c>
      <c r="K579" s="2" t="str">
        <f>IFERROR(
TRIM(_xlfn.TEXTAFTER(_xlfn.TEXTBEFORE(_xlfn.TEXTAFTER(tblRaw[[#This Row],[GOODS DESCRIPTION]],"QTY"),"/")," ")),
tblRaw[[#This Row],[Unit of measure]]
)</f>
        <v>11640 NOS</v>
      </c>
      <c r="L579" s="2">
        <f t="shared" si="67"/>
        <v>1.0549999999999999</v>
      </c>
      <c r="M579" s="2" t="str">
        <f t="shared" si="68"/>
        <v>USD</v>
      </c>
      <c r="N579" s="2">
        <v>2037</v>
      </c>
      <c r="O579" s="2" t="s">
        <v>17</v>
      </c>
      <c r="P579" s="2">
        <v>522.97062840000001</v>
      </c>
      <c r="Q579" s="2">
        <v>1065291.17</v>
      </c>
      <c r="R579" s="2">
        <v>6.2332613630000004</v>
      </c>
      <c r="S579" s="2">
        <v>12697.153399999999</v>
      </c>
      <c r="T579" s="6">
        <v>390322.6</v>
      </c>
    </row>
    <row r="580" spans="1:20">
      <c r="A580" s="5" t="s">
        <v>12</v>
      </c>
      <c r="B580" s="2" t="s">
        <v>783</v>
      </c>
      <c r="C580" s="2" t="s">
        <v>14</v>
      </c>
      <c r="D580" s="3" t="s">
        <v>15</v>
      </c>
      <c r="E580" s="2" t="s">
        <v>787</v>
      </c>
      <c r="F580" s="2" t="str">
        <f t="shared" si="63"/>
        <v>STAINLESS</v>
      </c>
      <c r="G580" s="2" t="str">
        <f t="shared" si="64"/>
        <v>STEELSPORTS BOTTLE 500ML S116-500</v>
      </c>
      <c r="H580" s="2" t="str">
        <f t="shared" si="65"/>
        <v>AM-314</v>
      </c>
      <c r="I580" s="15" t="str">
        <f t="shared" si="66"/>
        <v>AM-314)</v>
      </c>
      <c r="J580" s="15">
        <f t="shared" si="69"/>
        <v>24048</v>
      </c>
      <c r="K580" s="2" t="str">
        <f>IFERROR(
TRIM(_xlfn.TEXTAFTER(_xlfn.TEXTBEFORE(_xlfn.TEXTAFTER(tblRaw[[#This Row],[GOODS DESCRIPTION]],"QTY"),"/")," ")),
tblRaw[[#This Row],[Unit of measure]]
)</f>
        <v>24048 NOS</v>
      </c>
      <c r="L580" s="2">
        <f t="shared" si="67"/>
        <v>0.94299999999999995</v>
      </c>
      <c r="M580" s="2" t="str">
        <f t="shared" si="68"/>
        <v>USD</v>
      </c>
      <c r="N580" s="2">
        <v>2905.8</v>
      </c>
      <c r="O580" s="2" t="s">
        <v>17</v>
      </c>
      <c r="P580" s="2">
        <v>676.998651</v>
      </c>
      <c r="Q580" s="2">
        <v>1967222.68</v>
      </c>
      <c r="R580" s="2">
        <v>8.0691138379999998</v>
      </c>
      <c r="S580" s="2">
        <v>23447.23099</v>
      </c>
      <c r="T580" s="6">
        <v>720790.4</v>
      </c>
    </row>
    <row r="581" spans="1:20">
      <c r="A581" s="5" t="s">
        <v>12</v>
      </c>
      <c r="B581" s="2" t="s">
        <v>783</v>
      </c>
      <c r="C581" s="2" t="s">
        <v>14</v>
      </c>
      <c r="D581" s="3" t="s">
        <v>15</v>
      </c>
      <c r="E581" s="2" t="s">
        <v>788</v>
      </c>
      <c r="F581" s="2" t="str">
        <f t="shared" si="63"/>
        <v>STAINLESS</v>
      </c>
      <c r="G581" s="2" t="str">
        <f t="shared" si="64"/>
        <v>STEELSPORTS BOTTLE 650ML S115</v>
      </c>
      <c r="H581" s="2" t="str">
        <f t="shared" si="65"/>
        <v>NP-21</v>
      </c>
      <c r="I581" s="15" t="str">
        <f t="shared" si="66"/>
        <v>NP-21)</v>
      </c>
      <c r="J581" s="15">
        <f t="shared" si="69"/>
        <v>6696</v>
      </c>
      <c r="K581" s="2" t="str">
        <f>IFERROR(
TRIM(_xlfn.TEXTAFTER(_xlfn.TEXTBEFORE(_xlfn.TEXTAFTER(tblRaw[[#This Row],[GOODS DESCRIPTION]],"QTY"),"/")," ")),
tblRaw[[#This Row],[Unit of measure]]
)</f>
        <v>6696 NOS</v>
      </c>
      <c r="L581" s="2">
        <f t="shared" si="67"/>
        <v>1</v>
      </c>
      <c r="M581" s="2" t="str">
        <f t="shared" si="68"/>
        <v>USD</v>
      </c>
      <c r="N581" s="2">
        <v>1116</v>
      </c>
      <c r="O581" s="2" t="s">
        <v>17</v>
      </c>
      <c r="P581" s="2">
        <v>520.49213259999999</v>
      </c>
      <c r="Q581" s="2">
        <v>580869.22</v>
      </c>
      <c r="R581" s="2">
        <v>6.2037202929999999</v>
      </c>
      <c r="S581" s="2">
        <v>6923.3518469999999</v>
      </c>
      <c r="T581" s="6">
        <v>212830.5</v>
      </c>
    </row>
    <row r="582" spans="1:20">
      <c r="A582" s="5" t="s">
        <v>12</v>
      </c>
      <c r="B582" s="2" t="s">
        <v>783</v>
      </c>
      <c r="C582" s="2" t="s">
        <v>14</v>
      </c>
      <c r="D582" s="3" t="s">
        <v>15</v>
      </c>
      <c r="E582" s="2" t="s">
        <v>789</v>
      </c>
      <c r="F582" s="2" t="str">
        <f t="shared" si="63"/>
        <v>STAINLESS</v>
      </c>
      <c r="G582" s="2" t="str">
        <f t="shared" si="64"/>
        <v>STEEL COLA BOTTLE 750ML SK750</v>
      </c>
      <c r="H582" s="2" t="str">
        <f t="shared" si="65"/>
        <v>SL-01</v>
      </c>
      <c r="I582" s="15" t="str">
        <f t="shared" si="66"/>
        <v/>
      </c>
      <c r="J582" s="15">
        <f t="shared" si="69"/>
        <v>3480</v>
      </c>
      <c r="K582" s="2" t="str">
        <f>IFERROR(
TRIM(_xlfn.TEXTAFTER(_xlfn.TEXTBEFORE(_xlfn.TEXTAFTER(tblRaw[[#This Row],[GOODS DESCRIPTION]],"QTY"),"/")," ")),
tblRaw[[#This Row],[Unit of measure]]
)</f>
        <v>3480 NOS</v>
      </c>
      <c r="L582" s="2">
        <f t="shared" si="67"/>
        <v>1.139</v>
      </c>
      <c r="M582" s="2" t="str">
        <f t="shared" si="68"/>
        <v>USD</v>
      </c>
      <c r="N582" s="2">
        <v>667</v>
      </c>
      <c r="O582" s="2" t="s">
        <v>17</v>
      </c>
      <c r="P582" s="2">
        <v>515.51353819999997</v>
      </c>
      <c r="Q582" s="2">
        <v>343847.53</v>
      </c>
      <c r="R582" s="2">
        <v>6.1443806700000003</v>
      </c>
      <c r="S582" s="2">
        <v>4098.301907</v>
      </c>
      <c r="T582" s="6">
        <v>125985.8</v>
      </c>
    </row>
    <row r="583" spans="1:20">
      <c r="A583" s="5" t="s">
        <v>12</v>
      </c>
      <c r="B583" s="2" t="s">
        <v>783</v>
      </c>
      <c r="C583" s="2" t="s">
        <v>14</v>
      </c>
      <c r="D583" s="3" t="s">
        <v>15</v>
      </c>
      <c r="E583" s="2" t="s">
        <v>790</v>
      </c>
      <c r="F583" s="2" t="str">
        <f t="shared" si="63"/>
        <v>HOUSEHOLD</v>
      </c>
      <c r="G583" s="2" t="str">
        <f t="shared" si="64"/>
        <v>STEEL HOOK 3PCS SET</v>
      </c>
      <c r="H583" s="2" t="str">
        <f t="shared" si="65"/>
        <v>2628</v>
      </c>
      <c r="I583" s="15" t="str">
        <f t="shared" si="66"/>
        <v>2628)</v>
      </c>
      <c r="J583" s="15">
        <f t="shared" si="69"/>
        <v>1692</v>
      </c>
      <c r="K583" s="2" t="str">
        <f>IFERROR(
TRIM(_xlfn.TEXTAFTER(_xlfn.TEXTBEFORE(_xlfn.TEXTAFTER(tblRaw[[#This Row],[GOODS DESCRIPTION]],"QTY"),"/")," ")),
tblRaw[[#This Row],[Unit of measure]]
)</f>
        <v>1692 PKT</v>
      </c>
      <c r="L583" s="2">
        <f t="shared" si="67"/>
        <v>0.41599999999999998</v>
      </c>
      <c r="M583" s="2" t="str">
        <f t="shared" si="68"/>
        <v>USD</v>
      </c>
      <c r="N583" s="2">
        <v>57.34</v>
      </c>
      <c r="O583" s="2" t="s">
        <v>17</v>
      </c>
      <c r="P583" s="2">
        <v>1040.1201599999999</v>
      </c>
      <c r="Q583" s="2">
        <v>59640.49</v>
      </c>
      <c r="R583" s="2">
        <v>12.397141360000001</v>
      </c>
      <c r="S583" s="2">
        <v>710.85208580000005</v>
      </c>
      <c r="T583" s="6">
        <v>21852.3</v>
      </c>
    </row>
    <row r="584" spans="1:20">
      <c r="A584" s="5" t="s">
        <v>12</v>
      </c>
      <c r="B584" s="2" t="s">
        <v>791</v>
      </c>
      <c r="C584" s="2" t="s">
        <v>14</v>
      </c>
      <c r="D584" s="3" t="s">
        <v>15</v>
      </c>
      <c r="E584" s="2" t="s">
        <v>792</v>
      </c>
      <c r="F584" s="2" t="str">
        <f t="shared" si="63"/>
        <v>NP-19</v>
      </c>
      <c r="G584" s="2" t="str">
        <f t="shared" si="64"/>
        <v>STEEL SALT BOTTLE</v>
      </c>
      <c r="H584" s="2" t="str">
        <f t="shared" si="65"/>
        <v>QTY:45720 PCS/USD 0.4507 PER PCS</v>
      </c>
      <c r="I584" s="15" t="str">
        <f t="shared" si="66"/>
        <v>QTY:45720</v>
      </c>
      <c r="J584" s="15">
        <f t="shared" si="69"/>
        <v>45720</v>
      </c>
      <c r="K584" s="2" t="str">
        <f>IFERROR(
TRIM(_xlfn.TEXTAFTER(_xlfn.TEXTBEFORE(_xlfn.TEXTAFTER(tblRaw[[#This Row],[GOODS DESCRIPTION]],"QTY"),"/")," ")),
tblRaw[[#This Row],[Unit of measure]]
)</f>
        <v>PCS</v>
      </c>
      <c r="L584" s="2">
        <f t="shared" si="67"/>
        <v>0.45069999999999999</v>
      </c>
      <c r="M584" s="2" t="str">
        <f t="shared" si="68"/>
        <v>USD</v>
      </c>
      <c r="N584" s="2">
        <v>6985</v>
      </c>
      <c r="O584" s="2" t="s">
        <v>17</v>
      </c>
      <c r="P584" s="2">
        <v>260.3482391</v>
      </c>
      <c r="Q584" s="2">
        <v>1818532.45</v>
      </c>
      <c r="R584" s="2">
        <v>3.1030779389999998</v>
      </c>
      <c r="S584" s="2">
        <v>21674.999400000001</v>
      </c>
      <c r="T584" s="6">
        <v>666310.30000000005</v>
      </c>
    </row>
    <row r="585" spans="1:20">
      <c r="A585" s="5" t="s">
        <v>12</v>
      </c>
      <c r="B585" s="2" t="s">
        <v>793</v>
      </c>
      <c r="C585" s="2" t="s">
        <v>14</v>
      </c>
      <c r="D585" s="3" t="s">
        <v>15</v>
      </c>
      <c r="E585" s="2" t="s">
        <v>794</v>
      </c>
      <c r="F585" s="2" t="str">
        <f t="shared" si="63"/>
        <v>STAINLESS</v>
      </c>
      <c r="G585" s="2" t="str">
        <f t="shared" si="64"/>
        <v>STEEL COLA BOTTLE 750ML SK750</v>
      </c>
      <c r="H585" s="2" t="str">
        <f t="shared" si="65"/>
        <v>SL-01</v>
      </c>
      <c r="I585" s="15" t="str">
        <f t="shared" si="66"/>
        <v/>
      </c>
      <c r="J585" s="15">
        <f t="shared" si="69"/>
        <v>5928</v>
      </c>
      <c r="K585" s="2" t="str">
        <f>IFERROR(
TRIM(_xlfn.TEXTAFTER(_xlfn.TEXTBEFORE(_xlfn.TEXTAFTER(tblRaw[[#This Row],[GOODS DESCRIPTION]],"QTY"),"/")," ")),
tblRaw[[#This Row],[Unit of measure]]
)</f>
        <v>5928 NOS</v>
      </c>
      <c r="L585" s="2">
        <f t="shared" si="67"/>
        <v>1.139</v>
      </c>
      <c r="M585" s="2" t="str">
        <f t="shared" si="68"/>
        <v>USD</v>
      </c>
      <c r="N585" s="2">
        <v>1136.2</v>
      </c>
      <c r="O585" s="2" t="s">
        <v>17</v>
      </c>
      <c r="P585" s="2">
        <v>515.33528430000001</v>
      </c>
      <c r="Q585" s="2">
        <v>585523.94999999995</v>
      </c>
      <c r="R585" s="2">
        <v>6.1422560700000002</v>
      </c>
      <c r="S585" s="2">
        <v>6978.8313470000003</v>
      </c>
      <c r="T585" s="6">
        <v>214536</v>
      </c>
    </row>
    <row r="586" spans="1:20">
      <c r="A586" s="5" t="s">
        <v>12</v>
      </c>
      <c r="B586" s="2" t="s">
        <v>793</v>
      </c>
      <c r="C586" s="2" t="s">
        <v>14</v>
      </c>
      <c r="D586" s="3" t="s">
        <v>18</v>
      </c>
      <c r="E586" s="2" t="s">
        <v>795</v>
      </c>
      <c r="F586" s="2" t="str">
        <f t="shared" si="63"/>
        <v>STEEL</v>
      </c>
      <c r="G586" s="2" t="str">
        <f t="shared" si="64"/>
        <v>SCRUBBER 6PCS SET</v>
      </c>
      <c r="H586" s="2" t="str">
        <f t="shared" si="65"/>
        <v>OKS-4156</v>
      </c>
      <c r="I586" s="15" t="str">
        <f t="shared" si="66"/>
        <v>OKS-4156)</v>
      </c>
      <c r="J586" s="15">
        <f t="shared" si="69"/>
        <v>95280</v>
      </c>
      <c r="K586" s="2" t="str">
        <f>IFERROR(
TRIM(_xlfn.TEXTAFTER(_xlfn.TEXTBEFORE(_xlfn.TEXTAFTER(tblRaw[[#This Row],[GOODS DESCRIPTION]],"QTY"),"/")," ")),
tblRaw[[#This Row],[Unit of measure]]
)</f>
        <v>95280 NOS</v>
      </c>
      <c r="L586" s="2">
        <f t="shared" si="67"/>
        <v>0.248</v>
      </c>
      <c r="M586" s="2" t="str">
        <f t="shared" si="68"/>
        <v>USD</v>
      </c>
      <c r="N586" s="2">
        <v>8765.76</v>
      </c>
      <c r="O586" s="2" t="s">
        <v>17</v>
      </c>
      <c r="P586" s="2">
        <v>233.1507354</v>
      </c>
      <c r="Q586" s="2">
        <v>2043743.39</v>
      </c>
      <c r="R586" s="2">
        <v>2.7789122210000001</v>
      </c>
      <c r="S586" s="2">
        <v>24359.277590000002</v>
      </c>
      <c r="T586" s="6">
        <v>898429.7</v>
      </c>
    </row>
    <row r="587" spans="1:20">
      <c r="A587" s="5" t="s">
        <v>12</v>
      </c>
      <c r="B587" s="2" t="s">
        <v>793</v>
      </c>
      <c r="C587" s="2" t="s">
        <v>14</v>
      </c>
      <c r="D587" s="3" t="s">
        <v>18</v>
      </c>
      <c r="E587" s="2" t="s">
        <v>796</v>
      </c>
      <c r="F587" s="2" t="str">
        <f t="shared" si="63"/>
        <v>8001-2</v>
      </c>
      <c r="G587" s="2" t="str">
        <f t="shared" si="64"/>
        <v>STEEL SCRUBBER 2 PCS SET</v>
      </c>
      <c r="H587" s="2" t="str">
        <f t="shared" si="65"/>
        <v>QTY- 168000 SETS/USD 0.158PER SETS</v>
      </c>
      <c r="I587" s="15" t="str">
        <f t="shared" si="66"/>
        <v>QTY-</v>
      </c>
      <c r="J587" s="15">
        <f t="shared" si="69"/>
        <v>168000</v>
      </c>
      <c r="K587" s="2" t="str">
        <f>IFERROR(
TRIM(_xlfn.TEXTAFTER(_xlfn.TEXTBEFORE(_xlfn.TEXTAFTER(tblRaw[[#This Row],[GOODS DESCRIPTION]],"QTY"),"/")," ")),
tblRaw[[#This Row],[Unit of measure]]
)</f>
        <v>168000 SETS</v>
      </c>
      <c r="L587" s="2" t="str">
        <f t="shared" si="67"/>
        <v/>
      </c>
      <c r="M587" s="2" t="str">
        <f t="shared" si="68"/>
        <v>USD</v>
      </c>
      <c r="N587" s="2">
        <v>4900</v>
      </c>
      <c r="O587" s="2" t="s">
        <v>17</v>
      </c>
      <c r="P587" s="2">
        <v>463.92288980000001</v>
      </c>
      <c r="Q587" s="2">
        <v>2273222.16</v>
      </c>
      <c r="R587" s="2">
        <v>5.5294742530000001</v>
      </c>
      <c r="S587" s="2">
        <v>27094.423839999999</v>
      </c>
      <c r="T587" s="6">
        <v>999308.4</v>
      </c>
    </row>
    <row r="588" spans="1:20">
      <c r="A588" s="5" t="s">
        <v>12</v>
      </c>
      <c r="B588" s="2" t="s">
        <v>793</v>
      </c>
      <c r="C588" s="2" t="s">
        <v>14</v>
      </c>
      <c r="D588" s="3" t="s">
        <v>15</v>
      </c>
      <c r="E588" s="2" t="s">
        <v>797</v>
      </c>
      <c r="F588" s="2" t="str">
        <f t="shared" si="63"/>
        <v>STAINLESS</v>
      </c>
      <c r="G588" s="2" t="str">
        <f t="shared" si="64"/>
        <v>STEELSPORTS BOTTLE 750ML</v>
      </c>
      <c r="H588" s="2" t="str">
        <f t="shared" si="65"/>
        <v>AM-393</v>
      </c>
      <c r="I588" s="15" t="str">
        <f t="shared" si="66"/>
        <v>AM-393)</v>
      </c>
      <c r="J588" s="15">
        <f t="shared" si="69"/>
        <v>20232</v>
      </c>
      <c r="K588" s="2" t="str">
        <f>IFERROR(
TRIM(_xlfn.TEXTAFTER(_xlfn.TEXTBEFORE(_xlfn.TEXTAFTER(tblRaw[[#This Row],[GOODS DESCRIPTION]],"QTY"),"/")," ")),
tblRaw[[#This Row],[Unit of measure]]
)</f>
        <v>20232 NOS</v>
      </c>
      <c r="L588" s="2">
        <f t="shared" si="67"/>
        <v>1.23</v>
      </c>
      <c r="M588" s="2" t="str">
        <f t="shared" si="68"/>
        <v>USD</v>
      </c>
      <c r="N588" s="2">
        <v>4046.4</v>
      </c>
      <c r="O588" s="2" t="s">
        <v>17</v>
      </c>
      <c r="P588" s="2">
        <v>533.32014379999998</v>
      </c>
      <c r="Q588" s="2">
        <v>2158026.63</v>
      </c>
      <c r="R588" s="2">
        <v>6.356616732</v>
      </c>
      <c r="S588" s="2">
        <v>25721.413949999998</v>
      </c>
      <c r="T588" s="6">
        <v>790700.9</v>
      </c>
    </row>
    <row r="589" spans="1:20">
      <c r="A589" s="5" t="s">
        <v>12</v>
      </c>
      <c r="B589" s="2" t="s">
        <v>793</v>
      </c>
      <c r="C589" s="2" t="s">
        <v>14</v>
      </c>
      <c r="D589" s="3" t="s">
        <v>15</v>
      </c>
      <c r="E589" s="2" t="s">
        <v>798</v>
      </c>
      <c r="F589" s="2" t="str">
        <f t="shared" si="63"/>
        <v>STAINLESS</v>
      </c>
      <c r="G589" s="2" t="str">
        <f t="shared" si="64"/>
        <v>STEELSPORTS BOTTLE 500ML S116-500</v>
      </c>
      <c r="H589" s="2" t="str">
        <f t="shared" si="65"/>
        <v>AM-314</v>
      </c>
      <c r="I589" s="15" t="str">
        <f t="shared" si="66"/>
        <v>AM-314)</v>
      </c>
      <c r="J589" s="15">
        <f t="shared" si="69"/>
        <v>23880</v>
      </c>
      <c r="K589" s="2" t="str">
        <f>IFERROR(
TRIM(_xlfn.TEXTAFTER(_xlfn.TEXTBEFORE(_xlfn.TEXTAFTER(tblRaw[[#This Row],[GOODS DESCRIPTION]],"QTY"),"/")," ")),
tblRaw[[#This Row],[Unit of measure]]
)</f>
        <v>23880 NOS</v>
      </c>
      <c r="L589" s="2">
        <f t="shared" si="67"/>
        <v>0.94299999999999995</v>
      </c>
      <c r="M589" s="2" t="str">
        <f t="shared" si="68"/>
        <v>USD</v>
      </c>
      <c r="N589" s="2">
        <v>2885.5</v>
      </c>
      <c r="O589" s="2" t="s">
        <v>17</v>
      </c>
      <c r="P589" s="2">
        <v>676.76487610000004</v>
      </c>
      <c r="Q589" s="2">
        <v>1952805.05</v>
      </c>
      <c r="R589" s="2">
        <v>8.0663274860000005</v>
      </c>
      <c r="S589" s="2">
        <v>23275.38796</v>
      </c>
      <c r="T589" s="6">
        <v>715507.8</v>
      </c>
    </row>
    <row r="590" spans="1:20">
      <c r="A590" s="5" t="s">
        <v>12</v>
      </c>
      <c r="B590" s="2" t="s">
        <v>799</v>
      </c>
      <c r="C590" s="2" t="s">
        <v>14</v>
      </c>
      <c r="D590" s="3" t="s">
        <v>15</v>
      </c>
      <c r="E590" s="2" t="s">
        <v>800</v>
      </c>
      <c r="F590" s="2" t="str">
        <f t="shared" si="63"/>
        <v>STEEL</v>
      </c>
      <c r="G590" s="2" t="str">
        <f t="shared" si="64"/>
        <v>LUNCH BOX</v>
      </c>
      <c r="H590" s="2" t="str">
        <f t="shared" si="65"/>
        <v>6561</v>
      </c>
      <c r="I590" s="15" t="str">
        <f t="shared" si="66"/>
        <v/>
      </c>
      <c r="J590" s="15">
        <f t="shared" si="69"/>
        <v>20940</v>
      </c>
      <c r="K590" s="2" t="str">
        <f>IFERROR(
TRIM(_xlfn.TEXTAFTER(_xlfn.TEXTBEFORE(_xlfn.TEXTAFTER(tblRaw[[#This Row],[GOODS DESCRIPTION]],"QTY"),"/")," ")),
tblRaw[[#This Row],[Unit of measure]]
)</f>
        <v>20940 NOS</v>
      </c>
      <c r="L590" s="2">
        <f t="shared" si="67"/>
        <v>2.4500000000000002</v>
      </c>
      <c r="M590" s="2" t="str">
        <f t="shared" si="68"/>
        <v>USD</v>
      </c>
      <c r="N590" s="2">
        <v>8201.5</v>
      </c>
      <c r="O590" s="2" t="s">
        <v>17</v>
      </c>
      <c r="P590" s="2">
        <v>537.39418760000001</v>
      </c>
      <c r="Q590" s="2">
        <v>4407438.43</v>
      </c>
      <c r="R590" s="2">
        <v>6.4051750609999996</v>
      </c>
      <c r="S590" s="2">
        <v>52532.043270000002</v>
      </c>
      <c r="T590" s="6">
        <v>1614885.5</v>
      </c>
    </row>
    <row r="591" spans="1:20">
      <c r="A591" s="5" t="s">
        <v>12</v>
      </c>
      <c r="B591" s="2" t="s">
        <v>799</v>
      </c>
      <c r="C591" s="2" t="s">
        <v>14</v>
      </c>
      <c r="D591" s="3" t="s">
        <v>15</v>
      </c>
      <c r="E591" s="2" t="s">
        <v>780</v>
      </c>
      <c r="F591" s="2" t="str">
        <f t="shared" si="63"/>
        <v>STEEL</v>
      </c>
      <c r="G591" s="2" t="str">
        <f t="shared" si="64"/>
        <v>LUNCH BOX</v>
      </c>
      <c r="H591" s="2" t="str">
        <f t="shared" si="65"/>
        <v>6527</v>
      </c>
      <c r="I591" s="15" t="str">
        <f t="shared" si="66"/>
        <v/>
      </c>
      <c r="J591" s="15">
        <f t="shared" si="69"/>
        <v>25680</v>
      </c>
      <c r="K591" s="2" t="str">
        <f>IFERROR(
TRIM(_xlfn.TEXTAFTER(_xlfn.TEXTBEFORE(_xlfn.TEXTAFTER(tblRaw[[#This Row],[GOODS DESCRIPTION]],"QTY"),"/")," ")),
tblRaw[[#This Row],[Unit of measure]]
)</f>
        <v>25680 NOS</v>
      </c>
      <c r="L591" s="2">
        <f t="shared" si="67"/>
        <v>1.9</v>
      </c>
      <c r="M591" s="2" t="str">
        <f t="shared" si="68"/>
        <v>USD</v>
      </c>
      <c r="N591" s="2">
        <v>8945.2000000000007</v>
      </c>
      <c r="O591" s="2" t="s">
        <v>17</v>
      </c>
      <c r="P591" s="2">
        <v>468.59972720000002</v>
      </c>
      <c r="Q591" s="2">
        <v>4191718.28</v>
      </c>
      <c r="R591" s="2">
        <v>5.5852172490000003</v>
      </c>
      <c r="S591" s="2">
        <v>49960.885340000001</v>
      </c>
      <c r="T591" s="6">
        <v>1535845.7</v>
      </c>
    </row>
    <row r="592" spans="1:20">
      <c r="A592" s="5" t="s">
        <v>12</v>
      </c>
      <c r="B592" s="2" t="s">
        <v>799</v>
      </c>
      <c r="C592" s="2" t="s">
        <v>14</v>
      </c>
      <c r="D592" s="3" t="s">
        <v>15</v>
      </c>
      <c r="E592" s="2" t="s">
        <v>801</v>
      </c>
      <c r="F592" s="2" t="str">
        <f t="shared" si="63"/>
        <v>STEEL</v>
      </c>
      <c r="G592" s="2" t="str">
        <f t="shared" si="64"/>
        <v>ROUND CONTAINER</v>
      </c>
      <c r="H592" s="2" t="str">
        <f t="shared" si="65"/>
        <v>6857</v>
      </c>
      <c r="I592" s="15" t="str">
        <f t="shared" si="66"/>
        <v/>
      </c>
      <c r="J592" s="15">
        <f t="shared" si="69"/>
        <v>70380</v>
      </c>
      <c r="K592" s="2" t="str">
        <f>IFERROR(
TRIM(_xlfn.TEXTAFTER(_xlfn.TEXTBEFORE(_xlfn.TEXTAFTER(tblRaw[[#This Row],[GOODS DESCRIPTION]],"QTY"),"/")," ")),
tblRaw[[#This Row],[Unit of measure]]
)</f>
        <v>70380 NOS</v>
      </c>
      <c r="L592" s="2">
        <f t="shared" si="67"/>
        <v>0.74</v>
      </c>
      <c r="M592" s="2" t="str">
        <f t="shared" si="68"/>
        <v>USD</v>
      </c>
      <c r="N592" s="2">
        <v>8973.4500000000007</v>
      </c>
      <c r="O592" s="2" t="s">
        <v>17</v>
      </c>
      <c r="P592" s="2">
        <v>498.61469110000002</v>
      </c>
      <c r="Q592" s="2">
        <v>4474294</v>
      </c>
      <c r="R592" s="2">
        <v>5.9429641369999997</v>
      </c>
      <c r="S592" s="2">
        <v>53328.891539999997</v>
      </c>
      <c r="T592" s="6">
        <v>1639381.3</v>
      </c>
    </row>
    <row r="593" spans="1:20">
      <c r="A593" s="5" t="s">
        <v>12</v>
      </c>
      <c r="B593" s="2" t="s">
        <v>802</v>
      </c>
      <c r="C593" s="2" t="s">
        <v>14</v>
      </c>
      <c r="D593" s="3" t="s">
        <v>15</v>
      </c>
      <c r="E593" s="2" t="s">
        <v>725</v>
      </c>
      <c r="F593" s="2" t="str">
        <f t="shared" si="63"/>
        <v>STAINLESS</v>
      </c>
      <c r="G593" s="2" t="str">
        <f t="shared" si="64"/>
        <v>STEEL SPORT BOTTLE</v>
      </c>
      <c r="H593" s="2" t="str">
        <f t="shared" si="65"/>
        <v>KWB-600F</v>
      </c>
      <c r="I593" s="15" t="str">
        <f t="shared" si="66"/>
        <v>KWB-600F)</v>
      </c>
      <c r="J593" s="15">
        <f t="shared" si="69"/>
        <v>49716</v>
      </c>
      <c r="K593" s="2" t="str">
        <f>IFERROR(
TRIM(_xlfn.TEXTAFTER(_xlfn.TEXTBEFORE(_xlfn.TEXTAFTER(tblRaw[[#This Row],[GOODS DESCRIPTION]],"QTY"),"/")," ")),
tblRaw[[#This Row],[Unit of measure]]
)</f>
        <v>49716 PCS</v>
      </c>
      <c r="L593" s="2">
        <f t="shared" si="67"/>
        <v>0.94</v>
      </c>
      <c r="M593" s="2" t="str">
        <f t="shared" si="68"/>
        <v>USD</v>
      </c>
      <c r="N593" s="2">
        <v>7600</v>
      </c>
      <c r="O593" s="2" t="s">
        <v>17</v>
      </c>
      <c r="P593" s="2">
        <v>522.63868419999994</v>
      </c>
      <c r="Q593" s="2">
        <v>3972054</v>
      </c>
      <c r="R593" s="2">
        <v>6.251658902</v>
      </c>
      <c r="S593" s="2">
        <v>47512.607660000001</v>
      </c>
      <c r="T593" s="6">
        <v>1455360.6</v>
      </c>
    </row>
    <row r="594" spans="1:20">
      <c r="A594" s="5" t="s">
        <v>12</v>
      </c>
      <c r="B594" s="2" t="s">
        <v>803</v>
      </c>
      <c r="C594" s="2" t="s">
        <v>14</v>
      </c>
      <c r="D594" s="3" t="s">
        <v>15</v>
      </c>
      <c r="E594" s="2" t="s">
        <v>804</v>
      </c>
      <c r="F594" s="2" t="str">
        <f t="shared" si="63"/>
        <v>STAINLESS</v>
      </c>
      <c r="G594" s="2" t="str">
        <f t="shared" si="64"/>
        <v>STEEL SPORTS BOTTLE 750ML S-308-C6</v>
      </c>
      <c r="H594" s="2" t="str">
        <f t="shared" si="65"/>
        <v>NP-20</v>
      </c>
      <c r="I594" s="15" t="str">
        <f t="shared" si="66"/>
        <v>NP-20)</v>
      </c>
      <c r="J594" s="15">
        <f t="shared" si="69"/>
        <v>21216</v>
      </c>
      <c r="K594" s="2" t="str">
        <f>IFERROR(
TRIM(_xlfn.TEXTAFTER(_xlfn.TEXTBEFORE(_xlfn.TEXTAFTER(tblRaw[[#This Row],[GOODS DESCRIPTION]],"QTY"),"/")," ")),
tblRaw[[#This Row],[Unit of measure]]
)</f>
        <v>PCS</v>
      </c>
      <c r="L594" s="2" t="str">
        <f t="shared" si="67"/>
        <v/>
      </c>
      <c r="M594" s="2" t="str">
        <f t="shared" si="68"/>
        <v>USD</v>
      </c>
      <c r="N594" s="2">
        <v>3536</v>
      </c>
      <c r="O594" s="2" t="s">
        <v>17</v>
      </c>
      <c r="P594" s="2">
        <v>523.70760459999997</v>
      </c>
      <c r="Q594" s="2">
        <v>1851830.09</v>
      </c>
      <c r="R594" s="2">
        <v>6.2644450320000002</v>
      </c>
      <c r="S594" s="2">
        <v>22151.07763</v>
      </c>
      <c r="T594" s="6">
        <v>678510.5</v>
      </c>
    </row>
    <row r="595" spans="1:20">
      <c r="A595" s="5" t="s">
        <v>12</v>
      </c>
      <c r="B595" s="2" t="s">
        <v>803</v>
      </c>
      <c r="C595" s="2" t="s">
        <v>14</v>
      </c>
      <c r="D595" s="3" t="s">
        <v>15</v>
      </c>
      <c r="E595" s="2" t="s">
        <v>805</v>
      </c>
      <c r="F595" s="2" t="str">
        <f t="shared" si="63"/>
        <v>STAINLESS</v>
      </c>
      <c r="G595" s="2" t="str">
        <f t="shared" si="64"/>
        <v>STEEL SPORTS BOTTLE 750ML SG-702</v>
      </c>
      <c r="H595" s="2" t="str">
        <f t="shared" si="65"/>
        <v>SB-01</v>
      </c>
      <c r="I595" s="15" t="str">
        <f t="shared" si="66"/>
        <v>SB-01)</v>
      </c>
      <c r="J595" s="15" t="str">
        <f t="shared" si="69"/>
        <v/>
      </c>
      <c r="K595" s="2">
        <f ca="1">IFERROR(
TRIM(_xlfn.TEXTAFTER(_xlfn.TEXTBEFORE(_xlfn.TEXTAFTER(tblRaw[[#This Row],[GOODS DESCRIPTION]],"QTY"),"/")," ")),
tblRaw[[#This Row],[Unit of measure]]
)</f>
        <v>0</v>
      </c>
      <c r="L595" s="2" t="str">
        <f t="shared" si="67"/>
        <v/>
      </c>
      <c r="M595" s="2" t="str">
        <f t="shared" si="68"/>
        <v>USD</v>
      </c>
      <c r="N595" s="2">
        <v>1554</v>
      </c>
      <c r="O595" s="2" t="s">
        <v>17</v>
      </c>
      <c r="P595" s="2">
        <v>535.99076579999996</v>
      </c>
      <c r="Q595" s="2">
        <v>832929.65</v>
      </c>
      <c r="R595" s="2">
        <v>6.4113727960000002</v>
      </c>
      <c r="S595" s="2">
        <v>9963.2733250000001</v>
      </c>
      <c r="T595" s="6">
        <v>305185.40000000002</v>
      </c>
    </row>
    <row r="596" spans="1:20">
      <c r="A596" s="5" t="s">
        <v>12</v>
      </c>
      <c r="B596" s="2" t="s">
        <v>803</v>
      </c>
      <c r="C596" s="2" t="s">
        <v>14</v>
      </c>
      <c r="D596" s="3" t="s">
        <v>15</v>
      </c>
      <c r="E596" s="2" t="s">
        <v>806</v>
      </c>
      <c r="F596" s="2" t="str">
        <f t="shared" si="63"/>
        <v>STAINLESS</v>
      </c>
      <c r="G596" s="2" t="str">
        <f t="shared" si="64"/>
        <v>STEEL BOTTLE 750ML SG805</v>
      </c>
      <c r="H596" s="2" t="str">
        <f t="shared" si="65"/>
        <v>AM-06</v>
      </c>
      <c r="I596" s="15" t="str">
        <f t="shared" si="66"/>
        <v/>
      </c>
      <c r="J596" s="15">
        <f t="shared" si="69"/>
        <v>12912</v>
      </c>
      <c r="K596" s="2" t="str">
        <f>IFERROR(
TRIM(_xlfn.TEXTAFTER(_xlfn.TEXTBEFORE(_xlfn.TEXTAFTER(tblRaw[[#This Row],[GOODS DESCRIPTION]],"QTY"),"/")," ")),
tblRaw[[#This Row],[Unit of measure]]
)</f>
        <v>PCS</v>
      </c>
      <c r="L596" s="2" t="str">
        <f t="shared" si="67"/>
        <v/>
      </c>
      <c r="M596" s="2" t="str">
        <f t="shared" si="68"/>
        <v>USD</v>
      </c>
      <c r="N596" s="2">
        <v>1883</v>
      </c>
      <c r="O596" s="2" t="s">
        <v>17</v>
      </c>
      <c r="P596" s="2">
        <v>612.22070629999996</v>
      </c>
      <c r="Q596" s="2">
        <v>1152811.5900000001</v>
      </c>
      <c r="R596" s="2">
        <v>7.3232141899999998</v>
      </c>
      <c r="S596" s="2">
        <v>13789.61232</v>
      </c>
      <c r="T596" s="6">
        <v>422390.1</v>
      </c>
    </row>
    <row r="597" spans="1:20">
      <c r="A597" s="5" t="s">
        <v>12</v>
      </c>
      <c r="B597" s="2" t="s">
        <v>807</v>
      </c>
      <c r="C597" s="2" t="s">
        <v>14</v>
      </c>
      <c r="D597" s="3" t="s">
        <v>15</v>
      </c>
      <c r="E597" s="2" t="s">
        <v>808</v>
      </c>
      <c r="F597" s="2" t="str">
        <f t="shared" si="63"/>
        <v>HOUSEHOLD</v>
      </c>
      <c r="G597" s="2" t="str">
        <f t="shared" si="64"/>
        <v>STEEL HOOK 3PCS SET</v>
      </c>
      <c r="H597" s="2" t="str">
        <f t="shared" si="65"/>
        <v>3888</v>
      </c>
      <c r="I597" s="15" t="str">
        <f t="shared" si="66"/>
        <v>3888)</v>
      </c>
      <c r="J597" s="15">
        <f t="shared" si="69"/>
        <v>2400</v>
      </c>
      <c r="K597" s="2" t="str">
        <f>IFERROR(
TRIM(_xlfn.TEXTAFTER(_xlfn.TEXTBEFORE(_xlfn.TEXTAFTER(tblRaw[[#This Row],[GOODS DESCRIPTION]],"QTY"),"/")," ")),
tblRaw[[#This Row],[Unit of measure]]
)</f>
        <v>2400 NOS</v>
      </c>
      <c r="L597" s="2" t="str">
        <f t="shared" si="67"/>
        <v/>
      </c>
      <c r="M597" s="2" t="str">
        <f t="shared" si="68"/>
        <v>USD</v>
      </c>
      <c r="N597" s="2">
        <v>80</v>
      </c>
      <c r="O597" s="2" t="s">
        <v>17</v>
      </c>
      <c r="P597" s="2">
        <v>792.52412500000003</v>
      </c>
      <c r="Q597" s="2">
        <v>63401.93</v>
      </c>
      <c r="R597" s="2">
        <v>9.4799536480000004</v>
      </c>
      <c r="S597" s="2">
        <v>758.39629190000005</v>
      </c>
      <c r="T597" s="6">
        <v>23230.400000000001</v>
      </c>
    </row>
    <row r="598" spans="1:20">
      <c r="A598" s="5" t="s">
        <v>12</v>
      </c>
      <c r="B598" s="2" t="s">
        <v>809</v>
      </c>
      <c r="C598" s="2" t="s">
        <v>14</v>
      </c>
      <c r="D598" s="3" t="s">
        <v>15</v>
      </c>
      <c r="E598" s="2" t="s">
        <v>810</v>
      </c>
      <c r="F598" s="2" t="str">
        <f t="shared" si="63"/>
        <v>SS</v>
      </c>
      <c r="G598" s="2" t="str">
        <f t="shared" si="64"/>
        <v>OIL POT 900ML</v>
      </c>
      <c r="H598" s="2" t="str">
        <f t="shared" si="65"/>
        <v>KWP-1000B</v>
      </c>
      <c r="I598" s="15" t="str">
        <f t="shared" si="66"/>
        <v>KWP-1000B)</v>
      </c>
      <c r="J598" s="15">
        <f t="shared" si="69"/>
        <v>27000</v>
      </c>
      <c r="K598" s="2" t="str">
        <f>IFERROR(
TRIM(_xlfn.TEXTAFTER(_xlfn.TEXTBEFORE(_xlfn.TEXTAFTER(tblRaw[[#This Row],[GOODS DESCRIPTION]],"QTY"),"/")," ")),
tblRaw[[#This Row],[Unit of measure]]
)</f>
        <v>27000 PCS</v>
      </c>
      <c r="L598" s="2">
        <f t="shared" si="67"/>
        <v>1.47</v>
      </c>
      <c r="M598" s="2" t="str">
        <f t="shared" si="68"/>
        <v>USD</v>
      </c>
      <c r="N598" s="2">
        <v>7315</v>
      </c>
      <c r="O598" s="2" t="s">
        <v>17</v>
      </c>
      <c r="P598" s="2">
        <v>463.12150380000003</v>
      </c>
      <c r="Q598" s="2">
        <v>3387733.8</v>
      </c>
      <c r="R598" s="2">
        <v>5.539730906</v>
      </c>
      <c r="S598" s="2">
        <v>40523.131580000001</v>
      </c>
      <c r="T598" s="6">
        <v>1241265.7</v>
      </c>
    </row>
    <row r="599" spans="1:20">
      <c r="A599" s="5" t="s">
        <v>12</v>
      </c>
      <c r="B599" s="2" t="s">
        <v>811</v>
      </c>
      <c r="C599" s="2" t="s">
        <v>14</v>
      </c>
      <c r="D599" s="3" t="s">
        <v>15</v>
      </c>
      <c r="E599" s="2" t="s">
        <v>812</v>
      </c>
      <c r="F599" s="2" t="str">
        <f t="shared" si="63"/>
        <v>STEEL</v>
      </c>
      <c r="G599" s="2" t="str">
        <f t="shared" si="64"/>
        <v>HANGER WITH HOOK</v>
      </c>
      <c r="H599" s="2" t="str">
        <f t="shared" si="65"/>
        <v>SM1168</v>
      </c>
      <c r="I599" s="15" t="str">
        <f t="shared" si="66"/>
        <v/>
      </c>
      <c r="J599" s="15">
        <f t="shared" si="69"/>
        <v>57792</v>
      </c>
      <c r="K599" s="2" t="str">
        <f>IFERROR(
TRIM(_xlfn.TEXTAFTER(_xlfn.TEXTBEFORE(_xlfn.TEXTAFTER(tblRaw[[#This Row],[GOODS DESCRIPTION]],"QTY"),"/")," ")),
tblRaw[[#This Row],[Unit of measure]]
)</f>
        <v>PCS</v>
      </c>
      <c r="L599" s="2" t="str">
        <f t="shared" si="67"/>
        <v/>
      </c>
      <c r="M599" s="2" t="str">
        <f t="shared" si="68"/>
        <v>USD</v>
      </c>
      <c r="N599" s="2">
        <v>10836</v>
      </c>
      <c r="O599" s="2" t="s">
        <v>17</v>
      </c>
      <c r="P599" s="2">
        <v>572.7315347</v>
      </c>
      <c r="Q599" s="2">
        <v>6206118.9100000001</v>
      </c>
      <c r="R599" s="2">
        <v>6.8508556780000003</v>
      </c>
      <c r="S599" s="2">
        <v>74235.872130000003</v>
      </c>
      <c r="T599" s="6">
        <v>2273922</v>
      </c>
    </row>
    <row r="600" spans="1:20">
      <c r="A600" s="5" t="s">
        <v>12</v>
      </c>
      <c r="B600" s="2" t="s">
        <v>813</v>
      </c>
      <c r="C600" s="2" t="s">
        <v>14</v>
      </c>
      <c r="D600" s="3" t="s">
        <v>15</v>
      </c>
      <c r="E600" s="2" t="s">
        <v>814</v>
      </c>
      <c r="F600" s="2" t="str">
        <f t="shared" si="63"/>
        <v>STAINLESS</v>
      </c>
      <c r="G600" s="2" t="str">
        <f t="shared" si="64"/>
        <v>STEEL SPORTS BOTTLE 750ML SG-702</v>
      </c>
      <c r="H600" s="2" t="str">
        <f t="shared" si="65"/>
        <v>SB-01</v>
      </c>
      <c r="I600" s="15" t="str">
        <f t="shared" si="66"/>
        <v>SB-01)</v>
      </c>
      <c r="J600" s="15">
        <f t="shared" si="69"/>
        <v>13824</v>
      </c>
      <c r="K600" s="2" t="str">
        <f>IFERROR(
TRIM(_xlfn.TEXTAFTER(_xlfn.TEXTBEFORE(_xlfn.TEXTAFTER(tblRaw[[#This Row],[GOODS DESCRIPTION]],"QTY"),"/")," ")),
tblRaw[[#This Row],[Unit of measure]]
)</f>
        <v>13824 NOS</v>
      </c>
      <c r="L600" s="2">
        <f t="shared" si="67"/>
        <v>1.08</v>
      </c>
      <c r="M600" s="2" t="str">
        <f t="shared" si="68"/>
        <v>USD</v>
      </c>
      <c r="N600" s="2">
        <v>2419.1999999999998</v>
      </c>
      <c r="O600" s="2" t="s">
        <v>17</v>
      </c>
      <c r="P600" s="2">
        <v>535.72147399999994</v>
      </c>
      <c r="Q600" s="2">
        <v>1296017.3899999999</v>
      </c>
      <c r="R600" s="2">
        <v>6.4081516030000003</v>
      </c>
      <c r="S600" s="2">
        <v>15502.60036</v>
      </c>
      <c r="T600" s="6">
        <v>474860.79999999999</v>
      </c>
    </row>
    <row r="601" spans="1:20">
      <c r="A601" s="5" t="s">
        <v>12</v>
      </c>
      <c r="B601" s="2" t="s">
        <v>813</v>
      </c>
      <c r="C601" s="2" t="s">
        <v>14</v>
      </c>
      <c r="D601" s="3" t="s">
        <v>15</v>
      </c>
      <c r="E601" s="2" t="s">
        <v>815</v>
      </c>
      <c r="F601" s="2" t="str">
        <f t="shared" si="63"/>
        <v>STAINLESS</v>
      </c>
      <c r="G601" s="2" t="str">
        <f t="shared" si="64"/>
        <v>STEELSPORTS BOTTLE 650ML S115</v>
      </c>
      <c r="H601" s="2" t="str">
        <f t="shared" si="65"/>
        <v>NP-21</v>
      </c>
      <c r="I601" s="15" t="str">
        <f t="shared" si="66"/>
        <v>NP-21)</v>
      </c>
      <c r="J601" s="15" t="str">
        <f t="shared" si="69"/>
        <v/>
      </c>
      <c r="K601" s="2" t="str">
        <f>IFERROR(
TRIM(_xlfn.TEXTAFTER(_xlfn.TEXTBEFORE(_xlfn.TEXTAFTER(tblRaw[[#This Row],[GOODS DESCRIPTION]],"QTY"),"/")," ")),
tblRaw[[#This Row],[Unit of measure]]
)</f>
        <v>17328NOS</v>
      </c>
      <c r="L601" s="2">
        <f t="shared" si="67"/>
        <v>1</v>
      </c>
      <c r="M601" s="2" t="str">
        <f t="shared" si="68"/>
        <v>USD</v>
      </c>
      <c r="N601" s="2">
        <v>2888</v>
      </c>
      <c r="O601" s="2" t="s">
        <v>17</v>
      </c>
      <c r="P601" s="2">
        <v>520.84028739999997</v>
      </c>
      <c r="Q601" s="2">
        <v>1504186.75</v>
      </c>
      <c r="R601" s="2">
        <v>6.2301469779999996</v>
      </c>
      <c r="S601" s="2">
        <v>17992.66447</v>
      </c>
      <c r="T601" s="6">
        <v>551133.9</v>
      </c>
    </row>
    <row r="602" spans="1:20">
      <c r="A602" s="5" t="s">
        <v>12</v>
      </c>
      <c r="B602" s="2" t="s">
        <v>813</v>
      </c>
      <c r="C602" s="2" t="s">
        <v>14</v>
      </c>
      <c r="D602" s="3" t="s">
        <v>15</v>
      </c>
      <c r="E602" s="2" t="s">
        <v>816</v>
      </c>
      <c r="F602" s="2" t="str">
        <f t="shared" si="63"/>
        <v>STAINLESS</v>
      </c>
      <c r="G602" s="2" t="str">
        <f t="shared" si="64"/>
        <v>STEEL BOTTLE 750ML SG805</v>
      </c>
      <c r="H602" s="2" t="str">
        <f t="shared" si="65"/>
        <v>AM-06</v>
      </c>
      <c r="I602" s="15" t="str">
        <f t="shared" si="66"/>
        <v/>
      </c>
      <c r="J602" s="15">
        <f t="shared" si="69"/>
        <v>7584</v>
      </c>
      <c r="K602" s="2" t="str">
        <f>IFERROR(
TRIM(_xlfn.TEXTAFTER(_xlfn.TEXTBEFORE(_xlfn.TEXTAFTER(tblRaw[[#This Row],[GOODS DESCRIPTION]],"QTY"),"/")," ")),
tblRaw[[#This Row],[Unit of measure]]
)</f>
        <v>7584 NOS</v>
      </c>
      <c r="L602" s="2">
        <f t="shared" si="67"/>
        <v>1.028</v>
      </c>
      <c r="M602" s="2" t="str">
        <f t="shared" si="68"/>
        <v>USD</v>
      </c>
      <c r="N602" s="2">
        <v>1106</v>
      </c>
      <c r="O602" s="2" t="s">
        <v>17</v>
      </c>
      <c r="P602" s="2">
        <v>611.91276670000002</v>
      </c>
      <c r="Q602" s="2">
        <v>676775.52</v>
      </c>
      <c r="R602" s="2">
        <v>7.3195307019999998</v>
      </c>
      <c r="S602" s="2">
        <v>8095.4009569999998</v>
      </c>
      <c r="T602" s="6">
        <v>247970.5</v>
      </c>
    </row>
    <row r="603" spans="1:20">
      <c r="A603" s="5" t="s">
        <v>12</v>
      </c>
      <c r="B603" s="2" t="s">
        <v>813</v>
      </c>
      <c r="C603" s="2" t="s">
        <v>14</v>
      </c>
      <c r="D603" s="3" t="s">
        <v>15</v>
      </c>
      <c r="E603" s="2" t="s">
        <v>817</v>
      </c>
      <c r="F603" s="2" t="str">
        <f t="shared" si="63"/>
        <v>STAINLESS</v>
      </c>
      <c r="G603" s="2" t="str">
        <f t="shared" si="64"/>
        <v>STEEL SPORTS BOTTLE 750ML S-308-C6</v>
      </c>
      <c r="H603" s="2" t="str">
        <f t="shared" si="65"/>
        <v>NP-20</v>
      </c>
      <c r="I603" s="15" t="str">
        <f t="shared" si="66"/>
        <v>NP-20)</v>
      </c>
      <c r="J603" s="15">
        <f t="shared" si="69"/>
        <v>5376</v>
      </c>
      <c r="K603" s="2" t="str">
        <f>IFERROR(
TRIM(_xlfn.TEXTAFTER(_xlfn.TEXTBEFORE(_xlfn.TEXTAFTER(tblRaw[[#This Row],[GOODS DESCRIPTION]],"QTY"),"/")," ")),
tblRaw[[#This Row],[Unit of measure]]
)</f>
        <v>5376 NOS</v>
      </c>
      <c r="L603" s="2">
        <f t="shared" si="67"/>
        <v>1.0049999999999999</v>
      </c>
      <c r="M603" s="2" t="str">
        <f t="shared" si="68"/>
        <v>USD</v>
      </c>
      <c r="N603" s="2">
        <v>896</v>
      </c>
      <c r="O603" s="2" t="s">
        <v>17</v>
      </c>
      <c r="P603" s="2">
        <v>523.4444866</v>
      </c>
      <c r="Q603" s="2">
        <v>469006.26</v>
      </c>
      <c r="R603" s="2">
        <v>6.2612976869999999</v>
      </c>
      <c r="S603" s="2">
        <v>5610.1227269999999</v>
      </c>
      <c r="T603" s="6">
        <v>171843.9</v>
      </c>
    </row>
    <row r="604" spans="1:20">
      <c r="A604" s="5" t="s">
        <v>12</v>
      </c>
      <c r="B604" s="2" t="s">
        <v>818</v>
      </c>
      <c r="C604" s="2" t="s">
        <v>14</v>
      </c>
      <c r="D604" s="3" t="s">
        <v>15</v>
      </c>
      <c r="E604" s="2" t="s">
        <v>819</v>
      </c>
      <c r="F604" s="2" t="str">
        <f t="shared" si="63"/>
        <v>STEEL</v>
      </c>
      <c r="G604" s="2" t="str">
        <f t="shared" si="64"/>
        <v>TEA STRAINER BIG</v>
      </c>
      <c r="H604" s="2" t="str">
        <f t="shared" si="65"/>
        <v>SB-12</v>
      </c>
      <c r="I604" s="15" t="str">
        <f t="shared" si="66"/>
        <v/>
      </c>
      <c r="J604" s="15">
        <f t="shared" si="69"/>
        <v>35100</v>
      </c>
      <c r="K604" s="2" t="str">
        <f>IFERROR(
TRIM(_xlfn.TEXTAFTER(_xlfn.TEXTBEFORE(_xlfn.TEXTAFTER(tblRaw[[#This Row],[GOODS DESCRIPTION]],"QTY"),"/")," ")),
tblRaw[[#This Row],[Unit of measure]]
)</f>
        <v>35100 PCS</v>
      </c>
      <c r="L604" s="2">
        <f t="shared" si="67"/>
        <v>1.0518000000000001</v>
      </c>
      <c r="M604" s="2" t="str">
        <f t="shared" si="68"/>
        <v>USD</v>
      </c>
      <c r="N604" s="2">
        <v>8580</v>
      </c>
      <c r="O604" s="2" t="s">
        <v>17</v>
      </c>
      <c r="P604" s="2">
        <v>377.25261189999998</v>
      </c>
      <c r="Q604" s="2">
        <v>3236827.41</v>
      </c>
      <c r="R604" s="2">
        <v>4.5479519210000001</v>
      </c>
      <c r="S604" s="2">
        <v>39021.427490000002</v>
      </c>
      <c r="T604" s="6">
        <v>1185973.5</v>
      </c>
    </row>
    <row r="605" spans="1:20">
      <c r="A605" s="5" t="s">
        <v>12</v>
      </c>
      <c r="B605" s="2" t="s">
        <v>818</v>
      </c>
      <c r="C605" s="2" t="s">
        <v>14</v>
      </c>
      <c r="D605" s="3" t="s">
        <v>15</v>
      </c>
      <c r="E605" s="2" t="s">
        <v>820</v>
      </c>
      <c r="F605" s="2" t="str">
        <f t="shared" si="63"/>
        <v>STEEL</v>
      </c>
      <c r="G605" s="2" t="str">
        <f t="shared" si="64"/>
        <v>TEA STRAINER</v>
      </c>
      <c r="H605" s="2" t="str">
        <f t="shared" si="65"/>
        <v>NP-55</v>
      </c>
      <c r="I605" s="15" t="str">
        <f t="shared" si="66"/>
        <v>QTY: 1</v>
      </c>
      <c r="J605" s="15">
        <f t="shared" si="69"/>
        <v>100800</v>
      </c>
      <c r="K605" s="2" t="str">
        <f>IFERROR(
TRIM(_xlfn.TEXTAFTER(_xlfn.TEXTBEFORE(_xlfn.TEXTAFTER(tblRaw[[#This Row],[GOODS DESCRIPTION]],"QTY"),"/")," ")),
tblRaw[[#This Row],[Unit of measure]]
)</f>
        <v>100800 PCS</v>
      </c>
      <c r="L605" s="2">
        <f t="shared" si="67"/>
        <v>0.28470000000000001</v>
      </c>
      <c r="M605" s="2" t="str">
        <f t="shared" si="68"/>
        <v>USD</v>
      </c>
      <c r="N605" s="2">
        <v>4620</v>
      </c>
      <c r="O605" s="2" t="s">
        <v>17</v>
      </c>
      <c r="P605" s="2">
        <v>544.60958010000002</v>
      </c>
      <c r="Q605" s="2">
        <v>2516096.2599999998</v>
      </c>
      <c r="R605" s="2">
        <v>6.565516336</v>
      </c>
      <c r="S605" s="2">
        <v>30332.68547</v>
      </c>
      <c r="T605" s="6">
        <v>921897.7</v>
      </c>
    </row>
    <row r="606" spans="1:20">
      <c r="A606" s="5" t="s">
        <v>12</v>
      </c>
      <c r="B606" s="2" t="s">
        <v>821</v>
      </c>
      <c r="C606" s="2" t="s">
        <v>14</v>
      </c>
      <c r="D606" s="3" t="s">
        <v>15</v>
      </c>
      <c r="E606" s="2" t="s">
        <v>822</v>
      </c>
      <c r="F606" s="2" t="str">
        <f t="shared" si="63"/>
        <v>STAINLESS</v>
      </c>
      <c r="G606" s="2" t="str">
        <f t="shared" si="64"/>
        <v>STEEL GRATER WITH HANDLE</v>
      </c>
      <c r="H606" s="2" t="str">
        <f t="shared" si="65"/>
        <v>KL324H-9S</v>
      </c>
      <c r="I606" s="15" t="str">
        <f t="shared" si="66"/>
        <v/>
      </c>
      <c r="J606" s="15">
        <f t="shared" si="69"/>
        <v>59040</v>
      </c>
      <c r="K606" s="2" t="str">
        <f>IFERROR(
TRIM(_xlfn.TEXTAFTER(_xlfn.TEXTBEFORE(_xlfn.TEXTAFTER(tblRaw[[#This Row],[GOODS DESCRIPTION]],"QTY"),"/")," ")),
tblRaw[[#This Row],[Unit of measure]]
)</f>
        <v>59040 NOS</v>
      </c>
      <c r="L606" s="2">
        <f t="shared" si="67"/>
        <v>0.64</v>
      </c>
      <c r="M606" s="2" t="str">
        <f t="shared" si="68"/>
        <v>USD</v>
      </c>
      <c r="N606" s="2">
        <v>9512</v>
      </c>
      <c r="O606" s="2" t="s">
        <v>17</v>
      </c>
      <c r="P606" s="2">
        <v>336.99224029999999</v>
      </c>
      <c r="Q606" s="2">
        <v>3205470.19</v>
      </c>
      <c r="R606" s="2">
        <v>4.0625948200000002</v>
      </c>
      <c r="S606" s="2">
        <v>38643.40193</v>
      </c>
      <c r="T606" s="6">
        <v>1174484.2</v>
      </c>
    </row>
    <row r="607" spans="1:20">
      <c r="A607" s="5" t="s">
        <v>12</v>
      </c>
      <c r="B607" s="2" t="s">
        <v>823</v>
      </c>
      <c r="C607" s="2" t="s">
        <v>14</v>
      </c>
      <c r="D607" s="3" t="s">
        <v>15</v>
      </c>
      <c r="E607" s="2" t="s">
        <v>824</v>
      </c>
      <c r="F607" s="2" t="str">
        <f t="shared" si="63"/>
        <v>STAINLESS</v>
      </c>
      <c r="G607" s="2" t="str">
        <f t="shared" si="64"/>
        <v>STEEL BOTTLE 750ML SG805</v>
      </c>
      <c r="H607" s="2" t="str">
        <f t="shared" si="65"/>
        <v>AM-06</v>
      </c>
      <c r="I607" s="15" t="str">
        <f t="shared" si="66"/>
        <v/>
      </c>
      <c r="J607" s="15">
        <f t="shared" si="69"/>
        <v>22416</v>
      </c>
      <c r="K607" s="2" t="str">
        <f>IFERROR(
TRIM(_xlfn.TEXTAFTER(_xlfn.TEXTBEFORE(_xlfn.TEXTAFTER(tblRaw[[#This Row],[GOODS DESCRIPTION]],"QTY"),"/")," ")),
tblRaw[[#This Row],[Unit of measure]]
)</f>
        <v>PCS</v>
      </c>
      <c r="L607" s="2">
        <f t="shared" si="67"/>
        <v>1.028</v>
      </c>
      <c r="M607" s="2" t="str">
        <f t="shared" si="68"/>
        <v>USD</v>
      </c>
      <c r="N607" s="2">
        <v>3269</v>
      </c>
      <c r="O607" s="2" t="s">
        <v>17</v>
      </c>
      <c r="P607" s="2">
        <v>606.74441730000001</v>
      </c>
      <c r="Q607" s="2">
        <v>1983447.5</v>
      </c>
      <c r="R607" s="2">
        <v>7.3145800750000003</v>
      </c>
      <c r="S607" s="2">
        <v>23911.362270000001</v>
      </c>
      <c r="T607" s="6">
        <v>726735.1</v>
      </c>
    </row>
    <row r="608" spans="1:20">
      <c r="A608" s="5" t="s">
        <v>12</v>
      </c>
      <c r="B608" s="2" t="s">
        <v>823</v>
      </c>
      <c r="C608" s="2" t="s">
        <v>14</v>
      </c>
      <c r="D608" s="3" t="s">
        <v>15</v>
      </c>
      <c r="E608" s="2" t="s">
        <v>825</v>
      </c>
      <c r="F608" s="2" t="str">
        <f t="shared" si="63"/>
        <v>STEEL</v>
      </c>
      <c r="G608" s="2" t="str">
        <f t="shared" si="64"/>
        <v>LUNCH BOX</v>
      </c>
      <c r="H608" s="2" t="str">
        <f t="shared" si="65"/>
        <v>6561</v>
      </c>
      <c r="I608" s="15" t="str">
        <f t="shared" si="66"/>
        <v/>
      </c>
      <c r="J608" s="15">
        <f t="shared" si="69"/>
        <v>20736</v>
      </c>
      <c r="K608" s="2" t="str">
        <f>IFERROR(
TRIM(_xlfn.TEXTAFTER(_xlfn.TEXTBEFORE(_xlfn.TEXTAFTER(tblRaw[[#This Row],[GOODS DESCRIPTION]],"QTY"),"/")," ")),
tblRaw[[#This Row],[Unit of measure]]
)</f>
        <v>20736 NOS</v>
      </c>
      <c r="L608" s="2">
        <f t="shared" si="67"/>
        <v>2.4500000000000002</v>
      </c>
      <c r="M608" s="2" t="str">
        <f t="shared" si="68"/>
        <v>USD</v>
      </c>
      <c r="N608" s="2">
        <v>8121</v>
      </c>
      <c r="O608" s="2" t="s">
        <v>17</v>
      </c>
      <c r="P608" s="2">
        <v>535.75870889999999</v>
      </c>
      <c r="Q608" s="2">
        <v>4351217.93</v>
      </c>
      <c r="R608" s="2">
        <v>6.4588150559999997</v>
      </c>
      <c r="S608" s="2">
        <v>52455.912360000002</v>
      </c>
      <c r="T608" s="6">
        <v>1594286.3</v>
      </c>
    </row>
    <row r="609" spans="1:20">
      <c r="A609" s="5" t="s">
        <v>12</v>
      </c>
      <c r="B609" s="2" t="s">
        <v>823</v>
      </c>
      <c r="C609" s="2" t="s">
        <v>14</v>
      </c>
      <c r="D609" s="3" t="s">
        <v>18</v>
      </c>
      <c r="E609" s="2" t="s">
        <v>826</v>
      </c>
      <c r="F609" s="2" t="str">
        <f t="shared" si="63"/>
        <v>SS</v>
      </c>
      <c r="G609" s="2" t="str">
        <f t="shared" si="64"/>
        <v>SCRUBBER 3PCS SET</v>
      </c>
      <c r="H609" s="2" t="str">
        <f t="shared" si="65"/>
        <v>SS410</v>
      </c>
      <c r="I609" s="15" t="str">
        <f t="shared" si="66"/>
        <v>SS410)</v>
      </c>
      <c r="J609" s="15">
        <f t="shared" si="69"/>
        <v>113640</v>
      </c>
      <c r="K609" s="2" t="str">
        <f>IFERROR(
TRIM(_xlfn.TEXTAFTER(_xlfn.TEXTBEFORE(_xlfn.TEXTAFTER(tblRaw[[#This Row],[GOODS DESCRIPTION]],"QTY"),"/")," ")),
tblRaw[[#This Row],[Unit of measure]]
)</f>
        <v>113640 SET</v>
      </c>
      <c r="L609" s="2">
        <f t="shared" si="67"/>
        <v>0.17299999999999999</v>
      </c>
      <c r="M609" s="2" t="str">
        <f t="shared" si="68"/>
        <v>USD</v>
      </c>
      <c r="N609" s="2">
        <v>7230</v>
      </c>
      <c r="O609" s="2" t="s">
        <v>17</v>
      </c>
      <c r="P609" s="2">
        <v>241.09176350000001</v>
      </c>
      <c r="Q609" s="2">
        <v>1743093.45</v>
      </c>
      <c r="R609" s="2">
        <v>2.9064709280000001</v>
      </c>
      <c r="S609" s="2">
        <v>21013.784810000001</v>
      </c>
      <c r="T609" s="6">
        <v>766263.9</v>
      </c>
    </row>
    <row r="610" spans="1:20">
      <c r="A610" s="5" t="s">
        <v>12</v>
      </c>
      <c r="B610" s="2" t="s">
        <v>823</v>
      </c>
      <c r="C610" s="2" t="s">
        <v>14</v>
      </c>
      <c r="D610" s="3" t="s">
        <v>15</v>
      </c>
      <c r="E610" s="2" t="s">
        <v>827</v>
      </c>
      <c r="F610" s="2" t="str">
        <f t="shared" si="63"/>
        <v>STAINLESS</v>
      </c>
      <c r="G610" s="2" t="str">
        <f t="shared" si="64"/>
        <v>STEEL COLA BOTTLE 750ML SK750</v>
      </c>
      <c r="H610" s="2" t="str">
        <f t="shared" si="65"/>
        <v>SL-01</v>
      </c>
      <c r="I610" s="15" t="str">
        <f t="shared" si="66"/>
        <v/>
      </c>
      <c r="J610" s="15" t="str">
        <f t="shared" si="69"/>
        <v/>
      </c>
      <c r="K610" s="2">
        <f ca="1">IFERROR(
TRIM(_xlfn.TEXTAFTER(_xlfn.TEXTBEFORE(_xlfn.TEXTAFTER(tblRaw[[#This Row],[GOODS DESCRIPTION]],"QTY"),"/")," ")),
tblRaw[[#This Row],[Unit of measure]]
)</f>
        <v>0</v>
      </c>
      <c r="L610" s="2">
        <f t="shared" si="67"/>
        <v>1.1679999999999999</v>
      </c>
      <c r="M610" s="2" t="str">
        <f t="shared" si="68"/>
        <v>USD</v>
      </c>
      <c r="N610" s="2">
        <v>3979</v>
      </c>
      <c r="O610" s="2" t="s">
        <v>17</v>
      </c>
      <c r="P610" s="2">
        <v>524.52442570000005</v>
      </c>
      <c r="Q610" s="2">
        <v>2087082.69</v>
      </c>
      <c r="R610" s="2">
        <v>6.3233806599999998</v>
      </c>
      <c r="S610" s="2">
        <v>25160.731650000002</v>
      </c>
      <c r="T610" s="6">
        <v>764707.1</v>
      </c>
    </row>
    <row r="611" spans="1:20">
      <c r="A611" s="5" t="s">
        <v>12</v>
      </c>
      <c r="B611" s="2" t="s">
        <v>823</v>
      </c>
      <c r="C611" s="2" t="s">
        <v>14</v>
      </c>
      <c r="D611" s="3" t="s">
        <v>15</v>
      </c>
      <c r="E611" s="2" t="s">
        <v>828</v>
      </c>
      <c r="F611" s="2" t="str">
        <f t="shared" si="63"/>
        <v>HOUSEHOLD</v>
      </c>
      <c r="G611" s="2" t="str">
        <f t="shared" si="64"/>
        <v>STEEL HOOK 3PCS SET</v>
      </c>
      <c r="H611" s="2" t="str">
        <f t="shared" si="65"/>
        <v>2628</v>
      </c>
      <c r="I611" s="15" t="str">
        <f t="shared" si="66"/>
        <v>2628)</v>
      </c>
      <c r="J611" s="15">
        <f t="shared" si="69"/>
        <v>168480</v>
      </c>
      <c r="K611" s="2" t="str">
        <f>IFERROR(
TRIM(_xlfn.TEXTAFTER(_xlfn.TEXTBEFORE(_xlfn.TEXTAFTER(tblRaw[[#This Row],[GOODS DESCRIPTION]],"QTY"),"/")," ")),
tblRaw[[#This Row],[Unit of measure]]
)</f>
        <v>168480 NOS</v>
      </c>
      <c r="L611" s="2">
        <f t="shared" si="67"/>
        <v>0.41599999999999998</v>
      </c>
      <c r="M611" s="2" t="str">
        <f t="shared" si="68"/>
        <v>USD</v>
      </c>
      <c r="N611" s="2">
        <v>5709</v>
      </c>
      <c r="O611" s="2" t="s">
        <v>17</v>
      </c>
      <c r="P611" s="2">
        <v>1034.7994409999999</v>
      </c>
      <c r="Q611" s="2">
        <v>5908290.8899999997</v>
      </c>
      <c r="R611" s="2">
        <v>12.474978200000001</v>
      </c>
      <c r="S611" s="2">
        <v>71227.135500000004</v>
      </c>
      <c r="T611" s="6">
        <v>2164797.7999999998</v>
      </c>
    </row>
    <row r="612" spans="1:20">
      <c r="A612" s="5" t="s">
        <v>12</v>
      </c>
      <c r="B612" s="2" t="s">
        <v>829</v>
      </c>
      <c r="C612" s="2" t="s">
        <v>14</v>
      </c>
      <c r="D612" s="3" t="s">
        <v>18</v>
      </c>
      <c r="E612" s="2" t="s">
        <v>830</v>
      </c>
      <c r="F612" s="2" t="str">
        <f t="shared" si="63"/>
        <v>8001-2</v>
      </c>
      <c r="G612" s="2" t="str">
        <f t="shared" si="64"/>
        <v>STEEL SCRUBBER 2 PCS SET</v>
      </c>
      <c r="H612" s="2" t="str">
        <f t="shared" si="65"/>
        <v>QTY- 167760 SETS/USD 0.158PER SETS</v>
      </c>
      <c r="I612" s="15" t="str">
        <f t="shared" si="66"/>
        <v>QTY-</v>
      </c>
      <c r="J612" s="15">
        <f t="shared" si="69"/>
        <v>167760</v>
      </c>
      <c r="K612" s="2" t="str">
        <f>IFERROR(
TRIM(_xlfn.TEXTAFTER(_xlfn.TEXTBEFORE(_xlfn.TEXTAFTER(tblRaw[[#This Row],[GOODS DESCRIPTION]],"QTY"),"/")," ")),
tblRaw[[#This Row],[Unit of measure]]
)</f>
        <v>167760 SETS</v>
      </c>
      <c r="L612" s="2" t="str">
        <f t="shared" si="67"/>
        <v/>
      </c>
      <c r="M612" s="2" t="str">
        <f t="shared" si="68"/>
        <v>USD</v>
      </c>
      <c r="N612" s="2">
        <v>4893</v>
      </c>
      <c r="O612" s="2" t="s">
        <v>17</v>
      </c>
      <c r="P612" s="2">
        <v>458.68406909999999</v>
      </c>
      <c r="Q612" s="2">
        <v>2244341.15</v>
      </c>
      <c r="R612" s="2">
        <v>5.5296451969999998</v>
      </c>
      <c r="S612" s="2">
        <v>27056.553950000001</v>
      </c>
      <c r="T612" s="6">
        <v>986612.3</v>
      </c>
    </row>
    <row r="613" spans="1:20">
      <c r="A613" s="5" t="s">
        <v>12</v>
      </c>
      <c r="B613" s="2" t="s">
        <v>829</v>
      </c>
      <c r="C613" s="2" t="s">
        <v>14</v>
      </c>
      <c r="D613" s="3" t="s">
        <v>15</v>
      </c>
      <c r="E613" s="2" t="s">
        <v>831</v>
      </c>
      <c r="F613" s="2" t="str">
        <f t="shared" si="63"/>
        <v>STAINLESS</v>
      </c>
      <c r="G613" s="2" t="str">
        <f t="shared" si="64"/>
        <v>STEEL SPORTS BOTTLE 750ML S-308-C6</v>
      </c>
      <c r="H613" s="2" t="str">
        <f t="shared" si="65"/>
        <v>NP-20</v>
      </c>
      <c r="I613" s="15" t="str">
        <f t="shared" si="66"/>
        <v>NP-20)</v>
      </c>
      <c r="J613" s="15">
        <f t="shared" si="69"/>
        <v>39600</v>
      </c>
      <c r="K613" s="2" t="str">
        <f>IFERROR(
TRIM(_xlfn.TEXTAFTER(_xlfn.TEXTBEFORE(_xlfn.TEXTAFTER(tblRaw[[#This Row],[GOODS DESCRIPTION]],"QTY"),"/")," ")),
tblRaw[[#This Row],[Unit of measure]]
)</f>
        <v>PCS</v>
      </c>
      <c r="L613" s="2">
        <f t="shared" si="67"/>
        <v>1.02</v>
      </c>
      <c r="M613" s="2" t="str">
        <f t="shared" si="68"/>
        <v>USD</v>
      </c>
      <c r="N613" s="2">
        <v>6600</v>
      </c>
      <c r="O613" s="2" t="s">
        <v>17</v>
      </c>
      <c r="P613" s="2">
        <v>534.25253480000003</v>
      </c>
      <c r="Q613" s="2">
        <v>3526066.73</v>
      </c>
      <c r="R613" s="2">
        <v>6.440657442</v>
      </c>
      <c r="S613" s="2">
        <v>42508.339119999997</v>
      </c>
      <c r="T613" s="6">
        <v>1291950.8</v>
      </c>
    </row>
    <row r="614" spans="1:20">
      <c r="A614" s="5" t="s">
        <v>12</v>
      </c>
      <c r="B614" s="2" t="s">
        <v>832</v>
      </c>
      <c r="C614" s="2" t="s">
        <v>14</v>
      </c>
      <c r="D614" s="3" t="s">
        <v>15</v>
      </c>
      <c r="E614" s="2" t="s">
        <v>833</v>
      </c>
      <c r="F614" s="2" t="str">
        <f t="shared" si="63"/>
        <v>STAINLESS</v>
      </c>
      <c r="G614" s="2" t="str">
        <f t="shared" si="64"/>
        <v>STEEL SPORTS BOTTLE 750ML S-308-C6</v>
      </c>
      <c r="H614" s="2" t="str">
        <f t="shared" si="65"/>
        <v>NP-20</v>
      </c>
      <c r="I614" s="15" t="str">
        <f t="shared" si="66"/>
        <v>NP-20)</v>
      </c>
      <c r="J614" s="15">
        <f t="shared" si="69"/>
        <v>8784</v>
      </c>
      <c r="K614" s="2" t="str">
        <f>IFERROR(
TRIM(_xlfn.TEXTAFTER(_xlfn.TEXTBEFORE(_xlfn.TEXTAFTER(tblRaw[[#This Row],[GOODS DESCRIPTION]],"QTY"),"/")," ")),
tblRaw[[#This Row],[Unit of measure]]
)</f>
        <v>8784 NOS</v>
      </c>
      <c r="L614" s="2">
        <f t="shared" si="67"/>
        <v>1.02</v>
      </c>
      <c r="M614" s="2" t="str">
        <f t="shared" si="68"/>
        <v>USD</v>
      </c>
      <c r="N614" s="2">
        <v>1464</v>
      </c>
      <c r="O614" s="2" t="s">
        <v>17</v>
      </c>
      <c r="P614" s="2">
        <v>534.81742489999999</v>
      </c>
      <c r="Q614" s="2">
        <v>782972.71</v>
      </c>
      <c r="R614" s="2">
        <v>6.424233332</v>
      </c>
      <c r="S614" s="2">
        <v>9405.0775979999999</v>
      </c>
      <c r="T614" s="6">
        <v>286881.2</v>
      </c>
    </row>
    <row r="615" spans="1:20">
      <c r="A615" s="5" t="s">
        <v>12</v>
      </c>
      <c r="B615" s="2" t="s">
        <v>832</v>
      </c>
      <c r="C615" s="2" t="s">
        <v>14</v>
      </c>
      <c r="D615" s="3" t="s">
        <v>15</v>
      </c>
      <c r="E615" s="2" t="s">
        <v>834</v>
      </c>
      <c r="F615" s="2" t="str">
        <f t="shared" si="63"/>
        <v>STAINLESS</v>
      </c>
      <c r="G615" s="2" t="str">
        <f t="shared" si="64"/>
        <v>STEELSPORTS BOTTLE 650ML S115</v>
      </c>
      <c r="H615" s="2" t="str">
        <f t="shared" si="65"/>
        <v>NP-21</v>
      </c>
      <c r="I615" s="15" t="str">
        <f t="shared" si="66"/>
        <v>NP-21)</v>
      </c>
      <c r="J615" s="15" t="str">
        <f t="shared" si="69"/>
        <v/>
      </c>
      <c r="K615" s="2" t="str">
        <f>IFERROR(
TRIM(_xlfn.TEXTAFTER(_xlfn.TEXTBEFORE(_xlfn.TEXTAFTER(tblRaw[[#This Row],[GOODS DESCRIPTION]],"QTY"),"/")," ")),
tblRaw[[#This Row],[Unit of measure]]
)</f>
        <v>33984NOS</v>
      </c>
      <c r="L615" s="2">
        <f t="shared" si="67"/>
        <v>1.0329999999999999</v>
      </c>
      <c r="M615" s="2" t="str">
        <f t="shared" si="68"/>
        <v>USD</v>
      </c>
      <c r="N615" s="2">
        <v>5522</v>
      </c>
      <c r="O615" s="2" t="s">
        <v>17</v>
      </c>
      <c r="P615" s="2">
        <v>555.52176410000004</v>
      </c>
      <c r="Q615" s="2">
        <v>3067813.39</v>
      </c>
      <c r="R615" s="2">
        <v>6.6729341030000002</v>
      </c>
      <c r="S615" s="2">
        <v>36850.611290000001</v>
      </c>
      <c r="T615" s="6">
        <v>1124046.8999999999</v>
      </c>
    </row>
    <row r="616" spans="1:20">
      <c r="A616" s="5" t="s">
        <v>12</v>
      </c>
      <c r="B616" s="2" t="s">
        <v>835</v>
      </c>
      <c r="C616" s="2" t="s">
        <v>14</v>
      </c>
      <c r="D616" s="3" t="s">
        <v>15</v>
      </c>
      <c r="E616" s="2" t="s">
        <v>836</v>
      </c>
      <c r="F616" s="2" t="str">
        <f t="shared" si="63"/>
        <v>STEEL</v>
      </c>
      <c r="G616" s="2" t="str">
        <f t="shared" si="64"/>
        <v>SALT BOTTLE</v>
      </c>
      <c r="H616" s="2" t="str">
        <f t="shared" si="65"/>
        <v>NP-19</v>
      </c>
      <c r="I616" s="15" t="str">
        <f t="shared" si="66"/>
        <v>QTY:12</v>
      </c>
      <c r="J616" s="15">
        <f t="shared" si="69"/>
        <v>12288</v>
      </c>
      <c r="K616" s="2" t="str">
        <f>IFERROR(
TRIM(_xlfn.TEXTAFTER(_xlfn.TEXTBEFORE(_xlfn.TEXTAFTER(tblRaw[[#This Row],[GOODS DESCRIPTION]],"QTY"),"/")," ")),
tblRaw[[#This Row],[Unit of measure]]
)</f>
        <v>PCS</v>
      </c>
      <c r="L616" s="2" t="str">
        <f t="shared" si="67"/>
        <v/>
      </c>
      <c r="M616" s="2" t="str">
        <f t="shared" si="68"/>
        <v>USD</v>
      </c>
      <c r="N616" s="2">
        <v>1920</v>
      </c>
      <c r="O616" s="2" t="s">
        <v>17</v>
      </c>
      <c r="P616" s="2">
        <v>248.90224480000001</v>
      </c>
      <c r="Q616" s="2">
        <v>477892.31</v>
      </c>
      <c r="R616" s="2">
        <v>2.989816754</v>
      </c>
      <c r="S616" s="2">
        <v>5740.4481679999999</v>
      </c>
      <c r="T616" s="6">
        <v>175099.7</v>
      </c>
    </row>
    <row r="617" spans="1:20">
      <c r="A617" s="5" t="s">
        <v>12</v>
      </c>
      <c r="B617" s="2" t="s">
        <v>835</v>
      </c>
      <c r="C617" s="2" t="s">
        <v>14</v>
      </c>
      <c r="D617" s="3" t="s">
        <v>15</v>
      </c>
      <c r="E617" s="2" t="s">
        <v>837</v>
      </c>
      <c r="F617" s="2" t="str">
        <f t="shared" si="63"/>
        <v>STEEL</v>
      </c>
      <c r="G617" s="2" t="str">
        <f t="shared" si="64"/>
        <v>LUNCH BOX</v>
      </c>
      <c r="H617" s="2" t="str">
        <f t="shared" si="65"/>
        <v>6527</v>
      </c>
      <c r="I617" s="15" t="str">
        <f t="shared" si="66"/>
        <v/>
      </c>
      <c r="J617" s="15">
        <f t="shared" si="69"/>
        <v>25680</v>
      </c>
      <c r="K617" s="2" t="str">
        <f>IFERROR(
TRIM(_xlfn.TEXTAFTER(_xlfn.TEXTBEFORE(_xlfn.TEXTAFTER(tblRaw[[#This Row],[GOODS DESCRIPTION]],"QTY"),"/")," ")),
tblRaw[[#This Row],[Unit of measure]]
)</f>
        <v>25680 NOS</v>
      </c>
      <c r="L617" s="2">
        <f t="shared" si="67"/>
        <v>1.9</v>
      </c>
      <c r="M617" s="2" t="str">
        <f t="shared" si="68"/>
        <v>USD</v>
      </c>
      <c r="N617" s="2">
        <v>8945</v>
      </c>
      <c r="O617" s="2" t="s">
        <v>17</v>
      </c>
      <c r="P617" s="2">
        <v>467.67877190000002</v>
      </c>
      <c r="Q617" s="2">
        <v>4183480.15</v>
      </c>
      <c r="R617" s="2">
        <v>5.6177630250000004</v>
      </c>
      <c r="S617" s="2">
        <v>50252.013809999997</v>
      </c>
      <c r="T617" s="6">
        <v>1532827.1</v>
      </c>
    </row>
    <row r="618" spans="1:20">
      <c r="A618" s="5" t="s">
        <v>12</v>
      </c>
      <c r="B618" s="2" t="s">
        <v>835</v>
      </c>
      <c r="C618" s="2" t="s">
        <v>14</v>
      </c>
      <c r="D618" s="3" t="s">
        <v>15</v>
      </c>
      <c r="E618" s="2" t="s">
        <v>838</v>
      </c>
      <c r="F618" s="2" t="str">
        <f t="shared" si="63"/>
        <v>STEEL</v>
      </c>
      <c r="G618" s="2" t="str">
        <f t="shared" si="64"/>
        <v>LEMON SQUEEZER</v>
      </c>
      <c r="H618" s="2" t="str">
        <f t="shared" si="65"/>
        <v>AM-217</v>
      </c>
      <c r="I618" s="15" t="str">
        <f t="shared" si="66"/>
        <v/>
      </c>
      <c r="J618" s="15">
        <f t="shared" si="69"/>
        <v>5100</v>
      </c>
      <c r="K618" s="2" t="str">
        <f>IFERROR(
TRIM(_xlfn.TEXTAFTER(_xlfn.TEXTBEFORE(_xlfn.TEXTAFTER(tblRaw[[#This Row],[GOODS DESCRIPTION]],"QTY"),"/")," ")),
tblRaw[[#This Row],[Unit of measure]]
)</f>
        <v>PCS</v>
      </c>
      <c r="L618" s="2" t="str">
        <f t="shared" si="67"/>
        <v/>
      </c>
      <c r="M618" s="2" t="str">
        <f t="shared" si="68"/>
        <v>USD</v>
      </c>
      <c r="N618" s="2">
        <v>1487</v>
      </c>
      <c r="O618" s="2" t="s">
        <v>17</v>
      </c>
      <c r="P618" s="2">
        <v>562.44621849999999</v>
      </c>
      <c r="Q618" s="2">
        <v>836638.75</v>
      </c>
      <c r="R618" s="2">
        <v>6.7561107329999999</v>
      </c>
      <c r="S618" s="2">
        <v>10049.71471</v>
      </c>
      <c r="T618" s="6">
        <v>306544.5</v>
      </c>
    </row>
    <row r="619" spans="1:20">
      <c r="A619" s="5" t="s">
        <v>12</v>
      </c>
      <c r="B619" s="2" t="s">
        <v>835</v>
      </c>
      <c r="C619" s="2" t="s">
        <v>14</v>
      </c>
      <c r="D619" s="3" t="s">
        <v>15</v>
      </c>
      <c r="E619" s="2" t="s">
        <v>839</v>
      </c>
      <c r="F619" s="2" t="str">
        <f t="shared" si="63"/>
        <v>STEEL</v>
      </c>
      <c r="G619" s="2" t="str">
        <f t="shared" si="64"/>
        <v>TEA STRAINER BIG</v>
      </c>
      <c r="H619" s="2" t="str">
        <f t="shared" si="65"/>
        <v>SB-12</v>
      </c>
      <c r="I619" s="15" t="str">
        <f t="shared" si="66"/>
        <v/>
      </c>
      <c r="J619" s="15">
        <f t="shared" si="69"/>
        <v>15300</v>
      </c>
      <c r="K619" s="2" t="str">
        <f>IFERROR(
TRIM(_xlfn.TEXTAFTER(_xlfn.TEXTBEFORE(_xlfn.TEXTAFTER(tblRaw[[#This Row],[GOODS DESCRIPTION]],"QTY"),"/")," ")),
tblRaw[[#This Row],[Unit of measure]]
)</f>
        <v>PCS</v>
      </c>
      <c r="L619" s="2" t="str">
        <f t="shared" si="67"/>
        <v/>
      </c>
      <c r="M619" s="2" t="str">
        <f t="shared" si="68"/>
        <v>USD</v>
      </c>
      <c r="N619" s="2">
        <v>3740</v>
      </c>
      <c r="O619" s="2" t="s">
        <v>17</v>
      </c>
      <c r="P619" s="2">
        <v>372.83366840000002</v>
      </c>
      <c r="Q619" s="2">
        <v>1394397.92</v>
      </c>
      <c r="R619" s="2">
        <v>4.4784825039999996</v>
      </c>
      <c r="S619" s="2">
        <v>16749.524560000002</v>
      </c>
      <c r="T619" s="6">
        <v>510907.5</v>
      </c>
    </row>
    <row r="620" spans="1:20">
      <c r="A620" s="5" t="s">
        <v>12</v>
      </c>
      <c r="B620" s="2" t="s">
        <v>840</v>
      </c>
      <c r="C620" s="2" t="s">
        <v>14</v>
      </c>
      <c r="D620" s="3" t="s">
        <v>15</v>
      </c>
      <c r="E620" s="2" t="s">
        <v>841</v>
      </c>
      <c r="F620" s="2" t="str">
        <f t="shared" si="63"/>
        <v>SB-01</v>
      </c>
      <c r="G620" s="2" t="str">
        <f t="shared" si="64"/>
        <v>STAINLESS STEEL SPORTS BOTTLE 750ML SG-702</v>
      </c>
      <c r="H620" s="2" t="str">
        <f t="shared" si="65"/>
        <v>QTY: 29904NUM/USD 1.090 PER NUM</v>
      </c>
      <c r="I620" s="15" t="str">
        <f t="shared" si="66"/>
        <v>QTY:</v>
      </c>
      <c r="J620" s="15" t="str">
        <f t="shared" si="69"/>
        <v/>
      </c>
      <c r="K620" s="2" t="str">
        <f>IFERROR(
TRIM(_xlfn.TEXTAFTER(_xlfn.TEXTBEFORE(_xlfn.TEXTAFTER(tblRaw[[#This Row],[GOODS DESCRIPTION]],"QTY"),"/")," ")),
tblRaw[[#This Row],[Unit of measure]]
)</f>
        <v>29904NUM</v>
      </c>
      <c r="L620" s="2">
        <f t="shared" si="67"/>
        <v>1.0900000000000001</v>
      </c>
      <c r="M620" s="2" t="str">
        <f t="shared" si="68"/>
        <v>USD</v>
      </c>
      <c r="N620" s="2">
        <v>4984</v>
      </c>
      <c r="O620" s="2" t="s">
        <v>17</v>
      </c>
      <c r="P620" s="2">
        <v>561.39550759999997</v>
      </c>
      <c r="Q620" s="2">
        <v>2797995.21</v>
      </c>
      <c r="R620" s="2">
        <v>6.7434895810000004</v>
      </c>
      <c r="S620" s="2">
        <v>33609.552069999998</v>
      </c>
      <c r="T620" s="6">
        <v>1025185.4</v>
      </c>
    </row>
    <row r="621" spans="1:20">
      <c r="A621" s="5" t="s">
        <v>12</v>
      </c>
      <c r="B621" s="2" t="s">
        <v>840</v>
      </c>
      <c r="C621" s="2" t="s">
        <v>14</v>
      </c>
      <c r="D621" s="3" t="s">
        <v>15</v>
      </c>
      <c r="E621" s="2" t="s">
        <v>842</v>
      </c>
      <c r="F621" s="2" t="str">
        <f t="shared" si="63"/>
        <v>NP-20</v>
      </c>
      <c r="G621" s="2" t="str">
        <f t="shared" si="64"/>
        <v>STAINLESS STEEL SPORTS BOTTLE 750ML S-308-C6</v>
      </c>
      <c r="H621" s="2" t="str">
        <f t="shared" si="65"/>
        <v>QTY: 8640 NUM/USD 1.040 PER NUM</v>
      </c>
      <c r="I621" s="15" t="str">
        <f t="shared" si="66"/>
        <v>QTY:</v>
      </c>
      <c r="J621" s="15">
        <f t="shared" si="69"/>
        <v>8640</v>
      </c>
      <c r="K621" s="2" t="str">
        <f>IFERROR(
TRIM(_xlfn.TEXTAFTER(_xlfn.TEXTBEFORE(_xlfn.TEXTAFTER(tblRaw[[#This Row],[GOODS DESCRIPTION]],"QTY"),"/")," ")),
tblRaw[[#This Row],[Unit of measure]]
)</f>
        <v>8640 NUM</v>
      </c>
      <c r="L621" s="2">
        <f t="shared" si="67"/>
        <v>1.04</v>
      </c>
      <c r="M621" s="2" t="str">
        <f t="shared" si="68"/>
        <v>USD</v>
      </c>
      <c r="N621" s="2">
        <v>1440</v>
      </c>
      <c r="O621" s="2" t="s">
        <v>17</v>
      </c>
      <c r="P621" s="2">
        <v>535.64342360000001</v>
      </c>
      <c r="Q621" s="2">
        <v>771326.53</v>
      </c>
      <c r="R621" s="2">
        <v>6.4341552389999999</v>
      </c>
      <c r="S621" s="2">
        <v>9265.1835439999995</v>
      </c>
      <c r="T621" s="6">
        <v>282614</v>
      </c>
    </row>
    <row r="622" spans="1:20">
      <c r="A622" s="5" t="s">
        <v>12</v>
      </c>
      <c r="B622" s="2" t="s">
        <v>840</v>
      </c>
      <c r="C622" s="2" t="s">
        <v>14</v>
      </c>
      <c r="D622" s="3" t="s">
        <v>15</v>
      </c>
      <c r="E622" s="2" t="s">
        <v>843</v>
      </c>
      <c r="F622" s="2" t="str">
        <f t="shared" si="63"/>
        <v>STAINLESS</v>
      </c>
      <c r="G622" s="2" t="str">
        <f t="shared" si="64"/>
        <v>STEEL SPORT BOTTLE</v>
      </c>
      <c r="H622" s="2" t="str">
        <f t="shared" si="65"/>
        <v>KWB-600F</v>
      </c>
      <c r="I622" s="15" t="str">
        <f t="shared" si="66"/>
        <v>KWB-600F)</v>
      </c>
      <c r="J622" s="15">
        <f t="shared" si="69"/>
        <v>50400</v>
      </c>
      <c r="K622" s="2" t="str">
        <f>IFERROR(
TRIM(_xlfn.TEXTAFTER(_xlfn.TEXTBEFORE(_xlfn.TEXTAFTER(tblRaw[[#This Row],[GOODS DESCRIPTION]],"QTY"),"/")," ")),
tblRaw[[#This Row],[Unit of measure]]
)</f>
        <v>PCS</v>
      </c>
      <c r="L622" s="2">
        <f t="shared" si="67"/>
        <v>0.94</v>
      </c>
      <c r="M622" s="2" t="str">
        <f t="shared" si="68"/>
        <v>USD</v>
      </c>
      <c r="N622" s="2">
        <v>7800</v>
      </c>
      <c r="O622" s="2" t="s">
        <v>17</v>
      </c>
      <c r="P622" s="2">
        <v>519.62665379999999</v>
      </c>
      <c r="Q622" s="2">
        <v>4053087.9</v>
      </c>
      <c r="R622" s="2">
        <v>6.241761608</v>
      </c>
      <c r="S622" s="2">
        <v>48685.740539999999</v>
      </c>
      <c r="T622" s="6">
        <v>1485051.5</v>
      </c>
    </row>
    <row r="623" spans="1:20">
      <c r="A623" s="5" t="s">
        <v>12</v>
      </c>
      <c r="B623" s="2" t="s">
        <v>840</v>
      </c>
      <c r="C623" s="2" t="s">
        <v>14</v>
      </c>
      <c r="D623" s="3" t="s">
        <v>15</v>
      </c>
      <c r="E623" s="2" t="s">
        <v>844</v>
      </c>
      <c r="F623" s="2" t="str">
        <f t="shared" si="63"/>
        <v>NP-21</v>
      </c>
      <c r="G623" s="2" t="str">
        <f t="shared" si="64"/>
        <v>STAINLESS STEEL SPORTS BOTTLE 650ML S115</v>
      </c>
      <c r="H623" s="2" t="str">
        <f t="shared" si="65"/>
        <v>QTY: 7416NUM/USD 1.033 PER NUM</v>
      </c>
      <c r="I623" s="15" t="str">
        <f t="shared" si="66"/>
        <v>QTY:</v>
      </c>
      <c r="J623" s="15" t="str">
        <f t="shared" si="69"/>
        <v/>
      </c>
      <c r="K623" s="2" t="str">
        <f>IFERROR(
TRIM(_xlfn.TEXTAFTER(_xlfn.TEXTBEFORE(_xlfn.TEXTAFTER(tblRaw[[#This Row],[GOODS DESCRIPTION]],"QTY"),"/")," ")),
tblRaw[[#This Row],[Unit of measure]]
)</f>
        <v>7416NUM</v>
      </c>
      <c r="L623" s="2">
        <f t="shared" si="67"/>
        <v>1.0329999999999999</v>
      </c>
      <c r="M623" s="2" t="str">
        <f t="shared" si="68"/>
        <v>USD</v>
      </c>
      <c r="N623" s="2">
        <v>1236</v>
      </c>
      <c r="O623" s="2" t="s">
        <v>17</v>
      </c>
      <c r="P623" s="2">
        <v>532.03830100000005</v>
      </c>
      <c r="Q623" s="2">
        <v>657599.34</v>
      </c>
      <c r="R623" s="2">
        <v>6.3908504620000004</v>
      </c>
      <c r="S623" s="2">
        <v>7899.091171</v>
      </c>
      <c r="T623" s="6">
        <v>240944.4</v>
      </c>
    </row>
    <row r="624" spans="1:20">
      <c r="A624" s="5" t="s">
        <v>12</v>
      </c>
      <c r="B624" s="2" t="s">
        <v>845</v>
      </c>
      <c r="C624" s="2" t="s">
        <v>14</v>
      </c>
      <c r="D624" s="3" t="s">
        <v>18</v>
      </c>
      <c r="E624" s="2" t="s">
        <v>846</v>
      </c>
      <c r="F624" s="2" t="str">
        <f t="shared" si="63"/>
        <v>STEEL</v>
      </c>
      <c r="G624" s="2" t="str">
        <f t="shared" si="64"/>
        <v>SCRUBBER 6PCS SET</v>
      </c>
      <c r="H624" s="2" t="str">
        <f t="shared" si="65"/>
        <v>OKS-4156</v>
      </c>
      <c r="I624" s="15" t="str">
        <f t="shared" si="66"/>
        <v>OKS-4156)</v>
      </c>
      <c r="J624" s="15">
        <f t="shared" si="69"/>
        <v>95520</v>
      </c>
      <c r="K624" s="2" t="str">
        <f>IFERROR(
TRIM(_xlfn.TEXTAFTER(_xlfn.TEXTBEFORE(_xlfn.TEXTAFTER(tblRaw[[#This Row],[GOODS DESCRIPTION]],"QTY"),"/")," ")),
tblRaw[[#This Row],[Unit of measure]]
)</f>
        <v>SET</v>
      </c>
      <c r="L624" s="2" t="str">
        <f t="shared" si="67"/>
        <v/>
      </c>
      <c r="M624" s="2" t="str">
        <f t="shared" si="68"/>
        <v>USD</v>
      </c>
      <c r="N624" s="2">
        <v>8735</v>
      </c>
      <c r="O624" s="2" t="s">
        <v>17</v>
      </c>
      <c r="P624" s="2">
        <v>237.91267199999999</v>
      </c>
      <c r="Q624" s="2">
        <v>2078167.19</v>
      </c>
      <c r="R624" s="2">
        <v>2.857809874</v>
      </c>
      <c r="S624" s="2">
        <v>24962.969249999998</v>
      </c>
      <c r="T624" s="6">
        <v>913562.2</v>
      </c>
    </row>
    <row r="625" spans="1:20">
      <c r="A625" s="5" t="s">
        <v>12</v>
      </c>
      <c r="B625" s="2" t="s">
        <v>847</v>
      </c>
      <c r="C625" s="2" t="s">
        <v>14</v>
      </c>
      <c r="D625" s="3" t="s">
        <v>15</v>
      </c>
      <c r="E625" s="2" t="s">
        <v>848</v>
      </c>
      <c r="F625" s="2" t="str">
        <f t="shared" si="63"/>
        <v>SY-01-STAINLESS</v>
      </c>
      <c r="G625" s="2" t="str">
        <f t="shared" si="64"/>
        <v>STEEL BOTTLE 650ML</v>
      </c>
      <c r="H625" s="2" t="str">
        <f t="shared" si="65"/>
        <v>QTY: 360 NUM/USD 1.130 PER NUM</v>
      </c>
      <c r="I625" s="15" t="str">
        <f t="shared" si="66"/>
        <v/>
      </c>
      <c r="J625" s="15">
        <f t="shared" si="69"/>
        <v>360</v>
      </c>
      <c r="K625" s="2" t="str">
        <f>IFERROR(
TRIM(_xlfn.TEXTAFTER(_xlfn.TEXTBEFORE(_xlfn.TEXTAFTER(tblRaw[[#This Row],[GOODS DESCRIPTION]],"QTY"),"/")," ")),
tblRaw[[#This Row],[Unit of measure]]
)</f>
        <v>360 NUM</v>
      </c>
      <c r="L625" s="2">
        <f t="shared" si="67"/>
        <v>1.1299999999999999</v>
      </c>
      <c r="M625" s="2" t="str">
        <f t="shared" si="68"/>
        <v>USD</v>
      </c>
      <c r="N625" s="2">
        <v>63</v>
      </c>
      <c r="O625" s="2" t="s">
        <v>17</v>
      </c>
      <c r="P625" s="2">
        <v>554.39507939999999</v>
      </c>
      <c r="Q625" s="2">
        <v>34926.89</v>
      </c>
      <c r="R625" s="2">
        <v>6.6594003529999997</v>
      </c>
      <c r="S625" s="2">
        <v>419.54222220000003</v>
      </c>
      <c r="T625" s="6">
        <v>12797.2</v>
      </c>
    </row>
    <row r="626" spans="1:20">
      <c r="A626" s="5" t="s">
        <v>12</v>
      </c>
      <c r="B626" s="2" t="s">
        <v>847</v>
      </c>
      <c r="C626" s="2" t="s">
        <v>14</v>
      </c>
      <c r="D626" s="3" t="s">
        <v>15</v>
      </c>
      <c r="E626" s="2" t="s">
        <v>849</v>
      </c>
      <c r="F626" s="2" t="str">
        <f t="shared" si="63"/>
        <v>SL-01</v>
      </c>
      <c r="G626" s="2" t="str">
        <f t="shared" si="64"/>
        <v>STAINLESS STEEL COLA BOTTLE 750ML SK750</v>
      </c>
      <c r="H626" s="2" t="str">
        <f t="shared" si="65"/>
        <v>QTY: 26208 NUM/USD 1.180 PER NUM</v>
      </c>
      <c r="I626" s="15" t="str">
        <f t="shared" si="66"/>
        <v/>
      </c>
      <c r="J626" s="15">
        <f t="shared" si="69"/>
        <v>26208</v>
      </c>
      <c r="K626" s="2" t="str">
        <f>IFERROR(
TRIM(_xlfn.TEXTAFTER(_xlfn.TEXTBEFORE(_xlfn.TEXTAFTER(tblRaw[[#This Row],[GOODS DESCRIPTION]],"QTY"),"/")," ")),
tblRaw[[#This Row],[Unit of measure]]
)</f>
        <v>26208 NUM</v>
      </c>
      <c r="L626" s="2">
        <f t="shared" si="67"/>
        <v>1.18</v>
      </c>
      <c r="M626" s="2" t="str">
        <f t="shared" si="68"/>
        <v>USD</v>
      </c>
      <c r="N626" s="2">
        <v>4804</v>
      </c>
      <c r="O626" s="2" t="s">
        <v>17</v>
      </c>
      <c r="P626" s="2">
        <v>552.61098070000003</v>
      </c>
      <c r="Q626" s="2">
        <v>2655185.2400000002</v>
      </c>
      <c r="R626" s="2">
        <v>6.6379697379999998</v>
      </c>
      <c r="S626" s="2">
        <v>31894.116999999998</v>
      </c>
      <c r="T626" s="6">
        <v>972859.8</v>
      </c>
    </row>
    <row r="627" spans="1:20">
      <c r="A627" s="5" t="s">
        <v>12</v>
      </c>
      <c r="B627" s="2" t="s">
        <v>847</v>
      </c>
      <c r="C627" s="2" t="s">
        <v>14</v>
      </c>
      <c r="D627" s="3" t="s">
        <v>15</v>
      </c>
      <c r="E627" s="2" t="s">
        <v>850</v>
      </c>
      <c r="F627" s="2" t="str">
        <f t="shared" si="63"/>
        <v>AM-396-STAINLESS</v>
      </c>
      <c r="G627" s="2" t="str">
        <f t="shared" si="64"/>
        <v>STEEL KIDS BOTTLE 450ML</v>
      </c>
      <c r="H627" s="2" t="str">
        <f t="shared" si="65"/>
        <v>QTY: 720 NUM/USD 1.250 PER NUM</v>
      </c>
      <c r="I627" s="15" t="str">
        <f t="shared" si="66"/>
        <v/>
      </c>
      <c r="J627" s="15">
        <f t="shared" si="69"/>
        <v>720</v>
      </c>
      <c r="K627" s="2" t="str">
        <f>IFERROR(
TRIM(_xlfn.TEXTAFTER(_xlfn.TEXTBEFORE(_xlfn.TEXTAFTER(tblRaw[[#This Row],[GOODS DESCRIPTION]],"QTY"),"/")," ")),
tblRaw[[#This Row],[Unit of measure]]
)</f>
        <v>720 NUM</v>
      </c>
      <c r="L627" s="2">
        <f t="shared" si="67"/>
        <v>1.25</v>
      </c>
      <c r="M627" s="2" t="str">
        <f t="shared" si="68"/>
        <v>USD</v>
      </c>
      <c r="N627" s="2">
        <v>108</v>
      </c>
      <c r="O627" s="2" t="s">
        <v>17</v>
      </c>
      <c r="P627" s="2">
        <v>715.48027779999995</v>
      </c>
      <c r="Q627" s="2">
        <v>77271.87</v>
      </c>
      <c r="R627" s="2">
        <v>8.5943576910000008</v>
      </c>
      <c r="S627" s="2">
        <v>928.19063059999996</v>
      </c>
      <c r="T627" s="6">
        <v>28312.400000000001</v>
      </c>
    </row>
    <row r="628" spans="1:20">
      <c r="A628" s="5" t="s">
        <v>12</v>
      </c>
      <c r="B628" s="2" t="s">
        <v>847</v>
      </c>
      <c r="C628" s="2" t="s">
        <v>14</v>
      </c>
      <c r="D628" s="3" t="s">
        <v>15</v>
      </c>
      <c r="E628" s="2" t="s">
        <v>851</v>
      </c>
      <c r="F628" s="2" t="str">
        <f t="shared" si="63"/>
        <v>SY-04-STAINLESS</v>
      </c>
      <c r="G628" s="2" t="str">
        <f t="shared" si="64"/>
        <v>STEEL SPORTS BOTTLE 1000 ML</v>
      </c>
      <c r="H628" s="2" t="str">
        <f t="shared" si="65"/>
        <v>QTY: 360 NUM/USD 1.275 PER NUM</v>
      </c>
      <c r="I628" s="15" t="str">
        <f t="shared" si="66"/>
        <v>QTY:</v>
      </c>
      <c r="J628" s="15">
        <f t="shared" si="69"/>
        <v>360</v>
      </c>
      <c r="K628" s="2" t="str">
        <f>IFERROR(
TRIM(_xlfn.TEXTAFTER(_xlfn.TEXTBEFORE(_xlfn.TEXTAFTER(tblRaw[[#This Row],[GOODS DESCRIPTION]],"QTY"),"/")," ")),
tblRaw[[#This Row],[Unit of measure]]
)</f>
        <v>360 NUM</v>
      </c>
      <c r="L628" s="2">
        <f t="shared" si="67"/>
        <v>1.2749999999999999</v>
      </c>
      <c r="M628" s="2" t="str">
        <f t="shared" si="68"/>
        <v>USD</v>
      </c>
      <c r="N628" s="2">
        <v>69</v>
      </c>
      <c r="O628" s="2" t="s">
        <v>17</v>
      </c>
      <c r="P628" s="2">
        <v>571.13985509999998</v>
      </c>
      <c r="Q628" s="2">
        <v>39408.65</v>
      </c>
      <c r="R628" s="2">
        <v>6.8605387999999996</v>
      </c>
      <c r="S628" s="2">
        <v>473.37717720000001</v>
      </c>
      <c r="T628" s="6">
        <v>14439.3</v>
      </c>
    </row>
    <row r="629" spans="1:20">
      <c r="A629" s="5" t="s">
        <v>12</v>
      </c>
      <c r="B629" s="2" t="s">
        <v>847</v>
      </c>
      <c r="C629" s="2" t="s">
        <v>14</v>
      </c>
      <c r="D629" s="3" t="s">
        <v>15</v>
      </c>
      <c r="E629" s="2" t="s">
        <v>852</v>
      </c>
      <c r="F629" s="2" t="str">
        <f t="shared" si="63"/>
        <v>SY-03-STAINLESS</v>
      </c>
      <c r="G629" s="2" t="str">
        <f t="shared" si="64"/>
        <v>STEEL SPORTS BOTTLE 1000 ML</v>
      </c>
      <c r="H629" s="2" t="str">
        <f t="shared" si="65"/>
        <v>QTY: 360 NUM/USD 1.230 PER NUM</v>
      </c>
      <c r="I629" s="15" t="str">
        <f t="shared" si="66"/>
        <v>QTY:</v>
      </c>
      <c r="J629" s="15">
        <f t="shared" si="69"/>
        <v>360</v>
      </c>
      <c r="K629" s="2" t="str">
        <f>IFERROR(
TRIM(_xlfn.TEXTAFTER(_xlfn.TEXTBEFORE(_xlfn.TEXTAFTER(tblRaw[[#This Row],[GOODS DESCRIPTION]],"QTY"),"/")," ")),
tblRaw[[#This Row],[Unit of measure]]
)</f>
        <v>360 NUM</v>
      </c>
      <c r="L629" s="2">
        <f t="shared" si="67"/>
        <v>1.23</v>
      </c>
      <c r="M629" s="2" t="str">
        <f t="shared" si="68"/>
        <v>USD</v>
      </c>
      <c r="N629" s="2">
        <v>60</v>
      </c>
      <c r="O629" s="2" t="s">
        <v>17</v>
      </c>
      <c r="P629" s="2">
        <v>633.62933329999998</v>
      </c>
      <c r="Q629" s="2">
        <v>38017.760000000002</v>
      </c>
      <c r="R629" s="2">
        <v>7.6111631629999996</v>
      </c>
      <c r="S629" s="2">
        <v>456.66978979999999</v>
      </c>
      <c r="T629" s="6">
        <v>13929.8</v>
      </c>
    </row>
    <row r="630" spans="1:20">
      <c r="A630" s="5" t="s">
        <v>12</v>
      </c>
      <c r="B630" s="2" t="s">
        <v>847</v>
      </c>
      <c r="C630" s="2" t="s">
        <v>14</v>
      </c>
      <c r="D630" s="3" t="s">
        <v>15</v>
      </c>
      <c r="E630" s="2" t="s">
        <v>853</v>
      </c>
      <c r="F630" s="2" t="str">
        <f t="shared" si="63"/>
        <v>AM-395</v>
      </c>
      <c r="G630" s="2" t="str">
        <f t="shared" si="64"/>
        <v>-STAINLESS STEEL BOTTLE 500ML</v>
      </c>
      <c r="H630" s="2" t="str">
        <f t="shared" si="65"/>
        <v>QTY: 720 NUM/USD 1.125PER NUM</v>
      </c>
      <c r="I630" s="15" t="str">
        <f t="shared" si="66"/>
        <v/>
      </c>
      <c r="J630" s="15">
        <f t="shared" si="69"/>
        <v>720</v>
      </c>
      <c r="K630" s="2" t="str">
        <f>IFERROR(
TRIM(_xlfn.TEXTAFTER(_xlfn.TEXTBEFORE(_xlfn.TEXTAFTER(tblRaw[[#This Row],[GOODS DESCRIPTION]],"QTY"),"/")," ")),
tblRaw[[#This Row],[Unit of measure]]
)</f>
        <v>720 NUM</v>
      </c>
      <c r="L630" s="2" t="str">
        <f t="shared" si="67"/>
        <v/>
      </c>
      <c r="M630" s="2" t="str">
        <f t="shared" si="68"/>
        <v>USD</v>
      </c>
      <c r="N630" s="2">
        <v>92</v>
      </c>
      <c r="O630" s="2" t="s">
        <v>17</v>
      </c>
      <c r="P630" s="2">
        <v>755.92043479999995</v>
      </c>
      <c r="Q630" s="2">
        <v>69544.679999999993</v>
      </c>
      <c r="R630" s="2">
        <v>9.0801253430000006</v>
      </c>
      <c r="S630" s="2">
        <v>835.37153149999995</v>
      </c>
      <c r="T630" s="6">
        <v>25481.1</v>
      </c>
    </row>
    <row r="631" spans="1:20">
      <c r="A631" s="5" t="s">
        <v>12</v>
      </c>
      <c r="B631" s="2" t="s">
        <v>847</v>
      </c>
      <c r="C631" s="2" t="s">
        <v>14</v>
      </c>
      <c r="D631" s="3" t="s">
        <v>15</v>
      </c>
      <c r="E631" s="2" t="s">
        <v>854</v>
      </c>
      <c r="F631" s="2" t="str">
        <f t="shared" si="63"/>
        <v>SB-01</v>
      </c>
      <c r="G631" s="2" t="str">
        <f t="shared" si="64"/>
        <v>STAINLESS STEEL SPORTS BOTTLE 750ML SG-702</v>
      </c>
      <c r="H631" s="2" t="str">
        <f t="shared" si="65"/>
        <v>QTY: 11904NUM/USD 1.090 PER NUM</v>
      </c>
      <c r="I631" s="15" t="str">
        <f t="shared" si="66"/>
        <v>QTY:</v>
      </c>
      <c r="J631" s="15" t="str">
        <f t="shared" si="69"/>
        <v/>
      </c>
      <c r="K631" s="2" t="str">
        <f>IFERROR(
TRIM(_xlfn.TEXTAFTER(_xlfn.TEXTBEFORE(_xlfn.TEXTAFTER(tblRaw[[#This Row],[GOODS DESCRIPTION]],"QTY"),"/")," ")),
tblRaw[[#This Row],[Unit of measure]]
)</f>
        <v>11904NUM</v>
      </c>
      <c r="L631" s="2">
        <f t="shared" si="67"/>
        <v>1.0900000000000001</v>
      </c>
      <c r="M631" s="2" t="str">
        <f t="shared" si="68"/>
        <v>USD</v>
      </c>
      <c r="N631" s="2">
        <v>2083</v>
      </c>
      <c r="O631" s="2" t="s">
        <v>17</v>
      </c>
      <c r="P631" s="2">
        <v>534.77036290000001</v>
      </c>
      <c r="Q631" s="2">
        <v>1114033.6200000001</v>
      </c>
      <c r="R631" s="2">
        <v>6.4236680230000003</v>
      </c>
      <c r="S631" s="2">
        <v>13381.78523</v>
      </c>
      <c r="T631" s="6">
        <v>408181.9</v>
      </c>
    </row>
    <row r="632" spans="1:20">
      <c r="A632" s="5" t="s">
        <v>12</v>
      </c>
      <c r="B632" s="2" t="s">
        <v>847</v>
      </c>
      <c r="C632" s="2" t="s">
        <v>14</v>
      </c>
      <c r="D632" s="3" t="s">
        <v>15</v>
      </c>
      <c r="E632" s="2" t="s">
        <v>855</v>
      </c>
      <c r="F632" s="2" t="str">
        <f t="shared" si="63"/>
        <v>SY-02-STAINLESS</v>
      </c>
      <c r="G632" s="2" t="str">
        <f t="shared" si="64"/>
        <v>STEEL BOTTLE 750 ML</v>
      </c>
      <c r="H632" s="2" t="str">
        <f t="shared" si="65"/>
        <v>QTY: 360 NUM/USD 1.145PER NUM</v>
      </c>
      <c r="I632" s="15" t="str">
        <f t="shared" si="66"/>
        <v/>
      </c>
      <c r="J632" s="15">
        <f t="shared" si="69"/>
        <v>360</v>
      </c>
      <c r="K632" s="2" t="str">
        <f>IFERROR(
TRIM(_xlfn.TEXTAFTER(_xlfn.TEXTBEFORE(_xlfn.TEXTAFTER(tblRaw[[#This Row],[GOODS DESCRIPTION]],"QTY"),"/")," ")),
tblRaw[[#This Row],[Unit of measure]]
)</f>
        <v>360 NUM</v>
      </c>
      <c r="L632" s="2" t="str">
        <f t="shared" si="67"/>
        <v/>
      </c>
      <c r="M632" s="2" t="str">
        <f t="shared" si="68"/>
        <v>USD</v>
      </c>
      <c r="N632" s="2">
        <v>60</v>
      </c>
      <c r="O632" s="2" t="s">
        <v>17</v>
      </c>
      <c r="P632" s="2">
        <v>589.84199999999998</v>
      </c>
      <c r="Q632" s="2">
        <v>35390.519999999997</v>
      </c>
      <c r="R632" s="2">
        <v>7.0851891890000003</v>
      </c>
      <c r="S632" s="2">
        <v>425.11135139999999</v>
      </c>
      <c r="T632" s="6">
        <v>12967.1</v>
      </c>
    </row>
    <row r="633" spans="1:20">
      <c r="A633" s="5" t="s">
        <v>12</v>
      </c>
      <c r="B633" s="2" t="s">
        <v>847</v>
      </c>
      <c r="C633" s="2" t="s">
        <v>14</v>
      </c>
      <c r="D633" s="3" t="s">
        <v>15</v>
      </c>
      <c r="E633" s="2" t="s">
        <v>856</v>
      </c>
      <c r="F633" s="2" t="str">
        <f t="shared" si="63"/>
        <v>NP-21-STAINLESS</v>
      </c>
      <c r="G633" s="2" t="str">
        <f t="shared" si="64"/>
        <v>STEEL SPORTS BOTTLE 650ML S115</v>
      </c>
      <c r="H633" s="2" t="str">
        <f t="shared" si="65"/>
        <v>QTY: 888 NUM/USD 1.033 PER NUM</v>
      </c>
      <c r="I633" s="15" t="str">
        <f t="shared" si="66"/>
        <v>QTY:</v>
      </c>
      <c r="J633" s="15">
        <f t="shared" si="69"/>
        <v>888</v>
      </c>
      <c r="K633" s="2" t="str">
        <f>IFERROR(
TRIM(_xlfn.TEXTAFTER(_xlfn.TEXTBEFORE(_xlfn.TEXTAFTER(tblRaw[[#This Row],[GOODS DESCRIPTION]],"QTY"),"/")," ")),
tblRaw[[#This Row],[Unit of measure]]
)</f>
        <v>888 NUM</v>
      </c>
      <c r="L633" s="2">
        <f t="shared" si="67"/>
        <v>1.0329999999999999</v>
      </c>
      <c r="M633" s="2" t="str">
        <f t="shared" si="68"/>
        <v>USD</v>
      </c>
      <c r="N633" s="2">
        <v>148</v>
      </c>
      <c r="O633" s="2" t="s">
        <v>17</v>
      </c>
      <c r="P633" s="2">
        <v>532.14331079999999</v>
      </c>
      <c r="Q633" s="2">
        <v>78757.210000000006</v>
      </c>
      <c r="R633" s="2">
        <v>6.3921118420000003</v>
      </c>
      <c r="S633" s="2">
        <v>946.03255260000003</v>
      </c>
      <c r="T633" s="6">
        <v>28856.6</v>
      </c>
    </row>
    <row r="634" spans="1:20">
      <c r="A634" s="5" t="s">
        <v>12</v>
      </c>
      <c r="B634" s="2" t="s">
        <v>847</v>
      </c>
      <c r="C634" s="2" t="s">
        <v>14</v>
      </c>
      <c r="D634" s="3" t="s">
        <v>15</v>
      </c>
      <c r="E634" s="2" t="s">
        <v>857</v>
      </c>
      <c r="F634" s="2" t="str">
        <f t="shared" si="63"/>
        <v>AM-397-STAINLESS</v>
      </c>
      <c r="G634" s="2" t="str">
        <f t="shared" si="64"/>
        <v>STEEL BOTTLE 500ML</v>
      </c>
      <c r="H634" s="2" t="str">
        <f t="shared" si="65"/>
        <v>QTY: 720 NUM/USD 1.100PER NUM</v>
      </c>
      <c r="I634" s="15" t="str">
        <f t="shared" si="66"/>
        <v/>
      </c>
      <c r="J634" s="15">
        <f t="shared" si="69"/>
        <v>720</v>
      </c>
      <c r="K634" s="2" t="str">
        <f>IFERROR(
TRIM(_xlfn.TEXTAFTER(_xlfn.TEXTBEFORE(_xlfn.TEXTAFTER(tblRaw[[#This Row],[GOODS DESCRIPTION]],"QTY"),"/")," ")),
tblRaw[[#This Row],[Unit of measure]]
)</f>
        <v>720 NUM</v>
      </c>
      <c r="L634" s="2" t="str">
        <f t="shared" si="67"/>
        <v/>
      </c>
      <c r="M634" s="2" t="str">
        <f t="shared" si="68"/>
        <v>USD</v>
      </c>
      <c r="N634" s="2">
        <v>106</v>
      </c>
      <c r="O634" s="2" t="s">
        <v>17</v>
      </c>
      <c r="P634" s="2">
        <v>641.50226420000001</v>
      </c>
      <c r="Q634" s="2">
        <v>67999.240000000005</v>
      </c>
      <c r="R634" s="2">
        <v>7.7057329030000004</v>
      </c>
      <c r="S634" s="2">
        <v>816.80768769999997</v>
      </c>
      <c r="T634" s="6">
        <v>24914.9</v>
      </c>
    </row>
    <row r="635" spans="1:20">
      <c r="A635" s="5" t="s">
        <v>12</v>
      </c>
      <c r="B635" s="2" t="s">
        <v>858</v>
      </c>
      <c r="C635" s="2" t="s">
        <v>14</v>
      </c>
      <c r="D635" s="3" t="s">
        <v>15</v>
      </c>
      <c r="E635" s="2" t="s">
        <v>859</v>
      </c>
      <c r="F635" s="2" t="str">
        <f t="shared" si="63"/>
        <v>NP-19</v>
      </c>
      <c r="G635" s="2" t="str">
        <f t="shared" si="64"/>
        <v>STEEL SALT BOTTLE</v>
      </c>
      <c r="H635" s="2" t="str">
        <f t="shared" si="65"/>
        <v>QTY:38400 PCS/USD 0.4494 PER PCS</v>
      </c>
      <c r="I635" s="15" t="str">
        <f t="shared" si="66"/>
        <v>QTY:38400</v>
      </c>
      <c r="J635" s="15">
        <f t="shared" si="69"/>
        <v>38400</v>
      </c>
      <c r="K635" s="2" t="str">
        <f>IFERROR(
TRIM(_xlfn.TEXTAFTER(_xlfn.TEXTBEFORE(_xlfn.TEXTAFTER(tblRaw[[#This Row],[GOODS DESCRIPTION]],"QTY"),"/")," ")),
tblRaw[[#This Row],[Unit of measure]]
)</f>
        <v>PCS</v>
      </c>
      <c r="L635" s="2">
        <f t="shared" si="67"/>
        <v>0.44940000000000002</v>
      </c>
      <c r="M635" s="2" t="str">
        <f t="shared" si="68"/>
        <v>USD</v>
      </c>
      <c r="N635" s="2">
        <v>6000</v>
      </c>
      <c r="O635" s="2" t="s">
        <v>17</v>
      </c>
      <c r="P635" s="2">
        <v>253.11295670000001</v>
      </c>
      <c r="Q635" s="2">
        <v>1518677.74</v>
      </c>
      <c r="R635" s="2">
        <v>3.0403958759999998</v>
      </c>
      <c r="S635" s="2">
        <v>18242.375260000001</v>
      </c>
      <c r="T635" s="6">
        <v>556443.5</v>
      </c>
    </row>
    <row r="636" spans="1:20">
      <c r="A636" s="5" t="s">
        <v>12</v>
      </c>
      <c r="B636" s="2" t="s">
        <v>860</v>
      </c>
      <c r="C636" s="2" t="s">
        <v>14</v>
      </c>
      <c r="D636" s="3" t="s">
        <v>15</v>
      </c>
      <c r="E636" s="2" t="s">
        <v>861</v>
      </c>
      <c r="F636" s="2" t="str">
        <f t="shared" si="63"/>
        <v>AM-06</v>
      </c>
      <c r="G636" s="2" t="str">
        <f t="shared" si="64"/>
        <v>STAINLESS STEEL BOTTLE 750ML SG805</v>
      </c>
      <c r="H636" s="2" t="str">
        <f t="shared" si="65"/>
        <v>QTY:42804 NUM/USD1.039 PER NUM</v>
      </c>
      <c r="I636" s="15" t="str">
        <f t="shared" si="66"/>
        <v/>
      </c>
      <c r="J636" s="15">
        <f t="shared" si="69"/>
        <v>42804</v>
      </c>
      <c r="K636" s="2" t="str">
        <f>IFERROR(
TRIM(_xlfn.TEXTAFTER(_xlfn.TEXTBEFORE(_xlfn.TEXTAFTER(tblRaw[[#This Row],[GOODS DESCRIPTION]],"QTY"),"/")," ")),
tblRaw[[#This Row],[Unit of measure]]
)</f>
        <v>NUM</v>
      </c>
      <c r="L636" s="2">
        <f t="shared" si="67"/>
        <v>3.9E-2</v>
      </c>
      <c r="M636" s="2" t="str">
        <f t="shared" si="68"/>
        <v>USD</v>
      </c>
      <c r="N636" s="2">
        <v>6420</v>
      </c>
      <c r="O636" s="2" t="s">
        <v>17</v>
      </c>
      <c r="P636" s="2">
        <v>593.50168680000002</v>
      </c>
      <c r="Q636" s="2">
        <v>3810636.93</v>
      </c>
      <c r="R636" s="2">
        <v>7.146317721</v>
      </c>
      <c r="S636" s="2">
        <v>45883.647559999998</v>
      </c>
      <c r="T636" s="6">
        <v>1396217.4</v>
      </c>
    </row>
    <row r="637" spans="1:20">
      <c r="A637" s="5" t="s">
        <v>12</v>
      </c>
      <c r="B637" s="2" t="s">
        <v>860</v>
      </c>
      <c r="C637" s="2" t="s">
        <v>14</v>
      </c>
      <c r="D637" s="3" t="s">
        <v>15</v>
      </c>
      <c r="E637" s="2" t="s">
        <v>862</v>
      </c>
      <c r="F637" s="2" t="str">
        <f t="shared" si="63"/>
        <v>NP-20</v>
      </c>
      <c r="G637" s="2" t="str">
        <f t="shared" si="64"/>
        <v>STAINLESS STEEL SPORTS BOTTLE 750ML S-308-C6</v>
      </c>
      <c r="H637" s="2" t="str">
        <f t="shared" si="65"/>
        <v>QTY:2844NUM/USD 1.025 PER NUM</v>
      </c>
      <c r="I637" s="15" t="str">
        <f t="shared" si="66"/>
        <v>QTY:2844NUM/USD</v>
      </c>
      <c r="J637" s="15" t="str">
        <f t="shared" si="69"/>
        <v/>
      </c>
      <c r="K637" s="2">
        <f ca="1">IFERROR(
TRIM(_xlfn.TEXTAFTER(_xlfn.TEXTBEFORE(_xlfn.TEXTAFTER(tblRaw[[#This Row],[GOODS DESCRIPTION]],"QTY"),"/")," ")),
tblRaw[[#This Row],[Unit of measure]]
)</f>
        <v>0</v>
      </c>
      <c r="L637" s="2">
        <f t="shared" si="67"/>
        <v>1.0249999999999999</v>
      </c>
      <c r="M637" s="2" t="str">
        <f t="shared" si="68"/>
        <v>USD</v>
      </c>
      <c r="N637" s="2">
        <v>505</v>
      </c>
      <c r="O637" s="2" t="s">
        <v>17</v>
      </c>
      <c r="P637" s="2">
        <v>494.01944220000001</v>
      </c>
      <c r="Q637" s="2">
        <v>249776.23</v>
      </c>
      <c r="R637" s="2">
        <v>5.9484580640000004</v>
      </c>
      <c r="S637" s="2">
        <v>3007.5403970000002</v>
      </c>
      <c r="T637" s="6">
        <v>91517.9</v>
      </c>
    </row>
    <row r="638" spans="1:20">
      <c r="A638" s="5" t="s">
        <v>12</v>
      </c>
      <c r="B638" s="2" t="s">
        <v>863</v>
      </c>
      <c r="C638" s="2" t="s">
        <v>14</v>
      </c>
      <c r="D638" s="3" t="s">
        <v>15</v>
      </c>
      <c r="E638" s="2" t="s">
        <v>864</v>
      </c>
      <c r="F638" s="2" t="str">
        <f t="shared" si="63"/>
        <v>STAINLESS</v>
      </c>
      <c r="G638" s="2" t="str">
        <f t="shared" si="64"/>
        <v>STEEL COLA BOTTLE 750ML SK750</v>
      </c>
      <c r="H638" s="2" t="str">
        <f t="shared" si="65"/>
        <v>SL-01</v>
      </c>
      <c r="I638" s="15" t="str">
        <f t="shared" si="66"/>
        <v/>
      </c>
      <c r="J638" s="15">
        <f t="shared" si="69"/>
        <v>6720</v>
      </c>
      <c r="K638" s="2" t="str">
        <f>IFERROR(
TRIM(_xlfn.TEXTAFTER(_xlfn.TEXTBEFORE(_xlfn.TEXTAFTER(tblRaw[[#This Row],[GOODS DESCRIPTION]],"QTY"),"/")," ")),
tblRaw[[#This Row],[Unit of measure]]
)</f>
        <v>PCS</v>
      </c>
      <c r="L638" s="2">
        <f t="shared" si="67"/>
        <v>1.18</v>
      </c>
      <c r="M638" s="2" t="str">
        <f t="shared" si="68"/>
        <v>USD</v>
      </c>
      <c r="N638" s="2">
        <v>1288</v>
      </c>
      <c r="O638" s="2" t="s">
        <v>17</v>
      </c>
      <c r="P638" s="2">
        <v>537.42078419999996</v>
      </c>
      <c r="Q638" s="2">
        <v>692197.97</v>
      </c>
      <c r="R638" s="2">
        <v>6.4710509829999996</v>
      </c>
      <c r="S638" s="2">
        <v>8334.7136659999996</v>
      </c>
      <c r="T638" s="6">
        <v>253621.4</v>
      </c>
    </row>
    <row r="639" spans="1:20">
      <c r="A639" s="5" t="s">
        <v>12</v>
      </c>
      <c r="B639" s="2" t="s">
        <v>863</v>
      </c>
      <c r="C639" s="2" t="s">
        <v>14</v>
      </c>
      <c r="D639" s="3" t="s">
        <v>15</v>
      </c>
      <c r="E639" s="2" t="s">
        <v>865</v>
      </c>
      <c r="F639" s="2" t="str">
        <f t="shared" si="63"/>
        <v>STAINLESS</v>
      </c>
      <c r="G639" s="2" t="str">
        <f t="shared" si="64"/>
        <v>STEEL SPORTS BOTTLE 750ML S-308-C6</v>
      </c>
      <c r="H639" s="2" t="str">
        <f t="shared" si="65"/>
        <v>NP-20</v>
      </c>
      <c r="I639" s="15" t="str">
        <f t="shared" si="66"/>
        <v>NP-20)</v>
      </c>
      <c r="J639" s="15">
        <f t="shared" si="69"/>
        <v>32856</v>
      </c>
      <c r="K639" s="2" t="str">
        <f>IFERROR(
TRIM(_xlfn.TEXTAFTER(_xlfn.TEXTBEFORE(_xlfn.TEXTAFTER(tblRaw[[#This Row],[GOODS DESCRIPTION]],"QTY"),"/")," ")),
tblRaw[[#This Row],[Unit of measure]]
)</f>
        <v>PCS</v>
      </c>
      <c r="L639" s="2">
        <f t="shared" si="67"/>
        <v>1.04</v>
      </c>
      <c r="M639" s="2" t="str">
        <f t="shared" si="68"/>
        <v>USD</v>
      </c>
      <c r="N639" s="2">
        <v>5476</v>
      </c>
      <c r="O639" s="2" t="s">
        <v>17</v>
      </c>
      <c r="P639" s="2">
        <v>544.70782320000001</v>
      </c>
      <c r="Q639" s="2">
        <v>2982820.04</v>
      </c>
      <c r="R639" s="2">
        <v>6.5587937780000001</v>
      </c>
      <c r="S639" s="2">
        <v>35915.954729999998</v>
      </c>
      <c r="T639" s="6">
        <v>1092905.3</v>
      </c>
    </row>
    <row r="640" spans="1:20">
      <c r="A640" s="5" t="s">
        <v>12</v>
      </c>
      <c r="B640" s="2" t="s">
        <v>866</v>
      </c>
      <c r="C640" s="2" t="s">
        <v>14</v>
      </c>
      <c r="D640" s="3" t="s">
        <v>15</v>
      </c>
      <c r="E640" s="2" t="s">
        <v>867</v>
      </c>
      <c r="F640" s="2" t="str">
        <f t="shared" si="63"/>
        <v>STEEL</v>
      </c>
      <c r="G640" s="2" t="str">
        <f t="shared" si="64"/>
        <v>TEA STRAINER</v>
      </c>
      <c r="H640" s="2" t="str">
        <f t="shared" si="65"/>
        <v>NP-55</v>
      </c>
      <c r="I640" s="15" t="str">
        <f t="shared" si="66"/>
        <v>QTY: 1</v>
      </c>
      <c r="J640" s="15">
        <f t="shared" si="69"/>
        <v>100800</v>
      </c>
      <c r="K640" s="2" t="str">
        <f>IFERROR(
TRIM(_xlfn.TEXTAFTER(_xlfn.TEXTBEFORE(_xlfn.TEXTAFTER(tblRaw[[#This Row],[GOODS DESCRIPTION]],"QTY"),"/")," ")),
tblRaw[[#This Row],[Unit of measure]]
)</f>
        <v>100800 PCS</v>
      </c>
      <c r="L640" s="2">
        <f t="shared" si="67"/>
        <v>0.28810000000000002</v>
      </c>
      <c r="M640" s="2" t="str">
        <f t="shared" si="68"/>
        <v>USD</v>
      </c>
      <c r="N640" s="2">
        <v>4620</v>
      </c>
      <c r="O640" s="2" t="s">
        <v>17</v>
      </c>
      <c r="P640" s="2">
        <v>556.24453900000003</v>
      </c>
      <c r="Q640" s="2">
        <v>2569849.77</v>
      </c>
      <c r="R640" s="2">
        <v>6.6977066699999996</v>
      </c>
      <c r="S640" s="2">
        <v>30943.40482</v>
      </c>
      <c r="T640" s="6">
        <v>941593</v>
      </c>
    </row>
    <row r="641" spans="1:20">
      <c r="A641" s="5" t="s">
        <v>12</v>
      </c>
      <c r="B641" s="2" t="s">
        <v>866</v>
      </c>
      <c r="C641" s="2" t="s">
        <v>14</v>
      </c>
      <c r="D641" s="3" t="s">
        <v>15</v>
      </c>
      <c r="E641" s="2" t="s">
        <v>868</v>
      </c>
      <c r="F641" s="2" t="str">
        <f t="shared" si="63"/>
        <v>STEEL</v>
      </c>
      <c r="G641" s="2" t="str">
        <f t="shared" si="64"/>
        <v>TEA STRAINER BIG</v>
      </c>
      <c r="H641" s="2" t="str">
        <f t="shared" si="65"/>
        <v>SB-12</v>
      </c>
      <c r="I641" s="15" t="str">
        <f t="shared" si="66"/>
        <v/>
      </c>
      <c r="J641" s="15">
        <f t="shared" si="69"/>
        <v>35100</v>
      </c>
      <c r="K641" s="2" t="str">
        <f>IFERROR(
TRIM(_xlfn.TEXTAFTER(_xlfn.TEXTBEFORE(_xlfn.TEXTAFTER(tblRaw[[#This Row],[GOODS DESCRIPTION]],"QTY"),"/")," ")),
tblRaw[[#This Row],[Unit of measure]]
)</f>
        <v>35100 PCS</v>
      </c>
      <c r="L641" s="2" t="str">
        <f t="shared" si="67"/>
        <v/>
      </c>
      <c r="M641" s="2" t="str">
        <f t="shared" si="68"/>
        <v>USD</v>
      </c>
      <c r="N641" s="2">
        <v>8580</v>
      </c>
      <c r="O641" s="2" t="s">
        <v>17</v>
      </c>
      <c r="P641" s="2">
        <v>383.48003610000001</v>
      </c>
      <c r="Q641" s="2">
        <v>3290258.71</v>
      </c>
      <c r="R641" s="2">
        <v>4.6174597970000004</v>
      </c>
      <c r="S641" s="2">
        <v>39617.805059999999</v>
      </c>
      <c r="T641" s="6">
        <v>1205550.8</v>
      </c>
    </row>
    <row r="642" spans="1:20">
      <c r="A642" s="5" t="s">
        <v>12</v>
      </c>
      <c r="B642" s="2" t="s">
        <v>869</v>
      </c>
      <c r="C642" s="2" t="s">
        <v>14</v>
      </c>
      <c r="D642" s="3" t="s">
        <v>15</v>
      </c>
      <c r="E642" s="2" t="s">
        <v>870</v>
      </c>
      <c r="F642" s="2" t="str">
        <f t="shared" ref="F642:F705" si="70">IFERROR(TRIM(LEFT(E642, FIND(" ", E642)-1)), "")</f>
        <v>STAINLESS</v>
      </c>
      <c r="G642" s="2" t="str">
        <f t="shared" ref="G642:G705" si="71">IFERROR(TRIM(MID(E642, FIND(" ", E642)+1, FIND("(",E642)-FIND(" ",E642)-1)), "")</f>
        <v>STEEL BOTTLE 750ML SG805</v>
      </c>
      <c r="H642" s="2" t="str">
        <f t="shared" ref="H642:H705" si="72">IFERROR(MID(E642, FIND("(",E642)+1, FIND(")",E642)-FIND("(",E642)-1), "")</f>
        <v>AM-06</v>
      </c>
      <c r="I642" s="15" t="str">
        <f t="shared" ref="I642:I705" si="73">IFERROR(MID(E642, FIND("(",E642, FIND("P",E642)) + 1, FIND(" ",E642, FIND("(",E642)) - FIND("(",E642) - 1), "")</f>
        <v/>
      </c>
      <c r="J642" s="15">
        <f t="shared" si="69"/>
        <v>2520</v>
      </c>
      <c r="K642" s="2" t="str">
        <f>IFERROR(
TRIM(_xlfn.TEXTAFTER(_xlfn.TEXTBEFORE(_xlfn.TEXTAFTER(tblRaw[[#This Row],[GOODS DESCRIPTION]],"QTY"),"/")," ")),
tblRaw[[#This Row],[Unit of measure]]
)</f>
        <v>PCS</v>
      </c>
      <c r="L642" s="2">
        <f t="shared" ref="L642:L705" si="74">IFERROR(--MID(E642, FIND("USD",E642)+4, FIND(" ",E642,FIND("USD",E642)+5)-FIND("USD",E642)-4), IFERROR(--MID(E642,FIND("CNY",E642)+4,FIND(" ",E642,FIND("CNY",E642)+5)-FIND("CNY",E642)-4),""))</f>
        <v>3.9E-2</v>
      </c>
      <c r="M642" s="2" t="str">
        <f t="shared" ref="M642:M705" si="75">IFERROR(IF(ISNUMBER(SEARCH("USD",E642)),"USD",IF(ISNUMBER(SEARCH("CNY",E642)),"CNY","")), "")</f>
        <v>USD</v>
      </c>
      <c r="N642" s="2">
        <v>367</v>
      </c>
      <c r="O642" s="2" t="s">
        <v>17</v>
      </c>
      <c r="P642" s="2">
        <v>620.91548299999999</v>
      </c>
      <c r="Q642" s="2">
        <v>228186.44</v>
      </c>
      <c r="R642" s="2">
        <v>7.4764055750000002</v>
      </c>
      <c r="S642" s="2">
        <v>2747.5790489999999</v>
      </c>
      <c r="T642" s="6">
        <v>83607.5</v>
      </c>
    </row>
    <row r="643" spans="1:20">
      <c r="A643" s="5" t="s">
        <v>12</v>
      </c>
      <c r="B643" s="2" t="s">
        <v>869</v>
      </c>
      <c r="C643" s="2" t="s">
        <v>14</v>
      </c>
      <c r="D643" s="3" t="s">
        <v>15</v>
      </c>
      <c r="E643" s="2" t="s">
        <v>871</v>
      </c>
      <c r="F643" s="2" t="str">
        <f t="shared" si="70"/>
        <v>STAINLESS</v>
      </c>
      <c r="G643" s="2" t="str">
        <f t="shared" si="71"/>
        <v>STEEL SPORTS BOTTLE 750ML S-308-C6</v>
      </c>
      <c r="H643" s="2" t="str">
        <f t="shared" si="72"/>
        <v>NP-20</v>
      </c>
      <c r="I643" s="15" t="str">
        <f t="shared" si="73"/>
        <v>NP-20)</v>
      </c>
      <c r="J643" s="15">
        <f t="shared" ref="J643:J706" si="76">IFERROR(--SUBSTITUTE(MID(E643, FIND("QTY", E643)+4, FIND(" ",E643, FIND("QTY",E643)+5)-FIND("QTY",E643)-4), ",",""),"")</f>
        <v>22356</v>
      </c>
      <c r="K643" s="2" t="str">
        <f>IFERROR(
TRIM(_xlfn.TEXTAFTER(_xlfn.TEXTBEFORE(_xlfn.TEXTAFTER(tblRaw[[#This Row],[GOODS DESCRIPTION]],"QTY"),"/")," ")),
tblRaw[[#This Row],[Unit of measure]]
)</f>
        <v>PCS</v>
      </c>
      <c r="L643" s="2">
        <f t="shared" si="74"/>
        <v>1.0249999999999999</v>
      </c>
      <c r="M643" s="2" t="str">
        <f t="shared" si="75"/>
        <v>USD</v>
      </c>
      <c r="N643" s="2">
        <v>3912</v>
      </c>
      <c r="O643" s="2" t="s">
        <v>17</v>
      </c>
      <c r="P643" s="2">
        <v>510.4575135</v>
      </c>
      <c r="Q643" s="2">
        <v>1997062.93</v>
      </c>
      <c r="R643" s="2">
        <v>6.1463878809999999</v>
      </c>
      <c r="S643" s="2">
        <v>24046.513309999998</v>
      </c>
      <c r="T643" s="6">
        <v>731723.9</v>
      </c>
    </row>
    <row r="644" spans="1:20">
      <c r="A644" s="5" t="s">
        <v>12</v>
      </c>
      <c r="B644" s="2" t="s">
        <v>869</v>
      </c>
      <c r="C644" s="2" t="s">
        <v>14</v>
      </c>
      <c r="D644" s="3" t="s">
        <v>15</v>
      </c>
      <c r="E644" s="2" t="s">
        <v>872</v>
      </c>
      <c r="F644" s="2" t="str">
        <f t="shared" si="70"/>
        <v>STAINLESS</v>
      </c>
      <c r="G644" s="2" t="str">
        <f t="shared" si="71"/>
        <v>STEEL COLA BOTTLE 750ML SK750</v>
      </c>
      <c r="H644" s="2" t="str">
        <f t="shared" si="72"/>
        <v>SL-01</v>
      </c>
      <c r="I644" s="15" t="str">
        <f t="shared" si="73"/>
        <v/>
      </c>
      <c r="J644" s="15">
        <f t="shared" si="76"/>
        <v>13368</v>
      </c>
      <c r="K644" s="2" t="str">
        <f>IFERROR(
TRIM(_xlfn.TEXTAFTER(_xlfn.TEXTBEFORE(_xlfn.TEXTAFTER(tblRaw[[#This Row],[GOODS DESCRIPTION]],"QTY"),"/")," ")),
tblRaw[[#This Row],[Unit of measure]]
)</f>
        <v>PCS</v>
      </c>
      <c r="L644" s="2">
        <f t="shared" si="74"/>
        <v>1.1888000000000001</v>
      </c>
      <c r="M644" s="2" t="str">
        <f t="shared" si="75"/>
        <v>USD</v>
      </c>
      <c r="N644" s="2">
        <v>2562</v>
      </c>
      <c r="O644" s="2" t="s">
        <v>17</v>
      </c>
      <c r="P644" s="2">
        <v>540.55015219999996</v>
      </c>
      <c r="Q644" s="2">
        <v>1384997.6</v>
      </c>
      <c r="R644" s="2">
        <v>6.5087315139999999</v>
      </c>
      <c r="S644" s="2">
        <v>16676.671880000002</v>
      </c>
      <c r="T644" s="6">
        <v>507463.2</v>
      </c>
    </row>
    <row r="645" spans="1:20">
      <c r="A645" s="5" t="s">
        <v>12</v>
      </c>
      <c r="B645" s="2" t="s">
        <v>869</v>
      </c>
      <c r="C645" s="2" t="s">
        <v>14</v>
      </c>
      <c r="D645" s="3" t="s">
        <v>15</v>
      </c>
      <c r="E645" s="2" t="s">
        <v>873</v>
      </c>
      <c r="F645" s="2" t="str">
        <f t="shared" si="70"/>
        <v>STAINLESS</v>
      </c>
      <c r="G645" s="2" t="str">
        <f t="shared" si="71"/>
        <v>STEEL SPORTS BOTTLE 650 ML S115</v>
      </c>
      <c r="H645" s="2" t="str">
        <f t="shared" si="72"/>
        <v>NP-21</v>
      </c>
      <c r="I645" s="15" t="str">
        <f t="shared" si="73"/>
        <v>NP-21)</v>
      </c>
      <c r="J645" s="15" t="str">
        <f t="shared" si="76"/>
        <v/>
      </c>
      <c r="K645" s="2">
        <f ca="1">IFERROR(
TRIM(_xlfn.TEXTAFTER(_xlfn.TEXTBEFORE(_xlfn.TEXTAFTER(tblRaw[[#This Row],[GOODS DESCRIPTION]],"QTY"),"/")," ")),
tblRaw[[#This Row],[Unit of measure]]
)</f>
        <v>0</v>
      </c>
      <c r="L645" s="2">
        <f t="shared" si="74"/>
        <v>1.0395000000000001</v>
      </c>
      <c r="M645" s="2" t="str">
        <f t="shared" si="75"/>
        <v>USD</v>
      </c>
      <c r="N645" s="2">
        <v>7648</v>
      </c>
      <c r="O645" s="2" t="s">
        <v>17</v>
      </c>
      <c r="P645" s="2">
        <v>543.56262549999997</v>
      </c>
      <c r="Q645" s="2">
        <v>4157166.96</v>
      </c>
      <c r="R645" s="2">
        <v>6.5450045220000002</v>
      </c>
      <c r="S645" s="2">
        <v>50056.194580000003</v>
      </c>
      <c r="T645" s="6">
        <v>1523185.9</v>
      </c>
    </row>
    <row r="646" spans="1:20">
      <c r="A646" s="5" t="s">
        <v>12</v>
      </c>
      <c r="B646" s="2" t="s">
        <v>874</v>
      </c>
      <c r="C646" s="2" t="s">
        <v>14</v>
      </c>
      <c r="D646" s="3" t="s">
        <v>15</v>
      </c>
      <c r="E646" s="2" t="s">
        <v>875</v>
      </c>
      <c r="F646" s="2" t="str">
        <f t="shared" si="70"/>
        <v>STAINLESS</v>
      </c>
      <c r="G646" s="2" t="str">
        <f t="shared" si="71"/>
        <v>STEEL GRATER WITH HANDLE</v>
      </c>
      <c r="H646" s="2" t="str">
        <f t="shared" si="72"/>
        <v>KL324H-9S</v>
      </c>
      <c r="I646" s="15" t="str">
        <f t="shared" si="73"/>
        <v/>
      </c>
      <c r="J646" s="15">
        <f t="shared" si="76"/>
        <v>59040</v>
      </c>
      <c r="K646" s="2" t="str">
        <f>IFERROR(
TRIM(_xlfn.TEXTAFTER(_xlfn.TEXTBEFORE(_xlfn.TEXTAFTER(tblRaw[[#This Row],[GOODS DESCRIPTION]],"QTY"),"/")," ")),
tblRaw[[#This Row],[Unit of measure]]
)</f>
        <v>59040 NOS</v>
      </c>
      <c r="L646" s="2">
        <f t="shared" si="74"/>
        <v>0.64</v>
      </c>
      <c r="M646" s="2" t="str">
        <f t="shared" si="75"/>
        <v>USD</v>
      </c>
      <c r="N646" s="2">
        <v>9512</v>
      </c>
      <c r="O646" s="2" t="s">
        <v>17</v>
      </c>
      <c r="P646" s="2">
        <v>339.47993170000001</v>
      </c>
      <c r="Q646" s="2">
        <v>3229133.11</v>
      </c>
      <c r="R646" s="2">
        <v>4.0876572150000001</v>
      </c>
      <c r="S646" s="2">
        <v>38881.795420000002</v>
      </c>
      <c r="T646" s="6">
        <v>1183154.3999999999</v>
      </c>
    </row>
    <row r="647" spans="1:20">
      <c r="A647" s="5" t="s">
        <v>12</v>
      </c>
      <c r="B647" s="2" t="s">
        <v>874</v>
      </c>
      <c r="C647" s="2" t="s">
        <v>14</v>
      </c>
      <c r="D647" s="3" t="s">
        <v>15</v>
      </c>
      <c r="E647" s="2" t="s">
        <v>876</v>
      </c>
      <c r="F647" s="2" t="str">
        <f t="shared" si="70"/>
        <v>STAINLESS</v>
      </c>
      <c r="G647" s="2" t="str">
        <f t="shared" si="71"/>
        <v>STEEL GRATER WITH HANDLE</v>
      </c>
      <c r="H647" s="2" t="str">
        <f t="shared" si="72"/>
        <v>KL326D-9S</v>
      </c>
      <c r="I647" s="15" t="str">
        <f t="shared" si="73"/>
        <v/>
      </c>
      <c r="J647" s="15">
        <f t="shared" si="76"/>
        <v>37560</v>
      </c>
      <c r="K647" s="2" t="str">
        <f>IFERROR(
TRIM(_xlfn.TEXTAFTER(_xlfn.TEXTBEFORE(_xlfn.TEXTAFTER(tblRaw[[#This Row],[GOODS DESCRIPTION]],"QTY"),"/")," ")),
tblRaw[[#This Row],[Unit of measure]]
)</f>
        <v>37560 NOS</v>
      </c>
      <c r="L647" s="2">
        <f t="shared" si="74"/>
        <v>0.93500000000000005</v>
      </c>
      <c r="M647" s="2" t="str">
        <f t="shared" si="75"/>
        <v>USD</v>
      </c>
      <c r="N647" s="2">
        <v>8138</v>
      </c>
      <c r="O647" s="2" t="s">
        <v>17</v>
      </c>
      <c r="P647" s="2">
        <v>368.79001110000002</v>
      </c>
      <c r="Q647" s="2">
        <v>3001213.11</v>
      </c>
      <c r="R647" s="2">
        <v>4.4405780979999996</v>
      </c>
      <c r="S647" s="2">
        <v>36137.424559999999</v>
      </c>
      <c r="T647" s="6">
        <v>1099644.5</v>
      </c>
    </row>
    <row r="648" spans="1:20">
      <c r="A648" s="5" t="s">
        <v>12</v>
      </c>
      <c r="B648" s="2" t="s">
        <v>877</v>
      </c>
      <c r="C648" s="2" t="s">
        <v>14</v>
      </c>
      <c r="D648" s="3" t="s">
        <v>15</v>
      </c>
      <c r="E648" s="2" t="s">
        <v>878</v>
      </c>
      <c r="F648" s="2" t="str">
        <f t="shared" si="70"/>
        <v>SS</v>
      </c>
      <c r="G648" s="2" t="str">
        <f t="shared" si="71"/>
        <v>OIL POT 900ML</v>
      </c>
      <c r="H648" s="2" t="str">
        <f t="shared" si="72"/>
        <v>KWP-1000B</v>
      </c>
      <c r="I648" s="15" t="str">
        <f t="shared" si="73"/>
        <v>KWP-1000B)</v>
      </c>
      <c r="J648" s="15">
        <f t="shared" si="76"/>
        <v>27000</v>
      </c>
      <c r="K648" s="2" t="str">
        <f>IFERROR(
TRIM(_xlfn.TEXTAFTER(_xlfn.TEXTBEFORE(_xlfn.TEXTAFTER(tblRaw[[#This Row],[GOODS DESCRIPTION]],"QTY"),"/")," ")),
tblRaw[[#This Row],[Unit of measure]]
)</f>
        <v>27000 PCS</v>
      </c>
      <c r="L648" s="2">
        <f t="shared" si="74"/>
        <v>1.47</v>
      </c>
      <c r="M648" s="2" t="str">
        <f t="shared" si="75"/>
        <v>USD</v>
      </c>
      <c r="N648" s="2">
        <v>7315</v>
      </c>
      <c r="O648" s="2" t="s">
        <v>17</v>
      </c>
      <c r="P648" s="2">
        <v>462.91360900000001</v>
      </c>
      <c r="Q648" s="2">
        <v>3386213.05</v>
      </c>
      <c r="R648" s="2">
        <v>5.5739146179999999</v>
      </c>
      <c r="S648" s="2">
        <v>40773.185429999998</v>
      </c>
      <c r="T648" s="6">
        <v>1240708.5</v>
      </c>
    </row>
    <row r="649" spans="1:20">
      <c r="A649" s="5" t="s">
        <v>12</v>
      </c>
      <c r="B649" s="2" t="s">
        <v>879</v>
      </c>
      <c r="C649" s="2" t="s">
        <v>14</v>
      </c>
      <c r="D649" s="3" t="s">
        <v>15</v>
      </c>
      <c r="E649" s="2" t="s">
        <v>880</v>
      </c>
      <c r="F649" s="2" t="str">
        <f t="shared" si="70"/>
        <v>RYX-02-020</v>
      </c>
      <c r="G649" s="2" t="str">
        <f t="shared" si="71"/>
        <v>MILD STEEL MULTI FUNCTION CLOTH STAND</v>
      </c>
      <c r="H649" s="2" t="str">
        <f t="shared" si="72"/>
        <v>QTY :2464NUM/CNY 103.00 PER NUM</v>
      </c>
      <c r="I649" s="15" t="str">
        <f t="shared" si="73"/>
        <v/>
      </c>
      <c r="J649" s="15" t="str">
        <f t="shared" si="76"/>
        <v/>
      </c>
      <c r="K649" s="2" t="str">
        <f>IFERROR(
TRIM(_xlfn.TEXTAFTER(_xlfn.TEXTBEFORE(_xlfn.TEXTAFTER(tblRaw[[#This Row],[GOODS DESCRIPTION]],"QTY"),"/")," ")),
tblRaw[[#This Row],[Unit of measure]]
)</f>
        <v>:2464NUM</v>
      </c>
      <c r="L649" s="2">
        <f t="shared" si="74"/>
        <v>103</v>
      </c>
      <c r="M649" s="2" t="str">
        <f t="shared" si="75"/>
        <v>CNY</v>
      </c>
      <c r="N649" s="2">
        <v>8008</v>
      </c>
      <c r="O649" s="2" t="s">
        <v>17</v>
      </c>
      <c r="P649" s="2">
        <v>379.01370250000002</v>
      </c>
      <c r="Q649" s="2">
        <v>3035141.73</v>
      </c>
      <c r="R649" s="2">
        <v>4.5636809459999998</v>
      </c>
      <c r="S649" s="2">
        <v>36545.957009999998</v>
      </c>
      <c r="T649" s="6">
        <v>1112075.8999999999</v>
      </c>
    </row>
    <row r="650" spans="1:20">
      <c r="A650" s="5" t="s">
        <v>12</v>
      </c>
      <c r="B650" s="2" t="s">
        <v>881</v>
      </c>
      <c r="C650" s="2" t="s">
        <v>14</v>
      </c>
      <c r="D650" s="3" t="s">
        <v>15</v>
      </c>
      <c r="E650" s="2" t="s">
        <v>882</v>
      </c>
      <c r="F650" s="2" t="str">
        <f t="shared" si="70"/>
        <v>STEEL</v>
      </c>
      <c r="G650" s="2" t="str">
        <f t="shared" si="71"/>
        <v>DRAINER</v>
      </c>
      <c r="H650" s="2" t="str">
        <f t="shared" si="72"/>
        <v>AM-321</v>
      </c>
      <c r="I650" s="15" t="str">
        <f t="shared" si="73"/>
        <v/>
      </c>
      <c r="J650" s="15">
        <f t="shared" si="76"/>
        <v>900</v>
      </c>
      <c r="K650" s="2" t="str">
        <f>IFERROR(
TRIM(_xlfn.TEXTAFTER(_xlfn.TEXTBEFORE(_xlfn.TEXTAFTER(tblRaw[[#This Row],[GOODS DESCRIPTION]],"QTY"),"/")," ")),
tblRaw[[#This Row],[Unit of measure]]
)</f>
        <v>900 PCS</v>
      </c>
      <c r="L650" s="2">
        <f t="shared" si="74"/>
        <v>0.77790000000000004</v>
      </c>
      <c r="M650" s="2" t="str">
        <f t="shared" si="75"/>
        <v>USD</v>
      </c>
      <c r="N650" s="2">
        <v>125</v>
      </c>
      <c r="O650" s="2" t="s">
        <v>17</v>
      </c>
      <c r="P650" s="2">
        <v>488.52391999999998</v>
      </c>
      <c r="Q650" s="2">
        <v>61065.49</v>
      </c>
      <c r="R650" s="2">
        <v>5.8822868149999996</v>
      </c>
      <c r="S650" s="2">
        <v>735.28585190000001</v>
      </c>
      <c r="T650" s="6">
        <v>22374.400000000001</v>
      </c>
    </row>
    <row r="651" spans="1:20">
      <c r="A651" s="5" t="s">
        <v>12</v>
      </c>
      <c r="B651" s="2" t="s">
        <v>881</v>
      </c>
      <c r="C651" s="2" t="s">
        <v>14</v>
      </c>
      <c r="D651" s="3" t="s">
        <v>15</v>
      </c>
      <c r="E651" s="2" t="s">
        <v>883</v>
      </c>
      <c r="F651" s="2" t="str">
        <f t="shared" si="70"/>
        <v>STEEL</v>
      </c>
      <c r="G651" s="2" t="str">
        <f t="shared" si="71"/>
        <v>TEA STRAINER</v>
      </c>
      <c r="H651" s="2" t="str">
        <f t="shared" si="72"/>
        <v>NP-55</v>
      </c>
      <c r="I651" s="15" t="str">
        <f t="shared" si="73"/>
        <v>QTY: 7</v>
      </c>
      <c r="J651" s="15">
        <f t="shared" si="76"/>
        <v>7848</v>
      </c>
      <c r="K651" s="2" t="str">
        <f>IFERROR(
TRIM(_xlfn.TEXTAFTER(_xlfn.TEXTBEFORE(_xlfn.TEXTAFTER(tblRaw[[#This Row],[GOODS DESCRIPTION]],"QTY"),"/")," ")),
tblRaw[[#This Row],[Unit of measure]]
)</f>
        <v>7848 PCS</v>
      </c>
      <c r="L651" s="2">
        <f t="shared" si="74"/>
        <v>0.28849999999999998</v>
      </c>
      <c r="M651" s="2" t="str">
        <f t="shared" si="75"/>
        <v>USD</v>
      </c>
      <c r="N651" s="2">
        <v>359</v>
      </c>
      <c r="O651" s="2" t="s">
        <v>17</v>
      </c>
      <c r="P651" s="2">
        <v>549.02777309999999</v>
      </c>
      <c r="Q651" s="2">
        <v>197485.29</v>
      </c>
      <c r="R651" s="2">
        <v>6.6108100319999998</v>
      </c>
      <c r="S651" s="2">
        <v>2377.9083679999999</v>
      </c>
      <c r="T651" s="6">
        <v>72358.7</v>
      </c>
    </row>
    <row r="652" spans="1:20">
      <c r="A652" s="5" t="s">
        <v>12</v>
      </c>
      <c r="B652" s="2" t="s">
        <v>881</v>
      </c>
      <c r="C652" s="2" t="s">
        <v>14</v>
      </c>
      <c r="D652" s="3" t="s">
        <v>15</v>
      </c>
      <c r="E652" s="2" t="s">
        <v>884</v>
      </c>
      <c r="F652" s="2" t="str">
        <f t="shared" si="70"/>
        <v>STEEL</v>
      </c>
      <c r="G652" s="2" t="str">
        <f t="shared" si="71"/>
        <v>KITCHEN BASKET</v>
      </c>
      <c r="H652" s="2" t="str">
        <f t="shared" si="72"/>
        <v>AM-322</v>
      </c>
      <c r="I652" s="15" t="str">
        <f t="shared" si="73"/>
        <v/>
      </c>
      <c r="J652" s="15">
        <f t="shared" si="76"/>
        <v>480</v>
      </c>
      <c r="K652" s="2" t="str">
        <f>IFERROR(
TRIM(_xlfn.TEXTAFTER(_xlfn.TEXTBEFORE(_xlfn.TEXTAFTER(tblRaw[[#This Row],[GOODS DESCRIPTION]],"QTY"),"/")," ")),
tblRaw[[#This Row],[Unit of measure]]
)</f>
        <v>480 PCS</v>
      </c>
      <c r="L652" s="2">
        <f t="shared" si="74"/>
        <v>1.3436999999999999</v>
      </c>
      <c r="M652" s="2" t="str">
        <f t="shared" si="75"/>
        <v>USD</v>
      </c>
      <c r="N652" s="2">
        <v>132</v>
      </c>
      <c r="O652" s="2" t="s">
        <v>17</v>
      </c>
      <c r="P652" s="2">
        <v>426.18863640000001</v>
      </c>
      <c r="Q652" s="2">
        <v>56256.9</v>
      </c>
      <c r="R652" s="2">
        <v>5.1317114549999996</v>
      </c>
      <c r="S652" s="2">
        <v>677.38591210000004</v>
      </c>
      <c r="T652" s="6">
        <v>20612.5</v>
      </c>
    </row>
    <row r="653" spans="1:20">
      <c r="A653" s="5" t="s">
        <v>12</v>
      </c>
      <c r="B653" s="2" t="s">
        <v>885</v>
      </c>
      <c r="C653" s="2" t="s">
        <v>14</v>
      </c>
      <c r="D653" s="3" t="s">
        <v>15</v>
      </c>
      <c r="E653" s="2" t="s">
        <v>886</v>
      </c>
      <c r="F653" s="2" t="str">
        <f t="shared" si="70"/>
        <v>STAINLESS</v>
      </c>
      <c r="G653" s="2" t="str">
        <f t="shared" si="71"/>
        <v>STEEL SPORTS BOTTLE</v>
      </c>
      <c r="H653" s="2" t="str">
        <f t="shared" si="72"/>
        <v>KWB-600F</v>
      </c>
      <c r="I653" s="15" t="str">
        <f t="shared" si="73"/>
        <v>KWB-600F)</v>
      </c>
      <c r="J653" s="15">
        <f t="shared" si="76"/>
        <v>50400</v>
      </c>
      <c r="K653" s="2" t="str">
        <f>IFERROR(
TRIM(_xlfn.TEXTAFTER(_xlfn.TEXTBEFORE(_xlfn.TEXTAFTER(tblRaw[[#This Row],[GOODS DESCRIPTION]],"QTY"),"/")," ")),
tblRaw[[#This Row],[Unit of measure]]
)</f>
        <v>50400 PCS</v>
      </c>
      <c r="L653" s="2">
        <f t="shared" si="74"/>
        <v>0.94</v>
      </c>
      <c r="M653" s="2" t="str">
        <f t="shared" si="75"/>
        <v>USD</v>
      </c>
      <c r="N653" s="2">
        <v>7800</v>
      </c>
      <c r="O653" s="2" t="s">
        <v>17</v>
      </c>
      <c r="P653" s="2">
        <v>515.98300640000002</v>
      </c>
      <c r="Q653" s="2">
        <v>4024667.45</v>
      </c>
      <c r="R653" s="2">
        <v>6.212920005</v>
      </c>
      <c r="S653" s="2">
        <v>48460.776039999997</v>
      </c>
      <c r="T653" s="6">
        <v>1474638.1</v>
      </c>
    </row>
    <row r="654" spans="1:20">
      <c r="A654" s="5" t="s">
        <v>12</v>
      </c>
      <c r="B654" s="2" t="s">
        <v>885</v>
      </c>
      <c r="C654" s="2" t="s">
        <v>14</v>
      </c>
      <c r="D654" s="3" t="s">
        <v>15</v>
      </c>
      <c r="E654" s="2" t="s">
        <v>887</v>
      </c>
      <c r="F654" s="2" t="str">
        <f t="shared" si="70"/>
        <v>STAINLESS</v>
      </c>
      <c r="G654" s="2" t="str">
        <f t="shared" si="71"/>
        <v>STEEL SPORTS BOTTLE 750ML SG-702</v>
      </c>
      <c r="H654" s="2" t="str">
        <f t="shared" si="72"/>
        <v>SB-01</v>
      </c>
      <c r="I654" s="15" t="str">
        <f t="shared" si="73"/>
        <v>SB-01)</v>
      </c>
      <c r="J654" s="15">
        <f t="shared" si="76"/>
        <v>30024</v>
      </c>
      <c r="K654" s="2" t="str">
        <f>IFERROR(
TRIM(_xlfn.TEXTAFTER(_xlfn.TEXTBEFORE(_xlfn.TEXTAFTER(tblRaw[[#This Row],[GOODS DESCRIPTION]],"QTY"),"/")," ")),
tblRaw[[#This Row],[Unit of measure]]
)</f>
        <v>30024 PCS</v>
      </c>
      <c r="L654" s="2">
        <f t="shared" si="74"/>
        <v>1.0900000000000001</v>
      </c>
      <c r="M654" s="2" t="str">
        <f t="shared" si="75"/>
        <v>USD</v>
      </c>
      <c r="N654" s="2">
        <v>5004</v>
      </c>
      <c r="O654" s="2" t="s">
        <v>17</v>
      </c>
      <c r="P654" s="2">
        <v>565.97905679999997</v>
      </c>
      <c r="Q654" s="2">
        <v>2832159.2</v>
      </c>
      <c r="R654" s="2">
        <v>6.8149194069999997</v>
      </c>
      <c r="S654" s="2">
        <v>34101.85671</v>
      </c>
      <c r="T654" s="6">
        <v>1037703.1</v>
      </c>
    </row>
    <row r="655" spans="1:20">
      <c r="A655" s="5" t="s">
        <v>12</v>
      </c>
      <c r="B655" s="2" t="s">
        <v>885</v>
      </c>
      <c r="C655" s="2" t="s">
        <v>14</v>
      </c>
      <c r="D655" s="3" t="s">
        <v>15</v>
      </c>
      <c r="E655" s="2" t="s">
        <v>888</v>
      </c>
      <c r="F655" s="2" t="str">
        <f t="shared" si="70"/>
        <v>STAINLESS</v>
      </c>
      <c r="G655" s="2" t="str">
        <f t="shared" si="71"/>
        <v>STEELSPORTS BOTTLE 650ML S115</v>
      </c>
      <c r="H655" s="2" t="str">
        <f t="shared" si="72"/>
        <v>NP-21</v>
      </c>
      <c r="I655" s="15" t="str">
        <f t="shared" si="73"/>
        <v>NP-21)</v>
      </c>
      <c r="J655" s="15" t="str">
        <f t="shared" si="76"/>
        <v/>
      </c>
      <c r="K655" s="2" t="str">
        <f>IFERROR(
TRIM(_xlfn.TEXTAFTER(_xlfn.TEXTBEFORE(_xlfn.TEXTAFTER(tblRaw[[#This Row],[GOODS DESCRIPTION]],"QTY"),"/")," ")),
tblRaw[[#This Row],[Unit of measure]]
)</f>
        <v>11340PCS</v>
      </c>
      <c r="L655" s="2">
        <f t="shared" si="74"/>
        <v>1.04</v>
      </c>
      <c r="M655" s="2" t="str">
        <f t="shared" si="75"/>
        <v>USD</v>
      </c>
      <c r="N655" s="2">
        <v>1984</v>
      </c>
      <c r="O655" s="2" t="s">
        <v>17</v>
      </c>
      <c r="P655" s="2">
        <v>514.30162259999997</v>
      </c>
      <c r="Q655" s="2">
        <v>1020631.57</v>
      </c>
      <c r="R655" s="2">
        <v>6.1926745639999998</v>
      </c>
      <c r="S655" s="2">
        <v>12289.36267</v>
      </c>
      <c r="T655" s="6">
        <v>373959.4</v>
      </c>
    </row>
    <row r="656" spans="1:20">
      <c r="A656" s="5" t="s">
        <v>12</v>
      </c>
      <c r="B656" s="2" t="s">
        <v>885</v>
      </c>
      <c r="C656" s="2" t="s">
        <v>14</v>
      </c>
      <c r="D656" s="3" t="s">
        <v>15</v>
      </c>
      <c r="E656" s="2" t="s">
        <v>889</v>
      </c>
      <c r="F656" s="2" t="str">
        <f t="shared" si="70"/>
        <v>STAINLESS</v>
      </c>
      <c r="G656" s="2" t="str">
        <f t="shared" si="71"/>
        <v>STEEL COLA BOTTLE 750ML SK750</v>
      </c>
      <c r="H656" s="2" t="str">
        <f t="shared" si="72"/>
        <v>SL-01</v>
      </c>
      <c r="I656" s="15" t="str">
        <f t="shared" si="73"/>
        <v/>
      </c>
      <c r="J656" s="15">
        <f t="shared" si="76"/>
        <v>3960</v>
      </c>
      <c r="K656" s="2" t="str">
        <f>IFERROR(
TRIM(_xlfn.TEXTAFTER(_xlfn.TEXTBEFORE(_xlfn.TEXTAFTER(tblRaw[[#This Row],[GOODS DESCRIPTION]],"QTY"),"/")," ")),
tblRaw[[#This Row],[Unit of measure]]
)</f>
        <v>3960 PCS</v>
      </c>
      <c r="L656" s="2">
        <f t="shared" si="74"/>
        <v>1.1950000000000001</v>
      </c>
      <c r="M656" s="2" t="str">
        <f t="shared" si="75"/>
        <v>USD</v>
      </c>
      <c r="N656" s="2">
        <v>759</v>
      </c>
      <c r="O656" s="2" t="s">
        <v>17</v>
      </c>
      <c r="P656" s="2">
        <v>539.56523059999995</v>
      </c>
      <c r="Q656" s="2">
        <v>409530.01</v>
      </c>
      <c r="R656" s="2">
        <v>6.496872132</v>
      </c>
      <c r="S656" s="2">
        <v>4931.1259479999999</v>
      </c>
      <c r="T656" s="6">
        <v>150051.79999999999</v>
      </c>
    </row>
    <row r="657" spans="1:20">
      <c r="A657" s="5" t="s">
        <v>12</v>
      </c>
      <c r="B657" s="2" t="s">
        <v>890</v>
      </c>
      <c r="C657" s="2" t="s">
        <v>14</v>
      </c>
      <c r="D657" s="3" t="s">
        <v>15</v>
      </c>
      <c r="E657" s="2" t="s">
        <v>891</v>
      </c>
      <c r="F657" s="2" t="str">
        <f t="shared" si="70"/>
        <v>STAINLESS</v>
      </c>
      <c r="G657" s="2" t="str">
        <f t="shared" si="71"/>
        <v>STEELSPORTS BOTTLE 650ML S115</v>
      </c>
      <c r="H657" s="2" t="str">
        <f t="shared" si="72"/>
        <v>NP-21</v>
      </c>
      <c r="I657" s="15" t="str">
        <f t="shared" si="73"/>
        <v>NP-21)</v>
      </c>
      <c r="J657" s="15" t="str">
        <f t="shared" si="76"/>
        <v/>
      </c>
      <c r="K657" s="2" t="str">
        <f>IFERROR(
TRIM(_xlfn.TEXTAFTER(_xlfn.TEXTBEFORE(_xlfn.TEXTAFTER(tblRaw[[#This Row],[GOODS DESCRIPTION]],"QTY"),"/")," ")),
tblRaw[[#This Row],[Unit of measure]]
)</f>
        <v>20340PCS</v>
      </c>
      <c r="L657" s="2">
        <f t="shared" si="74"/>
        <v>1.04</v>
      </c>
      <c r="M657" s="2" t="str">
        <f t="shared" si="75"/>
        <v>USD</v>
      </c>
      <c r="N657" s="2">
        <v>3616</v>
      </c>
      <c r="O657" s="2" t="s">
        <v>17</v>
      </c>
      <c r="P657" s="2">
        <v>509.02756640000001</v>
      </c>
      <c r="Q657" s="2">
        <v>1840643.68</v>
      </c>
      <c r="R657" s="2">
        <v>6.1034480379999998</v>
      </c>
      <c r="S657" s="2">
        <v>22070.06811</v>
      </c>
      <c r="T657" s="6">
        <v>674411.8</v>
      </c>
    </row>
    <row r="658" spans="1:20">
      <c r="A658" s="5" t="s">
        <v>12</v>
      </c>
      <c r="B658" s="2" t="s">
        <v>890</v>
      </c>
      <c r="C658" s="2" t="s">
        <v>14</v>
      </c>
      <c r="D658" s="3" t="s">
        <v>15</v>
      </c>
      <c r="E658" s="2" t="s">
        <v>892</v>
      </c>
      <c r="F658" s="2" t="str">
        <f t="shared" si="70"/>
        <v>STAINLESS</v>
      </c>
      <c r="G658" s="2" t="str">
        <f t="shared" si="71"/>
        <v>STEEL COLA BOTTLE 750ML SK750</v>
      </c>
      <c r="H658" s="2" t="str">
        <f t="shared" si="72"/>
        <v>SL-01</v>
      </c>
      <c r="I658" s="15" t="str">
        <f t="shared" si="73"/>
        <v/>
      </c>
      <c r="J658" s="15" t="str">
        <f t="shared" si="76"/>
        <v/>
      </c>
      <c r="K658" s="2" t="str">
        <f>IFERROR(
TRIM(_xlfn.TEXTAFTER(_xlfn.TEXTBEFORE(_xlfn.TEXTAFTER(tblRaw[[#This Row],[GOODS DESCRIPTION]],"QTY"),"/")," ")),
tblRaw[[#This Row],[Unit of measure]]
)</f>
        <v>21216PCS</v>
      </c>
      <c r="L658" s="2">
        <f t="shared" si="74"/>
        <v>1.1950000000000001</v>
      </c>
      <c r="M658" s="2" t="str">
        <f t="shared" si="75"/>
        <v>USD</v>
      </c>
      <c r="N658" s="2">
        <v>4066</v>
      </c>
      <c r="O658" s="2" t="s">
        <v>17</v>
      </c>
      <c r="P658" s="2">
        <v>542.50878909999994</v>
      </c>
      <c r="Q658" s="2">
        <v>2206057.7400000002</v>
      </c>
      <c r="R658" s="2">
        <v>6.5049015480000003</v>
      </c>
      <c r="S658" s="2">
        <v>26451.531650000001</v>
      </c>
      <c r="T658" s="6">
        <v>808299.6</v>
      </c>
    </row>
    <row r="659" spans="1:20">
      <c r="A659" s="5" t="s">
        <v>12</v>
      </c>
      <c r="B659" s="2" t="s">
        <v>893</v>
      </c>
      <c r="C659" s="2" t="s">
        <v>14</v>
      </c>
      <c r="D659" s="3" t="s">
        <v>18</v>
      </c>
      <c r="E659" s="2" t="s">
        <v>894</v>
      </c>
      <c r="F659" s="2" t="str">
        <f t="shared" si="70"/>
        <v>STEEL</v>
      </c>
      <c r="G659" s="2" t="str">
        <f t="shared" si="71"/>
        <v>SCRUBBER 2PCS SET</v>
      </c>
      <c r="H659" s="2" t="str">
        <f t="shared" si="72"/>
        <v>ITEM NO: 8001-2</v>
      </c>
      <c r="I659" s="15" t="str">
        <f t="shared" si="73"/>
        <v>ITEM</v>
      </c>
      <c r="J659" s="15">
        <f t="shared" si="76"/>
        <v>168120</v>
      </c>
      <c r="K659" s="2">
        <f ca="1">IFERROR(
TRIM(_xlfn.TEXTAFTER(_xlfn.TEXTBEFORE(_xlfn.TEXTAFTER(tblRaw[[#This Row],[GOODS DESCRIPTION]],"QTY"),"/")," ")),
tblRaw[[#This Row],[Unit of measure]]
)</f>
        <v>0</v>
      </c>
      <c r="L659" s="2" t="str">
        <f t="shared" si="74"/>
        <v/>
      </c>
      <c r="M659" s="2" t="str">
        <f t="shared" si="75"/>
        <v>USD</v>
      </c>
      <c r="N659" s="2">
        <v>4903</v>
      </c>
      <c r="O659" s="2" t="s">
        <v>17</v>
      </c>
      <c r="P659" s="2">
        <v>466.9197226</v>
      </c>
      <c r="Q659" s="2">
        <v>2289307.4</v>
      </c>
      <c r="R659" s="2">
        <v>5.5985578250000003</v>
      </c>
      <c r="S659" s="2">
        <v>27449.729019999999</v>
      </c>
      <c r="T659" s="6">
        <v>1006379.5</v>
      </c>
    </row>
    <row r="660" spans="1:20">
      <c r="A660" s="5" t="s">
        <v>12</v>
      </c>
      <c r="B660" s="2" t="s">
        <v>895</v>
      </c>
      <c r="C660" s="2" t="s">
        <v>14</v>
      </c>
      <c r="D660" s="3" t="s">
        <v>15</v>
      </c>
      <c r="E660" s="2" t="s">
        <v>896</v>
      </c>
      <c r="F660" s="2" t="str">
        <f t="shared" si="70"/>
        <v>NP-20</v>
      </c>
      <c r="G660" s="2" t="str">
        <f t="shared" si="71"/>
        <v>STAINLESS STEEL SPORTS BOTTLE 750 ML S-308-C6</v>
      </c>
      <c r="H660" s="2" t="str">
        <f t="shared" si="72"/>
        <v>QTY:19656 NUM/USD 1.025 PER NUM</v>
      </c>
      <c r="I660" s="15" t="str">
        <f t="shared" si="73"/>
        <v>QTY:19656</v>
      </c>
      <c r="J660" s="15">
        <f t="shared" si="76"/>
        <v>19656</v>
      </c>
      <c r="K660" s="2" t="str">
        <f>IFERROR(
TRIM(_xlfn.TEXTAFTER(_xlfn.TEXTBEFORE(_xlfn.TEXTAFTER(tblRaw[[#This Row],[GOODS DESCRIPTION]],"QTY"),"/")," ")),
tblRaw[[#This Row],[Unit of measure]]
)</f>
        <v>NUM</v>
      </c>
      <c r="L660" s="2">
        <f t="shared" si="74"/>
        <v>1.0249999999999999</v>
      </c>
      <c r="M660" s="2" t="str">
        <f t="shared" si="75"/>
        <v>USD</v>
      </c>
      <c r="N660" s="2">
        <v>3221</v>
      </c>
      <c r="O660" s="2" t="s">
        <v>17</v>
      </c>
      <c r="P660" s="2">
        <v>541.04561060000003</v>
      </c>
      <c r="Q660" s="2">
        <v>1742924.33</v>
      </c>
      <c r="R660" s="2">
        <v>6.4873574410000003</v>
      </c>
      <c r="S660" s="2">
        <v>20898.37326</v>
      </c>
      <c r="T660" s="6">
        <v>638607.5</v>
      </c>
    </row>
    <row r="661" spans="1:20">
      <c r="A661" s="5" t="s">
        <v>12</v>
      </c>
      <c r="B661" s="2" t="s">
        <v>895</v>
      </c>
      <c r="C661" s="2" t="s">
        <v>14</v>
      </c>
      <c r="D661" s="3" t="s">
        <v>15</v>
      </c>
      <c r="E661" s="2" t="s">
        <v>897</v>
      </c>
      <c r="F661" s="2" t="str">
        <f t="shared" si="70"/>
        <v>SL-01</v>
      </c>
      <c r="G661" s="2" t="str">
        <f t="shared" si="71"/>
        <v>STAINLESS STEEL COLA BOTTLE 750ML SK750</v>
      </c>
      <c r="H661" s="2" t="str">
        <f t="shared" si="72"/>
        <v>QTY:5376 NUM/USD 1.195 PER NUM</v>
      </c>
      <c r="I661" s="15" t="str">
        <f t="shared" si="73"/>
        <v/>
      </c>
      <c r="J661" s="15">
        <f t="shared" si="76"/>
        <v>5376</v>
      </c>
      <c r="K661" s="2" t="str">
        <f>IFERROR(
TRIM(_xlfn.TEXTAFTER(_xlfn.TEXTBEFORE(_xlfn.TEXTAFTER(tblRaw[[#This Row],[GOODS DESCRIPTION]],"QTY"),"/")," ")),
tblRaw[[#This Row],[Unit of measure]]
)</f>
        <v>NUM</v>
      </c>
      <c r="L661" s="2">
        <f t="shared" si="74"/>
        <v>1.1950000000000001</v>
      </c>
      <c r="M661" s="2" t="str">
        <f t="shared" si="75"/>
        <v>USD</v>
      </c>
      <c r="N661" s="2">
        <v>1030</v>
      </c>
      <c r="O661" s="2" t="s">
        <v>17</v>
      </c>
      <c r="P661" s="2">
        <v>539.36267469999996</v>
      </c>
      <c r="Q661" s="2">
        <v>555759.30000000005</v>
      </c>
      <c r="R661" s="2">
        <v>6.4671783539999996</v>
      </c>
      <c r="S661" s="2">
        <v>6663.7805760000001</v>
      </c>
      <c r="T661" s="6">
        <v>203630.3</v>
      </c>
    </row>
    <row r="662" spans="1:20">
      <c r="A662" s="5" t="s">
        <v>12</v>
      </c>
      <c r="B662" s="2" t="s">
        <v>895</v>
      </c>
      <c r="C662" s="2" t="s">
        <v>14</v>
      </c>
      <c r="D662" s="3" t="s">
        <v>15</v>
      </c>
      <c r="E662" s="2" t="s">
        <v>898</v>
      </c>
      <c r="F662" s="2" t="str">
        <f t="shared" si="70"/>
        <v>NP-21</v>
      </c>
      <c r="G662" s="2" t="str">
        <f t="shared" si="71"/>
        <v>STAINLESS STEEL SPORTS BOTTLE 650ML S115</v>
      </c>
      <c r="H662" s="2" t="str">
        <f t="shared" si="72"/>
        <v>QTY: 16992 NUM USD 1.040 PER NUM</v>
      </c>
      <c r="I662" s="15" t="str">
        <f t="shared" si="73"/>
        <v>QTY:</v>
      </c>
      <c r="J662" s="15">
        <f t="shared" si="76"/>
        <v>16992</v>
      </c>
      <c r="K662" s="2">
        <f ca="1">IFERROR(
TRIM(_xlfn.TEXTAFTER(_xlfn.TEXTBEFORE(_xlfn.TEXTAFTER(tblRaw[[#This Row],[GOODS DESCRIPTION]],"QTY"),"/")," ")),
tblRaw[[#This Row],[Unit of measure]]
)</f>
        <v>0</v>
      </c>
      <c r="L662" s="2">
        <f t="shared" si="74"/>
        <v>1.04</v>
      </c>
      <c r="M662" s="2" t="str">
        <f t="shared" si="75"/>
        <v>USD</v>
      </c>
      <c r="N662" s="2">
        <v>2973</v>
      </c>
      <c r="O662" s="2" t="s">
        <v>17</v>
      </c>
      <c r="P662" s="2">
        <v>514.10854519999998</v>
      </c>
      <c r="Q662" s="2">
        <v>1528753.17</v>
      </c>
      <c r="R662" s="2">
        <v>6.1643710460000003</v>
      </c>
      <c r="S662" s="2">
        <v>18330.373739999999</v>
      </c>
      <c r="T662" s="6">
        <v>560135.19999999995</v>
      </c>
    </row>
    <row r="663" spans="1:20">
      <c r="A663" s="5" t="s">
        <v>12</v>
      </c>
      <c r="B663" s="2" t="s">
        <v>899</v>
      </c>
      <c r="C663" s="2" t="s">
        <v>14</v>
      </c>
      <c r="D663" s="3" t="s">
        <v>15</v>
      </c>
      <c r="E663" s="2" t="s">
        <v>900</v>
      </c>
      <c r="F663" s="2" t="str">
        <f t="shared" si="70"/>
        <v>STAINLESS</v>
      </c>
      <c r="G663" s="2" t="str">
        <f t="shared" si="71"/>
        <v>STEEL SPORTS BOTTLE 750ML S-308-C6</v>
      </c>
      <c r="H663" s="2" t="str">
        <f t="shared" si="72"/>
        <v>NP-20</v>
      </c>
      <c r="I663" s="15" t="str">
        <f t="shared" si="73"/>
        <v>NP-20)</v>
      </c>
      <c r="J663" s="15">
        <f t="shared" si="76"/>
        <v>15840</v>
      </c>
      <c r="K663" s="2" t="str">
        <f>IFERROR(
TRIM(_xlfn.TEXTAFTER(_xlfn.TEXTBEFORE(_xlfn.TEXTAFTER(tblRaw[[#This Row],[GOODS DESCRIPTION]],"QTY"),"/")," ")),
tblRaw[[#This Row],[Unit of measure]]
)</f>
        <v>15840 PCS</v>
      </c>
      <c r="L663" s="2">
        <f t="shared" si="74"/>
        <v>1.0245</v>
      </c>
      <c r="M663" s="2" t="str">
        <f t="shared" si="75"/>
        <v>USD</v>
      </c>
      <c r="N663" s="2">
        <v>2816</v>
      </c>
      <c r="O663" s="2" t="s">
        <v>17</v>
      </c>
      <c r="P663" s="2">
        <v>498.42113280000001</v>
      </c>
      <c r="Q663" s="2">
        <v>1403553.91</v>
      </c>
      <c r="R663" s="2">
        <v>5.9762725760000004</v>
      </c>
      <c r="S663" s="2">
        <v>16829.183570000001</v>
      </c>
      <c r="T663" s="6">
        <v>514262.2</v>
      </c>
    </row>
    <row r="664" spans="1:20">
      <c r="A664" s="5" t="s">
        <v>12</v>
      </c>
      <c r="B664" s="2" t="s">
        <v>899</v>
      </c>
      <c r="C664" s="2" t="s">
        <v>14</v>
      </c>
      <c r="D664" s="3" t="s">
        <v>15</v>
      </c>
      <c r="E664" s="2" t="s">
        <v>901</v>
      </c>
      <c r="F664" s="2" t="str">
        <f t="shared" si="70"/>
        <v>STAINLESS</v>
      </c>
      <c r="G664" s="2" t="str">
        <f t="shared" si="71"/>
        <v>STEEL BOTTLE 750ML SG805</v>
      </c>
      <c r="H664" s="2" t="str">
        <f t="shared" si="72"/>
        <v>AM-06</v>
      </c>
      <c r="I664" s="15" t="str">
        <f t="shared" si="73"/>
        <v/>
      </c>
      <c r="J664" s="15">
        <f t="shared" si="76"/>
        <v>3276</v>
      </c>
      <c r="K664" s="2" t="str">
        <f>IFERROR(
TRIM(_xlfn.TEXTAFTER(_xlfn.TEXTBEFORE(_xlfn.TEXTAFTER(tblRaw[[#This Row],[GOODS DESCRIPTION]],"QTY"),"/")," ")),
tblRaw[[#This Row],[Unit of measure]]
)</f>
        <v>3276 PCS</v>
      </c>
      <c r="L664" s="2">
        <f t="shared" si="74"/>
        <v>1.0389999999999999</v>
      </c>
      <c r="M664" s="2" t="str">
        <f t="shared" si="75"/>
        <v>USD</v>
      </c>
      <c r="N664" s="2">
        <v>491</v>
      </c>
      <c r="O664" s="2" t="s">
        <v>17</v>
      </c>
      <c r="P664" s="2">
        <v>599.0813594</v>
      </c>
      <c r="Q664" s="2">
        <v>294388.58</v>
      </c>
      <c r="R664" s="2">
        <v>7.1832297289999998</v>
      </c>
      <c r="S664" s="2">
        <v>3529.8390890000001</v>
      </c>
      <c r="T664" s="6">
        <v>107864</v>
      </c>
    </row>
    <row r="665" spans="1:20">
      <c r="A665" s="5" t="s">
        <v>12</v>
      </c>
      <c r="B665" s="2" t="s">
        <v>899</v>
      </c>
      <c r="C665" s="2" t="s">
        <v>14</v>
      </c>
      <c r="D665" s="3" t="s">
        <v>15</v>
      </c>
      <c r="E665" s="2" t="s">
        <v>902</v>
      </c>
      <c r="F665" s="2" t="str">
        <f t="shared" si="70"/>
        <v>AM-253</v>
      </c>
      <c r="G665" s="2" t="str">
        <f t="shared" si="71"/>
        <v>STEEL KITCHEN TURNER</v>
      </c>
      <c r="H665" s="2" t="str">
        <f t="shared" si="72"/>
        <v>QTY:20160 PCS/ USD 0.5305 PER PCS</v>
      </c>
      <c r="I665" s="15" t="str">
        <f t="shared" si="73"/>
        <v/>
      </c>
      <c r="J665" s="15">
        <f t="shared" si="76"/>
        <v>20160</v>
      </c>
      <c r="K665" s="2" t="str">
        <f>IFERROR(
TRIM(_xlfn.TEXTAFTER(_xlfn.TEXTBEFORE(_xlfn.TEXTAFTER(tblRaw[[#This Row],[GOODS DESCRIPTION]],"QTY"),"/")," ")),
tblRaw[[#This Row],[Unit of measure]]
)</f>
        <v>PCS</v>
      </c>
      <c r="L665" s="2">
        <f t="shared" si="74"/>
        <v>0.53049999999999997</v>
      </c>
      <c r="M665" s="2" t="str">
        <f t="shared" si="75"/>
        <v>USD</v>
      </c>
      <c r="N665" s="2">
        <v>1960</v>
      </c>
      <c r="O665" s="2" t="s">
        <v>17</v>
      </c>
      <c r="P665" s="2">
        <v>474.56112239999999</v>
      </c>
      <c r="Q665" s="2">
        <v>930139.8</v>
      </c>
      <c r="R665" s="2">
        <v>5.6901813240000001</v>
      </c>
      <c r="S665" s="2">
        <v>11152.7554</v>
      </c>
      <c r="T665" s="6">
        <v>340803.3</v>
      </c>
    </row>
    <row r="666" spans="1:20">
      <c r="A666" s="5" t="s">
        <v>12</v>
      </c>
      <c r="B666" s="2" t="s">
        <v>899</v>
      </c>
      <c r="C666" s="2" t="s">
        <v>14</v>
      </c>
      <c r="D666" s="3" t="s">
        <v>15</v>
      </c>
      <c r="E666" s="2" t="s">
        <v>903</v>
      </c>
      <c r="F666" s="2" t="str">
        <f t="shared" si="70"/>
        <v>STAINLESS</v>
      </c>
      <c r="G666" s="2" t="str">
        <f t="shared" si="71"/>
        <v>STEEL SPORTS BOTTLE 750ML SG-702</v>
      </c>
      <c r="H666" s="2" t="str">
        <f t="shared" si="72"/>
        <v>SB-01</v>
      </c>
      <c r="I666" s="15" t="str">
        <f t="shared" si="73"/>
        <v>SB-01)</v>
      </c>
      <c r="J666" s="15">
        <f t="shared" si="76"/>
        <v>3096</v>
      </c>
      <c r="K666" s="2" t="str">
        <f>IFERROR(
TRIM(_xlfn.TEXTAFTER(_xlfn.TEXTBEFORE(_xlfn.TEXTAFTER(tblRaw[[#This Row],[GOODS DESCRIPTION]],"QTY"),"/")," ")),
tblRaw[[#This Row],[Unit of measure]]
)</f>
        <v>3096 PCS</v>
      </c>
      <c r="L666" s="2">
        <f t="shared" si="74"/>
        <v>1.1100000000000001</v>
      </c>
      <c r="M666" s="2" t="str">
        <f t="shared" si="75"/>
        <v>USD</v>
      </c>
      <c r="N666" s="2">
        <v>490</v>
      </c>
      <c r="O666" s="2" t="s">
        <v>17</v>
      </c>
      <c r="P666" s="2">
        <v>606.33494489999998</v>
      </c>
      <c r="Q666" s="2">
        <v>297225.39</v>
      </c>
      <c r="R666" s="2">
        <v>7.270203177</v>
      </c>
      <c r="S666" s="2">
        <v>3563.8535969999998</v>
      </c>
      <c r="T666" s="6">
        <v>108903.4</v>
      </c>
    </row>
    <row r="667" spans="1:20">
      <c r="A667" s="5" t="s">
        <v>12</v>
      </c>
      <c r="B667" s="2" t="s">
        <v>899</v>
      </c>
      <c r="C667" s="2" t="s">
        <v>14</v>
      </c>
      <c r="D667" s="3" t="s">
        <v>15</v>
      </c>
      <c r="E667" s="2" t="s">
        <v>904</v>
      </c>
      <c r="F667" s="2" t="str">
        <f t="shared" si="70"/>
        <v>STAINLESS</v>
      </c>
      <c r="G667" s="2" t="str">
        <f t="shared" si="71"/>
        <v>STEELSPORTS BOTTLE 650ML S115</v>
      </c>
      <c r="H667" s="2" t="str">
        <f t="shared" si="72"/>
        <v>NP-21</v>
      </c>
      <c r="I667" s="15" t="str">
        <f t="shared" si="73"/>
        <v>NP-21)</v>
      </c>
      <c r="J667" s="15" t="str">
        <f t="shared" si="76"/>
        <v/>
      </c>
      <c r="K667" s="2" t="str">
        <f>IFERROR(
TRIM(_xlfn.TEXTAFTER(_xlfn.TEXTBEFORE(_xlfn.TEXTAFTER(tblRaw[[#This Row],[GOODS DESCRIPTION]],"QTY"),"/")," ")),
tblRaw[[#This Row],[Unit of measure]]
)</f>
        <v>20664PCS</v>
      </c>
      <c r="L667" s="2">
        <f t="shared" si="74"/>
        <v>1.04</v>
      </c>
      <c r="M667" s="2" t="str">
        <f t="shared" si="75"/>
        <v>USD</v>
      </c>
      <c r="N667" s="2">
        <v>3673</v>
      </c>
      <c r="O667" s="2" t="s">
        <v>17</v>
      </c>
      <c r="P667" s="2">
        <v>505.96195560000001</v>
      </c>
      <c r="Q667" s="2">
        <v>1858701.84</v>
      </c>
      <c r="R667" s="2">
        <v>6.0666901150000001</v>
      </c>
      <c r="S667" s="2">
        <v>22286.592809999998</v>
      </c>
      <c r="T667" s="6">
        <v>681028.4</v>
      </c>
    </row>
    <row r="668" spans="1:20">
      <c r="A668" s="5" t="s">
        <v>12</v>
      </c>
      <c r="B668" s="2" t="s">
        <v>905</v>
      </c>
      <c r="C668" s="2" t="s">
        <v>14</v>
      </c>
      <c r="D668" s="3" t="s">
        <v>15</v>
      </c>
      <c r="E668" s="2" t="s">
        <v>906</v>
      </c>
      <c r="F668" s="2" t="str">
        <f t="shared" si="70"/>
        <v>STEEL</v>
      </c>
      <c r="G668" s="2" t="str">
        <f t="shared" si="71"/>
        <v>SALT BOTTLE</v>
      </c>
      <c r="H668" s="2" t="str">
        <f t="shared" si="72"/>
        <v>NP-19</v>
      </c>
      <c r="I668" s="15" t="str">
        <f t="shared" si="73"/>
        <v>QTY:60</v>
      </c>
      <c r="J668" s="15">
        <f t="shared" si="76"/>
        <v>60672</v>
      </c>
      <c r="K668" s="2" t="str">
        <f>IFERROR(
TRIM(_xlfn.TEXTAFTER(_xlfn.TEXTBEFORE(_xlfn.TEXTAFTER(tblRaw[[#This Row],[GOODS DESCRIPTION]],"QTY"),"/")," ")),
tblRaw[[#This Row],[Unit of measure]]
)</f>
        <v>PCS</v>
      </c>
      <c r="L668" s="2">
        <f t="shared" si="74"/>
        <v>0.45839999999999997</v>
      </c>
      <c r="M668" s="2" t="str">
        <f t="shared" si="75"/>
        <v>USD</v>
      </c>
      <c r="N668" s="2">
        <v>9480</v>
      </c>
      <c r="O668" s="2" t="s">
        <v>17</v>
      </c>
      <c r="P668" s="2">
        <v>257.47406119999999</v>
      </c>
      <c r="Q668" s="2">
        <v>2440854.1</v>
      </c>
      <c r="R668" s="2">
        <v>3.0872189589999999</v>
      </c>
      <c r="S668" s="2">
        <v>29266.835729999999</v>
      </c>
      <c r="T668" s="6">
        <v>894328.9</v>
      </c>
    </row>
    <row r="669" spans="1:20">
      <c r="A669" s="5" t="s">
        <v>12</v>
      </c>
      <c r="B669" s="2" t="s">
        <v>905</v>
      </c>
      <c r="C669" s="2" t="s">
        <v>14</v>
      </c>
      <c r="D669" s="3" t="s">
        <v>15</v>
      </c>
      <c r="E669" s="2" t="s">
        <v>907</v>
      </c>
      <c r="F669" s="2" t="str">
        <f t="shared" si="70"/>
        <v>STAINLESS</v>
      </c>
      <c r="G669" s="2" t="str">
        <f t="shared" si="71"/>
        <v>STEEL GRATER WITH HANDLE</v>
      </c>
      <c r="H669" s="2" t="str">
        <f t="shared" si="72"/>
        <v>DS-25</v>
      </c>
      <c r="I669" s="15" t="str">
        <f t="shared" si="73"/>
        <v/>
      </c>
      <c r="J669" s="15">
        <f t="shared" si="76"/>
        <v>75000</v>
      </c>
      <c r="K669" s="2" t="str">
        <f>IFERROR(
TRIM(_xlfn.TEXTAFTER(_xlfn.TEXTBEFORE(_xlfn.TEXTAFTER(tblRaw[[#This Row],[GOODS DESCRIPTION]],"QTY"),"/")," ")),
tblRaw[[#This Row],[Unit of measure]]
)</f>
        <v>PCS</v>
      </c>
      <c r="L669" s="2">
        <f t="shared" si="74"/>
        <v>0.21199999999999999</v>
      </c>
      <c r="M669" s="2" t="str">
        <f t="shared" si="75"/>
        <v>USD</v>
      </c>
      <c r="N669" s="2">
        <v>2500</v>
      </c>
      <c r="O669" s="2" t="s">
        <v>17</v>
      </c>
      <c r="P669" s="2">
        <v>558.16958</v>
      </c>
      <c r="Q669" s="2">
        <v>1395423.95</v>
      </c>
      <c r="R669" s="2">
        <v>6.6926808150000001</v>
      </c>
      <c r="S669" s="2">
        <v>16731.70204</v>
      </c>
      <c r="T669" s="6">
        <v>511283.4</v>
      </c>
    </row>
    <row r="670" spans="1:20">
      <c r="A670" s="5" t="s">
        <v>12</v>
      </c>
      <c r="B670" s="2" t="s">
        <v>905</v>
      </c>
      <c r="C670" s="2" t="s">
        <v>14</v>
      </c>
      <c r="D670" s="3" t="s">
        <v>15</v>
      </c>
      <c r="E670" s="2" t="s">
        <v>908</v>
      </c>
      <c r="F670" s="2" t="str">
        <f t="shared" si="70"/>
        <v>STEEL</v>
      </c>
      <c r="G670" s="2" t="str">
        <f t="shared" si="71"/>
        <v>SPRINKLER</v>
      </c>
      <c r="H670" s="2" t="str">
        <f t="shared" si="72"/>
        <v>AM-430</v>
      </c>
      <c r="I670" s="15" t="str">
        <f t="shared" si="73"/>
        <v>AM-430)</v>
      </c>
      <c r="J670" s="15">
        <f t="shared" si="76"/>
        <v>960</v>
      </c>
      <c r="K670" s="2" t="str">
        <f>IFERROR(
TRIM(_xlfn.TEXTAFTER(_xlfn.TEXTBEFORE(_xlfn.TEXTAFTER(tblRaw[[#This Row],[GOODS DESCRIPTION]],"QTY"),"/")," ")),
tblRaw[[#This Row],[Unit of measure]]
)</f>
        <v>PCS</v>
      </c>
      <c r="L670" s="2">
        <f t="shared" si="74"/>
        <v>0.61599999999999999</v>
      </c>
      <c r="M670" s="2" t="str">
        <f t="shared" si="75"/>
        <v>USD</v>
      </c>
      <c r="N670" s="2">
        <v>180</v>
      </c>
      <c r="O670" s="2" t="s">
        <v>17</v>
      </c>
      <c r="P670" s="2">
        <v>288.3290556</v>
      </c>
      <c r="Q670" s="2">
        <v>51899.23</v>
      </c>
      <c r="R670" s="2">
        <v>3.4571829200000002</v>
      </c>
      <c r="S670" s="2">
        <v>622.29292569999996</v>
      </c>
      <c r="T670" s="6">
        <v>19015.900000000001</v>
      </c>
    </row>
    <row r="671" spans="1:20">
      <c r="A671" s="5" t="s">
        <v>12</v>
      </c>
      <c r="B671" s="2" t="s">
        <v>909</v>
      </c>
      <c r="C671" s="2" t="s">
        <v>14</v>
      </c>
      <c r="D671" s="3" t="s">
        <v>18</v>
      </c>
      <c r="E671" s="2" t="s">
        <v>910</v>
      </c>
      <c r="F671" s="2" t="str">
        <f t="shared" si="70"/>
        <v>STEEL</v>
      </c>
      <c r="G671" s="2" t="str">
        <f t="shared" si="71"/>
        <v>SCRUBBER 6PCS SET</v>
      </c>
      <c r="H671" s="2" t="str">
        <f t="shared" si="72"/>
        <v>OKS-4156</v>
      </c>
      <c r="I671" s="15" t="str">
        <f t="shared" si="73"/>
        <v>OKS-4156)</v>
      </c>
      <c r="J671" s="15">
        <f t="shared" si="76"/>
        <v>99000</v>
      </c>
      <c r="K671" s="2" t="str">
        <f>IFERROR(
TRIM(_xlfn.TEXTAFTER(_xlfn.TEXTBEFORE(_xlfn.TEXTAFTER(tblRaw[[#This Row],[GOODS DESCRIPTION]],"QTY"),"/")," ")),
tblRaw[[#This Row],[Unit of measure]]
)</f>
        <v>SET</v>
      </c>
      <c r="L671" s="2" t="str">
        <f t="shared" si="74"/>
        <v/>
      </c>
      <c r="M671" s="2" t="str">
        <f t="shared" si="75"/>
        <v>USD</v>
      </c>
      <c r="N671" s="2">
        <v>8624</v>
      </c>
      <c r="O671" s="2" t="s">
        <v>17</v>
      </c>
      <c r="P671" s="2">
        <v>249.23834529999999</v>
      </c>
      <c r="Q671" s="2">
        <v>2149650.8199999998</v>
      </c>
      <c r="R671" s="2">
        <v>2.9884693690000002</v>
      </c>
      <c r="S671" s="2">
        <v>25775.189689999999</v>
      </c>
      <c r="T671" s="6">
        <v>944986.5</v>
      </c>
    </row>
    <row r="672" spans="1:20">
      <c r="A672" s="5" t="s">
        <v>12</v>
      </c>
      <c r="B672" s="2" t="s">
        <v>911</v>
      </c>
      <c r="C672" s="2" t="s">
        <v>14</v>
      </c>
      <c r="D672" s="3" t="s">
        <v>15</v>
      </c>
      <c r="E672" s="2" t="s">
        <v>912</v>
      </c>
      <c r="F672" s="2" t="str">
        <f t="shared" si="70"/>
        <v>STEEL</v>
      </c>
      <c r="G672" s="2" t="str">
        <f t="shared" si="71"/>
        <v>LUNCH BOX SMALL</v>
      </c>
      <c r="H672" s="2" t="str">
        <f t="shared" si="72"/>
        <v>6587</v>
      </c>
      <c r="I672" s="15" t="str">
        <f t="shared" si="73"/>
        <v/>
      </c>
      <c r="J672" s="15">
        <f t="shared" si="76"/>
        <v>102000</v>
      </c>
      <c r="K672" s="2" t="str">
        <f>IFERROR(
TRIM(_xlfn.TEXTAFTER(_xlfn.TEXTBEFORE(_xlfn.TEXTAFTER(tblRaw[[#This Row],[GOODS DESCRIPTION]],"QTY"),"/")," ")),
tblRaw[[#This Row],[Unit of measure]]
)</f>
        <v>PCS</v>
      </c>
      <c r="L672" s="2">
        <f t="shared" si="74"/>
        <v>1.55</v>
      </c>
      <c r="M672" s="2" t="str">
        <f t="shared" si="75"/>
        <v>USD</v>
      </c>
      <c r="N672" s="2">
        <v>20697</v>
      </c>
      <c r="O672" s="2" t="s">
        <v>17</v>
      </c>
      <c r="P672" s="2">
        <v>642.21124050000003</v>
      </c>
      <c r="Q672" s="2">
        <v>13292167.15</v>
      </c>
      <c r="R672" s="2">
        <v>7.7096187330000001</v>
      </c>
      <c r="S672" s="2">
        <v>159569.83369999999</v>
      </c>
      <c r="T672" s="6">
        <v>4870250</v>
      </c>
    </row>
    <row r="673" spans="1:20">
      <c r="A673" s="5" t="s">
        <v>12</v>
      </c>
      <c r="B673" s="2" t="s">
        <v>911</v>
      </c>
      <c r="C673" s="2" t="s">
        <v>14</v>
      </c>
      <c r="D673" s="3" t="s">
        <v>15</v>
      </c>
      <c r="E673" s="2" t="s">
        <v>913</v>
      </c>
      <c r="F673" s="2" t="str">
        <f t="shared" si="70"/>
        <v>STEEL</v>
      </c>
      <c r="G673" s="2" t="str">
        <f t="shared" si="71"/>
        <v>RECTANGLE CONTAINER</v>
      </c>
      <c r="H673" s="2" t="str">
        <f t="shared" si="72"/>
        <v>6901</v>
      </c>
      <c r="I673" s="15" t="str">
        <f t="shared" si="73"/>
        <v/>
      </c>
      <c r="J673" s="15">
        <f t="shared" si="76"/>
        <v>55200</v>
      </c>
      <c r="K673" s="2" t="str">
        <f>IFERROR(
TRIM(_xlfn.TEXTAFTER(_xlfn.TEXTBEFORE(_xlfn.TEXTAFTER(tblRaw[[#This Row],[GOODS DESCRIPTION]],"QTY"),"/")," ")),
tblRaw[[#This Row],[Unit of measure]]
)</f>
        <v>PCS</v>
      </c>
      <c r="L673" s="2">
        <f t="shared" si="74"/>
        <v>0.94</v>
      </c>
      <c r="M673" s="2" t="str">
        <f t="shared" si="75"/>
        <v>USD</v>
      </c>
      <c r="N673" s="2">
        <v>8970</v>
      </c>
      <c r="O673" s="2" t="s">
        <v>17</v>
      </c>
      <c r="P673" s="2">
        <v>486.3382441</v>
      </c>
      <c r="Q673" s="2">
        <v>4362454.05</v>
      </c>
      <c r="R673" s="2">
        <v>5.8383942869999998</v>
      </c>
      <c r="S673" s="2">
        <v>52370.396760000003</v>
      </c>
      <c r="T673" s="6">
        <v>1598403.2</v>
      </c>
    </row>
    <row r="674" spans="1:20">
      <c r="A674" s="5" t="s">
        <v>12</v>
      </c>
      <c r="B674" s="2" t="s">
        <v>911</v>
      </c>
      <c r="C674" s="2" t="s">
        <v>14</v>
      </c>
      <c r="D674" s="3" t="s">
        <v>15</v>
      </c>
      <c r="E674" s="2" t="s">
        <v>914</v>
      </c>
      <c r="F674" s="2" t="str">
        <f t="shared" si="70"/>
        <v>STEEL</v>
      </c>
      <c r="G674" s="2" t="str">
        <f t="shared" si="71"/>
        <v>LUNCH BOX</v>
      </c>
      <c r="H674" s="2" t="str">
        <f t="shared" si="72"/>
        <v>6561</v>
      </c>
      <c r="I674" s="15" t="str">
        <f t="shared" si="73"/>
        <v/>
      </c>
      <c r="J674" s="15">
        <f t="shared" si="76"/>
        <v>21888</v>
      </c>
      <c r="K674" s="2" t="str">
        <f>IFERROR(
TRIM(_xlfn.TEXTAFTER(_xlfn.TEXTBEFORE(_xlfn.TEXTAFTER(tblRaw[[#This Row],[GOODS DESCRIPTION]],"QTY"),"/")," ")),
tblRaw[[#This Row],[Unit of measure]]
)</f>
        <v>PCS</v>
      </c>
      <c r="L674" s="2">
        <f t="shared" si="74"/>
        <v>2.5</v>
      </c>
      <c r="M674" s="2" t="str">
        <f t="shared" si="75"/>
        <v>USD</v>
      </c>
      <c r="N674" s="2">
        <v>8341</v>
      </c>
      <c r="O674" s="2" t="s">
        <v>17</v>
      </c>
      <c r="P674" s="2">
        <v>551.50862770000003</v>
      </c>
      <c r="Q674" s="2">
        <v>4600552.6100000003</v>
      </c>
      <c r="R674" s="2">
        <v>6.6207518329999999</v>
      </c>
      <c r="S674" s="2">
        <v>55228.722809999999</v>
      </c>
      <c r="T674" s="6">
        <v>1685642.5</v>
      </c>
    </row>
    <row r="675" spans="1:20">
      <c r="A675" s="5" t="s">
        <v>12</v>
      </c>
      <c r="B675" s="2" t="s">
        <v>911</v>
      </c>
      <c r="C675" s="2" t="s">
        <v>14</v>
      </c>
      <c r="D675" s="3" t="s">
        <v>15</v>
      </c>
      <c r="E675" s="2" t="s">
        <v>915</v>
      </c>
      <c r="F675" s="2" t="str">
        <f t="shared" si="70"/>
        <v>STEEL</v>
      </c>
      <c r="G675" s="2" t="str">
        <f t="shared" si="71"/>
        <v>TEA STRAINER BIG</v>
      </c>
      <c r="H675" s="2" t="str">
        <f t="shared" si="72"/>
        <v>SB-12</v>
      </c>
      <c r="I675" s="15" t="str">
        <f t="shared" si="73"/>
        <v/>
      </c>
      <c r="J675" s="15">
        <f t="shared" si="76"/>
        <v>40800</v>
      </c>
      <c r="K675" s="2" t="str">
        <f>IFERROR(
TRIM(_xlfn.TEXTAFTER(_xlfn.TEXTBEFORE(_xlfn.TEXTAFTER(tblRaw[[#This Row],[GOODS DESCRIPTION]],"QTY"),"/")," ")),
tblRaw[[#This Row],[Unit of measure]]
)</f>
        <v>PCS</v>
      </c>
      <c r="L675" s="2">
        <f t="shared" si="74"/>
        <v>1.0838000000000001</v>
      </c>
      <c r="M675" s="2" t="str">
        <f t="shared" si="75"/>
        <v>USD</v>
      </c>
      <c r="N675" s="2">
        <v>9690</v>
      </c>
      <c r="O675" s="2" t="s">
        <v>17</v>
      </c>
      <c r="P675" s="2">
        <v>404.37822080000001</v>
      </c>
      <c r="Q675" s="2">
        <v>3918424.96</v>
      </c>
      <c r="R675" s="2">
        <v>4.8544804419999998</v>
      </c>
      <c r="S675" s="2">
        <v>47039.915489999999</v>
      </c>
      <c r="T675" s="6">
        <v>1435710.9</v>
      </c>
    </row>
    <row r="676" spans="1:20">
      <c r="A676" s="5" t="s">
        <v>12</v>
      </c>
      <c r="B676" s="2" t="s">
        <v>911</v>
      </c>
      <c r="C676" s="2" t="s">
        <v>14</v>
      </c>
      <c r="D676" s="3" t="s">
        <v>15</v>
      </c>
      <c r="E676" s="2" t="s">
        <v>916</v>
      </c>
      <c r="F676" s="2" t="str">
        <f t="shared" si="70"/>
        <v>STEEL</v>
      </c>
      <c r="G676" s="2" t="str">
        <f t="shared" si="71"/>
        <v>TEA STRAINER</v>
      </c>
      <c r="H676" s="2" t="str">
        <f t="shared" si="72"/>
        <v>NP-55</v>
      </c>
      <c r="I676" s="15" t="str">
        <f t="shared" si="73"/>
        <v>QTY:92</v>
      </c>
      <c r="J676" s="15">
        <f t="shared" si="76"/>
        <v>92952</v>
      </c>
      <c r="K676" s="2" t="str">
        <f>IFERROR(
TRIM(_xlfn.TEXTAFTER(_xlfn.TEXTBEFORE(_xlfn.TEXTAFTER(tblRaw[[#This Row],[GOODS DESCRIPTION]],"QTY"),"/")," ")),
tblRaw[[#This Row],[Unit of measure]]
)</f>
        <v>PCS</v>
      </c>
      <c r="L676" s="2">
        <f t="shared" si="74"/>
        <v>0.29470000000000002</v>
      </c>
      <c r="M676" s="2" t="str">
        <f t="shared" si="75"/>
        <v>USD</v>
      </c>
      <c r="N676" s="2">
        <v>4260</v>
      </c>
      <c r="O676" s="2" t="s">
        <v>17</v>
      </c>
      <c r="P676" s="2">
        <v>569.77170390000003</v>
      </c>
      <c r="Q676" s="2">
        <v>2427398.39</v>
      </c>
      <c r="R676" s="2">
        <v>6.8399964449999997</v>
      </c>
      <c r="S676" s="2">
        <v>29140.436849999998</v>
      </c>
      <c r="T676" s="6">
        <v>889398.8</v>
      </c>
    </row>
    <row r="677" spans="1:20">
      <c r="A677" s="5" t="s">
        <v>12</v>
      </c>
      <c r="B677" s="2" t="s">
        <v>911</v>
      </c>
      <c r="C677" s="2" t="s">
        <v>14</v>
      </c>
      <c r="D677" s="3" t="s">
        <v>15</v>
      </c>
      <c r="E677" s="2" t="s">
        <v>917</v>
      </c>
      <c r="F677" s="2" t="str">
        <f t="shared" si="70"/>
        <v>STEEL</v>
      </c>
      <c r="G677" s="2" t="str">
        <f t="shared" si="71"/>
        <v>RECTANGLE CONTAINER LARGE</v>
      </c>
      <c r="H677" s="2" t="str">
        <f t="shared" si="72"/>
        <v>6862</v>
      </c>
      <c r="I677" s="15" t="str">
        <f t="shared" si="73"/>
        <v/>
      </c>
      <c r="J677" s="15">
        <f t="shared" si="76"/>
        <v>1032</v>
      </c>
      <c r="K677" s="2" t="str">
        <f>IFERROR(
TRIM(_xlfn.TEXTAFTER(_xlfn.TEXTBEFORE(_xlfn.TEXTAFTER(tblRaw[[#This Row],[GOODS DESCRIPTION]],"QTY"),"/")," ")),
tblRaw[[#This Row],[Unit of measure]]
)</f>
        <v>PCS</v>
      </c>
      <c r="L677" s="2">
        <f t="shared" si="74"/>
        <v>1.5</v>
      </c>
      <c r="M677" s="2" t="str">
        <f t="shared" si="75"/>
        <v>USD</v>
      </c>
      <c r="N677" s="2">
        <v>258</v>
      </c>
      <c r="O677" s="2" t="s">
        <v>17</v>
      </c>
      <c r="P677" s="2">
        <v>504.44662790000001</v>
      </c>
      <c r="Q677" s="2">
        <v>130147.23</v>
      </c>
      <c r="R677" s="2">
        <v>6.0557818479999996</v>
      </c>
      <c r="S677" s="2">
        <v>1562.391717</v>
      </c>
      <c r="T677" s="6">
        <v>47685.9</v>
      </c>
    </row>
    <row r="678" spans="1:20">
      <c r="A678" s="5" t="s">
        <v>12</v>
      </c>
      <c r="B678" s="2" t="s">
        <v>911</v>
      </c>
      <c r="C678" s="2" t="s">
        <v>14</v>
      </c>
      <c r="D678" s="3" t="s">
        <v>15</v>
      </c>
      <c r="E678" s="2" t="s">
        <v>918</v>
      </c>
      <c r="F678" s="2" t="str">
        <f t="shared" si="70"/>
        <v>STEEL</v>
      </c>
      <c r="G678" s="2" t="str">
        <f t="shared" si="71"/>
        <v>ROUND CONTAINER</v>
      </c>
      <c r="H678" s="2" t="str">
        <f t="shared" si="72"/>
        <v>6856</v>
      </c>
      <c r="I678" s="15" t="str">
        <f t="shared" si="73"/>
        <v/>
      </c>
      <c r="J678" s="15">
        <f t="shared" si="76"/>
        <v>51840</v>
      </c>
      <c r="K678" s="2" t="str">
        <f>IFERROR(
TRIM(_xlfn.TEXTAFTER(_xlfn.TEXTBEFORE(_xlfn.TEXTAFTER(tblRaw[[#This Row],[GOODS DESCRIPTION]],"QTY"),"/")," ")),
tblRaw[[#This Row],[Unit of measure]]
)</f>
        <v>PCS</v>
      </c>
      <c r="L678" s="2">
        <f t="shared" si="74"/>
        <v>0.6</v>
      </c>
      <c r="M678" s="2" t="str">
        <f t="shared" si="75"/>
        <v>USD</v>
      </c>
      <c r="N678" s="2">
        <v>4320</v>
      </c>
      <c r="O678" s="2" t="s">
        <v>17</v>
      </c>
      <c r="P678" s="2">
        <v>605.33593980000001</v>
      </c>
      <c r="Q678" s="2">
        <v>2615051.2599999998</v>
      </c>
      <c r="R678" s="2">
        <v>7.2669380529999996</v>
      </c>
      <c r="S678" s="2">
        <v>31393.17239</v>
      </c>
      <c r="T678" s="6">
        <v>958154.8</v>
      </c>
    </row>
    <row r="679" spans="1:20">
      <c r="A679" s="5" t="s">
        <v>12</v>
      </c>
      <c r="B679" s="2" t="s">
        <v>911</v>
      </c>
      <c r="C679" s="2" t="s">
        <v>14</v>
      </c>
      <c r="D679" s="3" t="s">
        <v>15</v>
      </c>
      <c r="E679" s="2" t="s">
        <v>919</v>
      </c>
      <c r="F679" s="2" t="str">
        <f t="shared" si="70"/>
        <v>STEEL</v>
      </c>
      <c r="G679" s="2" t="str">
        <f t="shared" si="71"/>
        <v>LUNCH BOX</v>
      </c>
      <c r="H679" s="2" t="str">
        <f t="shared" si="72"/>
        <v>6527</v>
      </c>
      <c r="I679" s="15" t="str">
        <f t="shared" si="73"/>
        <v/>
      </c>
      <c r="J679" s="15">
        <f t="shared" si="76"/>
        <v>51360</v>
      </c>
      <c r="K679" s="2" t="str">
        <f>IFERROR(
TRIM(_xlfn.TEXTAFTER(_xlfn.TEXTBEFORE(_xlfn.TEXTAFTER(tblRaw[[#This Row],[GOODS DESCRIPTION]],"QTY"),"/")," ")),
tblRaw[[#This Row],[Unit of measure]]
)</f>
        <v>PCS</v>
      </c>
      <c r="L679" s="2">
        <f t="shared" si="74"/>
        <v>0.9</v>
      </c>
      <c r="M679" s="2" t="str">
        <f t="shared" si="75"/>
        <v>USD</v>
      </c>
      <c r="N679" s="2">
        <v>17890</v>
      </c>
      <c r="O679" s="2" t="s">
        <v>17</v>
      </c>
      <c r="P679" s="2">
        <v>458.58779570000002</v>
      </c>
      <c r="Q679" s="2">
        <v>8204319.0999999996</v>
      </c>
      <c r="R679" s="2">
        <v>5.5052556509999997</v>
      </c>
      <c r="S679" s="2">
        <v>98491.225690000007</v>
      </c>
      <c r="T679" s="6">
        <v>3006062.5</v>
      </c>
    </row>
    <row r="680" spans="1:20">
      <c r="A680" s="5" t="s">
        <v>12</v>
      </c>
      <c r="B680" s="2" t="s">
        <v>911</v>
      </c>
      <c r="C680" s="2" t="s">
        <v>14</v>
      </c>
      <c r="D680" s="3" t="s">
        <v>15</v>
      </c>
      <c r="E680" s="2" t="s">
        <v>920</v>
      </c>
      <c r="F680" s="2" t="str">
        <f t="shared" si="70"/>
        <v>STEEL</v>
      </c>
      <c r="G680" s="2" t="str">
        <f t="shared" si="71"/>
        <v>ROUND CONTAINER</v>
      </c>
      <c r="H680" s="2" t="str">
        <f t="shared" si="72"/>
        <v>6857</v>
      </c>
      <c r="I680" s="15" t="str">
        <f t="shared" si="73"/>
        <v/>
      </c>
      <c r="J680" s="15">
        <f t="shared" si="76"/>
        <v>28980</v>
      </c>
      <c r="K680" s="2" t="str">
        <f>IFERROR(
TRIM(_xlfn.TEXTAFTER(_xlfn.TEXTBEFORE(_xlfn.TEXTAFTER(tblRaw[[#This Row],[GOODS DESCRIPTION]],"QTY"),"/")," ")),
tblRaw[[#This Row],[Unit of measure]]
)</f>
        <v>PCS</v>
      </c>
      <c r="L680" s="2">
        <f t="shared" si="74"/>
        <v>0.76</v>
      </c>
      <c r="M680" s="2" t="str">
        <f t="shared" si="75"/>
        <v>USD</v>
      </c>
      <c r="N680" s="2">
        <v>3694</v>
      </c>
      <c r="O680" s="2" t="s">
        <v>17</v>
      </c>
      <c r="P680" s="2">
        <v>501.14955279999998</v>
      </c>
      <c r="Q680" s="2">
        <v>1851722.54</v>
      </c>
      <c r="R680" s="2">
        <v>6.0162011140000002</v>
      </c>
      <c r="S680" s="2">
        <v>22229.562300000001</v>
      </c>
      <c r="T680" s="6">
        <v>678471.2</v>
      </c>
    </row>
    <row r="681" spans="1:20">
      <c r="A681" s="5" t="s">
        <v>12</v>
      </c>
      <c r="B681" s="2" t="s">
        <v>911</v>
      </c>
      <c r="C681" s="2" t="s">
        <v>14</v>
      </c>
      <c r="D681" s="3" t="s">
        <v>15</v>
      </c>
      <c r="E681" s="2" t="s">
        <v>921</v>
      </c>
      <c r="F681" s="2" t="str">
        <f t="shared" si="70"/>
        <v>STEEL</v>
      </c>
      <c r="G681" s="2" t="str">
        <f t="shared" si="71"/>
        <v>RECTANGLE CONTAINER BIG</v>
      </c>
      <c r="H681" s="2" t="str">
        <f t="shared" si="72"/>
        <v>6578</v>
      </c>
      <c r="I681" s="15" t="str">
        <f t="shared" si="73"/>
        <v/>
      </c>
      <c r="J681" s="15">
        <f t="shared" si="76"/>
        <v>76800</v>
      </c>
      <c r="K681" s="2" t="str">
        <f>IFERROR(
TRIM(_xlfn.TEXTAFTER(_xlfn.TEXTBEFORE(_xlfn.TEXTAFTER(tblRaw[[#This Row],[GOODS DESCRIPTION]],"QTY"),"/")," ")),
tblRaw[[#This Row],[Unit of measure]]
)</f>
        <v>PCS</v>
      </c>
      <c r="L681" s="2">
        <f t="shared" si="74"/>
        <v>1.66</v>
      </c>
      <c r="M681" s="2" t="str">
        <f t="shared" si="75"/>
        <v>USD</v>
      </c>
      <c r="N681" s="2">
        <v>22688</v>
      </c>
      <c r="O681" s="2" t="s">
        <v>17</v>
      </c>
      <c r="P681" s="2">
        <v>472.42947420000002</v>
      </c>
      <c r="Q681" s="2">
        <v>10718479.91</v>
      </c>
      <c r="R681" s="2">
        <v>5.6714222589999999</v>
      </c>
      <c r="S681" s="2">
        <v>128673.2282</v>
      </c>
      <c r="T681" s="6">
        <v>3927251.1</v>
      </c>
    </row>
    <row r="682" spans="1:20">
      <c r="A682" s="5" t="s">
        <v>12</v>
      </c>
      <c r="B682" s="2" t="s">
        <v>922</v>
      </c>
      <c r="C682" s="2" t="s">
        <v>14</v>
      </c>
      <c r="D682" s="3" t="s">
        <v>15</v>
      </c>
      <c r="E682" s="2" t="s">
        <v>923</v>
      </c>
      <c r="F682" s="2" t="str">
        <f t="shared" si="70"/>
        <v>STAINLESS</v>
      </c>
      <c r="G682" s="2" t="str">
        <f t="shared" si="71"/>
        <v>STEEL SPORTS BOTTLE 750ML SG705-1</v>
      </c>
      <c r="H682" s="2" t="str">
        <f t="shared" si="72"/>
        <v>BCLR-3</v>
      </c>
      <c r="I682" s="15" t="str">
        <f t="shared" si="73"/>
        <v>BCLR-3)</v>
      </c>
      <c r="J682" s="15">
        <f t="shared" si="76"/>
        <v>23976</v>
      </c>
      <c r="K682" s="2" t="str">
        <f>IFERROR(
TRIM(_xlfn.TEXTAFTER(_xlfn.TEXTBEFORE(_xlfn.TEXTAFTER(tblRaw[[#This Row],[GOODS DESCRIPTION]],"QTY"),"/")," ")),
tblRaw[[#This Row],[Unit of measure]]
)</f>
        <v>PCS</v>
      </c>
      <c r="L682" s="2">
        <f t="shared" si="74"/>
        <v>1.117</v>
      </c>
      <c r="M682" s="2" t="str">
        <f t="shared" si="75"/>
        <v>USD</v>
      </c>
      <c r="N682" s="2">
        <v>3596.4</v>
      </c>
      <c r="O682" s="2" t="s">
        <v>17</v>
      </c>
      <c r="P682" s="2">
        <v>639.21940830000005</v>
      </c>
      <c r="Q682" s="2">
        <v>2298888.6800000002</v>
      </c>
      <c r="R682" s="2">
        <v>7.673702381</v>
      </c>
      <c r="S682" s="2">
        <v>27597.703239999999</v>
      </c>
      <c r="T682" s="6">
        <v>842312.8</v>
      </c>
    </row>
    <row r="683" spans="1:20">
      <c r="A683" s="5" t="s">
        <v>12</v>
      </c>
      <c r="B683" s="2" t="s">
        <v>922</v>
      </c>
      <c r="C683" s="2" t="s">
        <v>14</v>
      </c>
      <c r="D683" s="3" t="s">
        <v>15</v>
      </c>
      <c r="E683" s="2" t="s">
        <v>924</v>
      </c>
      <c r="F683" s="2" t="str">
        <f t="shared" si="70"/>
        <v>MILD</v>
      </c>
      <c r="G683" s="2" t="str">
        <f t="shared" si="71"/>
        <v>STEEL MULTI FUNCTION CLOTH STAND</v>
      </c>
      <c r="H683" s="2" t="str">
        <f t="shared" si="72"/>
        <v>ITEM NO: RYX-02-020</v>
      </c>
      <c r="I683" s="15" t="str">
        <f t="shared" si="73"/>
        <v/>
      </c>
      <c r="J683" s="15">
        <f t="shared" si="76"/>
        <v>2464</v>
      </c>
      <c r="K683" s="2">
        <f ca="1">IFERROR(
TRIM(_xlfn.TEXTAFTER(_xlfn.TEXTBEFORE(_xlfn.TEXTAFTER(tblRaw[[#This Row],[GOODS DESCRIPTION]],"QTY"),"/")," ")),
tblRaw[[#This Row],[Unit of measure]]
)</f>
        <v>0</v>
      </c>
      <c r="L683" s="2" t="str">
        <f t="shared" si="74"/>
        <v/>
      </c>
      <c r="M683" s="2" t="str">
        <f t="shared" si="75"/>
        <v>CNY</v>
      </c>
      <c r="N683" s="2">
        <v>8008</v>
      </c>
      <c r="O683" s="2" t="s">
        <v>17</v>
      </c>
      <c r="P683" s="2">
        <v>390.14003869999999</v>
      </c>
      <c r="Q683" s="2">
        <v>3124241.43</v>
      </c>
      <c r="R683" s="2">
        <v>4.6835538860000003</v>
      </c>
      <c r="S683" s="2">
        <v>37505.899519999999</v>
      </c>
      <c r="T683" s="6">
        <v>1144722</v>
      </c>
    </row>
    <row r="684" spans="1:20">
      <c r="A684" s="5" t="s">
        <v>12</v>
      </c>
      <c r="B684" s="2" t="s">
        <v>922</v>
      </c>
      <c r="C684" s="2" t="s">
        <v>14</v>
      </c>
      <c r="D684" s="3" t="s">
        <v>15</v>
      </c>
      <c r="E684" s="2" t="s">
        <v>925</v>
      </c>
      <c r="F684" s="2" t="str">
        <f t="shared" si="70"/>
        <v>STAINLESS</v>
      </c>
      <c r="G684" s="2" t="str">
        <f t="shared" si="71"/>
        <v>STEEL SPORTS BOTTLE 750ML SG-702</v>
      </c>
      <c r="H684" s="2" t="str">
        <f t="shared" si="72"/>
        <v>SB-01</v>
      </c>
      <c r="I684" s="15" t="str">
        <f t="shared" si="73"/>
        <v>SB-01)</v>
      </c>
      <c r="J684" s="15">
        <f t="shared" si="76"/>
        <v>21888</v>
      </c>
      <c r="K684" s="2" t="str">
        <f>IFERROR(
TRIM(_xlfn.TEXTAFTER(_xlfn.TEXTBEFORE(_xlfn.TEXTAFTER(tblRaw[[#This Row],[GOODS DESCRIPTION]],"QTY"),"/")," ")),
tblRaw[[#This Row],[Unit of measure]]
)</f>
        <v>PCS</v>
      </c>
      <c r="L684" s="2">
        <f t="shared" si="74"/>
        <v>1.1100000000000001</v>
      </c>
      <c r="M684" s="2" t="str">
        <f t="shared" si="75"/>
        <v>USD</v>
      </c>
      <c r="N684" s="2">
        <v>3465.6</v>
      </c>
      <c r="O684" s="2" t="s">
        <v>17</v>
      </c>
      <c r="P684" s="2">
        <v>601.78129039999999</v>
      </c>
      <c r="Q684" s="2">
        <v>2085533.24</v>
      </c>
      <c r="R684" s="2">
        <v>7.2242651909999998</v>
      </c>
      <c r="S684" s="2">
        <v>25036.41345</v>
      </c>
      <c r="T684" s="6">
        <v>764139.4</v>
      </c>
    </row>
    <row r="685" spans="1:20">
      <c r="A685" s="5" t="s">
        <v>12</v>
      </c>
      <c r="B685" s="2" t="s">
        <v>926</v>
      </c>
      <c r="C685" s="2" t="s">
        <v>14</v>
      </c>
      <c r="D685" s="3" t="s">
        <v>15</v>
      </c>
      <c r="E685" s="2" t="s">
        <v>927</v>
      </c>
      <c r="F685" s="2" t="str">
        <f t="shared" si="70"/>
        <v>STEEL</v>
      </c>
      <c r="G685" s="2" t="str">
        <f t="shared" si="71"/>
        <v>LUNCH BOX</v>
      </c>
      <c r="H685" s="2" t="str">
        <f t="shared" si="72"/>
        <v>6527</v>
      </c>
      <c r="I685" s="15" t="str">
        <f t="shared" si="73"/>
        <v/>
      </c>
      <c r="J685" s="15">
        <f t="shared" si="76"/>
        <v>25680</v>
      </c>
      <c r="K685" s="2" t="str">
        <f>IFERROR(
TRIM(_xlfn.TEXTAFTER(_xlfn.TEXTBEFORE(_xlfn.TEXTAFTER(tblRaw[[#This Row],[GOODS DESCRIPTION]],"QTY"),"/")," ")),
tblRaw[[#This Row],[Unit of measure]]
)</f>
        <v>NOS</v>
      </c>
      <c r="L685" s="2">
        <f t="shared" si="74"/>
        <v>1.9</v>
      </c>
      <c r="M685" s="2" t="str">
        <f t="shared" si="75"/>
        <v>USD</v>
      </c>
      <c r="N685" s="2">
        <v>8945.2000000000007</v>
      </c>
      <c r="O685" s="2" t="s">
        <v>17</v>
      </c>
      <c r="P685" s="2">
        <v>458.00336829999998</v>
      </c>
      <c r="Q685" s="2">
        <v>4096931.73</v>
      </c>
      <c r="R685" s="2">
        <v>5.4982397150000004</v>
      </c>
      <c r="S685" s="2">
        <v>49182.853900000002</v>
      </c>
      <c r="T685" s="6">
        <v>1501115.7</v>
      </c>
    </row>
    <row r="686" spans="1:20">
      <c r="A686" s="5" t="s">
        <v>12</v>
      </c>
      <c r="B686" s="2" t="s">
        <v>926</v>
      </c>
      <c r="C686" s="2" t="s">
        <v>14</v>
      </c>
      <c r="D686" s="3" t="s">
        <v>15</v>
      </c>
      <c r="E686" s="2" t="s">
        <v>928</v>
      </c>
      <c r="F686" s="2" t="str">
        <f t="shared" si="70"/>
        <v>STEEL</v>
      </c>
      <c r="G686" s="2" t="str">
        <f t="shared" si="71"/>
        <v>RECTANGLE CONTAINER BIG</v>
      </c>
      <c r="H686" s="2" t="str">
        <f t="shared" si="72"/>
        <v>6578</v>
      </c>
      <c r="I686" s="15" t="str">
        <f t="shared" si="73"/>
        <v/>
      </c>
      <c r="J686" s="15">
        <f t="shared" si="76"/>
        <v>38400</v>
      </c>
      <c r="K686" s="2" t="str">
        <f>IFERROR(
TRIM(_xlfn.TEXTAFTER(_xlfn.TEXTBEFORE(_xlfn.TEXTAFTER(tblRaw[[#This Row],[GOODS DESCRIPTION]],"QTY"),"/")," ")),
tblRaw[[#This Row],[Unit of measure]]
)</f>
        <v>NOS</v>
      </c>
      <c r="L686" s="2">
        <f t="shared" si="74"/>
        <v>0.66</v>
      </c>
      <c r="M686" s="2" t="str">
        <f t="shared" si="75"/>
        <v>USD</v>
      </c>
      <c r="N686" s="2">
        <v>11344</v>
      </c>
      <c r="O686" s="2" t="s">
        <v>17</v>
      </c>
      <c r="P686" s="2">
        <v>471.82740660000002</v>
      </c>
      <c r="Q686" s="2">
        <v>5352410.0999999996</v>
      </c>
      <c r="R686" s="2">
        <v>5.6641945570000001</v>
      </c>
      <c r="S686" s="2">
        <v>64254.623050000002</v>
      </c>
      <c r="T686" s="6">
        <v>1961123</v>
      </c>
    </row>
    <row r="687" spans="1:20">
      <c r="A687" s="5" t="s">
        <v>12</v>
      </c>
      <c r="B687" s="2" t="s">
        <v>926</v>
      </c>
      <c r="C687" s="2" t="s">
        <v>14</v>
      </c>
      <c r="D687" s="3" t="s">
        <v>15</v>
      </c>
      <c r="E687" s="2" t="s">
        <v>929</v>
      </c>
      <c r="F687" s="2" t="str">
        <f t="shared" si="70"/>
        <v>STEEL</v>
      </c>
      <c r="G687" s="2" t="str">
        <f t="shared" si="71"/>
        <v>LUNCH BOX</v>
      </c>
      <c r="H687" s="2" t="str">
        <f t="shared" si="72"/>
        <v>6561</v>
      </c>
      <c r="I687" s="15" t="str">
        <f t="shared" si="73"/>
        <v/>
      </c>
      <c r="J687" s="15">
        <f t="shared" si="76"/>
        <v>21312</v>
      </c>
      <c r="K687" s="2" t="str">
        <f>IFERROR(
TRIM(_xlfn.TEXTAFTER(_xlfn.TEXTBEFORE(_xlfn.TEXTAFTER(tblRaw[[#This Row],[GOODS DESCRIPTION]],"QTY"),"/")," ")),
tblRaw[[#This Row],[Unit of measure]]
)</f>
        <v>NOS</v>
      </c>
      <c r="L687" s="2">
        <f t="shared" si="74"/>
        <v>2.5</v>
      </c>
      <c r="M687" s="2" t="str">
        <f t="shared" si="75"/>
        <v>USD</v>
      </c>
      <c r="N687" s="2">
        <v>8122.24</v>
      </c>
      <c r="O687" s="2" t="s">
        <v>17</v>
      </c>
      <c r="P687" s="2">
        <v>550.8057814</v>
      </c>
      <c r="Q687" s="2">
        <v>4473776.75</v>
      </c>
      <c r="R687" s="2">
        <v>6.6123143029999998</v>
      </c>
      <c r="S687" s="2">
        <v>53706.803720000004</v>
      </c>
      <c r="T687" s="6">
        <v>1639191.8</v>
      </c>
    </row>
    <row r="688" spans="1:20">
      <c r="A688" s="5" t="s">
        <v>12</v>
      </c>
      <c r="B688" s="2" t="s">
        <v>926</v>
      </c>
      <c r="C688" s="2" t="s">
        <v>14</v>
      </c>
      <c r="D688" s="3" t="s">
        <v>15</v>
      </c>
      <c r="E688" s="2" t="s">
        <v>930</v>
      </c>
      <c r="F688" s="2" t="str">
        <f t="shared" si="70"/>
        <v>STEEL</v>
      </c>
      <c r="G688" s="2" t="str">
        <f t="shared" si="71"/>
        <v>RECTANGLE CONTAINER</v>
      </c>
      <c r="H688" s="2" t="str">
        <f t="shared" si="72"/>
        <v>6901</v>
      </c>
      <c r="I688" s="15" t="str">
        <f t="shared" si="73"/>
        <v/>
      </c>
      <c r="J688" s="15">
        <f t="shared" si="76"/>
        <v>55200</v>
      </c>
      <c r="K688" s="2" t="str">
        <f>IFERROR(
TRIM(_xlfn.TEXTAFTER(_xlfn.TEXTBEFORE(_xlfn.TEXTAFTER(tblRaw[[#This Row],[GOODS DESCRIPTION]],"QTY"),"/")," ")),
tblRaw[[#This Row],[Unit of measure]]
)</f>
        <v>NOS</v>
      </c>
      <c r="L688" s="2" t="str">
        <f t="shared" si="74"/>
        <v/>
      </c>
      <c r="M688" s="2" t="str">
        <f t="shared" si="75"/>
        <v>USD</v>
      </c>
      <c r="N688" s="2">
        <v>8970</v>
      </c>
      <c r="O688" s="2" t="s">
        <v>17</v>
      </c>
      <c r="P688" s="2">
        <v>485.71845150000001</v>
      </c>
      <c r="Q688" s="2">
        <v>4356894.51</v>
      </c>
      <c r="R688" s="2">
        <v>5.8309537999999996</v>
      </c>
      <c r="S688" s="2">
        <v>52303.655579999999</v>
      </c>
      <c r="T688" s="6">
        <v>1596366.2</v>
      </c>
    </row>
    <row r="689" spans="1:20">
      <c r="A689" s="5" t="s">
        <v>12</v>
      </c>
      <c r="B689" s="2" t="s">
        <v>926</v>
      </c>
      <c r="C689" s="2" t="s">
        <v>14</v>
      </c>
      <c r="D689" s="3" t="s">
        <v>15</v>
      </c>
      <c r="E689" s="2" t="s">
        <v>931</v>
      </c>
      <c r="F689" s="2" t="str">
        <f t="shared" si="70"/>
        <v>STEEL</v>
      </c>
      <c r="G689" s="2" t="str">
        <f t="shared" si="71"/>
        <v>RECTANGLE CONTAINER LARGE</v>
      </c>
      <c r="H689" s="2" t="str">
        <f t="shared" si="72"/>
        <v>6862</v>
      </c>
      <c r="I689" s="15" t="str">
        <f t="shared" si="73"/>
        <v/>
      </c>
      <c r="J689" s="15">
        <f t="shared" si="76"/>
        <v>47040</v>
      </c>
      <c r="K689" s="2" t="str">
        <f>IFERROR(
TRIM(_xlfn.TEXTAFTER(_xlfn.TEXTBEFORE(_xlfn.TEXTAFTER(tblRaw[[#This Row],[GOODS DESCRIPTION]],"QTY"),"/")," ")),
tblRaw[[#This Row],[Unit of measure]]
)</f>
        <v>NOS</v>
      </c>
      <c r="L689" s="2">
        <f t="shared" si="74"/>
        <v>1.5</v>
      </c>
      <c r="M689" s="2" t="str">
        <f t="shared" si="75"/>
        <v>USD</v>
      </c>
      <c r="N689" s="2">
        <v>11760</v>
      </c>
      <c r="O689" s="2" t="s">
        <v>17</v>
      </c>
      <c r="P689" s="2">
        <v>503.80374660000001</v>
      </c>
      <c r="Q689" s="2">
        <v>5924732.0599999996</v>
      </c>
      <c r="R689" s="2">
        <v>6.0480641850000003</v>
      </c>
      <c r="S689" s="2">
        <v>71125.234809999994</v>
      </c>
      <c r="T689" s="6">
        <v>2170821.7999999998</v>
      </c>
    </row>
    <row r="690" spans="1:20">
      <c r="A690" s="5" t="s">
        <v>12</v>
      </c>
      <c r="B690" s="2" t="s">
        <v>932</v>
      </c>
      <c r="C690" s="2" t="s">
        <v>14</v>
      </c>
      <c r="D690" s="3" t="s">
        <v>15</v>
      </c>
      <c r="E690" s="2" t="s">
        <v>933</v>
      </c>
      <c r="F690" s="2" t="str">
        <f t="shared" si="70"/>
        <v>STAINLESS</v>
      </c>
      <c r="G690" s="2" t="str">
        <f t="shared" si="71"/>
        <v>STEEL SPORTS BOTTLE 500ML S116-500</v>
      </c>
      <c r="H690" s="2" t="str">
        <f t="shared" si="72"/>
        <v>AM-314</v>
      </c>
      <c r="I690" s="15" t="str">
        <f t="shared" si="73"/>
        <v>AM-314)</v>
      </c>
      <c r="J690" s="15">
        <f t="shared" si="76"/>
        <v>720</v>
      </c>
      <c r="K690" s="2" t="str">
        <f>IFERROR(
TRIM(_xlfn.TEXTAFTER(_xlfn.TEXTBEFORE(_xlfn.TEXTAFTER(tblRaw[[#This Row],[GOODS DESCRIPTION]],"QTY"),"/")," ")),
tblRaw[[#This Row],[Unit of measure]]
)</f>
        <v>PCS</v>
      </c>
      <c r="L690" s="2">
        <f t="shared" si="74"/>
        <v>0.98499999999999999</v>
      </c>
      <c r="M690" s="2" t="str">
        <f t="shared" si="75"/>
        <v>USD</v>
      </c>
      <c r="N690" s="2">
        <v>86</v>
      </c>
      <c r="O690" s="2" t="s">
        <v>17</v>
      </c>
      <c r="P690" s="2">
        <v>708.30779070000006</v>
      </c>
      <c r="Q690" s="2">
        <v>60914.47</v>
      </c>
      <c r="R690" s="2">
        <v>8.5030947260000005</v>
      </c>
      <c r="S690" s="2">
        <v>731.26614649999999</v>
      </c>
      <c r="T690" s="6">
        <v>22319.1</v>
      </c>
    </row>
    <row r="691" spans="1:20">
      <c r="A691" s="5" t="s">
        <v>12</v>
      </c>
      <c r="B691" s="2" t="s">
        <v>932</v>
      </c>
      <c r="C691" s="2" t="s">
        <v>14</v>
      </c>
      <c r="D691" s="3" t="s">
        <v>15</v>
      </c>
      <c r="E691" s="2" t="s">
        <v>934</v>
      </c>
      <c r="F691" s="2" t="str">
        <f t="shared" si="70"/>
        <v>STAINLESS</v>
      </c>
      <c r="G691" s="2" t="str">
        <f t="shared" si="71"/>
        <v>STEEL SPORTS BOTTLE 800ML</v>
      </c>
      <c r="H691" s="2" t="str">
        <f t="shared" si="72"/>
        <v>AM-394</v>
      </c>
      <c r="I691" s="15" t="str">
        <f t="shared" si="73"/>
        <v>AM-394)</v>
      </c>
      <c r="J691" s="15">
        <f t="shared" si="76"/>
        <v>600</v>
      </c>
      <c r="K691" s="2" t="str">
        <f>IFERROR(
TRIM(_xlfn.TEXTAFTER(_xlfn.TEXTBEFORE(_xlfn.TEXTAFTER(tblRaw[[#This Row],[GOODS DESCRIPTION]],"QTY"),"/")," ")),
tblRaw[[#This Row],[Unit of measure]]
)</f>
        <v>600 PCS</v>
      </c>
      <c r="L691" s="2">
        <f t="shared" si="74"/>
        <v>1.2849999999999999</v>
      </c>
      <c r="M691" s="2" t="str">
        <f t="shared" si="75"/>
        <v>USD</v>
      </c>
      <c r="N691" s="2">
        <v>126</v>
      </c>
      <c r="O691" s="2" t="s">
        <v>17</v>
      </c>
      <c r="P691" s="2">
        <v>525.57603170000004</v>
      </c>
      <c r="Q691" s="2">
        <v>66222.58</v>
      </c>
      <c r="R691" s="2">
        <v>6.3094361550000002</v>
      </c>
      <c r="S691" s="2">
        <v>794.98895560000005</v>
      </c>
      <c r="T691" s="6">
        <v>24264</v>
      </c>
    </row>
    <row r="692" spans="1:20">
      <c r="A692" s="5" t="s">
        <v>12</v>
      </c>
      <c r="B692" s="2" t="s">
        <v>932</v>
      </c>
      <c r="C692" s="2" t="s">
        <v>14</v>
      </c>
      <c r="D692" s="3" t="s">
        <v>15</v>
      </c>
      <c r="E692" s="2" t="s">
        <v>935</v>
      </c>
      <c r="F692" s="2" t="str">
        <f t="shared" si="70"/>
        <v>STAINLESS</v>
      </c>
      <c r="G692" s="2" t="str">
        <f t="shared" si="71"/>
        <v>STEEL SPORTS BOTTLE 650ML S115</v>
      </c>
      <c r="H692" s="2" t="str">
        <f t="shared" si="72"/>
        <v>NP-21</v>
      </c>
      <c r="I692" s="15" t="str">
        <f t="shared" si="73"/>
        <v>NP-21)</v>
      </c>
      <c r="J692" s="15">
        <f t="shared" si="76"/>
        <v>7956</v>
      </c>
      <c r="K692" s="2" t="str">
        <f>IFERROR(
TRIM(_xlfn.TEXTAFTER(_xlfn.TEXTBEFORE(_xlfn.TEXTAFTER(tblRaw[[#This Row],[GOODS DESCRIPTION]],"QTY"),"/")," ")),
tblRaw[[#This Row],[Unit of measure]]
)</f>
        <v>PCS</v>
      </c>
      <c r="L692" s="2">
        <f t="shared" si="74"/>
        <v>1.04</v>
      </c>
      <c r="M692" s="2" t="str">
        <f t="shared" si="75"/>
        <v>USD</v>
      </c>
      <c r="N692" s="2">
        <v>1392.3</v>
      </c>
      <c r="O692" s="2" t="s">
        <v>17</v>
      </c>
      <c r="P692" s="2">
        <v>510.4427566</v>
      </c>
      <c r="Q692" s="2">
        <v>710689.45</v>
      </c>
      <c r="R692" s="2">
        <v>6.1277641850000002</v>
      </c>
      <c r="S692" s="2">
        <v>8531.6860739999993</v>
      </c>
      <c r="T692" s="6">
        <v>260396.6</v>
      </c>
    </row>
    <row r="693" spans="1:20">
      <c r="A693" s="5" t="s">
        <v>12</v>
      </c>
      <c r="B693" s="2" t="s">
        <v>932</v>
      </c>
      <c r="C693" s="2" t="s">
        <v>14</v>
      </c>
      <c r="D693" s="3" t="s">
        <v>15</v>
      </c>
      <c r="E693" s="2" t="s">
        <v>936</v>
      </c>
      <c r="F693" s="2" t="str">
        <f t="shared" si="70"/>
        <v>STAINLESS</v>
      </c>
      <c r="G693" s="2" t="str">
        <f t="shared" si="71"/>
        <v>STEEL SPORTS BOTTLE 1.5L</v>
      </c>
      <c r="H693" s="2" t="str">
        <f t="shared" si="72"/>
        <v>AM-398</v>
      </c>
      <c r="I693" s="15" t="str">
        <f t="shared" si="73"/>
        <v>AM-398)</v>
      </c>
      <c r="J693" s="15">
        <f t="shared" si="76"/>
        <v>360</v>
      </c>
      <c r="K693" s="2" t="str">
        <f>IFERROR(
TRIM(_xlfn.TEXTAFTER(_xlfn.TEXTBEFORE(_xlfn.TEXTAFTER(tblRaw[[#This Row],[GOODS DESCRIPTION]],"QTY"),"/")," ")),
tblRaw[[#This Row],[Unit of measure]]
)</f>
        <v>PCS</v>
      </c>
      <c r="L693" s="2">
        <f t="shared" si="74"/>
        <v>1.76</v>
      </c>
      <c r="M693" s="2" t="str">
        <f t="shared" si="75"/>
        <v>USD</v>
      </c>
      <c r="N693" s="2">
        <v>98</v>
      </c>
      <c r="O693" s="2" t="s">
        <v>17</v>
      </c>
      <c r="P693" s="2">
        <v>555.31683669999995</v>
      </c>
      <c r="Q693" s="2">
        <v>54421.05</v>
      </c>
      <c r="R693" s="2">
        <v>6.6664686279999996</v>
      </c>
      <c r="S693" s="2">
        <v>653.31392559999995</v>
      </c>
      <c r="T693" s="6">
        <v>19939.8</v>
      </c>
    </row>
    <row r="694" spans="1:20">
      <c r="A694" s="5" t="s">
        <v>12</v>
      </c>
      <c r="B694" s="2" t="s">
        <v>932</v>
      </c>
      <c r="C694" s="2" t="s">
        <v>14</v>
      </c>
      <c r="D694" s="3" t="s">
        <v>15</v>
      </c>
      <c r="E694" s="2" t="s">
        <v>937</v>
      </c>
      <c r="F694" s="2" t="str">
        <f t="shared" si="70"/>
        <v>STAINLESS</v>
      </c>
      <c r="G694" s="2" t="str">
        <f t="shared" si="71"/>
        <v>STEEL SPORTS BOTTLE 750ML</v>
      </c>
      <c r="H694" s="2" t="str">
        <f t="shared" si="72"/>
        <v>AM-392</v>
      </c>
      <c r="I694" s="15" t="str">
        <f t="shared" si="73"/>
        <v>AM-392)</v>
      </c>
      <c r="J694" s="15">
        <f t="shared" si="76"/>
        <v>600</v>
      </c>
      <c r="K694" s="2" t="str">
        <f>IFERROR(
TRIM(_xlfn.TEXTAFTER(_xlfn.TEXTBEFORE(_xlfn.TEXTAFTER(tblRaw[[#This Row],[GOODS DESCRIPTION]],"QTY"),"/")," ")),
tblRaw[[#This Row],[Unit of measure]]
)</f>
        <v>PCS</v>
      </c>
      <c r="L694" s="2">
        <f t="shared" si="74"/>
        <v>1.26</v>
      </c>
      <c r="M694" s="2" t="str">
        <f t="shared" si="75"/>
        <v>USD</v>
      </c>
      <c r="N694" s="2">
        <v>126</v>
      </c>
      <c r="O694" s="2" t="s">
        <v>17</v>
      </c>
      <c r="P694" s="2">
        <v>515.35087299999998</v>
      </c>
      <c r="Q694" s="2">
        <v>64934.21</v>
      </c>
      <c r="R694" s="2">
        <v>6.1866851499999997</v>
      </c>
      <c r="S694" s="2">
        <v>779.52232890000005</v>
      </c>
      <c r="T694" s="6">
        <v>23791.9</v>
      </c>
    </row>
    <row r="695" spans="1:20">
      <c r="A695" s="5" t="s">
        <v>12</v>
      </c>
      <c r="B695" s="2" t="s">
        <v>932</v>
      </c>
      <c r="C695" s="2" t="s">
        <v>14</v>
      </c>
      <c r="D695" s="3" t="s">
        <v>15</v>
      </c>
      <c r="E695" s="2" t="s">
        <v>938</v>
      </c>
      <c r="F695" s="2" t="str">
        <f t="shared" si="70"/>
        <v>STAINLESS</v>
      </c>
      <c r="G695" s="2" t="str">
        <f t="shared" si="71"/>
        <v>STEEL SPORTS BOTTLE 700ML S119-136</v>
      </c>
      <c r="H695" s="2" t="str">
        <f t="shared" si="72"/>
        <v>AM-315</v>
      </c>
      <c r="I695" s="15" t="str">
        <f t="shared" si="73"/>
        <v>AM-315)</v>
      </c>
      <c r="J695" s="15">
        <f t="shared" si="76"/>
        <v>720</v>
      </c>
      <c r="K695" s="2" t="str">
        <f>IFERROR(
TRIM(_xlfn.TEXTAFTER(_xlfn.TEXTBEFORE(_xlfn.TEXTAFTER(tblRaw[[#This Row],[GOODS DESCRIPTION]],"QTY"),"/")," ")),
tblRaw[[#This Row],[Unit of measure]]
)</f>
        <v>PCS</v>
      </c>
      <c r="L695" s="2">
        <f t="shared" si="74"/>
        <v>1.2749999999999999</v>
      </c>
      <c r="M695" s="2" t="str">
        <f t="shared" si="75"/>
        <v>USD</v>
      </c>
      <c r="N695" s="2">
        <v>130</v>
      </c>
      <c r="O695" s="2" t="s">
        <v>17</v>
      </c>
      <c r="P695" s="2">
        <v>606.52830770000003</v>
      </c>
      <c r="Q695" s="2">
        <v>78848.679999999993</v>
      </c>
      <c r="R695" s="2">
        <v>7.2812521930000003</v>
      </c>
      <c r="S695" s="2">
        <v>946.56278510000004</v>
      </c>
      <c r="T695" s="6">
        <v>28890.2</v>
      </c>
    </row>
    <row r="696" spans="1:20">
      <c r="A696" s="5" t="s">
        <v>12</v>
      </c>
      <c r="B696" s="2" t="s">
        <v>932</v>
      </c>
      <c r="C696" s="2" t="s">
        <v>14</v>
      </c>
      <c r="D696" s="3" t="s">
        <v>15</v>
      </c>
      <c r="E696" s="2" t="s">
        <v>939</v>
      </c>
      <c r="F696" s="2" t="str">
        <f t="shared" si="70"/>
        <v>STAINLESS</v>
      </c>
      <c r="G696" s="2" t="str">
        <f t="shared" si="71"/>
        <v>STEEL SPORTS BOTTLE 750ML</v>
      </c>
      <c r="H696" s="2" t="str">
        <f t="shared" si="72"/>
        <v>AM-393</v>
      </c>
      <c r="I696" s="15" t="str">
        <f t="shared" si="73"/>
        <v>AM-393)</v>
      </c>
      <c r="J696" s="15">
        <f t="shared" si="76"/>
        <v>600</v>
      </c>
      <c r="K696" s="2" t="str">
        <f>IFERROR(
TRIM(_xlfn.TEXTAFTER(_xlfn.TEXTBEFORE(_xlfn.TEXTAFTER(tblRaw[[#This Row],[GOODS DESCRIPTION]],"QTY"),"/")," ")),
tblRaw[[#This Row],[Unit of measure]]
)</f>
        <v>600 PCS</v>
      </c>
      <c r="L696" s="2">
        <f t="shared" si="74"/>
        <v>1.2949999999999999</v>
      </c>
      <c r="M696" s="2" t="str">
        <f t="shared" si="75"/>
        <v>USD</v>
      </c>
      <c r="N696" s="2">
        <v>120</v>
      </c>
      <c r="O696" s="2" t="s">
        <v>17</v>
      </c>
      <c r="P696" s="2">
        <v>556.14949999999999</v>
      </c>
      <c r="Q696" s="2">
        <v>66737.94</v>
      </c>
      <c r="R696" s="2">
        <v>6.6764645859999998</v>
      </c>
      <c r="S696" s="2">
        <v>801.1757503</v>
      </c>
      <c r="T696" s="6">
        <v>24452.799999999999</v>
      </c>
    </row>
    <row r="697" spans="1:20">
      <c r="A697" s="5" t="s">
        <v>12</v>
      </c>
      <c r="B697" s="2" t="s">
        <v>932</v>
      </c>
      <c r="C697" s="2" t="s">
        <v>14</v>
      </c>
      <c r="D697" s="3" t="s">
        <v>15</v>
      </c>
      <c r="E697" s="2" t="s">
        <v>940</v>
      </c>
      <c r="F697" s="2" t="str">
        <f t="shared" si="70"/>
        <v>STAINLESS</v>
      </c>
      <c r="G697" s="2" t="str">
        <f t="shared" si="71"/>
        <v>STEEL SPORTS BOTTLE 750ML SG705-1</v>
      </c>
      <c r="H697" s="2" t="str">
        <f t="shared" si="72"/>
        <v>BCLR-3</v>
      </c>
      <c r="I697" s="15" t="str">
        <f t="shared" si="73"/>
        <v>BCLR-3)</v>
      </c>
      <c r="J697" s="15">
        <f t="shared" si="76"/>
        <v>18180</v>
      </c>
      <c r="K697" s="2" t="str">
        <f>IFERROR(
TRIM(_xlfn.TEXTAFTER(_xlfn.TEXTBEFORE(_xlfn.TEXTAFTER(tblRaw[[#This Row],[GOODS DESCRIPTION]],"QTY"),"/")," ")),
tblRaw[[#This Row],[Unit of measure]]
)</f>
        <v>PCS</v>
      </c>
      <c r="L697" s="2">
        <f t="shared" si="74"/>
        <v>1.117</v>
      </c>
      <c r="M697" s="2" t="str">
        <f t="shared" si="75"/>
        <v>USD</v>
      </c>
      <c r="N697" s="2">
        <v>2727</v>
      </c>
      <c r="O697" s="2" t="s">
        <v>17</v>
      </c>
      <c r="P697" s="2">
        <v>639.60763840000004</v>
      </c>
      <c r="Q697" s="2">
        <v>1744210.03</v>
      </c>
      <c r="R697" s="2">
        <v>7.6783630059999997</v>
      </c>
      <c r="S697" s="2">
        <v>20938.895919999999</v>
      </c>
      <c r="T697" s="6">
        <v>639078.6</v>
      </c>
    </row>
    <row r="698" spans="1:20">
      <c r="A698" s="5" t="s">
        <v>12</v>
      </c>
      <c r="B698" s="2" t="s">
        <v>932</v>
      </c>
      <c r="C698" s="2" t="s">
        <v>14</v>
      </c>
      <c r="D698" s="3" t="s">
        <v>15</v>
      </c>
      <c r="E698" s="2" t="s">
        <v>941</v>
      </c>
      <c r="F698" s="2" t="str">
        <f t="shared" si="70"/>
        <v>STAINLESS</v>
      </c>
      <c r="G698" s="2" t="str">
        <f t="shared" si="71"/>
        <v>STEEL BOTTLE 750ML SG805</v>
      </c>
      <c r="H698" s="2" t="str">
        <f t="shared" si="72"/>
        <v>AM-06</v>
      </c>
      <c r="I698" s="15" t="str">
        <f t="shared" si="73"/>
        <v/>
      </c>
      <c r="J698" s="15">
        <f t="shared" si="76"/>
        <v>14436</v>
      </c>
      <c r="K698" s="2" t="str">
        <f>IFERROR(
TRIM(_xlfn.TEXTAFTER(_xlfn.TEXTBEFORE(_xlfn.TEXTAFTER(tblRaw[[#This Row],[GOODS DESCRIPTION]],"QTY"),"/")," ")),
tblRaw[[#This Row],[Unit of measure]]
)</f>
        <v>PCS</v>
      </c>
      <c r="L698" s="2">
        <f t="shared" si="74"/>
        <v>1.0389999999999999</v>
      </c>
      <c r="M698" s="2" t="str">
        <f t="shared" si="75"/>
        <v>USD</v>
      </c>
      <c r="N698" s="2">
        <v>2165.4</v>
      </c>
      <c r="O698" s="2" t="s">
        <v>17</v>
      </c>
      <c r="P698" s="2">
        <v>594.94372399999997</v>
      </c>
      <c r="Q698" s="2">
        <v>1288291.1399999999</v>
      </c>
      <c r="R698" s="2">
        <v>7.1421815610000001</v>
      </c>
      <c r="S698" s="2">
        <v>15465.67995</v>
      </c>
      <c r="T698" s="6">
        <v>472029.8</v>
      </c>
    </row>
    <row r="699" spans="1:20">
      <c r="A699" s="5" t="s">
        <v>12</v>
      </c>
      <c r="B699" s="2" t="s">
        <v>942</v>
      </c>
      <c r="C699" s="2" t="s">
        <v>14</v>
      </c>
      <c r="D699" s="3" t="s">
        <v>15</v>
      </c>
      <c r="E699" s="2" t="s">
        <v>943</v>
      </c>
      <c r="F699" s="2" t="str">
        <f t="shared" si="70"/>
        <v>STAINLESS</v>
      </c>
      <c r="G699" s="2" t="str">
        <f t="shared" si="71"/>
        <v>STEEL GRATER WITH HANDLE</v>
      </c>
      <c r="H699" s="2" t="str">
        <f t="shared" si="72"/>
        <v>DS-25</v>
      </c>
      <c r="I699" s="15" t="str">
        <f t="shared" si="73"/>
        <v/>
      </c>
      <c r="J699" s="15">
        <f t="shared" si="76"/>
        <v>51300</v>
      </c>
      <c r="K699" s="2" t="str">
        <f>IFERROR(
TRIM(_xlfn.TEXTAFTER(_xlfn.TEXTBEFORE(_xlfn.TEXTAFTER(tblRaw[[#This Row],[GOODS DESCRIPTION]],"QTY"),"/")," ")),
tblRaw[[#This Row],[Unit of measure]]
)</f>
        <v>51300 PCS</v>
      </c>
      <c r="L699" s="2" t="str">
        <f t="shared" si="74"/>
        <v/>
      </c>
      <c r="M699" s="2" t="str">
        <f t="shared" si="75"/>
        <v>USD</v>
      </c>
      <c r="N699" s="2">
        <v>3420</v>
      </c>
      <c r="O699" s="2" t="s">
        <v>17</v>
      </c>
      <c r="P699" s="2">
        <v>277.28486550000002</v>
      </c>
      <c r="Q699" s="2">
        <v>948314.24</v>
      </c>
      <c r="R699" s="2">
        <v>3.3569596310000001</v>
      </c>
      <c r="S699" s="2">
        <v>11480.801939999999</v>
      </c>
      <c r="T699" s="6">
        <v>347462.3</v>
      </c>
    </row>
    <row r="700" spans="1:20">
      <c r="A700" s="5" t="s">
        <v>12</v>
      </c>
      <c r="B700" s="2" t="s">
        <v>944</v>
      </c>
      <c r="C700" s="2" t="s">
        <v>14</v>
      </c>
      <c r="D700" s="3" t="s">
        <v>15</v>
      </c>
      <c r="E700" s="2" t="s">
        <v>945</v>
      </c>
      <c r="F700" s="2" t="str">
        <f t="shared" si="70"/>
        <v>STAINLESS</v>
      </c>
      <c r="G700" s="2" t="str">
        <f t="shared" si="71"/>
        <v>STEEL BOTTLE 750ML SG805</v>
      </c>
      <c r="H700" s="2" t="str">
        <f t="shared" si="72"/>
        <v>AM-06</v>
      </c>
      <c r="I700" s="15" t="str">
        <f t="shared" si="73"/>
        <v/>
      </c>
      <c r="J700" s="15">
        <f t="shared" si="76"/>
        <v>19116</v>
      </c>
      <c r="K700" s="2" t="str">
        <f>IFERROR(
TRIM(_xlfn.TEXTAFTER(_xlfn.TEXTBEFORE(_xlfn.TEXTAFTER(tblRaw[[#This Row],[GOODS DESCRIPTION]],"QTY"),"/")," ")),
tblRaw[[#This Row],[Unit of measure]]
)</f>
        <v>NOS</v>
      </c>
      <c r="L700" s="2">
        <f t="shared" si="74"/>
        <v>1.0389999999999999</v>
      </c>
      <c r="M700" s="2" t="str">
        <f t="shared" si="75"/>
        <v>USD</v>
      </c>
      <c r="N700" s="2">
        <v>2867.4</v>
      </c>
      <c r="O700" s="2" t="s">
        <v>17</v>
      </c>
      <c r="P700" s="2">
        <v>589.90517190000003</v>
      </c>
      <c r="Q700" s="2">
        <v>1691494.09</v>
      </c>
      <c r="R700" s="2">
        <v>7.1417091030000002</v>
      </c>
      <c r="S700" s="2">
        <v>20478.13668</v>
      </c>
      <c r="T700" s="6">
        <v>619763.4</v>
      </c>
    </row>
    <row r="701" spans="1:20">
      <c r="A701" s="5" t="s">
        <v>12</v>
      </c>
      <c r="B701" s="2" t="s">
        <v>944</v>
      </c>
      <c r="C701" s="2" t="s">
        <v>14</v>
      </c>
      <c r="D701" s="3" t="s">
        <v>15</v>
      </c>
      <c r="E701" s="2" t="s">
        <v>946</v>
      </c>
      <c r="F701" s="2" t="str">
        <f t="shared" si="70"/>
        <v>STAINLESS</v>
      </c>
      <c r="G701" s="2" t="str">
        <f t="shared" si="71"/>
        <v>STEEL SPORTS BOTTLE 750ML S-308-C6</v>
      </c>
      <c r="H701" s="2" t="str">
        <f t="shared" si="72"/>
        <v>NP-20</v>
      </c>
      <c r="I701" s="15" t="str">
        <f t="shared" si="73"/>
        <v>NP-20)</v>
      </c>
      <c r="J701" s="15">
        <f t="shared" si="76"/>
        <v>29916</v>
      </c>
      <c r="K701" s="2" t="str">
        <f>IFERROR(
TRIM(_xlfn.TEXTAFTER(_xlfn.TEXTBEFORE(_xlfn.TEXTAFTER(tblRaw[[#This Row],[GOODS DESCRIPTION]],"QTY"),"/")," ")),
tblRaw[[#This Row],[Unit of measure]]
)</f>
        <v>NOS</v>
      </c>
      <c r="L701" s="2">
        <f t="shared" si="74"/>
        <v>1.0281</v>
      </c>
      <c r="M701" s="2" t="str">
        <f t="shared" si="75"/>
        <v>USD</v>
      </c>
      <c r="N701" s="2">
        <v>4986</v>
      </c>
      <c r="O701" s="2" t="s">
        <v>17</v>
      </c>
      <c r="P701" s="2">
        <v>525.34503210000003</v>
      </c>
      <c r="Q701" s="2">
        <v>2619370.33</v>
      </c>
      <c r="R701" s="2">
        <v>6.3601093469999999</v>
      </c>
      <c r="S701" s="2">
        <v>31711.505209999999</v>
      </c>
      <c r="T701" s="6">
        <v>959737.3</v>
      </c>
    </row>
    <row r="702" spans="1:20">
      <c r="A702" s="5" t="s">
        <v>12</v>
      </c>
      <c r="B702" s="2" t="s">
        <v>944</v>
      </c>
      <c r="C702" s="2" t="s">
        <v>14</v>
      </c>
      <c r="D702" s="3" t="s">
        <v>15</v>
      </c>
      <c r="E702" s="2" t="s">
        <v>947</v>
      </c>
      <c r="F702" s="2" t="str">
        <f t="shared" si="70"/>
        <v>STAINLESS</v>
      </c>
      <c r="G702" s="2" t="str">
        <f t="shared" si="71"/>
        <v>STEEL SPORTS BOTTLE 650ML S115</v>
      </c>
      <c r="H702" s="2" t="str">
        <f t="shared" si="72"/>
        <v>NP-21</v>
      </c>
      <c r="I702" s="15" t="str">
        <f t="shared" si="73"/>
        <v>NP-21)</v>
      </c>
      <c r="J702" s="15" t="str">
        <f t="shared" si="76"/>
        <v/>
      </c>
      <c r="K702" s="2" t="str">
        <f>IFERROR(
TRIM(_xlfn.TEXTAFTER(_xlfn.TEXTBEFORE(_xlfn.TEXTAFTER(tblRaw[[#This Row],[GOODS DESCRIPTION]],"QTY"),"/")," ")),
tblRaw[[#This Row],[Unit of measure]]
)</f>
        <v/>
      </c>
      <c r="L702" s="2">
        <f t="shared" si="74"/>
        <v>1.0376000000000001</v>
      </c>
      <c r="M702" s="2" t="str">
        <f t="shared" si="75"/>
        <v>USD</v>
      </c>
      <c r="N702" s="2">
        <v>2688</v>
      </c>
      <c r="O702" s="2" t="s">
        <v>17</v>
      </c>
      <c r="P702" s="2">
        <v>497.06185640000001</v>
      </c>
      <c r="Q702" s="2">
        <v>1336102.27</v>
      </c>
      <c r="R702" s="2">
        <v>6.017698019</v>
      </c>
      <c r="S702" s="2">
        <v>16175.57228</v>
      </c>
      <c r="T702" s="6">
        <v>489547.9</v>
      </c>
    </row>
    <row r="703" spans="1:20">
      <c r="A703" s="5" t="s">
        <v>12</v>
      </c>
      <c r="B703" s="2" t="s">
        <v>944</v>
      </c>
      <c r="C703" s="2" t="s">
        <v>14</v>
      </c>
      <c r="D703" s="3" t="s">
        <v>15</v>
      </c>
      <c r="E703" s="2" t="s">
        <v>948</v>
      </c>
      <c r="F703" s="2" t="str">
        <f t="shared" si="70"/>
        <v>STAINLESS</v>
      </c>
      <c r="G703" s="2" t="str">
        <f t="shared" si="71"/>
        <v>STEEL SPORTS BOTTLE 750ML SG-702</v>
      </c>
      <c r="H703" s="2" t="str">
        <f t="shared" si="72"/>
        <v>SB-01</v>
      </c>
      <c r="I703" s="15" t="str">
        <f t="shared" si="73"/>
        <v>SB-01)</v>
      </c>
      <c r="J703" s="15">
        <f t="shared" si="76"/>
        <v>23436</v>
      </c>
      <c r="K703" s="2" t="str">
        <f>IFERROR(
TRIM(_xlfn.TEXTAFTER(_xlfn.TEXTBEFORE(_xlfn.TEXTAFTER(tblRaw[[#This Row],[GOODS DESCRIPTION]],"QTY"),"/")," ")),
tblRaw[[#This Row],[Unit of measure]]
)</f>
        <v>NOS</v>
      </c>
      <c r="L703" s="2">
        <f t="shared" si="74"/>
        <v>1.109</v>
      </c>
      <c r="M703" s="2" t="str">
        <f t="shared" si="75"/>
        <v>USD</v>
      </c>
      <c r="N703" s="2">
        <v>3710.7</v>
      </c>
      <c r="O703" s="2" t="s">
        <v>17</v>
      </c>
      <c r="P703" s="2">
        <v>596.50915999999995</v>
      </c>
      <c r="Q703" s="2">
        <v>2213466.54</v>
      </c>
      <c r="R703" s="2">
        <v>7.2216605329999997</v>
      </c>
      <c r="S703" s="2">
        <v>26797.41574</v>
      </c>
      <c r="T703" s="6">
        <v>811014.1</v>
      </c>
    </row>
    <row r="704" spans="1:20">
      <c r="A704" s="5" t="s">
        <v>12</v>
      </c>
      <c r="B704" s="2" t="s">
        <v>949</v>
      </c>
      <c r="C704" s="2" t="s">
        <v>14</v>
      </c>
      <c r="D704" s="3" t="s">
        <v>15</v>
      </c>
      <c r="E704" s="2" t="s">
        <v>950</v>
      </c>
      <c r="F704" s="2" t="str">
        <f t="shared" si="70"/>
        <v>STEEL</v>
      </c>
      <c r="G704" s="2" t="str">
        <f t="shared" si="71"/>
        <v>SALT BOTTLE</v>
      </c>
      <c r="H704" s="2" t="str">
        <f t="shared" si="72"/>
        <v>NP-19</v>
      </c>
      <c r="I704" s="15" t="str">
        <f t="shared" si="73"/>
        <v>QTY: 1</v>
      </c>
      <c r="J704" s="15">
        <f t="shared" si="76"/>
        <v>13728</v>
      </c>
      <c r="K704" s="2" t="str">
        <f>IFERROR(
TRIM(_xlfn.TEXTAFTER(_xlfn.TEXTBEFORE(_xlfn.TEXTAFTER(tblRaw[[#This Row],[GOODS DESCRIPTION]],"QTY"),"/")," ")),
tblRaw[[#This Row],[Unit of measure]]
)</f>
        <v>13728 PCS</v>
      </c>
      <c r="L704" s="2" t="str">
        <f t="shared" si="74"/>
        <v/>
      </c>
      <c r="M704" s="2" t="str">
        <f t="shared" si="75"/>
        <v>USD</v>
      </c>
      <c r="N704" s="2">
        <v>2145</v>
      </c>
      <c r="O704" s="2" t="s">
        <v>17</v>
      </c>
      <c r="P704" s="2">
        <v>260.1741399</v>
      </c>
      <c r="Q704" s="2">
        <v>558073.53</v>
      </c>
      <c r="R704" s="2">
        <v>3.1289734199999999</v>
      </c>
      <c r="S704" s="2">
        <v>6711.6479859999999</v>
      </c>
      <c r="T704" s="6">
        <v>204478.2</v>
      </c>
    </row>
    <row r="705" spans="1:20">
      <c r="A705" s="5" t="s">
        <v>12</v>
      </c>
      <c r="B705" s="2" t="s">
        <v>951</v>
      </c>
      <c r="C705" s="2" t="s">
        <v>14</v>
      </c>
      <c r="D705" s="3" t="s">
        <v>15</v>
      </c>
      <c r="E705" s="2" t="s">
        <v>952</v>
      </c>
      <c r="F705" s="2" t="str">
        <f t="shared" si="70"/>
        <v>STAINLESS</v>
      </c>
      <c r="G705" s="2" t="str">
        <f t="shared" si="71"/>
        <v>STEEL COLA BOTTLE 750ML SK750</v>
      </c>
      <c r="H705" s="2" t="str">
        <f t="shared" si="72"/>
        <v>SL-01</v>
      </c>
      <c r="I705" s="15" t="str">
        <f t="shared" si="73"/>
        <v/>
      </c>
      <c r="J705" s="15">
        <f t="shared" si="76"/>
        <v>21240</v>
      </c>
      <c r="K705" s="2" t="str">
        <f>IFERROR(
TRIM(_xlfn.TEXTAFTER(_xlfn.TEXTBEFORE(_xlfn.TEXTAFTER(tblRaw[[#This Row],[GOODS DESCRIPTION]],"QTY"),"/")," ")),
tblRaw[[#This Row],[Unit of measure]]
)</f>
        <v>NOS</v>
      </c>
      <c r="L705" s="2">
        <f t="shared" si="74"/>
        <v>1.18</v>
      </c>
      <c r="M705" s="2" t="str">
        <f t="shared" si="75"/>
        <v>USD</v>
      </c>
      <c r="N705" s="2">
        <v>4248</v>
      </c>
      <c r="O705" s="2" t="s">
        <v>17</v>
      </c>
      <c r="P705" s="2">
        <v>505.49712340000002</v>
      </c>
      <c r="Q705" s="2">
        <v>2147351.7799999998</v>
      </c>
      <c r="R705" s="2">
        <v>6.0793400279999998</v>
      </c>
      <c r="S705" s="2">
        <v>25825.03644</v>
      </c>
      <c r="T705" s="6">
        <v>786789.7</v>
      </c>
    </row>
    <row r="706" spans="1:20">
      <c r="A706" s="5" t="s">
        <v>12</v>
      </c>
      <c r="B706" s="2" t="s">
        <v>951</v>
      </c>
      <c r="C706" s="2" t="s">
        <v>14</v>
      </c>
      <c r="D706" s="3" t="s">
        <v>15</v>
      </c>
      <c r="E706" s="2" t="s">
        <v>953</v>
      </c>
      <c r="F706" s="2" t="str">
        <f t="shared" ref="F706:F769" si="77">IFERROR(TRIM(LEFT(E706, FIND(" ", E706)-1)), "")</f>
        <v>STAINLESS</v>
      </c>
      <c r="G706" s="2" t="str">
        <f t="shared" ref="G706:G769" si="78">IFERROR(TRIM(MID(E706, FIND(" ", E706)+1, FIND("(",E706)-FIND(" ",E706)-1)), "")</f>
        <v>STEEL SPORTS BOTTLE 750ML S-308-C6</v>
      </c>
      <c r="H706" s="2" t="str">
        <f t="shared" ref="H706:H769" si="79">IFERROR(MID(E706, FIND("(",E706)+1, FIND(")",E706)-FIND("(",E706)-1), "")</f>
        <v>NP-20</v>
      </c>
      <c r="I706" s="15" t="str">
        <f t="shared" ref="I706:I769" si="80">IFERROR(MID(E706, FIND("(",E706, FIND("P",E706)) + 1, FIND(" ",E706, FIND("(",E706)) - FIND("(",E706) - 1), "")</f>
        <v>NP-20)</v>
      </c>
      <c r="J706" s="15">
        <f t="shared" si="76"/>
        <v>14328</v>
      </c>
      <c r="K706" s="2" t="str">
        <f>IFERROR(
TRIM(_xlfn.TEXTAFTER(_xlfn.TEXTBEFORE(_xlfn.TEXTAFTER(tblRaw[[#This Row],[GOODS DESCRIPTION]],"QTY"),"/")," ")),
tblRaw[[#This Row],[Unit of measure]]
)</f>
        <v>NOS</v>
      </c>
      <c r="L706" s="2">
        <f t="shared" ref="L706:L769" si="81">IFERROR(--MID(E706, FIND("USD",E706)+4, FIND(" ",E706,FIND("USD",E706)+5)-FIND("USD",E706)-4), IFERROR(--MID(E706,FIND("CNY",E706)+4,FIND(" ",E706,FIND("CNY",E706)+5)-FIND("CNY",E706)-4),""))</f>
        <v>1.05</v>
      </c>
      <c r="M706" s="2" t="str">
        <f t="shared" ref="M706:M769" si="82">IFERROR(IF(ISNUMBER(SEARCH("USD",E706)),"USD",IF(ISNUMBER(SEARCH("CNY",E706)),"CNY","")), "")</f>
        <v>USD</v>
      </c>
      <c r="N706" s="2">
        <v>2547.1999999999998</v>
      </c>
      <c r="O706" s="2" t="s">
        <v>17</v>
      </c>
      <c r="P706" s="2">
        <v>506.53295780000002</v>
      </c>
      <c r="Q706" s="2">
        <v>1290240.75</v>
      </c>
      <c r="R706" s="2">
        <v>6.0917974470000003</v>
      </c>
      <c r="S706" s="2">
        <v>15517.026459999999</v>
      </c>
      <c r="T706" s="6">
        <v>472744.3</v>
      </c>
    </row>
    <row r="707" spans="1:20">
      <c r="A707" s="5" t="s">
        <v>12</v>
      </c>
      <c r="B707" s="2" t="s">
        <v>951</v>
      </c>
      <c r="C707" s="2" t="s">
        <v>14</v>
      </c>
      <c r="D707" s="3" t="s">
        <v>15</v>
      </c>
      <c r="E707" s="2" t="s">
        <v>954</v>
      </c>
      <c r="F707" s="2" t="str">
        <f t="shared" si="77"/>
        <v>STAINLESS</v>
      </c>
      <c r="G707" s="2" t="str">
        <f t="shared" si="78"/>
        <v>STEEL SPORTS BOTTLE 750ML SG902</v>
      </c>
      <c r="H707" s="2" t="str">
        <f t="shared" si="79"/>
        <v>WB-750</v>
      </c>
      <c r="I707" s="15" t="str">
        <f t="shared" si="80"/>
        <v>WB-750)</v>
      </c>
      <c r="J707" s="15">
        <f t="shared" ref="J707:J770" si="83">IFERROR(--SUBSTITUTE(MID(E707, FIND("QTY", E707)+4, FIND(" ",E707, FIND("QTY",E707)+5)-FIND("QTY",E707)-4), ",",""),"")</f>
        <v>10080</v>
      </c>
      <c r="K707" s="2" t="str">
        <f>IFERROR(
TRIM(_xlfn.TEXTAFTER(_xlfn.TEXTBEFORE(_xlfn.TEXTAFTER(tblRaw[[#This Row],[GOODS DESCRIPTION]],"QTY"),"/")," ")),
tblRaw[[#This Row],[Unit of measure]]
)</f>
        <v>NOS</v>
      </c>
      <c r="L707" s="2">
        <f t="shared" si="81"/>
        <v>1.2450000000000001</v>
      </c>
      <c r="M707" s="2" t="str">
        <f t="shared" si="82"/>
        <v>USD</v>
      </c>
      <c r="N707" s="2">
        <v>1764</v>
      </c>
      <c r="O707" s="2" t="s">
        <v>17</v>
      </c>
      <c r="P707" s="2">
        <v>609.53408730000001</v>
      </c>
      <c r="Q707" s="2">
        <v>1075218.1299999999</v>
      </c>
      <c r="R707" s="2">
        <v>7.3305362269999996</v>
      </c>
      <c r="S707" s="2">
        <v>12931.0659</v>
      </c>
      <c r="T707" s="6">
        <v>393959.9</v>
      </c>
    </row>
    <row r="708" spans="1:20">
      <c r="A708" s="5" t="s">
        <v>12</v>
      </c>
      <c r="B708" s="2" t="s">
        <v>951</v>
      </c>
      <c r="C708" s="2" t="s">
        <v>14</v>
      </c>
      <c r="D708" s="3" t="s">
        <v>15</v>
      </c>
      <c r="E708" s="2" t="s">
        <v>955</v>
      </c>
      <c r="F708" s="2" t="str">
        <f t="shared" si="77"/>
        <v>STAINLESS</v>
      </c>
      <c r="G708" s="2" t="str">
        <f t="shared" si="78"/>
        <v>STEEL COLA BOTTLE 750ML SK750</v>
      </c>
      <c r="H708" s="2" t="str">
        <f t="shared" si="79"/>
        <v>SL-01</v>
      </c>
      <c r="I708" s="15" t="str">
        <f t="shared" si="80"/>
        <v/>
      </c>
      <c r="J708" s="15">
        <f t="shared" si="83"/>
        <v>17244</v>
      </c>
      <c r="K708" s="2" t="str">
        <f>IFERROR(
TRIM(_xlfn.TEXTAFTER(_xlfn.TEXTBEFORE(_xlfn.TEXTAFTER(tblRaw[[#This Row],[GOODS DESCRIPTION]],"QTY"),"/")," ")),
tblRaw[[#This Row],[Unit of measure]]
)</f>
        <v>NOS</v>
      </c>
      <c r="L708" s="2">
        <f t="shared" si="81"/>
        <v>1.18</v>
      </c>
      <c r="M708" s="2" t="str">
        <f t="shared" si="82"/>
        <v>USD</v>
      </c>
      <c r="N708" s="2">
        <v>3448.8</v>
      </c>
      <c r="O708" s="2" t="s">
        <v>17</v>
      </c>
      <c r="P708" s="2">
        <v>505.99694679999999</v>
      </c>
      <c r="Q708" s="2">
        <v>1745082.27</v>
      </c>
      <c r="R708" s="2">
        <v>6.0853511339999997</v>
      </c>
      <c r="S708" s="2">
        <v>20987.15899</v>
      </c>
      <c r="T708" s="6">
        <v>639398.1</v>
      </c>
    </row>
    <row r="709" spans="1:20">
      <c r="A709" s="5" t="s">
        <v>12</v>
      </c>
      <c r="B709" s="2" t="s">
        <v>951</v>
      </c>
      <c r="C709" s="2" t="s">
        <v>14</v>
      </c>
      <c r="D709" s="3" t="s">
        <v>15</v>
      </c>
      <c r="E709" s="2" t="s">
        <v>956</v>
      </c>
      <c r="F709" s="2" t="str">
        <f t="shared" si="77"/>
        <v>STAINLESS</v>
      </c>
      <c r="G709" s="2" t="str">
        <f t="shared" si="78"/>
        <v>STEEL SPORTS BOTTLE 750ML SG-702</v>
      </c>
      <c r="H709" s="2" t="str">
        <f t="shared" si="79"/>
        <v>SB-01</v>
      </c>
      <c r="I709" s="15" t="str">
        <f t="shared" si="80"/>
        <v>SB-01)</v>
      </c>
      <c r="J709" s="15">
        <f t="shared" si="83"/>
        <v>10476</v>
      </c>
      <c r="K709" s="2" t="str">
        <f>IFERROR(
TRIM(_xlfn.TEXTAFTER(_xlfn.TEXTBEFORE(_xlfn.TEXTAFTER(tblRaw[[#This Row],[GOODS DESCRIPTION]],"QTY"),"/")," ")),
tblRaw[[#This Row],[Unit of measure]]
)</f>
        <v>NOS</v>
      </c>
      <c r="L709" s="2">
        <f t="shared" si="81"/>
        <v>1.0940000000000001</v>
      </c>
      <c r="M709" s="2" t="str">
        <f t="shared" si="82"/>
        <v>USD</v>
      </c>
      <c r="N709" s="2">
        <v>1658.7</v>
      </c>
      <c r="O709" s="2" t="s">
        <v>17</v>
      </c>
      <c r="P709" s="2">
        <v>592.57139329999995</v>
      </c>
      <c r="Q709" s="2">
        <v>982898.17</v>
      </c>
      <c r="R709" s="2">
        <v>7.1265350959999996</v>
      </c>
      <c r="S709" s="2">
        <v>11820.78376</v>
      </c>
      <c r="T709" s="6">
        <v>360133.9</v>
      </c>
    </row>
    <row r="710" spans="1:20">
      <c r="A710" s="5" t="s">
        <v>12</v>
      </c>
      <c r="B710" s="2" t="s">
        <v>951</v>
      </c>
      <c r="C710" s="2" t="s">
        <v>14</v>
      </c>
      <c r="D710" s="3" t="s">
        <v>15</v>
      </c>
      <c r="E710" s="2" t="s">
        <v>957</v>
      </c>
      <c r="F710" s="2" t="str">
        <f t="shared" si="77"/>
        <v>STAINLESS</v>
      </c>
      <c r="G710" s="2" t="str">
        <f t="shared" si="78"/>
        <v>STEEL BOTTLE 750ML SG805</v>
      </c>
      <c r="H710" s="2" t="str">
        <f t="shared" si="79"/>
        <v>AM-06</v>
      </c>
      <c r="I710" s="15" t="str">
        <f t="shared" si="80"/>
        <v/>
      </c>
      <c r="J710" s="15">
        <f t="shared" si="83"/>
        <v>10980</v>
      </c>
      <c r="K710" s="2" t="str">
        <f>IFERROR(
TRIM(_xlfn.TEXTAFTER(_xlfn.TEXTBEFORE(_xlfn.TEXTAFTER(tblRaw[[#This Row],[GOODS DESCRIPTION]],"QTY"),"/")," ")),
tblRaw[[#This Row],[Unit of measure]]
)</f>
        <v>NOS</v>
      </c>
      <c r="L710" s="2">
        <f t="shared" si="81"/>
        <v>1.0448</v>
      </c>
      <c r="M710" s="2" t="str">
        <f t="shared" si="82"/>
        <v>USD</v>
      </c>
      <c r="N710" s="2">
        <v>1647</v>
      </c>
      <c r="O710" s="2" t="s">
        <v>17</v>
      </c>
      <c r="P710" s="2">
        <v>596.77199759999996</v>
      </c>
      <c r="Q710" s="2">
        <v>982883.48</v>
      </c>
      <c r="R710" s="2">
        <v>7.1770534890000004</v>
      </c>
      <c r="S710" s="2">
        <v>11820.607099999999</v>
      </c>
      <c r="T710" s="6">
        <v>360128.5</v>
      </c>
    </row>
    <row r="711" spans="1:20">
      <c r="A711" s="5" t="s">
        <v>12</v>
      </c>
      <c r="B711" s="2" t="s">
        <v>958</v>
      </c>
      <c r="C711" s="2" t="s">
        <v>14</v>
      </c>
      <c r="D711" s="3" t="s">
        <v>15</v>
      </c>
      <c r="E711" s="2" t="s">
        <v>959</v>
      </c>
      <c r="F711" s="2" t="str">
        <f t="shared" si="77"/>
        <v>2628</v>
      </c>
      <c r="G711" s="2" t="str">
        <f t="shared" si="78"/>
        <v>HOUSEHOLD STEEL HOOK 3 PCS SET</v>
      </c>
      <c r="H711" s="2" t="str">
        <f t="shared" si="79"/>
        <v>QTY : 648 NUM/USD 0.421PER NUM</v>
      </c>
      <c r="I711" s="15" t="str">
        <f t="shared" si="80"/>
        <v>QTY</v>
      </c>
      <c r="J711" s="15" t="str">
        <f t="shared" si="83"/>
        <v/>
      </c>
      <c r="K711" s="2" t="str">
        <f>IFERROR(
TRIM(_xlfn.TEXTAFTER(_xlfn.TEXTBEFORE(_xlfn.TEXTAFTER(tblRaw[[#This Row],[GOODS DESCRIPTION]],"QTY"),"/")," ")),
tblRaw[[#This Row],[Unit of measure]]
)</f>
        <v>: 648 NUM</v>
      </c>
      <c r="L711" s="2" t="str">
        <f t="shared" si="81"/>
        <v/>
      </c>
      <c r="M711" s="2" t="str">
        <f t="shared" si="82"/>
        <v>USD</v>
      </c>
      <c r="N711" s="2">
        <v>21.96</v>
      </c>
      <c r="O711" s="2" t="s">
        <v>17</v>
      </c>
      <c r="P711" s="2">
        <v>1045.2117490000001</v>
      </c>
      <c r="Q711" s="2">
        <v>22952.85</v>
      </c>
      <c r="R711" s="2">
        <v>12.57019541</v>
      </c>
      <c r="S711" s="2">
        <v>276.04149130000002</v>
      </c>
      <c r="T711" s="6">
        <v>8410</v>
      </c>
    </row>
    <row r="712" spans="1:20">
      <c r="A712" s="5" t="s">
        <v>12</v>
      </c>
      <c r="B712" s="2" t="s">
        <v>958</v>
      </c>
      <c r="C712" s="2" t="s">
        <v>14</v>
      </c>
      <c r="D712" s="3" t="s">
        <v>15</v>
      </c>
      <c r="E712" s="2" t="s">
        <v>960</v>
      </c>
      <c r="F712" s="2" t="str">
        <f t="shared" si="77"/>
        <v>2628</v>
      </c>
      <c r="G712" s="2" t="str">
        <f t="shared" si="78"/>
        <v>HOUSEHOLD STEEL HOOK 3 PCS SET</v>
      </c>
      <c r="H712" s="2" t="str">
        <f t="shared" si="79"/>
        <v>QTY : 167832 NUM/USD 0.421 PER NUM</v>
      </c>
      <c r="I712" s="15" t="str">
        <f t="shared" si="80"/>
        <v>QTY</v>
      </c>
      <c r="J712" s="15" t="str">
        <f t="shared" si="83"/>
        <v/>
      </c>
      <c r="K712" s="2" t="str">
        <f>IFERROR(
TRIM(_xlfn.TEXTAFTER(_xlfn.TEXTBEFORE(_xlfn.TEXTAFTER(tblRaw[[#This Row],[GOODS DESCRIPTION]],"QTY"),"/")," ")),
tblRaw[[#This Row],[Unit of measure]]
)</f>
        <v>: 167832 NUM</v>
      </c>
      <c r="L712" s="2">
        <f t="shared" si="81"/>
        <v>0.42099999999999999</v>
      </c>
      <c r="M712" s="2" t="str">
        <f t="shared" si="82"/>
        <v>USD</v>
      </c>
      <c r="N712" s="2">
        <v>5687.64</v>
      </c>
      <c r="O712" s="2" t="s">
        <v>17</v>
      </c>
      <c r="P712" s="2">
        <v>1043.4142770000001</v>
      </c>
      <c r="Q712" s="2">
        <v>5934564.7800000003</v>
      </c>
      <c r="R712" s="2">
        <v>12.5485782</v>
      </c>
      <c r="S712" s="2">
        <v>71371.795310000001</v>
      </c>
      <c r="T712" s="6">
        <v>2174424.6</v>
      </c>
    </row>
    <row r="713" spans="1:20">
      <c r="A713" s="5" t="s">
        <v>12</v>
      </c>
      <c r="B713" s="2" t="s">
        <v>961</v>
      </c>
      <c r="C713" s="2" t="s">
        <v>14</v>
      </c>
      <c r="D713" s="3" t="s">
        <v>18</v>
      </c>
      <c r="E713" s="2" t="s">
        <v>962</v>
      </c>
      <c r="F713" s="2" t="str">
        <f t="shared" si="77"/>
        <v>STEEL</v>
      </c>
      <c r="G713" s="2" t="str">
        <f t="shared" si="78"/>
        <v>SCRUBBER 2PCS SET ITEM NO: 8001-2)</v>
      </c>
      <c r="H713" s="2" t="str">
        <f t="shared" si="79"/>
        <v/>
      </c>
      <c r="I713" s="15" t="str">
        <f t="shared" si="80"/>
        <v>168360</v>
      </c>
      <c r="J713" s="15" t="str">
        <f t="shared" si="83"/>
        <v/>
      </c>
      <c r="K713" s="2">
        <f ca="1">IFERROR(
TRIM(_xlfn.TEXTAFTER(_xlfn.TEXTBEFORE(_xlfn.TEXTAFTER(tblRaw[[#This Row],[GOODS DESCRIPTION]],"QTY"),"/")," ")),
tblRaw[[#This Row],[Unit of measure]]
)</f>
        <v>0</v>
      </c>
      <c r="L713" s="2" t="str">
        <f t="shared" si="81"/>
        <v/>
      </c>
      <c r="M713" s="2" t="str">
        <f t="shared" si="82"/>
        <v>USD</v>
      </c>
      <c r="N713" s="2">
        <v>4910</v>
      </c>
      <c r="O713" s="2" t="s">
        <v>17</v>
      </c>
      <c r="P713" s="2">
        <v>465.50697150000002</v>
      </c>
      <c r="Q713" s="2">
        <v>2285639.23</v>
      </c>
      <c r="R713" s="2">
        <v>5.5984001379999997</v>
      </c>
      <c r="S713" s="2">
        <v>27488.144680000001</v>
      </c>
      <c r="T713" s="6">
        <v>1004767</v>
      </c>
    </row>
    <row r="714" spans="1:20">
      <c r="A714" s="5" t="s">
        <v>12</v>
      </c>
      <c r="B714" s="2" t="s">
        <v>963</v>
      </c>
      <c r="C714" s="2" t="s">
        <v>14</v>
      </c>
      <c r="D714" s="3" t="s">
        <v>15</v>
      </c>
      <c r="E714" s="2" t="s">
        <v>964</v>
      </c>
      <c r="F714" s="2" t="str">
        <f t="shared" si="77"/>
        <v>STEEL</v>
      </c>
      <c r="G714" s="2" t="str">
        <f t="shared" si="78"/>
        <v>MUFFIN PAN 6 PCS SET</v>
      </c>
      <c r="H714" s="2" t="str">
        <f t="shared" si="79"/>
        <v>AM-286</v>
      </c>
      <c r="I714" s="15" t="str">
        <f t="shared" si="80"/>
        <v>AM-286)</v>
      </c>
      <c r="J714" s="15" t="str">
        <f t="shared" si="83"/>
        <v/>
      </c>
      <c r="K714" s="2" t="str">
        <f>IFERROR(
TRIM(_xlfn.TEXTAFTER(_xlfn.TEXTBEFORE(_xlfn.TEXTAFTER(tblRaw[[#This Row],[GOODS DESCRIPTION]],"QTY"),"/")," ")),
tblRaw[[#This Row],[Unit of measure]]
)</f>
        <v>: 960 SET</v>
      </c>
      <c r="L714" s="2" t="str">
        <f t="shared" si="81"/>
        <v/>
      </c>
      <c r="M714" s="2" t="str">
        <f t="shared" si="82"/>
        <v>USD</v>
      </c>
      <c r="N714" s="2">
        <v>186</v>
      </c>
      <c r="O714" s="2" t="s">
        <v>17</v>
      </c>
      <c r="P714" s="2">
        <v>236.2205376</v>
      </c>
      <c r="Q714" s="2">
        <v>43937.02</v>
      </c>
      <c r="R714" s="2">
        <v>2.8408964239999999</v>
      </c>
      <c r="S714" s="2">
        <v>528.40673479999998</v>
      </c>
      <c r="T714" s="6">
        <v>16098.5</v>
      </c>
    </row>
    <row r="715" spans="1:20">
      <c r="A715" s="5" t="s">
        <v>12</v>
      </c>
      <c r="B715" s="2" t="s">
        <v>963</v>
      </c>
      <c r="C715" s="2" t="s">
        <v>14</v>
      </c>
      <c r="D715" s="3" t="s">
        <v>15</v>
      </c>
      <c r="E715" s="2" t="s">
        <v>965</v>
      </c>
      <c r="F715" s="2" t="str">
        <f t="shared" si="77"/>
        <v>STEEL</v>
      </c>
      <c r="G715" s="2" t="str">
        <f t="shared" si="78"/>
        <v>LEMON SQUEEZER</v>
      </c>
      <c r="H715" s="2" t="str">
        <f t="shared" si="79"/>
        <v>AM-217</v>
      </c>
      <c r="I715" s="15" t="str">
        <f t="shared" si="80"/>
        <v/>
      </c>
      <c r="J715" s="15" t="str">
        <f t="shared" si="83"/>
        <v/>
      </c>
      <c r="K715" s="2" t="str">
        <f>IFERROR(
TRIM(_xlfn.TEXTAFTER(_xlfn.TEXTBEFORE(_xlfn.TEXTAFTER(tblRaw[[#This Row],[GOODS DESCRIPTION]],"QTY"),"/")," ")),
tblRaw[[#This Row],[Unit of measure]]
)</f>
        <v>:5040 PCS</v>
      </c>
      <c r="L715" s="2">
        <f t="shared" si="81"/>
        <v>1.976</v>
      </c>
      <c r="M715" s="2" t="str">
        <f t="shared" si="82"/>
        <v>USD</v>
      </c>
      <c r="N715" s="2">
        <v>1470</v>
      </c>
      <c r="O715" s="2" t="s">
        <v>17</v>
      </c>
      <c r="P715" s="2">
        <v>589.48649660000001</v>
      </c>
      <c r="Q715" s="2">
        <v>866545.15</v>
      </c>
      <c r="R715" s="2">
        <v>7.0894347160000004</v>
      </c>
      <c r="S715" s="2">
        <v>10421.46903</v>
      </c>
      <c r="T715" s="6">
        <v>317502.09999999998</v>
      </c>
    </row>
    <row r="716" spans="1:20">
      <c r="A716" s="5" t="s">
        <v>12</v>
      </c>
      <c r="B716" s="2" t="s">
        <v>966</v>
      </c>
      <c r="C716" s="2" t="s">
        <v>14</v>
      </c>
      <c r="D716" s="3" t="s">
        <v>15</v>
      </c>
      <c r="E716" s="2" t="s">
        <v>967</v>
      </c>
      <c r="F716" s="2" t="str">
        <f t="shared" si="77"/>
        <v>STEEL</v>
      </c>
      <c r="G716" s="2" t="str">
        <f t="shared" si="78"/>
        <v>HANGER WITH HOOK</v>
      </c>
      <c r="H716" s="2" t="str">
        <f t="shared" si="79"/>
        <v>SL-89</v>
      </c>
      <c r="I716" s="15" t="str">
        <f t="shared" si="80"/>
        <v/>
      </c>
      <c r="J716" s="15">
        <f t="shared" si="83"/>
        <v>70056</v>
      </c>
      <c r="K716" s="2" t="str">
        <f>IFERROR(
TRIM(_xlfn.TEXTAFTER(_xlfn.TEXTBEFORE(_xlfn.TEXTAFTER(tblRaw[[#This Row],[GOODS DESCRIPTION]],"QTY"),"/")," ")),
tblRaw[[#This Row],[Unit of measure]]
)</f>
        <v>PCS</v>
      </c>
      <c r="L716" s="2" t="str">
        <f t="shared" si="81"/>
        <v/>
      </c>
      <c r="M716" s="2" t="str">
        <f t="shared" si="82"/>
        <v>USD</v>
      </c>
      <c r="N716" s="2">
        <v>15568</v>
      </c>
      <c r="O716" s="2" t="s">
        <v>17</v>
      </c>
      <c r="P716" s="2">
        <v>417.60952600000002</v>
      </c>
      <c r="Q716" s="2">
        <v>6501345.0999999996</v>
      </c>
      <c r="R716" s="2">
        <v>5.022363511</v>
      </c>
      <c r="S716" s="2">
        <v>78188.155140000003</v>
      </c>
      <c r="T716" s="6">
        <v>2382092.7999999998</v>
      </c>
    </row>
    <row r="717" spans="1:20">
      <c r="A717" s="5" t="s">
        <v>12</v>
      </c>
      <c r="B717" s="2" t="s">
        <v>968</v>
      </c>
      <c r="C717" s="2" t="s">
        <v>14</v>
      </c>
      <c r="D717" s="3" t="s">
        <v>15</v>
      </c>
      <c r="E717" s="2" t="s">
        <v>969</v>
      </c>
      <c r="F717" s="2" t="str">
        <f t="shared" si="77"/>
        <v>STEEL</v>
      </c>
      <c r="G717" s="2" t="str">
        <f t="shared" si="78"/>
        <v>ROUND CONTAINER</v>
      </c>
      <c r="H717" s="2" t="str">
        <f t="shared" si="79"/>
        <v>6856</v>
      </c>
      <c r="I717" s="15" t="str">
        <f t="shared" si="80"/>
        <v/>
      </c>
      <c r="J717" s="15">
        <f t="shared" si="83"/>
        <v>1680</v>
      </c>
      <c r="K717" s="2" t="str">
        <f>IFERROR(
TRIM(_xlfn.TEXTAFTER(_xlfn.TEXTBEFORE(_xlfn.TEXTAFTER(tblRaw[[#This Row],[GOODS DESCRIPTION]],"QTY"),"/")," ")),
tblRaw[[#This Row],[Unit of measure]]
)</f>
        <v>1,680 PCS</v>
      </c>
      <c r="L717" s="2">
        <f t="shared" si="81"/>
        <v>0.6</v>
      </c>
      <c r="M717" s="2" t="str">
        <f t="shared" si="82"/>
        <v>USD</v>
      </c>
      <c r="N717" s="2">
        <v>140</v>
      </c>
      <c r="O717" s="2" t="s">
        <v>17</v>
      </c>
      <c r="P717" s="2">
        <v>605.81414289999998</v>
      </c>
      <c r="Q717" s="2">
        <v>84813.98</v>
      </c>
      <c r="R717" s="2">
        <v>7.2857984709999997</v>
      </c>
      <c r="S717" s="2">
        <v>1020.011786</v>
      </c>
      <c r="T717" s="6">
        <v>31075.9</v>
      </c>
    </row>
    <row r="718" spans="1:20">
      <c r="A718" s="5" t="s">
        <v>12</v>
      </c>
      <c r="B718" s="2" t="s">
        <v>968</v>
      </c>
      <c r="C718" s="2" t="s">
        <v>14</v>
      </c>
      <c r="D718" s="3" t="s">
        <v>15</v>
      </c>
      <c r="E718" s="2" t="s">
        <v>970</v>
      </c>
      <c r="F718" s="2" t="str">
        <f t="shared" si="77"/>
        <v>STEEL</v>
      </c>
      <c r="G718" s="2" t="str">
        <f t="shared" si="78"/>
        <v>RECTANGLE CONTAINER</v>
      </c>
      <c r="H718" s="2" t="str">
        <f t="shared" si="79"/>
        <v>6901</v>
      </c>
      <c r="I718" s="15" t="str">
        <f t="shared" si="80"/>
        <v/>
      </c>
      <c r="J718" s="15">
        <f t="shared" si="83"/>
        <v>55896</v>
      </c>
      <c r="K718" s="2" t="str">
        <f>IFERROR(
TRIM(_xlfn.TEXTAFTER(_xlfn.TEXTBEFORE(_xlfn.TEXTAFTER(tblRaw[[#This Row],[GOODS DESCRIPTION]],"QTY"),"/")," ")),
tblRaw[[#This Row],[Unit of measure]]
)</f>
        <v>55896 PCS</v>
      </c>
      <c r="L718" s="2">
        <f t="shared" si="81"/>
        <v>0.94</v>
      </c>
      <c r="M718" s="2" t="str">
        <f t="shared" si="82"/>
        <v>USD</v>
      </c>
      <c r="N718" s="2">
        <v>9083.1</v>
      </c>
      <c r="O718" s="2" t="s">
        <v>17</v>
      </c>
      <c r="P718" s="2">
        <v>486.72241750000001</v>
      </c>
      <c r="Q718" s="2">
        <v>4420948.3899999997</v>
      </c>
      <c r="R718" s="2">
        <v>5.8535468120000003</v>
      </c>
      <c r="S718" s="2">
        <v>53168.351049999997</v>
      </c>
      <c r="T718" s="6">
        <v>1619835.5</v>
      </c>
    </row>
    <row r="719" spans="1:20">
      <c r="A719" s="5" t="s">
        <v>12</v>
      </c>
      <c r="B719" s="2" t="s">
        <v>968</v>
      </c>
      <c r="C719" s="2" t="s">
        <v>14</v>
      </c>
      <c r="D719" s="3" t="s">
        <v>15</v>
      </c>
      <c r="E719" s="2" t="s">
        <v>971</v>
      </c>
      <c r="F719" s="2" t="str">
        <f t="shared" si="77"/>
        <v>STEEL</v>
      </c>
      <c r="G719" s="2" t="str">
        <f t="shared" si="78"/>
        <v>LUNCH BOX SMALL</v>
      </c>
      <c r="H719" s="2" t="str">
        <f t="shared" si="79"/>
        <v>6587</v>
      </c>
      <c r="I719" s="15" t="str">
        <f t="shared" si="80"/>
        <v/>
      </c>
      <c r="J719" s="15">
        <f t="shared" si="83"/>
        <v>51000</v>
      </c>
      <c r="K719" s="2" t="str">
        <f>IFERROR(
TRIM(_xlfn.TEXTAFTER(_xlfn.TEXTBEFORE(_xlfn.TEXTAFTER(tblRaw[[#This Row],[GOODS DESCRIPTION]],"QTY"),"/")," ")),
tblRaw[[#This Row],[Unit of measure]]
)</f>
        <v>51000 PCS</v>
      </c>
      <c r="L719" s="2">
        <f t="shared" si="81"/>
        <v>1.55</v>
      </c>
      <c r="M719" s="2" t="str">
        <f t="shared" si="82"/>
        <v>USD</v>
      </c>
      <c r="N719" s="2">
        <v>10348.75</v>
      </c>
      <c r="O719" s="2" t="s">
        <v>17</v>
      </c>
      <c r="P719" s="2">
        <v>642.71862590000001</v>
      </c>
      <c r="Q719" s="2">
        <v>6651334.3799999999</v>
      </c>
      <c r="R719" s="2">
        <v>7.7296286939999996</v>
      </c>
      <c r="S719" s="2">
        <v>79991.994949999993</v>
      </c>
      <c r="T719" s="6">
        <v>2437049</v>
      </c>
    </row>
    <row r="720" spans="1:20">
      <c r="A720" s="5" t="s">
        <v>12</v>
      </c>
      <c r="B720" s="2" t="s">
        <v>968</v>
      </c>
      <c r="C720" s="2" t="s">
        <v>14</v>
      </c>
      <c r="D720" s="3" t="s">
        <v>15</v>
      </c>
      <c r="E720" s="2" t="s">
        <v>972</v>
      </c>
      <c r="F720" s="2" t="str">
        <f t="shared" si="77"/>
        <v>STEEL</v>
      </c>
      <c r="G720" s="2" t="str">
        <f t="shared" si="78"/>
        <v>RECTANGLE CONTAINER LARGE</v>
      </c>
      <c r="H720" s="2" t="str">
        <f t="shared" si="79"/>
        <v>6862</v>
      </c>
      <c r="I720" s="15" t="str">
        <f t="shared" si="80"/>
        <v/>
      </c>
      <c r="J720" s="15">
        <f t="shared" si="83"/>
        <v>432</v>
      </c>
      <c r="K720" s="2" t="str">
        <f>IFERROR(
TRIM(_xlfn.TEXTAFTER(_xlfn.TEXTBEFORE(_xlfn.TEXTAFTER(tblRaw[[#This Row],[GOODS DESCRIPTION]],"QTY"),"/")," ")),
tblRaw[[#This Row],[Unit of measure]]
)</f>
        <v>432 PCS</v>
      </c>
      <c r="L720" s="2">
        <f t="shared" si="81"/>
        <v>1.5</v>
      </c>
      <c r="M720" s="2" t="str">
        <f t="shared" si="82"/>
        <v>USD</v>
      </c>
      <c r="N720" s="2">
        <v>108</v>
      </c>
      <c r="O720" s="2" t="s">
        <v>17</v>
      </c>
      <c r="P720" s="2">
        <v>504.84509259999999</v>
      </c>
      <c r="Q720" s="2">
        <v>54523.27</v>
      </c>
      <c r="R720" s="2">
        <v>6.0714984080000001</v>
      </c>
      <c r="S720" s="2">
        <v>655.72182799999996</v>
      </c>
      <c r="T720" s="6">
        <v>19977.400000000001</v>
      </c>
    </row>
    <row r="721" spans="1:20">
      <c r="A721" s="5" t="s">
        <v>12</v>
      </c>
      <c r="B721" s="2" t="s">
        <v>973</v>
      </c>
      <c r="C721" s="2" t="s">
        <v>14</v>
      </c>
      <c r="D721" s="3" t="s">
        <v>15</v>
      </c>
      <c r="E721" s="2" t="s">
        <v>974</v>
      </c>
      <c r="F721" s="2" t="str">
        <f t="shared" si="77"/>
        <v>STAINLESS</v>
      </c>
      <c r="G721" s="2" t="str">
        <f t="shared" si="78"/>
        <v>STEEL SPORTS BOTTLE 750ML S-308-C6</v>
      </c>
      <c r="H721" s="2" t="str">
        <f t="shared" si="79"/>
        <v>NP-20</v>
      </c>
      <c r="I721" s="15" t="str">
        <f t="shared" si="80"/>
        <v>NP-20)</v>
      </c>
      <c r="J721" s="15">
        <f t="shared" si="83"/>
        <v>24552</v>
      </c>
      <c r="K721" s="2" t="str">
        <f>IFERROR(
TRIM(_xlfn.TEXTAFTER(_xlfn.TEXTBEFORE(_xlfn.TEXTAFTER(tblRaw[[#This Row],[GOODS DESCRIPTION]],"QTY"),"/")," ")),
tblRaw[[#This Row],[Unit of measure]]
)</f>
        <v>NOS</v>
      </c>
      <c r="L721" s="2">
        <f t="shared" si="81"/>
        <v>1.046</v>
      </c>
      <c r="M721" s="2" t="str">
        <f t="shared" si="82"/>
        <v>USD</v>
      </c>
      <c r="N721" s="2">
        <v>4364.8</v>
      </c>
      <c r="O721" s="2" t="s">
        <v>17</v>
      </c>
      <c r="P721" s="2">
        <v>502.72824639999999</v>
      </c>
      <c r="Q721" s="2">
        <v>2194308.25</v>
      </c>
      <c r="R721" s="2">
        <v>6.067932968</v>
      </c>
      <c r="S721" s="2">
        <v>26485.313819999999</v>
      </c>
      <c r="T721" s="6">
        <v>803994.6</v>
      </c>
    </row>
    <row r="722" spans="1:20">
      <c r="A722" s="5" t="s">
        <v>12</v>
      </c>
      <c r="B722" s="2" t="s">
        <v>973</v>
      </c>
      <c r="C722" s="2" t="s">
        <v>14</v>
      </c>
      <c r="D722" s="3" t="s">
        <v>15</v>
      </c>
      <c r="E722" s="2" t="s">
        <v>975</v>
      </c>
      <c r="F722" s="2" t="str">
        <f t="shared" si="77"/>
        <v>STAINLESS</v>
      </c>
      <c r="G722" s="2" t="str">
        <f t="shared" si="78"/>
        <v>STEEL COLA BOTTLE 750ML SK750</v>
      </c>
      <c r="H722" s="2" t="str">
        <f t="shared" si="79"/>
        <v>SL-01</v>
      </c>
      <c r="I722" s="15" t="str">
        <f t="shared" si="80"/>
        <v/>
      </c>
      <c r="J722" s="15">
        <f t="shared" si="83"/>
        <v>8784</v>
      </c>
      <c r="K722" s="2" t="str">
        <f>IFERROR(
TRIM(_xlfn.TEXTAFTER(_xlfn.TEXTBEFORE(_xlfn.TEXTAFTER(tblRaw[[#This Row],[GOODS DESCRIPTION]],"QTY"),"/")," ")),
tblRaw[[#This Row],[Unit of measure]]
)</f>
        <v>NOS</v>
      </c>
      <c r="L722" s="2">
        <f t="shared" si="81"/>
        <v>1.18</v>
      </c>
      <c r="M722" s="2" t="str">
        <f t="shared" si="82"/>
        <v>USD</v>
      </c>
      <c r="N722" s="2">
        <v>1756.8</v>
      </c>
      <c r="O722" s="2" t="s">
        <v>17</v>
      </c>
      <c r="P722" s="2">
        <v>504.11670650000002</v>
      </c>
      <c r="Q722" s="2">
        <v>885632.23</v>
      </c>
      <c r="R722" s="2">
        <v>6.0846916899999997</v>
      </c>
      <c r="S722" s="2">
        <v>10689.586359999999</v>
      </c>
      <c r="T722" s="6">
        <v>324495.59999999998</v>
      </c>
    </row>
    <row r="723" spans="1:20">
      <c r="A723" s="5" t="s">
        <v>12</v>
      </c>
      <c r="B723" s="2" t="s">
        <v>973</v>
      </c>
      <c r="C723" s="2" t="s">
        <v>14</v>
      </c>
      <c r="D723" s="3" t="s">
        <v>15</v>
      </c>
      <c r="E723" s="2" t="s">
        <v>976</v>
      </c>
      <c r="F723" s="2" t="str">
        <f t="shared" si="77"/>
        <v>STAINLESS</v>
      </c>
      <c r="G723" s="2" t="str">
        <f t="shared" si="78"/>
        <v>STEEL SPORTS BOTTLE</v>
      </c>
      <c r="H723" s="2" t="str">
        <f t="shared" si="79"/>
        <v>KWB-600F</v>
      </c>
      <c r="I723" s="15" t="str">
        <f t="shared" si="80"/>
        <v>KWB-600F)</v>
      </c>
      <c r="J723" s="15" t="str">
        <f t="shared" si="83"/>
        <v/>
      </c>
      <c r="K723" s="2" t="str">
        <f>IFERROR(
TRIM(_xlfn.TEXTAFTER(_xlfn.TEXTBEFORE(_xlfn.TEXTAFTER(tblRaw[[#This Row],[GOODS DESCRIPTION]],"QTY"),"/")," ")),
tblRaw[[#This Row],[Unit of measure]]
)</f>
        <v>:49920 PCS</v>
      </c>
      <c r="L723" s="2">
        <f t="shared" si="81"/>
        <v>0.94</v>
      </c>
      <c r="M723" s="2" t="str">
        <f t="shared" si="82"/>
        <v>USD</v>
      </c>
      <c r="N723" s="2">
        <v>7750</v>
      </c>
      <c r="O723" s="2" t="s">
        <v>17</v>
      </c>
      <c r="P723" s="2">
        <v>507.35716000000002</v>
      </c>
      <c r="Q723" s="2">
        <v>3932017.99</v>
      </c>
      <c r="R723" s="2">
        <v>6.1238039830000002</v>
      </c>
      <c r="S723" s="2">
        <v>47459.480869999999</v>
      </c>
      <c r="T723" s="6">
        <v>1440691.4</v>
      </c>
    </row>
    <row r="724" spans="1:20">
      <c r="A724" s="5" t="s">
        <v>12</v>
      </c>
      <c r="B724" s="2" t="s">
        <v>973</v>
      </c>
      <c r="C724" s="2" t="s">
        <v>14</v>
      </c>
      <c r="D724" s="3" t="s">
        <v>15</v>
      </c>
      <c r="E724" s="2" t="s">
        <v>977</v>
      </c>
      <c r="F724" s="2" t="str">
        <f t="shared" si="77"/>
        <v>STAINLESS</v>
      </c>
      <c r="G724" s="2" t="str">
        <f t="shared" si="78"/>
        <v>STEELSPORTS BOTTLE 650ML S115</v>
      </c>
      <c r="H724" s="2" t="str">
        <f t="shared" si="79"/>
        <v>NP-21</v>
      </c>
      <c r="I724" s="15" t="str">
        <f t="shared" si="80"/>
        <v>NP-21)</v>
      </c>
      <c r="J724" s="15">
        <f t="shared" si="83"/>
        <v>30924</v>
      </c>
      <c r="K724" s="2" t="str">
        <f>IFERROR(
TRIM(_xlfn.TEXTAFTER(_xlfn.TEXTBEFORE(_xlfn.TEXTAFTER(tblRaw[[#This Row],[GOODS DESCRIPTION]],"QTY"),"/")," ")),
tblRaw[[#This Row],[Unit of measure]]
)</f>
        <v>NOS</v>
      </c>
      <c r="L724" s="2">
        <f t="shared" si="81"/>
        <v>1.036</v>
      </c>
      <c r="M724" s="2" t="str">
        <f t="shared" si="82"/>
        <v>USD</v>
      </c>
      <c r="N724" s="2">
        <v>5497.6</v>
      </c>
      <c r="O724" s="2" t="s">
        <v>17</v>
      </c>
      <c r="P724" s="2">
        <v>497.92196410000003</v>
      </c>
      <c r="Q724" s="2">
        <v>2737375.79</v>
      </c>
      <c r="R724" s="2">
        <v>6.0099211119999998</v>
      </c>
      <c r="S724" s="2">
        <v>33040.142310000003</v>
      </c>
      <c r="T724" s="6">
        <v>1002974.5</v>
      </c>
    </row>
    <row r="725" spans="1:20">
      <c r="A725" s="5" t="s">
        <v>12</v>
      </c>
      <c r="B725" s="2" t="s">
        <v>973</v>
      </c>
      <c r="C725" s="2" t="s">
        <v>14</v>
      </c>
      <c r="D725" s="3" t="s">
        <v>15</v>
      </c>
      <c r="E725" s="2" t="s">
        <v>978</v>
      </c>
      <c r="F725" s="2" t="str">
        <f t="shared" si="77"/>
        <v>STAINLESS</v>
      </c>
      <c r="G725" s="2" t="str">
        <f t="shared" si="78"/>
        <v>STEEL SPORTS BOTTLE 750ML SG-702</v>
      </c>
      <c r="H725" s="2" t="str">
        <f t="shared" si="79"/>
        <v>SB-01</v>
      </c>
      <c r="I725" s="15" t="str">
        <f t="shared" si="80"/>
        <v>SB-01)</v>
      </c>
      <c r="J725" s="15">
        <f t="shared" si="83"/>
        <v>22644</v>
      </c>
      <c r="K725" s="2" t="str">
        <f>IFERROR(
TRIM(_xlfn.TEXTAFTER(_xlfn.TEXTBEFORE(_xlfn.TEXTAFTER(tblRaw[[#This Row],[GOODS DESCRIPTION]],"QTY"),"/")," ")),
tblRaw[[#This Row],[Unit of measure]]
)</f>
        <v>NOS</v>
      </c>
      <c r="L725" s="2">
        <f t="shared" si="81"/>
        <v>1.0940000000000001</v>
      </c>
      <c r="M725" s="2" t="str">
        <f t="shared" si="82"/>
        <v>USD</v>
      </c>
      <c r="N725" s="2">
        <v>3396.6</v>
      </c>
      <c r="O725" s="2" t="s">
        <v>17</v>
      </c>
      <c r="P725" s="2">
        <v>623.16813579999996</v>
      </c>
      <c r="Q725" s="2">
        <v>2116652.89</v>
      </c>
      <c r="R725" s="2">
        <v>7.52164316</v>
      </c>
      <c r="S725" s="2">
        <v>25548.013159999999</v>
      </c>
      <c r="T725" s="6">
        <v>775541.7</v>
      </c>
    </row>
    <row r="726" spans="1:20">
      <c r="A726" s="5" t="s">
        <v>12</v>
      </c>
      <c r="B726" s="2" t="s">
        <v>979</v>
      </c>
      <c r="C726" s="2" t="s">
        <v>14</v>
      </c>
      <c r="D726" s="3" t="s">
        <v>15</v>
      </c>
      <c r="E726" s="2" t="s">
        <v>980</v>
      </c>
      <c r="F726" s="2" t="str">
        <f t="shared" si="77"/>
        <v>STAINLESS</v>
      </c>
      <c r="G726" s="2" t="str">
        <f t="shared" si="78"/>
        <v>STEEL BOTTLE 750ML SG805</v>
      </c>
      <c r="H726" s="2" t="str">
        <f t="shared" si="79"/>
        <v>ITEM NO. AM-06</v>
      </c>
      <c r="I726" s="15" t="str">
        <f t="shared" si="80"/>
        <v/>
      </c>
      <c r="J726" s="15" t="str">
        <f t="shared" si="83"/>
        <v/>
      </c>
      <c r="K726" s="2">
        <f ca="1">IFERROR(
TRIM(_xlfn.TEXTAFTER(_xlfn.TEXTBEFORE(_xlfn.TEXTAFTER(tblRaw[[#This Row],[GOODS DESCRIPTION]],"QTY"),"/")," ")),
tblRaw[[#This Row],[Unit of measure]]
)</f>
        <v>0</v>
      </c>
      <c r="L726" s="2" t="str">
        <f t="shared" si="81"/>
        <v/>
      </c>
      <c r="M726" s="2" t="str">
        <f t="shared" si="82"/>
        <v/>
      </c>
      <c r="N726" s="2">
        <v>44352</v>
      </c>
      <c r="O726" s="2" t="s">
        <v>981</v>
      </c>
      <c r="P726" s="2">
        <v>91.921929789999993</v>
      </c>
      <c r="Q726" s="2">
        <v>4076921.43</v>
      </c>
      <c r="R726" s="2">
        <v>1.1094982470000001</v>
      </c>
      <c r="S726" s="2">
        <v>49208.466260000001</v>
      </c>
      <c r="T726" s="6">
        <v>1493784</v>
      </c>
    </row>
    <row r="727" spans="1:20">
      <c r="A727" s="5" t="s">
        <v>12</v>
      </c>
      <c r="B727" s="2" t="s">
        <v>979</v>
      </c>
      <c r="C727" s="2" t="s">
        <v>14</v>
      </c>
      <c r="D727" s="3" t="s">
        <v>15</v>
      </c>
      <c r="E727" s="2" t="s">
        <v>982</v>
      </c>
      <c r="F727" s="2" t="str">
        <f t="shared" si="77"/>
        <v>STAINLESS</v>
      </c>
      <c r="G727" s="2" t="str">
        <f t="shared" si="78"/>
        <v>STEEL BOTTLE 750ML SD0900</v>
      </c>
      <c r="H727" s="2" t="str">
        <f t="shared" si="79"/>
        <v>ITEM NO. AM-295</v>
      </c>
      <c r="I727" s="15" t="str">
        <f t="shared" si="80"/>
        <v/>
      </c>
      <c r="J727" s="15" t="str">
        <f t="shared" si="83"/>
        <v/>
      </c>
      <c r="K727" s="2">
        <f ca="1">IFERROR(
TRIM(_xlfn.TEXTAFTER(_xlfn.TEXTBEFORE(_xlfn.TEXTAFTER(tblRaw[[#This Row],[GOODS DESCRIPTION]],"QTY"),"/")," ")),
tblRaw[[#This Row],[Unit of measure]]
)</f>
        <v>0</v>
      </c>
      <c r="L727" s="2" t="str">
        <f t="shared" si="81"/>
        <v/>
      </c>
      <c r="M727" s="2" t="str">
        <f t="shared" si="82"/>
        <v/>
      </c>
      <c r="N727" s="2">
        <v>720</v>
      </c>
      <c r="O727" s="2" t="s">
        <v>981</v>
      </c>
      <c r="P727" s="2">
        <v>111.05809720000001</v>
      </c>
      <c r="Q727" s="2">
        <v>79961.83</v>
      </c>
      <c r="R727" s="2">
        <v>1.3404719039999999</v>
      </c>
      <c r="S727" s="2">
        <v>965.13977069999999</v>
      </c>
      <c r="T727" s="6">
        <v>29298</v>
      </c>
    </row>
    <row r="728" spans="1:20">
      <c r="A728" s="5" t="s">
        <v>12</v>
      </c>
      <c r="B728" s="2" t="s">
        <v>979</v>
      </c>
      <c r="C728" s="2" t="s">
        <v>14</v>
      </c>
      <c r="D728" s="3" t="s">
        <v>15</v>
      </c>
      <c r="E728" s="2" t="s">
        <v>983</v>
      </c>
      <c r="F728" s="2" t="str">
        <f t="shared" si="77"/>
        <v>STAINLESS</v>
      </c>
      <c r="G728" s="2" t="str">
        <f t="shared" si="78"/>
        <v>STEEL BOTTLE 750ML SG2318</v>
      </c>
      <c r="H728" s="2" t="str">
        <f t="shared" si="79"/>
        <v>ITEM NO. AM-296</v>
      </c>
      <c r="I728" s="15" t="str">
        <f t="shared" si="80"/>
        <v/>
      </c>
      <c r="J728" s="15" t="str">
        <f t="shared" si="83"/>
        <v/>
      </c>
      <c r="K728" s="2">
        <f ca="1">IFERROR(
TRIM(_xlfn.TEXTAFTER(_xlfn.TEXTBEFORE(_xlfn.TEXTAFTER(tblRaw[[#This Row],[GOODS DESCRIPTION]],"QTY"),"/")," ")),
tblRaw[[#This Row],[Unit of measure]]
)</f>
        <v>0</v>
      </c>
      <c r="L728" s="2" t="str">
        <f t="shared" si="81"/>
        <v/>
      </c>
      <c r="M728" s="2" t="str">
        <f t="shared" si="82"/>
        <v/>
      </c>
      <c r="N728" s="2">
        <v>720</v>
      </c>
      <c r="O728" s="2" t="s">
        <v>981</v>
      </c>
      <c r="P728" s="2">
        <v>93.117944440000002</v>
      </c>
      <c r="Q728" s="2">
        <v>67044.92</v>
      </c>
      <c r="R728" s="2">
        <v>1.123934151</v>
      </c>
      <c r="S728" s="2">
        <v>809.23258899999996</v>
      </c>
      <c r="T728" s="6">
        <v>24565.3</v>
      </c>
    </row>
    <row r="729" spans="1:20">
      <c r="A729" s="5" t="s">
        <v>12</v>
      </c>
      <c r="B729" s="2" t="s">
        <v>984</v>
      </c>
      <c r="C729" s="2" t="s">
        <v>14</v>
      </c>
      <c r="D729" s="3" t="s">
        <v>15</v>
      </c>
      <c r="E729" s="2" t="s">
        <v>985</v>
      </c>
      <c r="F729" s="2" t="str">
        <f t="shared" si="77"/>
        <v>STEEL</v>
      </c>
      <c r="G729" s="2" t="str">
        <f t="shared" si="78"/>
        <v>TEA STRAINER</v>
      </c>
      <c r="H729" s="2" t="str">
        <f t="shared" si="79"/>
        <v>NP-55</v>
      </c>
      <c r="I729" s="15" t="str">
        <f t="shared" si="80"/>
        <v>QTY:10</v>
      </c>
      <c r="J729" s="15">
        <f t="shared" si="83"/>
        <v>100800</v>
      </c>
      <c r="K729" s="2" t="str">
        <f>IFERROR(
TRIM(_xlfn.TEXTAFTER(_xlfn.TEXTBEFORE(_xlfn.TEXTAFTER(tblRaw[[#This Row],[GOODS DESCRIPTION]],"QTY"),"/")," ")),
tblRaw[[#This Row],[Unit of measure]]
)</f>
        <v>PCS</v>
      </c>
      <c r="L729" s="2">
        <f t="shared" si="81"/>
        <v>0.29820000000000002</v>
      </c>
      <c r="M729" s="2" t="str">
        <f t="shared" si="82"/>
        <v>USD</v>
      </c>
      <c r="N729" s="2">
        <v>4620</v>
      </c>
      <c r="O729" s="2" t="s">
        <v>17</v>
      </c>
      <c r="P729" s="2">
        <v>560.95985059999998</v>
      </c>
      <c r="Q729" s="2">
        <v>2591634.5099999998</v>
      </c>
      <c r="R729" s="2">
        <v>6.7707887830000004</v>
      </c>
      <c r="S729" s="2">
        <v>31281.044180000001</v>
      </c>
      <c r="T729" s="6">
        <v>949574.9</v>
      </c>
    </row>
    <row r="730" spans="1:20">
      <c r="A730" s="5" t="s">
        <v>12</v>
      </c>
      <c r="B730" s="2" t="s">
        <v>984</v>
      </c>
      <c r="C730" s="2" t="s">
        <v>14</v>
      </c>
      <c r="D730" s="3" t="s">
        <v>15</v>
      </c>
      <c r="E730" s="2" t="s">
        <v>986</v>
      </c>
      <c r="F730" s="2" t="str">
        <f t="shared" si="77"/>
        <v>STEEL</v>
      </c>
      <c r="G730" s="2" t="str">
        <f t="shared" si="78"/>
        <v>SALT BOTTLE</v>
      </c>
      <c r="H730" s="2" t="str">
        <f t="shared" si="79"/>
        <v>NP-19</v>
      </c>
      <c r="I730" s="15" t="str">
        <f t="shared" si="80"/>
        <v>QTY:36</v>
      </c>
      <c r="J730" s="15">
        <f t="shared" si="83"/>
        <v>36816</v>
      </c>
      <c r="K730" s="2" t="str">
        <f>IFERROR(
TRIM(_xlfn.TEXTAFTER(_xlfn.TEXTBEFORE(_xlfn.TEXTAFTER(tblRaw[[#This Row],[GOODS DESCRIPTION]],"QTY"),"/")," ")),
tblRaw[[#This Row],[Unit of measure]]
)</f>
        <v>PCS</v>
      </c>
      <c r="L730" s="2">
        <f t="shared" si="81"/>
        <v>0.46779999999999999</v>
      </c>
      <c r="M730" s="2" t="str">
        <f t="shared" si="82"/>
        <v>USD</v>
      </c>
      <c r="N730" s="2">
        <v>5752.5</v>
      </c>
      <c r="O730" s="2" t="s">
        <v>17</v>
      </c>
      <c r="P730" s="2">
        <v>258.13428069999998</v>
      </c>
      <c r="Q730" s="2">
        <v>1484917.45</v>
      </c>
      <c r="R730" s="2">
        <v>3.1156823259999999</v>
      </c>
      <c r="S730" s="2">
        <v>17922.962579999999</v>
      </c>
      <c r="T730" s="6">
        <v>544073.69999999995</v>
      </c>
    </row>
    <row r="731" spans="1:20">
      <c r="A731" s="5" t="s">
        <v>12</v>
      </c>
      <c r="B731" s="2" t="s">
        <v>984</v>
      </c>
      <c r="C731" s="2" t="s">
        <v>14</v>
      </c>
      <c r="D731" s="3" t="s">
        <v>15</v>
      </c>
      <c r="E731" s="2" t="s">
        <v>987</v>
      </c>
      <c r="F731" s="2" t="str">
        <f t="shared" si="77"/>
        <v>STEEL</v>
      </c>
      <c r="G731" s="2" t="str">
        <f t="shared" si="78"/>
        <v>TEA STRAINER BIG</v>
      </c>
      <c r="H731" s="2" t="str">
        <f t="shared" si="79"/>
        <v>SB-12</v>
      </c>
      <c r="I731" s="15" t="str">
        <f t="shared" si="80"/>
        <v/>
      </c>
      <c r="J731" s="15">
        <f t="shared" si="83"/>
        <v>20400</v>
      </c>
      <c r="K731" s="2" t="str">
        <f>IFERROR(
TRIM(_xlfn.TEXTAFTER(_xlfn.TEXTBEFORE(_xlfn.TEXTAFTER(tblRaw[[#This Row],[GOODS DESCRIPTION]],"QTY"),"/")," ")),
tblRaw[[#This Row],[Unit of measure]]
)</f>
        <v>PCS</v>
      </c>
      <c r="L731" s="2">
        <f t="shared" si="81"/>
        <v>1.0964</v>
      </c>
      <c r="M731" s="2" t="str">
        <f t="shared" si="82"/>
        <v>USD</v>
      </c>
      <c r="N731" s="2">
        <v>4845</v>
      </c>
      <c r="O731" s="2" t="s">
        <v>17</v>
      </c>
      <c r="P731" s="2">
        <v>398.02563670000001</v>
      </c>
      <c r="Q731" s="2">
        <v>1928434.21</v>
      </c>
      <c r="R731" s="2">
        <v>4.8041718380000002</v>
      </c>
      <c r="S731" s="2">
        <v>23276.21255</v>
      </c>
      <c r="T731" s="6">
        <v>706578.3</v>
      </c>
    </row>
    <row r="732" spans="1:20">
      <c r="A732" s="5" t="s">
        <v>12</v>
      </c>
      <c r="B732" s="2" t="s">
        <v>988</v>
      </c>
      <c r="C732" s="2" t="s">
        <v>14</v>
      </c>
      <c r="D732" s="3" t="s">
        <v>18</v>
      </c>
      <c r="E732" s="2" t="s">
        <v>989</v>
      </c>
      <c r="F732" s="2" t="str">
        <f t="shared" si="77"/>
        <v>SS410</v>
      </c>
      <c r="G732" s="2" t="str">
        <f t="shared" si="78"/>
        <v>SS SCRUBBER 3 PCS SET</v>
      </c>
      <c r="H732" s="2" t="str">
        <f t="shared" si="79"/>
        <v>QTY- 120720 SETS/USD 0.167 PERSETS</v>
      </c>
      <c r="I732" s="15" t="str">
        <f t="shared" si="80"/>
        <v>QTY-</v>
      </c>
      <c r="J732" s="15">
        <f t="shared" si="83"/>
        <v>120720</v>
      </c>
      <c r="K732" s="2" t="str">
        <f>IFERROR(
TRIM(_xlfn.TEXTAFTER(_xlfn.TEXTBEFORE(_xlfn.TEXTAFTER(tblRaw[[#This Row],[GOODS DESCRIPTION]],"QTY"),"/")," ")),
tblRaw[[#This Row],[Unit of measure]]
)</f>
        <v>120720 SETS</v>
      </c>
      <c r="L732" s="2">
        <f t="shared" si="81"/>
        <v>0.16700000000000001</v>
      </c>
      <c r="M732" s="2" t="str">
        <f t="shared" si="82"/>
        <v>USD</v>
      </c>
      <c r="N732" s="2">
        <v>7746.2</v>
      </c>
      <c r="O732" s="2" t="s">
        <v>17</v>
      </c>
      <c r="P732" s="2">
        <v>224.7610583</v>
      </c>
      <c r="Q732" s="2">
        <v>1741044.11</v>
      </c>
      <c r="R732" s="2">
        <v>2.7128673299999999</v>
      </c>
      <c r="S732" s="2">
        <v>21014.412909999999</v>
      </c>
      <c r="T732" s="6">
        <v>765363</v>
      </c>
    </row>
    <row r="733" spans="1:20">
      <c r="A733" s="5" t="s">
        <v>12</v>
      </c>
      <c r="B733" s="2" t="s">
        <v>990</v>
      </c>
      <c r="C733" s="2" t="s">
        <v>14</v>
      </c>
      <c r="D733" s="3" t="s">
        <v>15</v>
      </c>
      <c r="E733" s="2" t="s">
        <v>991</v>
      </c>
      <c r="F733" s="2" t="str">
        <f t="shared" si="77"/>
        <v>STEEL</v>
      </c>
      <c r="G733" s="2" t="str">
        <f t="shared" si="78"/>
        <v>KITCHEN TURNER</v>
      </c>
      <c r="H733" s="2" t="str">
        <f t="shared" si="79"/>
        <v>AM-253</v>
      </c>
      <c r="I733" s="15" t="str">
        <f t="shared" si="80"/>
        <v/>
      </c>
      <c r="J733" s="15" t="str">
        <f t="shared" si="83"/>
        <v/>
      </c>
      <c r="K733" s="2" t="str">
        <f>IFERROR(
TRIM(_xlfn.TEXTAFTER(_xlfn.TEXTBEFORE(_xlfn.TEXTAFTER(tblRaw[[#This Row],[GOODS DESCRIPTION]],"QTY"),"/")," ")),
tblRaw[[#This Row],[Unit of measure]]
)</f>
        <v>:20160 PCS</v>
      </c>
      <c r="L733" s="2">
        <f t="shared" si="81"/>
        <v>0.55000000000000004</v>
      </c>
      <c r="M733" s="2" t="str">
        <f t="shared" si="82"/>
        <v>USD</v>
      </c>
      <c r="N733" s="2">
        <v>1680</v>
      </c>
      <c r="O733" s="2" t="s">
        <v>17</v>
      </c>
      <c r="P733" s="2">
        <v>561.54261310000004</v>
      </c>
      <c r="Q733" s="2">
        <v>943391.59</v>
      </c>
      <c r="R733" s="2">
        <v>6.7778227290000004</v>
      </c>
      <c r="S733" s="2">
        <v>11386.742179999999</v>
      </c>
      <c r="T733" s="6">
        <v>345658.6</v>
      </c>
    </row>
    <row r="734" spans="1:20">
      <c r="A734" s="5" t="s">
        <v>12</v>
      </c>
      <c r="B734" s="2" t="s">
        <v>990</v>
      </c>
      <c r="C734" s="2" t="s">
        <v>14</v>
      </c>
      <c r="D734" s="3" t="s">
        <v>18</v>
      </c>
      <c r="E734" s="2" t="s">
        <v>992</v>
      </c>
      <c r="F734" s="2" t="str">
        <f t="shared" si="77"/>
        <v>STEEL</v>
      </c>
      <c r="G734" s="2" t="str">
        <f t="shared" si="78"/>
        <v>SCRUBBER 6PCS SET</v>
      </c>
      <c r="H734" s="2" t="str">
        <f t="shared" si="79"/>
        <v>OKS-4156</v>
      </c>
      <c r="I734" s="15" t="str">
        <f t="shared" si="80"/>
        <v>OKS-4156)</v>
      </c>
      <c r="J734" s="15">
        <f t="shared" si="83"/>
        <v>99000</v>
      </c>
      <c r="K734" s="2" t="str">
        <f>IFERROR(
TRIM(_xlfn.TEXTAFTER(_xlfn.TEXTBEFORE(_xlfn.TEXTAFTER(tblRaw[[#This Row],[GOODS DESCRIPTION]],"QTY"),"/")," ")),
tblRaw[[#This Row],[Unit of measure]]
)</f>
        <v>SET</v>
      </c>
      <c r="L734" s="2">
        <f t="shared" si="81"/>
        <v>0.255</v>
      </c>
      <c r="M734" s="2" t="str">
        <f t="shared" si="82"/>
        <v>USD</v>
      </c>
      <c r="N734" s="2">
        <v>8624.8799999999992</v>
      </c>
      <c r="O734" s="2" t="s">
        <v>17</v>
      </c>
      <c r="P734" s="2">
        <v>247.4989588</v>
      </c>
      <c r="Q734" s="2">
        <v>2134648.8199999998</v>
      </c>
      <c r="R734" s="2">
        <v>2.9873139270000002</v>
      </c>
      <c r="S734" s="2">
        <v>25765.224139999998</v>
      </c>
      <c r="T734" s="6">
        <v>938391.7</v>
      </c>
    </row>
    <row r="735" spans="1:20">
      <c r="A735" s="5" t="s">
        <v>12</v>
      </c>
      <c r="B735" s="2" t="s">
        <v>993</v>
      </c>
      <c r="C735" s="2" t="s">
        <v>14</v>
      </c>
      <c r="D735" s="3" t="s">
        <v>15</v>
      </c>
      <c r="E735" s="2" t="s">
        <v>994</v>
      </c>
      <c r="F735" s="2" t="str">
        <f t="shared" si="77"/>
        <v>STAINLESS</v>
      </c>
      <c r="G735" s="2" t="str">
        <f t="shared" si="78"/>
        <v>STEEL GRATER WITH HANDLE</v>
      </c>
      <c r="H735" s="2" t="str">
        <f t="shared" si="79"/>
        <v>DS-25</v>
      </c>
      <c r="I735" s="15" t="str">
        <f t="shared" si="80"/>
        <v/>
      </c>
      <c r="J735" s="15">
        <f t="shared" si="83"/>
        <v>51000</v>
      </c>
      <c r="K735" s="2" t="str">
        <f>IFERROR(
TRIM(_xlfn.TEXTAFTER(_xlfn.TEXTBEFORE(_xlfn.TEXTAFTER(tblRaw[[#This Row],[GOODS DESCRIPTION]],"QTY"),"/")," ")),
tblRaw[[#This Row],[Unit of measure]]
)</f>
        <v>51,000 PCS</v>
      </c>
      <c r="L735" s="2">
        <f t="shared" si="81"/>
        <v>0.216</v>
      </c>
      <c r="M735" s="2" t="str">
        <f t="shared" si="82"/>
        <v>USD</v>
      </c>
      <c r="N735" s="2">
        <v>1700</v>
      </c>
      <c r="O735" s="2" t="s">
        <v>17</v>
      </c>
      <c r="P735" s="2">
        <v>561.61124119999999</v>
      </c>
      <c r="Q735" s="2">
        <v>954739.11</v>
      </c>
      <c r="R735" s="2">
        <v>6.7786510699999996</v>
      </c>
      <c r="S735" s="2">
        <v>11523.706819999999</v>
      </c>
      <c r="T735" s="6">
        <v>349816.4</v>
      </c>
    </row>
    <row r="736" spans="1:20">
      <c r="A736" s="5" t="s">
        <v>12</v>
      </c>
      <c r="B736" s="2" t="s">
        <v>993</v>
      </c>
      <c r="C736" s="2" t="s">
        <v>14</v>
      </c>
      <c r="D736" s="3" t="s">
        <v>15</v>
      </c>
      <c r="E736" s="2" t="s">
        <v>995</v>
      </c>
      <c r="F736" s="2" t="str">
        <f t="shared" si="77"/>
        <v>STEEL</v>
      </c>
      <c r="G736" s="2" t="str">
        <f t="shared" si="78"/>
        <v>LEMON SQUEEZER</v>
      </c>
      <c r="H736" s="2" t="str">
        <f t="shared" si="79"/>
        <v>AM-217</v>
      </c>
      <c r="I736" s="15" t="str">
        <f t="shared" si="80"/>
        <v/>
      </c>
      <c r="J736" s="15">
        <f t="shared" si="83"/>
        <v>5100</v>
      </c>
      <c r="K736" s="2" t="str">
        <f>IFERROR(
TRIM(_xlfn.TEXTAFTER(_xlfn.TEXTBEFORE(_xlfn.TEXTAFTER(tblRaw[[#This Row],[GOODS DESCRIPTION]],"QTY"),"/")," ")),
tblRaw[[#This Row],[Unit of measure]]
)</f>
        <v>5100 PCS</v>
      </c>
      <c r="L736" s="2">
        <f t="shared" si="81"/>
        <v>1.9708000000000001</v>
      </c>
      <c r="M736" s="2" t="str">
        <f t="shared" si="82"/>
        <v>USD</v>
      </c>
      <c r="N736" s="2">
        <v>1487.5</v>
      </c>
      <c r="O736" s="2" t="s">
        <v>17</v>
      </c>
      <c r="P736" s="2">
        <v>585.62090079999996</v>
      </c>
      <c r="Q736" s="2">
        <v>871111.09</v>
      </c>
      <c r="R736" s="2">
        <v>7.0684478070000001</v>
      </c>
      <c r="S736" s="2">
        <v>10514.31611</v>
      </c>
      <c r="T736" s="6">
        <v>319175.09999999998</v>
      </c>
    </row>
    <row r="737" spans="1:20">
      <c r="A737" s="5" t="s">
        <v>12</v>
      </c>
      <c r="B737" s="2" t="s">
        <v>993</v>
      </c>
      <c r="C737" s="2" t="s">
        <v>14</v>
      </c>
      <c r="D737" s="3" t="s">
        <v>15</v>
      </c>
      <c r="E737" s="2" t="s">
        <v>996</v>
      </c>
      <c r="F737" s="2" t="str">
        <f t="shared" si="77"/>
        <v>STEEL</v>
      </c>
      <c r="G737" s="2" t="str">
        <f t="shared" si="78"/>
        <v>SALT BOTTLE</v>
      </c>
      <c r="H737" s="2" t="str">
        <f t="shared" si="79"/>
        <v>NP-19</v>
      </c>
      <c r="I737" s="15" t="str">
        <f t="shared" si="80"/>
        <v>QTY: 8</v>
      </c>
      <c r="J737" s="15">
        <f t="shared" si="83"/>
        <v>8016</v>
      </c>
      <c r="K737" s="2" t="str">
        <f>IFERROR(
TRIM(_xlfn.TEXTAFTER(_xlfn.TEXTBEFORE(_xlfn.TEXTAFTER(tblRaw[[#This Row],[GOODS DESCRIPTION]],"QTY"),"/")," ")),
tblRaw[[#This Row],[Unit of measure]]
)</f>
        <v>8016 PCS</v>
      </c>
      <c r="L737" s="2">
        <f t="shared" si="81"/>
        <v>0.46710000000000002</v>
      </c>
      <c r="M737" s="2" t="str">
        <f t="shared" si="82"/>
        <v>USD</v>
      </c>
      <c r="N737" s="2">
        <v>1252.5</v>
      </c>
      <c r="O737" s="2" t="s">
        <v>17</v>
      </c>
      <c r="P737" s="2">
        <v>259.08972460000001</v>
      </c>
      <c r="Q737" s="2">
        <v>324509.88</v>
      </c>
      <c r="R737" s="2">
        <v>3.1272145390000001</v>
      </c>
      <c r="S737" s="2">
        <v>3916.8362099999999</v>
      </c>
      <c r="T737" s="6">
        <v>118900.5</v>
      </c>
    </row>
    <row r="738" spans="1:20">
      <c r="A738" s="5" t="s">
        <v>12</v>
      </c>
      <c r="B738" s="2" t="s">
        <v>997</v>
      </c>
      <c r="C738" s="2" t="s">
        <v>14</v>
      </c>
      <c r="D738" s="3" t="s">
        <v>15</v>
      </c>
      <c r="E738" s="2" t="s">
        <v>880</v>
      </c>
      <c r="F738" s="2" t="str">
        <f t="shared" si="77"/>
        <v>RYX-02-020</v>
      </c>
      <c r="G738" s="2" t="str">
        <f t="shared" si="78"/>
        <v>MILD STEEL MULTI FUNCTION CLOTH STAND</v>
      </c>
      <c r="H738" s="2" t="str">
        <f t="shared" si="79"/>
        <v>QTY :2464NUM/CNY 103.00 PER NUM</v>
      </c>
      <c r="I738" s="15" t="str">
        <f t="shared" si="80"/>
        <v/>
      </c>
      <c r="J738" s="15" t="str">
        <f t="shared" si="83"/>
        <v/>
      </c>
      <c r="K738" s="2" t="str">
        <f>IFERROR(
TRIM(_xlfn.TEXTAFTER(_xlfn.TEXTBEFORE(_xlfn.TEXTAFTER(tblRaw[[#This Row],[GOODS DESCRIPTION]],"QTY"),"/")," ")),
tblRaw[[#This Row],[Unit of measure]]
)</f>
        <v>:2464NUM</v>
      </c>
      <c r="L738" s="2">
        <f t="shared" si="81"/>
        <v>103</v>
      </c>
      <c r="M738" s="2" t="str">
        <f t="shared" si="82"/>
        <v>CNY</v>
      </c>
      <c r="N738" s="2">
        <v>8008</v>
      </c>
      <c r="O738" s="2" t="s">
        <v>17</v>
      </c>
      <c r="P738" s="2">
        <v>402.90869509999999</v>
      </c>
      <c r="Q738" s="2">
        <v>3226492.83</v>
      </c>
      <c r="R738" s="2">
        <v>4.8137239550000004</v>
      </c>
      <c r="S738" s="2">
        <v>38548.30143</v>
      </c>
      <c r="T738" s="6">
        <v>1182187.1000000001</v>
      </c>
    </row>
    <row r="739" spans="1:20">
      <c r="A739" s="5" t="s">
        <v>12</v>
      </c>
      <c r="B739" s="2" t="s">
        <v>998</v>
      </c>
      <c r="C739" s="2" t="s">
        <v>14</v>
      </c>
      <c r="D739" s="3" t="s">
        <v>15</v>
      </c>
      <c r="E739" s="2" t="s">
        <v>999</v>
      </c>
      <c r="F739" s="2" t="str">
        <f t="shared" si="77"/>
        <v>STAINLESS</v>
      </c>
      <c r="G739" s="2" t="str">
        <f t="shared" si="78"/>
        <v>STEEL SPORTS BOTTLE 650ML S115</v>
      </c>
      <c r="H739" s="2" t="str">
        <f t="shared" si="79"/>
        <v>NP-21</v>
      </c>
      <c r="I739" s="15" t="str">
        <f t="shared" si="80"/>
        <v>NP-21)</v>
      </c>
      <c r="J739" s="15" t="str">
        <f t="shared" si="83"/>
        <v/>
      </c>
      <c r="K739" s="2" t="str">
        <f>IFERROR(
TRIM(_xlfn.TEXTAFTER(_xlfn.TEXTBEFORE(_xlfn.TEXTAFTER(tblRaw[[#This Row],[GOODS DESCRIPTION]],"QTY"),"/")," ")),
tblRaw[[#This Row],[Unit of measure]]
)</f>
        <v>:9648PCS</v>
      </c>
      <c r="L739" s="2">
        <f t="shared" si="81"/>
        <v>1.036</v>
      </c>
      <c r="M739" s="2" t="str">
        <f t="shared" si="82"/>
        <v>USD</v>
      </c>
      <c r="N739" s="2">
        <v>1715.2</v>
      </c>
      <c r="O739" s="2" t="s">
        <v>17</v>
      </c>
      <c r="P739" s="2">
        <v>503.28679449999998</v>
      </c>
      <c r="Q739" s="2">
        <v>863237.51</v>
      </c>
      <c r="R739" s="2">
        <v>6.0129844029999999</v>
      </c>
      <c r="S739" s="2">
        <v>10313.47085</v>
      </c>
      <c r="T739" s="6">
        <v>316290.3</v>
      </c>
    </row>
    <row r="740" spans="1:20">
      <c r="A740" s="5" t="s">
        <v>12</v>
      </c>
      <c r="B740" s="2" t="s">
        <v>998</v>
      </c>
      <c r="C740" s="2" t="s">
        <v>14</v>
      </c>
      <c r="D740" s="3" t="s">
        <v>15</v>
      </c>
      <c r="E740" s="2" t="s">
        <v>1000</v>
      </c>
      <c r="F740" s="2" t="str">
        <f t="shared" si="77"/>
        <v>KL324H-9S</v>
      </c>
      <c r="G740" s="2" t="str">
        <f t="shared" si="78"/>
        <v>STAINLESS STEEL GRATER WITH HANDLE</v>
      </c>
      <c r="H740" s="2" t="str">
        <f t="shared" si="79"/>
        <v>MILD STEEL</v>
      </c>
      <c r="I740" s="15" t="str">
        <f t="shared" si="80"/>
        <v/>
      </c>
      <c r="J740" s="15" t="str">
        <f t="shared" si="83"/>
        <v/>
      </c>
      <c r="K740" s="2" t="str">
        <f>IFERROR(
TRIM(_xlfn.TEXTAFTER(_xlfn.TEXTBEFORE(_xlfn.TEXTAFTER(tblRaw[[#This Row],[GOODS DESCRIPTION]],"QTY"),"/")," ")),
tblRaw[[#This Row],[Unit of measure]]
)</f>
        <v>- 59040 PCS</v>
      </c>
      <c r="L740" s="2">
        <f t="shared" si="81"/>
        <v>0.65500000000000003</v>
      </c>
      <c r="M740" s="2" t="str">
        <f t="shared" si="82"/>
        <v>USD</v>
      </c>
      <c r="N740" s="2">
        <v>9676</v>
      </c>
      <c r="O740" s="2" t="s">
        <v>17</v>
      </c>
      <c r="P740" s="2">
        <v>338.86655639999998</v>
      </c>
      <c r="Q740" s="2">
        <v>3278872.8</v>
      </c>
      <c r="R740" s="2">
        <v>4.0485849040000002</v>
      </c>
      <c r="S740" s="2">
        <v>39174.107530000001</v>
      </c>
      <c r="T740" s="6">
        <v>1201379.1000000001</v>
      </c>
    </row>
    <row r="741" spans="1:20">
      <c r="A741" s="5" t="s">
        <v>12</v>
      </c>
      <c r="B741" s="2" t="s">
        <v>998</v>
      </c>
      <c r="C741" s="2" t="s">
        <v>14</v>
      </c>
      <c r="D741" s="3" t="s">
        <v>15</v>
      </c>
      <c r="E741" s="2" t="s">
        <v>1001</v>
      </c>
      <c r="F741" s="2" t="str">
        <f t="shared" si="77"/>
        <v>STAINLESS</v>
      </c>
      <c r="G741" s="2" t="str">
        <f t="shared" si="78"/>
        <v>STEEL BOTTLE 750ML SG805</v>
      </c>
      <c r="H741" s="2" t="str">
        <f t="shared" si="79"/>
        <v>AM-06</v>
      </c>
      <c r="I741" s="15" t="str">
        <f t="shared" si="80"/>
        <v/>
      </c>
      <c r="J741" s="15" t="str">
        <f t="shared" si="83"/>
        <v/>
      </c>
      <c r="K741" s="2" t="str">
        <f>IFERROR(
TRIM(_xlfn.TEXTAFTER(_xlfn.TEXTBEFORE(_xlfn.TEXTAFTER(tblRaw[[#This Row],[GOODS DESCRIPTION]],"QTY"),"/")," ")),
tblRaw[[#This Row],[Unit of measure]]
)</f>
        <v>:20844 PCS</v>
      </c>
      <c r="L741" s="2">
        <f t="shared" si="81"/>
        <v>1.036</v>
      </c>
      <c r="M741" s="2" t="str">
        <f t="shared" si="82"/>
        <v>USD</v>
      </c>
      <c r="N741" s="2">
        <v>3126.6</v>
      </c>
      <c r="O741" s="2" t="s">
        <v>17</v>
      </c>
      <c r="P741" s="2">
        <v>596.4878046</v>
      </c>
      <c r="Q741" s="2">
        <v>1864978.77</v>
      </c>
      <c r="R741" s="2">
        <v>7.126497069</v>
      </c>
      <c r="S741" s="2">
        <v>22281.705730000001</v>
      </c>
      <c r="T741" s="6">
        <v>683328.3</v>
      </c>
    </row>
    <row r="742" spans="1:20">
      <c r="A742" s="5" t="s">
        <v>12</v>
      </c>
      <c r="B742" s="2" t="s">
        <v>998</v>
      </c>
      <c r="C742" s="2" t="s">
        <v>14</v>
      </c>
      <c r="D742" s="3" t="s">
        <v>15</v>
      </c>
      <c r="E742" s="2" t="s">
        <v>1002</v>
      </c>
      <c r="F742" s="2" t="str">
        <f t="shared" si="77"/>
        <v>STAINLESS</v>
      </c>
      <c r="G742" s="2" t="str">
        <f t="shared" si="78"/>
        <v>STEEL SPORTS BOTTLE 750ML S-308-C6</v>
      </c>
      <c r="H742" s="2" t="str">
        <f t="shared" si="79"/>
        <v>NP-20</v>
      </c>
      <c r="I742" s="15" t="str">
        <f t="shared" si="80"/>
        <v>NP-20)</v>
      </c>
      <c r="J742" s="15" t="str">
        <f t="shared" si="83"/>
        <v/>
      </c>
      <c r="K742" s="2" t="str">
        <f>IFERROR(
TRIM(_xlfn.TEXTAFTER(_xlfn.TEXTBEFORE(_xlfn.TEXTAFTER(tblRaw[[#This Row],[GOODS DESCRIPTION]],"QTY"),"/")," ")),
tblRaw[[#This Row],[Unit of measure]]
)</f>
        <v>:38664 PCS</v>
      </c>
      <c r="L742" s="2">
        <f t="shared" si="81"/>
        <v>1.014</v>
      </c>
      <c r="M742" s="2" t="str">
        <f t="shared" si="82"/>
        <v>USD</v>
      </c>
      <c r="N742" s="2">
        <v>6551.4</v>
      </c>
      <c r="O742" s="2" t="s">
        <v>17</v>
      </c>
      <c r="P742" s="2">
        <v>516.82540070000005</v>
      </c>
      <c r="Q742" s="2">
        <v>3385929.93</v>
      </c>
      <c r="R742" s="2">
        <v>6.1747359700000004</v>
      </c>
      <c r="S742" s="2">
        <v>40453.165229999999</v>
      </c>
      <c r="T742" s="6">
        <v>1240604.7</v>
      </c>
    </row>
    <row r="743" spans="1:20">
      <c r="A743" s="5" t="s">
        <v>12</v>
      </c>
      <c r="B743" s="2" t="s">
        <v>998</v>
      </c>
      <c r="C743" s="2" t="s">
        <v>14</v>
      </c>
      <c r="D743" s="3" t="s">
        <v>15</v>
      </c>
      <c r="E743" s="2" t="s">
        <v>1003</v>
      </c>
      <c r="F743" s="2" t="str">
        <f t="shared" si="77"/>
        <v>STAINLESS</v>
      </c>
      <c r="G743" s="2" t="str">
        <f t="shared" si="78"/>
        <v>STEEL COLA BOTTLE 750ML SK750</v>
      </c>
      <c r="H743" s="2" t="str">
        <f t="shared" si="79"/>
        <v>SL-01</v>
      </c>
      <c r="I743" s="15" t="str">
        <f t="shared" si="80"/>
        <v/>
      </c>
      <c r="J743" s="15" t="str">
        <f t="shared" si="83"/>
        <v/>
      </c>
      <c r="K743" s="2" t="str">
        <f>IFERROR(
TRIM(_xlfn.TEXTAFTER(_xlfn.TEXTBEFORE(_xlfn.TEXTAFTER(tblRaw[[#This Row],[GOODS DESCRIPTION]],"QTY"),"/")," ")),
tblRaw[[#This Row],[Unit of measure]]
)</f>
        <v>:15120PCS</v>
      </c>
      <c r="L743" s="2">
        <f t="shared" si="81"/>
        <v>1.18</v>
      </c>
      <c r="M743" s="2" t="str">
        <f t="shared" si="82"/>
        <v>USD</v>
      </c>
      <c r="N743" s="2">
        <v>3024</v>
      </c>
      <c r="O743" s="2" t="s">
        <v>17</v>
      </c>
      <c r="P743" s="2">
        <v>509.54810520000001</v>
      </c>
      <c r="Q743" s="2">
        <v>1540873.47</v>
      </c>
      <c r="R743" s="2">
        <v>6.0877909819999996</v>
      </c>
      <c r="S743" s="2">
        <v>18409.479930000001</v>
      </c>
      <c r="T743" s="6">
        <v>564576.1</v>
      </c>
    </row>
    <row r="744" spans="1:20">
      <c r="A744" s="5" t="s">
        <v>12</v>
      </c>
      <c r="B744" s="2" t="s">
        <v>1004</v>
      </c>
      <c r="C744" s="2" t="s">
        <v>14</v>
      </c>
      <c r="D744" s="3" t="s">
        <v>15</v>
      </c>
      <c r="E744" s="2" t="s">
        <v>1005</v>
      </c>
      <c r="F744" s="2" t="str">
        <f t="shared" si="77"/>
        <v>STAINLESS</v>
      </c>
      <c r="G744" s="2" t="str">
        <f t="shared" si="78"/>
        <v>STEEL SPORTS BOTTLE 650ML S115</v>
      </c>
      <c r="H744" s="2" t="str">
        <f t="shared" si="79"/>
        <v>NP-21</v>
      </c>
      <c r="I744" s="15" t="str">
        <f t="shared" si="80"/>
        <v>NP-21)</v>
      </c>
      <c r="J744" s="15" t="str">
        <f t="shared" si="83"/>
        <v/>
      </c>
      <c r="K744" s="2" t="str">
        <f>IFERROR(
TRIM(_xlfn.TEXTAFTER(_xlfn.TEXTBEFORE(_xlfn.TEXTAFTER(tblRaw[[#This Row],[GOODS DESCRIPTION]],"QTY"),"/")," ")),
tblRaw[[#This Row],[Unit of measure]]
)</f>
        <v>:20196PCS</v>
      </c>
      <c r="L744" s="2">
        <f t="shared" si="81"/>
        <v>1.036</v>
      </c>
      <c r="M744" s="2" t="str">
        <f t="shared" si="82"/>
        <v>USD</v>
      </c>
      <c r="N744" s="2">
        <v>3590.4</v>
      </c>
      <c r="O744" s="2" t="s">
        <v>17</v>
      </c>
      <c r="P744" s="2">
        <v>503.2221285</v>
      </c>
      <c r="Q744" s="2">
        <v>1806768.73</v>
      </c>
      <c r="R744" s="2">
        <v>6.0122118090000001</v>
      </c>
      <c r="S744" s="2">
        <v>21586.245279999999</v>
      </c>
      <c r="T744" s="6">
        <v>662000</v>
      </c>
    </row>
    <row r="745" spans="1:20">
      <c r="A745" s="5" t="s">
        <v>12</v>
      </c>
      <c r="B745" s="2" t="s">
        <v>1004</v>
      </c>
      <c r="C745" s="2" t="s">
        <v>14</v>
      </c>
      <c r="D745" s="3" t="s">
        <v>15</v>
      </c>
      <c r="E745" s="2" t="s">
        <v>1006</v>
      </c>
      <c r="F745" s="2" t="str">
        <f t="shared" si="77"/>
        <v>STAINLESS</v>
      </c>
      <c r="G745" s="2" t="str">
        <f t="shared" si="78"/>
        <v>STEEL BOTTLE 750ML SG805</v>
      </c>
      <c r="H745" s="2" t="str">
        <f t="shared" si="79"/>
        <v>AM-06</v>
      </c>
      <c r="I745" s="15" t="str">
        <f t="shared" si="80"/>
        <v/>
      </c>
      <c r="J745" s="15" t="str">
        <f t="shared" si="83"/>
        <v/>
      </c>
      <c r="K745" s="2" t="str">
        <f>IFERROR(
TRIM(_xlfn.TEXTAFTER(_xlfn.TEXTBEFORE(_xlfn.TEXTAFTER(tblRaw[[#This Row],[GOODS DESCRIPTION]],"QTY"),"/")," ")),
tblRaw[[#This Row],[Unit of measure]]
)</f>
        <v>:6732 PCS</v>
      </c>
      <c r="L745" s="2">
        <f t="shared" si="81"/>
        <v>1.036</v>
      </c>
      <c r="M745" s="2" t="str">
        <f t="shared" si="82"/>
        <v>USD</v>
      </c>
      <c r="N745" s="2">
        <v>1009.8</v>
      </c>
      <c r="O745" s="2" t="s">
        <v>17</v>
      </c>
      <c r="P745" s="2">
        <v>596.41117050000003</v>
      </c>
      <c r="Q745" s="2">
        <v>602256</v>
      </c>
      <c r="R745" s="2">
        <v>7.1255814879999999</v>
      </c>
      <c r="S745" s="2">
        <v>7195.4121859999996</v>
      </c>
      <c r="T745" s="6">
        <v>220666.6</v>
      </c>
    </row>
    <row r="746" spans="1:20">
      <c r="A746" s="5" t="s">
        <v>12</v>
      </c>
      <c r="B746" s="2" t="s">
        <v>1004</v>
      </c>
      <c r="C746" s="2" t="s">
        <v>14</v>
      </c>
      <c r="D746" s="3" t="s">
        <v>15</v>
      </c>
      <c r="E746" s="2" t="s">
        <v>1007</v>
      </c>
      <c r="F746" s="2" t="str">
        <f t="shared" si="77"/>
        <v>STAINLESS</v>
      </c>
      <c r="G746" s="2" t="str">
        <f t="shared" si="78"/>
        <v>STEEL COLA BOTTLE 750ML SK750</v>
      </c>
      <c r="H746" s="2" t="str">
        <f t="shared" si="79"/>
        <v>SL-01</v>
      </c>
      <c r="I746" s="15" t="str">
        <f t="shared" si="80"/>
        <v/>
      </c>
      <c r="J746" s="15" t="str">
        <f t="shared" si="83"/>
        <v/>
      </c>
      <c r="K746" s="2" t="str">
        <f>IFERROR(
TRIM(_xlfn.TEXTAFTER(_xlfn.TEXTBEFORE(_xlfn.TEXTAFTER(tblRaw[[#This Row],[GOODS DESCRIPTION]],"QTY"),"/")," ")),
tblRaw[[#This Row],[Unit of measure]]
)</f>
        <v>:15228PCS</v>
      </c>
      <c r="L746" s="2">
        <f t="shared" si="81"/>
        <v>1.18</v>
      </c>
      <c r="M746" s="2" t="str">
        <f t="shared" si="82"/>
        <v>USD</v>
      </c>
      <c r="N746" s="2">
        <v>3045.6</v>
      </c>
      <c r="O746" s="2" t="s">
        <v>17</v>
      </c>
      <c r="P746" s="2">
        <v>509.48263400000002</v>
      </c>
      <c r="Q746" s="2">
        <v>1551680.31</v>
      </c>
      <c r="R746" s="2">
        <v>6.0870087689999997</v>
      </c>
      <c r="S746" s="2">
        <v>18538.59391</v>
      </c>
      <c r="T746" s="6">
        <v>568535.69999999995</v>
      </c>
    </row>
    <row r="747" spans="1:20">
      <c r="A747" s="5" t="s">
        <v>12</v>
      </c>
      <c r="B747" s="2" t="s">
        <v>1004</v>
      </c>
      <c r="C747" s="2" t="s">
        <v>14</v>
      </c>
      <c r="D747" s="3" t="s">
        <v>18</v>
      </c>
      <c r="E747" s="2" t="s">
        <v>1008</v>
      </c>
      <c r="F747" s="2" t="str">
        <f t="shared" si="77"/>
        <v>8001-2</v>
      </c>
      <c r="G747" s="2" t="str">
        <f t="shared" si="78"/>
        <v>STEEL SCRUBBER 2 PCS SET</v>
      </c>
      <c r="H747" s="2" t="str">
        <f t="shared" si="79"/>
        <v>QTY- 168000 SETS/USD 0.16 PER SETS</v>
      </c>
      <c r="I747" s="15" t="str">
        <f t="shared" si="80"/>
        <v>QTY-</v>
      </c>
      <c r="J747" s="15">
        <f t="shared" si="83"/>
        <v>168000</v>
      </c>
      <c r="K747" s="2" t="str">
        <f>IFERROR(
TRIM(_xlfn.TEXTAFTER(_xlfn.TEXTBEFORE(_xlfn.TEXTAFTER(tblRaw[[#This Row],[GOODS DESCRIPTION]],"QTY"),"/")," ")),
tblRaw[[#This Row],[Unit of measure]]
)</f>
        <v>168000 SETS</v>
      </c>
      <c r="L747" s="2">
        <f t="shared" si="81"/>
        <v>0.16</v>
      </c>
      <c r="M747" s="2" t="str">
        <f t="shared" si="82"/>
        <v>USD</v>
      </c>
      <c r="N747" s="2">
        <v>4900</v>
      </c>
      <c r="O747" s="2" t="s">
        <v>17</v>
      </c>
      <c r="P747" s="2">
        <v>469.08864899999998</v>
      </c>
      <c r="Q747" s="2">
        <v>2298534.38</v>
      </c>
      <c r="R747" s="2">
        <v>5.6044044079999997</v>
      </c>
      <c r="S747" s="2">
        <v>27461.581600000001</v>
      </c>
      <c r="T747" s="6">
        <v>1010435.8</v>
      </c>
    </row>
    <row r="748" spans="1:20">
      <c r="A748" s="5" t="s">
        <v>12</v>
      </c>
      <c r="B748" s="2" t="s">
        <v>1009</v>
      </c>
      <c r="C748" s="2" t="s">
        <v>14</v>
      </c>
      <c r="D748" s="3" t="s">
        <v>15</v>
      </c>
      <c r="E748" s="2" t="s">
        <v>1010</v>
      </c>
      <c r="F748" s="2" t="str">
        <f t="shared" si="77"/>
        <v>STAINLESS</v>
      </c>
      <c r="G748" s="2" t="str">
        <f t="shared" si="78"/>
        <v>STEEL BOTTLE 750ML SG805</v>
      </c>
      <c r="H748" s="2" t="str">
        <f t="shared" si="79"/>
        <v>AM-06</v>
      </c>
      <c r="I748" s="15" t="str">
        <f t="shared" si="80"/>
        <v/>
      </c>
      <c r="J748" s="15" t="str">
        <f t="shared" si="83"/>
        <v/>
      </c>
      <c r="K748" s="2" t="str">
        <f>IFERROR(
TRIM(_xlfn.TEXTAFTER(_xlfn.TEXTBEFORE(_xlfn.TEXTAFTER(tblRaw[[#This Row],[GOODS DESCRIPTION]],"QTY"),"/")," ")),
tblRaw[[#This Row],[Unit of measure]]
)</f>
        <v>:18504 PCS</v>
      </c>
      <c r="L748" s="2">
        <f t="shared" si="81"/>
        <v>1.036</v>
      </c>
      <c r="M748" s="2" t="str">
        <f t="shared" si="82"/>
        <v>USD</v>
      </c>
      <c r="N748" s="2">
        <v>2775.6</v>
      </c>
      <c r="O748" s="2" t="s">
        <v>17</v>
      </c>
      <c r="P748" s="2">
        <v>596.12137919999998</v>
      </c>
      <c r="Q748" s="2">
        <v>1654594.5</v>
      </c>
      <c r="R748" s="2">
        <v>7.1221192249999996</v>
      </c>
      <c r="S748" s="2">
        <v>19768.154119999999</v>
      </c>
      <c r="T748" s="6">
        <v>606243.4</v>
      </c>
    </row>
    <row r="749" spans="1:20">
      <c r="A749" s="5" t="s">
        <v>12</v>
      </c>
      <c r="B749" s="2" t="s">
        <v>1009</v>
      </c>
      <c r="C749" s="2" t="s">
        <v>14</v>
      </c>
      <c r="D749" s="3" t="s">
        <v>15</v>
      </c>
      <c r="E749" s="2" t="s">
        <v>1011</v>
      </c>
      <c r="F749" s="2" t="str">
        <f t="shared" si="77"/>
        <v>STAINLESS</v>
      </c>
      <c r="G749" s="2" t="str">
        <f t="shared" si="78"/>
        <v>STEEL SPORTS BOTTLE 750ML SG-702</v>
      </c>
      <c r="H749" s="2" t="str">
        <f t="shared" si="79"/>
        <v>SB-01</v>
      </c>
      <c r="I749" s="15" t="str">
        <f t="shared" si="80"/>
        <v>SB-01)</v>
      </c>
      <c r="J749" s="15">
        <f t="shared" si="83"/>
        <v>12924</v>
      </c>
      <c r="K749" s="2" t="str">
        <f>IFERROR(
TRIM(_xlfn.TEXTAFTER(_xlfn.TEXTBEFORE(_xlfn.TEXTAFTER(tblRaw[[#This Row],[GOODS DESCRIPTION]],"QTY"),"/")," ")),
tblRaw[[#This Row],[Unit of measure]]
)</f>
        <v>PCS</v>
      </c>
      <c r="L749" s="2">
        <f t="shared" si="81"/>
        <v>1.0940000000000001</v>
      </c>
      <c r="M749" s="2" t="str">
        <f t="shared" si="82"/>
        <v>USD</v>
      </c>
      <c r="N749" s="2">
        <v>2046.3</v>
      </c>
      <c r="O749" s="2" t="s">
        <v>17</v>
      </c>
      <c r="P749" s="2">
        <v>596.36399840000001</v>
      </c>
      <c r="Q749" s="2">
        <v>1220339.6499999999</v>
      </c>
      <c r="R749" s="2">
        <v>7.1250179019999997</v>
      </c>
      <c r="S749" s="2">
        <v>14579.924129999999</v>
      </c>
      <c r="T749" s="6">
        <v>447132.4</v>
      </c>
    </row>
    <row r="750" spans="1:20">
      <c r="A750" s="5" t="s">
        <v>12</v>
      </c>
      <c r="B750" s="2" t="s">
        <v>1009</v>
      </c>
      <c r="C750" s="2" t="s">
        <v>14</v>
      </c>
      <c r="D750" s="3" t="s">
        <v>15</v>
      </c>
      <c r="E750" s="2" t="s">
        <v>1012</v>
      </c>
      <c r="F750" s="2" t="str">
        <f t="shared" si="77"/>
        <v>STAINLESS</v>
      </c>
      <c r="G750" s="2" t="str">
        <f t="shared" si="78"/>
        <v>STEEL SPORTS BOTTLE 650ML S115</v>
      </c>
      <c r="H750" s="2" t="str">
        <f t="shared" si="79"/>
        <v>NP-21</v>
      </c>
      <c r="I750" s="15" t="str">
        <f t="shared" si="80"/>
        <v>NP-21)</v>
      </c>
      <c r="J750" s="15" t="str">
        <f t="shared" si="83"/>
        <v/>
      </c>
      <c r="K750" s="2" t="str">
        <f>IFERROR(
TRIM(_xlfn.TEXTAFTER(_xlfn.TEXTBEFORE(_xlfn.TEXTAFTER(tblRaw[[#This Row],[GOODS DESCRIPTION]],"QTY"),"/")," ")),
tblRaw[[#This Row],[Unit of measure]]
)</f>
        <v>:14148PCS</v>
      </c>
      <c r="L750" s="2">
        <f t="shared" si="81"/>
        <v>1.036</v>
      </c>
      <c r="M750" s="2" t="str">
        <f t="shared" si="82"/>
        <v>USD</v>
      </c>
      <c r="N750" s="2">
        <v>2515.1999999999998</v>
      </c>
      <c r="O750" s="2" t="s">
        <v>17</v>
      </c>
      <c r="P750" s="2">
        <v>502.97762010000002</v>
      </c>
      <c r="Q750" s="2">
        <v>1265089.31</v>
      </c>
      <c r="R750" s="2">
        <v>6.0092905620000003</v>
      </c>
      <c r="S750" s="2">
        <v>15114.56762</v>
      </c>
      <c r="T750" s="6">
        <v>463528.8</v>
      </c>
    </row>
    <row r="751" spans="1:20">
      <c r="A751" s="5" t="s">
        <v>12</v>
      </c>
      <c r="B751" s="2" t="s">
        <v>1013</v>
      </c>
      <c r="C751" s="2" t="s">
        <v>14</v>
      </c>
      <c r="D751" s="3" t="s">
        <v>15</v>
      </c>
      <c r="E751" s="2" t="s">
        <v>1014</v>
      </c>
      <c r="F751" s="2" t="str">
        <f t="shared" si="77"/>
        <v>KWP-600B</v>
      </c>
      <c r="G751" s="2" t="str">
        <f t="shared" si="78"/>
        <v>SS OIL POT 600 ML</v>
      </c>
      <c r="H751" s="2" t="str">
        <f t="shared" si="79"/>
        <v>QTY :39000 PCS/USD:1.21 PER PCS</v>
      </c>
      <c r="I751" s="15" t="str">
        <f t="shared" si="80"/>
        <v>QTY</v>
      </c>
      <c r="J751" s="15" t="str">
        <f t="shared" si="83"/>
        <v/>
      </c>
      <c r="K751" s="2" t="str">
        <f>IFERROR(
TRIM(_xlfn.TEXTAFTER(_xlfn.TEXTBEFORE(_xlfn.TEXTAFTER(tblRaw[[#This Row],[GOODS DESCRIPTION]],"QTY"),"/")," ")),
tblRaw[[#This Row],[Unit of measure]]
)</f>
        <v>:39000 PCS</v>
      </c>
      <c r="L751" s="2">
        <f t="shared" si="81"/>
        <v>1.21</v>
      </c>
      <c r="M751" s="2" t="str">
        <f t="shared" si="82"/>
        <v>USD</v>
      </c>
      <c r="N751" s="2">
        <v>6825</v>
      </c>
      <c r="O751" s="2" t="s">
        <v>17</v>
      </c>
      <c r="P751" s="2">
        <v>583.8795106</v>
      </c>
      <c r="Q751" s="2">
        <v>3984977.66</v>
      </c>
      <c r="R751" s="2">
        <v>6.9925689889999996</v>
      </c>
      <c r="S751" s="2">
        <v>47724.283349999998</v>
      </c>
      <c r="T751" s="6">
        <v>1460095.8</v>
      </c>
    </row>
    <row r="752" spans="1:20">
      <c r="A752" s="5" t="s">
        <v>12</v>
      </c>
      <c r="B752" s="2" t="s">
        <v>1015</v>
      </c>
      <c r="C752" s="2" t="s">
        <v>14</v>
      </c>
      <c r="D752" s="3" t="s">
        <v>15</v>
      </c>
      <c r="E752" s="2" t="s">
        <v>1016</v>
      </c>
      <c r="F752" s="2" t="str">
        <f t="shared" si="77"/>
        <v>STEEL</v>
      </c>
      <c r="G752" s="2" t="str">
        <f t="shared" si="78"/>
        <v>SALT BOTTLE</v>
      </c>
      <c r="H752" s="2" t="str">
        <f t="shared" si="79"/>
        <v>NP-19</v>
      </c>
      <c r="I752" s="15" t="str">
        <f t="shared" si="80"/>
        <v>QTY:42</v>
      </c>
      <c r="J752" s="15">
        <f t="shared" si="83"/>
        <v>42432</v>
      </c>
      <c r="K752" s="2" t="str">
        <f>IFERROR(
TRIM(_xlfn.TEXTAFTER(_xlfn.TEXTBEFORE(_xlfn.TEXTAFTER(tblRaw[[#This Row],[GOODS DESCRIPTION]],"QTY"),"/")," ")),
tblRaw[[#This Row],[Unit of measure]]
)</f>
        <v>PCS</v>
      </c>
      <c r="L752" s="2">
        <f t="shared" si="81"/>
        <v>0.46700000000000003</v>
      </c>
      <c r="M752" s="2" t="str">
        <f t="shared" si="82"/>
        <v>USD</v>
      </c>
      <c r="N752" s="2">
        <v>7514</v>
      </c>
      <c r="O752" s="2" t="s">
        <v>17</v>
      </c>
      <c r="P752" s="2">
        <v>231.98643730000001</v>
      </c>
      <c r="Q752" s="2">
        <v>1743146.09</v>
      </c>
      <c r="R752" s="2">
        <v>2.778280686</v>
      </c>
      <c r="S752" s="2">
        <v>20876.001079999998</v>
      </c>
      <c r="T752" s="6">
        <v>638688.69999999995</v>
      </c>
    </row>
    <row r="753" spans="1:20">
      <c r="A753" s="5" t="s">
        <v>12</v>
      </c>
      <c r="B753" s="2" t="s">
        <v>1017</v>
      </c>
      <c r="C753" s="2" t="s">
        <v>14</v>
      </c>
      <c r="D753" s="3" t="s">
        <v>15</v>
      </c>
      <c r="E753" s="2" t="s">
        <v>1018</v>
      </c>
      <c r="F753" s="2" t="str">
        <f t="shared" si="77"/>
        <v>AM-06</v>
      </c>
      <c r="G753" s="2" t="str">
        <f t="shared" si="78"/>
        <v>- STAINLESS STEEL BOTTLE 750ML SG805</v>
      </c>
      <c r="H753" s="2" t="str">
        <f t="shared" si="79"/>
        <v>QTY:7884 NUM/USD1.0100 PER NUM</v>
      </c>
      <c r="I753" s="15" t="str">
        <f t="shared" si="80"/>
        <v/>
      </c>
      <c r="J753" s="15">
        <f t="shared" si="83"/>
        <v>7884</v>
      </c>
      <c r="K753" s="2" t="str">
        <f>IFERROR(
TRIM(_xlfn.TEXTAFTER(_xlfn.TEXTBEFORE(_xlfn.TEXTAFTER(tblRaw[[#This Row],[GOODS DESCRIPTION]],"QTY"),"/")," ")),
tblRaw[[#This Row],[Unit of measure]]
)</f>
        <v>NUM</v>
      </c>
      <c r="L753" s="2">
        <f t="shared" si="81"/>
        <v>0.01</v>
      </c>
      <c r="M753" s="2" t="str">
        <f t="shared" si="82"/>
        <v>USD</v>
      </c>
      <c r="N753" s="2">
        <v>1182.5999999999999</v>
      </c>
      <c r="O753" s="2" t="s">
        <v>17</v>
      </c>
      <c r="P753" s="2">
        <v>581.5702943</v>
      </c>
      <c r="Q753" s="2">
        <v>687765.03</v>
      </c>
      <c r="R753" s="2">
        <v>6.9649137039999998</v>
      </c>
      <c r="S753" s="2">
        <v>8236.7069460000002</v>
      </c>
      <c r="T753" s="6">
        <v>251997.1</v>
      </c>
    </row>
    <row r="754" spans="1:20">
      <c r="A754" s="5" t="s">
        <v>12</v>
      </c>
      <c r="B754" s="2" t="s">
        <v>1017</v>
      </c>
      <c r="C754" s="2" t="s">
        <v>14</v>
      </c>
      <c r="D754" s="3" t="s">
        <v>15</v>
      </c>
      <c r="E754" s="2" t="s">
        <v>1019</v>
      </c>
      <c r="F754" s="2" t="str">
        <f t="shared" si="77"/>
        <v>NP-21</v>
      </c>
      <c r="G754" s="2" t="str">
        <f t="shared" si="78"/>
        <v>STAINLESS STEEL SPORTS BOTTLE 650ML S115</v>
      </c>
      <c r="H754" s="2" t="str">
        <f t="shared" si="79"/>
        <v>QTY: 46116 NUM/USD 1.0102 PER NUM</v>
      </c>
      <c r="I754" s="15" t="str">
        <f t="shared" si="80"/>
        <v>QTY:</v>
      </c>
      <c r="J754" s="15">
        <f t="shared" si="83"/>
        <v>46116</v>
      </c>
      <c r="K754" s="2" t="str">
        <f>IFERROR(
TRIM(_xlfn.TEXTAFTER(_xlfn.TEXTBEFORE(_xlfn.TEXTAFTER(tblRaw[[#This Row],[GOODS DESCRIPTION]],"QTY"),"/")," ")),
tblRaw[[#This Row],[Unit of measure]]
)</f>
        <v>46116 NUM</v>
      </c>
      <c r="L754" s="2">
        <f t="shared" si="81"/>
        <v>1.0102</v>
      </c>
      <c r="M754" s="2" t="str">
        <f t="shared" si="82"/>
        <v>USD</v>
      </c>
      <c r="N754" s="2">
        <v>8198.4</v>
      </c>
      <c r="O754" s="2" t="s">
        <v>17</v>
      </c>
      <c r="P754" s="2">
        <v>490.79712749999999</v>
      </c>
      <c r="Q754" s="2">
        <v>4023751.17</v>
      </c>
      <c r="R754" s="2">
        <v>5.8778099099999999</v>
      </c>
      <c r="S754" s="2">
        <v>48188.636769999997</v>
      </c>
      <c r="T754" s="6">
        <v>1474302.4</v>
      </c>
    </row>
    <row r="755" spans="1:20">
      <c r="A755" s="5" t="s">
        <v>12</v>
      </c>
      <c r="B755" s="2" t="s">
        <v>1017</v>
      </c>
      <c r="C755" s="2" t="s">
        <v>14</v>
      </c>
      <c r="D755" s="3" t="s">
        <v>15</v>
      </c>
      <c r="E755" s="2" t="s">
        <v>1020</v>
      </c>
      <c r="F755" s="2" t="str">
        <f t="shared" si="77"/>
        <v>NP-20</v>
      </c>
      <c r="G755" s="2" t="str">
        <f t="shared" si="78"/>
        <v>STAINLESS STEEL SPORTS BOTTLE 750ML S-308-C6</v>
      </c>
      <c r="H755" s="2" t="str">
        <f t="shared" si="79"/>
        <v>QTY:30672 NUM/USD 0.9880 PER NUM</v>
      </c>
      <c r="I755" s="15" t="str">
        <f t="shared" si="80"/>
        <v>QTY:30672</v>
      </c>
      <c r="J755" s="15">
        <f t="shared" si="83"/>
        <v>30672</v>
      </c>
      <c r="K755" s="2" t="str">
        <f>IFERROR(
TRIM(_xlfn.TEXTAFTER(_xlfn.TEXTBEFORE(_xlfn.TEXTAFTER(tblRaw[[#This Row],[GOODS DESCRIPTION]],"QTY"),"/")," ")),
tblRaw[[#This Row],[Unit of measure]]
)</f>
        <v>NUM</v>
      </c>
      <c r="L755" s="2">
        <f t="shared" si="81"/>
        <v>0.98799999999999999</v>
      </c>
      <c r="M755" s="2" t="str">
        <f t="shared" si="82"/>
        <v>USD</v>
      </c>
      <c r="N755" s="2">
        <v>5452.8</v>
      </c>
      <c r="O755" s="2" t="s">
        <v>17</v>
      </c>
      <c r="P755" s="2">
        <v>480.01153169999998</v>
      </c>
      <c r="Q755" s="2">
        <v>2617406.88</v>
      </c>
      <c r="R755" s="2">
        <v>5.7486410980000002</v>
      </c>
      <c r="S755" s="2">
        <v>31346.190180000001</v>
      </c>
      <c r="T755" s="6">
        <v>959017.9</v>
      </c>
    </row>
    <row r="756" spans="1:20">
      <c r="A756" s="5" t="s">
        <v>12</v>
      </c>
      <c r="B756" s="2" t="s">
        <v>1021</v>
      </c>
      <c r="C756" s="2" t="s">
        <v>14</v>
      </c>
      <c r="D756" s="3" t="s">
        <v>15</v>
      </c>
      <c r="E756" s="2" t="s">
        <v>1022</v>
      </c>
      <c r="F756" s="2" t="str">
        <f t="shared" si="77"/>
        <v>STEEL</v>
      </c>
      <c r="G756" s="2" t="str">
        <f t="shared" si="78"/>
        <v>LUNCH BOX 2 LAYER</v>
      </c>
      <c r="H756" s="2" t="str">
        <f t="shared" si="79"/>
        <v>8504</v>
      </c>
      <c r="I756" s="15" t="str">
        <f t="shared" si="80"/>
        <v/>
      </c>
      <c r="J756" s="15">
        <f t="shared" si="83"/>
        <v>22080</v>
      </c>
      <c r="K756" s="2" t="str">
        <f>IFERROR(
TRIM(_xlfn.TEXTAFTER(_xlfn.TEXTBEFORE(_xlfn.TEXTAFTER(tblRaw[[#This Row],[GOODS DESCRIPTION]],"QTY"),"/")," ")),
tblRaw[[#This Row],[Unit of measure]]
)</f>
        <v>PCS</v>
      </c>
      <c r="L756" s="2">
        <f t="shared" si="81"/>
        <v>2.48</v>
      </c>
      <c r="M756" s="2" t="str">
        <f t="shared" si="82"/>
        <v>USD</v>
      </c>
      <c r="N756" s="2">
        <v>10561.6</v>
      </c>
      <c r="O756" s="2" t="s">
        <v>17</v>
      </c>
      <c r="P756" s="2">
        <v>440.04801070000002</v>
      </c>
      <c r="Q756" s="2">
        <v>4647611.07</v>
      </c>
      <c r="R756" s="2">
        <v>5.2700360570000004</v>
      </c>
      <c r="S756" s="2">
        <v>55660.01281</v>
      </c>
      <c r="T756" s="6">
        <v>1702884.7</v>
      </c>
    </row>
    <row r="757" spans="1:20">
      <c r="A757" s="5" t="s">
        <v>12</v>
      </c>
      <c r="B757" s="2" t="s">
        <v>1021</v>
      </c>
      <c r="C757" s="2" t="s">
        <v>14</v>
      </c>
      <c r="D757" s="3" t="s">
        <v>15</v>
      </c>
      <c r="E757" s="2" t="s">
        <v>1023</v>
      </c>
      <c r="F757" s="2" t="str">
        <f t="shared" si="77"/>
        <v>STEEL</v>
      </c>
      <c r="G757" s="2" t="str">
        <f t="shared" si="78"/>
        <v>RECTANGLE CONTAINER BIG</v>
      </c>
      <c r="H757" s="2" t="str">
        <f t="shared" si="79"/>
        <v>6578</v>
      </c>
      <c r="I757" s="15" t="str">
        <f t="shared" si="80"/>
        <v/>
      </c>
      <c r="J757" s="15">
        <f t="shared" si="83"/>
        <v>38400</v>
      </c>
      <c r="K757" s="2" t="str">
        <f>IFERROR(
TRIM(_xlfn.TEXTAFTER(_xlfn.TEXTBEFORE(_xlfn.TEXTAFTER(tblRaw[[#This Row],[GOODS DESCRIPTION]],"QTY"),"/")," ")),
tblRaw[[#This Row],[Unit of measure]]
)</f>
        <v>PCS</v>
      </c>
      <c r="L757" s="2">
        <f t="shared" si="81"/>
        <v>1.66</v>
      </c>
      <c r="M757" s="2" t="str">
        <f t="shared" si="82"/>
        <v>USD</v>
      </c>
      <c r="N757" s="2">
        <v>11344</v>
      </c>
      <c r="O757" s="2" t="s">
        <v>17</v>
      </c>
      <c r="P757" s="2">
        <v>476.9272373</v>
      </c>
      <c r="Q757" s="2">
        <v>5410262.5800000001</v>
      </c>
      <c r="R757" s="2">
        <v>5.711703441</v>
      </c>
      <c r="S757" s="2">
        <v>64793.563829999999</v>
      </c>
      <c r="T757" s="6">
        <v>1982320.2</v>
      </c>
    </row>
    <row r="758" spans="1:20">
      <c r="A758" s="5" t="s">
        <v>12</v>
      </c>
      <c r="B758" s="2" t="s">
        <v>1021</v>
      </c>
      <c r="C758" s="2" t="s">
        <v>14</v>
      </c>
      <c r="D758" s="3" t="s">
        <v>15</v>
      </c>
      <c r="E758" s="2" t="s">
        <v>1024</v>
      </c>
      <c r="F758" s="2" t="str">
        <f t="shared" si="77"/>
        <v>STEEL</v>
      </c>
      <c r="G758" s="2" t="str">
        <f t="shared" si="78"/>
        <v>LUNCH BOX 3 LAYER</v>
      </c>
      <c r="H758" s="2" t="str">
        <f t="shared" si="79"/>
        <v>8505</v>
      </c>
      <c r="I758" s="15" t="str">
        <f t="shared" si="80"/>
        <v/>
      </c>
      <c r="J758" s="15">
        <f t="shared" si="83"/>
        <v>16800</v>
      </c>
      <c r="K758" s="2" t="str">
        <f>IFERROR(
TRIM(_xlfn.TEXTAFTER(_xlfn.TEXTBEFORE(_xlfn.TEXTAFTER(tblRaw[[#This Row],[GOODS DESCRIPTION]],"QTY"),"/")," ")),
tblRaw[[#This Row],[Unit of measure]]
)</f>
        <v>PCS</v>
      </c>
      <c r="L758" s="2">
        <f t="shared" si="81"/>
        <v>3.45</v>
      </c>
      <c r="M758" s="2" t="str">
        <f t="shared" si="82"/>
        <v>USD</v>
      </c>
      <c r="N758" s="2">
        <v>10892</v>
      </c>
      <c r="O758" s="2" t="s">
        <v>17</v>
      </c>
      <c r="P758" s="2">
        <v>451.64768729999997</v>
      </c>
      <c r="Q758" s="2">
        <v>4919346.6100000003</v>
      </c>
      <c r="R758" s="2">
        <v>5.4089543390000001</v>
      </c>
      <c r="S758" s="2">
        <v>58914.33066</v>
      </c>
      <c r="T758" s="6">
        <v>1802448.5</v>
      </c>
    </row>
    <row r="759" spans="1:20">
      <c r="A759" s="5" t="s">
        <v>12</v>
      </c>
      <c r="B759" s="2" t="s">
        <v>1021</v>
      </c>
      <c r="C759" s="2" t="s">
        <v>14</v>
      </c>
      <c r="D759" s="3" t="s">
        <v>15</v>
      </c>
      <c r="E759" s="2" t="s">
        <v>1025</v>
      </c>
      <c r="F759" s="2" t="str">
        <f t="shared" si="77"/>
        <v>STEEL</v>
      </c>
      <c r="G759" s="2" t="str">
        <f t="shared" si="78"/>
        <v>ROUND CONTAINER</v>
      </c>
      <c r="H759" s="2" t="str">
        <f t="shared" si="79"/>
        <v>6856</v>
      </c>
      <c r="I759" s="15" t="str">
        <f t="shared" si="80"/>
        <v/>
      </c>
      <c r="J759" s="15">
        <f t="shared" si="83"/>
        <v>125760</v>
      </c>
      <c r="K759" s="2" t="str">
        <f>IFERROR(
TRIM(_xlfn.TEXTAFTER(_xlfn.TEXTBEFORE(_xlfn.TEXTAFTER(tblRaw[[#This Row],[GOODS DESCRIPTION]],"QTY"),"/")," ")),
tblRaw[[#This Row],[Unit of measure]]
)</f>
        <v>PCS</v>
      </c>
      <c r="L759" s="2" t="str">
        <f t="shared" si="81"/>
        <v/>
      </c>
      <c r="M759" s="2" t="str">
        <f t="shared" si="82"/>
        <v/>
      </c>
      <c r="N759" s="2">
        <v>10480</v>
      </c>
      <c r="O759" s="2" t="s">
        <v>17</v>
      </c>
      <c r="P759" s="2">
        <v>611.09893030000001</v>
      </c>
      <c r="Q759" s="2">
        <v>6404316.79</v>
      </c>
      <c r="R759" s="2">
        <v>7.3185500640000001</v>
      </c>
      <c r="S759" s="2">
        <v>76698.404670000004</v>
      </c>
      <c r="T759" s="6">
        <v>2346541.7000000002</v>
      </c>
    </row>
    <row r="760" spans="1:20">
      <c r="A760" s="5" t="s">
        <v>12</v>
      </c>
      <c r="B760" s="2" t="s">
        <v>1026</v>
      </c>
      <c r="C760" s="2" t="s">
        <v>14</v>
      </c>
      <c r="D760" s="3" t="s">
        <v>15</v>
      </c>
      <c r="E760" s="2" t="s">
        <v>1027</v>
      </c>
      <c r="F760" s="2" t="str">
        <f t="shared" si="77"/>
        <v>RYX-02-020</v>
      </c>
      <c r="G760" s="2" t="str">
        <f t="shared" si="78"/>
        <v>MILD STEEL MULTI FUNCTION CLOTH STAND</v>
      </c>
      <c r="H760" s="2" t="str">
        <f t="shared" si="79"/>
        <v>QTY :2464NUM /CNY 103.0 PER NUM</v>
      </c>
      <c r="I760" s="15" t="str">
        <f t="shared" si="80"/>
        <v/>
      </c>
      <c r="J760" s="15" t="str">
        <f t="shared" si="83"/>
        <v/>
      </c>
      <c r="K760" s="2" t="str">
        <f>IFERROR(
TRIM(_xlfn.TEXTAFTER(_xlfn.TEXTBEFORE(_xlfn.TEXTAFTER(tblRaw[[#This Row],[GOODS DESCRIPTION]],"QTY"),"/")," ")),
tblRaw[[#This Row],[Unit of measure]]
)</f>
        <v>:2464NUM</v>
      </c>
      <c r="L760" s="2">
        <f t="shared" si="81"/>
        <v>103</v>
      </c>
      <c r="M760" s="2" t="str">
        <f t="shared" si="82"/>
        <v>CNY</v>
      </c>
      <c r="N760" s="2">
        <v>8008</v>
      </c>
      <c r="O760" s="2" t="s">
        <v>17</v>
      </c>
      <c r="P760" s="2">
        <v>407.12837539999998</v>
      </c>
      <c r="Q760" s="2">
        <v>3260284.03</v>
      </c>
      <c r="R760" s="2">
        <v>4.8670457310000002</v>
      </c>
      <c r="S760" s="2">
        <v>38975.302210000002</v>
      </c>
      <c r="T760" s="6">
        <v>1194568.1000000001</v>
      </c>
    </row>
    <row r="761" spans="1:20">
      <c r="A761" s="5" t="s">
        <v>12</v>
      </c>
      <c r="B761" s="2" t="s">
        <v>1026</v>
      </c>
      <c r="C761" s="2" t="s">
        <v>14</v>
      </c>
      <c r="D761" s="3" t="s">
        <v>15</v>
      </c>
      <c r="E761" s="2" t="s">
        <v>1028</v>
      </c>
      <c r="F761" s="2" t="str">
        <f t="shared" si="77"/>
        <v>KL326D-9S</v>
      </c>
      <c r="G761" s="2" t="str">
        <f t="shared" si="78"/>
        <v>STAINLESS STEEL GRATER WITH HANDLE</v>
      </c>
      <c r="H761" s="2" t="str">
        <f t="shared" si="79"/>
        <v>MILD STEEL</v>
      </c>
      <c r="I761" s="15" t="str">
        <f t="shared" si="80"/>
        <v/>
      </c>
      <c r="J761" s="15" t="str">
        <f t="shared" si="83"/>
        <v/>
      </c>
      <c r="K761" s="2" t="str">
        <f>IFERROR(
TRIM(_xlfn.TEXTAFTER(_xlfn.TEXTBEFORE(_xlfn.TEXTAFTER(tblRaw[[#This Row],[GOODS DESCRIPTION]],"QTY"),"/")," ")),
tblRaw[[#This Row],[Unit of measure]]
)</f>
        <v>- 37560 NUM</v>
      </c>
      <c r="L761" s="2">
        <f t="shared" si="81"/>
        <v>0.95</v>
      </c>
      <c r="M761" s="2" t="str">
        <f t="shared" si="82"/>
        <v>USD</v>
      </c>
      <c r="N761" s="2">
        <v>8607.5</v>
      </c>
      <c r="O761" s="2" t="s">
        <v>17</v>
      </c>
      <c r="P761" s="2">
        <v>352.4233959</v>
      </c>
      <c r="Q761" s="2">
        <v>3033484.38</v>
      </c>
      <c r="R761" s="2">
        <v>4.2130710799999997</v>
      </c>
      <c r="S761" s="2">
        <v>36264.009319999997</v>
      </c>
      <c r="T761" s="6">
        <v>1111468.7</v>
      </c>
    </row>
    <row r="762" spans="1:20">
      <c r="A762" s="5" t="s">
        <v>12</v>
      </c>
      <c r="B762" s="2" t="s">
        <v>1026</v>
      </c>
      <c r="C762" s="2" t="s">
        <v>14</v>
      </c>
      <c r="D762" s="3" t="s">
        <v>15</v>
      </c>
      <c r="E762" s="2" t="s">
        <v>1000</v>
      </c>
      <c r="F762" s="2" t="str">
        <f t="shared" si="77"/>
        <v>KL324H-9S</v>
      </c>
      <c r="G762" s="2" t="str">
        <f t="shared" si="78"/>
        <v>STAINLESS STEEL GRATER WITH HANDLE</v>
      </c>
      <c r="H762" s="2" t="str">
        <f t="shared" si="79"/>
        <v>MILD STEEL</v>
      </c>
      <c r="I762" s="15" t="str">
        <f t="shared" si="80"/>
        <v/>
      </c>
      <c r="J762" s="15" t="str">
        <f t="shared" si="83"/>
        <v/>
      </c>
      <c r="K762" s="2" t="str">
        <f>IFERROR(
TRIM(_xlfn.TEXTAFTER(_xlfn.TEXTBEFORE(_xlfn.TEXTAFTER(tblRaw[[#This Row],[GOODS DESCRIPTION]],"QTY"),"/")," ")),
tblRaw[[#This Row],[Unit of measure]]
)</f>
        <v>- 59040 PCS</v>
      </c>
      <c r="L762" s="2">
        <f t="shared" si="81"/>
        <v>0.65500000000000003</v>
      </c>
      <c r="M762" s="2" t="str">
        <f t="shared" si="82"/>
        <v>USD</v>
      </c>
      <c r="N762" s="2">
        <v>9676</v>
      </c>
      <c r="O762" s="2" t="s">
        <v>17</v>
      </c>
      <c r="P762" s="2">
        <v>339.35308909999998</v>
      </c>
      <c r="Q762" s="2">
        <v>3283580.49</v>
      </c>
      <c r="R762" s="2">
        <v>4.0568211490000001</v>
      </c>
      <c r="S762" s="2">
        <v>39253.80143</v>
      </c>
      <c r="T762" s="6">
        <v>1203103.8999999999</v>
      </c>
    </row>
    <row r="763" spans="1:20">
      <c r="A763" s="5" t="s">
        <v>12</v>
      </c>
      <c r="B763" s="2" t="s">
        <v>1029</v>
      </c>
      <c r="C763" s="2" t="s">
        <v>14</v>
      </c>
      <c r="D763" s="3" t="s">
        <v>18</v>
      </c>
      <c r="E763" s="2" t="s">
        <v>1030</v>
      </c>
      <c r="F763" s="2" t="str">
        <f t="shared" si="77"/>
        <v>SS410</v>
      </c>
      <c r="G763" s="2" t="str">
        <f t="shared" si="78"/>
        <v>SS SCRUBBER 3 PCS SET</v>
      </c>
      <c r="H763" s="2" t="str">
        <f t="shared" si="79"/>
        <v>QTY- 118680 SET/ USD 0.167 PERSET</v>
      </c>
      <c r="I763" s="15" t="str">
        <f t="shared" si="80"/>
        <v>QTY-</v>
      </c>
      <c r="J763" s="15">
        <f t="shared" si="83"/>
        <v>118680</v>
      </c>
      <c r="K763" s="2" t="str">
        <f>IFERROR(
TRIM(_xlfn.TEXTAFTER(_xlfn.TEXTBEFORE(_xlfn.TEXTAFTER(tblRaw[[#This Row],[GOODS DESCRIPTION]],"QTY"),"/")," ")),
tblRaw[[#This Row],[Unit of measure]]
)</f>
        <v>118680 SET</v>
      </c>
      <c r="L763" s="2">
        <f t="shared" si="81"/>
        <v>0.16700000000000001</v>
      </c>
      <c r="M763" s="2" t="str">
        <f t="shared" si="82"/>
        <v>USD</v>
      </c>
      <c r="N763" s="2">
        <v>7615.3</v>
      </c>
      <c r="O763" s="2" t="s">
        <v>17</v>
      </c>
      <c r="P763" s="2">
        <v>225.4696558</v>
      </c>
      <c r="Q763" s="2">
        <v>1717019.07</v>
      </c>
      <c r="R763" s="2">
        <v>2.7247088320000001</v>
      </c>
      <c r="S763" s="2">
        <v>20749.475170000002</v>
      </c>
      <c r="T763" s="6">
        <v>754801.6</v>
      </c>
    </row>
    <row r="764" spans="1:20">
      <c r="A764" s="5" t="s">
        <v>12</v>
      </c>
      <c r="B764" s="2" t="s">
        <v>1031</v>
      </c>
      <c r="C764" s="2" t="s">
        <v>14</v>
      </c>
      <c r="D764" s="3" t="s">
        <v>15</v>
      </c>
      <c r="E764" s="2" t="s">
        <v>1032</v>
      </c>
      <c r="F764" s="2" t="str">
        <f t="shared" si="77"/>
        <v>KWB-600F</v>
      </c>
      <c r="G764" s="2" t="str">
        <f t="shared" si="78"/>
        <v>STAINLESS STEEL SPORTS BOTTLE</v>
      </c>
      <c r="H764" s="2" t="str">
        <f t="shared" si="79"/>
        <v>QTY.50400 PCS/USD 0.94 PER PCS</v>
      </c>
      <c r="I764" s="15" t="str">
        <f t="shared" si="80"/>
        <v>QTY.50400</v>
      </c>
      <c r="J764" s="15">
        <f t="shared" si="83"/>
        <v>50400</v>
      </c>
      <c r="K764" s="2" t="str">
        <f>IFERROR(
TRIM(_xlfn.TEXTAFTER(_xlfn.TEXTBEFORE(_xlfn.TEXTAFTER(tblRaw[[#This Row],[GOODS DESCRIPTION]],"QTY"),"/")," ")),
tblRaw[[#This Row],[Unit of measure]]
)</f>
        <v>PCS</v>
      </c>
      <c r="L764" s="2">
        <f t="shared" si="81"/>
        <v>0.94</v>
      </c>
      <c r="M764" s="2" t="str">
        <f t="shared" si="82"/>
        <v>USD</v>
      </c>
      <c r="N764" s="2">
        <v>7875</v>
      </c>
      <c r="O764" s="2" t="s">
        <v>17</v>
      </c>
      <c r="P764" s="2">
        <v>502.0332444</v>
      </c>
      <c r="Q764" s="2">
        <v>3953511.8</v>
      </c>
      <c r="R764" s="2">
        <v>6.100039422</v>
      </c>
      <c r="S764" s="2">
        <v>48037.810449999997</v>
      </c>
      <c r="T764" s="6">
        <v>1448566.7</v>
      </c>
    </row>
    <row r="765" spans="1:20">
      <c r="A765" s="5" t="s">
        <v>12</v>
      </c>
      <c r="B765" s="2" t="s">
        <v>1033</v>
      </c>
      <c r="C765" s="2" t="s">
        <v>14</v>
      </c>
      <c r="D765" s="3" t="s">
        <v>15</v>
      </c>
      <c r="E765" s="2" t="s">
        <v>1034</v>
      </c>
      <c r="F765" s="2" t="str">
        <f t="shared" si="77"/>
        <v>KL324H-9S</v>
      </c>
      <c r="G765" s="2" t="str">
        <f t="shared" si="78"/>
        <v>STAINLESS STEEL GRATER WITH HANDLE</v>
      </c>
      <c r="H765" s="2" t="str">
        <f t="shared" si="79"/>
        <v>QTY 59040 PCS/USD 0.655 PER PCS</v>
      </c>
      <c r="I765" s="15" t="str">
        <f t="shared" si="80"/>
        <v/>
      </c>
      <c r="J765" s="15">
        <f t="shared" si="83"/>
        <v>59040</v>
      </c>
      <c r="K765" s="2" t="str">
        <f>IFERROR(
TRIM(_xlfn.TEXTAFTER(_xlfn.TEXTBEFORE(_xlfn.TEXTAFTER(tblRaw[[#This Row],[GOODS DESCRIPTION]],"QTY"),"/")," ")),
tblRaw[[#This Row],[Unit of measure]]
)</f>
        <v>59040 PCS</v>
      </c>
      <c r="L765" s="2">
        <f t="shared" si="81"/>
        <v>0.65500000000000003</v>
      </c>
      <c r="M765" s="2" t="str">
        <f t="shared" si="82"/>
        <v>USD</v>
      </c>
      <c r="N765" s="2">
        <v>9676</v>
      </c>
      <c r="O765" s="2" t="s">
        <v>17</v>
      </c>
      <c r="P765" s="2">
        <v>334.40410500000002</v>
      </c>
      <c r="Q765" s="2">
        <v>3235694.12</v>
      </c>
      <c r="R765" s="2">
        <v>4.0632333540000003</v>
      </c>
      <c r="S765" s="2">
        <v>39315.845930000003</v>
      </c>
      <c r="T765" s="6">
        <v>1185558.3</v>
      </c>
    </row>
    <row r="766" spans="1:20">
      <c r="A766" s="5" t="s">
        <v>12</v>
      </c>
      <c r="B766" s="2" t="s">
        <v>1035</v>
      </c>
      <c r="C766" s="2" t="s">
        <v>14</v>
      </c>
      <c r="D766" s="3" t="s">
        <v>15</v>
      </c>
      <c r="E766" s="2" t="s">
        <v>1036</v>
      </c>
      <c r="F766" s="2" t="str">
        <f t="shared" si="77"/>
        <v>SB-01</v>
      </c>
      <c r="G766" s="2" t="str">
        <f t="shared" si="78"/>
        <v>STAINLESS STEEL SPORTS BOTTLE 750ML SG-702</v>
      </c>
      <c r="H766" s="2" t="str">
        <f t="shared" si="79"/>
        <v>QTY: 36540NUM/USD 1.066 PER NUM</v>
      </c>
      <c r="I766" s="15" t="str">
        <f t="shared" si="80"/>
        <v>QTY:</v>
      </c>
      <c r="J766" s="15" t="str">
        <f t="shared" si="83"/>
        <v/>
      </c>
      <c r="K766" s="2" t="str">
        <f>IFERROR(
TRIM(_xlfn.TEXTAFTER(_xlfn.TEXTBEFORE(_xlfn.TEXTAFTER(tblRaw[[#This Row],[GOODS DESCRIPTION]],"QTY"),"/")," ")),
tblRaw[[#This Row],[Unit of measure]]
)</f>
        <v>36540NUM</v>
      </c>
      <c r="L766" s="2">
        <f t="shared" si="81"/>
        <v>1.0660000000000001</v>
      </c>
      <c r="M766" s="2" t="str">
        <f t="shared" si="82"/>
        <v>USD</v>
      </c>
      <c r="N766" s="2">
        <v>5785.5</v>
      </c>
      <c r="O766" s="2" t="s">
        <v>17</v>
      </c>
      <c r="P766" s="2">
        <v>573.32752740000001</v>
      </c>
      <c r="Q766" s="2">
        <v>3316986.41</v>
      </c>
      <c r="R766" s="2">
        <v>6.9663126059999998</v>
      </c>
      <c r="S766" s="2">
        <v>40303.601580000002</v>
      </c>
      <c r="T766" s="6">
        <v>1215343.8</v>
      </c>
    </row>
    <row r="767" spans="1:20">
      <c r="A767" s="5" t="s">
        <v>12</v>
      </c>
      <c r="B767" s="2" t="s">
        <v>1035</v>
      </c>
      <c r="C767" s="2" t="s">
        <v>14</v>
      </c>
      <c r="D767" s="3" t="s">
        <v>15</v>
      </c>
      <c r="E767" s="2" t="s">
        <v>1037</v>
      </c>
      <c r="F767" s="2" t="str">
        <f t="shared" si="77"/>
        <v>NP-20</v>
      </c>
      <c r="G767" s="2" t="str">
        <f t="shared" si="78"/>
        <v>STAINLESS STEEL SPORTS BOTTLE 750ML S-308-C6</v>
      </c>
      <c r="H767" s="2" t="str">
        <f t="shared" si="79"/>
        <v>QTY:3780NUM USD 0.988 PER NUM</v>
      </c>
      <c r="I767" s="15" t="str">
        <f t="shared" si="80"/>
        <v>QTY:3780NUM</v>
      </c>
      <c r="J767" s="15" t="str">
        <f t="shared" si="83"/>
        <v/>
      </c>
      <c r="K767" s="2">
        <f ca="1">IFERROR(
TRIM(_xlfn.TEXTAFTER(_xlfn.TEXTBEFORE(_xlfn.TEXTAFTER(tblRaw[[#This Row],[GOODS DESCRIPTION]],"QTY"),"/")," ")),
tblRaw[[#This Row],[Unit of measure]]
)</f>
        <v>0</v>
      </c>
      <c r="L767" s="2">
        <f t="shared" si="81"/>
        <v>0.98799999999999999</v>
      </c>
      <c r="M767" s="2" t="str">
        <f t="shared" si="82"/>
        <v>USD</v>
      </c>
      <c r="N767" s="2">
        <v>672</v>
      </c>
      <c r="O767" s="2" t="s">
        <v>17</v>
      </c>
      <c r="P767" s="2">
        <v>473.25736610000001</v>
      </c>
      <c r="Q767" s="2">
        <v>318028.95</v>
      </c>
      <c r="R767" s="2">
        <v>5.7503932689999999</v>
      </c>
      <c r="S767" s="2">
        <v>3864.2642770000002</v>
      </c>
      <c r="T767" s="6">
        <v>116525.8</v>
      </c>
    </row>
    <row r="768" spans="1:20">
      <c r="A768" s="5" t="s">
        <v>12</v>
      </c>
      <c r="B768" s="2" t="s">
        <v>1035</v>
      </c>
      <c r="C768" s="2" t="s">
        <v>14</v>
      </c>
      <c r="D768" s="3" t="s">
        <v>15</v>
      </c>
      <c r="E768" s="2" t="s">
        <v>1038</v>
      </c>
      <c r="F768" s="2" t="str">
        <f t="shared" si="77"/>
        <v>AM-06</v>
      </c>
      <c r="G768" s="2" t="str">
        <f t="shared" si="78"/>
        <v>STAINLESS STEEL BOTTLE 750ML SG805</v>
      </c>
      <c r="H768" s="2" t="str">
        <f t="shared" si="79"/>
        <v>QTY:5616 NUM USD1.010 PER NUM</v>
      </c>
      <c r="I768" s="15" t="str">
        <f t="shared" si="80"/>
        <v/>
      </c>
      <c r="J768" s="15">
        <f t="shared" si="83"/>
        <v>5616</v>
      </c>
      <c r="K768" s="2">
        <f ca="1">IFERROR(
TRIM(_xlfn.TEXTAFTER(_xlfn.TEXTBEFORE(_xlfn.TEXTAFTER(tblRaw[[#This Row],[GOODS DESCRIPTION]],"QTY"),"/")," ")),
tblRaw[[#This Row],[Unit of measure]]
)</f>
        <v>0</v>
      </c>
      <c r="L768" s="2">
        <f t="shared" si="81"/>
        <v>0.01</v>
      </c>
      <c r="M768" s="2" t="str">
        <f t="shared" si="82"/>
        <v>USD</v>
      </c>
      <c r="N768" s="2">
        <v>842.4</v>
      </c>
      <c r="O768" s="2" t="s">
        <v>17</v>
      </c>
      <c r="P768" s="2">
        <v>573.38722700000005</v>
      </c>
      <c r="Q768" s="2">
        <v>483021.4</v>
      </c>
      <c r="R768" s="2">
        <v>6.9670379950000001</v>
      </c>
      <c r="S768" s="2">
        <v>5869.0328069999996</v>
      </c>
      <c r="T768" s="6">
        <v>176979</v>
      </c>
    </row>
    <row r="769" spans="1:20">
      <c r="A769" s="5" t="s">
        <v>12</v>
      </c>
      <c r="B769" s="2" t="s">
        <v>1035</v>
      </c>
      <c r="C769" s="2" t="s">
        <v>14</v>
      </c>
      <c r="D769" s="3" t="s">
        <v>15</v>
      </c>
      <c r="E769" s="2" t="s">
        <v>1039</v>
      </c>
      <c r="F769" s="2" t="str">
        <f t="shared" si="77"/>
        <v>KWP-1000B</v>
      </c>
      <c r="G769" s="2" t="str">
        <f t="shared" si="78"/>
        <v>SS OIL POT 900ML</v>
      </c>
      <c r="H769" s="2" t="str">
        <f t="shared" si="79"/>
        <v>QTY: 26508 PCS/USD 1.50 PER PCS</v>
      </c>
      <c r="I769" s="15" t="str">
        <f t="shared" si="80"/>
        <v>QTY:</v>
      </c>
      <c r="J769" s="15">
        <f t="shared" si="83"/>
        <v>26508</v>
      </c>
      <c r="K769" s="2" t="str">
        <f>IFERROR(
TRIM(_xlfn.TEXTAFTER(_xlfn.TEXTBEFORE(_xlfn.TEXTAFTER(tblRaw[[#This Row],[GOODS DESCRIPTION]],"QTY"),"/")," ")),
tblRaw[[#This Row],[Unit of measure]]
)</f>
        <v>26508 PCS</v>
      </c>
      <c r="L769" s="2">
        <f t="shared" si="81"/>
        <v>1.5</v>
      </c>
      <c r="M769" s="2" t="str">
        <f t="shared" si="82"/>
        <v>USD</v>
      </c>
      <c r="N769" s="2">
        <v>6850</v>
      </c>
      <c r="O769" s="2" t="s">
        <v>17</v>
      </c>
      <c r="P769" s="2">
        <v>486.24198100000001</v>
      </c>
      <c r="Q769" s="2">
        <v>3330757.57</v>
      </c>
      <c r="R769" s="2">
        <v>5.908165018</v>
      </c>
      <c r="S769" s="2">
        <v>40470.930379999998</v>
      </c>
      <c r="T769" s="6">
        <v>1220389.6000000001</v>
      </c>
    </row>
    <row r="770" spans="1:20">
      <c r="A770" s="5" t="s">
        <v>12</v>
      </c>
      <c r="B770" s="2" t="s">
        <v>1040</v>
      </c>
      <c r="C770" s="2" t="s">
        <v>14</v>
      </c>
      <c r="D770" s="3" t="s">
        <v>15</v>
      </c>
      <c r="E770" s="2" t="s">
        <v>1041</v>
      </c>
      <c r="F770" s="2" t="str">
        <f t="shared" ref="F770:F833" si="84">IFERROR(TRIM(LEFT(E770, FIND(" ", E770)-1)), "")</f>
        <v>6862</v>
      </c>
      <c r="G770" s="2" t="str">
        <f t="shared" ref="G770:G833" si="85">IFERROR(TRIM(MID(E770, FIND(" ", E770)+1, FIND("(",E770)-FIND(" ",E770)-1)), "")</f>
        <v>STEEL RECTANGLE CONTAINER LARGE</v>
      </c>
      <c r="H770" s="2" t="str">
        <f t="shared" ref="H770:H833" si="86">IFERROR(MID(E770, FIND("(",E770)+1, FIND(")",E770)-FIND("(",E770)-1), "")</f>
        <v>QTY:45576 PCS USD 1.50 PER PCS</v>
      </c>
      <c r="I770" s="15" t="str">
        <f t="shared" ref="I770:I833" si="87">IFERROR(MID(E770, FIND("(",E770, FIND("P",E770)) + 1, FIND(" ",E770, FIND("(",E770)) - FIND("(",E770) - 1), "")</f>
        <v/>
      </c>
      <c r="J770" s="15">
        <f t="shared" si="83"/>
        <v>45576</v>
      </c>
      <c r="K770" s="2">
        <f ca="1">IFERROR(
TRIM(_xlfn.TEXTAFTER(_xlfn.TEXTBEFORE(_xlfn.TEXTAFTER(tblRaw[[#This Row],[GOODS DESCRIPTION]],"QTY"),"/")," ")),
tblRaw[[#This Row],[Unit of measure]]
)</f>
        <v>0</v>
      </c>
      <c r="L770" s="2">
        <f t="shared" ref="L770:L833" si="88">IFERROR(--MID(E770, FIND("USD",E770)+4, FIND(" ",E770,FIND("USD",E770)+5)-FIND("USD",E770)-4), IFERROR(--MID(E770,FIND("CNY",E770)+4,FIND(" ",E770,FIND("CNY",E770)+5)-FIND("CNY",E770)-4),""))</f>
        <v>1.5</v>
      </c>
      <c r="M770" s="2" t="str">
        <f t="shared" ref="M770:M833" si="89">IFERROR(IF(ISNUMBER(SEARCH("USD",E770)),"USD",IF(ISNUMBER(SEARCH("CNY",E770)),"CNY","")), "")</f>
        <v>USD</v>
      </c>
      <c r="N770" s="2">
        <v>45576</v>
      </c>
      <c r="O770" s="2" t="s">
        <v>981</v>
      </c>
      <c r="P770" s="2">
        <v>125.61752300000001</v>
      </c>
      <c r="Q770" s="2">
        <v>5725144.2300000004</v>
      </c>
      <c r="R770" s="2">
        <v>1.5263368530000001</v>
      </c>
      <c r="S770" s="2">
        <v>69564.328429999994</v>
      </c>
      <c r="T770" s="6">
        <v>2097692.7999999998</v>
      </c>
    </row>
    <row r="771" spans="1:20">
      <c r="A771" s="5" t="s">
        <v>12</v>
      </c>
      <c r="B771" s="2" t="s">
        <v>1040</v>
      </c>
      <c r="C771" s="2" t="s">
        <v>14</v>
      </c>
      <c r="D771" s="3" t="s">
        <v>15</v>
      </c>
      <c r="E771" s="2" t="s">
        <v>1042</v>
      </c>
      <c r="F771" s="2" t="str">
        <f t="shared" si="84"/>
        <v>6581</v>
      </c>
      <c r="G771" s="2" t="str">
        <f t="shared" si="85"/>
        <v>STEEL ROUND CONTAINER MEDIUM</v>
      </c>
      <c r="H771" s="2" t="str">
        <f t="shared" si="86"/>
        <v>QTY 88800 PCS USD 0.92 PER PCS</v>
      </c>
      <c r="I771" s="15" t="str">
        <f t="shared" si="87"/>
        <v/>
      </c>
      <c r="J771" s="15">
        <f t="shared" ref="J771:J834" si="90">IFERROR(--SUBSTITUTE(MID(E771, FIND("QTY", E771)+4, FIND(" ",E771, FIND("QTY",E771)+5)-FIND("QTY",E771)-4), ",",""),"")</f>
        <v>88800</v>
      </c>
      <c r="K771" s="2">
        <f ca="1">IFERROR(
TRIM(_xlfn.TEXTAFTER(_xlfn.TEXTBEFORE(_xlfn.TEXTAFTER(tblRaw[[#This Row],[GOODS DESCRIPTION]],"QTY"),"/")," ")),
tblRaw[[#This Row],[Unit of measure]]
)</f>
        <v>0</v>
      </c>
      <c r="L771" s="2">
        <f t="shared" si="88"/>
        <v>0.92</v>
      </c>
      <c r="M771" s="2" t="str">
        <f t="shared" si="89"/>
        <v>USD</v>
      </c>
      <c r="N771" s="2">
        <v>88800</v>
      </c>
      <c r="O771" s="2" t="s">
        <v>981</v>
      </c>
      <c r="P771" s="2">
        <v>77.04541408</v>
      </c>
      <c r="Q771" s="2">
        <v>6841632.7699999996</v>
      </c>
      <c r="R771" s="2">
        <v>0.93615326899999995</v>
      </c>
      <c r="S771" s="2">
        <v>83130.410329999999</v>
      </c>
      <c r="T771" s="6">
        <v>2506774.2999999998</v>
      </c>
    </row>
    <row r="772" spans="1:20">
      <c r="A772" s="5" t="s">
        <v>12</v>
      </c>
      <c r="B772" s="2" t="s">
        <v>1040</v>
      </c>
      <c r="C772" s="2" t="s">
        <v>14</v>
      </c>
      <c r="D772" s="3" t="s">
        <v>15</v>
      </c>
      <c r="E772" s="2" t="s">
        <v>1043</v>
      </c>
      <c r="F772" s="2" t="str">
        <f t="shared" si="84"/>
        <v>6901</v>
      </c>
      <c r="G772" s="2" t="str">
        <f t="shared" si="85"/>
        <v>STEEL RECTANGLE CONTAINER</v>
      </c>
      <c r="H772" s="2" t="str">
        <f t="shared" si="86"/>
        <v>QTY:55200 PCS USD 0.97 PERPCS</v>
      </c>
      <c r="I772" s="15" t="str">
        <f t="shared" si="87"/>
        <v/>
      </c>
      <c r="J772" s="15">
        <f t="shared" si="90"/>
        <v>55200</v>
      </c>
      <c r="K772" s="2">
        <f ca="1">IFERROR(
TRIM(_xlfn.TEXTAFTER(_xlfn.TEXTBEFORE(_xlfn.TEXTAFTER(tblRaw[[#This Row],[GOODS DESCRIPTION]],"QTY"),"/")," ")),
tblRaw[[#This Row],[Unit of measure]]
)</f>
        <v>0</v>
      </c>
      <c r="L772" s="2">
        <f t="shared" si="88"/>
        <v>0.97</v>
      </c>
      <c r="M772" s="2" t="str">
        <f t="shared" si="89"/>
        <v>USD</v>
      </c>
      <c r="N772" s="2">
        <v>55200</v>
      </c>
      <c r="O772" s="2" t="s">
        <v>981</v>
      </c>
      <c r="P772" s="2">
        <v>81.23266486</v>
      </c>
      <c r="Q772" s="2">
        <v>4484043.0999999996</v>
      </c>
      <c r="R772" s="2">
        <v>0.98703116499999999</v>
      </c>
      <c r="S772" s="2">
        <v>54484.120289999999</v>
      </c>
      <c r="T772" s="6">
        <v>1642953.4</v>
      </c>
    </row>
    <row r="773" spans="1:20">
      <c r="A773" s="5" t="s">
        <v>12</v>
      </c>
      <c r="B773" s="2" t="s">
        <v>1040</v>
      </c>
      <c r="C773" s="2" t="s">
        <v>14</v>
      </c>
      <c r="D773" s="3" t="s">
        <v>15</v>
      </c>
      <c r="E773" s="2" t="s">
        <v>1044</v>
      </c>
      <c r="F773" s="2" t="str">
        <f t="shared" si="84"/>
        <v>6857</v>
      </c>
      <c r="G773" s="2" t="str">
        <f t="shared" si="85"/>
        <v>STEEL ROUND CONTAINER</v>
      </c>
      <c r="H773" s="2" t="str">
        <f t="shared" si="86"/>
        <v>QTY:70560 PCS USD 0.76 PER PCS</v>
      </c>
      <c r="I773" s="15" t="str">
        <f t="shared" si="87"/>
        <v/>
      </c>
      <c r="J773" s="15">
        <f t="shared" si="90"/>
        <v>70560</v>
      </c>
      <c r="K773" s="2">
        <f ca="1">IFERROR(
TRIM(_xlfn.TEXTAFTER(_xlfn.TEXTBEFORE(_xlfn.TEXTAFTER(tblRaw[[#This Row],[GOODS DESCRIPTION]],"QTY"),"/")," ")),
tblRaw[[#This Row],[Unit of measure]]
)</f>
        <v>0</v>
      </c>
      <c r="L773" s="2">
        <f t="shared" si="88"/>
        <v>0.76</v>
      </c>
      <c r="M773" s="2" t="str">
        <f t="shared" si="89"/>
        <v>USD</v>
      </c>
      <c r="N773" s="2">
        <v>70560</v>
      </c>
      <c r="O773" s="2" t="s">
        <v>981</v>
      </c>
      <c r="P773" s="2">
        <v>63.646211729999997</v>
      </c>
      <c r="Q773" s="2">
        <v>4490876.7</v>
      </c>
      <c r="R773" s="2">
        <v>0.77334400599999997</v>
      </c>
      <c r="S773" s="2">
        <v>54567.153100000003</v>
      </c>
      <c r="T773" s="6">
        <v>1645457.2</v>
      </c>
    </row>
    <row r="774" spans="1:20">
      <c r="A774" s="5" t="s">
        <v>12</v>
      </c>
      <c r="B774" s="2" t="s">
        <v>1040</v>
      </c>
      <c r="C774" s="2" t="s">
        <v>14</v>
      </c>
      <c r="D774" s="3" t="s">
        <v>15</v>
      </c>
      <c r="E774" s="2" t="s">
        <v>1045</v>
      </c>
      <c r="F774" s="2" t="str">
        <f t="shared" si="84"/>
        <v>6527</v>
      </c>
      <c r="G774" s="2" t="str">
        <f t="shared" si="85"/>
        <v>STEEL LUNCH BOX</v>
      </c>
      <c r="H774" s="2" t="str">
        <f t="shared" si="86"/>
        <v>QTY:25680 PCS USD 1.90 PER PCS</v>
      </c>
      <c r="I774" s="15" t="str">
        <f t="shared" si="87"/>
        <v/>
      </c>
      <c r="J774" s="15">
        <f t="shared" si="90"/>
        <v>25680</v>
      </c>
      <c r="K774" s="2">
        <f ca="1">IFERROR(
TRIM(_xlfn.TEXTAFTER(_xlfn.TEXTBEFORE(_xlfn.TEXTAFTER(tblRaw[[#This Row],[GOODS DESCRIPTION]],"QTY"),"/")," ")),
tblRaw[[#This Row],[Unit of measure]]
)</f>
        <v>0</v>
      </c>
      <c r="L774" s="2">
        <f t="shared" si="88"/>
        <v>1.9</v>
      </c>
      <c r="M774" s="2" t="str">
        <f t="shared" si="89"/>
        <v>USD</v>
      </c>
      <c r="N774" s="2">
        <v>25680</v>
      </c>
      <c r="O774" s="2" t="s">
        <v>981</v>
      </c>
      <c r="P774" s="2">
        <v>159.1155292</v>
      </c>
      <c r="Q774" s="2">
        <v>4086086.79</v>
      </c>
      <c r="R774" s="2">
        <v>1.9333600150000001</v>
      </c>
      <c r="S774" s="2">
        <v>49648.68518</v>
      </c>
      <c r="T774" s="6">
        <v>1497142.2</v>
      </c>
    </row>
    <row r="775" spans="1:20">
      <c r="A775" s="5" t="s">
        <v>12</v>
      </c>
      <c r="B775" s="2" t="s">
        <v>1040</v>
      </c>
      <c r="C775" s="2" t="s">
        <v>14</v>
      </c>
      <c r="D775" s="3" t="s">
        <v>15</v>
      </c>
      <c r="E775" s="2" t="s">
        <v>1046</v>
      </c>
      <c r="F775" s="2" t="str">
        <f t="shared" si="84"/>
        <v>8505</v>
      </c>
      <c r="G775" s="2" t="str">
        <f t="shared" si="85"/>
        <v>STEEL LUNCH BOX 3 LAYER</v>
      </c>
      <c r="H775" s="2" t="str">
        <f t="shared" si="86"/>
        <v>QTY:16800 PCS USD 3.45 PERPCS</v>
      </c>
      <c r="I775" s="15" t="str">
        <f t="shared" si="87"/>
        <v/>
      </c>
      <c r="J775" s="15">
        <f t="shared" si="90"/>
        <v>16800</v>
      </c>
      <c r="K775" s="2">
        <f ca="1">IFERROR(
TRIM(_xlfn.TEXTAFTER(_xlfn.TEXTBEFORE(_xlfn.TEXTAFTER(tblRaw[[#This Row],[GOODS DESCRIPTION]],"QTY"),"/")," ")),
tblRaw[[#This Row],[Unit of measure]]
)</f>
        <v>0</v>
      </c>
      <c r="L775" s="2">
        <f t="shared" si="88"/>
        <v>3.45</v>
      </c>
      <c r="M775" s="2" t="str">
        <f t="shared" si="89"/>
        <v>USD</v>
      </c>
      <c r="N775" s="2">
        <v>16800</v>
      </c>
      <c r="O775" s="2" t="s">
        <v>981</v>
      </c>
      <c r="P775" s="2">
        <v>288.92030299999999</v>
      </c>
      <c r="Q775" s="2">
        <v>4853861.09</v>
      </c>
      <c r="R775" s="2">
        <v>3.5105747630000002</v>
      </c>
      <c r="S775" s="2">
        <v>58977.656009999999</v>
      </c>
      <c r="T775" s="6">
        <v>1778454.7</v>
      </c>
    </row>
    <row r="776" spans="1:20">
      <c r="A776" s="5" t="s">
        <v>12</v>
      </c>
      <c r="B776" s="2" t="s">
        <v>1047</v>
      </c>
      <c r="C776" s="2" t="s">
        <v>14</v>
      </c>
      <c r="D776" s="3" t="s">
        <v>15</v>
      </c>
      <c r="E776" s="2" t="s">
        <v>1048</v>
      </c>
      <c r="F776" s="2" t="str">
        <f t="shared" si="84"/>
        <v>NP-55</v>
      </c>
      <c r="G776" s="2" t="str">
        <f t="shared" si="85"/>
        <v>STEEL TEA STRAINER</v>
      </c>
      <c r="H776" s="2" t="str">
        <f t="shared" si="86"/>
        <v>QTY:151200 PCS/USD 0.2973 PER PCS</v>
      </c>
      <c r="I776" s="15" t="str">
        <f t="shared" si="87"/>
        <v>QTY:151200</v>
      </c>
      <c r="J776" s="15">
        <f t="shared" si="90"/>
        <v>151200</v>
      </c>
      <c r="K776" s="2" t="str">
        <f>IFERROR(
TRIM(_xlfn.TEXTAFTER(_xlfn.TEXTBEFORE(_xlfn.TEXTAFTER(tblRaw[[#This Row],[GOODS DESCRIPTION]],"QTY"),"/")," ")),
tblRaw[[#This Row],[Unit of measure]]
)</f>
        <v>PCS</v>
      </c>
      <c r="L776" s="2">
        <f t="shared" si="88"/>
        <v>0.29730000000000001</v>
      </c>
      <c r="M776" s="2" t="str">
        <f t="shared" si="89"/>
        <v>USD</v>
      </c>
      <c r="N776" s="2">
        <v>6930</v>
      </c>
      <c r="O776" s="2" t="s">
        <v>17</v>
      </c>
      <c r="P776" s="2">
        <v>567.97303460000001</v>
      </c>
      <c r="Q776" s="2">
        <v>3936053.13</v>
      </c>
      <c r="R776" s="2">
        <v>6.7858188129999997</v>
      </c>
      <c r="S776" s="2">
        <v>47025.724370000004</v>
      </c>
      <c r="T776" s="6">
        <v>1442169.9</v>
      </c>
    </row>
    <row r="777" spans="1:20">
      <c r="A777" s="5" t="s">
        <v>12</v>
      </c>
      <c r="B777" s="2" t="s">
        <v>1047</v>
      </c>
      <c r="C777" s="2" t="s">
        <v>14</v>
      </c>
      <c r="D777" s="3" t="s">
        <v>15</v>
      </c>
      <c r="E777" s="2" t="s">
        <v>1049</v>
      </c>
      <c r="F777" s="2" t="str">
        <f t="shared" si="84"/>
        <v>SB-12</v>
      </c>
      <c r="G777" s="2" t="str">
        <f t="shared" si="85"/>
        <v>STEEL TEA STRAINER BIG</v>
      </c>
      <c r="H777" s="2" t="str">
        <f t="shared" si="86"/>
        <v>QTY:2256 PCS/USD 1.0930 PER PCS</v>
      </c>
      <c r="I777" s="15" t="str">
        <f t="shared" si="87"/>
        <v/>
      </c>
      <c r="J777" s="15">
        <f t="shared" si="90"/>
        <v>2256</v>
      </c>
      <c r="K777" s="2" t="str">
        <f>IFERROR(
TRIM(_xlfn.TEXTAFTER(_xlfn.TEXTBEFORE(_xlfn.TEXTAFTER(tblRaw[[#This Row],[GOODS DESCRIPTION]],"QTY"),"/")," ")),
tblRaw[[#This Row],[Unit of measure]]
)</f>
        <v>PCS</v>
      </c>
      <c r="L777" s="2">
        <f t="shared" si="88"/>
        <v>1.093</v>
      </c>
      <c r="M777" s="2" t="str">
        <f t="shared" si="89"/>
        <v>USD</v>
      </c>
      <c r="N777" s="2">
        <v>535.79999999999995</v>
      </c>
      <c r="O777" s="2" t="s">
        <v>17</v>
      </c>
      <c r="P777" s="2">
        <v>402.96857039999998</v>
      </c>
      <c r="Q777" s="2">
        <v>215910.56</v>
      </c>
      <c r="R777" s="2">
        <v>4.8144393110000001</v>
      </c>
      <c r="S777" s="2">
        <v>2579.576583</v>
      </c>
      <c r="T777" s="6">
        <v>79109.600000000006</v>
      </c>
    </row>
    <row r="778" spans="1:20">
      <c r="A778" s="5" t="s">
        <v>12</v>
      </c>
      <c r="B778" s="2" t="s">
        <v>1050</v>
      </c>
      <c r="C778" s="2" t="s">
        <v>14</v>
      </c>
      <c r="D778" s="3" t="s">
        <v>15</v>
      </c>
      <c r="E778" s="2" t="s">
        <v>1051</v>
      </c>
      <c r="F778" s="2" t="str">
        <f t="shared" si="84"/>
        <v>SB-12</v>
      </c>
      <c r="G778" s="2" t="str">
        <f t="shared" si="85"/>
        <v>STEEL TEA STRAINER BIG</v>
      </c>
      <c r="H778" s="2" t="str">
        <f t="shared" si="86"/>
        <v>QTY:48144 PCS USD 1.097 PER PCS</v>
      </c>
      <c r="I778" s="15" t="str">
        <f t="shared" si="87"/>
        <v/>
      </c>
      <c r="J778" s="15">
        <f t="shared" si="90"/>
        <v>48144</v>
      </c>
      <c r="K778" s="2">
        <f ca="1">IFERROR(
TRIM(_xlfn.TEXTAFTER(_xlfn.TEXTBEFORE(_xlfn.TEXTAFTER(tblRaw[[#This Row],[GOODS DESCRIPTION]],"QTY"),"/")," ")),
tblRaw[[#This Row],[Unit of measure]]
)</f>
        <v>0</v>
      </c>
      <c r="L778" s="2">
        <f t="shared" si="88"/>
        <v>1.097</v>
      </c>
      <c r="M778" s="2" t="str">
        <f t="shared" si="89"/>
        <v>USD</v>
      </c>
      <c r="N778" s="2">
        <v>11434.2</v>
      </c>
      <c r="O778" s="2" t="s">
        <v>17</v>
      </c>
      <c r="P778" s="2">
        <v>417.01525509999999</v>
      </c>
      <c r="Q778" s="2">
        <v>4768235.83</v>
      </c>
      <c r="R778" s="2">
        <v>4.9822611119999998</v>
      </c>
      <c r="S778" s="2">
        <v>56968.170010000002</v>
      </c>
      <c r="T778" s="6">
        <v>1747081.6</v>
      </c>
    </row>
    <row r="779" spans="1:20">
      <c r="A779" s="5" t="s">
        <v>12</v>
      </c>
      <c r="B779" s="2" t="s">
        <v>1050</v>
      </c>
      <c r="C779" s="2" t="s">
        <v>14</v>
      </c>
      <c r="D779" s="3" t="s">
        <v>15</v>
      </c>
      <c r="E779" s="2" t="s">
        <v>1052</v>
      </c>
      <c r="F779" s="2" t="str">
        <f t="shared" si="84"/>
        <v>KWB-600F</v>
      </c>
      <c r="G779" s="2" t="str">
        <f t="shared" si="85"/>
        <v>STAINLESS STEEL SPORTS BOTTLE</v>
      </c>
      <c r="H779" s="2" t="str">
        <f t="shared" si="86"/>
        <v>QTY.50400 PCS/USD 0.96 PER PCS</v>
      </c>
      <c r="I779" s="15" t="str">
        <f t="shared" si="87"/>
        <v>QTY.50400</v>
      </c>
      <c r="J779" s="15">
        <f t="shared" si="90"/>
        <v>50400</v>
      </c>
      <c r="K779" s="2" t="str">
        <f>IFERROR(
TRIM(_xlfn.TEXTAFTER(_xlfn.TEXTBEFORE(_xlfn.TEXTAFTER(tblRaw[[#This Row],[GOODS DESCRIPTION]],"QTY"),"/")," ")),
tblRaw[[#This Row],[Unit of measure]]
)</f>
        <v>PCS</v>
      </c>
      <c r="L779" s="2">
        <f t="shared" si="88"/>
        <v>0.96</v>
      </c>
      <c r="M779" s="2" t="str">
        <f t="shared" si="89"/>
        <v>USD</v>
      </c>
      <c r="N779" s="2">
        <v>7875</v>
      </c>
      <c r="O779" s="2" t="s">
        <v>17</v>
      </c>
      <c r="P779" s="2">
        <v>522.35045079999998</v>
      </c>
      <c r="Q779" s="2">
        <v>4113509.8</v>
      </c>
      <c r="R779" s="2">
        <v>6.2407461270000004</v>
      </c>
      <c r="S779" s="2">
        <v>49145.875749999999</v>
      </c>
      <c r="T779" s="6">
        <v>1507190</v>
      </c>
    </row>
    <row r="780" spans="1:20">
      <c r="A780" s="5" t="s">
        <v>12</v>
      </c>
      <c r="B780" s="2" t="s">
        <v>1053</v>
      </c>
      <c r="C780" s="2" t="s">
        <v>14</v>
      </c>
      <c r="D780" s="3" t="s">
        <v>15</v>
      </c>
      <c r="E780" s="2" t="s">
        <v>1054</v>
      </c>
      <c r="F780" s="2" t="str">
        <f t="shared" si="84"/>
        <v>DS-25</v>
      </c>
      <c r="G780" s="2" t="str">
        <f t="shared" si="85"/>
        <v>STAINLESS STEEL GRATER WITH HANDLE-</v>
      </c>
      <c r="H780" s="2" t="str">
        <f t="shared" si="86"/>
        <v>QTY:75000 PCS USD0.213PER PCS</v>
      </c>
      <c r="I780" s="15" t="str">
        <f t="shared" si="87"/>
        <v/>
      </c>
      <c r="J780" s="15">
        <f t="shared" si="90"/>
        <v>75000</v>
      </c>
      <c r="K780" s="2">
        <f ca="1">IFERROR(
TRIM(_xlfn.TEXTAFTER(_xlfn.TEXTBEFORE(_xlfn.TEXTAFTER(tblRaw[[#This Row],[GOODS DESCRIPTION]],"QTY"),"/")," ")),
tblRaw[[#This Row],[Unit of measure]]
)</f>
        <v>0</v>
      </c>
      <c r="L780" s="2" t="str">
        <f t="shared" si="88"/>
        <v/>
      </c>
      <c r="M780" s="2" t="str">
        <f t="shared" si="89"/>
        <v>USD</v>
      </c>
      <c r="N780" s="2">
        <v>2500</v>
      </c>
      <c r="O780" s="2" t="s">
        <v>17</v>
      </c>
      <c r="P780" s="2">
        <v>559.02210000000002</v>
      </c>
      <c r="Q780" s="2">
        <v>1397555.25</v>
      </c>
      <c r="R780" s="2">
        <v>6.6788781359999998</v>
      </c>
      <c r="S780" s="2">
        <v>16697.195339999998</v>
      </c>
      <c r="T780" s="6">
        <v>512064.2</v>
      </c>
    </row>
    <row r="781" spans="1:20">
      <c r="A781" s="5" t="s">
        <v>12</v>
      </c>
      <c r="B781" s="2" t="s">
        <v>1055</v>
      </c>
      <c r="C781" s="2" t="s">
        <v>14</v>
      </c>
      <c r="D781" s="3" t="s">
        <v>18</v>
      </c>
      <c r="E781" s="2" t="s">
        <v>1056</v>
      </c>
      <c r="F781" s="2" t="str">
        <f t="shared" si="84"/>
        <v>SS410-A</v>
      </c>
      <c r="G781" s="2" t="str">
        <f t="shared" si="85"/>
        <v>SS SCRUBBER 3 PCS SET</v>
      </c>
      <c r="H781" s="2" t="str">
        <f t="shared" si="86"/>
        <v>QTY- 112320 SET/ USD 0.170 PER SET</v>
      </c>
      <c r="I781" s="15" t="str">
        <f t="shared" si="87"/>
        <v>QTY-</v>
      </c>
      <c r="J781" s="15">
        <f t="shared" si="90"/>
        <v>112320</v>
      </c>
      <c r="K781" s="2" t="str">
        <f>IFERROR(
TRIM(_xlfn.TEXTAFTER(_xlfn.TEXTBEFORE(_xlfn.TEXTAFTER(tblRaw[[#This Row],[GOODS DESCRIPTION]],"QTY"),"/")," ")),
tblRaw[[#This Row],[Unit of measure]]
)</f>
        <v>112320 SET</v>
      </c>
      <c r="L781" s="2">
        <f t="shared" si="88"/>
        <v>0.17</v>
      </c>
      <c r="M781" s="2" t="str">
        <f t="shared" si="89"/>
        <v>USD</v>
      </c>
      <c r="N781" s="2">
        <v>7207.2</v>
      </c>
      <c r="O781" s="2" t="s">
        <v>17</v>
      </c>
      <c r="P781" s="2">
        <v>231.5006521</v>
      </c>
      <c r="Q781" s="2">
        <v>1668471.5</v>
      </c>
      <c r="R781" s="2">
        <v>2.770803736</v>
      </c>
      <c r="S781" s="2">
        <v>19969.736680000002</v>
      </c>
      <c r="T781" s="6">
        <v>733460</v>
      </c>
    </row>
    <row r="782" spans="1:20">
      <c r="A782" s="5" t="s">
        <v>12</v>
      </c>
      <c r="B782" s="2" t="s">
        <v>1055</v>
      </c>
      <c r="C782" s="2" t="s">
        <v>14</v>
      </c>
      <c r="D782" s="3" t="s">
        <v>15</v>
      </c>
      <c r="E782" s="2" t="s">
        <v>1057</v>
      </c>
      <c r="F782" s="2" t="str">
        <f t="shared" si="84"/>
        <v>SB-01</v>
      </c>
      <c r="G782" s="2" t="str">
        <f t="shared" si="85"/>
        <v>STAINLESS STEEL SPORTS BOTTLE 750ML SG-702</v>
      </c>
      <c r="H782" s="2" t="str">
        <f t="shared" si="86"/>
        <v>QTY: 12996NUM USD 1.066 PER NUM</v>
      </c>
      <c r="I782" s="15" t="str">
        <f t="shared" si="87"/>
        <v>QTY:</v>
      </c>
      <c r="J782" s="15" t="str">
        <f t="shared" si="90"/>
        <v/>
      </c>
      <c r="K782" s="2">
        <f ca="1">IFERROR(
TRIM(_xlfn.TEXTAFTER(_xlfn.TEXTBEFORE(_xlfn.TEXTAFTER(tblRaw[[#This Row],[GOODS DESCRIPTION]],"QTY"),"/")," ")),
tblRaw[[#This Row],[Unit of measure]]
)</f>
        <v>0</v>
      </c>
      <c r="L782" s="2">
        <f t="shared" si="88"/>
        <v>1.0660000000000001</v>
      </c>
      <c r="M782" s="2" t="str">
        <f t="shared" si="89"/>
        <v>USD</v>
      </c>
      <c r="N782" s="2">
        <v>2057.6999999999998</v>
      </c>
      <c r="O782" s="2" t="s">
        <v>17</v>
      </c>
      <c r="P782" s="2">
        <v>583.61319430000003</v>
      </c>
      <c r="Q782" s="2">
        <v>1200900.8700000001</v>
      </c>
      <c r="R782" s="2">
        <v>6.9851968199999996</v>
      </c>
      <c r="S782" s="2">
        <v>14373.4395</v>
      </c>
      <c r="T782" s="6">
        <v>440010.1</v>
      </c>
    </row>
    <row r="783" spans="1:20">
      <c r="A783" s="5" t="s">
        <v>12</v>
      </c>
      <c r="B783" s="2" t="s">
        <v>1055</v>
      </c>
      <c r="C783" s="2" t="s">
        <v>14</v>
      </c>
      <c r="D783" s="3" t="s">
        <v>15</v>
      </c>
      <c r="E783" s="2" t="s">
        <v>1058</v>
      </c>
      <c r="F783" s="2" t="str">
        <f t="shared" si="84"/>
        <v>NP-20</v>
      </c>
      <c r="G783" s="2" t="str">
        <f t="shared" si="85"/>
        <v>STAINLESS STEEL SPORTS BOTTLE 750ML S-308-C6</v>
      </c>
      <c r="H783" s="2" t="str">
        <f t="shared" si="86"/>
        <v>QTY: 29952 NUM USD 0.988 PER NUM</v>
      </c>
      <c r="I783" s="15" t="str">
        <f t="shared" si="87"/>
        <v>QTY:</v>
      </c>
      <c r="J783" s="15">
        <f t="shared" si="90"/>
        <v>29952</v>
      </c>
      <c r="K783" s="2">
        <f ca="1">IFERROR(
TRIM(_xlfn.TEXTAFTER(_xlfn.TEXTBEFORE(_xlfn.TEXTAFTER(tblRaw[[#This Row],[GOODS DESCRIPTION]],"QTY"),"/")," ")),
tblRaw[[#This Row],[Unit of measure]]
)</f>
        <v>0</v>
      </c>
      <c r="L783" s="2">
        <f t="shared" si="88"/>
        <v>0.98799999999999999</v>
      </c>
      <c r="M783" s="2" t="str">
        <f t="shared" si="89"/>
        <v>USD</v>
      </c>
      <c r="N783" s="2">
        <v>5075.2</v>
      </c>
      <c r="O783" s="2" t="s">
        <v>17</v>
      </c>
      <c r="P783" s="2">
        <v>505.44014229999999</v>
      </c>
      <c r="Q783" s="2">
        <v>2565209.81</v>
      </c>
      <c r="R783" s="2">
        <v>6.0495528700000003</v>
      </c>
      <c r="S783" s="2">
        <v>30702.690719999999</v>
      </c>
      <c r="T783" s="6">
        <v>939892.9</v>
      </c>
    </row>
    <row r="784" spans="1:20">
      <c r="A784" s="5" t="s">
        <v>12</v>
      </c>
      <c r="B784" s="2" t="s">
        <v>1055</v>
      </c>
      <c r="C784" s="2" t="s">
        <v>14</v>
      </c>
      <c r="D784" s="3" t="s">
        <v>15</v>
      </c>
      <c r="E784" s="2" t="s">
        <v>1052</v>
      </c>
      <c r="F784" s="2" t="str">
        <f t="shared" si="84"/>
        <v>KWB-600F</v>
      </c>
      <c r="G784" s="2" t="str">
        <f t="shared" si="85"/>
        <v>STAINLESS STEEL SPORTS BOTTLE</v>
      </c>
      <c r="H784" s="2" t="str">
        <f t="shared" si="86"/>
        <v>QTY.50400 PCS/USD 0.96 PER PCS</v>
      </c>
      <c r="I784" s="15" t="str">
        <f t="shared" si="87"/>
        <v>QTY.50400</v>
      </c>
      <c r="J784" s="15">
        <f t="shared" si="90"/>
        <v>50400</v>
      </c>
      <c r="K784" s="2" t="str">
        <f>IFERROR(
TRIM(_xlfn.TEXTAFTER(_xlfn.TEXTBEFORE(_xlfn.TEXTAFTER(tblRaw[[#This Row],[GOODS DESCRIPTION]],"QTY"),"/")," ")),
tblRaw[[#This Row],[Unit of measure]]
)</f>
        <v>PCS</v>
      </c>
      <c r="L784" s="2">
        <f t="shared" si="88"/>
        <v>0.96</v>
      </c>
      <c r="M784" s="2" t="str">
        <f t="shared" si="89"/>
        <v>USD</v>
      </c>
      <c r="N784" s="2">
        <v>7875</v>
      </c>
      <c r="O784" s="2" t="s">
        <v>17</v>
      </c>
      <c r="P784" s="2">
        <v>521.4145651</v>
      </c>
      <c r="Q784" s="2">
        <v>4106139.7</v>
      </c>
      <c r="R784" s="2">
        <v>6.2407488339999997</v>
      </c>
      <c r="S784" s="2">
        <v>49145.897069999999</v>
      </c>
      <c r="T784" s="6">
        <v>1504489.6</v>
      </c>
    </row>
    <row r="785" spans="1:20">
      <c r="A785" s="5" t="s">
        <v>12</v>
      </c>
      <c r="B785" s="2" t="s">
        <v>1055</v>
      </c>
      <c r="C785" s="2" t="s">
        <v>14</v>
      </c>
      <c r="D785" s="3" t="s">
        <v>18</v>
      </c>
      <c r="E785" s="2" t="s">
        <v>1059</v>
      </c>
      <c r="F785" s="2" t="str">
        <f t="shared" si="84"/>
        <v>SS410-B</v>
      </c>
      <c r="G785" s="2" t="str">
        <f t="shared" si="85"/>
        <v>SS SCRUBBER 3 PCS SET</v>
      </c>
      <c r="H785" s="2" t="str">
        <f t="shared" si="86"/>
        <v>QTY- 3480 SET/ USD 0.185 PERSET</v>
      </c>
      <c r="I785" s="15" t="str">
        <f t="shared" si="87"/>
        <v>QTY-</v>
      </c>
      <c r="J785" s="15">
        <f t="shared" si="90"/>
        <v>3480</v>
      </c>
      <c r="K785" s="2" t="str">
        <f>IFERROR(
TRIM(_xlfn.TEXTAFTER(_xlfn.TEXTBEFORE(_xlfn.TEXTAFTER(tblRaw[[#This Row],[GOODS DESCRIPTION]],"QTY"),"/")," ")),
tblRaw[[#This Row],[Unit of measure]]
)</f>
        <v>3480 SET</v>
      </c>
      <c r="L785" s="2">
        <f t="shared" si="88"/>
        <v>0.185</v>
      </c>
      <c r="M785" s="2" t="str">
        <f t="shared" si="89"/>
        <v>USD</v>
      </c>
      <c r="N785" s="2">
        <v>223.3</v>
      </c>
      <c r="O785" s="2" t="s">
        <v>17</v>
      </c>
      <c r="P785" s="2">
        <v>251.92713839999999</v>
      </c>
      <c r="Q785" s="2">
        <v>56255.33</v>
      </c>
      <c r="R785" s="2">
        <v>3.0152859169999999</v>
      </c>
      <c r="S785" s="2">
        <v>673.31334530000004</v>
      </c>
      <c r="T785" s="6">
        <v>24729.9</v>
      </c>
    </row>
    <row r="786" spans="1:20">
      <c r="A786" s="5" t="s">
        <v>12</v>
      </c>
      <c r="B786" s="2" t="s">
        <v>1060</v>
      </c>
      <c r="C786" s="2" t="s">
        <v>14</v>
      </c>
      <c r="D786" s="3" t="s">
        <v>15</v>
      </c>
      <c r="E786" s="2" t="s">
        <v>1061</v>
      </c>
      <c r="F786" s="2" t="str">
        <f t="shared" si="84"/>
        <v>SB-01</v>
      </c>
      <c r="G786" s="2" t="str">
        <f t="shared" si="85"/>
        <v>- STAINLESS STEEL SPORTS BOTTLE 750ML SG-702</v>
      </c>
      <c r="H786" s="2" t="str">
        <f t="shared" si="86"/>
        <v>QTY:2700PCS/USD 1.066 PER PCS</v>
      </c>
      <c r="I786" s="15" t="str">
        <f t="shared" si="87"/>
        <v>QTY:2700PCS/USD</v>
      </c>
      <c r="J786" s="15" t="str">
        <f t="shared" si="90"/>
        <v/>
      </c>
      <c r="K786" s="2">
        <f ca="1">IFERROR(
TRIM(_xlfn.TEXTAFTER(_xlfn.TEXTBEFORE(_xlfn.TEXTAFTER(tblRaw[[#This Row],[GOODS DESCRIPTION]],"QTY"),"/")," ")),
tblRaw[[#This Row],[Unit of measure]]
)</f>
        <v>0</v>
      </c>
      <c r="L786" s="2">
        <f t="shared" si="88"/>
        <v>1.0660000000000001</v>
      </c>
      <c r="M786" s="2" t="str">
        <f t="shared" si="89"/>
        <v>USD</v>
      </c>
      <c r="N786" s="2">
        <v>427.5</v>
      </c>
      <c r="O786" s="2" t="s">
        <v>17</v>
      </c>
      <c r="P786" s="2">
        <v>583.34264329999996</v>
      </c>
      <c r="Q786" s="2">
        <v>249378.98</v>
      </c>
      <c r="R786" s="2">
        <v>6.981958627</v>
      </c>
      <c r="S786" s="2">
        <v>2984.7873129999998</v>
      </c>
      <c r="T786" s="6">
        <v>91372.5</v>
      </c>
    </row>
    <row r="787" spans="1:20">
      <c r="A787" s="5" t="s">
        <v>12</v>
      </c>
      <c r="B787" s="2" t="s">
        <v>1060</v>
      </c>
      <c r="C787" s="2" t="s">
        <v>14</v>
      </c>
      <c r="D787" s="3" t="s">
        <v>15</v>
      </c>
      <c r="E787" s="2" t="s">
        <v>1062</v>
      </c>
      <c r="F787" s="2" t="str">
        <f t="shared" si="84"/>
        <v>SL-01</v>
      </c>
      <c r="G787" s="2" t="str">
        <f t="shared" si="85"/>
        <v>STAINLESS STEEL COLA BOTTLE 750ML SK750</v>
      </c>
      <c r="H787" s="2" t="str">
        <f t="shared" si="86"/>
        <v>QTY 19008 PCS / USD 1.140 PER PCS</v>
      </c>
      <c r="I787" s="15" t="str">
        <f t="shared" si="87"/>
        <v/>
      </c>
      <c r="J787" s="15">
        <f t="shared" si="90"/>
        <v>19008</v>
      </c>
      <c r="K787" s="2" t="str">
        <f>IFERROR(
TRIM(_xlfn.TEXTAFTER(_xlfn.TEXTBEFORE(_xlfn.TEXTAFTER(tblRaw[[#This Row],[GOODS DESCRIPTION]],"QTY"),"/")," ")),
tblRaw[[#This Row],[Unit of measure]]
)</f>
        <v>19008 PCS</v>
      </c>
      <c r="L787" s="2">
        <f t="shared" si="88"/>
        <v>1.1399999999999999</v>
      </c>
      <c r="M787" s="2" t="str">
        <f t="shared" si="89"/>
        <v>USD</v>
      </c>
      <c r="N787" s="2">
        <v>3801.6</v>
      </c>
      <c r="O787" s="2" t="s">
        <v>17</v>
      </c>
      <c r="P787" s="2">
        <v>493.87119630000001</v>
      </c>
      <c r="Q787" s="2">
        <v>1877500.74</v>
      </c>
      <c r="R787" s="2">
        <v>5.9110855339999997</v>
      </c>
      <c r="S787" s="2">
        <v>22471.582760000001</v>
      </c>
      <c r="T787" s="6">
        <v>687916.2</v>
      </c>
    </row>
    <row r="788" spans="1:20">
      <c r="A788" s="5" t="s">
        <v>12</v>
      </c>
      <c r="B788" s="2" t="s">
        <v>1060</v>
      </c>
      <c r="C788" s="2" t="s">
        <v>14</v>
      </c>
      <c r="D788" s="3" t="s">
        <v>15</v>
      </c>
      <c r="E788" s="2" t="s">
        <v>1063</v>
      </c>
      <c r="F788" s="2" t="str">
        <f t="shared" si="84"/>
        <v>NP-21</v>
      </c>
      <c r="G788" s="2" t="str">
        <f t="shared" si="85"/>
        <v>- STAINLESS STEEL SPORTS BOTTLE 650ML S115</v>
      </c>
      <c r="H788" s="2" t="str">
        <f t="shared" si="86"/>
        <v>QTY:19944 PCS/USD 1.010 PER PCS</v>
      </c>
      <c r="I788" s="15" t="str">
        <f t="shared" si="87"/>
        <v>QTY:19944</v>
      </c>
      <c r="J788" s="15">
        <f t="shared" si="90"/>
        <v>19944</v>
      </c>
      <c r="K788" s="2" t="str">
        <f>IFERROR(
TRIM(_xlfn.TEXTAFTER(_xlfn.TEXTBEFORE(_xlfn.TEXTAFTER(tblRaw[[#This Row],[GOODS DESCRIPTION]],"QTY"),"/")," ")),
tblRaw[[#This Row],[Unit of measure]]
)</f>
        <v>PCS</v>
      </c>
      <c r="L788" s="2">
        <f t="shared" si="88"/>
        <v>1.01</v>
      </c>
      <c r="M788" s="2" t="str">
        <f t="shared" si="89"/>
        <v>USD</v>
      </c>
      <c r="N788" s="2">
        <v>3545.6</v>
      </c>
      <c r="O788" s="2" t="s">
        <v>17</v>
      </c>
      <c r="P788" s="2">
        <v>492.24662119999999</v>
      </c>
      <c r="Q788" s="2">
        <v>1745309.62</v>
      </c>
      <c r="R788" s="2">
        <v>5.8916411870000003</v>
      </c>
      <c r="S788" s="2">
        <v>20889.402989999999</v>
      </c>
      <c r="T788" s="6">
        <v>639481.4</v>
      </c>
    </row>
    <row r="789" spans="1:20">
      <c r="A789" s="5" t="s">
        <v>12</v>
      </c>
      <c r="B789" s="2" t="s">
        <v>1064</v>
      </c>
      <c r="C789" s="2" t="s">
        <v>14</v>
      </c>
      <c r="D789" s="3" t="s">
        <v>15</v>
      </c>
      <c r="E789" s="2" t="s">
        <v>1065</v>
      </c>
      <c r="F789" s="2" t="str">
        <f t="shared" si="84"/>
        <v>6561</v>
      </c>
      <c r="G789" s="2" t="str">
        <f t="shared" si="85"/>
        <v>STEEL LUNCH BOX</v>
      </c>
      <c r="H789" s="2" t="str">
        <f t="shared" si="86"/>
        <v>QTY:21600 PCS USD2.50 PER PCS</v>
      </c>
      <c r="I789" s="15" t="str">
        <f t="shared" si="87"/>
        <v/>
      </c>
      <c r="J789" s="15">
        <f t="shared" si="90"/>
        <v>21600</v>
      </c>
      <c r="K789" s="2">
        <f ca="1">IFERROR(
TRIM(_xlfn.TEXTAFTER(_xlfn.TEXTBEFORE(_xlfn.TEXTAFTER(tblRaw[[#This Row],[GOODS DESCRIPTION]],"QTY"),"/")," ")),
tblRaw[[#This Row],[Unit of measure]]
)</f>
        <v>0</v>
      </c>
      <c r="L789" s="2">
        <f t="shared" si="88"/>
        <v>0.5</v>
      </c>
      <c r="M789" s="2" t="str">
        <f t="shared" si="89"/>
        <v>USD</v>
      </c>
      <c r="N789" s="2">
        <v>8232</v>
      </c>
      <c r="O789" s="2" t="s">
        <v>17</v>
      </c>
      <c r="P789" s="2">
        <v>562.4123141</v>
      </c>
      <c r="Q789" s="2">
        <v>4629778.17</v>
      </c>
      <c r="R789" s="2">
        <v>6.73144601</v>
      </c>
      <c r="S789" s="2">
        <v>55413.263550000003</v>
      </c>
      <c r="T789" s="6">
        <v>1696350.7</v>
      </c>
    </row>
    <row r="790" spans="1:20">
      <c r="A790" s="5" t="s">
        <v>1066</v>
      </c>
      <c r="B790" s="2" t="s">
        <v>1067</v>
      </c>
      <c r="C790" s="2" t="s">
        <v>14</v>
      </c>
      <c r="D790" s="3" t="s">
        <v>15</v>
      </c>
      <c r="E790" s="2" t="s">
        <v>1068</v>
      </c>
      <c r="F790" s="2" t="str">
        <f t="shared" si="84"/>
        <v>STEEL</v>
      </c>
      <c r="G790" s="2" t="str">
        <f t="shared" si="85"/>
        <v>LUNCH BOX 2 LAYER</v>
      </c>
      <c r="H790" s="2" t="str">
        <f t="shared" si="86"/>
        <v>ITEM NO-8504</v>
      </c>
      <c r="I790" s="15" t="str">
        <f t="shared" si="87"/>
        <v/>
      </c>
      <c r="J790" s="15" t="str">
        <f t="shared" si="90"/>
        <v/>
      </c>
      <c r="K790" s="2">
        <f ca="1">IFERROR(
TRIM(_xlfn.TEXTAFTER(_xlfn.TEXTBEFORE(_xlfn.TEXTAFTER(tblRaw[[#This Row],[GOODS DESCRIPTION]],"QTY"),"/")," ")),
tblRaw[[#This Row],[Unit of measure]]
)</f>
        <v>0</v>
      </c>
      <c r="L790" s="2" t="str">
        <f t="shared" si="88"/>
        <v/>
      </c>
      <c r="M790" s="2" t="str">
        <f t="shared" si="89"/>
        <v/>
      </c>
      <c r="N790" s="2">
        <v>22080</v>
      </c>
      <c r="O790" s="2" t="s">
        <v>1069</v>
      </c>
      <c r="P790" s="2">
        <v>214.16401680000001</v>
      </c>
      <c r="Q790" s="2">
        <v>4728741.49</v>
      </c>
      <c r="R790" s="2">
        <v>2.5633036119999999</v>
      </c>
      <c r="S790" s="2">
        <v>56597.743750000001</v>
      </c>
      <c r="T790" s="6">
        <v>1732610.9</v>
      </c>
    </row>
    <row r="791" spans="1:20">
      <c r="A791" s="5" t="s">
        <v>1066</v>
      </c>
      <c r="B791" s="2" t="s">
        <v>1067</v>
      </c>
      <c r="C791" s="2" t="s">
        <v>14</v>
      </c>
      <c r="D791" s="3" t="s">
        <v>15</v>
      </c>
      <c r="E791" s="2" t="s">
        <v>1070</v>
      </c>
      <c r="F791" s="2" t="str">
        <f t="shared" si="84"/>
        <v>STEEL</v>
      </c>
      <c r="G791" s="2" t="str">
        <f t="shared" si="85"/>
        <v>LUNCH BOX 3 LAYER</v>
      </c>
      <c r="H791" s="2" t="str">
        <f t="shared" si="86"/>
        <v xml:space="preserve"> ITEM N0-8505</v>
      </c>
      <c r="I791" s="15" t="str">
        <f t="shared" si="87"/>
        <v/>
      </c>
      <c r="J791" s="15" t="str">
        <f t="shared" si="90"/>
        <v/>
      </c>
      <c r="K791" s="2">
        <f ca="1">IFERROR(
TRIM(_xlfn.TEXTAFTER(_xlfn.TEXTBEFORE(_xlfn.TEXTAFTER(tblRaw[[#This Row],[GOODS DESCRIPTION]],"QTY"),"/")," ")),
tblRaw[[#This Row],[Unit of measure]]
)</f>
        <v>0</v>
      </c>
      <c r="L791" s="2" t="str">
        <f t="shared" si="88"/>
        <v/>
      </c>
      <c r="M791" s="2" t="str">
        <f t="shared" si="89"/>
        <v/>
      </c>
      <c r="N791" s="2">
        <v>16800</v>
      </c>
      <c r="O791" s="2" t="s">
        <v>1069</v>
      </c>
      <c r="P791" s="2">
        <v>297.92978149999999</v>
      </c>
      <c r="Q791" s="2">
        <v>5005220.33</v>
      </c>
      <c r="R791" s="2">
        <v>3.5658860749999999</v>
      </c>
      <c r="S791" s="2">
        <v>59906.886059999997</v>
      </c>
      <c r="T791" s="6">
        <v>1833912.8</v>
      </c>
    </row>
    <row r="792" spans="1:20">
      <c r="A792" s="5" t="s">
        <v>12</v>
      </c>
      <c r="B792" s="2" t="s">
        <v>1071</v>
      </c>
      <c r="C792" s="2" t="s">
        <v>14</v>
      </c>
      <c r="D792" s="3" t="s">
        <v>15</v>
      </c>
      <c r="E792" s="2" t="s">
        <v>1072</v>
      </c>
      <c r="F792" s="2" t="str">
        <f t="shared" si="84"/>
        <v>AM-06</v>
      </c>
      <c r="G792" s="2" t="str">
        <f t="shared" si="85"/>
        <v>- STAINLESS STEEL BOTTLE 750ML SG805</v>
      </c>
      <c r="H792" s="2" t="str">
        <f t="shared" si="86"/>
        <v>QTY:34056 PCS/USD 1.010 PER PCS</v>
      </c>
      <c r="I792" s="15" t="str">
        <f t="shared" si="87"/>
        <v/>
      </c>
      <c r="J792" s="15">
        <f t="shared" si="90"/>
        <v>34056</v>
      </c>
      <c r="K792" s="2" t="str">
        <f>IFERROR(
TRIM(_xlfn.TEXTAFTER(_xlfn.TEXTBEFORE(_xlfn.TEXTAFTER(tblRaw[[#This Row],[GOODS DESCRIPTION]],"QTY"),"/")," ")),
tblRaw[[#This Row],[Unit of measure]]
)</f>
        <v>PCS</v>
      </c>
      <c r="L792" s="2">
        <f t="shared" si="88"/>
        <v>1.01</v>
      </c>
      <c r="M792" s="2" t="str">
        <f t="shared" si="89"/>
        <v>USD</v>
      </c>
      <c r="N792" s="2">
        <v>5108.3999999999996</v>
      </c>
      <c r="O792" s="2" t="s">
        <v>17</v>
      </c>
      <c r="P792" s="2">
        <v>583.02243169999997</v>
      </c>
      <c r="Q792" s="2">
        <v>2978311.79</v>
      </c>
      <c r="R792" s="2">
        <v>6.9781260520000004</v>
      </c>
      <c r="S792" s="2">
        <v>35647.059130000001</v>
      </c>
      <c r="T792" s="6">
        <v>1091253.5</v>
      </c>
    </row>
    <row r="793" spans="1:20">
      <c r="A793" s="5" t="s">
        <v>12</v>
      </c>
      <c r="B793" s="2" t="s">
        <v>1071</v>
      </c>
      <c r="C793" s="2" t="s">
        <v>14</v>
      </c>
      <c r="D793" s="3" t="s">
        <v>15</v>
      </c>
      <c r="E793" s="2" t="s">
        <v>1073</v>
      </c>
      <c r="F793" s="2" t="str">
        <f t="shared" si="84"/>
        <v>SB-01</v>
      </c>
      <c r="G793" s="2" t="str">
        <f t="shared" si="85"/>
        <v>- STAINLESS STEEL SPORTS BOTTLE 750ML SG-702</v>
      </c>
      <c r="H793" s="2" t="str">
        <f t="shared" si="86"/>
        <v>QTY:13680 PCS/USD 1.066 PER PCS</v>
      </c>
      <c r="I793" s="15" t="str">
        <f t="shared" si="87"/>
        <v>QTY:13680</v>
      </c>
      <c r="J793" s="15">
        <f t="shared" si="90"/>
        <v>13680</v>
      </c>
      <c r="K793" s="2" t="str">
        <f>IFERROR(
TRIM(_xlfn.TEXTAFTER(_xlfn.TEXTBEFORE(_xlfn.TEXTAFTER(tblRaw[[#This Row],[GOODS DESCRIPTION]],"QTY"),"/")," ")),
tblRaw[[#This Row],[Unit of measure]]
)</f>
        <v>PCS</v>
      </c>
      <c r="L793" s="2">
        <f t="shared" si="88"/>
        <v>1.0660000000000001</v>
      </c>
      <c r="M793" s="2" t="str">
        <f t="shared" si="89"/>
        <v>USD</v>
      </c>
      <c r="N793" s="2">
        <v>2166</v>
      </c>
      <c r="O793" s="2" t="s">
        <v>17</v>
      </c>
      <c r="P793" s="2">
        <v>582.96173590000001</v>
      </c>
      <c r="Q793" s="2">
        <v>1262695.1200000001</v>
      </c>
      <c r="R793" s="2">
        <v>6.9773995920000003</v>
      </c>
      <c r="S793" s="2">
        <v>15113.04752</v>
      </c>
      <c r="T793" s="6">
        <v>462651.5</v>
      </c>
    </row>
    <row r="794" spans="1:20">
      <c r="A794" s="5" t="s">
        <v>12</v>
      </c>
      <c r="B794" s="2" t="s">
        <v>1071</v>
      </c>
      <c r="C794" s="2" t="s">
        <v>14</v>
      </c>
      <c r="D794" s="3" t="s">
        <v>15</v>
      </c>
      <c r="E794" s="2" t="s">
        <v>1074</v>
      </c>
      <c r="F794" s="2" t="str">
        <f t="shared" si="84"/>
        <v>SL-01</v>
      </c>
      <c r="G794" s="2" t="str">
        <f t="shared" si="85"/>
        <v>STAINLESS STEEL COLA BOTTLE 750ML SK750</v>
      </c>
      <c r="H794" s="2" t="str">
        <f t="shared" si="86"/>
        <v>QTY 38736 PCS / USD 1.140 PER PCS</v>
      </c>
      <c r="I794" s="15" t="str">
        <f t="shared" si="87"/>
        <v/>
      </c>
      <c r="J794" s="15">
        <f t="shared" si="90"/>
        <v>38736</v>
      </c>
      <c r="K794" s="2" t="str">
        <f>IFERROR(
TRIM(_xlfn.TEXTAFTER(_xlfn.TEXTBEFORE(_xlfn.TEXTAFTER(tblRaw[[#This Row],[GOODS DESCRIPTION]],"QTY"),"/")," ")),
tblRaw[[#This Row],[Unit of measure]]
)</f>
        <v>38736 PCS</v>
      </c>
      <c r="L794" s="2">
        <f t="shared" si="88"/>
        <v>1.1399999999999999</v>
      </c>
      <c r="M794" s="2" t="str">
        <f t="shared" si="89"/>
        <v>USD</v>
      </c>
      <c r="N794" s="2">
        <v>7747.2</v>
      </c>
      <c r="O794" s="2" t="s">
        <v>17</v>
      </c>
      <c r="P794" s="2">
        <v>493.54871700000001</v>
      </c>
      <c r="Q794" s="2">
        <v>3823620.62</v>
      </c>
      <c r="R794" s="2">
        <v>5.9072258160000004</v>
      </c>
      <c r="S794" s="2">
        <v>45764.459840000003</v>
      </c>
      <c r="T794" s="6">
        <v>1400974.6</v>
      </c>
    </row>
    <row r="795" spans="1:20">
      <c r="A795" s="5" t="s">
        <v>12</v>
      </c>
      <c r="B795" s="2" t="s">
        <v>1075</v>
      </c>
      <c r="C795" s="2" t="s">
        <v>14</v>
      </c>
      <c r="D795" s="3" t="s">
        <v>15</v>
      </c>
      <c r="E795" s="2" t="s">
        <v>1076</v>
      </c>
      <c r="F795" s="2" t="str">
        <f t="shared" si="84"/>
        <v>NP-19</v>
      </c>
      <c r="G795" s="2" t="str">
        <f t="shared" si="85"/>
        <v>STEEL SALT BOTTLE</v>
      </c>
      <c r="H795" s="2" t="str">
        <f t="shared" si="86"/>
        <v>QTY:50400 PCS/USD 0.461 PER PCS</v>
      </c>
      <c r="I795" s="15" t="str">
        <f t="shared" si="87"/>
        <v>QTY:50400</v>
      </c>
      <c r="J795" s="15">
        <f t="shared" si="90"/>
        <v>50400</v>
      </c>
      <c r="K795" s="2" t="str">
        <f>IFERROR(
TRIM(_xlfn.TEXTAFTER(_xlfn.TEXTBEFORE(_xlfn.TEXTAFTER(tblRaw[[#This Row],[GOODS DESCRIPTION]],"QTY"),"/")," ")),
tblRaw[[#This Row],[Unit of measure]]
)</f>
        <v>PCS</v>
      </c>
      <c r="L795" s="2">
        <f t="shared" si="88"/>
        <v>0.46100000000000002</v>
      </c>
      <c r="M795" s="2" t="str">
        <f t="shared" si="89"/>
        <v>USD</v>
      </c>
      <c r="N795" s="2">
        <v>7875</v>
      </c>
      <c r="O795" s="2" t="s">
        <v>17</v>
      </c>
      <c r="P795" s="2">
        <v>260.89232509999999</v>
      </c>
      <c r="Q795" s="2">
        <v>2054527.06</v>
      </c>
      <c r="R795" s="2">
        <v>3.1225891689999998</v>
      </c>
      <c r="S795" s="2">
        <v>24590.389709999999</v>
      </c>
      <c r="T795" s="6">
        <v>752778.7</v>
      </c>
    </row>
    <row r="796" spans="1:20">
      <c r="A796" s="5" t="s">
        <v>12</v>
      </c>
      <c r="B796" s="2" t="s">
        <v>1075</v>
      </c>
      <c r="C796" s="2" t="s">
        <v>14</v>
      </c>
      <c r="D796" s="3" t="s">
        <v>15</v>
      </c>
      <c r="E796" s="2" t="s">
        <v>1077</v>
      </c>
      <c r="F796" s="2" t="str">
        <f t="shared" si="84"/>
        <v>SB-01</v>
      </c>
      <c r="G796" s="2" t="str">
        <f t="shared" si="85"/>
        <v>- STAINLESS STEEL SPORTS BOTTLE 750ML SG-702</v>
      </c>
      <c r="H796" s="2" t="str">
        <f t="shared" si="86"/>
        <v>QTY:24120 PCS/USD 1.066 PER PCS</v>
      </c>
      <c r="I796" s="15" t="str">
        <f t="shared" si="87"/>
        <v>QTY:24120</v>
      </c>
      <c r="J796" s="15">
        <f t="shared" si="90"/>
        <v>24120</v>
      </c>
      <c r="K796" s="2" t="str">
        <f>IFERROR(
TRIM(_xlfn.TEXTAFTER(_xlfn.TEXTBEFORE(_xlfn.TEXTAFTER(tblRaw[[#This Row],[GOODS DESCRIPTION]],"QTY"),"/")," ")),
tblRaw[[#This Row],[Unit of measure]]
)</f>
        <v>PCS</v>
      </c>
      <c r="L796" s="2">
        <f t="shared" si="88"/>
        <v>1.0660000000000001</v>
      </c>
      <c r="M796" s="2" t="str">
        <f t="shared" si="89"/>
        <v>USD</v>
      </c>
      <c r="N796" s="2">
        <v>3819</v>
      </c>
      <c r="O796" s="2" t="s">
        <v>17</v>
      </c>
      <c r="P796" s="2">
        <v>583.88999739999997</v>
      </c>
      <c r="Q796" s="2">
        <v>2229875.9</v>
      </c>
      <c r="R796" s="2">
        <v>6.9885098430000001</v>
      </c>
      <c r="S796" s="2">
        <v>26689.11909</v>
      </c>
      <c r="T796" s="6">
        <v>817026.5</v>
      </c>
    </row>
    <row r="797" spans="1:20">
      <c r="A797" s="5" t="s">
        <v>12</v>
      </c>
      <c r="B797" s="2" t="s">
        <v>1075</v>
      </c>
      <c r="C797" s="2" t="s">
        <v>14</v>
      </c>
      <c r="D797" s="3" t="s">
        <v>15</v>
      </c>
      <c r="E797" s="2" t="s">
        <v>1078</v>
      </c>
      <c r="F797" s="2" t="str">
        <f t="shared" si="84"/>
        <v>SL-01</v>
      </c>
      <c r="G797" s="2" t="str">
        <f t="shared" si="85"/>
        <v>STAINLESS STEEL COLA BOTTLE 750ML SK750</v>
      </c>
      <c r="H797" s="2" t="str">
        <f t="shared" si="86"/>
        <v>QTY 19440 PCS / USD 1.140 PER PCS</v>
      </c>
      <c r="I797" s="15" t="str">
        <f t="shared" si="87"/>
        <v/>
      </c>
      <c r="J797" s="15">
        <f t="shared" si="90"/>
        <v>19440</v>
      </c>
      <c r="K797" s="2" t="str">
        <f>IFERROR(
TRIM(_xlfn.TEXTAFTER(_xlfn.TEXTBEFORE(_xlfn.TEXTAFTER(tblRaw[[#This Row],[GOODS DESCRIPTION]],"QTY"),"/")," ")),
tblRaw[[#This Row],[Unit of measure]]
)</f>
        <v>19440 PCS</v>
      </c>
      <c r="L797" s="2">
        <f t="shared" si="88"/>
        <v>1.1399999999999999</v>
      </c>
      <c r="M797" s="2" t="str">
        <f t="shared" si="89"/>
        <v>USD</v>
      </c>
      <c r="N797" s="2">
        <v>3888</v>
      </c>
      <c r="O797" s="2" t="s">
        <v>17</v>
      </c>
      <c r="P797" s="2">
        <v>494.33460650000001</v>
      </c>
      <c r="Q797" s="2">
        <v>1921972.95</v>
      </c>
      <c r="R797" s="2">
        <v>5.916632034</v>
      </c>
      <c r="S797" s="2">
        <v>23003.86535</v>
      </c>
      <c r="T797" s="6">
        <v>704210.9</v>
      </c>
    </row>
    <row r="798" spans="1:20">
      <c r="A798" s="5" t="s">
        <v>12</v>
      </c>
      <c r="B798" s="2" t="s">
        <v>1079</v>
      </c>
      <c r="C798" s="2" t="s">
        <v>14</v>
      </c>
      <c r="D798" s="3" t="s">
        <v>15</v>
      </c>
      <c r="E798" s="2" t="s">
        <v>1080</v>
      </c>
      <c r="F798" s="2" t="str">
        <f t="shared" si="84"/>
        <v>NP-20</v>
      </c>
      <c r="G798" s="2" t="str">
        <f t="shared" si="85"/>
        <v>STAINLESS STEEL SPORTS BOTTLE 750 ML S-308-C6</v>
      </c>
      <c r="H798" s="2" t="str">
        <f t="shared" si="86"/>
        <v>QTY:16488 PCS USD 0.988 PER PCS</v>
      </c>
      <c r="I798" s="15" t="str">
        <f t="shared" si="87"/>
        <v>QTY:16488</v>
      </c>
      <c r="J798" s="15">
        <f t="shared" si="90"/>
        <v>16488</v>
      </c>
      <c r="K798" s="2">
        <f ca="1">IFERROR(
TRIM(_xlfn.TEXTAFTER(_xlfn.TEXTBEFORE(_xlfn.TEXTAFTER(tblRaw[[#This Row],[GOODS DESCRIPTION]],"QTY"),"/")," ")),
tblRaw[[#This Row],[Unit of measure]]
)</f>
        <v>0</v>
      </c>
      <c r="L798" s="2">
        <f t="shared" si="88"/>
        <v>0.98799999999999999</v>
      </c>
      <c r="M798" s="2" t="str">
        <f t="shared" si="89"/>
        <v>USD</v>
      </c>
      <c r="N798" s="2">
        <v>2931.2</v>
      </c>
      <c r="O798" s="2" t="s">
        <v>17</v>
      </c>
      <c r="P798" s="2">
        <v>472.86017670000001</v>
      </c>
      <c r="Q798" s="2">
        <v>1386047.75</v>
      </c>
      <c r="R798" s="2">
        <v>5.7665875209999999</v>
      </c>
      <c r="S798" s="2">
        <v>16903.021339999999</v>
      </c>
      <c r="T798" s="6">
        <v>507848</v>
      </c>
    </row>
    <row r="799" spans="1:20">
      <c r="A799" s="5" t="s">
        <v>12</v>
      </c>
      <c r="B799" s="2" t="s">
        <v>1079</v>
      </c>
      <c r="C799" s="2" t="s">
        <v>14</v>
      </c>
      <c r="D799" s="3" t="s">
        <v>15</v>
      </c>
      <c r="E799" s="2" t="s">
        <v>1081</v>
      </c>
      <c r="F799" s="2" t="str">
        <f t="shared" si="84"/>
        <v>AM-06</v>
      </c>
      <c r="G799" s="2" t="str">
        <f t="shared" si="85"/>
        <v>- STAINLESS STEEL BOTTLE 750ML SG805</v>
      </c>
      <c r="H799" s="2" t="str">
        <f t="shared" si="86"/>
        <v>QTY:288 PCS/USD1.010 PER PCS</v>
      </c>
      <c r="I799" s="15" t="str">
        <f t="shared" si="87"/>
        <v/>
      </c>
      <c r="J799" s="15">
        <f t="shared" si="90"/>
        <v>288</v>
      </c>
      <c r="K799" s="2" t="str">
        <f>IFERROR(
TRIM(_xlfn.TEXTAFTER(_xlfn.TEXTBEFORE(_xlfn.TEXTAFTER(tblRaw[[#This Row],[GOODS DESCRIPTION]],"QTY"),"/")," ")),
tblRaw[[#This Row],[Unit of measure]]
)</f>
        <v>PCS</v>
      </c>
      <c r="L799" s="2">
        <f t="shared" si="88"/>
        <v>0.01</v>
      </c>
      <c r="M799" s="2" t="str">
        <f t="shared" si="89"/>
        <v>USD</v>
      </c>
      <c r="N799" s="2">
        <v>43.2</v>
      </c>
      <c r="O799" s="2" t="s">
        <v>17</v>
      </c>
      <c r="P799" s="2">
        <v>572.90601849999996</v>
      </c>
      <c r="Q799" s="2">
        <v>24749.54</v>
      </c>
      <c r="R799" s="2">
        <v>6.9866587620000002</v>
      </c>
      <c r="S799" s="2">
        <v>301.82365850000002</v>
      </c>
      <c r="T799" s="6">
        <v>9068.2000000000007</v>
      </c>
    </row>
    <row r="800" spans="1:20">
      <c r="A800" s="5" t="s">
        <v>12</v>
      </c>
      <c r="B800" s="2" t="s">
        <v>1079</v>
      </c>
      <c r="C800" s="2" t="s">
        <v>14</v>
      </c>
      <c r="D800" s="3" t="s">
        <v>15</v>
      </c>
      <c r="E800" s="2" t="s">
        <v>1082</v>
      </c>
      <c r="F800" s="2" t="str">
        <f t="shared" si="84"/>
        <v>SB-01</v>
      </c>
      <c r="G800" s="2" t="str">
        <f t="shared" si="85"/>
        <v>- STAINLESS STEEL SPORTS BOTTLE 750ML SG-702</v>
      </c>
      <c r="H800" s="2" t="str">
        <f t="shared" si="86"/>
        <v>QTY:5616PCS/USD 1.066 PER PCS</v>
      </c>
      <c r="I800" s="15" t="str">
        <f t="shared" si="87"/>
        <v>QTY:5616PCS/USD</v>
      </c>
      <c r="J800" s="15" t="str">
        <f t="shared" si="90"/>
        <v/>
      </c>
      <c r="K800" s="2">
        <f ca="1">IFERROR(
TRIM(_xlfn.TEXTAFTER(_xlfn.TEXTBEFORE(_xlfn.TEXTAFTER(tblRaw[[#This Row],[GOODS DESCRIPTION]],"QTY"),"/")," ")),
tblRaw[[#This Row],[Unit of measure]]
)</f>
        <v>0</v>
      </c>
      <c r="L800" s="2">
        <f t="shared" si="88"/>
        <v>1.0660000000000001</v>
      </c>
      <c r="M800" s="2" t="str">
        <f t="shared" si="89"/>
        <v>USD</v>
      </c>
      <c r="N800" s="2">
        <v>889.2</v>
      </c>
      <c r="O800" s="2" t="s">
        <v>17</v>
      </c>
      <c r="P800" s="2">
        <v>572.84678359999998</v>
      </c>
      <c r="Q800" s="2">
        <v>509375.36</v>
      </c>
      <c r="R800" s="2">
        <v>6.9859363859999997</v>
      </c>
      <c r="S800" s="2">
        <v>6211.8946340000002</v>
      </c>
      <c r="T800" s="6">
        <v>186635.2</v>
      </c>
    </row>
    <row r="801" spans="1:20">
      <c r="A801" s="5" t="s">
        <v>12</v>
      </c>
      <c r="B801" s="2" t="s">
        <v>1079</v>
      </c>
      <c r="C801" s="2" t="s">
        <v>14</v>
      </c>
      <c r="D801" s="3" t="s">
        <v>15</v>
      </c>
      <c r="E801" s="2" t="s">
        <v>1083</v>
      </c>
      <c r="F801" s="2" t="str">
        <f t="shared" si="84"/>
        <v>NP-21</v>
      </c>
      <c r="G801" s="2" t="str">
        <f t="shared" si="85"/>
        <v>STAINLESS STEEL SPORTS BOTTLE 650ML S115</v>
      </c>
      <c r="H801" s="2" t="str">
        <f t="shared" si="86"/>
        <v>QTY : 20412PCS/USD 1.010 PER PCS</v>
      </c>
      <c r="I801" s="15" t="str">
        <f t="shared" si="87"/>
        <v>QTY</v>
      </c>
      <c r="J801" s="15" t="str">
        <f t="shared" si="90"/>
        <v/>
      </c>
      <c r="K801" s="2" t="str">
        <f>IFERROR(
TRIM(_xlfn.TEXTAFTER(_xlfn.TEXTBEFORE(_xlfn.TEXTAFTER(tblRaw[[#This Row],[GOODS DESCRIPTION]],"QTY"),"/")," ")),
tblRaw[[#This Row],[Unit of measure]]
)</f>
        <v>: 20412PCS</v>
      </c>
      <c r="L801" s="2">
        <f t="shared" si="88"/>
        <v>1.01</v>
      </c>
      <c r="M801" s="2" t="str">
        <f t="shared" si="89"/>
        <v>USD</v>
      </c>
      <c r="N801" s="2">
        <v>3628.8</v>
      </c>
      <c r="O801" s="2" t="s">
        <v>17</v>
      </c>
      <c r="P801" s="2">
        <v>483.3895392</v>
      </c>
      <c r="Q801" s="2">
        <v>1754123.96</v>
      </c>
      <c r="R801" s="2">
        <v>5.8949943810000001</v>
      </c>
      <c r="S801" s="2">
        <v>21391.75561</v>
      </c>
      <c r="T801" s="6">
        <v>642711.1</v>
      </c>
    </row>
    <row r="802" spans="1:20">
      <c r="A802" s="5" t="s">
        <v>12</v>
      </c>
      <c r="B802" s="2" t="s">
        <v>1084</v>
      </c>
      <c r="C802" s="2" t="s">
        <v>14</v>
      </c>
      <c r="D802" s="3" t="s">
        <v>18</v>
      </c>
      <c r="E802" s="2" t="s">
        <v>1085</v>
      </c>
      <c r="F802" s="2" t="str">
        <f t="shared" si="84"/>
        <v>SS410</v>
      </c>
      <c r="G802" s="2" t="str">
        <f t="shared" si="85"/>
        <v>SS SCRUBBER 3 PCS SET</v>
      </c>
      <c r="H802" s="2" t="str">
        <f t="shared" si="86"/>
        <v>QTY- 119280 SET/ USD 0.185 PERSET</v>
      </c>
      <c r="I802" s="15" t="str">
        <f t="shared" si="87"/>
        <v>QTY-</v>
      </c>
      <c r="J802" s="15">
        <f t="shared" si="90"/>
        <v>119280</v>
      </c>
      <c r="K802" s="2" t="str">
        <f>IFERROR(
TRIM(_xlfn.TEXTAFTER(_xlfn.TEXTBEFORE(_xlfn.TEXTAFTER(tblRaw[[#This Row],[GOODS DESCRIPTION]],"QTY"),"/")," ")),
tblRaw[[#This Row],[Unit of measure]]
)</f>
        <v>119280 SET</v>
      </c>
      <c r="L802" s="2">
        <f t="shared" si="88"/>
        <v>0.185</v>
      </c>
      <c r="M802" s="2" t="str">
        <f t="shared" si="89"/>
        <v>USD</v>
      </c>
      <c r="N802" s="2">
        <v>7653.8</v>
      </c>
      <c r="O802" s="2" t="s">
        <v>17</v>
      </c>
      <c r="P802" s="2">
        <v>247.18841359999999</v>
      </c>
      <c r="Q802" s="2">
        <v>1891930.68</v>
      </c>
      <c r="R802" s="2">
        <v>3.0144928489999998</v>
      </c>
      <c r="S802" s="2">
        <v>23072.325369999999</v>
      </c>
      <c r="T802" s="6">
        <v>831692.7</v>
      </c>
    </row>
    <row r="803" spans="1:20">
      <c r="A803" s="5" t="s">
        <v>12</v>
      </c>
      <c r="B803" s="2" t="s">
        <v>1084</v>
      </c>
      <c r="C803" s="2" t="s">
        <v>14</v>
      </c>
      <c r="D803" s="3" t="s">
        <v>18</v>
      </c>
      <c r="E803" s="2" t="s">
        <v>1086</v>
      </c>
      <c r="F803" s="2" t="str">
        <f t="shared" si="84"/>
        <v>OKS-4156</v>
      </c>
      <c r="G803" s="2" t="str">
        <f t="shared" si="85"/>
        <v>-STEEL SCRUBBER 6PCS SET</v>
      </c>
      <c r="H803" s="2" t="str">
        <f t="shared" si="86"/>
        <v>QTY 99600 SET / USD 0.26SET</v>
      </c>
      <c r="I803" s="15" t="str">
        <f t="shared" si="87"/>
        <v>QTY</v>
      </c>
      <c r="J803" s="15">
        <f t="shared" si="90"/>
        <v>99600</v>
      </c>
      <c r="K803" s="2" t="str">
        <f>IFERROR(
TRIM(_xlfn.TEXTAFTER(_xlfn.TEXTBEFORE(_xlfn.TEXTAFTER(tblRaw[[#This Row],[GOODS DESCRIPTION]],"QTY"),"/")," ")),
tblRaw[[#This Row],[Unit of measure]]
)</f>
        <v>99600 SET</v>
      </c>
      <c r="L803" s="2" t="str">
        <f t="shared" si="88"/>
        <v/>
      </c>
      <c r="M803" s="2" t="str">
        <f t="shared" si="89"/>
        <v>USD</v>
      </c>
      <c r="N803" s="2">
        <v>8677.15</v>
      </c>
      <c r="O803" s="2" t="s">
        <v>17</v>
      </c>
      <c r="P803" s="2">
        <v>252.8131898</v>
      </c>
      <c r="Q803" s="2">
        <v>2193697.9700000002</v>
      </c>
      <c r="R803" s="2">
        <v>3.0830876809999999</v>
      </c>
      <c r="S803" s="2">
        <v>26752.414270000001</v>
      </c>
      <c r="T803" s="6">
        <v>964349.7</v>
      </c>
    </row>
    <row r="804" spans="1:20">
      <c r="A804" s="5" t="s">
        <v>12</v>
      </c>
      <c r="B804" s="2" t="s">
        <v>1087</v>
      </c>
      <c r="C804" s="2" t="s">
        <v>14</v>
      </c>
      <c r="D804" s="3" t="s">
        <v>15</v>
      </c>
      <c r="E804" s="2" t="s">
        <v>1088</v>
      </c>
      <c r="F804" s="2" t="str">
        <f t="shared" si="84"/>
        <v>KWP-1000B</v>
      </c>
      <c r="G804" s="2" t="str">
        <f t="shared" si="85"/>
        <v>SS OIL POT 900ML</v>
      </c>
      <c r="H804" s="2" t="str">
        <f t="shared" si="86"/>
        <v>QTY: 27000 PCS/USD 1.55 PER PCS</v>
      </c>
      <c r="I804" s="15" t="str">
        <f t="shared" si="87"/>
        <v>QTY:</v>
      </c>
      <c r="J804" s="15">
        <f t="shared" si="90"/>
        <v>27000</v>
      </c>
      <c r="K804" s="2" t="str">
        <f>IFERROR(
TRIM(_xlfn.TEXTAFTER(_xlfn.TEXTBEFORE(_xlfn.TEXTAFTER(tblRaw[[#This Row],[GOODS DESCRIPTION]],"QTY"),"/")," ")),
tblRaw[[#This Row],[Unit of measure]]
)</f>
        <v>27000 PCS</v>
      </c>
      <c r="L804" s="2">
        <f t="shared" si="88"/>
        <v>1.55</v>
      </c>
      <c r="M804" s="2" t="str">
        <f t="shared" si="89"/>
        <v>USD</v>
      </c>
      <c r="N804" s="2">
        <v>6975</v>
      </c>
      <c r="O804" s="2" t="s">
        <v>17</v>
      </c>
      <c r="P804" s="2">
        <v>502.11598570000001</v>
      </c>
      <c r="Q804" s="2">
        <v>3502259</v>
      </c>
      <c r="R804" s="2">
        <v>6.123365679</v>
      </c>
      <c r="S804" s="2">
        <v>42710.475610000001</v>
      </c>
      <c r="T804" s="6">
        <v>1283227.7</v>
      </c>
    </row>
    <row r="805" spans="1:20">
      <c r="A805" s="5" t="s">
        <v>12</v>
      </c>
      <c r="B805" s="2" t="s">
        <v>1089</v>
      </c>
      <c r="C805" s="2" t="s">
        <v>14</v>
      </c>
      <c r="D805" s="3" t="s">
        <v>15</v>
      </c>
      <c r="E805" s="2" t="s">
        <v>1090</v>
      </c>
      <c r="F805" s="2" t="str">
        <f t="shared" si="84"/>
        <v>2628</v>
      </c>
      <c r="G805" s="2" t="str">
        <f t="shared" si="85"/>
        <v>HOUSEHOLD STEEL HOOK 3 PCS SET</v>
      </c>
      <c r="H805" s="2" t="str">
        <f t="shared" si="86"/>
        <v>QTY :168480 SET/USD 0.421 PER SET</v>
      </c>
      <c r="I805" s="15" t="str">
        <f t="shared" si="87"/>
        <v>QTY</v>
      </c>
      <c r="J805" s="15" t="str">
        <f t="shared" si="90"/>
        <v/>
      </c>
      <c r="K805" s="2" t="str">
        <f>IFERROR(
TRIM(_xlfn.TEXTAFTER(_xlfn.TEXTBEFORE(_xlfn.TEXTAFTER(tblRaw[[#This Row],[GOODS DESCRIPTION]],"QTY"),"/")," ")),
tblRaw[[#This Row],[Unit of measure]]
)</f>
        <v>:168480 SET</v>
      </c>
      <c r="L805" s="2">
        <f t="shared" si="88"/>
        <v>0.42099999999999999</v>
      </c>
      <c r="M805" s="2" t="str">
        <f t="shared" si="89"/>
        <v>USD</v>
      </c>
      <c r="N805" s="2">
        <v>5709.6</v>
      </c>
      <c r="O805" s="2" t="s">
        <v>17</v>
      </c>
      <c r="P805" s="2">
        <v>1041.5809690000001</v>
      </c>
      <c r="Q805" s="2">
        <v>5947010.7000000002</v>
      </c>
      <c r="R805" s="2">
        <v>12.609939089999999</v>
      </c>
      <c r="S805" s="2">
        <v>71997.708230000004</v>
      </c>
      <c r="T805" s="6">
        <v>2178984.7000000002</v>
      </c>
    </row>
    <row r="806" spans="1:20">
      <c r="A806" s="5" t="s">
        <v>12</v>
      </c>
      <c r="B806" s="2" t="s">
        <v>1091</v>
      </c>
      <c r="C806" s="2" t="s">
        <v>14</v>
      </c>
      <c r="D806" s="3" t="s">
        <v>15</v>
      </c>
      <c r="E806" s="2" t="s">
        <v>1092</v>
      </c>
      <c r="F806" s="2" t="str">
        <f t="shared" si="84"/>
        <v>6561</v>
      </c>
      <c r="G806" s="2" t="str">
        <f t="shared" si="85"/>
        <v>STEEL LUNCH BOX</v>
      </c>
      <c r="H806" s="2" t="str">
        <f t="shared" si="86"/>
        <v>QTY:21600 PCS USD 2.50 PER PCS</v>
      </c>
      <c r="I806" s="15" t="str">
        <f t="shared" si="87"/>
        <v/>
      </c>
      <c r="J806" s="15">
        <f t="shared" si="90"/>
        <v>21600</v>
      </c>
      <c r="K806" s="2">
        <f ca="1">IFERROR(
TRIM(_xlfn.TEXTAFTER(_xlfn.TEXTBEFORE(_xlfn.TEXTAFTER(tblRaw[[#This Row],[GOODS DESCRIPTION]],"QTY"),"/")," ")),
tblRaw[[#This Row],[Unit of measure]]
)</f>
        <v>0</v>
      </c>
      <c r="L806" s="2">
        <f t="shared" si="88"/>
        <v>2.5</v>
      </c>
      <c r="M806" s="2" t="str">
        <f t="shared" si="89"/>
        <v>USD</v>
      </c>
      <c r="N806" s="2">
        <v>8232</v>
      </c>
      <c r="O806" s="2" t="s">
        <v>17</v>
      </c>
      <c r="P806" s="2">
        <v>556.0189699</v>
      </c>
      <c r="Q806" s="2">
        <v>4577148.16</v>
      </c>
      <c r="R806" s="2">
        <v>6.7314645259999999</v>
      </c>
      <c r="S806" s="2">
        <v>55413.415979999998</v>
      </c>
      <c r="T806" s="6">
        <v>1677067.1</v>
      </c>
    </row>
    <row r="807" spans="1:20">
      <c r="A807" s="5" t="s">
        <v>12</v>
      </c>
      <c r="B807" s="2" t="s">
        <v>1091</v>
      </c>
      <c r="C807" s="2" t="s">
        <v>14</v>
      </c>
      <c r="D807" s="3" t="s">
        <v>15</v>
      </c>
      <c r="E807" s="2" t="s">
        <v>1093</v>
      </c>
      <c r="F807" s="2" t="str">
        <f t="shared" si="84"/>
        <v>NP-55</v>
      </c>
      <c r="G807" s="2" t="str">
        <f t="shared" si="85"/>
        <v>STEEL TEA STRAINER</v>
      </c>
      <c r="H807" s="2" t="str">
        <f t="shared" si="86"/>
        <v>QTY:100800 PCS USD0.297 PER PCS</v>
      </c>
      <c r="I807" s="15" t="str">
        <f t="shared" si="87"/>
        <v>QTY:100800</v>
      </c>
      <c r="J807" s="15">
        <f t="shared" si="90"/>
        <v>100800</v>
      </c>
      <c r="K807" s="2">
        <f ca="1">IFERROR(
TRIM(_xlfn.TEXTAFTER(_xlfn.TEXTBEFORE(_xlfn.TEXTAFTER(tblRaw[[#This Row],[GOODS DESCRIPTION]],"QTY"),"/")," ")),
tblRaw[[#This Row],[Unit of measure]]
)</f>
        <v>0</v>
      </c>
      <c r="L807" s="2">
        <f t="shared" si="88"/>
        <v>0.29699999999999999</v>
      </c>
      <c r="M807" s="2" t="str">
        <f t="shared" si="89"/>
        <v>USD</v>
      </c>
      <c r="N807" s="2">
        <v>4620</v>
      </c>
      <c r="O807" s="2" t="s">
        <v>17</v>
      </c>
      <c r="P807" s="2">
        <v>563.20335709999995</v>
      </c>
      <c r="Q807" s="2">
        <v>2601999.5099999998</v>
      </c>
      <c r="R807" s="2">
        <v>6.8184425800000001</v>
      </c>
      <c r="S807" s="2">
        <v>31501.204720000002</v>
      </c>
      <c r="T807" s="6">
        <v>953372.6</v>
      </c>
    </row>
    <row r="808" spans="1:20">
      <c r="A808" s="5" t="s">
        <v>12</v>
      </c>
      <c r="B808" s="2" t="s">
        <v>1094</v>
      </c>
      <c r="C808" s="2" t="s">
        <v>14</v>
      </c>
      <c r="D808" s="3" t="s">
        <v>15</v>
      </c>
      <c r="E808" s="2" t="s">
        <v>1095</v>
      </c>
      <c r="F808" s="2" t="str">
        <f t="shared" si="84"/>
        <v>NP-20</v>
      </c>
      <c r="G808" s="2" t="str">
        <f t="shared" si="85"/>
        <v>- STAINLESS STEEL SPORTS BOTTLE 750ML S-308-C6</v>
      </c>
      <c r="H808" s="2" t="str">
        <f t="shared" si="86"/>
        <v>QTY:47340 PCS/USD1.0275 PER PCS</v>
      </c>
      <c r="I808" s="15" t="str">
        <f t="shared" si="87"/>
        <v>QTY:47340</v>
      </c>
      <c r="J808" s="15">
        <f t="shared" si="90"/>
        <v>47340</v>
      </c>
      <c r="K808" s="2" t="str">
        <f>IFERROR(
TRIM(_xlfn.TEXTAFTER(_xlfn.TEXTBEFORE(_xlfn.TEXTAFTER(tblRaw[[#This Row],[GOODS DESCRIPTION]],"QTY"),"/")," ")),
tblRaw[[#This Row],[Unit of measure]]
)</f>
        <v>PCS</v>
      </c>
      <c r="L808" s="2">
        <f t="shared" si="88"/>
        <v>2.75E-2</v>
      </c>
      <c r="M808" s="2" t="str">
        <f t="shared" si="89"/>
        <v>USD</v>
      </c>
      <c r="N808" s="2">
        <v>8153</v>
      </c>
      <c r="O808" s="2" t="s">
        <v>17</v>
      </c>
      <c r="P808" s="2">
        <v>517.3384092</v>
      </c>
      <c r="Q808" s="2">
        <v>4217860.05</v>
      </c>
      <c r="R808" s="2">
        <v>6.2631768670000003</v>
      </c>
      <c r="S808" s="2">
        <v>51063.680990000001</v>
      </c>
      <c r="T808" s="6">
        <v>1545423.9</v>
      </c>
    </row>
    <row r="809" spans="1:20">
      <c r="A809" s="5" t="s">
        <v>12</v>
      </c>
      <c r="B809" s="2" t="s">
        <v>1094</v>
      </c>
      <c r="C809" s="2" t="s">
        <v>14</v>
      </c>
      <c r="D809" s="3" t="s">
        <v>15</v>
      </c>
      <c r="E809" s="2" t="s">
        <v>1096</v>
      </c>
      <c r="F809" s="2" t="str">
        <f t="shared" si="84"/>
        <v>NP-21</v>
      </c>
      <c r="G809" s="2" t="str">
        <f t="shared" si="85"/>
        <v>- STAINLESS STEEL SPORTS BOTTLE 650ML S115</v>
      </c>
      <c r="H809" s="2" t="str">
        <f t="shared" si="86"/>
        <v>QTY:32436PCS/USD 1.0500 PER PCS</v>
      </c>
      <c r="I809" s="15" t="str">
        <f t="shared" si="87"/>
        <v>QTY:32436PCS/USD</v>
      </c>
      <c r="J809" s="15" t="str">
        <f t="shared" si="90"/>
        <v/>
      </c>
      <c r="K809" s="2">
        <f ca="1">IFERROR(
TRIM(_xlfn.TEXTAFTER(_xlfn.TEXTBEFORE(_xlfn.TEXTAFTER(tblRaw[[#This Row],[GOODS DESCRIPTION]],"QTY"),"/")," ")),
tblRaw[[#This Row],[Unit of measure]]
)</f>
        <v>0</v>
      </c>
      <c r="L809" s="2">
        <f t="shared" si="88"/>
        <v>1.05</v>
      </c>
      <c r="M809" s="2" t="str">
        <f t="shared" si="89"/>
        <v>USD</v>
      </c>
      <c r="N809" s="2">
        <v>5766.4</v>
      </c>
      <c r="O809" s="2" t="s">
        <v>17</v>
      </c>
      <c r="P809" s="2">
        <v>512.14614659999995</v>
      </c>
      <c r="Q809" s="2">
        <v>2953239.54</v>
      </c>
      <c r="R809" s="2">
        <v>6.2003165449999997</v>
      </c>
      <c r="S809" s="2">
        <v>35753.50533</v>
      </c>
      <c r="T809" s="6">
        <v>1082067</v>
      </c>
    </row>
    <row r="810" spans="1:20">
      <c r="A810" s="5" t="s">
        <v>12</v>
      </c>
      <c r="B810" s="2" t="s">
        <v>1094</v>
      </c>
      <c r="C810" s="2" t="s">
        <v>14</v>
      </c>
      <c r="D810" s="3" t="s">
        <v>15</v>
      </c>
      <c r="E810" s="2" t="s">
        <v>1097</v>
      </c>
      <c r="F810" s="2" t="str">
        <f t="shared" si="84"/>
        <v>SB-01</v>
      </c>
      <c r="G810" s="2" t="str">
        <f t="shared" si="85"/>
        <v>- STAINLESS STEEL SPORTS BOTTLE 750ML SG-702</v>
      </c>
      <c r="H810" s="2" t="str">
        <f t="shared" si="86"/>
        <v>QTY:3600PCS/USD 1.1100 PER PCS</v>
      </c>
      <c r="I810" s="15" t="str">
        <f t="shared" si="87"/>
        <v>QTY:3600PCS/USD</v>
      </c>
      <c r="J810" s="15" t="str">
        <f t="shared" si="90"/>
        <v/>
      </c>
      <c r="K810" s="2">
        <f ca="1">IFERROR(
TRIM(_xlfn.TEXTAFTER(_xlfn.TEXTBEFORE(_xlfn.TEXTAFTER(tblRaw[[#This Row],[GOODS DESCRIPTION]],"QTY"),"/")," ")),
tblRaw[[#This Row],[Unit of measure]]
)</f>
        <v>0</v>
      </c>
      <c r="L810" s="2">
        <f t="shared" si="88"/>
        <v>1.1100000000000001</v>
      </c>
      <c r="M810" s="2" t="str">
        <f t="shared" si="89"/>
        <v>USD</v>
      </c>
      <c r="N810" s="2">
        <v>570</v>
      </c>
      <c r="O810" s="2" t="s">
        <v>17</v>
      </c>
      <c r="P810" s="2">
        <v>607.90075439999998</v>
      </c>
      <c r="Q810" s="2">
        <v>346503.43</v>
      </c>
      <c r="R810" s="2">
        <v>7.3595732979999999</v>
      </c>
      <c r="S810" s="2">
        <v>4194.9567800000004</v>
      </c>
      <c r="T810" s="6">
        <v>126958.9</v>
      </c>
    </row>
    <row r="811" spans="1:20">
      <c r="A811" s="5" t="s">
        <v>12</v>
      </c>
      <c r="B811" s="2" t="s">
        <v>1094</v>
      </c>
      <c r="C811" s="2" t="s">
        <v>14</v>
      </c>
      <c r="D811" s="3" t="s">
        <v>15</v>
      </c>
      <c r="E811" s="2" t="s">
        <v>1098</v>
      </c>
      <c r="F811" s="2" t="str">
        <f t="shared" si="84"/>
        <v>BCLR-3</v>
      </c>
      <c r="G811" s="2" t="str">
        <f t="shared" si="85"/>
        <v>- STAINLESS STEEL SPORTS BOTTLE 750ML SG705-1</v>
      </c>
      <c r="H811" s="2" t="str">
        <f t="shared" si="86"/>
        <v>QTY:540 PCS/USD 1.1700 PER PCS</v>
      </c>
      <c r="I811" s="15" t="str">
        <f t="shared" si="87"/>
        <v>QTY:540</v>
      </c>
      <c r="J811" s="15">
        <f t="shared" si="90"/>
        <v>540</v>
      </c>
      <c r="K811" s="2" t="str">
        <f>IFERROR(
TRIM(_xlfn.TEXTAFTER(_xlfn.TEXTBEFORE(_xlfn.TEXTAFTER(tblRaw[[#This Row],[GOODS DESCRIPTION]],"QTY"),"/")," ")),
tblRaw[[#This Row],[Unit of measure]]
)</f>
        <v>PCS</v>
      </c>
      <c r="L811" s="2">
        <f t="shared" si="88"/>
        <v>1.17</v>
      </c>
      <c r="M811" s="2" t="str">
        <f t="shared" si="89"/>
        <v>USD</v>
      </c>
      <c r="N811" s="2">
        <v>90</v>
      </c>
      <c r="O811" s="2" t="s">
        <v>17</v>
      </c>
      <c r="P811" s="2">
        <v>608.72222220000003</v>
      </c>
      <c r="Q811" s="2">
        <v>54785</v>
      </c>
      <c r="R811" s="2">
        <v>7.3695184290000002</v>
      </c>
      <c r="S811" s="2">
        <v>663.25665860000004</v>
      </c>
      <c r="T811" s="6">
        <v>20073.2</v>
      </c>
    </row>
    <row r="812" spans="1:20">
      <c r="A812" s="5" t="s">
        <v>12</v>
      </c>
      <c r="B812" s="2" t="s">
        <v>1094</v>
      </c>
      <c r="C812" s="2" t="s">
        <v>14</v>
      </c>
      <c r="D812" s="3" t="s">
        <v>15</v>
      </c>
      <c r="E812" s="2" t="s">
        <v>1099</v>
      </c>
      <c r="F812" s="2" t="str">
        <f t="shared" si="84"/>
        <v>WB-750</v>
      </c>
      <c r="G812" s="2" t="str">
        <f t="shared" si="85"/>
        <v>- STAINLESS STEEL SPORTS BOTTLE 750ML SG902</v>
      </c>
      <c r="H812" s="2" t="str">
        <f t="shared" si="86"/>
        <v>QTY:540PCS/USD 1.3000 PER PCS</v>
      </c>
      <c r="I812" s="15" t="str">
        <f t="shared" si="87"/>
        <v>QTY:540PCS/USD</v>
      </c>
      <c r="J812" s="15" t="str">
        <f t="shared" si="90"/>
        <v/>
      </c>
      <c r="K812" s="2">
        <f ca="1">IFERROR(
TRIM(_xlfn.TEXTAFTER(_xlfn.TEXTBEFORE(_xlfn.TEXTAFTER(tblRaw[[#This Row],[GOODS DESCRIPTION]],"QTY"),"/")," ")),
tblRaw[[#This Row],[Unit of measure]]
)</f>
        <v>0</v>
      </c>
      <c r="L812" s="2">
        <f t="shared" si="88"/>
        <v>1.3</v>
      </c>
      <c r="M812" s="2" t="str">
        <f t="shared" si="89"/>
        <v>USD</v>
      </c>
      <c r="N812" s="2">
        <v>96</v>
      </c>
      <c r="O812" s="2" t="s">
        <v>17</v>
      </c>
      <c r="P812" s="2">
        <v>634.08572919999995</v>
      </c>
      <c r="Q812" s="2">
        <v>60872.23</v>
      </c>
      <c r="R812" s="2">
        <v>7.6765826779999999</v>
      </c>
      <c r="S812" s="2">
        <v>736.95193700000004</v>
      </c>
      <c r="T812" s="6">
        <v>22303.5</v>
      </c>
    </row>
    <row r="813" spans="1:20">
      <c r="A813" s="5" t="s">
        <v>12</v>
      </c>
      <c r="B813" s="2" t="s">
        <v>1094</v>
      </c>
      <c r="C813" s="2" t="s">
        <v>14</v>
      </c>
      <c r="D813" s="3" t="s">
        <v>18</v>
      </c>
      <c r="E813" s="2" t="s">
        <v>1100</v>
      </c>
      <c r="F813" s="2" t="str">
        <f t="shared" si="84"/>
        <v>8001-2</v>
      </c>
      <c r="G813" s="2" t="str">
        <f t="shared" si="85"/>
        <v>STEEL SCRUBBER 2 PCS SET -</v>
      </c>
      <c r="H813" s="2" t="str">
        <f t="shared" si="86"/>
        <v>QTY- 168000 SET/USD 0.164PER SET</v>
      </c>
      <c r="I813" s="15" t="str">
        <f t="shared" si="87"/>
        <v>QTY-</v>
      </c>
      <c r="J813" s="15">
        <f t="shared" si="90"/>
        <v>168000</v>
      </c>
      <c r="K813" s="2" t="str">
        <f>IFERROR(
TRIM(_xlfn.TEXTAFTER(_xlfn.TEXTBEFORE(_xlfn.TEXTAFTER(tblRaw[[#This Row],[GOODS DESCRIPTION]],"QTY"),"/")," ")),
tblRaw[[#This Row],[Unit of measure]]
)</f>
        <v>168000 SET</v>
      </c>
      <c r="L813" s="2" t="str">
        <f t="shared" si="88"/>
        <v/>
      </c>
      <c r="M813" s="2" t="str">
        <f t="shared" si="89"/>
        <v>USD</v>
      </c>
      <c r="N813" s="2">
        <v>4900</v>
      </c>
      <c r="O813" s="2" t="s">
        <v>17</v>
      </c>
      <c r="P813" s="2">
        <v>491.76076330000001</v>
      </c>
      <c r="Q813" s="2">
        <v>2409627.7400000002</v>
      </c>
      <c r="R813" s="2">
        <v>5.9535201359999999</v>
      </c>
      <c r="S813" s="2">
        <v>29172.248670000001</v>
      </c>
      <c r="T813" s="6">
        <v>1059272.3999999999</v>
      </c>
    </row>
    <row r="814" spans="1:20">
      <c r="A814" s="5" t="s">
        <v>12</v>
      </c>
      <c r="B814" s="2" t="s">
        <v>1101</v>
      </c>
      <c r="C814" s="2" t="s">
        <v>14</v>
      </c>
      <c r="D814" s="3" t="s">
        <v>15</v>
      </c>
      <c r="E814" s="2" t="s">
        <v>1102</v>
      </c>
      <c r="F814" s="2" t="str">
        <f t="shared" si="84"/>
        <v>8504</v>
      </c>
      <c r="G814" s="2" t="str">
        <f t="shared" si="85"/>
        <v>STEEL LUNCH BOX 2 LAYER</v>
      </c>
      <c r="H814" s="2" t="str">
        <f t="shared" si="86"/>
        <v>QTY 22080 PCS / USD 2.48 PER PCS</v>
      </c>
      <c r="I814" s="15" t="str">
        <f t="shared" si="87"/>
        <v/>
      </c>
      <c r="J814" s="15">
        <f t="shared" si="90"/>
        <v>22080</v>
      </c>
      <c r="K814" s="2" t="str">
        <f>IFERROR(
TRIM(_xlfn.TEXTAFTER(_xlfn.TEXTBEFORE(_xlfn.TEXTAFTER(tblRaw[[#This Row],[GOODS DESCRIPTION]],"QTY"),"/")," ")),
tblRaw[[#This Row],[Unit of measure]]
)</f>
        <v>22080 PCS</v>
      </c>
      <c r="L814" s="2">
        <f t="shared" si="88"/>
        <v>2.48</v>
      </c>
      <c r="M814" s="2" t="str">
        <f t="shared" si="89"/>
        <v>USD</v>
      </c>
      <c r="N814" s="2">
        <v>10561.6</v>
      </c>
      <c r="O814" s="2" t="s">
        <v>17</v>
      </c>
      <c r="P814" s="2">
        <v>442.4214447</v>
      </c>
      <c r="Q814" s="2">
        <v>4672678.33</v>
      </c>
      <c r="R814" s="2">
        <v>5.3561918239999997</v>
      </c>
      <c r="S814" s="2">
        <v>56569.955569999998</v>
      </c>
      <c r="T814" s="6">
        <v>1712069.4</v>
      </c>
    </row>
    <row r="815" spans="1:20">
      <c r="A815" s="5" t="s">
        <v>12</v>
      </c>
      <c r="B815" s="2" t="s">
        <v>1101</v>
      </c>
      <c r="C815" s="2" t="s">
        <v>14</v>
      </c>
      <c r="D815" s="3" t="s">
        <v>15</v>
      </c>
      <c r="E815" s="2" t="s">
        <v>1103</v>
      </c>
      <c r="F815" s="2" t="str">
        <f t="shared" si="84"/>
        <v>6527</v>
      </c>
      <c r="G815" s="2" t="str">
        <f t="shared" si="85"/>
        <v>STEEL LUNCH BOX</v>
      </c>
      <c r="H815" s="2" t="str">
        <f t="shared" si="86"/>
        <v>QTY:25680 PCS/USD1.90 PER PCS</v>
      </c>
      <c r="I815" s="15" t="str">
        <f t="shared" si="87"/>
        <v/>
      </c>
      <c r="J815" s="15">
        <f t="shared" si="90"/>
        <v>25680</v>
      </c>
      <c r="K815" s="2" t="str">
        <f>IFERROR(
TRIM(_xlfn.TEXTAFTER(_xlfn.TEXTBEFORE(_xlfn.TEXTAFTER(tblRaw[[#This Row],[GOODS DESCRIPTION]],"QTY"),"/")," ")),
tblRaw[[#This Row],[Unit of measure]]
)</f>
        <v>PCS</v>
      </c>
      <c r="L815" s="2">
        <f t="shared" si="88"/>
        <v>0.9</v>
      </c>
      <c r="M815" s="2" t="str">
        <f t="shared" si="89"/>
        <v>USD</v>
      </c>
      <c r="N815" s="2">
        <v>8945.2000000000007</v>
      </c>
      <c r="O815" s="2" t="s">
        <v>17</v>
      </c>
      <c r="P815" s="2">
        <v>465.45067410000001</v>
      </c>
      <c r="Q815" s="2">
        <v>4163549.37</v>
      </c>
      <c r="R815" s="2">
        <v>5.6349960550000002</v>
      </c>
      <c r="S815" s="2">
        <v>50406.166709999998</v>
      </c>
      <c r="T815" s="6">
        <v>1525524.5</v>
      </c>
    </row>
    <row r="816" spans="1:20">
      <c r="A816" s="5" t="s">
        <v>12</v>
      </c>
      <c r="B816" s="2" t="s">
        <v>1104</v>
      </c>
      <c r="C816" s="2" t="s">
        <v>14</v>
      </c>
      <c r="D816" s="3" t="s">
        <v>15</v>
      </c>
      <c r="E816" s="2" t="s">
        <v>1105</v>
      </c>
      <c r="F816" s="2" t="str">
        <f t="shared" si="84"/>
        <v>NP-21</v>
      </c>
      <c r="G816" s="2" t="str">
        <f t="shared" si="85"/>
        <v>STAINLESS STEEL SPORTS BOTTLE 650ML S115</v>
      </c>
      <c r="H816" s="2" t="str">
        <f t="shared" si="86"/>
        <v>QTY:35496 NUM USD1.05 PER NUM</v>
      </c>
      <c r="I816" s="15" t="str">
        <f t="shared" si="87"/>
        <v>QTY:35496</v>
      </c>
      <c r="J816" s="15">
        <f t="shared" si="90"/>
        <v>35496</v>
      </c>
      <c r="K816" s="2">
        <f ca="1">IFERROR(
TRIM(_xlfn.TEXTAFTER(_xlfn.TEXTBEFORE(_xlfn.TEXTAFTER(tblRaw[[#This Row],[GOODS DESCRIPTION]],"QTY"),"/")," ")),
tblRaw[[#This Row],[Unit of measure]]
)</f>
        <v>0</v>
      </c>
      <c r="L816" s="2">
        <f t="shared" si="88"/>
        <v>0.05</v>
      </c>
      <c r="M816" s="2" t="str">
        <f t="shared" si="89"/>
        <v>USD</v>
      </c>
      <c r="N816" s="2">
        <v>6310.4</v>
      </c>
      <c r="O816" s="2" t="s">
        <v>17</v>
      </c>
      <c r="P816" s="2">
        <v>518.70852239999999</v>
      </c>
      <c r="Q816" s="2">
        <v>3273258.26</v>
      </c>
      <c r="R816" s="2">
        <v>6.1898391699999999</v>
      </c>
      <c r="S816" s="2">
        <v>39060.361100000002</v>
      </c>
      <c r="T816" s="6">
        <v>1199321.8999999999</v>
      </c>
    </row>
    <row r="817" spans="1:20">
      <c r="A817" s="5" t="s">
        <v>12</v>
      </c>
      <c r="B817" s="2" t="s">
        <v>1104</v>
      </c>
      <c r="C817" s="2" t="s">
        <v>14</v>
      </c>
      <c r="D817" s="3" t="s">
        <v>15</v>
      </c>
      <c r="E817" s="2" t="s">
        <v>1106</v>
      </c>
      <c r="F817" s="2" t="str">
        <f t="shared" si="84"/>
        <v>SB-01</v>
      </c>
      <c r="G817" s="2" t="str">
        <f t="shared" si="85"/>
        <v>STAINLESS STEEL SPORTS BOTTLE 750ML SG-702</v>
      </c>
      <c r="H817" s="2" t="str">
        <f t="shared" si="86"/>
        <v>QTY: 8604NUM USD 1.11 PER NUM</v>
      </c>
      <c r="I817" s="15" t="str">
        <f t="shared" si="87"/>
        <v>QTY:</v>
      </c>
      <c r="J817" s="15" t="str">
        <f t="shared" si="90"/>
        <v/>
      </c>
      <c r="K817" s="2">
        <f ca="1">IFERROR(
TRIM(_xlfn.TEXTAFTER(_xlfn.TEXTBEFORE(_xlfn.TEXTAFTER(tblRaw[[#This Row],[GOODS DESCRIPTION]],"QTY"),"/")," ")),
tblRaw[[#This Row],[Unit of measure]]
)</f>
        <v>0</v>
      </c>
      <c r="L817" s="2">
        <f t="shared" si="88"/>
        <v>1.1100000000000001</v>
      </c>
      <c r="M817" s="2" t="str">
        <f t="shared" si="89"/>
        <v>USD</v>
      </c>
      <c r="N817" s="2">
        <v>1362.3</v>
      </c>
      <c r="O817" s="2" t="s">
        <v>17</v>
      </c>
      <c r="P817" s="2">
        <v>615.69009029999995</v>
      </c>
      <c r="Q817" s="2">
        <v>838754.61</v>
      </c>
      <c r="R817" s="2">
        <v>7.3471371159999999</v>
      </c>
      <c r="S817" s="2">
        <v>10009.00489</v>
      </c>
      <c r="T817" s="6">
        <v>307319.7</v>
      </c>
    </row>
    <row r="818" spans="1:20">
      <c r="A818" s="5" t="s">
        <v>12</v>
      </c>
      <c r="B818" s="2" t="s">
        <v>1104</v>
      </c>
      <c r="C818" s="2" t="s">
        <v>14</v>
      </c>
      <c r="D818" s="3" t="s">
        <v>15</v>
      </c>
      <c r="E818" s="2" t="s">
        <v>1088</v>
      </c>
      <c r="F818" s="2" t="str">
        <f t="shared" si="84"/>
        <v>KWP-1000B</v>
      </c>
      <c r="G818" s="2" t="str">
        <f t="shared" si="85"/>
        <v>SS OIL POT 900ML</v>
      </c>
      <c r="H818" s="2" t="str">
        <f t="shared" si="86"/>
        <v>QTY: 27000 PCS/USD 1.55 PER PCS</v>
      </c>
      <c r="I818" s="15" t="str">
        <f t="shared" si="87"/>
        <v>QTY:</v>
      </c>
      <c r="J818" s="15">
        <f t="shared" si="90"/>
        <v>27000</v>
      </c>
      <c r="K818" s="2" t="str">
        <f>IFERROR(
TRIM(_xlfn.TEXTAFTER(_xlfn.TEXTBEFORE(_xlfn.TEXTAFTER(tblRaw[[#This Row],[GOODS DESCRIPTION]],"QTY"),"/")," ")),
tblRaw[[#This Row],[Unit of measure]]
)</f>
        <v>27000 PCS</v>
      </c>
      <c r="L818" s="2">
        <f t="shared" si="88"/>
        <v>1.55</v>
      </c>
      <c r="M818" s="2" t="str">
        <f t="shared" si="89"/>
        <v>USD</v>
      </c>
      <c r="N818" s="2">
        <v>6975</v>
      </c>
      <c r="O818" s="2" t="s">
        <v>17</v>
      </c>
      <c r="P818" s="2">
        <v>518.54179209999995</v>
      </c>
      <c r="Q818" s="2">
        <v>3616829</v>
      </c>
      <c r="R818" s="2">
        <v>6.187849548</v>
      </c>
      <c r="S818" s="2">
        <v>43160.250599999999</v>
      </c>
      <c r="T818" s="6">
        <v>1325206.2</v>
      </c>
    </row>
    <row r="819" spans="1:20">
      <c r="A819" s="5" t="s">
        <v>12</v>
      </c>
      <c r="B819" s="2" t="s">
        <v>1107</v>
      </c>
      <c r="C819" s="2" t="s">
        <v>14</v>
      </c>
      <c r="D819" s="3" t="s">
        <v>15</v>
      </c>
      <c r="E819" s="2" t="s">
        <v>1108</v>
      </c>
      <c r="F819" s="2" t="str">
        <f t="shared" si="84"/>
        <v>NP-19</v>
      </c>
      <c r="G819" s="2" t="str">
        <f t="shared" si="85"/>
        <v>STEEL SALT BOTTLE</v>
      </c>
      <c r="H819" s="2" t="str">
        <f t="shared" si="86"/>
        <v>QTY:25920 PCS USD 0.4430 PER PCS</v>
      </c>
      <c r="I819" s="15" t="str">
        <f t="shared" si="87"/>
        <v>QTY:25920</v>
      </c>
      <c r="J819" s="15">
        <f t="shared" si="90"/>
        <v>25920</v>
      </c>
      <c r="K819" s="2">
        <f ca="1">IFERROR(
TRIM(_xlfn.TEXTAFTER(_xlfn.TEXTBEFORE(_xlfn.TEXTAFTER(tblRaw[[#This Row],[GOODS DESCRIPTION]],"QTY"),"/")," ")),
tblRaw[[#This Row],[Unit of measure]]
)</f>
        <v>0</v>
      </c>
      <c r="L819" s="2">
        <f t="shared" si="88"/>
        <v>0.443</v>
      </c>
      <c r="M819" s="2" t="str">
        <f t="shared" si="89"/>
        <v>USD</v>
      </c>
      <c r="N819" s="2">
        <v>4050</v>
      </c>
      <c r="O819" s="2" t="s">
        <v>17</v>
      </c>
      <c r="P819" s="2">
        <v>251.55885929999999</v>
      </c>
      <c r="Q819" s="2">
        <v>1018813.38</v>
      </c>
      <c r="R819" s="2">
        <v>3.001895695</v>
      </c>
      <c r="S819" s="2">
        <v>12157.67757</v>
      </c>
      <c r="T819" s="6">
        <v>373293.3</v>
      </c>
    </row>
    <row r="820" spans="1:20">
      <c r="A820" s="5" t="s">
        <v>12</v>
      </c>
      <c r="B820" s="2" t="s">
        <v>1109</v>
      </c>
      <c r="C820" s="2" t="s">
        <v>14</v>
      </c>
      <c r="D820" s="3" t="s">
        <v>15</v>
      </c>
      <c r="E820" s="2" t="s">
        <v>1110</v>
      </c>
      <c r="F820" s="2" t="str">
        <f t="shared" si="84"/>
        <v>KL32D-9S</v>
      </c>
      <c r="G820" s="2" t="str">
        <f t="shared" si="85"/>
        <v>STAINLESS STEEL GRATER WITH HANDLE</v>
      </c>
      <c r="H820" s="2" t="str">
        <f t="shared" si="86"/>
        <v>QTY:37560 PCS USD 0.99 PER PCS</v>
      </c>
      <c r="I820" s="15" t="str">
        <f t="shared" si="87"/>
        <v/>
      </c>
      <c r="J820" s="15">
        <f t="shared" si="90"/>
        <v>37560</v>
      </c>
      <c r="K820" s="2">
        <f ca="1">IFERROR(
TRIM(_xlfn.TEXTAFTER(_xlfn.TEXTBEFORE(_xlfn.TEXTAFTER(tblRaw[[#This Row],[GOODS DESCRIPTION]],"QTY"),"/")," ")),
tblRaw[[#This Row],[Unit of measure]]
)</f>
        <v>0</v>
      </c>
      <c r="L820" s="2">
        <f t="shared" si="88"/>
        <v>0.99</v>
      </c>
      <c r="M820" s="2" t="str">
        <f t="shared" si="89"/>
        <v>USD</v>
      </c>
      <c r="N820" s="2">
        <v>8451</v>
      </c>
      <c r="O820" s="2" t="s">
        <v>17</v>
      </c>
      <c r="P820" s="2">
        <v>381.44559700000002</v>
      </c>
      <c r="Q820" s="2">
        <v>3223596.74</v>
      </c>
      <c r="R820" s="2">
        <v>4.5518567660000002</v>
      </c>
      <c r="S820" s="2">
        <v>38467.741529999999</v>
      </c>
      <c r="T820" s="6">
        <v>1181125.8</v>
      </c>
    </row>
    <row r="821" spans="1:20">
      <c r="A821" s="5" t="s">
        <v>12</v>
      </c>
      <c r="B821" s="2" t="s">
        <v>1109</v>
      </c>
      <c r="C821" s="2" t="s">
        <v>14</v>
      </c>
      <c r="D821" s="3" t="s">
        <v>15</v>
      </c>
      <c r="E821" s="2" t="s">
        <v>1111</v>
      </c>
      <c r="F821" s="2" t="str">
        <f t="shared" si="84"/>
        <v>KL324H-9S</v>
      </c>
      <c r="G821" s="2" t="str">
        <f t="shared" si="85"/>
        <v>STAINLESS STEEL GRATER WITH HANDLE</v>
      </c>
      <c r="H821" s="2" t="str">
        <f t="shared" si="86"/>
        <v>QTY - 59040 PCS/USD 0.68 PER PCS</v>
      </c>
      <c r="I821" s="15" t="str">
        <f t="shared" si="87"/>
        <v/>
      </c>
      <c r="J821" s="15" t="str">
        <f t="shared" si="90"/>
        <v/>
      </c>
      <c r="K821" s="2" t="str">
        <f>IFERROR(
TRIM(_xlfn.TEXTAFTER(_xlfn.TEXTBEFORE(_xlfn.TEXTAFTER(tblRaw[[#This Row],[GOODS DESCRIPTION]],"QTY"),"/")," ")),
tblRaw[[#This Row],[Unit of measure]]
)</f>
        <v>- 59040 PCS</v>
      </c>
      <c r="L821" s="2">
        <f t="shared" si="88"/>
        <v>0.68</v>
      </c>
      <c r="M821" s="2" t="str">
        <f t="shared" si="89"/>
        <v>USD</v>
      </c>
      <c r="N821" s="2">
        <v>9512</v>
      </c>
      <c r="O821" s="2" t="s">
        <v>17</v>
      </c>
      <c r="P821" s="2">
        <v>365.90082210000003</v>
      </c>
      <c r="Q821" s="2">
        <v>3480448.62</v>
      </c>
      <c r="R821" s="2">
        <v>4.3663582590000001</v>
      </c>
      <c r="S821" s="2">
        <v>41532.799760000002</v>
      </c>
      <c r="T821" s="6">
        <v>1275236.3999999999</v>
      </c>
    </row>
    <row r="822" spans="1:20">
      <c r="A822" s="5" t="s">
        <v>12</v>
      </c>
      <c r="B822" s="2" t="s">
        <v>1112</v>
      </c>
      <c r="C822" s="2" t="s">
        <v>14</v>
      </c>
      <c r="D822" s="3" t="s">
        <v>18</v>
      </c>
      <c r="E822" s="2" t="s">
        <v>1086</v>
      </c>
      <c r="F822" s="2" t="str">
        <f t="shared" si="84"/>
        <v>OKS-4156</v>
      </c>
      <c r="G822" s="2" t="str">
        <f t="shared" si="85"/>
        <v>-STEEL SCRUBBER 6PCS SET</v>
      </c>
      <c r="H822" s="2" t="str">
        <f t="shared" si="86"/>
        <v>QTY 99600 SET / USD 0.26SET</v>
      </c>
      <c r="I822" s="15" t="str">
        <f t="shared" si="87"/>
        <v>QTY</v>
      </c>
      <c r="J822" s="15">
        <f t="shared" si="90"/>
        <v>99600</v>
      </c>
      <c r="K822" s="2" t="str">
        <f>IFERROR(
TRIM(_xlfn.TEXTAFTER(_xlfn.TEXTBEFORE(_xlfn.TEXTAFTER(tblRaw[[#This Row],[GOODS DESCRIPTION]],"QTY"),"/")," ")),
tblRaw[[#This Row],[Unit of measure]]
)</f>
        <v>99600 SET</v>
      </c>
      <c r="L822" s="2" t="str">
        <f t="shared" si="88"/>
        <v/>
      </c>
      <c r="M822" s="2" t="str">
        <f t="shared" si="89"/>
        <v>USD</v>
      </c>
      <c r="N822" s="2">
        <v>8677.15</v>
      </c>
      <c r="O822" s="2" t="s">
        <v>17</v>
      </c>
      <c r="P822" s="2">
        <v>260.76831329999999</v>
      </c>
      <c r="Q822" s="2">
        <v>2262725.77</v>
      </c>
      <c r="R822" s="2">
        <v>3.1117937150000001</v>
      </c>
      <c r="S822" s="2">
        <v>27001.500840000001</v>
      </c>
      <c r="T822" s="6">
        <v>994694.3</v>
      </c>
    </row>
    <row r="823" spans="1:20">
      <c r="A823" s="5" t="s">
        <v>12</v>
      </c>
      <c r="B823" s="2" t="s">
        <v>1113</v>
      </c>
      <c r="C823" s="2" t="s">
        <v>14</v>
      </c>
      <c r="D823" s="3" t="s">
        <v>15</v>
      </c>
      <c r="E823" s="2" t="s">
        <v>1114</v>
      </c>
      <c r="F823" s="2" t="str">
        <f t="shared" si="84"/>
        <v>NP-55</v>
      </c>
      <c r="G823" s="2" t="str">
        <f t="shared" si="85"/>
        <v>STEEL TEA STRAINER</v>
      </c>
      <c r="H823" s="2" t="str">
        <f t="shared" si="86"/>
        <v>QTY:100800 PCS /USD 0.2892 PER PCS</v>
      </c>
      <c r="I823" s="15" t="str">
        <f t="shared" si="87"/>
        <v>QTY:100800</v>
      </c>
      <c r="J823" s="15">
        <f t="shared" si="90"/>
        <v>100800</v>
      </c>
      <c r="K823" s="2" t="str">
        <f>IFERROR(
TRIM(_xlfn.TEXTAFTER(_xlfn.TEXTBEFORE(_xlfn.TEXTAFTER(tblRaw[[#This Row],[GOODS DESCRIPTION]],"QTY"),"/")," ")),
tblRaw[[#This Row],[Unit of measure]]
)</f>
        <v>PCS</v>
      </c>
      <c r="L823" s="2">
        <f t="shared" si="88"/>
        <v>0.28920000000000001</v>
      </c>
      <c r="M823" s="2" t="str">
        <f t="shared" si="89"/>
        <v>USD</v>
      </c>
      <c r="N823" s="2">
        <v>4620</v>
      </c>
      <c r="O823" s="2" t="s">
        <v>17</v>
      </c>
      <c r="P823" s="2">
        <v>554.03166880000003</v>
      </c>
      <c r="Q823" s="2">
        <v>2559626.31</v>
      </c>
      <c r="R823" s="2">
        <v>6.6113564299999998</v>
      </c>
      <c r="S823" s="2">
        <v>30544.466710000001</v>
      </c>
      <c r="T823" s="6">
        <v>937847.1</v>
      </c>
    </row>
    <row r="824" spans="1:20">
      <c r="A824" s="5" t="s">
        <v>12</v>
      </c>
      <c r="B824" s="2" t="s">
        <v>1113</v>
      </c>
      <c r="C824" s="2" t="s">
        <v>14</v>
      </c>
      <c r="D824" s="3" t="s">
        <v>15</v>
      </c>
      <c r="E824" s="2" t="s">
        <v>1115</v>
      </c>
      <c r="F824" s="2" t="str">
        <f t="shared" si="84"/>
        <v>NP-19</v>
      </c>
      <c r="G824" s="2" t="str">
        <f t="shared" si="85"/>
        <v>STEEL SALT BOTTLE</v>
      </c>
      <c r="H824" s="2" t="str">
        <f t="shared" si="86"/>
        <v>QTY:44352 PCS /USD 0.445 PER PCS</v>
      </c>
      <c r="I824" s="15" t="str">
        <f t="shared" si="87"/>
        <v>QTY:44352</v>
      </c>
      <c r="J824" s="15">
        <f t="shared" si="90"/>
        <v>44352</v>
      </c>
      <c r="K824" s="2" t="str">
        <f>IFERROR(
TRIM(_xlfn.TEXTAFTER(_xlfn.TEXTBEFORE(_xlfn.TEXTAFTER(tblRaw[[#This Row],[GOODS DESCRIPTION]],"QTY"),"/")," ")),
tblRaw[[#This Row],[Unit of measure]]
)</f>
        <v>PCS</v>
      </c>
      <c r="L824" s="2">
        <f t="shared" si="88"/>
        <v>0.44500000000000001</v>
      </c>
      <c r="M824" s="2" t="str">
        <f t="shared" si="89"/>
        <v>USD</v>
      </c>
      <c r="N824" s="2">
        <v>6930</v>
      </c>
      <c r="O824" s="2" t="s">
        <v>17</v>
      </c>
      <c r="P824" s="2">
        <v>250.06778209999999</v>
      </c>
      <c r="Q824" s="2">
        <v>1732969.73</v>
      </c>
      <c r="R824" s="2">
        <v>2.9841024119999999</v>
      </c>
      <c r="S824" s="2">
        <v>20679.829710000002</v>
      </c>
      <c r="T824" s="6">
        <v>634960.1</v>
      </c>
    </row>
    <row r="825" spans="1:20">
      <c r="A825" s="5" t="s">
        <v>12</v>
      </c>
      <c r="B825" s="2" t="s">
        <v>1113</v>
      </c>
      <c r="C825" s="2" t="s">
        <v>14</v>
      </c>
      <c r="D825" s="3" t="s">
        <v>18</v>
      </c>
      <c r="E825" s="2" t="s">
        <v>1116</v>
      </c>
      <c r="F825" s="2" t="str">
        <f t="shared" si="84"/>
        <v>8001-2</v>
      </c>
      <c r="G825" s="2" t="str">
        <f t="shared" si="85"/>
        <v>STEEL SCRUBBER 2 PCS SET</v>
      </c>
      <c r="H825" s="2" t="str">
        <f t="shared" si="86"/>
        <v>QTY- 169440 SET/USD 0.164PER SET</v>
      </c>
      <c r="I825" s="15" t="str">
        <f t="shared" si="87"/>
        <v>QTY-</v>
      </c>
      <c r="J825" s="15">
        <f t="shared" si="90"/>
        <v>169440</v>
      </c>
      <c r="K825" s="2" t="str">
        <f>IFERROR(
TRIM(_xlfn.TEXTAFTER(_xlfn.TEXTBEFORE(_xlfn.TEXTAFTER(tblRaw[[#This Row],[GOODS DESCRIPTION]],"QTY"),"/")," ")),
tblRaw[[#This Row],[Unit of measure]]
)</f>
        <v>169440 SET</v>
      </c>
      <c r="L825" s="2" t="str">
        <f t="shared" si="88"/>
        <v/>
      </c>
      <c r="M825" s="2" t="str">
        <f t="shared" si="89"/>
        <v>USD</v>
      </c>
      <c r="N825" s="2">
        <v>4942</v>
      </c>
      <c r="O825" s="2" t="s">
        <v>17</v>
      </c>
      <c r="P825" s="2">
        <v>497.44888300000002</v>
      </c>
      <c r="Q825" s="2">
        <v>2458392.38</v>
      </c>
      <c r="R825" s="2">
        <v>5.9361441890000002</v>
      </c>
      <c r="S825" s="2">
        <v>29336.424579999999</v>
      </c>
      <c r="T825" s="6">
        <v>1080709.3</v>
      </c>
    </row>
    <row r="826" spans="1:20">
      <c r="A826" s="5" t="s">
        <v>12</v>
      </c>
      <c r="B826" s="2" t="s">
        <v>1117</v>
      </c>
      <c r="C826" s="2" t="s">
        <v>14</v>
      </c>
      <c r="D826" s="3" t="s">
        <v>15</v>
      </c>
      <c r="E826" s="2" t="s">
        <v>1118</v>
      </c>
      <c r="F826" s="2" t="str">
        <f t="shared" si="84"/>
        <v>AM-253</v>
      </c>
      <c r="G826" s="2" t="str">
        <f t="shared" si="85"/>
        <v>STEEL KITCHEN TURNER</v>
      </c>
      <c r="H826" s="2" t="str">
        <f t="shared" si="86"/>
        <v>QTY:25200 PCS/ USD 0.535 PER PCS</v>
      </c>
      <c r="I826" s="15" t="str">
        <f t="shared" si="87"/>
        <v/>
      </c>
      <c r="J826" s="15">
        <f t="shared" si="90"/>
        <v>25200</v>
      </c>
      <c r="K826" s="2" t="str">
        <f>IFERROR(
TRIM(_xlfn.TEXTAFTER(_xlfn.TEXTBEFORE(_xlfn.TEXTAFTER(tblRaw[[#This Row],[GOODS DESCRIPTION]],"QTY"),"/")," ")),
tblRaw[[#This Row],[Unit of measure]]
)</f>
        <v>PCS</v>
      </c>
      <c r="L826" s="2">
        <f t="shared" si="88"/>
        <v>0.53500000000000003</v>
      </c>
      <c r="M826" s="2" t="str">
        <f t="shared" si="89"/>
        <v>USD</v>
      </c>
      <c r="N826" s="2">
        <v>2450</v>
      </c>
      <c r="O826" s="2" t="s">
        <v>17</v>
      </c>
      <c r="P826" s="2">
        <v>490.67181219999998</v>
      </c>
      <c r="Q826" s="2">
        <v>1202145.94</v>
      </c>
      <c r="R826" s="2">
        <v>5.8482933519999998</v>
      </c>
      <c r="S826" s="2">
        <v>14328.31871</v>
      </c>
      <c r="T826" s="6">
        <v>440466.3</v>
      </c>
    </row>
    <row r="827" spans="1:20">
      <c r="A827" s="5" t="s">
        <v>12</v>
      </c>
      <c r="B827" s="2" t="s">
        <v>1117</v>
      </c>
      <c r="C827" s="2" t="s">
        <v>14</v>
      </c>
      <c r="D827" s="3" t="s">
        <v>15</v>
      </c>
      <c r="E827" s="2" t="s">
        <v>1119</v>
      </c>
      <c r="F827" s="2" t="str">
        <f t="shared" si="84"/>
        <v>SB-01</v>
      </c>
      <c r="G827" s="2" t="str">
        <f t="shared" si="85"/>
        <v>- STAINLESS STEEL SPORTS BOTTLE 750ML SG-702</v>
      </c>
      <c r="H827" s="2" t="str">
        <f t="shared" si="86"/>
        <v>QTY:26172 PCS/USD1.110 PER PCS</v>
      </c>
      <c r="I827" s="15" t="str">
        <f t="shared" si="87"/>
        <v>QTY:26172</v>
      </c>
      <c r="J827" s="15">
        <f t="shared" si="90"/>
        <v>26172</v>
      </c>
      <c r="K827" s="2" t="str">
        <f>IFERROR(
TRIM(_xlfn.TEXTAFTER(_xlfn.TEXTBEFORE(_xlfn.TEXTAFTER(tblRaw[[#This Row],[GOODS DESCRIPTION]],"QTY"),"/")," ")),
tblRaw[[#This Row],[Unit of measure]]
)</f>
        <v>PCS</v>
      </c>
      <c r="L827" s="2">
        <f t="shared" si="88"/>
        <v>0.11</v>
      </c>
      <c r="M827" s="2" t="str">
        <f t="shared" si="89"/>
        <v>USD</v>
      </c>
      <c r="N827" s="2">
        <v>4143.8999999999996</v>
      </c>
      <c r="O827" s="2" t="s">
        <v>17</v>
      </c>
      <c r="P827" s="2">
        <v>613.42199140000002</v>
      </c>
      <c r="Q827" s="2">
        <v>2541959.39</v>
      </c>
      <c r="R827" s="2">
        <v>7.3113467390000002</v>
      </c>
      <c r="S827" s="2">
        <v>30297.489750000001</v>
      </c>
      <c r="T827" s="6">
        <v>931374</v>
      </c>
    </row>
    <row r="828" spans="1:20">
      <c r="A828" s="5" t="s">
        <v>12</v>
      </c>
      <c r="B828" s="2" t="s">
        <v>1117</v>
      </c>
      <c r="C828" s="2" t="s">
        <v>14</v>
      </c>
      <c r="D828" s="3" t="s">
        <v>15</v>
      </c>
      <c r="E828" s="2" t="s">
        <v>1120</v>
      </c>
      <c r="F828" s="2" t="str">
        <f t="shared" si="84"/>
        <v>SB-12</v>
      </c>
      <c r="G828" s="2" t="str">
        <f t="shared" si="85"/>
        <v>STEEL TEA STRAINER BIG</v>
      </c>
      <c r="H828" s="2" t="str">
        <f t="shared" si="86"/>
        <v>QTY:50400 PCS/USD 1.057 PER PCS</v>
      </c>
      <c r="I828" s="15" t="str">
        <f t="shared" si="87"/>
        <v/>
      </c>
      <c r="J828" s="15">
        <f t="shared" si="90"/>
        <v>50400</v>
      </c>
      <c r="K828" s="2" t="str">
        <f>IFERROR(
TRIM(_xlfn.TEXTAFTER(_xlfn.TEXTBEFORE(_xlfn.TEXTAFTER(tblRaw[[#This Row],[GOODS DESCRIPTION]],"QTY"),"/")," ")),
tblRaw[[#This Row],[Unit of measure]]
)</f>
        <v>PCS</v>
      </c>
      <c r="L828" s="2">
        <f t="shared" si="88"/>
        <v>1.0569999999999999</v>
      </c>
      <c r="M828" s="2" t="str">
        <f t="shared" si="89"/>
        <v>USD</v>
      </c>
      <c r="N828" s="2">
        <v>11970</v>
      </c>
      <c r="O828" s="2" t="s">
        <v>17</v>
      </c>
      <c r="P828" s="2">
        <v>397.27424980000001</v>
      </c>
      <c r="Q828" s="2">
        <v>4755372.7699999996</v>
      </c>
      <c r="R828" s="2">
        <v>4.7350923690000002</v>
      </c>
      <c r="S828" s="2">
        <v>56679.055659999998</v>
      </c>
      <c r="T828" s="6">
        <v>1742368.7</v>
      </c>
    </row>
    <row r="829" spans="1:20">
      <c r="A829" s="5" t="s">
        <v>12</v>
      </c>
      <c r="B829" s="2" t="s">
        <v>1117</v>
      </c>
      <c r="C829" s="2" t="s">
        <v>14</v>
      </c>
      <c r="D829" s="3" t="s">
        <v>15</v>
      </c>
      <c r="E829" s="2" t="s">
        <v>1121</v>
      </c>
      <c r="F829" s="2" t="str">
        <f t="shared" si="84"/>
        <v>NP-20</v>
      </c>
      <c r="G829" s="2" t="str">
        <f t="shared" si="85"/>
        <v>STAINLESS STEEL SPORTS BOTTLE 750ML S-308-C6</v>
      </c>
      <c r="H829" s="2" t="str">
        <f t="shared" si="86"/>
        <v>QTY:18288 PCS / USD 1.062 PER PCS</v>
      </c>
      <c r="I829" s="15" t="str">
        <f t="shared" si="87"/>
        <v>QTY:18288</v>
      </c>
      <c r="J829" s="15">
        <f t="shared" si="90"/>
        <v>18288</v>
      </c>
      <c r="K829" s="2" t="str">
        <f>IFERROR(
TRIM(_xlfn.TEXTAFTER(_xlfn.TEXTBEFORE(_xlfn.TEXTAFTER(tblRaw[[#This Row],[GOODS DESCRIPTION]],"QTY"),"/")," ")),
tblRaw[[#This Row],[Unit of measure]]
)</f>
        <v>PCS</v>
      </c>
      <c r="L829" s="2">
        <f t="shared" si="88"/>
        <v>1.0620000000000001</v>
      </c>
      <c r="M829" s="2" t="str">
        <f t="shared" si="89"/>
        <v>USD</v>
      </c>
      <c r="N829" s="2">
        <v>3251.2</v>
      </c>
      <c r="O829" s="2" t="s">
        <v>17</v>
      </c>
      <c r="P829" s="2">
        <v>522.70403539999995</v>
      </c>
      <c r="Q829" s="2">
        <v>1699415.36</v>
      </c>
      <c r="R829" s="2">
        <v>6.2300838550000002</v>
      </c>
      <c r="S829" s="2">
        <v>20255.248629999998</v>
      </c>
      <c r="T829" s="6">
        <v>622665.80000000005</v>
      </c>
    </row>
    <row r="830" spans="1:20">
      <c r="A830" s="5" t="s">
        <v>12</v>
      </c>
      <c r="B830" s="2" t="s">
        <v>1122</v>
      </c>
      <c r="C830" s="2" t="s">
        <v>14</v>
      </c>
      <c r="D830" s="3" t="s">
        <v>15</v>
      </c>
      <c r="E830" s="2" t="s">
        <v>1123</v>
      </c>
      <c r="F830" s="2" t="str">
        <f t="shared" si="84"/>
        <v>STAINLESS</v>
      </c>
      <c r="G830" s="2" t="str">
        <f t="shared" si="85"/>
        <v>STEEL GRATER WITH HANDLE DS-25</v>
      </c>
      <c r="H830" s="2" t="str">
        <f t="shared" si="86"/>
        <v>QTY:51000 PCS /USD0.2252 PER PCS</v>
      </c>
      <c r="I830" s="15" t="str">
        <f t="shared" si="87"/>
        <v/>
      </c>
      <c r="J830" s="15">
        <f t="shared" si="90"/>
        <v>51000</v>
      </c>
      <c r="K830" s="2" t="str">
        <f>IFERROR(
TRIM(_xlfn.TEXTAFTER(_xlfn.TEXTBEFORE(_xlfn.TEXTAFTER(tblRaw[[#This Row],[GOODS DESCRIPTION]],"QTY"),"/")," ")),
tblRaw[[#This Row],[Unit of measure]]
)</f>
        <v>PCS</v>
      </c>
      <c r="L830" s="2">
        <f t="shared" si="88"/>
        <v>0.22520000000000001</v>
      </c>
      <c r="M830" s="2" t="str">
        <f t="shared" si="89"/>
        <v>USD</v>
      </c>
      <c r="N830" s="2">
        <v>1700</v>
      </c>
      <c r="O830" s="2" t="s">
        <v>17</v>
      </c>
      <c r="P830" s="2">
        <v>600.58861179999997</v>
      </c>
      <c r="Q830" s="2">
        <v>1021000.64</v>
      </c>
      <c r="R830" s="2">
        <v>7.1583863140000004</v>
      </c>
      <c r="S830" s="2">
        <v>12169.256729999999</v>
      </c>
      <c r="T830" s="6">
        <v>374094.6</v>
      </c>
    </row>
    <row r="831" spans="1:20">
      <c r="A831" s="5" t="s">
        <v>12</v>
      </c>
      <c r="B831" s="2" t="s">
        <v>1124</v>
      </c>
      <c r="C831" s="2" t="s">
        <v>14</v>
      </c>
      <c r="D831" s="3" t="s">
        <v>15</v>
      </c>
      <c r="E831" s="2" t="s">
        <v>1125</v>
      </c>
      <c r="F831" s="2" t="str">
        <f t="shared" si="84"/>
        <v>NP-21</v>
      </c>
      <c r="G831" s="2" t="str">
        <f t="shared" si="85"/>
        <v>STAINLESS STEEL SPORTS BOTTLE 650ML S115</v>
      </c>
      <c r="H831" s="2" t="str">
        <f t="shared" si="86"/>
        <v>QTY:19584 PCS USD 1.05 PER PCS</v>
      </c>
      <c r="I831" s="15" t="str">
        <f t="shared" si="87"/>
        <v>QTY:19584</v>
      </c>
      <c r="J831" s="15">
        <f t="shared" si="90"/>
        <v>19584</v>
      </c>
      <c r="K831" s="2">
        <f ca="1">IFERROR(
TRIM(_xlfn.TEXTAFTER(_xlfn.TEXTBEFORE(_xlfn.TEXTAFTER(tblRaw[[#This Row],[GOODS DESCRIPTION]],"QTY"),"/")," ")),
tblRaw[[#This Row],[Unit of measure]]
)</f>
        <v>0</v>
      </c>
      <c r="L831" s="2">
        <f t="shared" si="88"/>
        <v>1.05</v>
      </c>
      <c r="M831" s="2" t="str">
        <f t="shared" si="89"/>
        <v>USD</v>
      </c>
      <c r="N831" s="2">
        <v>3481.6</v>
      </c>
      <c r="O831" s="2" t="s">
        <v>17</v>
      </c>
      <c r="P831" s="2">
        <v>515.47645339999997</v>
      </c>
      <c r="Q831" s="2">
        <v>1794682.82</v>
      </c>
      <c r="R831" s="2">
        <v>6.1439386569999996</v>
      </c>
      <c r="S831" s="2">
        <v>21390.736830000002</v>
      </c>
      <c r="T831" s="6">
        <v>657571.9</v>
      </c>
    </row>
    <row r="832" spans="1:20">
      <c r="A832" s="5" t="s">
        <v>12</v>
      </c>
      <c r="B832" s="2" t="s">
        <v>1124</v>
      </c>
      <c r="C832" s="2" t="s">
        <v>14</v>
      </c>
      <c r="D832" s="3" t="s">
        <v>15</v>
      </c>
      <c r="E832" s="2" t="s">
        <v>1126</v>
      </c>
      <c r="F832" s="2" t="str">
        <f t="shared" si="84"/>
        <v>8504</v>
      </c>
      <c r="G832" s="2" t="str">
        <f t="shared" si="85"/>
        <v>STEEL LUNCH BOX 2 LAYER</v>
      </c>
      <c r="H832" s="2" t="str">
        <f t="shared" si="86"/>
        <v>QTY:22080 PCS /USD2.61PER PCS</v>
      </c>
      <c r="I832" s="15" t="str">
        <f t="shared" si="87"/>
        <v/>
      </c>
      <c r="J832" s="15">
        <f t="shared" si="90"/>
        <v>22080</v>
      </c>
      <c r="K832" s="2" t="str">
        <f>IFERROR(
TRIM(_xlfn.TEXTAFTER(_xlfn.TEXTBEFORE(_xlfn.TEXTAFTER(tblRaw[[#This Row],[GOODS DESCRIPTION]],"QTY"),"/")," ")),
tblRaw[[#This Row],[Unit of measure]]
)</f>
        <v>PCS</v>
      </c>
      <c r="L832" s="2" t="str">
        <f t="shared" si="88"/>
        <v/>
      </c>
      <c r="M832" s="2" t="str">
        <f t="shared" si="89"/>
        <v>USD</v>
      </c>
      <c r="N832" s="2">
        <v>10561.6</v>
      </c>
      <c r="O832" s="2" t="s">
        <v>17</v>
      </c>
      <c r="P832" s="2">
        <v>467.06042170000001</v>
      </c>
      <c r="Q832" s="2">
        <v>4932905.3499999996</v>
      </c>
      <c r="R832" s="2">
        <v>5.5668703419999996</v>
      </c>
      <c r="S832" s="2">
        <v>58795.057809999998</v>
      </c>
      <c r="T832" s="6">
        <v>1807416.5</v>
      </c>
    </row>
    <row r="833" spans="1:20">
      <c r="A833" s="5" t="s">
        <v>12</v>
      </c>
      <c r="B833" s="2" t="s">
        <v>1124</v>
      </c>
      <c r="C833" s="2" t="s">
        <v>14</v>
      </c>
      <c r="D833" s="3" t="s">
        <v>15</v>
      </c>
      <c r="E833" s="2" t="s">
        <v>1127</v>
      </c>
      <c r="F833" s="2" t="str">
        <f t="shared" si="84"/>
        <v>SB-01</v>
      </c>
      <c r="G833" s="2" t="str">
        <f t="shared" si="85"/>
        <v>- STAINLESS STEEL SPORTS BOTTLE 750ML SG-702</v>
      </c>
      <c r="H833" s="2" t="str">
        <f t="shared" si="86"/>
        <v>QTY:25128 PCS/USD1.11 PER PCS</v>
      </c>
      <c r="I833" s="15" t="str">
        <f t="shared" si="87"/>
        <v>QTY:25128</v>
      </c>
      <c r="J833" s="15">
        <f t="shared" si="90"/>
        <v>25128</v>
      </c>
      <c r="K833" s="2" t="str">
        <f>IFERROR(
TRIM(_xlfn.TEXTAFTER(_xlfn.TEXTBEFORE(_xlfn.TEXTAFTER(tblRaw[[#This Row],[GOODS DESCRIPTION]],"QTY"),"/")," ")),
tblRaw[[#This Row],[Unit of measure]]
)</f>
        <v>PCS</v>
      </c>
      <c r="L833" s="2">
        <f t="shared" si="88"/>
        <v>0.11</v>
      </c>
      <c r="M833" s="2" t="str">
        <f t="shared" si="89"/>
        <v>USD</v>
      </c>
      <c r="N833" s="2">
        <v>3978.6</v>
      </c>
      <c r="O833" s="2" t="s">
        <v>17</v>
      </c>
      <c r="P833" s="2">
        <v>611.85372740000003</v>
      </c>
      <c r="Q833" s="2">
        <v>2434321.2400000002</v>
      </c>
      <c r="R833" s="2">
        <v>7.2926546769999998</v>
      </c>
      <c r="S833" s="2">
        <v>29014.555899999999</v>
      </c>
      <c r="T833" s="6">
        <v>891935.2</v>
      </c>
    </row>
    <row r="834" spans="1:20">
      <c r="A834" s="5" t="s">
        <v>12</v>
      </c>
      <c r="B834" s="2" t="s">
        <v>1124</v>
      </c>
      <c r="C834" s="2" t="s">
        <v>14</v>
      </c>
      <c r="D834" s="3" t="s">
        <v>18</v>
      </c>
      <c r="E834" s="2" t="s">
        <v>1128</v>
      </c>
      <c r="F834" s="2" t="str">
        <f t="shared" ref="F834:F897" si="91">IFERROR(TRIM(LEFT(E834, FIND(" ", E834)-1)), "")</f>
        <v>8001-2</v>
      </c>
      <c r="G834" s="2" t="str">
        <f t="shared" ref="G834:G897" si="92">IFERROR(TRIM(MID(E834, FIND(" ", E834)+1, FIND("(",E834)-FIND(" ",E834)-1)), "")</f>
        <v>STEEL SCRUBBER 2 PCS SET</v>
      </c>
      <c r="H834" s="2" t="str">
        <f t="shared" ref="H834:H897" si="93">IFERROR(MID(E834, FIND("(",E834)+1, FIND(")",E834)-FIND("(",E834)-1), "")</f>
        <v>QTY- 168240 SET/USD 0.164 PER SET</v>
      </c>
      <c r="I834" s="15" t="str">
        <f t="shared" ref="I834:I897" si="94">IFERROR(MID(E834, FIND("(",E834, FIND("P",E834)) + 1, FIND(" ",E834, FIND("(",E834)) - FIND("(",E834) - 1), "")</f>
        <v>QTY-</v>
      </c>
      <c r="J834" s="15">
        <f t="shared" si="90"/>
        <v>168240</v>
      </c>
      <c r="K834" s="2" t="str">
        <f>IFERROR(
TRIM(_xlfn.TEXTAFTER(_xlfn.TEXTBEFORE(_xlfn.TEXTAFTER(tblRaw[[#This Row],[GOODS DESCRIPTION]],"QTY"),"/")," ")),
tblRaw[[#This Row],[Unit of measure]]
)</f>
        <v>168240 SET</v>
      </c>
      <c r="L834" s="2">
        <f t="shared" ref="L834:L897" si="95">IFERROR(--MID(E834, FIND("USD",E834)+4, FIND(" ",E834,FIND("USD",E834)+5)-FIND("USD",E834)-4), IFERROR(--MID(E834,FIND("CNY",E834)+4,FIND(" ",E834,FIND("CNY",E834)+5)-FIND("CNY",E834)-4),""))</f>
        <v>0.16400000000000001</v>
      </c>
      <c r="M834" s="2" t="str">
        <f t="shared" ref="M834:M897" si="96">IFERROR(IF(ISNUMBER(SEARCH("USD",E834)),"USD",IF(ISNUMBER(SEARCH("CNY",E834)),"CNY","")), "")</f>
        <v>USD</v>
      </c>
      <c r="N834" s="2">
        <v>4809</v>
      </c>
      <c r="O834" s="2" t="s">
        <v>17</v>
      </c>
      <c r="P834" s="2">
        <v>503.60677270000002</v>
      </c>
      <c r="Q834" s="2">
        <v>2421844.9700000002</v>
      </c>
      <c r="R834" s="2">
        <v>6.0024645139999997</v>
      </c>
      <c r="S834" s="2">
        <v>28865.851849999999</v>
      </c>
      <c r="T834" s="6">
        <v>1064643.1000000001</v>
      </c>
    </row>
    <row r="835" spans="1:20">
      <c r="A835" s="5" t="s">
        <v>12</v>
      </c>
      <c r="B835" s="2" t="s">
        <v>1124</v>
      </c>
      <c r="C835" s="2" t="s">
        <v>14</v>
      </c>
      <c r="D835" s="3" t="s">
        <v>15</v>
      </c>
      <c r="E835" s="2" t="s">
        <v>1129</v>
      </c>
      <c r="F835" s="2" t="str">
        <f t="shared" si="91"/>
        <v>6527</v>
      </c>
      <c r="G835" s="2" t="str">
        <f t="shared" si="92"/>
        <v>STEEL LUNCH BOX</v>
      </c>
      <c r="H835" s="2" t="str">
        <f t="shared" si="93"/>
        <v>QTY:25680 PCS / USD 2.00 PER PCS</v>
      </c>
      <c r="I835" s="15" t="str">
        <f t="shared" si="94"/>
        <v/>
      </c>
      <c r="J835" s="15">
        <f t="shared" ref="J835:J898" si="97">IFERROR(--SUBSTITUTE(MID(E835, FIND("QTY", E835)+4, FIND(" ",E835, FIND("QTY",E835)+5)-FIND("QTY",E835)-4), ",",""),"")</f>
        <v>25680</v>
      </c>
      <c r="K835" s="2" t="str">
        <f>IFERROR(
TRIM(_xlfn.TEXTAFTER(_xlfn.TEXTBEFORE(_xlfn.TEXTAFTER(tblRaw[[#This Row],[GOODS DESCRIPTION]],"QTY"),"/")," ")),
tblRaw[[#This Row],[Unit of measure]]
)</f>
        <v>PCS</v>
      </c>
      <c r="L835" s="2">
        <f t="shared" si="95"/>
        <v>2</v>
      </c>
      <c r="M835" s="2" t="str">
        <f t="shared" si="96"/>
        <v>USD</v>
      </c>
      <c r="N835" s="2">
        <v>8945.2000000000007</v>
      </c>
      <c r="O835" s="2" t="s">
        <v>17</v>
      </c>
      <c r="P835" s="2">
        <v>491.47132199999999</v>
      </c>
      <c r="Q835" s="2">
        <v>4396309.2699999996</v>
      </c>
      <c r="R835" s="2">
        <v>5.85782267</v>
      </c>
      <c r="S835" s="2">
        <v>52399.395349999999</v>
      </c>
      <c r="T835" s="6">
        <v>1610807.8</v>
      </c>
    </row>
    <row r="836" spans="1:20">
      <c r="A836" s="5" t="s">
        <v>12</v>
      </c>
      <c r="B836" s="2" t="s">
        <v>1124</v>
      </c>
      <c r="C836" s="2" t="s">
        <v>14</v>
      </c>
      <c r="D836" s="3" t="s">
        <v>15</v>
      </c>
      <c r="E836" s="2" t="s">
        <v>1130</v>
      </c>
      <c r="F836" s="2" t="str">
        <f t="shared" si="91"/>
        <v>AM-06</v>
      </c>
      <c r="G836" s="2" t="str">
        <f t="shared" si="92"/>
        <v>- STAINLESS STEEL BOTTLE 750ML SG805</v>
      </c>
      <c r="H836" s="2" t="str">
        <f t="shared" si="93"/>
        <v>QTY:46584 PCS/USD 1.05 PER PCS</v>
      </c>
      <c r="I836" s="15" t="str">
        <f t="shared" si="94"/>
        <v/>
      </c>
      <c r="J836" s="15">
        <f t="shared" si="97"/>
        <v>46584</v>
      </c>
      <c r="K836" s="2" t="str">
        <f>IFERROR(
TRIM(_xlfn.TEXTAFTER(_xlfn.TEXTBEFORE(_xlfn.TEXTAFTER(tblRaw[[#This Row],[GOODS DESCRIPTION]],"QTY"),"/")," ")),
tblRaw[[#This Row],[Unit of measure]]
)</f>
        <v>PCS</v>
      </c>
      <c r="L836" s="2">
        <f t="shared" si="95"/>
        <v>1.05</v>
      </c>
      <c r="M836" s="2" t="str">
        <f t="shared" si="96"/>
        <v>USD</v>
      </c>
      <c r="N836" s="2">
        <v>6987.6</v>
      </c>
      <c r="O836" s="2" t="s">
        <v>17</v>
      </c>
      <c r="P836" s="2">
        <v>610.93505640000001</v>
      </c>
      <c r="Q836" s="2">
        <v>4268969.8</v>
      </c>
      <c r="R836" s="2">
        <v>7.2817050820000002</v>
      </c>
      <c r="S836" s="2">
        <v>50881.64243</v>
      </c>
      <c r="T836" s="6">
        <v>1564150.6</v>
      </c>
    </row>
    <row r="837" spans="1:20">
      <c r="A837" s="5" t="s">
        <v>12</v>
      </c>
      <c r="B837" s="2" t="s">
        <v>1124</v>
      </c>
      <c r="C837" s="2" t="s">
        <v>14</v>
      </c>
      <c r="D837" s="3" t="s">
        <v>15</v>
      </c>
      <c r="E837" s="2" t="s">
        <v>1131</v>
      </c>
      <c r="F837" s="2" t="str">
        <f t="shared" si="91"/>
        <v>6581</v>
      </c>
      <c r="G837" s="2" t="str">
        <f t="shared" si="92"/>
        <v>STEEL ROUND CONTAINER MEDIUM</v>
      </c>
      <c r="H837" s="2" t="str">
        <f t="shared" si="93"/>
        <v>QTY:46080 PCS/ USD 0.99 PER PCS</v>
      </c>
      <c r="I837" s="15" t="str">
        <f t="shared" si="94"/>
        <v/>
      </c>
      <c r="J837" s="15">
        <f t="shared" si="97"/>
        <v>46080</v>
      </c>
      <c r="K837" s="2" t="str">
        <f>IFERROR(
TRIM(_xlfn.TEXTAFTER(_xlfn.TEXTBEFORE(_xlfn.TEXTAFTER(tblRaw[[#This Row],[GOODS DESCRIPTION]],"QTY"),"/")," ")),
tblRaw[[#This Row],[Unit of measure]]
)</f>
        <v>PCS</v>
      </c>
      <c r="L837" s="2">
        <f t="shared" si="95"/>
        <v>0.99</v>
      </c>
      <c r="M837" s="2" t="str">
        <f t="shared" si="96"/>
        <v>USD</v>
      </c>
      <c r="N837" s="2">
        <v>5568</v>
      </c>
      <c r="O837" s="2" t="s">
        <v>17</v>
      </c>
      <c r="P837" s="2">
        <v>701.31256470000005</v>
      </c>
      <c r="Q837" s="2">
        <v>3904908.36</v>
      </c>
      <c r="R837" s="2">
        <v>8.3589101869999993</v>
      </c>
      <c r="S837" s="2">
        <v>46542.411919999999</v>
      </c>
      <c r="T837" s="6">
        <v>1430758.5</v>
      </c>
    </row>
    <row r="838" spans="1:20">
      <c r="A838" s="5" t="s">
        <v>12</v>
      </c>
      <c r="B838" s="2" t="s">
        <v>1124</v>
      </c>
      <c r="C838" s="2" t="s">
        <v>14</v>
      </c>
      <c r="D838" s="3" t="s">
        <v>15</v>
      </c>
      <c r="E838" s="2" t="s">
        <v>1132</v>
      </c>
      <c r="F838" s="2" t="str">
        <f t="shared" si="91"/>
        <v>6862</v>
      </c>
      <c r="G838" s="2" t="str">
        <f t="shared" si="92"/>
        <v>STEEL RECTANGLE CONTAINER LARGE</v>
      </c>
      <c r="H838" s="2" t="str">
        <f t="shared" si="93"/>
        <v>QTY:23040 PCS/USD1.58PER PCS</v>
      </c>
      <c r="I838" s="15" t="str">
        <f t="shared" si="94"/>
        <v/>
      </c>
      <c r="J838" s="15">
        <f t="shared" si="97"/>
        <v>23040</v>
      </c>
      <c r="K838" s="2" t="str">
        <f>IFERROR(
TRIM(_xlfn.TEXTAFTER(_xlfn.TEXTBEFORE(_xlfn.TEXTAFTER(tblRaw[[#This Row],[GOODS DESCRIPTION]],"QTY"),"/")," ")),
tblRaw[[#This Row],[Unit of measure]]
)</f>
        <v>PCS</v>
      </c>
      <c r="L838" s="2" t="str">
        <f t="shared" si="95"/>
        <v/>
      </c>
      <c r="M838" s="2" t="str">
        <f t="shared" si="96"/>
        <v>USD</v>
      </c>
      <c r="N838" s="2">
        <v>5760</v>
      </c>
      <c r="O838" s="2" t="s">
        <v>17</v>
      </c>
      <c r="P838" s="2">
        <v>540.97884720000002</v>
      </c>
      <c r="Q838" s="2">
        <v>3116038.16</v>
      </c>
      <c r="R838" s="2">
        <v>6.4479004440000001</v>
      </c>
      <c r="S838" s="2">
        <v>37139.906560000003</v>
      </c>
      <c r="T838" s="6">
        <v>1141716.3999999999</v>
      </c>
    </row>
    <row r="839" spans="1:20">
      <c r="A839" s="5" t="s">
        <v>12</v>
      </c>
      <c r="B839" s="2" t="s">
        <v>1133</v>
      </c>
      <c r="C839" s="2" t="s">
        <v>14</v>
      </c>
      <c r="D839" s="3" t="s">
        <v>15</v>
      </c>
      <c r="E839" s="2" t="s">
        <v>1134</v>
      </c>
      <c r="F839" s="2" t="str">
        <f t="shared" si="91"/>
        <v>SL-01</v>
      </c>
      <c r="G839" s="2" t="str">
        <f t="shared" si="92"/>
        <v>- STAINLESS STEEL COLA BOTTLE 750ML SK750</v>
      </c>
      <c r="H839" s="2" t="str">
        <f t="shared" si="93"/>
        <v>QTY:21816 PCS/USD 1.2400PER PCS</v>
      </c>
      <c r="I839" s="15" t="str">
        <f t="shared" si="94"/>
        <v/>
      </c>
      <c r="J839" s="15">
        <f t="shared" si="97"/>
        <v>21816</v>
      </c>
      <c r="K839" s="2" t="str">
        <f>IFERROR(
TRIM(_xlfn.TEXTAFTER(_xlfn.TEXTBEFORE(_xlfn.TEXTAFTER(tblRaw[[#This Row],[GOODS DESCRIPTION]],"QTY"),"/")," ")),
tblRaw[[#This Row],[Unit of measure]]
)</f>
        <v>PCS</v>
      </c>
      <c r="L839" s="2" t="str">
        <f t="shared" si="95"/>
        <v/>
      </c>
      <c r="M839" s="2" t="str">
        <f t="shared" si="96"/>
        <v>USD</v>
      </c>
      <c r="N839" s="2">
        <v>4363.2</v>
      </c>
      <c r="O839" s="2" t="s">
        <v>17</v>
      </c>
      <c r="P839" s="2">
        <v>530.45877340000004</v>
      </c>
      <c r="Q839" s="2">
        <v>2314497.7200000002</v>
      </c>
      <c r="R839" s="2">
        <v>6.4337025270000003</v>
      </c>
      <c r="S839" s="2">
        <v>28071.530869999999</v>
      </c>
      <c r="T839" s="6">
        <v>848032</v>
      </c>
    </row>
    <row r="840" spans="1:20">
      <c r="A840" s="5" t="s">
        <v>12</v>
      </c>
      <c r="B840" s="2" t="s">
        <v>1133</v>
      </c>
      <c r="C840" s="2" t="s">
        <v>14</v>
      </c>
      <c r="D840" s="3" t="s">
        <v>15</v>
      </c>
      <c r="E840" s="2" t="s">
        <v>1135</v>
      </c>
      <c r="F840" s="2" t="str">
        <f t="shared" si="91"/>
        <v>NP-20</v>
      </c>
      <c r="G840" s="2" t="str">
        <f t="shared" si="92"/>
        <v>STAINLESS STEEL SPORTS BOTTLE 750 ML S-308-C6</v>
      </c>
      <c r="H840" s="2" t="str">
        <f t="shared" si="93"/>
        <v>QTY:19836 PCS USD 1.0620 PER PCS</v>
      </c>
      <c r="I840" s="15" t="str">
        <f t="shared" si="94"/>
        <v>QTY:19836</v>
      </c>
      <c r="J840" s="15">
        <f t="shared" si="97"/>
        <v>19836</v>
      </c>
      <c r="K840" s="2">
        <f ca="1">IFERROR(
TRIM(_xlfn.TEXTAFTER(_xlfn.TEXTBEFORE(_xlfn.TEXTAFTER(tblRaw[[#This Row],[GOODS DESCRIPTION]],"QTY"),"/")," ")),
tblRaw[[#This Row],[Unit of measure]]
)</f>
        <v>0</v>
      </c>
      <c r="L840" s="2">
        <f t="shared" si="95"/>
        <v>1.0620000000000001</v>
      </c>
      <c r="M840" s="2" t="str">
        <f t="shared" si="96"/>
        <v>USD</v>
      </c>
      <c r="N840" s="2">
        <v>3526.4</v>
      </c>
      <c r="O840" s="2" t="s">
        <v>17</v>
      </c>
      <c r="P840" s="2">
        <v>511.10121939999999</v>
      </c>
      <c r="Q840" s="2">
        <v>1802347.34</v>
      </c>
      <c r="R840" s="2">
        <v>6.1989232190000001</v>
      </c>
      <c r="S840" s="2">
        <v>21859.882839999998</v>
      </c>
      <c r="T840" s="6">
        <v>660380.1</v>
      </c>
    </row>
    <row r="841" spans="1:20">
      <c r="A841" s="5" t="s">
        <v>12</v>
      </c>
      <c r="B841" s="2" t="s">
        <v>1133</v>
      </c>
      <c r="C841" s="2" t="s">
        <v>14</v>
      </c>
      <c r="D841" s="3" t="s">
        <v>15</v>
      </c>
      <c r="E841" s="2" t="s">
        <v>1136</v>
      </c>
      <c r="F841" s="2" t="str">
        <f t="shared" si="91"/>
        <v>SB-01</v>
      </c>
      <c r="G841" s="2" t="str">
        <f t="shared" si="92"/>
        <v>- STAINLESS STEEL SPORTS BOTTLE 750ML SG-702</v>
      </c>
      <c r="H841" s="2" t="str">
        <f t="shared" si="93"/>
        <v>QTY:46224 PCS/USD 1.1257 PER PCS</v>
      </c>
      <c r="I841" s="15" t="str">
        <f t="shared" si="94"/>
        <v>QTY:46224</v>
      </c>
      <c r="J841" s="15">
        <f t="shared" si="97"/>
        <v>46224</v>
      </c>
      <c r="K841" s="2" t="str">
        <f>IFERROR(
TRIM(_xlfn.TEXTAFTER(_xlfn.TEXTBEFORE(_xlfn.TEXTAFTER(tblRaw[[#This Row],[GOODS DESCRIPTION]],"QTY"),"/")," ")),
tblRaw[[#This Row],[Unit of measure]]
)</f>
        <v>PCS</v>
      </c>
      <c r="L841" s="2">
        <f t="shared" si="95"/>
        <v>1.1256999999999999</v>
      </c>
      <c r="M841" s="2" t="str">
        <f t="shared" si="96"/>
        <v>USD</v>
      </c>
      <c r="N841" s="2">
        <v>7318.8</v>
      </c>
      <c r="O841" s="2" t="s">
        <v>17</v>
      </c>
      <c r="P841" s="2">
        <v>608.28948049999997</v>
      </c>
      <c r="Q841" s="2">
        <v>4451949.05</v>
      </c>
      <c r="R841" s="2">
        <v>7.3776771439999997</v>
      </c>
      <c r="S841" s="2">
        <v>53995.743479999997</v>
      </c>
      <c r="T841" s="6">
        <v>1631194.1</v>
      </c>
    </row>
    <row r="842" spans="1:20">
      <c r="A842" s="5" t="s">
        <v>12</v>
      </c>
      <c r="B842" s="2" t="s">
        <v>1137</v>
      </c>
      <c r="C842" s="2" t="s">
        <v>14</v>
      </c>
      <c r="D842" s="3" t="s">
        <v>15</v>
      </c>
      <c r="E842" s="2" t="s">
        <v>1138</v>
      </c>
      <c r="F842" s="2" t="str">
        <f t="shared" si="91"/>
        <v>SL-01</v>
      </c>
      <c r="G842" s="2" t="str">
        <f t="shared" si="92"/>
        <v>-STAINLESS STEEL COLA BOTTLE 750ML SK750</v>
      </c>
      <c r="H842" s="2" t="str">
        <f t="shared" si="93"/>
        <v>QTY: 16776NUM USD 1.24 PER NUM</v>
      </c>
      <c r="I842" s="15" t="str">
        <f t="shared" si="94"/>
        <v/>
      </c>
      <c r="J842" s="15" t="str">
        <f t="shared" si="97"/>
        <v/>
      </c>
      <c r="K842" s="2">
        <f ca="1">IFERROR(
TRIM(_xlfn.TEXTAFTER(_xlfn.TEXTBEFORE(_xlfn.TEXTAFTER(tblRaw[[#This Row],[GOODS DESCRIPTION]],"QTY"),"/")," ")),
tblRaw[[#This Row],[Unit of measure]]
)</f>
        <v>0</v>
      </c>
      <c r="L842" s="2">
        <f t="shared" si="95"/>
        <v>1.24</v>
      </c>
      <c r="M842" s="2" t="str">
        <f t="shared" si="96"/>
        <v>USD</v>
      </c>
      <c r="N842" s="2">
        <v>3355.2</v>
      </c>
      <c r="O842" s="2" t="s">
        <v>17</v>
      </c>
      <c r="P842" s="2">
        <v>531.08127379999996</v>
      </c>
      <c r="Q842" s="2">
        <v>1781883.89</v>
      </c>
      <c r="R842" s="2">
        <v>6.4412525629999999</v>
      </c>
      <c r="S842" s="2">
        <v>21611.690600000002</v>
      </c>
      <c r="T842" s="6">
        <v>652882.30000000005</v>
      </c>
    </row>
    <row r="843" spans="1:20">
      <c r="A843" s="5" t="s">
        <v>12</v>
      </c>
      <c r="B843" s="2" t="s">
        <v>1137</v>
      </c>
      <c r="C843" s="2" t="s">
        <v>14</v>
      </c>
      <c r="D843" s="3" t="s">
        <v>15</v>
      </c>
      <c r="E843" s="2" t="s">
        <v>1139</v>
      </c>
      <c r="F843" s="2" t="str">
        <f t="shared" si="91"/>
        <v>SB-01-STAINLESS</v>
      </c>
      <c r="G843" s="2" t="str">
        <f t="shared" si="92"/>
        <v>STEEL SPORTS BOTTLE 750ML SG-702</v>
      </c>
      <c r="H843" s="2" t="str">
        <f t="shared" si="93"/>
        <v>QTY: 27036 NUM USD 1.16 PER NUM</v>
      </c>
      <c r="I843" s="15" t="str">
        <f t="shared" si="94"/>
        <v>QTY:</v>
      </c>
      <c r="J843" s="15">
        <f t="shared" si="97"/>
        <v>27036</v>
      </c>
      <c r="K843" s="2">
        <f ca="1">IFERROR(
TRIM(_xlfn.TEXTAFTER(_xlfn.TEXTBEFORE(_xlfn.TEXTAFTER(tblRaw[[#This Row],[GOODS DESCRIPTION]],"QTY"),"/")," ")),
tblRaw[[#This Row],[Unit of measure]]
)</f>
        <v>0</v>
      </c>
      <c r="L843" s="2">
        <f t="shared" si="95"/>
        <v>1.1599999999999999</v>
      </c>
      <c r="M843" s="2" t="str">
        <f t="shared" si="96"/>
        <v>USD</v>
      </c>
      <c r="N843" s="2">
        <v>4280.7</v>
      </c>
      <c r="O843" s="2" t="s">
        <v>17</v>
      </c>
      <c r="P843" s="2">
        <v>627.55955329999995</v>
      </c>
      <c r="Q843" s="2">
        <v>2686394.18</v>
      </c>
      <c r="R843" s="2">
        <v>7.6113954320000001</v>
      </c>
      <c r="S843" s="2">
        <v>32582.100419999999</v>
      </c>
      <c r="T843" s="6">
        <v>984294.8</v>
      </c>
    </row>
    <row r="844" spans="1:20">
      <c r="A844" s="5" t="s">
        <v>12</v>
      </c>
      <c r="B844" s="2" t="s">
        <v>1140</v>
      </c>
      <c r="C844" s="2" t="s">
        <v>14</v>
      </c>
      <c r="D844" s="3" t="s">
        <v>18</v>
      </c>
      <c r="E844" s="2" t="s">
        <v>1141</v>
      </c>
      <c r="F844" s="2" t="str">
        <f t="shared" si="91"/>
        <v>OKS-4156</v>
      </c>
      <c r="G844" s="2" t="str">
        <f t="shared" si="92"/>
        <v>-STEEL SCRUBBER 6PCS SET</v>
      </c>
      <c r="H844" s="2" t="str">
        <f t="shared" si="93"/>
        <v>QTY99600 SET / USD 0.26 SET</v>
      </c>
      <c r="I844" s="15" t="str">
        <f t="shared" si="94"/>
        <v>QTY99600</v>
      </c>
      <c r="J844" s="15">
        <f t="shared" si="97"/>
        <v>9600</v>
      </c>
      <c r="K844" s="2" t="str">
        <f>IFERROR(
TRIM(_xlfn.TEXTAFTER(_xlfn.TEXTBEFORE(_xlfn.TEXTAFTER(tblRaw[[#This Row],[GOODS DESCRIPTION]],"QTY"),"/")," ")),
tblRaw[[#This Row],[Unit of measure]]
)</f>
        <v>SET</v>
      </c>
      <c r="L844" s="2">
        <f t="shared" si="95"/>
        <v>0.26</v>
      </c>
      <c r="M844" s="2" t="str">
        <f t="shared" si="96"/>
        <v>USD</v>
      </c>
      <c r="N844" s="2">
        <v>8677.15</v>
      </c>
      <c r="O844" s="2" t="s">
        <v>17</v>
      </c>
      <c r="P844" s="2">
        <v>255.3805017</v>
      </c>
      <c r="Q844" s="2">
        <v>2215974.92</v>
      </c>
      <c r="R844" s="2">
        <v>3.0973984429999999</v>
      </c>
      <c r="S844" s="2">
        <v>26876.590899999999</v>
      </c>
      <c r="T844" s="6">
        <v>974142.6</v>
      </c>
    </row>
    <row r="845" spans="1:20">
      <c r="A845" s="5" t="s">
        <v>12</v>
      </c>
      <c r="B845" s="2" t="s">
        <v>1142</v>
      </c>
      <c r="C845" s="2" t="s">
        <v>14</v>
      </c>
      <c r="D845" s="3" t="s">
        <v>15</v>
      </c>
      <c r="E845" s="2" t="s">
        <v>1143</v>
      </c>
      <c r="F845" s="2" t="str">
        <f t="shared" si="91"/>
        <v>AM-06</v>
      </c>
      <c r="G845" s="2" t="str">
        <f t="shared" si="92"/>
        <v>STAINLESS STEEL BOTTLE 750ML SG805</v>
      </c>
      <c r="H845" s="2" t="str">
        <f t="shared" si="93"/>
        <v>QTY:46692 PCS/USD 1.095 PER PCS</v>
      </c>
      <c r="I845" s="15" t="str">
        <f t="shared" si="94"/>
        <v/>
      </c>
      <c r="J845" s="15">
        <f t="shared" si="97"/>
        <v>46692</v>
      </c>
      <c r="K845" s="2" t="str">
        <f>IFERROR(
TRIM(_xlfn.TEXTAFTER(_xlfn.TEXTBEFORE(_xlfn.TEXTAFTER(tblRaw[[#This Row],[GOODS DESCRIPTION]],"QTY"),"/")," ")),
tblRaw[[#This Row],[Unit of measure]]
)</f>
        <v>PCS</v>
      </c>
      <c r="L845" s="2">
        <f t="shared" si="95"/>
        <v>1.095</v>
      </c>
      <c r="M845" s="2" t="str">
        <f t="shared" si="96"/>
        <v>USD</v>
      </c>
      <c r="N845" s="2">
        <v>7003.8</v>
      </c>
      <c r="O845" s="2" t="s">
        <v>17</v>
      </c>
      <c r="P845" s="2">
        <v>631.12509069999999</v>
      </c>
      <c r="Q845" s="2">
        <v>4420273.91</v>
      </c>
      <c r="R845" s="2">
        <v>7.6546402750000002</v>
      </c>
      <c r="S845" s="2">
        <v>53611.569560000004</v>
      </c>
      <c r="T845" s="6">
        <v>1619588.4</v>
      </c>
    </row>
    <row r="846" spans="1:20">
      <c r="A846" s="5" t="s">
        <v>12</v>
      </c>
      <c r="B846" s="2" t="s">
        <v>1144</v>
      </c>
      <c r="C846" s="2" t="s">
        <v>14</v>
      </c>
      <c r="D846" s="3" t="s">
        <v>15</v>
      </c>
      <c r="E846" s="2" t="s">
        <v>1145</v>
      </c>
      <c r="F846" s="2" t="str">
        <f t="shared" si="91"/>
        <v>NP-21</v>
      </c>
      <c r="G846" s="2" t="str">
        <f t="shared" si="92"/>
        <v>STAINLESS STEEL SPORTS BOTTLE 650ML S115</v>
      </c>
      <c r="H846" s="2" t="str">
        <f t="shared" si="93"/>
        <v>QTY:21600 PCS/USD 1.090 PER PCS</v>
      </c>
      <c r="I846" s="15" t="str">
        <f t="shared" si="94"/>
        <v>QTY:21600</v>
      </c>
      <c r="J846" s="15">
        <f t="shared" si="97"/>
        <v>21600</v>
      </c>
      <c r="K846" s="2" t="str">
        <f>IFERROR(
TRIM(_xlfn.TEXTAFTER(_xlfn.TEXTBEFORE(_xlfn.TEXTAFTER(tblRaw[[#This Row],[GOODS DESCRIPTION]],"QTY"),"/")," ")),
tblRaw[[#This Row],[Unit of measure]]
)</f>
        <v>PCS</v>
      </c>
      <c r="L846" s="2">
        <f t="shared" si="95"/>
        <v>1.0900000000000001</v>
      </c>
      <c r="M846" s="2" t="str">
        <f t="shared" si="96"/>
        <v>USD</v>
      </c>
      <c r="N846" s="2">
        <v>3840</v>
      </c>
      <c r="O846" s="2" t="s">
        <v>17</v>
      </c>
      <c r="P846" s="2">
        <v>515.29848700000002</v>
      </c>
      <c r="Q846" s="2">
        <v>1978746.19</v>
      </c>
      <c r="R846" s="2">
        <v>6.4091851609999999</v>
      </c>
      <c r="S846" s="2">
        <v>24611.27102</v>
      </c>
      <c r="T846" s="6">
        <v>725012.5</v>
      </c>
    </row>
    <row r="847" spans="1:20">
      <c r="A847" s="5" t="s">
        <v>12</v>
      </c>
      <c r="B847" s="2" t="s">
        <v>1144</v>
      </c>
      <c r="C847" s="2" t="s">
        <v>14</v>
      </c>
      <c r="D847" s="3" t="s">
        <v>15</v>
      </c>
      <c r="E847" s="2" t="s">
        <v>1146</v>
      </c>
      <c r="F847" s="2" t="str">
        <f t="shared" si="91"/>
        <v>STAINLEES</v>
      </c>
      <c r="G847" s="2" t="str">
        <f t="shared" si="92"/>
        <v>STEEL SPORTS BOTTLE 750ML SG-702</v>
      </c>
      <c r="H847" s="2" t="str">
        <f t="shared" si="93"/>
        <v>QTY:5940 PCS/USD1.160 PER PCS</v>
      </c>
      <c r="I847" s="15" t="str">
        <f t="shared" si="94"/>
        <v>QTY:5940</v>
      </c>
      <c r="J847" s="15">
        <f t="shared" si="97"/>
        <v>5940</v>
      </c>
      <c r="K847" s="2" t="str">
        <f>IFERROR(
TRIM(_xlfn.TEXTAFTER(_xlfn.TEXTBEFORE(_xlfn.TEXTAFTER(tblRaw[[#This Row],[GOODS DESCRIPTION]],"QTY"),"/")," ")),
tblRaw[[#This Row],[Unit of measure]]
)</f>
        <v>PCS</v>
      </c>
      <c r="L847" s="2">
        <f t="shared" si="95"/>
        <v>0.16</v>
      </c>
      <c r="M847" s="2" t="str">
        <f t="shared" si="96"/>
        <v>USD</v>
      </c>
      <c r="N847" s="2">
        <v>940.5</v>
      </c>
      <c r="O847" s="2" t="s">
        <v>17</v>
      </c>
      <c r="P847" s="2">
        <v>615.73734179999997</v>
      </c>
      <c r="Q847" s="2">
        <v>579100.97</v>
      </c>
      <c r="R847" s="2">
        <v>7.6584246499999997</v>
      </c>
      <c r="S847" s="2">
        <v>7202.7483830000001</v>
      </c>
      <c r="T847" s="6">
        <v>212182.6</v>
      </c>
    </row>
    <row r="848" spans="1:20">
      <c r="A848" s="5" t="s">
        <v>12</v>
      </c>
      <c r="B848" s="2" t="s">
        <v>1144</v>
      </c>
      <c r="C848" s="2" t="s">
        <v>14</v>
      </c>
      <c r="D848" s="3" t="s">
        <v>15</v>
      </c>
      <c r="E848" s="2" t="s">
        <v>1147</v>
      </c>
      <c r="F848" s="2" t="str">
        <f t="shared" si="91"/>
        <v>NP-20</v>
      </c>
      <c r="G848" s="2" t="str">
        <f t="shared" si="92"/>
        <v>STAINLESS STEEL SPORTS BOTTLE 750ML S-308-C6</v>
      </c>
      <c r="H848" s="2" t="str">
        <f t="shared" si="93"/>
        <v>QTY:10224PCS/USD 1.069 PER PCS</v>
      </c>
      <c r="I848" s="15" t="str">
        <f t="shared" si="94"/>
        <v>QTY:10224PCS/USD</v>
      </c>
      <c r="J848" s="15" t="str">
        <f t="shared" si="97"/>
        <v/>
      </c>
      <c r="K848" s="2">
        <f ca="1">IFERROR(
TRIM(_xlfn.TEXTAFTER(_xlfn.TEXTBEFORE(_xlfn.TEXTAFTER(tblRaw[[#This Row],[GOODS DESCRIPTION]],"QTY"),"/")," ")),
tblRaw[[#This Row],[Unit of measure]]
)</f>
        <v>0</v>
      </c>
      <c r="L848" s="2">
        <f t="shared" si="95"/>
        <v>1.069</v>
      </c>
      <c r="M848" s="2" t="str">
        <f t="shared" si="96"/>
        <v>USD</v>
      </c>
      <c r="N848" s="2">
        <v>1817.6</v>
      </c>
      <c r="O848" s="2" t="s">
        <v>17</v>
      </c>
      <c r="P848" s="2">
        <v>505.37088469999998</v>
      </c>
      <c r="Q848" s="2">
        <v>918562.12</v>
      </c>
      <c r="R848" s="2">
        <v>6.285707521</v>
      </c>
      <c r="S848" s="2">
        <v>11424.90199</v>
      </c>
      <c r="T848" s="6">
        <v>336561.1</v>
      </c>
    </row>
    <row r="849" spans="1:20">
      <c r="A849" s="5" t="s">
        <v>12</v>
      </c>
      <c r="B849" s="2" t="s">
        <v>1144</v>
      </c>
      <c r="C849" s="2" t="s">
        <v>14</v>
      </c>
      <c r="D849" s="3" t="s">
        <v>15</v>
      </c>
      <c r="E849" s="2" t="s">
        <v>1148</v>
      </c>
      <c r="F849" s="2" t="str">
        <f t="shared" si="91"/>
        <v>SL-01</v>
      </c>
      <c r="G849" s="2" t="str">
        <f t="shared" si="92"/>
        <v>STAINLESS STEEL COLA BOTTLE 750ML SK750</v>
      </c>
      <c r="H849" s="2" t="str">
        <f t="shared" si="93"/>
        <v>QTY:5148 PCS/USD 1.250 PER PCS</v>
      </c>
      <c r="I849" s="15" t="str">
        <f t="shared" si="94"/>
        <v/>
      </c>
      <c r="J849" s="15">
        <f t="shared" si="97"/>
        <v>5148</v>
      </c>
      <c r="K849" s="2" t="str">
        <f>IFERROR(
TRIM(_xlfn.TEXTAFTER(_xlfn.TEXTBEFORE(_xlfn.TEXTAFTER(tblRaw[[#This Row],[GOODS DESCRIPTION]],"QTY"),"/")," ")),
tblRaw[[#This Row],[Unit of measure]]
)</f>
        <v>PCS</v>
      </c>
      <c r="L849" s="2">
        <f t="shared" si="95"/>
        <v>1.25</v>
      </c>
      <c r="M849" s="2" t="str">
        <f t="shared" si="96"/>
        <v>USD</v>
      </c>
      <c r="N849" s="2">
        <v>1029.5999999999999</v>
      </c>
      <c r="O849" s="2" t="s">
        <v>17</v>
      </c>
      <c r="P849" s="2">
        <v>525.2787879</v>
      </c>
      <c r="Q849" s="2">
        <v>540827.04</v>
      </c>
      <c r="R849" s="2">
        <v>6.5333182570000004</v>
      </c>
      <c r="S849" s="2">
        <v>6726.7044779999997</v>
      </c>
      <c r="T849" s="6">
        <v>198159</v>
      </c>
    </row>
    <row r="850" spans="1:20">
      <c r="A850" s="5" t="s">
        <v>12</v>
      </c>
      <c r="B850" s="2" t="s">
        <v>1149</v>
      </c>
      <c r="C850" s="2" t="s">
        <v>14</v>
      </c>
      <c r="D850" s="3" t="s">
        <v>18</v>
      </c>
      <c r="E850" s="2" t="s">
        <v>1150</v>
      </c>
      <c r="F850" s="2" t="str">
        <f t="shared" si="91"/>
        <v>STILL</v>
      </c>
      <c r="G850" s="2" t="str">
        <f t="shared" si="92"/>
        <v>SCRUBBER 2 PCS SET</v>
      </c>
      <c r="H850" s="2" t="str">
        <f t="shared" si="93"/>
        <v>8001-2</v>
      </c>
      <c r="I850" s="15" t="str">
        <f t="shared" si="94"/>
        <v>8001-2)</v>
      </c>
      <c r="J850" s="15">
        <f t="shared" si="97"/>
        <v>166200</v>
      </c>
      <c r="K850" s="2" t="str">
        <f>IFERROR(
TRIM(_xlfn.TEXTAFTER(_xlfn.TEXTBEFORE(_xlfn.TEXTAFTER(tblRaw[[#This Row],[GOODS DESCRIPTION]],"QTY"),"/")," ")),
tblRaw[[#This Row],[Unit of measure]]
)</f>
        <v>SET</v>
      </c>
      <c r="L850" s="2" t="str">
        <f t="shared" si="95"/>
        <v/>
      </c>
      <c r="M850" s="2" t="str">
        <f t="shared" si="96"/>
        <v>USD</v>
      </c>
      <c r="N850" s="2">
        <v>4847</v>
      </c>
      <c r="O850" s="2" t="s">
        <v>17</v>
      </c>
      <c r="P850" s="2">
        <v>482.9116257</v>
      </c>
      <c r="Q850" s="2">
        <v>2340672.65</v>
      </c>
      <c r="R850" s="2">
        <v>6.0063635040000003</v>
      </c>
      <c r="S850" s="2">
        <v>29112.84391</v>
      </c>
      <c r="T850" s="6">
        <v>1028959.7</v>
      </c>
    </row>
    <row r="851" spans="1:20">
      <c r="A851" s="5" t="s">
        <v>12</v>
      </c>
      <c r="B851" s="2" t="s">
        <v>1151</v>
      </c>
      <c r="C851" s="2" t="s">
        <v>14</v>
      </c>
      <c r="D851" s="3" t="s">
        <v>15</v>
      </c>
      <c r="E851" s="2" t="s">
        <v>1152</v>
      </c>
      <c r="F851" s="2" t="str">
        <f t="shared" si="91"/>
        <v>NP-55</v>
      </c>
      <c r="G851" s="2" t="str">
        <f t="shared" si="92"/>
        <v>STEEL TEA STRAINER</v>
      </c>
      <c r="H851" s="2" t="str">
        <f t="shared" si="93"/>
        <v>QTY:151200 PCS / USD 0.3014 PER PCS</v>
      </c>
      <c r="I851" s="15" t="str">
        <f t="shared" si="94"/>
        <v>QTY:151200</v>
      </c>
      <c r="J851" s="15">
        <f t="shared" si="97"/>
        <v>151200</v>
      </c>
      <c r="K851" s="2" t="str">
        <f>IFERROR(
TRIM(_xlfn.TEXTAFTER(_xlfn.TEXTBEFORE(_xlfn.TEXTAFTER(tblRaw[[#This Row],[GOODS DESCRIPTION]],"QTY"),"/")," ")),
tblRaw[[#This Row],[Unit of measure]]
)</f>
        <v>PCS</v>
      </c>
      <c r="L851" s="2">
        <f t="shared" si="95"/>
        <v>0.3014</v>
      </c>
      <c r="M851" s="2" t="str">
        <f t="shared" si="96"/>
        <v>USD</v>
      </c>
      <c r="N851" s="2">
        <v>6930</v>
      </c>
      <c r="O851" s="2" t="s">
        <v>17</v>
      </c>
      <c r="P851" s="2">
        <v>558.18661329999998</v>
      </c>
      <c r="Q851" s="2">
        <v>3868233.23</v>
      </c>
      <c r="R851" s="2">
        <v>6.9426195679999996</v>
      </c>
      <c r="S851" s="2">
        <v>48112.353609999998</v>
      </c>
      <c r="T851" s="6">
        <v>1417320.6</v>
      </c>
    </row>
    <row r="852" spans="1:20">
      <c r="A852" s="5" t="s">
        <v>12</v>
      </c>
      <c r="B852" s="2" t="s">
        <v>1153</v>
      </c>
      <c r="C852" s="2" t="s">
        <v>14</v>
      </c>
      <c r="D852" s="3" t="s">
        <v>15</v>
      </c>
      <c r="E852" s="2" t="s">
        <v>1154</v>
      </c>
      <c r="F852" s="2" t="str">
        <f t="shared" si="91"/>
        <v>STAINLESS</v>
      </c>
      <c r="G852" s="2" t="str">
        <f t="shared" si="92"/>
        <v>STEEL SPORTS BOTTLE 750ML SG-702</v>
      </c>
      <c r="H852" s="2" t="str">
        <f t="shared" si="93"/>
        <v>SB-01</v>
      </c>
      <c r="I852" s="15" t="str">
        <f t="shared" si="94"/>
        <v>SB-01)</v>
      </c>
      <c r="J852" s="15" t="str">
        <f t="shared" si="97"/>
        <v/>
      </c>
      <c r="K852" s="2" t="str">
        <f>IFERROR(
TRIM(_xlfn.TEXTAFTER(_xlfn.TEXTBEFORE(_xlfn.TEXTAFTER(tblRaw[[#This Row],[GOODS DESCRIPTION]],"QTY"),"/")," ")),
tblRaw[[#This Row],[Unit of measure]]
)</f>
        <v>:10656 PCS</v>
      </c>
      <c r="L852" s="2">
        <f t="shared" si="95"/>
        <v>1.1599999999999999</v>
      </c>
      <c r="M852" s="2" t="str">
        <f t="shared" si="96"/>
        <v>USD</v>
      </c>
      <c r="N852" s="2">
        <v>1687.2</v>
      </c>
      <c r="O852" s="2" t="s">
        <v>17</v>
      </c>
      <c r="P852" s="2">
        <v>626.95413110000004</v>
      </c>
      <c r="Q852" s="2">
        <v>1057797.01</v>
      </c>
      <c r="R852" s="2">
        <v>7.7979369539999999</v>
      </c>
      <c r="S852" s="2">
        <v>13156.67923</v>
      </c>
      <c r="T852" s="6">
        <v>387576.8</v>
      </c>
    </row>
    <row r="853" spans="1:20">
      <c r="A853" s="5" t="s">
        <v>12</v>
      </c>
      <c r="B853" s="2" t="s">
        <v>1153</v>
      </c>
      <c r="C853" s="2" t="s">
        <v>14</v>
      </c>
      <c r="D853" s="3" t="s">
        <v>15</v>
      </c>
      <c r="E853" s="2" t="s">
        <v>1155</v>
      </c>
      <c r="F853" s="2" t="str">
        <f t="shared" si="91"/>
        <v>STAINLESS</v>
      </c>
      <c r="G853" s="2" t="str">
        <f t="shared" si="92"/>
        <v>STEEL SPORTS BOTTLE 650ML S115</v>
      </c>
      <c r="H853" s="2" t="str">
        <f t="shared" si="93"/>
        <v>NP-21</v>
      </c>
      <c r="I853" s="15" t="str">
        <f t="shared" si="94"/>
        <v>NP-21)</v>
      </c>
      <c r="J853" s="15" t="str">
        <f t="shared" si="97"/>
        <v/>
      </c>
      <c r="K853" s="2" t="str">
        <f>IFERROR(
TRIM(_xlfn.TEXTAFTER(_xlfn.TEXTBEFORE(_xlfn.TEXTAFTER(tblRaw[[#This Row],[GOODS DESCRIPTION]],"QTY"),"/")," ")),
tblRaw[[#This Row],[Unit of measure]]
)</f>
        <v>:19872 PCS</v>
      </c>
      <c r="L853" s="2">
        <f t="shared" si="95"/>
        <v>1.0900000000000001</v>
      </c>
      <c r="M853" s="2" t="str">
        <f t="shared" si="96"/>
        <v>USD</v>
      </c>
      <c r="N853" s="2">
        <v>3532.8</v>
      </c>
      <c r="O853" s="2" t="s">
        <v>17</v>
      </c>
      <c r="P853" s="2">
        <v>524.68560070000001</v>
      </c>
      <c r="Q853" s="2">
        <v>1853609.29</v>
      </c>
      <c r="R853" s="2">
        <v>6.5259403069999999</v>
      </c>
      <c r="S853" s="2">
        <v>23054.841919999999</v>
      </c>
      <c r="T853" s="6">
        <v>679162.5</v>
      </c>
    </row>
    <row r="854" spans="1:20">
      <c r="A854" s="5" t="s">
        <v>12</v>
      </c>
      <c r="B854" s="2" t="s">
        <v>1153</v>
      </c>
      <c r="C854" s="2" t="s">
        <v>14</v>
      </c>
      <c r="D854" s="3" t="s">
        <v>15</v>
      </c>
      <c r="E854" s="2" t="s">
        <v>1156</v>
      </c>
      <c r="F854" s="2" t="str">
        <f t="shared" si="91"/>
        <v>STAINLESS</v>
      </c>
      <c r="G854" s="2" t="str">
        <f t="shared" si="92"/>
        <v>STEEL SPORTS BOTTLE 750ML S-308-C6</v>
      </c>
      <c r="H854" s="2" t="str">
        <f t="shared" si="93"/>
        <v>NP-20</v>
      </c>
      <c r="I854" s="15" t="str">
        <f t="shared" si="94"/>
        <v>NP-20)</v>
      </c>
      <c r="J854" s="15" t="str">
        <f t="shared" si="97"/>
        <v/>
      </c>
      <c r="K854" s="2" t="str">
        <f>IFERROR(
TRIM(_xlfn.TEXTAFTER(_xlfn.TEXTBEFORE(_xlfn.TEXTAFTER(tblRaw[[#This Row],[GOODS DESCRIPTION]],"QTY"),"/")," ")),
tblRaw[[#This Row],[Unit of measure]]
)</f>
        <v>:12672 PCS</v>
      </c>
      <c r="L854" s="2">
        <f t="shared" si="95"/>
        <v>1.069</v>
      </c>
      <c r="M854" s="2" t="str">
        <f t="shared" si="96"/>
        <v>USD</v>
      </c>
      <c r="N854" s="2">
        <v>2252.8000000000002</v>
      </c>
      <c r="O854" s="2" t="s">
        <v>17</v>
      </c>
      <c r="P854" s="2">
        <v>514.57706410000003</v>
      </c>
      <c r="Q854" s="2">
        <v>1159239.21</v>
      </c>
      <c r="R854" s="2">
        <v>6.4002122400000001</v>
      </c>
      <c r="S854" s="2">
        <v>14418.39813</v>
      </c>
      <c r="T854" s="6">
        <v>424745.2</v>
      </c>
    </row>
    <row r="855" spans="1:20">
      <c r="A855" s="5" t="s">
        <v>12</v>
      </c>
      <c r="B855" s="2" t="s">
        <v>1157</v>
      </c>
      <c r="C855" s="2" t="s">
        <v>14</v>
      </c>
      <c r="D855" s="3" t="s">
        <v>15</v>
      </c>
      <c r="E855" s="2" t="s">
        <v>1158</v>
      </c>
      <c r="F855" s="2" t="str">
        <f t="shared" si="91"/>
        <v>KWP-1000B</v>
      </c>
      <c r="G855" s="2" t="str">
        <f t="shared" si="92"/>
        <v>SS OIL POT 900 ML</v>
      </c>
      <c r="H855" s="2" t="str">
        <f t="shared" si="93"/>
        <v>QTY :27000 PCS/USD:1.59 PER PCS</v>
      </c>
      <c r="I855" s="15" t="str">
        <f t="shared" si="94"/>
        <v>QTY</v>
      </c>
      <c r="J855" s="15" t="str">
        <f t="shared" si="97"/>
        <v/>
      </c>
      <c r="K855" s="2" t="str">
        <f>IFERROR(
TRIM(_xlfn.TEXTAFTER(_xlfn.TEXTBEFORE(_xlfn.TEXTAFTER(tblRaw[[#This Row],[GOODS DESCRIPTION]],"QTY"),"/")," ")),
tblRaw[[#This Row],[Unit of measure]]
)</f>
        <v>:27000 PCS</v>
      </c>
      <c r="L855" s="2">
        <f t="shared" si="95"/>
        <v>1.59</v>
      </c>
      <c r="M855" s="2" t="str">
        <f t="shared" si="96"/>
        <v>USD</v>
      </c>
      <c r="N855" s="2">
        <v>6850</v>
      </c>
      <c r="O855" s="2" t="s">
        <v>17</v>
      </c>
      <c r="P855" s="2">
        <v>528.6389547</v>
      </c>
      <c r="Q855" s="2">
        <v>3621176.84</v>
      </c>
      <c r="R855" s="2">
        <v>6.5751113769999998</v>
      </c>
      <c r="S855" s="2">
        <v>45039.512940000001</v>
      </c>
      <c r="T855" s="6">
        <v>1326799.2</v>
      </c>
    </row>
    <row r="856" spans="1:20">
      <c r="A856" s="5" t="s">
        <v>12</v>
      </c>
      <c r="B856" s="2" t="s">
        <v>1157</v>
      </c>
      <c r="C856" s="2" t="s">
        <v>14</v>
      </c>
      <c r="D856" s="3" t="s">
        <v>15</v>
      </c>
      <c r="E856" s="2" t="s">
        <v>1159</v>
      </c>
      <c r="F856" s="2" t="str">
        <f t="shared" si="91"/>
        <v>HOUSEHOLD</v>
      </c>
      <c r="G856" s="2" t="str">
        <f t="shared" si="92"/>
        <v>STEEL HOOK 3PCS SET</v>
      </c>
      <c r="H856" s="2" t="str">
        <f t="shared" si="93"/>
        <v>2628</v>
      </c>
      <c r="I856" s="15" t="str">
        <f t="shared" si="94"/>
        <v>2628)(QTY:165600</v>
      </c>
      <c r="J856" s="15">
        <f t="shared" si="97"/>
        <v>165600</v>
      </c>
      <c r="K856" s="2" t="str">
        <f>IFERROR(
TRIM(_xlfn.TEXTAFTER(_xlfn.TEXTBEFORE(_xlfn.TEXTAFTER(tblRaw[[#This Row],[GOODS DESCRIPTION]],"QTY"),"/")," ")),
tblRaw[[#This Row],[Unit of measure]]
)</f>
        <v>PKT</v>
      </c>
      <c r="L856" s="2">
        <f t="shared" si="95"/>
        <v>0.436</v>
      </c>
      <c r="M856" s="2" t="str">
        <f t="shared" si="96"/>
        <v>USD</v>
      </c>
      <c r="N856" s="2">
        <v>5612</v>
      </c>
      <c r="O856" s="2" t="s">
        <v>17</v>
      </c>
      <c r="P856" s="2">
        <v>1059.9357130000001</v>
      </c>
      <c r="Q856" s="2">
        <v>5948359.2199999997</v>
      </c>
      <c r="R856" s="2">
        <v>13.183280010000001</v>
      </c>
      <c r="S856" s="2">
        <v>73984.567410000003</v>
      </c>
      <c r="T856" s="6">
        <v>2179478.7999999998</v>
      </c>
    </row>
    <row r="857" spans="1:20">
      <c r="A857" s="5" t="s">
        <v>12</v>
      </c>
      <c r="B857" s="2" t="s">
        <v>1157</v>
      </c>
      <c r="C857" s="2" t="s">
        <v>14</v>
      </c>
      <c r="D857" s="3" t="s">
        <v>15</v>
      </c>
      <c r="E857" s="2" t="s">
        <v>1160</v>
      </c>
      <c r="F857" s="2" t="str">
        <f t="shared" si="91"/>
        <v>NP-55</v>
      </c>
      <c r="G857" s="2" t="str">
        <f t="shared" si="92"/>
        <v>STEEL TEA STRAINER</v>
      </c>
      <c r="H857" s="2" t="str">
        <f t="shared" si="93"/>
        <v>QTY:100800 PCS /USD 0.3032 PER PCS</v>
      </c>
      <c r="I857" s="15" t="str">
        <f t="shared" si="94"/>
        <v>QTY:100800</v>
      </c>
      <c r="J857" s="15">
        <f t="shared" si="97"/>
        <v>100800</v>
      </c>
      <c r="K857" s="2" t="str">
        <f>IFERROR(
TRIM(_xlfn.TEXTAFTER(_xlfn.TEXTBEFORE(_xlfn.TEXTAFTER(tblRaw[[#This Row],[GOODS DESCRIPTION]],"QTY"),"/")," ")),
tblRaw[[#This Row],[Unit of measure]]
)</f>
        <v>PCS</v>
      </c>
      <c r="L857" s="2">
        <f t="shared" si="95"/>
        <v>0.30320000000000003</v>
      </c>
      <c r="M857" s="2" t="str">
        <f t="shared" si="96"/>
        <v>USD</v>
      </c>
      <c r="N857" s="2">
        <v>4620</v>
      </c>
      <c r="O857" s="2" t="s">
        <v>17</v>
      </c>
      <c r="P857" s="2">
        <v>569.05030520000003</v>
      </c>
      <c r="Q857" s="2">
        <v>2629012.41</v>
      </c>
      <c r="R857" s="2">
        <v>7.077740114</v>
      </c>
      <c r="S857" s="2">
        <v>32699.159329999999</v>
      </c>
      <c r="T857" s="6">
        <v>963270.1</v>
      </c>
    </row>
    <row r="858" spans="1:20">
      <c r="A858" s="5" t="s">
        <v>12</v>
      </c>
      <c r="B858" s="2" t="s">
        <v>1157</v>
      </c>
      <c r="C858" s="2" t="s">
        <v>14</v>
      </c>
      <c r="D858" s="3" t="s">
        <v>15</v>
      </c>
      <c r="E858" s="2" t="s">
        <v>1161</v>
      </c>
      <c r="F858" s="2" t="str">
        <f t="shared" si="91"/>
        <v>AM-217</v>
      </c>
      <c r="G858" s="2" t="str">
        <f t="shared" si="92"/>
        <v>STEEL LEMON SQUEEZER</v>
      </c>
      <c r="H858" s="2" t="str">
        <f t="shared" si="93"/>
        <v>QTY:10200 PCS/USD 2.0408 PER PCS</v>
      </c>
      <c r="I858" s="15" t="str">
        <f t="shared" si="94"/>
        <v/>
      </c>
      <c r="J858" s="15">
        <f t="shared" si="97"/>
        <v>10200</v>
      </c>
      <c r="K858" s="2" t="str">
        <f>IFERROR(
TRIM(_xlfn.TEXTAFTER(_xlfn.TEXTBEFORE(_xlfn.TEXTAFTER(tblRaw[[#This Row],[GOODS DESCRIPTION]],"QTY"),"/")," ")),
tblRaw[[#This Row],[Unit of measure]]
)</f>
        <v>PCS</v>
      </c>
      <c r="L858" s="2">
        <f t="shared" si="95"/>
        <v>2.0407999999999999</v>
      </c>
      <c r="M858" s="2" t="str">
        <f t="shared" si="96"/>
        <v>USD</v>
      </c>
      <c r="N858" s="2">
        <v>2975</v>
      </c>
      <c r="O858" s="2" t="s">
        <v>17</v>
      </c>
      <c r="P858" s="2">
        <v>601.88921679999999</v>
      </c>
      <c r="Q858" s="2">
        <v>1790620.42</v>
      </c>
      <c r="R858" s="2">
        <v>7.4861842889999997</v>
      </c>
      <c r="S858" s="2">
        <v>22271.398260000002</v>
      </c>
      <c r="T858" s="6">
        <v>656083.30000000005</v>
      </c>
    </row>
    <row r="859" spans="1:20">
      <c r="A859" s="5" t="s">
        <v>12</v>
      </c>
      <c r="B859" s="2" t="s">
        <v>1162</v>
      </c>
      <c r="C859" s="2" t="s">
        <v>14</v>
      </c>
      <c r="D859" s="3" t="s">
        <v>15</v>
      </c>
      <c r="E859" s="2" t="s">
        <v>1163</v>
      </c>
      <c r="F859" s="2" t="str">
        <f t="shared" si="91"/>
        <v>STAINLESS</v>
      </c>
      <c r="G859" s="2" t="str">
        <f t="shared" si="92"/>
        <v>STEEL COLA BOTTLE 750ML SK-750</v>
      </c>
      <c r="H859" s="2" t="str">
        <f t="shared" si="93"/>
        <v>SL-01</v>
      </c>
      <c r="I859" s="15" t="str">
        <f t="shared" si="94"/>
        <v/>
      </c>
      <c r="J859" s="15" t="str">
        <f t="shared" si="97"/>
        <v/>
      </c>
      <c r="K859" s="2" t="str">
        <f>IFERROR(
TRIM(_xlfn.TEXTAFTER(_xlfn.TEXTBEFORE(_xlfn.TEXTAFTER(tblRaw[[#This Row],[GOODS DESCRIPTION]],"QTY"),"/")," ")),
tblRaw[[#This Row],[Unit of measure]]
)</f>
        <v>:20664PCS</v>
      </c>
      <c r="L859" s="2">
        <f t="shared" si="95"/>
        <v>1.25</v>
      </c>
      <c r="M859" s="2" t="str">
        <f t="shared" si="96"/>
        <v>USD</v>
      </c>
      <c r="N859" s="2">
        <v>4132.8</v>
      </c>
      <c r="O859" s="2" t="s">
        <v>17</v>
      </c>
      <c r="P859" s="2">
        <v>542.40830670000003</v>
      </c>
      <c r="Q859" s="2">
        <v>2241665.0499999998</v>
      </c>
      <c r="R859" s="2">
        <v>6.7421790770000003</v>
      </c>
      <c r="S859" s="2">
        <v>27864.077689999998</v>
      </c>
      <c r="T859" s="6">
        <v>821346.1</v>
      </c>
    </row>
    <row r="860" spans="1:20">
      <c r="A860" s="5" t="s">
        <v>12</v>
      </c>
      <c r="B860" s="2" t="s">
        <v>1162</v>
      </c>
      <c r="C860" s="2" t="s">
        <v>14</v>
      </c>
      <c r="D860" s="3" t="s">
        <v>15</v>
      </c>
      <c r="E860" s="2" t="s">
        <v>1164</v>
      </c>
      <c r="F860" s="2" t="str">
        <f t="shared" si="91"/>
        <v>STAINLESS</v>
      </c>
      <c r="G860" s="2" t="str">
        <f t="shared" si="92"/>
        <v>STEEL SPORTS BOTTLE 750ML SG-702</v>
      </c>
      <c r="H860" s="2" t="str">
        <f t="shared" si="93"/>
        <v>SB-01</v>
      </c>
      <c r="I860" s="15" t="str">
        <f t="shared" si="94"/>
        <v>SB-01)</v>
      </c>
      <c r="J860" s="15" t="str">
        <f t="shared" si="97"/>
        <v/>
      </c>
      <c r="K860" s="2" t="str">
        <f>IFERROR(
TRIM(_xlfn.TEXTAFTER(_xlfn.TEXTBEFORE(_xlfn.TEXTAFTER(tblRaw[[#This Row],[GOODS DESCRIPTION]],"QTY"),"/")," ")),
tblRaw[[#This Row],[Unit of measure]]
)</f>
        <v>:1008 PCS</v>
      </c>
      <c r="L860" s="2">
        <f t="shared" si="95"/>
        <v>1.1599999999999999</v>
      </c>
      <c r="M860" s="2" t="str">
        <f t="shared" si="96"/>
        <v>USD</v>
      </c>
      <c r="N860" s="2">
        <v>159.6</v>
      </c>
      <c r="O860" s="2" t="s">
        <v>17</v>
      </c>
      <c r="P860" s="2">
        <v>635.81672930000002</v>
      </c>
      <c r="Q860" s="2">
        <v>101476.35</v>
      </c>
      <c r="R860" s="2">
        <v>7.9032533169999999</v>
      </c>
      <c r="S860" s="2">
        <v>1261.3592289999999</v>
      </c>
      <c r="T860" s="6">
        <v>37180.9</v>
      </c>
    </row>
    <row r="861" spans="1:20">
      <c r="A861" s="5" t="s">
        <v>12</v>
      </c>
      <c r="B861" s="2" t="s">
        <v>1162</v>
      </c>
      <c r="C861" s="2" t="s">
        <v>14</v>
      </c>
      <c r="D861" s="3" t="s">
        <v>15</v>
      </c>
      <c r="E861" s="2" t="s">
        <v>1165</v>
      </c>
      <c r="F861" s="2" t="str">
        <f t="shared" si="91"/>
        <v>STAINLESS</v>
      </c>
      <c r="G861" s="2" t="str">
        <f t="shared" si="92"/>
        <v>STEEL SPORTS BOTTLE 650ML S115</v>
      </c>
      <c r="H861" s="2" t="str">
        <f t="shared" si="93"/>
        <v>NP-21</v>
      </c>
      <c r="I861" s="15" t="str">
        <f t="shared" si="94"/>
        <v>NP-21)</v>
      </c>
      <c r="J861" s="15" t="str">
        <f t="shared" si="97"/>
        <v/>
      </c>
      <c r="K861" s="2" t="str">
        <f>IFERROR(
TRIM(_xlfn.TEXTAFTER(_xlfn.TEXTBEFORE(_xlfn.TEXTAFTER(tblRaw[[#This Row],[GOODS DESCRIPTION]],"QTY"),"/")," ")),
tblRaw[[#This Row],[Unit of measure]]
)</f>
        <v>:19908PCS</v>
      </c>
      <c r="L861" s="2">
        <f t="shared" si="95"/>
        <v>1.0900000000000001</v>
      </c>
      <c r="M861" s="2" t="str">
        <f t="shared" si="96"/>
        <v>USD</v>
      </c>
      <c r="N861" s="2">
        <v>3539.2</v>
      </c>
      <c r="O861" s="2" t="s">
        <v>17</v>
      </c>
      <c r="P861" s="2">
        <v>532.10254859999998</v>
      </c>
      <c r="Q861" s="2">
        <v>1883217.34</v>
      </c>
      <c r="R861" s="2">
        <v>6.6140776710000004</v>
      </c>
      <c r="S861" s="2">
        <v>23408.543689999999</v>
      </c>
      <c r="T861" s="6">
        <v>690010.8</v>
      </c>
    </row>
    <row r="862" spans="1:20">
      <c r="A862" s="5" t="s">
        <v>12</v>
      </c>
      <c r="B862" s="2" t="s">
        <v>1162</v>
      </c>
      <c r="C862" s="2" t="s">
        <v>14</v>
      </c>
      <c r="D862" s="3" t="s">
        <v>15</v>
      </c>
      <c r="E862" s="2" t="s">
        <v>1166</v>
      </c>
      <c r="F862" s="2" t="str">
        <f t="shared" si="91"/>
        <v>KWB-600F</v>
      </c>
      <c r="G862" s="2" t="str">
        <f t="shared" si="92"/>
        <v>STAINLESS STEEL SPORTS BOTTLE</v>
      </c>
      <c r="H862" s="2" t="str">
        <f t="shared" si="93"/>
        <v>QTY.50400 PCS/USD 1.00 PER PCS</v>
      </c>
      <c r="I862" s="15" t="str">
        <f t="shared" si="94"/>
        <v>QTY.50400</v>
      </c>
      <c r="J862" s="15">
        <f t="shared" si="97"/>
        <v>50400</v>
      </c>
      <c r="K862" s="2" t="str">
        <f>IFERROR(
TRIM(_xlfn.TEXTAFTER(_xlfn.TEXTBEFORE(_xlfn.TEXTAFTER(tblRaw[[#This Row],[GOODS DESCRIPTION]],"QTY"),"/")," ")),
tblRaw[[#This Row],[Unit of measure]]
)</f>
        <v>PCS</v>
      </c>
      <c r="L862" s="2">
        <f t="shared" si="95"/>
        <v>1</v>
      </c>
      <c r="M862" s="2" t="str">
        <f t="shared" si="96"/>
        <v>USD</v>
      </c>
      <c r="N862" s="2">
        <v>7875</v>
      </c>
      <c r="O862" s="2" t="s">
        <v>17</v>
      </c>
      <c r="P862" s="2">
        <v>543.85387300000002</v>
      </c>
      <c r="Q862" s="2">
        <v>4282849.25</v>
      </c>
      <c r="R862" s="2">
        <v>6.7601475830000002</v>
      </c>
      <c r="S862" s="2">
        <v>53236.162210000002</v>
      </c>
      <c r="T862" s="6">
        <v>1569236</v>
      </c>
    </row>
    <row r="863" spans="1:20">
      <c r="A863" s="5" t="s">
        <v>12</v>
      </c>
      <c r="B863" s="2" t="s">
        <v>1167</v>
      </c>
      <c r="C863" s="2" t="s">
        <v>14</v>
      </c>
      <c r="D863" s="3" t="s">
        <v>15</v>
      </c>
      <c r="E863" s="2" t="s">
        <v>1168</v>
      </c>
      <c r="F863" s="2" t="str">
        <f t="shared" si="91"/>
        <v>STEEL</v>
      </c>
      <c r="G863" s="2" t="str">
        <f t="shared" si="92"/>
        <v>LUNCH BOX 3LAYER</v>
      </c>
      <c r="H863" s="2" t="str">
        <f t="shared" si="93"/>
        <v>8505</v>
      </c>
      <c r="I863" s="15" t="str">
        <f t="shared" si="94"/>
        <v/>
      </c>
      <c r="J863" s="15">
        <f t="shared" si="97"/>
        <v>33600</v>
      </c>
      <c r="K863" s="2" t="str">
        <f>IFERROR(
TRIM(_xlfn.TEXTAFTER(_xlfn.TEXTBEFORE(_xlfn.TEXTAFTER(tblRaw[[#This Row],[GOODS DESCRIPTION]],"QTY"),"/")," ")),
tblRaw[[#This Row],[Unit of measure]]
)</f>
        <v>PCS</v>
      </c>
      <c r="L863" s="2">
        <f t="shared" si="95"/>
        <v>3.63</v>
      </c>
      <c r="M863" s="2" t="str">
        <f t="shared" si="96"/>
        <v>USD</v>
      </c>
      <c r="N863" s="2">
        <v>21784</v>
      </c>
      <c r="O863" s="2" t="s">
        <v>17</v>
      </c>
      <c r="P863" s="2">
        <v>468.60027450000001</v>
      </c>
      <c r="Q863" s="2">
        <v>10207988.380000001</v>
      </c>
      <c r="R863" s="2">
        <v>5.8247392729999996</v>
      </c>
      <c r="S863" s="2">
        <v>126886.1203</v>
      </c>
      <c r="T863" s="6">
        <v>3740207</v>
      </c>
    </row>
    <row r="864" spans="1:20">
      <c r="A864" s="5" t="s">
        <v>12</v>
      </c>
      <c r="B864" s="2" t="s">
        <v>1167</v>
      </c>
      <c r="C864" s="2" t="s">
        <v>14</v>
      </c>
      <c r="D864" s="3" t="s">
        <v>15</v>
      </c>
      <c r="E864" s="2" t="s">
        <v>1169</v>
      </c>
      <c r="F864" s="2" t="str">
        <f t="shared" si="91"/>
        <v>STEEL</v>
      </c>
      <c r="G864" s="2" t="str">
        <f t="shared" si="92"/>
        <v>LUNCH BOX</v>
      </c>
      <c r="H864" s="2" t="str">
        <f t="shared" si="93"/>
        <v>6527</v>
      </c>
      <c r="I864" s="15" t="str">
        <f t="shared" si="94"/>
        <v/>
      </c>
      <c r="J864" s="15">
        <f t="shared" si="97"/>
        <v>25680</v>
      </c>
      <c r="K864" s="2" t="str">
        <f>IFERROR(
TRIM(_xlfn.TEXTAFTER(_xlfn.TEXTBEFORE(_xlfn.TEXTAFTER(tblRaw[[#This Row],[GOODS DESCRIPTION]],"QTY"),"/")," ")),
tblRaw[[#This Row],[Unit of measure]]
)</f>
        <v>PCS</v>
      </c>
      <c r="L864" s="2">
        <f t="shared" si="95"/>
        <v>2</v>
      </c>
      <c r="M864" s="2" t="str">
        <f t="shared" si="96"/>
        <v>USD</v>
      </c>
      <c r="N864" s="2">
        <v>8945.2000000000007</v>
      </c>
      <c r="O864" s="2" t="s">
        <v>17</v>
      </c>
      <c r="P864" s="2">
        <v>480.53964029999997</v>
      </c>
      <c r="Q864" s="2">
        <v>4298523.1900000004</v>
      </c>
      <c r="R864" s="2">
        <v>5.9731465540000004</v>
      </c>
      <c r="S864" s="2">
        <v>53430.990550000002</v>
      </c>
      <c r="T864" s="6">
        <v>1574978.9</v>
      </c>
    </row>
    <row r="865" spans="1:20">
      <c r="A865" s="5" t="s">
        <v>12</v>
      </c>
      <c r="B865" s="2" t="s">
        <v>1167</v>
      </c>
      <c r="C865" s="2" t="s">
        <v>14</v>
      </c>
      <c r="D865" s="3" t="s">
        <v>15</v>
      </c>
      <c r="E865" s="2" t="s">
        <v>1170</v>
      </c>
      <c r="F865" s="2" t="str">
        <f t="shared" si="91"/>
        <v>STEEL</v>
      </c>
      <c r="G865" s="2" t="str">
        <f t="shared" si="92"/>
        <v>ROUND CONTAINER</v>
      </c>
      <c r="H865" s="2" t="str">
        <f t="shared" si="93"/>
        <v>6856</v>
      </c>
      <c r="I865" s="15" t="str">
        <f t="shared" si="94"/>
        <v/>
      </c>
      <c r="J865" s="15">
        <f t="shared" si="97"/>
        <v>66384</v>
      </c>
      <c r="K865" s="2" t="str">
        <f>IFERROR(
TRIM(_xlfn.TEXTAFTER(_xlfn.TEXTBEFORE(_xlfn.TEXTAFTER(tblRaw[[#This Row],[GOODS DESCRIPTION]],"QTY"),"/")," ")),
tblRaw[[#This Row],[Unit of measure]]
)</f>
        <v>PCS</v>
      </c>
      <c r="L865" s="2">
        <f t="shared" si="95"/>
        <v>0.64</v>
      </c>
      <c r="M865" s="2" t="str">
        <f t="shared" si="96"/>
        <v>USD</v>
      </c>
      <c r="N865" s="2">
        <v>5532</v>
      </c>
      <c r="O865" s="2" t="s">
        <v>17</v>
      </c>
      <c r="P865" s="2">
        <v>642.76979930000005</v>
      </c>
      <c r="Q865" s="2">
        <v>3555802.53</v>
      </c>
      <c r="R865" s="2">
        <v>7.9896805390000001</v>
      </c>
      <c r="S865" s="2">
        <v>44198.91274</v>
      </c>
      <c r="T865" s="6">
        <v>1302846.1000000001</v>
      </c>
    </row>
    <row r="866" spans="1:20">
      <c r="A866" s="5" t="s">
        <v>12</v>
      </c>
      <c r="B866" s="2" t="s">
        <v>1167</v>
      </c>
      <c r="C866" s="2" t="s">
        <v>14</v>
      </c>
      <c r="D866" s="3" t="s">
        <v>15</v>
      </c>
      <c r="E866" s="2" t="s">
        <v>1171</v>
      </c>
      <c r="F866" s="2" t="str">
        <f t="shared" si="91"/>
        <v>STEEL</v>
      </c>
      <c r="G866" s="2" t="str">
        <f t="shared" si="92"/>
        <v>ROUND CONTAINER</v>
      </c>
      <c r="H866" s="2" t="str">
        <f t="shared" si="93"/>
        <v>6857</v>
      </c>
      <c r="I866" s="15" t="str">
        <f t="shared" si="94"/>
        <v/>
      </c>
      <c r="J866" s="15">
        <f t="shared" si="97"/>
        <v>35280</v>
      </c>
      <c r="K866" s="2" t="str">
        <f>IFERROR(
TRIM(_xlfn.TEXTAFTER(_xlfn.TEXTBEFORE(_xlfn.TEXTAFTER(tblRaw[[#This Row],[GOODS DESCRIPTION]],"QTY"),"/")," ")),
tblRaw[[#This Row],[Unit of measure]]
)</f>
        <v>PCS</v>
      </c>
      <c r="L866" s="2">
        <f t="shared" si="95"/>
        <v>0.82</v>
      </c>
      <c r="M866" s="2" t="str">
        <f t="shared" si="96"/>
        <v>USD</v>
      </c>
      <c r="N866" s="2">
        <v>4498.2</v>
      </c>
      <c r="O866" s="2" t="s">
        <v>17</v>
      </c>
      <c r="P866" s="2">
        <v>538.26723130000005</v>
      </c>
      <c r="Q866" s="2">
        <v>2421233.66</v>
      </c>
      <c r="R866" s="2">
        <v>6.6907051749999997</v>
      </c>
      <c r="S866" s="2">
        <v>30096.130020000001</v>
      </c>
      <c r="T866" s="6">
        <v>887140</v>
      </c>
    </row>
    <row r="867" spans="1:20">
      <c r="A867" s="5" t="s">
        <v>12</v>
      </c>
      <c r="B867" s="2" t="s">
        <v>1167</v>
      </c>
      <c r="C867" s="2" t="s">
        <v>14</v>
      </c>
      <c r="D867" s="3" t="s">
        <v>15</v>
      </c>
      <c r="E867" s="2" t="s">
        <v>1172</v>
      </c>
      <c r="F867" s="2" t="str">
        <f t="shared" si="91"/>
        <v>STEEL</v>
      </c>
      <c r="G867" s="2" t="str">
        <f t="shared" si="92"/>
        <v>RECTANGLE CONTAINER BIG</v>
      </c>
      <c r="H867" s="2" t="str">
        <f t="shared" si="93"/>
        <v>6578</v>
      </c>
      <c r="I867" s="15" t="str">
        <f t="shared" si="94"/>
        <v/>
      </c>
      <c r="J867" s="15">
        <f t="shared" si="97"/>
        <v>37920</v>
      </c>
      <c r="K867" s="2" t="str">
        <f>IFERROR(
TRIM(_xlfn.TEXTAFTER(_xlfn.TEXTBEFORE(_xlfn.TEXTAFTER(tblRaw[[#This Row],[GOODS DESCRIPTION]],"QTY"),"/")," ")),
tblRaw[[#This Row],[Unit of measure]]
)</f>
        <v>PCS</v>
      </c>
      <c r="L867" s="2">
        <f t="shared" si="95"/>
        <v>1.75</v>
      </c>
      <c r="M867" s="2" t="str">
        <f t="shared" si="96"/>
        <v>USD</v>
      </c>
      <c r="N867" s="2">
        <v>10847.7</v>
      </c>
      <c r="O867" s="2" t="s">
        <v>17</v>
      </c>
      <c r="P867" s="2">
        <v>511.99175489999999</v>
      </c>
      <c r="Q867" s="2">
        <v>5553932.96</v>
      </c>
      <c r="R867" s="2">
        <v>6.3640988800000002</v>
      </c>
      <c r="S867" s="2">
        <v>69035.835430000006</v>
      </c>
      <c r="T867" s="6">
        <v>2034961.1</v>
      </c>
    </row>
    <row r="868" spans="1:20">
      <c r="A868" s="5" t="s">
        <v>12</v>
      </c>
      <c r="B868" s="2" t="s">
        <v>1167</v>
      </c>
      <c r="C868" s="2" t="s">
        <v>14</v>
      </c>
      <c r="D868" s="3" t="s">
        <v>15</v>
      </c>
      <c r="E868" s="2" t="s">
        <v>1173</v>
      </c>
      <c r="F868" s="2" t="str">
        <f t="shared" si="91"/>
        <v>STEEL</v>
      </c>
      <c r="G868" s="2" t="str">
        <f t="shared" si="92"/>
        <v>LUNCH BOX SMALL</v>
      </c>
      <c r="H868" s="2" t="str">
        <f t="shared" si="93"/>
        <v>6587</v>
      </c>
      <c r="I868" s="15" t="str">
        <f t="shared" si="94"/>
        <v/>
      </c>
      <c r="J868" s="15">
        <f t="shared" si="97"/>
        <v>51000</v>
      </c>
      <c r="K868" s="2" t="str">
        <f>IFERROR(
TRIM(_xlfn.TEXTAFTER(_xlfn.TEXTBEFORE(_xlfn.TEXTAFTER(tblRaw[[#This Row],[GOODS DESCRIPTION]],"QTY"),"/")," ")),
tblRaw[[#This Row],[Unit of measure]]
)</f>
        <v>PCS</v>
      </c>
      <c r="L868" s="2">
        <f t="shared" si="95"/>
        <v>1.68</v>
      </c>
      <c r="M868" s="2" t="str">
        <f t="shared" si="96"/>
        <v>USD</v>
      </c>
      <c r="N868" s="2">
        <v>10348.75</v>
      </c>
      <c r="O868" s="2" t="s">
        <v>17</v>
      </c>
      <c r="P868" s="2">
        <v>692.92433970000002</v>
      </c>
      <c r="Q868" s="2">
        <v>7170900.7599999998</v>
      </c>
      <c r="R868" s="2">
        <v>8.6131055270000001</v>
      </c>
      <c r="S868" s="2">
        <v>89134.875820000001</v>
      </c>
      <c r="T868" s="6">
        <v>2627418.1</v>
      </c>
    </row>
    <row r="869" spans="1:20">
      <c r="A869" s="5" t="s">
        <v>12</v>
      </c>
      <c r="B869" s="2" t="s">
        <v>1174</v>
      </c>
      <c r="C869" s="2" t="s">
        <v>14</v>
      </c>
      <c r="D869" s="3" t="s">
        <v>15</v>
      </c>
      <c r="E869" s="2" t="s">
        <v>1175</v>
      </c>
      <c r="F869" s="2" t="str">
        <f t="shared" si="91"/>
        <v>STAINLESS</v>
      </c>
      <c r="G869" s="2" t="str">
        <f t="shared" si="92"/>
        <v>STEEL SPORTS BOTTLE</v>
      </c>
      <c r="H869" s="2" t="str">
        <f t="shared" si="93"/>
        <v>KWB-600F</v>
      </c>
      <c r="I869" s="15" t="str">
        <f t="shared" si="94"/>
        <v>KWB-600F)</v>
      </c>
      <c r="J869" s="15">
        <f t="shared" si="97"/>
        <v>50400</v>
      </c>
      <c r="K869" s="2" t="str">
        <f>IFERROR(
TRIM(_xlfn.TEXTAFTER(_xlfn.TEXTBEFORE(_xlfn.TEXTAFTER(tblRaw[[#This Row],[GOODS DESCRIPTION]],"QTY"),"/")," ")),
tblRaw[[#This Row],[Unit of measure]]
)</f>
        <v>PCS</v>
      </c>
      <c r="L869" s="2">
        <f t="shared" si="95"/>
        <v>1</v>
      </c>
      <c r="M869" s="2" t="str">
        <f t="shared" si="96"/>
        <v>USD</v>
      </c>
      <c r="N869" s="2">
        <v>7875</v>
      </c>
      <c r="O869" s="2" t="s">
        <v>17</v>
      </c>
      <c r="P869" s="2">
        <v>543.85387300000002</v>
      </c>
      <c r="Q869" s="2">
        <v>4282849.25</v>
      </c>
      <c r="R869" s="2">
        <v>6.7601475830000002</v>
      </c>
      <c r="S869" s="2">
        <v>53236.162210000002</v>
      </c>
      <c r="T869" s="6">
        <v>1569236</v>
      </c>
    </row>
    <row r="870" spans="1:20">
      <c r="A870" s="5" t="s">
        <v>12</v>
      </c>
      <c r="B870" s="2" t="s">
        <v>1176</v>
      </c>
      <c r="C870" s="2" t="s">
        <v>14</v>
      </c>
      <c r="D870" s="3" t="s">
        <v>15</v>
      </c>
      <c r="E870" s="2" t="s">
        <v>1177</v>
      </c>
      <c r="F870" s="2" t="str">
        <f t="shared" si="91"/>
        <v>STEEL</v>
      </c>
      <c r="G870" s="2" t="str">
        <f t="shared" si="92"/>
        <v>HANGER WITH HOOK</v>
      </c>
      <c r="H870" s="2" t="str">
        <f t="shared" si="93"/>
        <v>ITEM NO. SL-89</v>
      </c>
      <c r="I870" s="15" t="str">
        <f t="shared" si="94"/>
        <v/>
      </c>
      <c r="J870" s="15">
        <f t="shared" si="97"/>
        <v>70056</v>
      </c>
      <c r="K870" s="2" t="str">
        <f>IFERROR(
TRIM(_xlfn.TEXTAFTER(_xlfn.TEXTBEFORE(_xlfn.TEXTAFTER(tblRaw[[#This Row],[GOODS DESCRIPTION]],"QTY"),"/")," ")),
tblRaw[[#This Row],[Unit of measure]]
)</f>
        <v>70056 PCS</v>
      </c>
      <c r="L870" s="2">
        <f t="shared" si="95"/>
        <v>0.14000000000000001</v>
      </c>
      <c r="M870" s="2" t="str">
        <f t="shared" si="96"/>
        <v>USD</v>
      </c>
      <c r="N870" s="2">
        <v>15568</v>
      </c>
      <c r="O870" s="2" t="s">
        <v>17</v>
      </c>
      <c r="P870" s="2">
        <v>426.73176519999998</v>
      </c>
      <c r="Q870" s="2">
        <v>6643360.1200000001</v>
      </c>
      <c r="R870" s="2">
        <v>5.3010157160000002</v>
      </c>
      <c r="S870" s="2">
        <v>82526.212669999994</v>
      </c>
      <c r="T870" s="6">
        <v>2434127.1</v>
      </c>
    </row>
    <row r="871" spans="1:20">
      <c r="A871" s="5" t="s">
        <v>12</v>
      </c>
      <c r="B871" s="2" t="s">
        <v>1178</v>
      </c>
      <c r="C871" s="2" t="s">
        <v>14</v>
      </c>
      <c r="D871" s="3" t="s">
        <v>15</v>
      </c>
      <c r="E871" s="2" t="s">
        <v>1179</v>
      </c>
      <c r="F871" s="2" t="str">
        <f t="shared" si="91"/>
        <v>STAINLESS</v>
      </c>
      <c r="G871" s="2" t="str">
        <f t="shared" si="92"/>
        <v>STEEL SPORTS BOTTLE 750ML S-308-C6</v>
      </c>
      <c r="H871" s="2" t="str">
        <f t="shared" si="93"/>
        <v>NP-20</v>
      </c>
      <c r="I871" s="15" t="str">
        <f t="shared" si="94"/>
        <v>NP-20)</v>
      </c>
      <c r="J871" s="15" t="str">
        <f t="shared" si="97"/>
        <v/>
      </c>
      <c r="K871" s="2" t="str">
        <f>IFERROR(
TRIM(_xlfn.TEXTAFTER(_xlfn.TEXTBEFORE(_xlfn.TEXTAFTER(tblRaw[[#This Row],[GOODS DESCRIPTION]],"QTY"),"/")," ")),
tblRaw[[#This Row],[Unit of measure]]
)</f>
        <v>:19080 PCS</v>
      </c>
      <c r="L871" s="2">
        <f t="shared" si="95"/>
        <v>1.0680000000000001</v>
      </c>
      <c r="M871" s="2" t="str">
        <f t="shared" si="96"/>
        <v>USD</v>
      </c>
      <c r="N871" s="2">
        <v>3392</v>
      </c>
      <c r="O871" s="2" t="s">
        <v>17</v>
      </c>
      <c r="P871" s="2">
        <v>526.31055130000004</v>
      </c>
      <c r="Q871" s="2">
        <v>1785245.39</v>
      </c>
      <c r="R871" s="2">
        <v>6.5380192709999996</v>
      </c>
      <c r="S871" s="2">
        <v>22176.961370000001</v>
      </c>
      <c r="T871" s="6">
        <v>654113.9</v>
      </c>
    </row>
    <row r="872" spans="1:20">
      <c r="A872" s="5" t="s">
        <v>12</v>
      </c>
      <c r="B872" s="2" t="s">
        <v>1178</v>
      </c>
      <c r="C872" s="2" t="s">
        <v>14</v>
      </c>
      <c r="D872" s="3" t="s">
        <v>15</v>
      </c>
      <c r="E872" s="2" t="s">
        <v>1180</v>
      </c>
      <c r="F872" s="2" t="str">
        <f t="shared" si="91"/>
        <v>STAINLESS</v>
      </c>
      <c r="G872" s="2" t="str">
        <f t="shared" si="92"/>
        <v>STEEL COLA BOTTLE 750ML SK750</v>
      </c>
      <c r="H872" s="2" t="str">
        <f t="shared" si="93"/>
        <v>SL-01</v>
      </c>
      <c r="I872" s="15" t="str">
        <f t="shared" si="94"/>
        <v/>
      </c>
      <c r="J872" s="15" t="str">
        <f t="shared" si="97"/>
        <v/>
      </c>
      <c r="K872" s="2">
        <f ca="1">IFERROR(
TRIM(_xlfn.TEXTAFTER(_xlfn.TEXTBEFORE(_xlfn.TEXTAFTER(tblRaw[[#This Row],[GOODS DESCRIPTION]],"QTY"),"/")," ")),
tblRaw[[#This Row],[Unit of measure]]
)</f>
        <v>0</v>
      </c>
      <c r="L872" s="2">
        <f t="shared" si="95"/>
        <v>1.24</v>
      </c>
      <c r="M872" s="2" t="str">
        <f t="shared" si="96"/>
        <v>USD</v>
      </c>
      <c r="N872" s="2">
        <v>3636</v>
      </c>
      <c r="O872" s="2" t="s">
        <v>17</v>
      </c>
      <c r="P872" s="2">
        <v>543.17526950000001</v>
      </c>
      <c r="Q872" s="2">
        <v>1974985.28</v>
      </c>
      <c r="R872" s="2">
        <v>6.747518876</v>
      </c>
      <c r="S872" s="2">
        <v>24533.978630000001</v>
      </c>
      <c r="T872" s="6">
        <v>723634.6</v>
      </c>
    </row>
    <row r="873" spans="1:20">
      <c r="A873" s="5" t="s">
        <v>12</v>
      </c>
      <c r="B873" s="2" t="s">
        <v>1178</v>
      </c>
      <c r="C873" s="2" t="s">
        <v>14</v>
      </c>
      <c r="D873" s="3" t="s">
        <v>15</v>
      </c>
      <c r="E873" s="2" t="s">
        <v>1181</v>
      </c>
      <c r="F873" s="2" t="str">
        <f t="shared" si="91"/>
        <v>STAINLESS</v>
      </c>
      <c r="G873" s="2" t="str">
        <f t="shared" si="92"/>
        <v>STEEL SPORTS BOTTLE 750ML SG-702</v>
      </c>
      <c r="H873" s="2" t="str">
        <f t="shared" si="93"/>
        <v>SB-01</v>
      </c>
      <c r="I873" s="15" t="str">
        <f t="shared" si="94"/>
        <v>SB-01)</v>
      </c>
      <c r="J873" s="15" t="str">
        <f t="shared" si="97"/>
        <v/>
      </c>
      <c r="K873" s="2" t="str">
        <f>IFERROR(
TRIM(_xlfn.TEXTAFTER(_xlfn.TEXTBEFORE(_xlfn.TEXTAFTER(tblRaw[[#This Row],[GOODS DESCRIPTION]],"QTY"),"/")," ")),
tblRaw[[#This Row],[Unit of measure]]
)</f>
        <v>:1908 PCS</v>
      </c>
      <c r="L873" s="2">
        <f t="shared" si="95"/>
        <v>1.1599999999999999</v>
      </c>
      <c r="M873" s="2" t="str">
        <f t="shared" si="96"/>
        <v>USD</v>
      </c>
      <c r="N873" s="2">
        <v>302.10000000000002</v>
      </c>
      <c r="O873" s="2" t="s">
        <v>17</v>
      </c>
      <c r="P873" s="2">
        <v>641.85057930000005</v>
      </c>
      <c r="Q873" s="2">
        <v>193903.06</v>
      </c>
      <c r="R873" s="2">
        <v>7.9732991210000002</v>
      </c>
      <c r="S873" s="2">
        <v>2408.7336650000002</v>
      </c>
      <c r="T873" s="6">
        <v>71046.100000000006</v>
      </c>
    </row>
    <row r="874" spans="1:20">
      <c r="A874" s="5" t="s">
        <v>12</v>
      </c>
      <c r="B874" s="2" t="s">
        <v>1178</v>
      </c>
      <c r="C874" s="2" t="s">
        <v>14</v>
      </c>
      <c r="D874" s="3" t="s">
        <v>15</v>
      </c>
      <c r="E874" s="2" t="s">
        <v>1182</v>
      </c>
      <c r="F874" s="2" t="str">
        <f t="shared" si="91"/>
        <v>STAINLESS</v>
      </c>
      <c r="G874" s="2" t="str">
        <f t="shared" si="92"/>
        <v>STEEL BOTTLE 750ML SG805</v>
      </c>
      <c r="H874" s="2" t="str">
        <f t="shared" si="93"/>
        <v>AM-06</v>
      </c>
      <c r="I874" s="15" t="str">
        <f t="shared" si="94"/>
        <v/>
      </c>
      <c r="J874" s="15">
        <f t="shared" si="97"/>
        <v>4032</v>
      </c>
      <c r="K874" s="2" t="str">
        <f>IFERROR(
TRIM(_xlfn.TEXTAFTER(_xlfn.TEXTBEFORE(_xlfn.TEXTAFTER(tblRaw[[#This Row],[GOODS DESCRIPTION]],"QTY"),"/")," ")),
tblRaw[[#This Row],[Unit of measure]]
)</f>
        <v>PCS</v>
      </c>
      <c r="L874" s="2">
        <f t="shared" si="95"/>
        <v>9.5000000000000001E-2</v>
      </c>
      <c r="M874" s="2" t="str">
        <f t="shared" si="96"/>
        <v>USD</v>
      </c>
      <c r="N874" s="2">
        <v>604.79999999999995</v>
      </c>
      <c r="O874" s="2" t="s">
        <v>17</v>
      </c>
      <c r="P874" s="2">
        <v>633.93387900000005</v>
      </c>
      <c r="Q874" s="2">
        <v>383403.21</v>
      </c>
      <c r="R874" s="2">
        <v>7.8749550179999996</v>
      </c>
      <c r="S874" s="2">
        <v>4762.7727949999999</v>
      </c>
      <c r="T874" s="6">
        <v>140478.9</v>
      </c>
    </row>
    <row r="875" spans="1:20">
      <c r="A875" s="5" t="s">
        <v>12</v>
      </c>
      <c r="B875" s="2" t="s">
        <v>1178</v>
      </c>
      <c r="C875" s="2" t="s">
        <v>14</v>
      </c>
      <c r="D875" s="3" t="s">
        <v>15</v>
      </c>
      <c r="E875" s="2" t="s">
        <v>1183</v>
      </c>
      <c r="F875" s="2" t="str">
        <f t="shared" si="91"/>
        <v>STAINLESS</v>
      </c>
      <c r="G875" s="2" t="str">
        <f t="shared" si="92"/>
        <v>STEEL COLA BOTTLE 750ML SK750</v>
      </c>
      <c r="H875" s="2" t="str">
        <f t="shared" si="93"/>
        <v>SL-01</v>
      </c>
      <c r="I875" s="15" t="str">
        <f t="shared" si="94"/>
        <v/>
      </c>
      <c r="J875" s="15">
        <f t="shared" si="97"/>
        <v>15192</v>
      </c>
      <c r="K875" s="2" t="str">
        <f>IFERROR(
TRIM(_xlfn.TEXTAFTER(_xlfn.TEXTBEFORE(_xlfn.TEXTAFTER(tblRaw[[#This Row],[GOODS DESCRIPTION]],"QTY"),"/")," ")),
tblRaw[[#This Row],[Unit of measure]]
)</f>
        <v>PCS</v>
      </c>
      <c r="L875" s="2">
        <f t="shared" si="95"/>
        <v>1.2483</v>
      </c>
      <c r="M875" s="2" t="str">
        <f t="shared" si="96"/>
        <v>USD</v>
      </c>
      <c r="N875" s="2">
        <v>3038.4</v>
      </c>
      <c r="O875" s="2" t="s">
        <v>17</v>
      </c>
      <c r="P875" s="2">
        <v>542.01338529999998</v>
      </c>
      <c r="Q875" s="2">
        <v>1646853.47</v>
      </c>
      <c r="R875" s="2">
        <v>6.7330855319999996</v>
      </c>
      <c r="S875" s="2">
        <v>20457.807079999999</v>
      </c>
      <c r="T875" s="6">
        <v>603407.19999999995</v>
      </c>
    </row>
    <row r="876" spans="1:20">
      <c r="A876" s="5" t="s">
        <v>12</v>
      </c>
      <c r="B876" s="2" t="s">
        <v>1178</v>
      </c>
      <c r="C876" s="2" t="s">
        <v>14</v>
      </c>
      <c r="D876" s="3" t="s">
        <v>15</v>
      </c>
      <c r="E876" s="2" t="s">
        <v>1184</v>
      </c>
      <c r="F876" s="2" t="str">
        <f t="shared" si="91"/>
        <v>STAINLESS</v>
      </c>
      <c r="G876" s="2" t="str">
        <f t="shared" si="92"/>
        <v>STEEL BOTTLE 750ML SG805</v>
      </c>
      <c r="H876" s="2" t="str">
        <f t="shared" si="93"/>
        <v>AM-06</v>
      </c>
      <c r="I876" s="15" t="str">
        <f t="shared" si="94"/>
        <v/>
      </c>
      <c r="J876" s="15" t="str">
        <f t="shared" si="97"/>
        <v/>
      </c>
      <c r="K876" s="2" t="str">
        <f>IFERROR(
TRIM(_xlfn.TEXTAFTER(_xlfn.TEXTBEFORE(_xlfn.TEXTAFTER(tblRaw[[#This Row],[GOODS DESCRIPTION]],"QTY"),"/")," ")),
tblRaw[[#This Row],[Unit of measure]]
)</f>
        <v>:2,376 PCS</v>
      </c>
      <c r="L876" s="2">
        <f t="shared" si="95"/>
        <v>1.095</v>
      </c>
      <c r="M876" s="2" t="str">
        <f t="shared" si="96"/>
        <v>USD</v>
      </c>
      <c r="N876" s="2">
        <v>356.4</v>
      </c>
      <c r="O876" s="2" t="s">
        <v>17</v>
      </c>
      <c r="P876" s="2">
        <v>639.54506170000002</v>
      </c>
      <c r="Q876" s="2">
        <v>227933.86</v>
      </c>
      <c r="R876" s="2">
        <v>7.9446591519999998</v>
      </c>
      <c r="S876" s="2">
        <v>2831.4765219999999</v>
      </c>
      <c r="T876" s="6">
        <v>83515</v>
      </c>
    </row>
    <row r="877" spans="1:20">
      <c r="A877" s="5" t="s">
        <v>12</v>
      </c>
      <c r="B877" s="2" t="s">
        <v>1178</v>
      </c>
      <c r="C877" s="2" t="s">
        <v>14</v>
      </c>
      <c r="D877" s="3" t="s">
        <v>15</v>
      </c>
      <c r="E877" s="2" t="s">
        <v>1185</v>
      </c>
      <c r="F877" s="2" t="str">
        <f t="shared" si="91"/>
        <v>STAINLESS</v>
      </c>
      <c r="G877" s="2" t="str">
        <f t="shared" si="92"/>
        <v>STEEL SPORTS BOTTLE 650ML S115</v>
      </c>
      <c r="H877" s="2" t="str">
        <f t="shared" si="93"/>
        <v>NP-21</v>
      </c>
      <c r="I877" s="15" t="str">
        <f t="shared" si="94"/>
        <v>NP-21)</v>
      </c>
      <c r="J877" s="15" t="str">
        <f t="shared" si="97"/>
        <v/>
      </c>
      <c r="K877" s="2">
        <f ca="1">IFERROR(
TRIM(_xlfn.TEXTAFTER(_xlfn.TEXTBEFORE(_xlfn.TEXTAFTER(tblRaw[[#This Row],[GOODS DESCRIPTION]],"QTY"),"/")," ")),
tblRaw[[#This Row],[Unit of measure]]
)</f>
        <v>0</v>
      </c>
      <c r="L877" s="2">
        <f t="shared" si="95"/>
        <v>1.0900000000000001</v>
      </c>
      <c r="M877" s="2" t="str">
        <f t="shared" si="96"/>
        <v>USD</v>
      </c>
      <c r="N877" s="2">
        <v>4128</v>
      </c>
      <c r="O877" s="2" t="s">
        <v>17</v>
      </c>
      <c r="P877" s="2">
        <v>532.43933379999999</v>
      </c>
      <c r="Q877" s="2">
        <v>2197909.5699999998</v>
      </c>
      <c r="R877" s="2">
        <v>6.614153215</v>
      </c>
      <c r="S877" s="2">
        <v>27303.224470000001</v>
      </c>
      <c r="T877" s="6">
        <v>805314.1</v>
      </c>
    </row>
    <row r="878" spans="1:20">
      <c r="A878" s="5" t="s">
        <v>12</v>
      </c>
      <c r="B878" s="2" t="s">
        <v>1186</v>
      </c>
      <c r="C878" s="2" t="s">
        <v>14</v>
      </c>
      <c r="D878" s="3" t="s">
        <v>15</v>
      </c>
      <c r="E878" s="2" t="s">
        <v>1187</v>
      </c>
      <c r="F878" s="2" t="str">
        <f t="shared" si="91"/>
        <v>HOUSEHOLD</v>
      </c>
      <c r="G878" s="2" t="str">
        <f t="shared" si="92"/>
        <v>STEEL HOOK 3PCS SET</v>
      </c>
      <c r="H878" s="2" t="str">
        <f t="shared" si="93"/>
        <v>ITEM NO. 2628</v>
      </c>
      <c r="I878" s="15" t="str">
        <f t="shared" si="94"/>
        <v>ITEM</v>
      </c>
      <c r="J878" s="15" t="str">
        <f t="shared" si="97"/>
        <v/>
      </c>
      <c r="K878" s="2" t="str">
        <f>IFERROR(
TRIM(_xlfn.TEXTAFTER(_xlfn.TEXTBEFORE(_xlfn.TEXTAFTER(tblRaw[[#This Row],[GOODS DESCRIPTION]],"QTY"),"/")," ")),
tblRaw[[#This Row],[Unit of measure]]
)</f>
        <v>170208NOS</v>
      </c>
      <c r="L878" s="2" t="str">
        <f t="shared" si="95"/>
        <v/>
      </c>
      <c r="M878" s="2" t="str">
        <f t="shared" si="96"/>
        <v>USD</v>
      </c>
      <c r="N878" s="2">
        <v>5768.16</v>
      </c>
      <c r="O878" s="2" t="s">
        <v>17</v>
      </c>
      <c r="P878" s="2">
        <v>1077.8224150000001</v>
      </c>
      <c r="Q878" s="2">
        <v>6217052.1399999997</v>
      </c>
      <c r="R878" s="2">
        <v>13.38909832</v>
      </c>
      <c r="S878" s="2">
        <v>77230.461370000005</v>
      </c>
      <c r="T878" s="6">
        <v>2277927.7999999998</v>
      </c>
    </row>
    <row r="879" spans="1:20">
      <c r="A879" s="5" t="s">
        <v>12</v>
      </c>
      <c r="B879" s="2" t="s">
        <v>1188</v>
      </c>
      <c r="C879" s="2" t="s">
        <v>14</v>
      </c>
      <c r="D879" s="3" t="s">
        <v>15</v>
      </c>
      <c r="E879" s="2" t="s">
        <v>1189</v>
      </c>
      <c r="F879" s="2" t="str">
        <f t="shared" si="91"/>
        <v>KWP-600B</v>
      </c>
      <c r="G879" s="2" t="str">
        <f t="shared" si="92"/>
        <v>SS OIL POT 600ML</v>
      </c>
      <c r="H879" s="2" t="str">
        <f t="shared" si="93"/>
        <v>QTY:39000 PCS/USD 1.25 PER PCS</v>
      </c>
      <c r="I879" s="15" t="str">
        <f t="shared" si="94"/>
        <v>QTY:39000</v>
      </c>
      <c r="J879" s="15">
        <f t="shared" si="97"/>
        <v>39000</v>
      </c>
      <c r="K879" s="2" t="str">
        <f>IFERROR(
TRIM(_xlfn.TEXTAFTER(_xlfn.TEXTBEFORE(_xlfn.TEXTAFTER(tblRaw[[#This Row],[GOODS DESCRIPTION]],"QTY"),"/")," ")),
tblRaw[[#This Row],[Unit of measure]]
)</f>
        <v>PCS</v>
      </c>
      <c r="L879" s="2">
        <f t="shared" si="95"/>
        <v>1.25</v>
      </c>
      <c r="M879" s="2" t="str">
        <f t="shared" si="96"/>
        <v>USD</v>
      </c>
      <c r="N879" s="2">
        <v>6850</v>
      </c>
      <c r="O879" s="2" t="s">
        <v>17</v>
      </c>
      <c r="P879" s="2">
        <v>611.51537370000005</v>
      </c>
      <c r="Q879" s="2">
        <v>4188880.31</v>
      </c>
      <c r="R879" s="2">
        <v>7.5964642700000002</v>
      </c>
      <c r="S879" s="2">
        <v>52035.780250000003</v>
      </c>
      <c r="T879" s="6">
        <v>1534805.8</v>
      </c>
    </row>
    <row r="880" spans="1:20">
      <c r="A880" s="5" t="s">
        <v>12</v>
      </c>
      <c r="B880" s="2" t="s">
        <v>1190</v>
      </c>
      <c r="C880" s="2" t="s">
        <v>14</v>
      </c>
      <c r="D880" s="3" t="s">
        <v>15</v>
      </c>
      <c r="E880" s="2" t="s">
        <v>1191</v>
      </c>
      <c r="F880" s="2" t="str">
        <f t="shared" si="91"/>
        <v>STEEL</v>
      </c>
      <c r="G880" s="2" t="str">
        <f t="shared" si="92"/>
        <v>TEA STRAINER BIG</v>
      </c>
      <c r="H880" s="2" t="str">
        <f t="shared" si="93"/>
        <v>SB-12</v>
      </c>
      <c r="I880" s="15" t="str">
        <f t="shared" si="94"/>
        <v/>
      </c>
      <c r="J880" s="15">
        <f t="shared" si="97"/>
        <v>5256</v>
      </c>
      <c r="K880" s="2" t="str">
        <f>IFERROR(
TRIM(_xlfn.TEXTAFTER(_xlfn.TEXTBEFORE(_xlfn.TEXTAFTER(tblRaw[[#This Row],[GOODS DESCRIPTION]],"QTY"),"/")," ")),
tblRaw[[#This Row],[Unit of measure]]
)</f>
        <v>PCS</v>
      </c>
      <c r="L880" s="2">
        <f t="shared" si="95"/>
        <v>1.155</v>
      </c>
      <c r="M880" s="2" t="str">
        <f t="shared" si="96"/>
        <v>USD</v>
      </c>
      <c r="N880" s="2">
        <v>1248.3</v>
      </c>
      <c r="O880" s="2" t="s">
        <v>17</v>
      </c>
      <c r="P880" s="2">
        <v>421.30584800000003</v>
      </c>
      <c r="Q880" s="2">
        <v>525916.09</v>
      </c>
      <c r="R880" s="2">
        <v>5.249917108</v>
      </c>
      <c r="S880" s="2">
        <v>6553.4715260000003</v>
      </c>
      <c r="T880" s="6">
        <v>192695.6</v>
      </c>
    </row>
    <row r="881" spans="1:20">
      <c r="A881" s="5" t="s">
        <v>12</v>
      </c>
      <c r="B881" s="2" t="s">
        <v>1192</v>
      </c>
      <c r="C881" s="2" t="s">
        <v>14</v>
      </c>
      <c r="D881" s="3" t="s">
        <v>15</v>
      </c>
      <c r="E881" s="2" t="s">
        <v>1193</v>
      </c>
      <c r="F881" s="2" t="str">
        <f t="shared" si="91"/>
        <v>RYX-02-020</v>
      </c>
      <c r="G881" s="2" t="str">
        <f t="shared" si="92"/>
        <v>MILD STEEL MULTI FUNCTION CLOTH STAND</v>
      </c>
      <c r="H881" s="2" t="str">
        <f t="shared" si="93"/>
        <v>QTY:1232 PCS/USD 15.30 PER PCS</v>
      </c>
      <c r="I881" s="15" t="str">
        <f t="shared" si="94"/>
        <v/>
      </c>
      <c r="J881" s="15">
        <f t="shared" si="97"/>
        <v>1232</v>
      </c>
      <c r="K881" s="2" t="str">
        <f>IFERROR(
TRIM(_xlfn.TEXTAFTER(_xlfn.TEXTBEFORE(_xlfn.TEXTAFTER(tblRaw[[#This Row],[GOODS DESCRIPTION]],"QTY"),"/")," ")),
tblRaw[[#This Row],[Unit of measure]]
)</f>
        <v>PCS</v>
      </c>
      <c r="L881" s="2">
        <f t="shared" si="95"/>
        <v>15.3</v>
      </c>
      <c r="M881" s="2" t="str">
        <f t="shared" si="96"/>
        <v>USD</v>
      </c>
      <c r="N881" s="2">
        <v>4004</v>
      </c>
      <c r="O881" s="2" t="s">
        <v>17</v>
      </c>
      <c r="P881" s="2">
        <v>461.05239260000002</v>
      </c>
      <c r="Q881" s="2">
        <v>1846053.78</v>
      </c>
      <c r="R881" s="2">
        <v>5.7452011540000001</v>
      </c>
      <c r="S881" s="2">
        <v>23003.78542</v>
      </c>
      <c r="T881" s="6">
        <v>676394.2</v>
      </c>
    </row>
    <row r="882" spans="1:20">
      <c r="A882" s="5" t="s">
        <v>12</v>
      </c>
      <c r="B882" s="2" t="s">
        <v>1194</v>
      </c>
      <c r="C882" s="2" t="s">
        <v>14</v>
      </c>
      <c r="D882" s="3" t="s">
        <v>15</v>
      </c>
      <c r="E882" s="2" t="s">
        <v>1195</v>
      </c>
      <c r="F882" s="2" t="str">
        <f t="shared" si="91"/>
        <v>NP-55</v>
      </c>
      <c r="G882" s="2" t="str">
        <f t="shared" si="92"/>
        <v>STEEL TEA STRAINER</v>
      </c>
      <c r="H882" s="2" t="str">
        <f t="shared" si="93"/>
        <v>QTY:50400 PCS/USD 0.3099 PER PCS</v>
      </c>
      <c r="I882" s="15" t="str">
        <f t="shared" si="94"/>
        <v>QTY:50400</v>
      </c>
      <c r="J882" s="15">
        <f t="shared" si="97"/>
        <v>50400</v>
      </c>
      <c r="K882" s="2" t="str">
        <f>IFERROR(
TRIM(_xlfn.TEXTAFTER(_xlfn.TEXTBEFORE(_xlfn.TEXTAFTER(tblRaw[[#This Row],[GOODS DESCRIPTION]],"QTY"),"/")," ")),
tblRaw[[#This Row],[Unit of measure]]
)</f>
        <v>PCS</v>
      </c>
      <c r="L882" s="2">
        <f t="shared" si="95"/>
        <v>0.30990000000000001</v>
      </c>
      <c r="M882" s="2" t="str">
        <f t="shared" si="96"/>
        <v>USD</v>
      </c>
      <c r="N882" s="2">
        <v>2310</v>
      </c>
      <c r="O882" s="2" t="s">
        <v>17</v>
      </c>
      <c r="P882" s="2">
        <v>590.08238530000006</v>
      </c>
      <c r="Q882" s="2">
        <v>1363090.31</v>
      </c>
      <c r="R882" s="2">
        <v>7.3530515300000001</v>
      </c>
      <c r="S882" s="2">
        <v>16985.549029999998</v>
      </c>
      <c r="T882" s="6">
        <v>499436.3</v>
      </c>
    </row>
    <row r="883" spans="1:20">
      <c r="A883" s="5" t="s">
        <v>12</v>
      </c>
      <c r="B883" s="2" t="s">
        <v>1194</v>
      </c>
      <c r="C883" s="2" t="s">
        <v>14</v>
      </c>
      <c r="D883" s="3" t="s">
        <v>15</v>
      </c>
      <c r="E883" s="2" t="s">
        <v>1196</v>
      </c>
      <c r="F883" s="2" t="str">
        <f t="shared" si="91"/>
        <v>SB-12</v>
      </c>
      <c r="G883" s="2" t="str">
        <f t="shared" si="92"/>
        <v>STEEL TEA STRAINER BIG -</v>
      </c>
      <c r="H883" s="2" t="str">
        <f t="shared" si="93"/>
        <v>QTY:21216 PCS/USD 1.1549 PERPCS</v>
      </c>
      <c r="I883" s="15" t="str">
        <f t="shared" si="94"/>
        <v/>
      </c>
      <c r="J883" s="15">
        <f t="shared" si="97"/>
        <v>21216</v>
      </c>
      <c r="K883" s="2" t="str">
        <f>IFERROR(
TRIM(_xlfn.TEXTAFTER(_xlfn.TEXTBEFORE(_xlfn.TEXTAFTER(tblRaw[[#This Row],[GOODS DESCRIPTION]],"QTY"),"/")," ")),
tblRaw[[#This Row],[Unit of measure]]
)</f>
        <v>PCS</v>
      </c>
      <c r="L883" s="2">
        <f t="shared" si="95"/>
        <v>1.1549</v>
      </c>
      <c r="M883" s="2" t="str">
        <f t="shared" si="96"/>
        <v>USD</v>
      </c>
      <c r="N883" s="2">
        <v>5038.8</v>
      </c>
      <c r="O883" s="2" t="s">
        <v>17</v>
      </c>
      <c r="P883" s="2">
        <v>424.37839960000002</v>
      </c>
      <c r="Q883" s="2">
        <v>2138357.88</v>
      </c>
      <c r="R883" s="2">
        <v>5.2882043569999997</v>
      </c>
      <c r="S883" s="2">
        <v>26646.204109999999</v>
      </c>
      <c r="T883" s="6">
        <v>783494.4</v>
      </c>
    </row>
    <row r="884" spans="1:20">
      <c r="A884" s="5" t="s">
        <v>12</v>
      </c>
      <c r="B884" s="2" t="s">
        <v>1197</v>
      </c>
      <c r="C884" s="2" t="s">
        <v>14</v>
      </c>
      <c r="D884" s="3" t="s">
        <v>15</v>
      </c>
      <c r="E884" s="2" t="s">
        <v>1198</v>
      </c>
      <c r="F884" s="2" t="str">
        <f t="shared" si="91"/>
        <v>NP-20</v>
      </c>
      <c r="G884" s="2" t="str">
        <f t="shared" si="92"/>
        <v>STAINLESS STEEL SPORTS BOTTLE 750ML S-308-C6</v>
      </c>
      <c r="H884" s="2" t="str">
        <f t="shared" si="93"/>
        <v>QTY:2376PCS/ USD 1.062 PER PCS</v>
      </c>
      <c r="I884" s="15" t="str">
        <f t="shared" si="94"/>
        <v>QTY:2376PCS/</v>
      </c>
      <c r="J884" s="15" t="str">
        <f t="shared" si="97"/>
        <v/>
      </c>
      <c r="K884" s="2">
        <f ca="1">IFERROR(
TRIM(_xlfn.TEXTAFTER(_xlfn.TEXTBEFORE(_xlfn.TEXTAFTER(tblRaw[[#This Row],[GOODS DESCRIPTION]],"QTY"),"/")," ")),
tblRaw[[#This Row],[Unit of measure]]
)</f>
        <v>0</v>
      </c>
      <c r="L884" s="2">
        <f t="shared" si="95"/>
        <v>1.0620000000000001</v>
      </c>
      <c r="M884" s="2" t="str">
        <f t="shared" si="96"/>
        <v>USD</v>
      </c>
      <c r="N884" s="2">
        <v>422.4</v>
      </c>
      <c r="O884" s="2" t="s">
        <v>17</v>
      </c>
      <c r="P884" s="2">
        <v>535.88290719999998</v>
      </c>
      <c r="Q884" s="2">
        <v>226356.94</v>
      </c>
      <c r="R884" s="2">
        <v>6.677668626</v>
      </c>
      <c r="S884" s="2">
        <v>2820.6472269999999</v>
      </c>
      <c r="T884" s="6">
        <v>82937.2</v>
      </c>
    </row>
    <row r="885" spans="1:20">
      <c r="A885" s="5" t="s">
        <v>12</v>
      </c>
      <c r="B885" s="2" t="s">
        <v>1197</v>
      </c>
      <c r="C885" s="2" t="s">
        <v>14</v>
      </c>
      <c r="D885" s="3" t="s">
        <v>15</v>
      </c>
      <c r="E885" s="2" t="s">
        <v>1199</v>
      </c>
      <c r="F885" s="2" t="str">
        <f t="shared" si="91"/>
        <v>NP-21</v>
      </c>
      <c r="G885" s="2" t="str">
        <f t="shared" si="92"/>
        <v>STAINLESS STEEL SPORTS BOTTLE 650ML S115</v>
      </c>
      <c r="H885" s="2" t="str">
        <f t="shared" si="93"/>
        <v>QTY:40680 PCS/ USD 1.140 PER PCS</v>
      </c>
      <c r="I885" s="15" t="str">
        <f t="shared" si="94"/>
        <v>QTY:40680</v>
      </c>
      <c r="J885" s="15">
        <f t="shared" si="97"/>
        <v>40680</v>
      </c>
      <c r="K885" s="2" t="str">
        <f>IFERROR(
TRIM(_xlfn.TEXTAFTER(_xlfn.TEXTBEFORE(_xlfn.TEXTAFTER(tblRaw[[#This Row],[GOODS DESCRIPTION]],"QTY"),"/")," ")),
tblRaw[[#This Row],[Unit of measure]]
)</f>
        <v>PCS</v>
      </c>
      <c r="L885" s="2">
        <f t="shared" si="95"/>
        <v>1.1399999999999999</v>
      </c>
      <c r="M885" s="2" t="str">
        <f t="shared" si="96"/>
        <v>USD</v>
      </c>
      <c r="N885" s="2">
        <v>7232</v>
      </c>
      <c r="O885" s="2" t="s">
        <v>17</v>
      </c>
      <c r="P885" s="2">
        <v>575.24202430000003</v>
      </c>
      <c r="Q885" s="2">
        <v>4160150.32</v>
      </c>
      <c r="R885" s="2">
        <v>7.1681249139999998</v>
      </c>
      <c r="S885" s="2">
        <v>51839.879379999998</v>
      </c>
      <c r="T885" s="6">
        <v>1524279.1</v>
      </c>
    </row>
    <row r="886" spans="1:20">
      <c r="A886" s="5" t="s">
        <v>12</v>
      </c>
      <c r="B886" s="2" t="s">
        <v>1197</v>
      </c>
      <c r="C886" s="2" t="s">
        <v>14</v>
      </c>
      <c r="D886" s="3" t="s">
        <v>18</v>
      </c>
      <c r="E886" s="2" t="s">
        <v>1200</v>
      </c>
      <c r="F886" s="2" t="str">
        <f t="shared" si="91"/>
        <v>OKS-4156</v>
      </c>
      <c r="G886" s="2" t="str">
        <f t="shared" si="92"/>
        <v>STEEL SCRUBBER 6PCS SET</v>
      </c>
      <c r="H886" s="2" t="str">
        <f t="shared" si="93"/>
        <v>QTY 99600 SET / USD 0.265PER SET</v>
      </c>
      <c r="I886" s="15" t="str">
        <f t="shared" si="94"/>
        <v>QTY</v>
      </c>
      <c r="J886" s="15">
        <f t="shared" si="97"/>
        <v>99600</v>
      </c>
      <c r="K886" s="2" t="str">
        <f>IFERROR(
TRIM(_xlfn.TEXTAFTER(_xlfn.TEXTBEFORE(_xlfn.TEXTAFTER(tblRaw[[#This Row],[GOODS DESCRIPTION]],"QTY"),"/")," ")),
tblRaw[[#This Row],[Unit of measure]]
)</f>
        <v>99600 SET</v>
      </c>
      <c r="L886" s="2" t="str">
        <f t="shared" si="95"/>
        <v/>
      </c>
      <c r="M886" s="2" t="str">
        <f t="shared" si="96"/>
        <v>USD</v>
      </c>
      <c r="N886" s="2">
        <v>8677.15</v>
      </c>
      <c r="O886" s="2" t="s">
        <v>17</v>
      </c>
      <c r="P886" s="2">
        <v>288.3185297</v>
      </c>
      <c r="Q886" s="2">
        <v>2501783.13</v>
      </c>
      <c r="R886" s="2">
        <v>3.5927542639999999</v>
      </c>
      <c r="S886" s="2">
        <v>31174.86766</v>
      </c>
      <c r="T886" s="6">
        <v>1099783.8999999999</v>
      </c>
    </row>
    <row r="887" spans="1:20">
      <c r="A887" s="5" t="s">
        <v>12</v>
      </c>
      <c r="B887" s="2" t="s">
        <v>1201</v>
      </c>
      <c r="C887" s="2" t="s">
        <v>14</v>
      </c>
      <c r="D887" s="3" t="s">
        <v>15</v>
      </c>
      <c r="E887" s="2" t="s">
        <v>1175</v>
      </c>
      <c r="F887" s="2" t="str">
        <f t="shared" si="91"/>
        <v>STAINLESS</v>
      </c>
      <c r="G887" s="2" t="str">
        <f t="shared" si="92"/>
        <v>STEEL SPORTS BOTTLE</v>
      </c>
      <c r="H887" s="2" t="str">
        <f t="shared" si="93"/>
        <v>KWB-600F</v>
      </c>
      <c r="I887" s="15" t="str">
        <f t="shared" si="94"/>
        <v>KWB-600F)</v>
      </c>
      <c r="J887" s="15">
        <f t="shared" si="97"/>
        <v>50400</v>
      </c>
      <c r="K887" s="2" t="str">
        <f>IFERROR(
TRIM(_xlfn.TEXTAFTER(_xlfn.TEXTBEFORE(_xlfn.TEXTAFTER(tblRaw[[#This Row],[GOODS DESCRIPTION]],"QTY"),"/")," ")),
tblRaw[[#This Row],[Unit of measure]]
)</f>
        <v>PCS</v>
      </c>
      <c r="L887" s="2">
        <f t="shared" si="95"/>
        <v>1</v>
      </c>
      <c r="M887" s="2" t="str">
        <f t="shared" si="96"/>
        <v>USD</v>
      </c>
      <c r="N887" s="2">
        <v>7875</v>
      </c>
      <c r="O887" s="2" t="s">
        <v>17</v>
      </c>
      <c r="P887" s="2">
        <v>552.16570790000003</v>
      </c>
      <c r="Q887" s="2">
        <v>4348304.95</v>
      </c>
      <c r="R887" s="2">
        <v>6.8805695690000004</v>
      </c>
      <c r="S887" s="2">
        <v>54184.485359999999</v>
      </c>
      <c r="T887" s="6">
        <v>1593218.9</v>
      </c>
    </row>
    <row r="888" spans="1:20">
      <c r="A888" s="5" t="s">
        <v>12</v>
      </c>
      <c r="B888" s="2" t="s">
        <v>1201</v>
      </c>
      <c r="C888" s="2" t="s">
        <v>14</v>
      </c>
      <c r="D888" s="3" t="s">
        <v>18</v>
      </c>
      <c r="E888" s="2" t="s">
        <v>1202</v>
      </c>
      <c r="F888" s="2" t="str">
        <f t="shared" si="91"/>
        <v>SS410</v>
      </c>
      <c r="G888" s="2" t="str">
        <f t="shared" si="92"/>
        <v>SS SCRUBBER 3PCS SET</v>
      </c>
      <c r="H888" s="2" t="str">
        <f t="shared" si="93"/>
        <v>QTY:120120 SET/USD 0.20 PER SET</v>
      </c>
      <c r="I888" s="15" t="str">
        <f t="shared" si="94"/>
        <v>QTY:120120</v>
      </c>
      <c r="J888" s="15">
        <f t="shared" si="97"/>
        <v>120120</v>
      </c>
      <c r="K888" s="2" t="str">
        <f>IFERROR(
TRIM(_xlfn.TEXTAFTER(_xlfn.TEXTBEFORE(_xlfn.TEXTAFTER(tblRaw[[#This Row],[GOODS DESCRIPTION]],"QTY"),"/")," ")),
tblRaw[[#This Row],[Unit of measure]]
)</f>
        <v>SET</v>
      </c>
      <c r="L888" s="2">
        <f t="shared" si="95"/>
        <v>0.2</v>
      </c>
      <c r="M888" s="2" t="str">
        <f t="shared" si="96"/>
        <v>USD</v>
      </c>
      <c r="N888" s="2">
        <v>7707.7</v>
      </c>
      <c r="O888" s="2" t="s">
        <v>17</v>
      </c>
      <c r="P888" s="2">
        <v>298.07905210000001</v>
      </c>
      <c r="Q888" s="2">
        <v>2297503.91</v>
      </c>
      <c r="R888" s="2">
        <v>3.7143807120000001</v>
      </c>
      <c r="S888" s="2">
        <v>28629.33221</v>
      </c>
      <c r="T888" s="6">
        <v>1009982.8</v>
      </c>
    </row>
    <row r="889" spans="1:20">
      <c r="A889" s="5" t="s">
        <v>12</v>
      </c>
      <c r="B889" s="2" t="s">
        <v>1203</v>
      </c>
      <c r="C889" s="2" t="s">
        <v>14</v>
      </c>
      <c r="D889" s="3" t="s">
        <v>15</v>
      </c>
      <c r="E889" s="2" t="s">
        <v>1204</v>
      </c>
      <c r="F889" s="2" t="str">
        <f t="shared" si="91"/>
        <v>STEEL</v>
      </c>
      <c r="G889" s="2" t="str">
        <f t="shared" si="92"/>
        <v>HANGER WITH HOOK</v>
      </c>
      <c r="H889" s="2" t="str">
        <f t="shared" si="93"/>
        <v>SM1168</v>
      </c>
      <c r="I889" s="15" t="str">
        <f t="shared" si="94"/>
        <v/>
      </c>
      <c r="J889" s="15">
        <f t="shared" si="97"/>
        <v>57792</v>
      </c>
      <c r="K889" s="2" t="str">
        <f>IFERROR(
TRIM(_xlfn.TEXTAFTER(_xlfn.TEXTBEFORE(_xlfn.TEXTAFTER(tblRaw[[#This Row],[GOODS DESCRIPTION]],"QTY"),"/")," ")),
tblRaw[[#This Row],[Unit of measure]]
)</f>
        <v>PCS</v>
      </c>
      <c r="L889" s="2">
        <f t="shared" si="95"/>
        <v>1.3</v>
      </c>
      <c r="M889" s="2" t="str">
        <f t="shared" si="96"/>
        <v>USD</v>
      </c>
      <c r="N889" s="2">
        <v>10836</v>
      </c>
      <c r="O889" s="2" t="s">
        <v>17</v>
      </c>
      <c r="P889" s="2">
        <v>583.90640459999997</v>
      </c>
      <c r="Q889" s="2">
        <v>6327209.7999999998</v>
      </c>
      <c r="R889" s="2">
        <v>7.2760922690000003</v>
      </c>
      <c r="S889" s="2">
        <v>78843.735830000005</v>
      </c>
      <c r="T889" s="6">
        <v>2318289.7000000002</v>
      </c>
    </row>
    <row r="890" spans="1:20">
      <c r="A890" s="5" t="s">
        <v>12</v>
      </c>
      <c r="B890" s="2" t="s">
        <v>1205</v>
      </c>
      <c r="C890" s="2" t="s">
        <v>14</v>
      </c>
      <c r="D890" s="3" t="s">
        <v>15</v>
      </c>
      <c r="E890" s="2" t="s">
        <v>1193</v>
      </c>
      <c r="F890" s="2" t="str">
        <f t="shared" si="91"/>
        <v>RYX-02-020</v>
      </c>
      <c r="G890" s="2" t="str">
        <f t="shared" si="92"/>
        <v>MILD STEEL MULTI FUNCTION CLOTH STAND</v>
      </c>
      <c r="H890" s="2" t="str">
        <f t="shared" si="93"/>
        <v>QTY:1232 PCS/USD 15.30 PER PCS</v>
      </c>
      <c r="I890" s="15" t="str">
        <f t="shared" si="94"/>
        <v/>
      </c>
      <c r="J890" s="15">
        <f t="shared" si="97"/>
        <v>1232</v>
      </c>
      <c r="K890" s="2" t="str">
        <f>IFERROR(
TRIM(_xlfn.TEXTAFTER(_xlfn.TEXTBEFORE(_xlfn.TEXTAFTER(tblRaw[[#This Row],[GOODS DESCRIPTION]],"QTY"),"/")," ")),
tblRaw[[#This Row],[Unit of measure]]
)</f>
        <v>PCS</v>
      </c>
      <c r="L890" s="2">
        <f t="shared" si="95"/>
        <v>15.3</v>
      </c>
      <c r="M890" s="2" t="str">
        <f t="shared" si="96"/>
        <v>USD</v>
      </c>
      <c r="N890" s="2">
        <v>4004</v>
      </c>
      <c r="O890" s="2" t="s">
        <v>17</v>
      </c>
      <c r="P890" s="2">
        <v>474.1710789</v>
      </c>
      <c r="Q890" s="2">
        <v>1898581</v>
      </c>
      <c r="R890" s="2">
        <v>5.8575797270000001</v>
      </c>
      <c r="S890" s="2">
        <v>23453.749230000001</v>
      </c>
      <c r="T890" s="6">
        <v>695640.1</v>
      </c>
    </row>
    <row r="891" spans="1:20">
      <c r="A891" s="5" t="s">
        <v>12</v>
      </c>
      <c r="B891" s="2" t="s">
        <v>1206</v>
      </c>
      <c r="C891" s="2" t="s">
        <v>14</v>
      </c>
      <c r="D891" s="3" t="s">
        <v>15</v>
      </c>
      <c r="E891" s="2" t="s">
        <v>1207</v>
      </c>
      <c r="F891" s="2" t="str">
        <f t="shared" si="91"/>
        <v>NP-55</v>
      </c>
      <c r="G891" s="2" t="str">
        <f t="shared" si="92"/>
        <v>STEEL TEA STRAINER</v>
      </c>
      <c r="H891" s="2" t="str">
        <f t="shared" si="93"/>
        <v>QTY:50400 PCS/USD 0.3123 PER PCS</v>
      </c>
      <c r="I891" s="15" t="str">
        <f t="shared" si="94"/>
        <v>QTY:50400</v>
      </c>
      <c r="J891" s="15">
        <f t="shared" si="97"/>
        <v>50400</v>
      </c>
      <c r="K891" s="2" t="str">
        <f>IFERROR(
TRIM(_xlfn.TEXTAFTER(_xlfn.TEXTBEFORE(_xlfn.TEXTAFTER(tblRaw[[#This Row],[GOODS DESCRIPTION]],"QTY"),"/")," ")),
tblRaw[[#This Row],[Unit of measure]]
)</f>
        <v>PCS</v>
      </c>
      <c r="L891" s="2">
        <f t="shared" si="95"/>
        <v>0.31230000000000002</v>
      </c>
      <c r="M891" s="2" t="str">
        <f t="shared" si="96"/>
        <v>USD</v>
      </c>
      <c r="N891" s="2">
        <v>2310</v>
      </c>
      <c r="O891" s="2" t="s">
        <v>17</v>
      </c>
      <c r="P891" s="2">
        <v>603.33039829999996</v>
      </c>
      <c r="Q891" s="2">
        <v>1393693.22</v>
      </c>
      <c r="R891" s="2">
        <v>7.4531241289999999</v>
      </c>
      <c r="S891" s="2">
        <v>17216.71674</v>
      </c>
      <c r="T891" s="6">
        <v>510649.2</v>
      </c>
    </row>
    <row r="892" spans="1:20">
      <c r="A892" s="5" t="s">
        <v>12</v>
      </c>
      <c r="B892" s="2" t="s">
        <v>1206</v>
      </c>
      <c r="C892" s="2" t="s">
        <v>14</v>
      </c>
      <c r="D892" s="3" t="s">
        <v>15</v>
      </c>
      <c r="E892" s="2" t="s">
        <v>1208</v>
      </c>
      <c r="F892" s="2" t="str">
        <f t="shared" si="91"/>
        <v>NP-19</v>
      </c>
      <c r="G892" s="2" t="str">
        <f t="shared" si="92"/>
        <v>STEEL SALT BOTTLE</v>
      </c>
      <c r="H892" s="2" t="str">
        <f t="shared" si="93"/>
        <v>QTY:68928 PCS/USD 0.4954 PER PCS</v>
      </c>
      <c r="I892" s="15" t="str">
        <f t="shared" si="94"/>
        <v>QTY:68928</v>
      </c>
      <c r="J892" s="15">
        <f t="shared" si="97"/>
        <v>68928</v>
      </c>
      <c r="K892" s="2" t="str">
        <f>IFERROR(
TRIM(_xlfn.TEXTAFTER(_xlfn.TEXTBEFORE(_xlfn.TEXTAFTER(tblRaw[[#This Row],[GOODS DESCRIPTION]],"QTY"),"/")," ")),
tblRaw[[#This Row],[Unit of measure]]
)</f>
        <v>PCS</v>
      </c>
      <c r="L892" s="2">
        <f t="shared" si="95"/>
        <v>0.49540000000000001</v>
      </c>
      <c r="M892" s="2" t="str">
        <f t="shared" si="96"/>
        <v>USD</v>
      </c>
      <c r="N892" s="2">
        <v>10770</v>
      </c>
      <c r="O892" s="2" t="s">
        <v>17</v>
      </c>
      <c r="P892" s="2">
        <v>280.73764619999997</v>
      </c>
      <c r="Q892" s="2">
        <v>3023544.45</v>
      </c>
      <c r="R892" s="2">
        <v>3.4680376310000001</v>
      </c>
      <c r="S892" s="2">
        <v>37350.765290000003</v>
      </c>
      <c r="T892" s="6">
        <v>1107826.7</v>
      </c>
    </row>
    <row r="893" spans="1:20">
      <c r="A893" s="5" t="s">
        <v>12</v>
      </c>
      <c r="B893" s="2" t="s">
        <v>1206</v>
      </c>
      <c r="C893" s="2" t="s">
        <v>14</v>
      </c>
      <c r="D893" s="3" t="s">
        <v>15</v>
      </c>
      <c r="E893" s="2" t="s">
        <v>1209</v>
      </c>
      <c r="F893" s="2" t="str">
        <f t="shared" si="91"/>
        <v>SB-01</v>
      </c>
      <c r="G893" s="2" t="str">
        <f t="shared" si="92"/>
        <v>STAINLESS STEEL SPORTS BOTTLE 750ML SG-702</v>
      </c>
      <c r="H893" s="2" t="str">
        <f t="shared" si="93"/>
        <v>QTY:33948PCS/USD 1.1600 PER PCS</v>
      </c>
      <c r="I893" s="15" t="str">
        <f t="shared" si="94"/>
        <v>QTY:33948PCS/USD</v>
      </c>
      <c r="J893" s="15" t="str">
        <f t="shared" si="97"/>
        <v/>
      </c>
      <c r="K893" s="2">
        <f ca="1">IFERROR(
TRIM(_xlfn.TEXTAFTER(_xlfn.TEXTBEFORE(_xlfn.TEXTAFTER(tblRaw[[#This Row],[GOODS DESCRIPTION]],"QTY"),"/")," ")),
tblRaw[[#This Row],[Unit of measure]]
)</f>
        <v>0</v>
      </c>
      <c r="L893" s="2">
        <f t="shared" si="95"/>
        <v>1.1599999999999999</v>
      </c>
      <c r="M893" s="2" t="str">
        <f t="shared" si="96"/>
        <v>USD</v>
      </c>
      <c r="N893" s="2">
        <v>5375.1</v>
      </c>
      <c r="O893" s="2" t="s">
        <v>17</v>
      </c>
      <c r="P893" s="2">
        <v>662.48601699999995</v>
      </c>
      <c r="Q893" s="2">
        <v>3560928.59</v>
      </c>
      <c r="R893" s="2">
        <v>8.1838915009999997</v>
      </c>
      <c r="S893" s="2">
        <v>43989.235209999999</v>
      </c>
      <c r="T893" s="6">
        <v>1304724.3</v>
      </c>
    </row>
    <row r="894" spans="1:20">
      <c r="A894" s="5" t="s">
        <v>12</v>
      </c>
      <c r="B894" s="2" t="s">
        <v>1206</v>
      </c>
      <c r="C894" s="2" t="s">
        <v>14</v>
      </c>
      <c r="D894" s="3" t="s">
        <v>15</v>
      </c>
      <c r="E894" s="2" t="s">
        <v>1210</v>
      </c>
      <c r="F894" s="2" t="str">
        <f t="shared" si="91"/>
        <v>AM-06</v>
      </c>
      <c r="G894" s="2" t="str">
        <f t="shared" si="92"/>
        <v>STAINLESS STEEL BOTTLE 750ML SG805</v>
      </c>
      <c r="H894" s="2" t="str">
        <f t="shared" si="93"/>
        <v>QTY:39672 PCS/USD1.095 PER PCS</v>
      </c>
      <c r="I894" s="15" t="str">
        <f t="shared" si="94"/>
        <v/>
      </c>
      <c r="J894" s="15">
        <f t="shared" si="97"/>
        <v>39672</v>
      </c>
      <c r="K894" s="2" t="str">
        <f>IFERROR(
TRIM(_xlfn.TEXTAFTER(_xlfn.TEXTBEFORE(_xlfn.TEXTAFTER(tblRaw[[#This Row],[GOODS DESCRIPTION]],"QTY"),"/")," ")),
tblRaw[[#This Row],[Unit of measure]]
)</f>
        <v>PCS</v>
      </c>
      <c r="L894" s="2">
        <f t="shared" si="95"/>
        <v>9.5000000000000001E-2</v>
      </c>
      <c r="M894" s="2" t="str">
        <f t="shared" si="96"/>
        <v>USD</v>
      </c>
      <c r="N894" s="2">
        <v>5950.8</v>
      </c>
      <c r="O894" s="2" t="s">
        <v>17</v>
      </c>
      <c r="P894" s="2">
        <v>660.04854639999996</v>
      </c>
      <c r="Q894" s="2">
        <v>3927816.89</v>
      </c>
      <c r="R894" s="2">
        <v>8.1537806849999992</v>
      </c>
      <c r="S894" s="2">
        <v>48521.518100000001</v>
      </c>
      <c r="T894" s="6">
        <v>1439152.1</v>
      </c>
    </row>
    <row r="895" spans="1:20">
      <c r="A895" s="5" t="s">
        <v>12</v>
      </c>
      <c r="B895" s="2" t="s">
        <v>1206</v>
      </c>
      <c r="C895" s="2" t="s">
        <v>14</v>
      </c>
      <c r="D895" s="3" t="s">
        <v>15</v>
      </c>
      <c r="E895" s="2" t="s">
        <v>1211</v>
      </c>
      <c r="F895" s="2" t="str">
        <f t="shared" si="91"/>
        <v>SL-01</v>
      </c>
      <c r="G895" s="2" t="str">
        <f t="shared" si="92"/>
        <v>STAINLESS STEEL COLA BOTTLE 750ML SK750</v>
      </c>
      <c r="H895" s="2" t="str">
        <f t="shared" si="93"/>
        <v>QTY:21960 PCS/USD 1.2512 PER PCS</v>
      </c>
      <c r="I895" s="15" t="str">
        <f t="shared" si="94"/>
        <v/>
      </c>
      <c r="J895" s="15">
        <f t="shared" si="97"/>
        <v>21960</v>
      </c>
      <c r="K895" s="2" t="str">
        <f>IFERROR(
TRIM(_xlfn.TEXTAFTER(_xlfn.TEXTBEFORE(_xlfn.TEXTAFTER(tblRaw[[#This Row],[GOODS DESCRIPTION]],"QTY"),"/")," ")),
tblRaw[[#This Row],[Unit of measure]]
)</f>
        <v>PCS</v>
      </c>
      <c r="L895" s="2">
        <f t="shared" si="95"/>
        <v>1.2512000000000001</v>
      </c>
      <c r="M895" s="2" t="str">
        <f t="shared" si="96"/>
        <v>USD</v>
      </c>
      <c r="N895" s="2">
        <v>4392</v>
      </c>
      <c r="O895" s="2" t="s">
        <v>17</v>
      </c>
      <c r="P895" s="2">
        <v>565.70212430000004</v>
      </c>
      <c r="Q895" s="2">
        <v>2484563.73</v>
      </c>
      <c r="R895" s="2">
        <v>6.9882906030000003</v>
      </c>
      <c r="S895" s="2">
        <v>30692.572329999999</v>
      </c>
      <c r="T895" s="6">
        <v>910344.1</v>
      </c>
    </row>
    <row r="896" spans="1:20">
      <c r="A896" s="5" t="s">
        <v>12</v>
      </c>
      <c r="B896" s="2" t="s">
        <v>1206</v>
      </c>
      <c r="C896" s="2" t="s">
        <v>14</v>
      </c>
      <c r="D896" s="3" t="s">
        <v>15</v>
      </c>
      <c r="E896" s="2" t="s">
        <v>1212</v>
      </c>
      <c r="F896" s="2" t="str">
        <f t="shared" si="91"/>
        <v>DS-25</v>
      </c>
      <c r="G896" s="2" t="str">
        <f t="shared" si="92"/>
        <v>STAINLESS STEEL GRATER WITH HANDLE</v>
      </c>
      <c r="H896" s="2" t="str">
        <f t="shared" si="93"/>
        <v>QTY:100200 PCS/USD0.2192 PER PCS</v>
      </c>
      <c r="I896" s="15" t="str">
        <f t="shared" si="94"/>
        <v/>
      </c>
      <c r="J896" s="15">
        <f t="shared" si="97"/>
        <v>100200</v>
      </c>
      <c r="K896" s="2" t="str">
        <f>IFERROR(
TRIM(_xlfn.TEXTAFTER(_xlfn.TEXTBEFORE(_xlfn.TEXTAFTER(tblRaw[[#This Row],[GOODS DESCRIPTION]],"QTY"),"/")," ")),
tblRaw[[#This Row],[Unit of measure]]
)</f>
        <v>PCS</v>
      </c>
      <c r="L896" s="2">
        <f t="shared" si="95"/>
        <v>0.21920000000000001</v>
      </c>
      <c r="M896" s="2" t="str">
        <f t="shared" si="96"/>
        <v>USD</v>
      </c>
      <c r="N896" s="2">
        <v>3340</v>
      </c>
      <c r="O896" s="2" t="s">
        <v>17</v>
      </c>
      <c r="P896" s="2">
        <v>582.27277249999997</v>
      </c>
      <c r="Q896" s="2">
        <v>1944791.06</v>
      </c>
      <c r="R896" s="2">
        <v>7.1929928649999999</v>
      </c>
      <c r="S896" s="2">
        <v>24024.596170000001</v>
      </c>
      <c r="T896" s="6">
        <v>712571.4</v>
      </c>
    </row>
    <row r="897" spans="1:20">
      <c r="A897" s="5" t="s">
        <v>12</v>
      </c>
      <c r="B897" s="2" t="s">
        <v>1206</v>
      </c>
      <c r="C897" s="2" t="s">
        <v>14</v>
      </c>
      <c r="D897" s="3" t="s">
        <v>15</v>
      </c>
      <c r="E897" s="2" t="s">
        <v>1213</v>
      </c>
      <c r="F897" s="2" t="str">
        <f t="shared" si="91"/>
        <v>NP-20</v>
      </c>
      <c r="G897" s="2" t="str">
        <f t="shared" si="92"/>
        <v>STAINLESS STEEL SPORTS BOTTLE 750ML S-308-C6</v>
      </c>
      <c r="H897" s="2" t="str">
        <f t="shared" si="93"/>
        <v>QTY :5724 PCS/USD 1.062 PER PCS</v>
      </c>
      <c r="I897" s="15" t="str">
        <f t="shared" si="94"/>
        <v>QTY</v>
      </c>
      <c r="J897" s="15" t="str">
        <f t="shared" si="97"/>
        <v/>
      </c>
      <c r="K897" s="2" t="str">
        <f>IFERROR(
TRIM(_xlfn.TEXTAFTER(_xlfn.TEXTBEFORE(_xlfn.TEXTAFTER(tblRaw[[#This Row],[GOODS DESCRIPTION]],"QTY"),"/")," ")),
tblRaw[[#This Row],[Unit of measure]]
)</f>
        <v>:5724 PCS</v>
      </c>
      <c r="L897" s="2">
        <f t="shared" si="95"/>
        <v>1.0620000000000001</v>
      </c>
      <c r="M897" s="2" t="str">
        <f t="shared" si="96"/>
        <v>USD</v>
      </c>
      <c r="N897" s="2">
        <v>1017.6</v>
      </c>
      <c r="O897" s="2" t="s">
        <v>17</v>
      </c>
      <c r="P897" s="2">
        <v>540.13237030000005</v>
      </c>
      <c r="Q897" s="2">
        <v>549638.69999999995</v>
      </c>
      <c r="R897" s="2">
        <v>6.6724196449999997</v>
      </c>
      <c r="S897" s="2">
        <v>6789.8542310000003</v>
      </c>
      <c r="T897" s="6">
        <v>201387.6</v>
      </c>
    </row>
    <row r="898" spans="1:20">
      <c r="A898" s="5" t="s">
        <v>12</v>
      </c>
      <c r="B898" s="2" t="s">
        <v>1206</v>
      </c>
      <c r="C898" s="2" t="s">
        <v>14</v>
      </c>
      <c r="D898" s="3" t="s">
        <v>15</v>
      </c>
      <c r="E898" s="2" t="s">
        <v>1214</v>
      </c>
      <c r="F898" s="2" t="str">
        <f t="shared" ref="F898:F961" si="98">IFERROR(TRIM(LEFT(E898, FIND(" ", E898)-1)), "")</f>
        <v>AM-253</v>
      </c>
      <c r="G898" s="2" t="str">
        <f t="shared" ref="G898:G961" si="99">IFERROR(TRIM(MID(E898, FIND(" ", E898)+1, FIND("(",E898)-FIND(" ",E898)-1)), "")</f>
        <v>STEEL KITCHEN TURNER</v>
      </c>
      <c r="H898" s="2" t="str">
        <f t="shared" ref="H898:H961" si="100">IFERROR(MID(E898, FIND("(",E898)+1, FIND(")",E898)-FIND("(",E898)-1), "")</f>
        <v>QTY:30600 PCS/USD 0.5780 PER PCS</v>
      </c>
      <c r="I898" s="15" t="str">
        <f t="shared" ref="I898:I961" si="101">IFERROR(MID(E898, FIND("(",E898, FIND("P",E898)) + 1, FIND(" ",E898, FIND("(",E898)) - FIND("(",E898) - 1), "")</f>
        <v/>
      </c>
      <c r="J898" s="15">
        <f t="shared" si="97"/>
        <v>30600</v>
      </c>
      <c r="K898" s="2" t="str">
        <f>IFERROR(
TRIM(_xlfn.TEXTAFTER(_xlfn.TEXTBEFORE(_xlfn.TEXTAFTER(tblRaw[[#This Row],[GOODS DESCRIPTION]],"QTY"),"/")," ")),
tblRaw[[#This Row],[Unit of measure]]
)</f>
        <v>PCS</v>
      </c>
      <c r="L898" s="2">
        <f t="shared" ref="L898:L961" si="102">IFERROR(--MID(E898, FIND("USD",E898)+4, FIND(" ",E898,FIND("USD",E898)+5)-FIND("USD",E898)-4), IFERROR(--MID(E898,FIND("CNY",E898)+4,FIND(" ",E898,FIND("CNY",E898)+5)-FIND("CNY",E898)-4),""))</f>
        <v>0.57799999999999996</v>
      </c>
      <c r="M898" s="2" t="str">
        <f t="shared" ref="M898:M961" si="103">IFERROR(IF(ISNUMBER(SEARCH("USD",E898)),"USD",IF(ISNUMBER(SEARCH("CNY",E898)),"CNY","")), "")</f>
        <v>USD</v>
      </c>
      <c r="N898" s="2">
        <v>2975</v>
      </c>
      <c r="O898" s="2" t="s">
        <v>17</v>
      </c>
      <c r="P898" s="2">
        <v>526.41345879999994</v>
      </c>
      <c r="Q898" s="2">
        <v>1566080.04</v>
      </c>
      <c r="R898" s="2">
        <v>6.5029457539999997</v>
      </c>
      <c r="S898" s="2">
        <v>19346.263620000002</v>
      </c>
      <c r="T898" s="6">
        <v>573811.69999999995</v>
      </c>
    </row>
    <row r="899" spans="1:20">
      <c r="A899" s="5" t="s">
        <v>12</v>
      </c>
      <c r="B899" s="2" t="s">
        <v>1206</v>
      </c>
      <c r="C899" s="2" t="s">
        <v>14</v>
      </c>
      <c r="D899" s="3" t="s">
        <v>15</v>
      </c>
      <c r="E899" s="2" t="s">
        <v>1215</v>
      </c>
      <c r="F899" s="2" t="str">
        <f t="shared" si="98"/>
        <v>NP-21</v>
      </c>
      <c r="G899" s="2" t="str">
        <f t="shared" si="99"/>
        <v>STAINLESS STEEL SPORTS BOTTLE 650ML S115</v>
      </c>
      <c r="H899" s="2" t="str">
        <f t="shared" si="100"/>
        <v>QTY:43164 PCS/USD 1.140 PER PCS</v>
      </c>
      <c r="I899" s="15" t="str">
        <f t="shared" si="101"/>
        <v>QTY:43164</v>
      </c>
      <c r="J899" s="15">
        <f t="shared" ref="J899:J962" si="104">IFERROR(--SUBSTITUTE(MID(E899, FIND("QTY", E899)+4, FIND(" ",E899, FIND("QTY",E899)+5)-FIND("QTY",E899)-4), ",",""),"")</f>
        <v>43164</v>
      </c>
      <c r="K899" s="2" t="str">
        <f>IFERROR(
TRIM(_xlfn.TEXTAFTER(_xlfn.TEXTBEFORE(_xlfn.TEXTAFTER(tblRaw[[#This Row],[GOODS DESCRIPTION]],"QTY"),"/")," ")),
tblRaw[[#This Row],[Unit of measure]]
)</f>
        <v>PCS</v>
      </c>
      <c r="L899" s="2">
        <f t="shared" si="102"/>
        <v>1.1399999999999999</v>
      </c>
      <c r="M899" s="2" t="str">
        <f t="shared" si="103"/>
        <v>USD</v>
      </c>
      <c r="N899" s="2">
        <v>7673.6</v>
      </c>
      <c r="O899" s="2" t="s">
        <v>17</v>
      </c>
      <c r="P899" s="2">
        <v>579.80291780000005</v>
      </c>
      <c r="Q899" s="2">
        <v>4449175.67</v>
      </c>
      <c r="R899" s="2">
        <v>7.1624819989999997</v>
      </c>
      <c r="S899" s="2">
        <v>54962.021869999997</v>
      </c>
      <c r="T899" s="6">
        <v>1630177.9</v>
      </c>
    </row>
    <row r="900" spans="1:20">
      <c r="A900" s="5" t="s">
        <v>12</v>
      </c>
      <c r="B900" s="2" t="s">
        <v>1206</v>
      </c>
      <c r="C900" s="2" t="s">
        <v>14</v>
      </c>
      <c r="D900" s="3" t="s">
        <v>15</v>
      </c>
      <c r="E900" s="2" t="s">
        <v>1216</v>
      </c>
      <c r="F900" s="2" t="str">
        <f t="shared" si="98"/>
        <v>NP-20</v>
      </c>
      <c r="G900" s="2" t="str">
        <f t="shared" si="99"/>
        <v>STAINLESS STEEL SPORTS BOTTLE 750ML S-308-C6</v>
      </c>
      <c r="H900" s="2" t="str">
        <f t="shared" si="100"/>
        <v>QTY:29916PCS/USD 1.0620 PER PCS</v>
      </c>
      <c r="I900" s="15" t="str">
        <f t="shared" si="101"/>
        <v>QTY:29916PCS/USD</v>
      </c>
      <c r="J900" s="15" t="str">
        <f t="shared" si="104"/>
        <v/>
      </c>
      <c r="K900" s="2">
        <f ca="1">IFERROR(
TRIM(_xlfn.TEXTAFTER(_xlfn.TEXTBEFORE(_xlfn.TEXTAFTER(tblRaw[[#This Row],[GOODS DESCRIPTION]],"QTY"),"/")," ")),
tblRaw[[#This Row],[Unit of measure]]
)</f>
        <v>0</v>
      </c>
      <c r="L900" s="2">
        <f t="shared" si="102"/>
        <v>1.0620000000000001</v>
      </c>
      <c r="M900" s="2" t="str">
        <f t="shared" si="103"/>
        <v>USD</v>
      </c>
      <c r="N900" s="2">
        <v>5318.4</v>
      </c>
      <c r="O900" s="2" t="s">
        <v>17</v>
      </c>
      <c r="P900" s="2">
        <v>540.17951830000004</v>
      </c>
      <c r="Q900" s="2">
        <v>2872890.75</v>
      </c>
      <c r="R900" s="2">
        <v>6.6730020789999998</v>
      </c>
      <c r="S900" s="2">
        <v>35489.694259999997</v>
      </c>
      <c r="T900" s="6">
        <v>1052627.1000000001</v>
      </c>
    </row>
    <row r="901" spans="1:20">
      <c r="A901" s="5" t="s">
        <v>12</v>
      </c>
      <c r="B901" s="2" t="s">
        <v>1206</v>
      </c>
      <c r="C901" s="2" t="s">
        <v>14</v>
      </c>
      <c r="D901" s="3" t="s">
        <v>15</v>
      </c>
      <c r="E901" s="2" t="s">
        <v>1217</v>
      </c>
      <c r="F901" s="2" t="str">
        <f t="shared" si="98"/>
        <v>SB-12</v>
      </c>
      <c r="G901" s="2" t="str">
        <f t="shared" si="99"/>
        <v>STEEL TEA STRAINER BIG</v>
      </c>
      <c r="H901" s="2" t="str">
        <f t="shared" si="100"/>
        <v>QTY:23928 PCS/USD 1.1636 PER PCS</v>
      </c>
      <c r="I901" s="15" t="str">
        <f t="shared" si="101"/>
        <v/>
      </c>
      <c r="J901" s="15">
        <f t="shared" si="104"/>
        <v>23928</v>
      </c>
      <c r="K901" s="2" t="str">
        <f>IFERROR(
TRIM(_xlfn.TEXTAFTER(_xlfn.TEXTBEFORE(_xlfn.TEXTAFTER(tblRaw[[#This Row],[GOODS DESCRIPTION]],"QTY"),"/")," ")),
tblRaw[[#This Row],[Unit of measure]]
)</f>
        <v>PCS</v>
      </c>
      <c r="L901" s="2">
        <f t="shared" si="102"/>
        <v>1.1636</v>
      </c>
      <c r="M901" s="2" t="str">
        <f t="shared" si="103"/>
        <v>USD</v>
      </c>
      <c r="N901" s="2">
        <v>5682.9</v>
      </c>
      <c r="O901" s="2" t="s">
        <v>17</v>
      </c>
      <c r="P901" s="2">
        <v>433.81517539999999</v>
      </c>
      <c r="Q901" s="2">
        <v>2465328.2599999998</v>
      </c>
      <c r="R901" s="2">
        <v>5.3590509620000004</v>
      </c>
      <c r="S901" s="2">
        <v>30454.950710000001</v>
      </c>
      <c r="T901" s="6">
        <v>903296.4</v>
      </c>
    </row>
    <row r="902" spans="1:20">
      <c r="A902" s="5" t="s">
        <v>12</v>
      </c>
      <c r="B902" s="2" t="s">
        <v>1218</v>
      </c>
      <c r="C902" s="2" t="s">
        <v>14</v>
      </c>
      <c r="D902" s="3" t="s">
        <v>15</v>
      </c>
      <c r="E902" s="2" t="s">
        <v>1219</v>
      </c>
      <c r="F902" s="2" t="str">
        <f t="shared" si="98"/>
        <v>NP-19</v>
      </c>
      <c r="G902" s="2" t="str">
        <f t="shared" si="99"/>
        <v>STEEL SALT BOTTLE</v>
      </c>
      <c r="H902" s="2" t="str">
        <f t="shared" si="100"/>
        <v>QTY:56112 PCS/ USD 0.496 PER PCS</v>
      </c>
      <c r="I902" s="15" t="str">
        <f t="shared" si="101"/>
        <v>QTY:56112</v>
      </c>
      <c r="J902" s="15">
        <f t="shared" si="104"/>
        <v>56112</v>
      </c>
      <c r="K902" s="2" t="str">
        <f>IFERROR(
TRIM(_xlfn.TEXTAFTER(_xlfn.TEXTBEFORE(_xlfn.TEXTAFTER(tblRaw[[#This Row],[GOODS DESCRIPTION]],"QTY"),"/")," ")),
tblRaw[[#This Row],[Unit of measure]]
)</f>
        <v>PCS</v>
      </c>
      <c r="L902" s="2">
        <f t="shared" si="102"/>
        <v>0.496</v>
      </c>
      <c r="M902" s="2" t="str">
        <f t="shared" si="103"/>
        <v>USD</v>
      </c>
      <c r="N902" s="2">
        <v>8767.5</v>
      </c>
      <c r="O902" s="2" t="s">
        <v>17</v>
      </c>
      <c r="P902" s="2">
        <v>289.12198000000001</v>
      </c>
      <c r="Q902" s="2">
        <v>2534876.96</v>
      </c>
      <c r="R902" s="2">
        <v>3.57161186</v>
      </c>
      <c r="S902" s="2">
        <v>31314.10698</v>
      </c>
      <c r="T902" s="6">
        <v>928778.9</v>
      </c>
    </row>
    <row r="903" spans="1:20">
      <c r="A903" s="5" t="s">
        <v>12</v>
      </c>
      <c r="B903" s="2" t="s">
        <v>1220</v>
      </c>
      <c r="C903" s="2" t="s">
        <v>14</v>
      </c>
      <c r="D903" s="3" t="s">
        <v>15</v>
      </c>
      <c r="E903" s="2" t="s">
        <v>1221</v>
      </c>
      <c r="F903" s="2" t="str">
        <f t="shared" si="98"/>
        <v>6901</v>
      </c>
      <c r="G903" s="2" t="str">
        <f t="shared" si="99"/>
        <v>STEEL RECTANGLE CONTAINER</v>
      </c>
      <c r="H903" s="2" t="str">
        <f t="shared" si="100"/>
        <v>QTY:54504 PCS /USD 1.01 PERPCS</v>
      </c>
      <c r="I903" s="15" t="str">
        <f t="shared" si="101"/>
        <v/>
      </c>
      <c r="J903" s="15">
        <f t="shared" si="104"/>
        <v>54504</v>
      </c>
      <c r="K903" s="2" t="str">
        <f>IFERROR(
TRIM(_xlfn.TEXTAFTER(_xlfn.TEXTBEFORE(_xlfn.TEXTAFTER(tblRaw[[#This Row],[GOODS DESCRIPTION]],"QTY"),"/")," ")),
tblRaw[[#This Row],[Unit of measure]]
)</f>
        <v>PCS</v>
      </c>
      <c r="L903" s="2">
        <f t="shared" si="102"/>
        <v>1.01</v>
      </c>
      <c r="M903" s="2" t="str">
        <f t="shared" si="103"/>
        <v>USD</v>
      </c>
      <c r="N903" s="2">
        <v>8856.9</v>
      </c>
      <c r="O903" s="2" t="s">
        <v>17</v>
      </c>
      <c r="P903" s="2">
        <v>548.58222290000003</v>
      </c>
      <c r="Q903" s="2">
        <v>4858737.8899999997</v>
      </c>
      <c r="R903" s="2">
        <v>6.7768032480000002</v>
      </c>
      <c r="S903" s="2">
        <v>60021.468679999998</v>
      </c>
      <c r="T903" s="6">
        <v>1780241.6</v>
      </c>
    </row>
    <row r="904" spans="1:20">
      <c r="A904" s="5" t="s">
        <v>12</v>
      </c>
      <c r="B904" s="2" t="s">
        <v>1220</v>
      </c>
      <c r="C904" s="2" t="s">
        <v>14</v>
      </c>
      <c r="D904" s="3" t="s">
        <v>15</v>
      </c>
      <c r="E904" s="2" t="s">
        <v>1222</v>
      </c>
      <c r="F904" s="2" t="str">
        <f t="shared" si="98"/>
        <v>8504</v>
      </c>
      <c r="G904" s="2" t="str">
        <f t="shared" si="99"/>
        <v>STEEL LUNCH BOX 2 LAYER</v>
      </c>
      <c r="H904" s="2" t="str">
        <f t="shared" si="100"/>
        <v>QTY:44160 PCS/ USD 2.61 PER PCS</v>
      </c>
      <c r="I904" s="15" t="str">
        <f t="shared" si="101"/>
        <v/>
      </c>
      <c r="J904" s="15">
        <f t="shared" si="104"/>
        <v>44160</v>
      </c>
      <c r="K904" s="2" t="str">
        <f>IFERROR(
TRIM(_xlfn.TEXTAFTER(_xlfn.TEXTBEFORE(_xlfn.TEXTAFTER(tblRaw[[#This Row],[GOODS DESCRIPTION]],"QTY"),"/")," ")),
tblRaw[[#This Row],[Unit of measure]]
)</f>
        <v>PCS</v>
      </c>
      <c r="L904" s="2">
        <f t="shared" si="102"/>
        <v>2.61</v>
      </c>
      <c r="M904" s="2" t="str">
        <f t="shared" si="103"/>
        <v>USD</v>
      </c>
      <c r="N904" s="2">
        <v>21123.200000000001</v>
      </c>
      <c r="O904" s="2" t="s">
        <v>17</v>
      </c>
      <c r="P904" s="2">
        <v>481.59675950000002</v>
      </c>
      <c r="Q904" s="2">
        <v>10172864.67</v>
      </c>
      <c r="R904" s="2">
        <v>5.9493114199999999</v>
      </c>
      <c r="S904" s="2">
        <v>125668.495</v>
      </c>
      <c r="T904" s="6">
        <v>3727337.6</v>
      </c>
    </row>
    <row r="905" spans="1:20">
      <c r="A905" s="5" t="s">
        <v>12</v>
      </c>
      <c r="B905" s="2" t="s">
        <v>1220</v>
      </c>
      <c r="C905" s="2" t="s">
        <v>14</v>
      </c>
      <c r="D905" s="3" t="s">
        <v>15</v>
      </c>
      <c r="E905" s="2" t="s">
        <v>1223</v>
      </c>
      <c r="F905" s="2" t="str">
        <f t="shared" si="98"/>
        <v>6900</v>
      </c>
      <c r="G905" s="2" t="str">
        <f t="shared" si="99"/>
        <v>STEEL LUNCH BOX</v>
      </c>
      <c r="H905" s="2" t="str">
        <f t="shared" si="100"/>
        <v>QTY:91200 PCS /USD 0.83 PER PCS</v>
      </c>
      <c r="I905" s="15" t="str">
        <f t="shared" si="101"/>
        <v/>
      </c>
      <c r="J905" s="15">
        <f t="shared" si="104"/>
        <v>91200</v>
      </c>
      <c r="K905" s="2" t="str">
        <f>IFERROR(
TRIM(_xlfn.TEXTAFTER(_xlfn.TEXTBEFORE(_xlfn.TEXTAFTER(tblRaw[[#This Row],[GOODS DESCRIPTION]],"QTY"),"/")," ")),
tblRaw[[#This Row],[Unit of measure]]
)</f>
        <v>PCS</v>
      </c>
      <c r="L905" s="2">
        <f t="shared" si="102"/>
        <v>0.83</v>
      </c>
      <c r="M905" s="2" t="str">
        <f t="shared" si="103"/>
        <v>USD</v>
      </c>
      <c r="N905" s="2">
        <v>10374</v>
      </c>
      <c r="O905" s="2" t="s">
        <v>17</v>
      </c>
      <c r="P905" s="2">
        <v>644.02149699999995</v>
      </c>
      <c r="Q905" s="2">
        <v>6681079.0099999998</v>
      </c>
      <c r="R905" s="2">
        <v>7.9557936629999997</v>
      </c>
      <c r="S905" s="2">
        <v>82533.403460000001</v>
      </c>
      <c r="T905" s="6">
        <v>2447947.4</v>
      </c>
    </row>
    <row r="906" spans="1:20">
      <c r="A906" s="5" t="s">
        <v>12</v>
      </c>
      <c r="B906" s="2" t="s">
        <v>1224</v>
      </c>
      <c r="C906" s="2" t="s">
        <v>14</v>
      </c>
      <c r="D906" s="3" t="s">
        <v>15</v>
      </c>
      <c r="E906" s="2" t="s">
        <v>1225</v>
      </c>
      <c r="F906" s="2" t="str">
        <f t="shared" si="98"/>
        <v>KWP-1000B</v>
      </c>
      <c r="G906" s="2" t="str">
        <f t="shared" si="99"/>
        <v>SSOIL POT 900 ML</v>
      </c>
      <c r="H906" s="2" t="str">
        <f t="shared" si="100"/>
        <v>QTY 27000 PCS / USD 1.64 PER PCS</v>
      </c>
      <c r="I906" s="15" t="str">
        <f t="shared" si="101"/>
        <v>QTY</v>
      </c>
      <c r="J906" s="15">
        <f t="shared" si="104"/>
        <v>27000</v>
      </c>
      <c r="K906" s="2" t="str">
        <f>IFERROR(
TRIM(_xlfn.TEXTAFTER(_xlfn.TEXTBEFORE(_xlfn.TEXTAFTER(tblRaw[[#This Row],[GOODS DESCRIPTION]],"QTY"),"/")," ")),
tblRaw[[#This Row],[Unit of measure]]
)</f>
        <v>27000 PCS</v>
      </c>
      <c r="L906" s="2">
        <f t="shared" si="102"/>
        <v>1.64</v>
      </c>
      <c r="M906" s="2" t="str">
        <f t="shared" si="103"/>
        <v>USD</v>
      </c>
      <c r="N906" s="2">
        <v>6850</v>
      </c>
      <c r="O906" s="2" t="s">
        <v>17</v>
      </c>
      <c r="P906" s="2">
        <v>581.30076789999998</v>
      </c>
      <c r="Q906" s="2">
        <v>3981910.26</v>
      </c>
      <c r="R906" s="2">
        <v>7.1809853969999997</v>
      </c>
      <c r="S906" s="2">
        <v>49189.749969999997</v>
      </c>
      <c r="T906" s="6">
        <v>1458972</v>
      </c>
    </row>
    <row r="907" spans="1:20">
      <c r="A907" s="5" t="s">
        <v>12</v>
      </c>
      <c r="B907" s="2" t="s">
        <v>1224</v>
      </c>
      <c r="C907" s="2" t="s">
        <v>14</v>
      </c>
      <c r="D907" s="3" t="s">
        <v>15</v>
      </c>
      <c r="E907" s="2" t="s">
        <v>1226</v>
      </c>
      <c r="F907" s="2" t="str">
        <f t="shared" si="98"/>
        <v>NP-20</v>
      </c>
      <c r="G907" s="2" t="str">
        <f t="shared" si="99"/>
        <v>STAINLESS STEEL SPORTS BOTTLE 750ML S-308-C6</v>
      </c>
      <c r="H907" s="2" t="str">
        <f t="shared" si="100"/>
        <v>QTY :14976 PCS/USD 1.113 PER PCS</v>
      </c>
      <c r="I907" s="15" t="str">
        <f t="shared" si="101"/>
        <v>QTY</v>
      </c>
      <c r="J907" s="15" t="str">
        <f t="shared" si="104"/>
        <v/>
      </c>
      <c r="K907" s="2" t="str">
        <f>IFERROR(
TRIM(_xlfn.TEXTAFTER(_xlfn.TEXTBEFORE(_xlfn.TEXTAFTER(tblRaw[[#This Row],[GOODS DESCRIPTION]],"QTY"),"/")," ")),
tblRaw[[#This Row],[Unit of measure]]
)</f>
        <v>:14976 PCS</v>
      </c>
      <c r="L907" s="2">
        <f t="shared" si="102"/>
        <v>1.113</v>
      </c>
      <c r="M907" s="2" t="str">
        <f t="shared" si="103"/>
        <v>USD</v>
      </c>
      <c r="N907" s="2">
        <v>2662.4</v>
      </c>
      <c r="O907" s="2" t="s">
        <v>17</v>
      </c>
      <c r="P907" s="2">
        <v>565.23215900000002</v>
      </c>
      <c r="Q907" s="2">
        <v>1504874.1</v>
      </c>
      <c r="R907" s="2">
        <v>6.9824849779999996</v>
      </c>
      <c r="S907" s="2">
        <v>18590.168000000001</v>
      </c>
      <c r="T907" s="6">
        <v>551385.9</v>
      </c>
    </row>
    <row r="908" spans="1:20">
      <c r="A908" s="5" t="s">
        <v>12</v>
      </c>
      <c r="B908" s="2" t="s">
        <v>1224</v>
      </c>
      <c r="C908" s="2" t="s">
        <v>14</v>
      </c>
      <c r="D908" s="3" t="s">
        <v>15</v>
      </c>
      <c r="E908" s="2" t="s">
        <v>1227</v>
      </c>
      <c r="F908" s="2" t="str">
        <f t="shared" si="98"/>
        <v>SB-01</v>
      </c>
      <c r="G908" s="2" t="str">
        <f t="shared" si="99"/>
        <v>STAINLESS STEEL SPORTS BOTTLE 750ML SG-702</v>
      </c>
      <c r="H908" s="2" t="str">
        <f t="shared" si="100"/>
        <v>QTY :4968PCS/USD 1.205 PER PCS</v>
      </c>
      <c r="I908" s="15" t="str">
        <f t="shared" si="101"/>
        <v>QTY</v>
      </c>
      <c r="J908" s="15" t="str">
        <f t="shared" si="104"/>
        <v/>
      </c>
      <c r="K908" s="2" t="str">
        <f>IFERROR(
TRIM(_xlfn.TEXTAFTER(_xlfn.TEXTBEFORE(_xlfn.TEXTAFTER(tblRaw[[#This Row],[GOODS DESCRIPTION]],"QTY"),"/")," ")),
tblRaw[[#This Row],[Unit of measure]]
)</f>
        <v>:4968PCS</v>
      </c>
      <c r="L908" s="2">
        <f t="shared" si="102"/>
        <v>1.2050000000000001</v>
      </c>
      <c r="M908" s="2" t="str">
        <f t="shared" si="103"/>
        <v>USD</v>
      </c>
      <c r="N908" s="2">
        <v>786.6</v>
      </c>
      <c r="O908" s="2" t="s">
        <v>17</v>
      </c>
      <c r="P908" s="2">
        <v>687.10605139999996</v>
      </c>
      <c r="Q908" s="2">
        <v>540477.62</v>
      </c>
      <c r="R908" s="2">
        <v>8.4880302820000004</v>
      </c>
      <c r="S908" s="2">
        <v>6676.68462</v>
      </c>
      <c r="T908" s="6">
        <v>198031</v>
      </c>
    </row>
    <row r="909" spans="1:20">
      <c r="A909" s="5" t="s">
        <v>12</v>
      </c>
      <c r="B909" s="2" t="s">
        <v>1224</v>
      </c>
      <c r="C909" s="2" t="s">
        <v>14</v>
      </c>
      <c r="D909" s="3" t="s">
        <v>15</v>
      </c>
      <c r="E909" s="2" t="s">
        <v>1228</v>
      </c>
      <c r="F909" s="2" t="str">
        <f t="shared" si="98"/>
        <v>NP-21</v>
      </c>
      <c r="G909" s="2" t="str">
        <f t="shared" si="99"/>
        <v>STAINLESS STEEL SPORTS BOTTLE 650ML S115</v>
      </c>
      <c r="H909" s="2" t="str">
        <f t="shared" si="100"/>
        <v>QTY :23112 PCS/USD 1.140 PER PCS</v>
      </c>
      <c r="I909" s="15" t="str">
        <f t="shared" si="101"/>
        <v>QTY</v>
      </c>
      <c r="J909" s="15" t="str">
        <f t="shared" si="104"/>
        <v/>
      </c>
      <c r="K909" s="2" t="str">
        <f>IFERROR(
TRIM(_xlfn.TEXTAFTER(_xlfn.TEXTBEFORE(_xlfn.TEXTAFTER(tblRaw[[#This Row],[GOODS DESCRIPTION]],"QTY"),"/")," ")),
tblRaw[[#This Row],[Unit of measure]]
)</f>
        <v>:23112 PCS</v>
      </c>
      <c r="L909" s="2">
        <f t="shared" si="102"/>
        <v>1.1399999999999999</v>
      </c>
      <c r="M909" s="2" t="str">
        <f t="shared" si="103"/>
        <v>USD</v>
      </c>
      <c r="N909" s="2">
        <v>4108.8</v>
      </c>
      <c r="O909" s="2" t="s">
        <v>17</v>
      </c>
      <c r="P909" s="2">
        <v>578.94389850000005</v>
      </c>
      <c r="Q909" s="2">
        <v>2378764.69</v>
      </c>
      <c r="R909" s="2">
        <v>7.1518702709999999</v>
      </c>
      <c r="S909" s="2">
        <v>29385.60457</v>
      </c>
      <c r="T909" s="6">
        <v>871579.4</v>
      </c>
    </row>
    <row r="910" spans="1:20">
      <c r="A910" s="5" t="s">
        <v>12</v>
      </c>
      <c r="B910" s="2" t="s">
        <v>1229</v>
      </c>
      <c r="C910" s="2" t="s">
        <v>14</v>
      </c>
      <c r="D910" s="3" t="s">
        <v>15</v>
      </c>
      <c r="E910" s="2" t="s">
        <v>1230</v>
      </c>
      <c r="F910" s="2" t="str">
        <f t="shared" si="98"/>
        <v>KL324H-9S</v>
      </c>
      <c r="G910" s="2" t="str">
        <f t="shared" si="99"/>
        <v>STAINLESS STEEL GRATER WITH HANDLE</v>
      </c>
      <c r="H910" s="2" t="str">
        <f t="shared" si="100"/>
        <v>QTY: 59040 PCS/USD 0.70 PER PCS</v>
      </c>
      <c r="I910" s="15" t="str">
        <f t="shared" si="101"/>
        <v/>
      </c>
      <c r="J910" s="15">
        <f t="shared" si="104"/>
        <v>59040</v>
      </c>
      <c r="K910" s="2" t="str">
        <f>IFERROR(
TRIM(_xlfn.TEXTAFTER(_xlfn.TEXTBEFORE(_xlfn.TEXTAFTER(tblRaw[[#This Row],[GOODS DESCRIPTION]],"QTY"),"/")," ")),
tblRaw[[#This Row],[Unit of measure]]
)</f>
        <v>59040 PCS</v>
      </c>
      <c r="L910" s="2">
        <f t="shared" si="102"/>
        <v>0.7</v>
      </c>
      <c r="M910" s="2" t="str">
        <f t="shared" si="103"/>
        <v>USD</v>
      </c>
      <c r="N910" s="2">
        <v>9676</v>
      </c>
      <c r="O910" s="2" t="s">
        <v>17</v>
      </c>
      <c r="P910" s="2">
        <v>378.08989459999998</v>
      </c>
      <c r="Q910" s="2">
        <v>3658397.82</v>
      </c>
      <c r="R910" s="2">
        <v>4.7320387310000003</v>
      </c>
      <c r="S910" s="2">
        <v>45787.206760000001</v>
      </c>
      <c r="T910" s="6">
        <v>1608231.8</v>
      </c>
    </row>
    <row r="911" spans="1:20">
      <c r="A911" s="5" t="s">
        <v>12</v>
      </c>
      <c r="B911" s="2" t="s">
        <v>1231</v>
      </c>
      <c r="C911" s="2" t="s">
        <v>14</v>
      </c>
      <c r="D911" s="3" t="s">
        <v>18</v>
      </c>
      <c r="E911" s="2" t="s">
        <v>1232</v>
      </c>
      <c r="F911" s="2" t="str">
        <f t="shared" si="98"/>
        <v>OKS-4156</v>
      </c>
      <c r="G911" s="2" t="str">
        <f t="shared" si="99"/>
        <v>STEEL SCRUBBER 6PCS SET</v>
      </c>
      <c r="H911" s="2" t="str">
        <f t="shared" si="100"/>
        <v>QTY: 99600 SET / USD 0.275 PER SET</v>
      </c>
      <c r="I911" s="15" t="str">
        <f t="shared" si="101"/>
        <v>QTY:</v>
      </c>
      <c r="J911" s="15">
        <f t="shared" si="104"/>
        <v>99600</v>
      </c>
      <c r="K911" s="2" t="str">
        <f>IFERROR(
TRIM(_xlfn.TEXTAFTER(_xlfn.TEXTBEFORE(_xlfn.TEXTAFTER(tblRaw[[#This Row],[GOODS DESCRIPTION]],"QTY"),"/")," ")),
tblRaw[[#This Row],[Unit of measure]]
)</f>
        <v>99600 SET</v>
      </c>
      <c r="L911" s="2">
        <f t="shared" si="102"/>
        <v>0.27500000000000002</v>
      </c>
      <c r="M911" s="2" t="str">
        <f t="shared" si="103"/>
        <v>USD</v>
      </c>
      <c r="N911" s="2">
        <v>8677.15</v>
      </c>
      <c r="O911" s="2" t="s">
        <v>17</v>
      </c>
      <c r="P911" s="2">
        <v>297.38562660000002</v>
      </c>
      <c r="Q911" s="2">
        <v>2580459.69</v>
      </c>
      <c r="R911" s="2">
        <v>3.721972799</v>
      </c>
      <c r="S911" s="2">
        <v>32296.116269999999</v>
      </c>
      <c r="T911" s="6">
        <v>1134370.1000000001</v>
      </c>
    </row>
    <row r="912" spans="1:20">
      <c r="A912" s="5" t="s">
        <v>12</v>
      </c>
      <c r="B912" s="2" t="s">
        <v>1233</v>
      </c>
      <c r="C912" s="2" t="s">
        <v>14</v>
      </c>
      <c r="D912" s="3" t="s">
        <v>15</v>
      </c>
      <c r="E912" s="2" t="s">
        <v>1234</v>
      </c>
      <c r="F912" s="2" t="str">
        <f t="shared" si="98"/>
        <v>SL-01</v>
      </c>
      <c r="G912" s="2" t="str">
        <f t="shared" si="99"/>
        <v>- STAINLESS STEEL COLA BOTTLE 750ML SK750</v>
      </c>
      <c r="H912" s="2" t="str">
        <f t="shared" si="100"/>
        <v>QTY:38592PCS/USD 1.300 PER PCS</v>
      </c>
      <c r="I912" s="15" t="str">
        <f t="shared" si="101"/>
        <v/>
      </c>
      <c r="J912" s="15" t="str">
        <f t="shared" si="104"/>
        <v/>
      </c>
      <c r="K912" s="2">
        <f ca="1">IFERROR(
TRIM(_xlfn.TEXTAFTER(_xlfn.TEXTBEFORE(_xlfn.TEXTAFTER(tblRaw[[#This Row],[GOODS DESCRIPTION]],"QTY"),"/")," ")),
tblRaw[[#This Row],[Unit of measure]]
)</f>
        <v>0</v>
      </c>
      <c r="L912" s="2">
        <f t="shared" si="102"/>
        <v>1.3</v>
      </c>
      <c r="M912" s="2" t="str">
        <f t="shared" si="103"/>
        <v>USD</v>
      </c>
      <c r="N912" s="2">
        <v>7718.4</v>
      </c>
      <c r="O912" s="2" t="s">
        <v>17</v>
      </c>
      <c r="P912" s="2">
        <v>576.91079630000002</v>
      </c>
      <c r="Q912" s="2">
        <v>4452828.29</v>
      </c>
      <c r="R912" s="2">
        <v>7.2204104669999998</v>
      </c>
      <c r="S912" s="2">
        <v>55730.016150000003</v>
      </c>
      <c r="T912" s="6">
        <v>1631516.4</v>
      </c>
    </row>
    <row r="913" spans="1:20">
      <c r="A913" s="5" t="s">
        <v>12</v>
      </c>
      <c r="B913" s="2" t="s">
        <v>1233</v>
      </c>
      <c r="C913" s="2" t="s">
        <v>14</v>
      </c>
      <c r="D913" s="3" t="s">
        <v>18</v>
      </c>
      <c r="E913" s="2" t="s">
        <v>1235</v>
      </c>
      <c r="F913" s="2" t="str">
        <f t="shared" si="98"/>
        <v>8001-2</v>
      </c>
      <c r="G913" s="2" t="str">
        <f t="shared" si="99"/>
        <v>STEEL SCRUBBER 2 PCS SET</v>
      </c>
      <c r="H913" s="2" t="str">
        <f t="shared" si="100"/>
        <v>QTY- 165960 SET/USD 0.168PER SET</v>
      </c>
      <c r="I913" s="15" t="str">
        <f t="shared" si="101"/>
        <v>QTY-</v>
      </c>
      <c r="J913" s="15">
        <f t="shared" si="104"/>
        <v>165960</v>
      </c>
      <c r="K913" s="2" t="str">
        <f>IFERROR(
TRIM(_xlfn.TEXTAFTER(_xlfn.TEXTBEFORE(_xlfn.TEXTAFTER(tblRaw[[#This Row],[GOODS DESCRIPTION]],"QTY"),"/")," ")),
tblRaw[[#This Row],[Unit of measure]]
)</f>
        <v>165960 SET</v>
      </c>
      <c r="L913" s="2" t="str">
        <f t="shared" si="102"/>
        <v/>
      </c>
      <c r="M913" s="2" t="str">
        <f t="shared" si="103"/>
        <v>USD</v>
      </c>
      <c r="N913" s="2">
        <v>4840</v>
      </c>
      <c r="O913" s="2" t="s">
        <v>17</v>
      </c>
      <c r="P913" s="2">
        <v>568.01128310000001</v>
      </c>
      <c r="Q913" s="2">
        <v>2749174.61</v>
      </c>
      <c r="R913" s="2">
        <v>7.1090273220000002</v>
      </c>
      <c r="S913" s="2">
        <v>34407.692239999997</v>
      </c>
      <c r="T913" s="6">
        <v>1208537.1000000001</v>
      </c>
    </row>
    <row r="914" spans="1:20">
      <c r="A914" s="5" t="s">
        <v>12</v>
      </c>
      <c r="B914" s="2" t="s">
        <v>1233</v>
      </c>
      <c r="C914" s="2" t="s">
        <v>14</v>
      </c>
      <c r="D914" s="3" t="s">
        <v>15</v>
      </c>
      <c r="E914" s="2" t="s">
        <v>1236</v>
      </c>
      <c r="F914" s="2" t="str">
        <f t="shared" si="98"/>
        <v>SB-01</v>
      </c>
      <c r="G914" s="2" t="str">
        <f t="shared" si="99"/>
        <v>- STAINLESS STEEL SPORTS BOTTLE 750ML SG-702</v>
      </c>
      <c r="H914" s="2" t="str">
        <f t="shared" si="100"/>
        <v>QTY:1872PCS/USD 1.205 PER PCS</v>
      </c>
      <c r="I914" s="15" t="str">
        <f t="shared" si="101"/>
        <v>QTY:1872PCS/USD</v>
      </c>
      <c r="J914" s="15" t="str">
        <f t="shared" si="104"/>
        <v/>
      </c>
      <c r="K914" s="2">
        <f ca="1">IFERROR(
TRIM(_xlfn.TEXTAFTER(_xlfn.TEXTBEFORE(_xlfn.TEXTAFTER(tblRaw[[#This Row],[GOODS DESCRIPTION]],"QTY"),"/")," ")),
tblRaw[[#This Row],[Unit of measure]]
)</f>
        <v>0</v>
      </c>
      <c r="L914" s="2">
        <f t="shared" si="102"/>
        <v>1.2050000000000001</v>
      </c>
      <c r="M914" s="2" t="str">
        <f t="shared" si="103"/>
        <v>USD</v>
      </c>
      <c r="N914" s="2">
        <v>296.39999999999998</v>
      </c>
      <c r="O914" s="2" t="s">
        <v>17</v>
      </c>
      <c r="P914" s="2">
        <v>675.47607960000005</v>
      </c>
      <c r="Q914" s="2">
        <v>200211.11</v>
      </c>
      <c r="R914" s="2">
        <v>8.4540185179999998</v>
      </c>
      <c r="S914" s="2">
        <v>2505.7710889999998</v>
      </c>
      <c r="T914" s="6">
        <v>73357.3</v>
      </c>
    </row>
    <row r="915" spans="1:20">
      <c r="A915" s="5" t="s">
        <v>12</v>
      </c>
      <c r="B915" s="2" t="s">
        <v>1237</v>
      </c>
      <c r="C915" s="2" t="s">
        <v>14</v>
      </c>
      <c r="D915" s="3" t="s">
        <v>15</v>
      </c>
      <c r="E915" s="2" t="s">
        <v>1238</v>
      </c>
      <c r="F915" s="2" t="str">
        <f t="shared" si="98"/>
        <v>KL326D-9S</v>
      </c>
      <c r="G915" s="2" t="str">
        <f t="shared" si="99"/>
        <v>STAINLESS STEEL GRATER WITH HANDLE</v>
      </c>
      <c r="H915" s="2" t="str">
        <f t="shared" si="100"/>
        <v>QTY:37560PCS/USD 1.02 PER PCS</v>
      </c>
      <c r="I915" s="15" t="str">
        <f t="shared" si="101"/>
        <v/>
      </c>
      <c r="J915" s="15" t="str">
        <f t="shared" si="104"/>
        <v/>
      </c>
      <c r="K915" s="2">
        <f ca="1">IFERROR(
TRIM(_xlfn.TEXTAFTER(_xlfn.TEXTBEFORE(_xlfn.TEXTAFTER(tblRaw[[#This Row],[GOODS DESCRIPTION]],"QTY"),"/")," ")),
tblRaw[[#This Row],[Unit of measure]]
)</f>
        <v>0</v>
      </c>
      <c r="L915" s="2">
        <f t="shared" si="102"/>
        <v>1.02</v>
      </c>
      <c r="M915" s="2" t="str">
        <f t="shared" si="103"/>
        <v>USD</v>
      </c>
      <c r="N915" s="2">
        <v>8607.5</v>
      </c>
      <c r="O915" s="2" t="s">
        <v>17</v>
      </c>
      <c r="P915" s="2">
        <v>388.54271390000002</v>
      </c>
      <c r="Q915" s="2">
        <v>3344381.41</v>
      </c>
      <c r="R915" s="2">
        <v>4.9213769970000003</v>
      </c>
      <c r="S915" s="2">
        <v>42360.752500000002</v>
      </c>
      <c r="T915" s="6">
        <v>1225381.3</v>
      </c>
    </row>
    <row r="916" spans="1:20">
      <c r="A916" s="5" t="s">
        <v>12</v>
      </c>
      <c r="B916" s="2" t="s">
        <v>1237</v>
      </c>
      <c r="C916" s="2" t="s">
        <v>14</v>
      </c>
      <c r="D916" s="3" t="s">
        <v>15</v>
      </c>
      <c r="E916" s="2" t="s">
        <v>1239</v>
      </c>
      <c r="F916" s="2" t="str">
        <f t="shared" si="98"/>
        <v>KL324H-9S</v>
      </c>
      <c r="G916" s="2" t="str">
        <f t="shared" si="99"/>
        <v>STAINLESS STEEL GRATER WITH HANDLE</v>
      </c>
      <c r="H916" s="2" t="str">
        <f t="shared" si="100"/>
        <v>QTY:59040 PCS/USD 0.70 PER PCS</v>
      </c>
      <c r="I916" s="15" t="str">
        <f t="shared" si="101"/>
        <v/>
      </c>
      <c r="J916" s="15">
        <f t="shared" si="104"/>
        <v>59040</v>
      </c>
      <c r="K916" s="2" t="str">
        <f>IFERROR(
TRIM(_xlfn.TEXTAFTER(_xlfn.TEXTBEFORE(_xlfn.TEXTAFTER(tblRaw[[#This Row],[GOODS DESCRIPTION]],"QTY"),"/")," ")),
tblRaw[[#This Row],[Unit of measure]]
)</f>
        <v>PCS</v>
      </c>
      <c r="L916" s="2">
        <f t="shared" si="102"/>
        <v>0.7</v>
      </c>
      <c r="M916" s="2" t="str">
        <f t="shared" si="103"/>
        <v>USD</v>
      </c>
      <c r="N916" s="2">
        <v>9676</v>
      </c>
      <c r="O916" s="2" t="s">
        <v>17</v>
      </c>
      <c r="P916" s="2">
        <v>372.85376910000002</v>
      </c>
      <c r="Q916" s="2">
        <v>3607733.07</v>
      </c>
      <c r="R916" s="2">
        <v>4.7226569869999997</v>
      </c>
      <c r="S916" s="2">
        <v>45696.42901</v>
      </c>
      <c r="T916" s="6">
        <v>1321873.3999999999</v>
      </c>
    </row>
    <row r="917" spans="1:20">
      <c r="A917" s="5" t="s">
        <v>12</v>
      </c>
      <c r="B917" s="2" t="s">
        <v>1240</v>
      </c>
      <c r="C917" s="2" t="s">
        <v>14</v>
      </c>
      <c r="D917" s="3" t="s">
        <v>15</v>
      </c>
      <c r="E917" s="2" t="s">
        <v>1241</v>
      </c>
      <c r="F917" s="2" t="str">
        <f t="shared" si="98"/>
        <v>6578</v>
      </c>
      <c r="G917" s="2" t="str">
        <f t="shared" si="99"/>
        <v>STEEL RECTANGLE CONTAINER BIG</v>
      </c>
      <c r="H917" s="2" t="str">
        <f t="shared" si="100"/>
        <v>QTY:37920 PCS/ USD 1.80 PER PCS</v>
      </c>
      <c r="I917" s="15" t="str">
        <f t="shared" si="101"/>
        <v/>
      </c>
      <c r="J917" s="15">
        <f t="shared" si="104"/>
        <v>37920</v>
      </c>
      <c r="K917" s="2" t="str">
        <f>IFERROR(
TRIM(_xlfn.TEXTAFTER(_xlfn.TEXTBEFORE(_xlfn.TEXTAFTER(tblRaw[[#This Row],[GOODS DESCRIPTION]],"QTY"),"/")," ")),
tblRaw[[#This Row],[Unit of measure]]
)</f>
        <v>PCS</v>
      </c>
      <c r="L917" s="2">
        <f t="shared" si="102"/>
        <v>1.8</v>
      </c>
      <c r="M917" s="2" t="str">
        <f t="shared" si="103"/>
        <v>USD</v>
      </c>
      <c r="N917" s="2">
        <v>11202.2</v>
      </c>
      <c r="O917" s="2" t="s">
        <v>17</v>
      </c>
      <c r="P917" s="2">
        <v>528.77799270000003</v>
      </c>
      <c r="Q917" s="2">
        <v>5923476.8300000001</v>
      </c>
      <c r="R917" s="2">
        <v>6.6976313200000002</v>
      </c>
      <c r="S917" s="2">
        <v>75028.205570000006</v>
      </c>
      <c r="T917" s="6">
        <v>2170361.9</v>
      </c>
    </row>
    <row r="918" spans="1:20">
      <c r="A918" s="5" t="s">
        <v>12</v>
      </c>
      <c r="B918" s="2" t="s">
        <v>1240</v>
      </c>
      <c r="C918" s="2" t="s">
        <v>14</v>
      </c>
      <c r="D918" s="3" t="s">
        <v>15</v>
      </c>
      <c r="E918" s="2" t="s">
        <v>1242</v>
      </c>
      <c r="F918" s="2" t="str">
        <f t="shared" si="98"/>
        <v>6561</v>
      </c>
      <c r="G918" s="2" t="str">
        <f t="shared" si="99"/>
        <v>STEEL LUNCH BOX</v>
      </c>
      <c r="H918" s="2" t="str">
        <f t="shared" si="100"/>
        <v>QTY:21600 PCS/ USD 2.75 PER PCS</v>
      </c>
      <c r="I918" s="15" t="str">
        <f t="shared" si="101"/>
        <v/>
      </c>
      <c r="J918" s="15">
        <f t="shared" si="104"/>
        <v>21600</v>
      </c>
      <c r="K918" s="2" t="str">
        <f>IFERROR(
TRIM(_xlfn.TEXTAFTER(_xlfn.TEXTBEFORE(_xlfn.TEXTAFTER(tblRaw[[#This Row],[GOODS DESCRIPTION]],"QTY"),"/")," ")),
tblRaw[[#This Row],[Unit of measure]]
)</f>
        <v>PCS</v>
      </c>
      <c r="L918" s="2">
        <f t="shared" si="102"/>
        <v>2.75</v>
      </c>
      <c r="M918" s="2" t="str">
        <f t="shared" si="103"/>
        <v>USD</v>
      </c>
      <c r="N918" s="2">
        <v>8232</v>
      </c>
      <c r="O918" s="2" t="s">
        <v>17</v>
      </c>
      <c r="P918" s="2">
        <v>626.20554179999999</v>
      </c>
      <c r="Q918" s="2">
        <v>5154924.0199999996</v>
      </c>
      <c r="R918" s="2">
        <v>7.931672474</v>
      </c>
      <c r="S918" s="2">
        <v>65293.527800000003</v>
      </c>
      <c r="T918" s="6">
        <v>1888764.2</v>
      </c>
    </row>
    <row r="919" spans="1:20">
      <c r="A919" s="5" t="s">
        <v>12</v>
      </c>
      <c r="B919" s="2" t="s">
        <v>1240</v>
      </c>
      <c r="C919" s="2" t="s">
        <v>14</v>
      </c>
      <c r="D919" s="3" t="s">
        <v>15</v>
      </c>
      <c r="E919" s="2" t="s">
        <v>1243</v>
      </c>
      <c r="F919" s="2" t="str">
        <f t="shared" si="98"/>
        <v>6901</v>
      </c>
      <c r="G919" s="2" t="str">
        <f t="shared" si="99"/>
        <v>STEEL RECTANGLE CONTAINER</v>
      </c>
      <c r="H919" s="2" t="str">
        <f t="shared" si="100"/>
        <v>QTY:56184 PCS/ USD 1.06 PER PCS</v>
      </c>
      <c r="I919" s="15" t="str">
        <f t="shared" si="101"/>
        <v/>
      </c>
      <c r="J919" s="15">
        <f t="shared" si="104"/>
        <v>56184</v>
      </c>
      <c r="K919" s="2" t="str">
        <f>IFERROR(
TRIM(_xlfn.TEXTAFTER(_xlfn.TEXTBEFORE(_xlfn.TEXTAFTER(tblRaw[[#This Row],[GOODS DESCRIPTION]],"QTY"),"/")," ")),
tblRaw[[#This Row],[Unit of measure]]
)</f>
        <v>PCS</v>
      </c>
      <c r="L919" s="2">
        <f t="shared" si="102"/>
        <v>1.06</v>
      </c>
      <c r="M919" s="2" t="str">
        <f t="shared" si="103"/>
        <v>USD</v>
      </c>
      <c r="N919" s="2">
        <v>9129.9</v>
      </c>
      <c r="O919" s="2" t="s">
        <v>17</v>
      </c>
      <c r="P919" s="2">
        <v>566.09374360000004</v>
      </c>
      <c r="Q919" s="2">
        <v>5168379.2699999996</v>
      </c>
      <c r="R919" s="2">
        <v>7.1702817430000003</v>
      </c>
      <c r="S919" s="2">
        <v>65463.955289999998</v>
      </c>
      <c r="T919" s="6">
        <v>1893694.2</v>
      </c>
    </row>
    <row r="920" spans="1:20">
      <c r="A920" s="5" t="s">
        <v>12</v>
      </c>
      <c r="B920" s="2" t="s">
        <v>1240</v>
      </c>
      <c r="C920" s="2" t="s">
        <v>14</v>
      </c>
      <c r="D920" s="3" t="s">
        <v>15</v>
      </c>
      <c r="E920" s="2" t="s">
        <v>1244</v>
      </c>
      <c r="F920" s="2" t="str">
        <f t="shared" si="98"/>
        <v>6527</v>
      </c>
      <c r="G920" s="2" t="str">
        <f t="shared" si="99"/>
        <v>STEEL LUNCH BOX</v>
      </c>
      <c r="H920" s="2" t="str">
        <f t="shared" si="100"/>
        <v>QTY:25560 PCS/ USD 2.06 PER PCS</v>
      </c>
      <c r="I920" s="15" t="str">
        <f t="shared" si="101"/>
        <v/>
      </c>
      <c r="J920" s="15">
        <f t="shared" si="104"/>
        <v>25560</v>
      </c>
      <c r="K920" s="2" t="str">
        <f>IFERROR(
TRIM(_xlfn.TEXTAFTER(_xlfn.TEXTBEFORE(_xlfn.TEXTAFTER(tblRaw[[#This Row],[GOODS DESCRIPTION]],"QTY"),"/")," ")),
tblRaw[[#This Row],[Unit of measure]]
)</f>
        <v>PCS</v>
      </c>
      <c r="L920" s="2">
        <f t="shared" si="102"/>
        <v>2.06</v>
      </c>
      <c r="M920" s="2" t="str">
        <f t="shared" si="103"/>
        <v>USD</v>
      </c>
      <c r="N920" s="2">
        <v>8903.4</v>
      </c>
      <c r="O920" s="2" t="s">
        <v>17</v>
      </c>
      <c r="P920" s="2">
        <v>513.22530830000005</v>
      </c>
      <c r="Q920" s="2">
        <v>4569450.21</v>
      </c>
      <c r="R920" s="2">
        <v>6.5006372170000004</v>
      </c>
      <c r="S920" s="2">
        <v>57877.773399999998</v>
      </c>
      <c r="T920" s="6">
        <v>1674246.5</v>
      </c>
    </row>
    <row r="921" spans="1:20">
      <c r="A921" s="5" t="s">
        <v>12</v>
      </c>
      <c r="B921" s="2" t="s">
        <v>1240</v>
      </c>
      <c r="C921" s="2" t="s">
        <v>14</v>
      </c>
      <c r="D921" s="3" t="s">
        <v>15</v>
      </c>
      <c r="E921" s="2" t="s">
        <v>1245</v>
      </c>
      <c r="F921" s="2" t="str">
        <f t="shared" si="98"/>
        <v>6862</v>
      </c>
      <c r="G921" s="2" t="str">
        <f t="shared" si="99"/>
        <v>STEEL RECTANGLE CONTAINER LARGE</v>
      </c>
      <c r="H921" s="2" t="str">
        <f t="shared" si="100"/>
        <v>QTY:20400 PCS/ USD 1.63PER PCS</v>
      </c>
      <c r="I921" s="15" t="str">
        <f t="shared" si="101"/>
        <v/>
      </c>
      <c r="J921" s="15">
        <f t="shared" si="104"/>
        <v>20400</v>
      </c>
      <c r="K921" s="2" t="str">
        <f>IFERROR(
TRIM(_xlfn.TEXTAFTER(_xlfn.TEXTBEFORE(_xlfn.TEXTAFTER(tblRaw[[#This Row],[GOODS DESCRIPTION]],"QTY"),"/")," ")),
tblRaw[[#This Row],[Unit of measure]]
)</f>
        <v>PCS</v>
      </c>
      <c r="L921" s="2" t="str">
        <f t="shared" si="102"/>
        <v/>
      </c>
      <c r="M921" s="2" t="str">
        <f t="shared" si="103"/>
        <v>USD</v>
      </c>
      <c r="N921" s="2">
        <v>5100</v>
      </c>
      <c r="O921" s="2" t="s">
        <v>17</v>
      </c>
      <c r="P921" s="2">
        <v>565.8267118</v>
      </c>
      <c r="Q921" s="2">
        <v>2885716.23</v>
      </c>
      <c r="R921" s="2">
        <v>7.166899452</v>
      </c>
      <c r="S921" s="2">
        <v>36551.187209999996</v>
      </c>
      <c r="T921" s="6">
        <v>1057326.3999999999</v>
      </c>
    </row>
    <row r="922" spans="1:20">
      <c r="A922" s="5" t="s">
        <v>12</v>
      </c>
      <c r="B922" s="2" t="s">
        <v>1240</v>
      </c>
      <c r="C922" s="2" t="s">
        <v>14</v>
      </c>
      <c r="D922" s="3" t="s">
        <v>15</v>
      </c>
      <c r="E922" s="2" t="s">
        <v>1246</v>
      </c>
      <c r="F922" s="2" t="str">
        <f t="shared" si="98"/>
        <v>8505</v>
      </c>
      <c r="G922" s="2" t="str">
        <f t="shared" si="99"/>
        <v>STEEL LUNCH BOX 3 LAYER</v>
      </c>
      <c r="H922" s="2" t="str">
        <f t="shared" si="100"/>
        <v>QTY:16800 PCS/ USD 3.75 PER PCS</v>
      </c>
      <c r="I922" s="15" t="str">
        <f t="shared" si="101"/>
        <v/>
      </c>
      <c r="J922" s="15">
        <f t="shared" si="104"/>
        <v>16800</v>
      </c>
      <c r="K922" s="2" t="str">
        <f>IFERROR(
TRIM(_xlfn.TEXTAFTER(_xlfn.TEXTBEFORE(_xlfn.TEXTAFTER(tblRaw[[#This Row],[GOODS DESCRIPTION]],"QTY"),"/")," ")),
tblRaw[[#This Row],[Unit of measure]]
)</f>
        <v>PCS</v>
      </c>
      <c r="L922" s="2">
        <f t="shared" si="102"/>
        <v>3.75</v>
      </c>
      <c r="M922" s="2" t="str">
        <f t="shared" si="103"/>
        <v>USD</v>
      </c>
      <c r="N922" s="2">
        <v>10892</v>
      </c>
      <c r="O922" s="2" t="s">
        <v>17</v>
      </c>
      <c r="P922" s="2">
        <v>501.95962909999997</v>
      </c>
      <c r="Q922" s="2">
        <v>5467344.2800000003</v>
      </c>
      <c r="R922" s="2">
        <v>6.3579433700000001</v>
      </c>
      <c r="S922" s="2">
        <v>69250.719190000003</v>
      </c>
      <c r="T922" s="6">
        <v>2003235</v>
      </c>
    </row>
    <row r="923" spans="1:20">
      <c r="A923" s="5" t="s">
        <v>12</v>
      </c>
      <c r="B923" s="2" t="s">
        <v>1247</v>
      </c>
      <c r="C923" s="2" t="s">
        <v>14</v>
      </c>
      <c r="D923" s="3" t="s">
        <v>15</v>
      </c>
      <c r="E923" s="2" t="s">
        <v>1248</v>
      </c>
      <c r="F923" s="2" t="str">
        <f t="shared" si="98"/>
        <v>SL-89</v>
      </c>
      <c r="G923" s="2" t="str">
        <f t="shared" si="99"/>
        <v>STEEL HANGER WITH HOOK</v>
      </c>
      <c r="H923" s="2" t="str">
        <f t="shared" si="100"/>
        <v>QTY:70056 PACKS/USD 1.18 PER PACKS</v>
      </c>
      <c r="I923" s="15" t="str">
        <f t="shared" si="101"/>
        <v/>
      </c>
      <c r="J923" s="15">
        <f t="shared" si="104"/>
        <v>70056</v>
      </c>
      <c r="K923" s="2" t="str">
        <f>IFERROR(
TRIM(_xlfn.TEXTAFTER(_xlfn.TEXTBEFORE(_xlfn.TEXTAFTER(tblRaw[[#This Row],[GOODS DESCRIPTION]],"QTY"),"/")," ")),
tblRaw[[#This Row],[Unit of measure]]
)</f>
        <v>PACKS</v>
      </c>
      <c r="L923" s="2">
        <f t="shared" si="102"/>
        <v>1.18</v>
      </c>
      <c r="M923" s="2" t="str">
        <f t="shared" si="103"/>
        <v>USD</v>
      </c>
      <c r="N923" s="2">
        <v>15568</v>
      </c>
      <c r="O923" s="2" t="s">
        <v>17</v>
      </c>
      <c r="P923" s="2">
        <v>440.61864209999999</v>
      </c>
      <c r="Q923" s="2">
        <v>6859551.0199999996</v>
      </c>
      <c r="R923" s="2">
        <v>5.5809834340000002</v>
      </c>
      <c r="S923" s="2">
        <v>86884.750090000001</v>
      </c>
      <c r="T923" s="6">
        <v>2513339.5</v>
      </c>
    </row>
    <row r="924" spans="1:20">
      <c r="A924" s="5" t="s">
        <v>12</v>
      </c>
      <c r="B924" s="2" t="s">
        <v>1249</v>
      </c>
      <c r="C924" s="2" t="s">
        <v>14</v>
      </c>
      <c r="D924" s="3" t="s">
        <v>15</v>
      </c>
      <c r="E924" s="2" t="s">
        <v>1250</v>
      </c>
      <c r="F924" s="2" t="str">
        <f t="shared" si="98"/>
        <v>SB-12</v>
      </c>
      <c r="G924" s="2" t="str">
        <f t="shared" si="99"/>
        <v>STEEL TEA STRAINER BIG</v>
      </c>
      <c r="H924" s="2" t="str">
        <f t="shared" si="100"/>
        <v>QTY:25200 PCS/USD 1.1724 PER PCS</v>
      </c>
      <c r="I924" s="15" t="str">
        <f t="shared" si="101"/>
        <v/>
      </c>
      <c r="J924" s="15">
        <f t="shared" si="104"/>
        <v>25200</v>
      </c>
      <c r="K924" s="2" t="str">
        <f>IFERROR(
TRIM(_xlfn.TEXTAFTER(_xlfn.TEXTBEFORE(_xlfn.TEXTAFTER(tblRaw[[#This Row],[GOODS DESCRIPTION]],"QTY"),"/")," ")),
tblRaw[[#This Row],[Unit of measure]]
)</f>
        <v>PCS</v>
      </c>
      <c r="L924" s="2">
        <f t="shared" si="102"/>
        <v>1.1724000000000001</v>
      </c>
      <c r="M924" s="2" t="str">
        <f t="shared" si="103"/>
        <v>USD</v>
      </c>
      <c r="N924" s="2">
        <v>5985</v>
      </c>
      <c r="O924" s="2" t="s">
        <v>17</v>
      </c>
      <c r="P924" s="2">
        <v>425.47055640000002</v>
      </c>
      <c r="Q924" s="2">
        <v>2546441.2799999998</v>
      </c>
      <c r="R924" s="2">
        <v>5.3891140770000003</v>
      </c>
      <c r="S924" s="2">
        <v>32253.847750000001</v>
      </c>
      <c r="T924" s="6">
        <v>933016.1</v>
      </c>
    </row>
    <row r="925" spans="1:20">
      <c r="A925" s="5" t="s">
        <v>12</v>
      </c>
      <c r="B925" s="2" t="s">
        <v>1249</v>
      </c>
      <c r="C925" s="2" t="s">
        <v>14</v>
      </c>
      <c r="D925" s="3" t="s">
        <v>15</v>
      </c>
      <c r="E925" s="2" t="s">
        <v>1251</v>
      </c>
      <c r="F925" s="2" t="str">
        <f t="shared" si="98"/>
        <v>NP-19</v>
      </c>
      <c r="G925" s="2" t="str">
        <f t="shared" si="99"/>
        <v>STEEL SALT BOTTLE</v>
      </c>
      <c r="H925" s="2" t="str">
        <f t="shared" si="100"/>
        <v>QTY:50448PCS/ USD 0.4992 PER PCS</v>
      </c>
      <c r="I925" s="15" t="str">
        <f t="shared" si="101"/>
        <v>QTY:50448PCS/</v>
      </c>
      <c r="J925" s="15" t="str">
        <f t="shared" si="104"/>
        <v/>
      </c>
      <c r="K925" s="2">
        <f ca="1">IFERROR(
TRIM(_xlfn.TEXTAFTER(_xlfn.TEXTBEFORE(_xlfn.TEXTAFTER(tblRaw[[#This Row],[GOODS DESCRIPTION]],"QTY"),"/")," ")),
tblRaw[[#This Row],[Unit of measure]]
)</f>
        <v>0</v>
      </c>
      <c r="L925" s="2">
        <f t="shared" si="102"/>
        <v>0.49919999999999998</v>
      </c>
      <c r="M925" s="2" t="str">
        <f t="shared" si="103"/>
        <v>USD</v>
      </c>
      <c r="N925" s="2">
        <v>7882.5</v>
      </c>
      <c r="O925" s="2" t="s">
        <v>17</v>
      </c>
      <c r="P925" s="2">
        <v>275.36698639999997</v>
      </c>
      <c r="Q925" s="2">
        <v>2170580.27</v>
      </c>
      <c r="R925" s="2">
        <v>3.4878655649999999</v>
      </c>
      <c r="S925" s="2">
        <v>27493.100320000001</v>
      </c>
      <c r="T925" s="6">
        <v>795300.7</v>
      </c>
    </row>
    <row r="926" spans="1:20">
      <c r="A926" s="5" t="s">
        <v>12</v>
      </c>
      <c r="B926" s="2" t="s">
        <v>1249</v>
      </c>
      <c r="C926" s="2" t="s">
        <v>14</v>
      </c>
      <c r="D926" s="3" t="s">
        <v>15</v>
      </c>
      <c r="E926" s="2" t="s">
        <v>1252</v>
      </c>
      <c r="F926" s="2" t="str">
        <f t="shared" si="98"/>
        <v>NP-55</v>
      </c>
      <c r="G926" s="2" t="str">
        <f t="shared" si="99"/>
        <v>STEEL TEA STRAINER</v>
      </c>
      <c r="H926" s="2" t="str">
        <f t="shared" si="100"/>
        <v>QTY:50400 PCS/ USD 0.3146 PER PCS</v>
      </c>
      <c r="I926" s="15" t="str">
        <f t="shared" si="101"/>
        <v>QTY:50400</v>
      </c>
      <c r="J926" s="15">
        <f t="shared" si="104"/>
        <v>50400</v>
      </c>
      <c r="K926" s="2" t="str">
        <f>IFERROR(
TRIM(_xlfn.TEXTAFTER(_xlfn.TEXTBEFORE(_xlfn.TEXTAFTER(tblRaw[[#This Row],[GOODS DESCRIPTION]],"QTY"),"/")," ")),
tblRaw[[#This Row],[Unit of measure]]
)</f>
        <v>PCS</v>
      </c>
      <c r="L926" s="2">
        <f t="shared" si="102"/>
        <v>0.31459999999999999</v>
      </c>
      <c r="M926" s="2" t="str">
        <f t="shared" si="103"/>
        <v>USD</v>
      </c>
      <c r="N926" s="2">
        <v>2310</v>
      </c>
      <c r="O926" s="2" t="s">
        <v>17</v>
      </c>
      <c r="P926" s="2">
        <v>591.60875759999999</v>
      </c>
      <c r="Q926" s="2">
        <v>1366616.23</v>
      </c>
      <c r="R926" s="2">
        <v>7.4934611469999997</v>
      </c>
      <c r="S926" s="2">
        <v>17309.895250000001</v>
      </c>
      <c r="T926" s="6">
        <v>500728.1</v>
      </c>
    </row>
    <row r="927" spans="1:20">
      <c r="A927" s="5" t="s">
        <v>12</v>
      </c>
      <c r="B927" s="2" t="s">
        <v>1253</v>
      </c>
      <c r="C927" s="2" t="s">
        <v>14</v>
      </c>
      <c r="D927" s="3" t="s">
        <v>15</v>
      </c>
      <c r="E927" s="2" t="s">
        <v>1254</v>
      </c>
      <c r="F927" s="2" t="str">
        <f t="shared" si="98"/>
        <v>AM-253</v>
      </c>
      <c r="G927" s="2" t="str">
        <f t="shared" si="99"/>
        <v>STEEL KITCHEN TURNER</v>
      </c>
      <c r="H927" s="2" t="str">
        <f t="shared" si="100"/>
        <v>QTY:8712 PCS/ USD 0.579 PER PCS</v>
      </c>
      <c r="I927" s="15" t="str">
        <f t="shared" si="101"/>
        <v/>
      </c>
      <c r="J927" s="15">
        <f t="shared" si="104"/>
        <v>8712</v>
      </c>
      <c r="K927" s="2" t="str">
        <f>IFERROR(
TRIM(_xlfn.TEXTAFTER(_xlfn.TEXTBEFORE(_xlfn.TEXTAFTER(tblRaw[[#This Row],[GOODS DESCRIPTION]],"QTY"),"/")," ")),
tblRaw[[#This Row],[Unit of measure]]
)</f>
        <v>PCS</v>
      </c>
      <c r="L927" s="2">
        <f t="shared" si="102"/>
        <v>0.57899999999999996</v>
      </c>
      <c r="M927" s="2" t="str">
        <f t="shared" si="103"/>
        <v>USD</v>
      </c>
      <c r="N927" s="2">
        <v>847</v>
      </c>
      <c r="O927" s="2" t="s">
        <v>17</v>
      </c>
      <c r="P927" s="2">
        <v>516.41458090000003</v>
      </c>
      <c r="Q927" s="2">
        <v>437403.15</v>
      </c>
      <c r="R927" s="2">
        <v>6.5785296930000001</v>
      </c>
      <c r="S927" s="2">
        <v>5572.0146500000001</v>
      </c>
      <c r="T927" s="6">
        <v>160264.5</v>
      </c>
    </row>
    <row r="928" spans="1:20">
      <c r="A928" s="5" t="s">
        <v>12</v>
      </c>
      <c r="B928" s="2" t="s">
        <v>1253</v>
      </c>
      <c r="C928" s="2" t="s">
        <v>14</v>
      </c>
      <c r="D928" s="3" t="s">
        <v>15</v>
      </c>
      <c r="E928" s="2" t="s">
        <v>1255</v>
      </c>
      <c r="F928" s="2" t="str">
        <f t="shared" si="98"/>
        <v>NP-20</v>
      </c>
      <c r="G928" s="2" t="str">
        <f t="shared" si="99"/>
        <v>STAINLESS STEEL SPORTS BOTTLE 750 ML S-308-C6</v>
      </c>
      <c r="H928" s="2" t="str">
        <f t="shared" si="100"/>
        <v>QTY:576PCS USD 1.113 PER PCS</v>
      </c>
      <c r="I928" s="15" t="str">
        <f t="shared" si="101"/>
        <v>QTY:576PCS</v>
      </c>
      <c r="J928" s="15" t="str">
        <f t="shared" si="104"/>
        <v/>
      </c>
      <c r="K928" s="2">
        <f ca="1">IFERROR(
TRIM(_xlfn.TEXTAFTER(_xlfn.TEXTBEFORE(_xlfn.TEXTAFTER(tblRaw[[#This Row],[GOODS DESCRIPTION]],"QTY"),"/")," ")),
tblRaw[[#This Row],[Unit of measure]]
)</f>
        <v>0</v>
      </c>
      <c r="L928" s="2">
        <f t="shared" si="102"/>
        <v>1.113</v>
      </c>
      <c r="M928" s="2" t="str">
        <f t="shared" si="103"/>
        <v>USD</v>
      </c>
      <c r="N928" s="2">
        <v>102.4</v>
      </c>
      <c r="O928" s="2" t="s">
        <v>17</v>
      </c>
      <c r="P928" s="2">
        <v>543.15664059999995</v>
      </c>
      <c r="Q928" s="2">
        <v>55619.24</v>
      </c>
      <c r="R928" s="2">
        <v>6.9191928740000002</v>
      </c>
      <c r="S928" s="2">
        <v>708.52535030000001</v>
      </c>
      <c r="T928" s="6">
        <v>20378.900000000001</v>
      </c>
    </row>
    <row r="929" spans="1:20">
      <c r="A929" s="5" t="s">
        <v>12</v>
      </c>
      <c r="B929" s="2" t="s">
        <v>1253</v>
      </c>
      <c r="C929" s="2" t="s">
        <v>14</v>
      </c>
      <c r="D929" s="3" t="s">
        <v>15</v>
      </c>
      <c r="E929" s="2" t="s">
        <v>1256</v>
      </c>
      <c r="F929" s="2" t="str">
        <f t="shared" si="98"/>
        <v>MILD</v>
      </c>
      <c r="G929" s="2" t="str">
        <f t="shared" si="99"/>
        <v>STEEL MULTI FUNCTION CLOTH STAND - RYX-02-020</v>
      </c>
      <c r="H929" s="2" t="str">
        <f t="shared" si="100"/>
        <v>QTY :1232 PCS/ USD 15.30 PER PCS</v>
      </c>
      <c r="I929" s="15" t="str">
        <f t="shared" si="101"/>
        <v/>
      </c>
      <c r="J929" s="15" t="str">
        <f t="shared" si="104"/>
        <v/>
      </c>
      <c r="K929" s="2" t="str">
        <f>IFERROR(
TRIM(_xlfn.TEXTAFTER(_xlfn.TEXTBEFORE(_xlfn.TEXTAFTER(tblRaw[[#This Row],[GOODS DESCRIPTION]],"QTY"),"/")," ")),
tblRaw[[#This Row],[Unit of measure]]
)</f>
        <v>:1232 PCS</v>
      </c>
      <c r="L929" s="2">
        <f t="shared" si="102"/>
        <v>15.3</v>
      </c>
      <c r="M929" s="2" t="str">
        <f t="shared" si="103"/>
        <v>USD</v>
      </c>
      <c r="N929" s="2">
        <v>4004</v>
      </c>
      <c r="O929" s="2" t="s">
        <v>17</v>
      </c>
      <c r="P929" s="2">
        <v>457.862008</v>
      </c>
      <c r="Q929" s="2">
        <v>1833279.48</v>
      </c>
      <c r="R929" s="2">
        <v>5.8326370440000002</v>
      </c>
      <c r="S929" s="2">
        <v>23353.87873</v>
      </c>
      <c r="T929" s="6">
        <v>671713.6</v>
      </c>
    </row>
    <row r="930" spans="1:20">
      <c r="A930" s="5" t="s">
        <v>12</v>
      </c>
      <c r="B930" s="2" t="s">
        <v>1253</v>
      </c>
      <c r="C930" s="2" t="s">
        <v>14</v>
      </c>
      <c r="D930" s="3" t="s">
        <v>15</v>
      </c>
      <c r="E930" s="2" t="s">
        <v>1257</v>
      </c>
      <c r="F930" s="2" t="str">
        <f t="shared" si="98"/>
        <v>NP-21</v>
      </c>
      <c r="G930" s="2" t="str">
        <f t="shared" si="99"/>
        <v>STAINLESS STEEL SPORTS BOTTLE 650ML S115</v>
      </c>
      <c r="H930" s="2" t="str">
        <f t="shared" si="100"/>
        <v>QTY :19908 PCS/USD 1.140 PER PCS</v>
      </c>
      <c r="I930" s="15" t="str">
        <f t="shared" si="101"/>
        <v>QTY</v>
      </c>
      <c r="J930" s="15" t="str">
        <f t="shared" si="104"/>
        <v/>
      </c>
      <c r="K930" s="2" t="str">
        <f>IFERROR(
TRIM(_xlfn.TEXTAFTER(_xlfn.TEXTBEFORE(_xlfn.TEXTAFTER(tblRaw[[#This Row],[GOODS DESCRIPTION]],"QTY"),"/")," ")),
tblRaw[[#This Row],[Unit of measure]]
)</f>
        <v>:19908 PCS</v>
      </c>
      <c r="L930" s="2">
        <f t="shared" si="102"/>
        <v>1.1399999999999999</v>
      </c>
      <c r="M930" s="2" t="str">
        <f t="shared" si="103"/>
        <v>USD</v>
      </c>
      <c r="N930" s="2">
        <v>3539.2</v>
      </c>
      <c r="O930" s="2" t="s">
        <v>17</v>
      </c>
      <c r="P930" s="2">
        <v>556.33116240000004</v>
      </c>
      <c r="Q930" s="2">
        <v>1968967.25</v>
      </c>
      <c r="R930" s="2">
        <v>7.0870211769999996</v>
      </c>
      <c r="S930" s="2">
        <v>25082.38535</v>
      </c>
      <c r="T930" s="6">
        <v>721429.6</v>
      </c>
    </row>
    <row r="931" spans="1:20">
      <c r="A931" s="5" t="s">
        <v>12</v>
      </c>
      <c r="B931" s="2" t="s">
        <v>1253</v>
      </c>
      <c r="C931" s="2" t="s">
        <v>14</v>
      </c>
      <c r="D931" s="3" t="s">
        <v>15</v>
      </c>
      <c r="E931" s="2" t="s">
        <v>1258</v>
      </c>
      <c r="F931" s="2" t="str">
        <f t="shared" si="98"/>
        <v>AM-06</v>
      </c>
      <c r="G931" s="2" t="str">
        <f t="shared" si="99"/>
        <v>- STAINLESS STEEL BOTTLE 750ML SG805</v>
      </c>
      <c r="H931" s="2" t="str">
        <f t="shared" si="100"/>
        <v>QTY:24444 PCS/USD 1.140 PER PCS</v>
      </c>
      <c r="I931" s="15" t="str">
        <f t="shared" si="101"/>
        <v/>
      </c>
      <c r="J931" s="15">
        <f t="shared" si="104"/>
        <v>24444</v>
      </c>
      <c r="K931" s="2" t="str">
        <f>IFERROR(
TRIM(_xlfn.TEXTAFTER(_xlfn.TEXTBEFORE(_xlfn.TEXTAFTER(tblRaw[[#This Row],[GOODS DESCRIPTION]],"QTY"),"/")," ")),
tblRaw[[#This Row],[Unit of measure]]
)</f>
        <v>PCS</v>
      </c>
      <c r="L931" s="2">
        <f t="shared" si="102"/>
        <v>1.1399999999999999</v>
      </c>
      <c r="M931" s="2" t="str">
        <f t="shared" si="103"/>
        <v>USD</v>
      </c>
      <c r="N931" s="2">
        <v>3666.6</v>
      </c>
      <c r="O931" s="2" t="s">
        <v>17</v>
      </c>
      <c r="P931" s="2">
        <v>659.35545190000005</v>
      </c>
      <c r="Q931" s="2">
        <v>2417592.7000000002</v>
      </c>
      <c r="R931" s="2">
        <v>8.3994325090000004</v>
      </c>
      <c r="S931" s="2">
        <v>30797.359240000002</v>
      </c>
      <c r="T931" s="6">
        <v>885806</v>
      </c>
    </row>
    <row r="932" spans="1:20">
      <c r="A932" s="5" t="s">
        <v>12</v>
      </c>
      <c r="B932" s="2" t="s">
        <v>1259</v>
      </c>
      <c r="C932" s="2" t="s">
        <v>14</v>
      </c>
      <c r="D932" s="3" t="s">
        <v>15</v>
      </c>
      <c r="E932" s="2" t="s">
        <v>1260</v>
      </c>
      <c r="F932" s="2" t="str">
        <f t="shared" si="98"/>
        <v>SS</v>
      </c>
      <c r="G932" s="2" t="str">
        <f t="shared" si="99"/>
        <v>OIL POT 900ML-KWP-1000B</v>
      </c>
      <c r="H932" s="2" t="str">
        <f t="shared" si="100"/>
        <v>QTY: 27000PCS/USD 1.64 PER PCS</v>
      </c>
      <c r="I932" s="15" t="str">
        <f t="shared" si="101"/>
        <v>QTY:</v>
      </c>
      <c r="J932" s="15" t="str">
        <f t="shared" si="104"/>
        <v/>
      </c>
      <c r="K932" s="2" t="str">
        <f>IFERROR(
TRIM(_xlfn.TEXTAFTER(_xlfn.TEXTBEFORE(_xlfn.TEXTAFTER(tblRaw[[#This Row],[GOODS DESCRIPTION]],"QTY"),"/")," ")),
tblRaw[[#This Row],[Unit of measure]]
)</f>
        <v>27000PCS</v>
      </c>
      <c r="L932" s="2">
        <f t="shared" si="102"/>
        <v>1.64</v>
      </c>
      <c r="M932" s="2" t="str">
        <f t="shared" si="103"/>
        <v>USD</v>
      </c>
      <c r="N932" s="2">
        <v>6750</v>
      </c>
      <c r="O932" s="2" t="s">
        <v>17</v>
      </c>
      <c r="P932" s="2">
        <v>565.6657778</v>
      </c>
      <c r="Q932" s="2">
        <v>3818244</v>
      </c>
      <c r="R932" s="2">
        <v>7.2059334750000001</v>
      </c>
      <c r="S932" s="2">
        <v>48640.05096</v>
      </c>
      <c r="T932" s="6">
        <v>1399004.6</v>
      </c>
    </row>
    <row r="933" spans="1:20">
      <c r="A933" s="5" t="s">
        <v>12</v>
      </c>
      <c r="B933" s="2" t="s">
        <v>1261</v>
      </c>
      <c r="C933" s="2" t="s">
        <v>14</v>
      </c>
      <c r="D933" s="3" t="s">
        <v>15</v>
      </c>
      <c r="E933" s="2" t="s">
        <v>1262</v>
      </c>
      <c r="F933" s="2" t="str">
        <f t="shared" si="98"/>
        <v>NP-20</v>
      </c>
      <c r="G933" s="2" t="str">
        <f t="shared" si="99"/>
        <v>STAINLESS STEEL SPORTS BOTTLE 750 ML S-308-C6</v>
      </c>
      <c r="H933" s="2" t="str">
        <f t="shared" si="100"/>
        <v>QTY:18036 PCS USD 1.113 PER PCS</v>
      </c>
      <c r="I933" s="15" t="str">
        <f t="shared" si="101"/>
        <v>QTY:18036</v>
      </c>
      <c r="J933" s="15">
        <f t="shared" si="104"/>
        <v>18036</v>
      </c>
      <c r="K933" s="2">
        <f ca="1">IFERROR(
TRIM(_xlfn.TEXTAFTER(_xlfn.TEXTBEFORE(_xlfn.TEXTAFTER(tblRaw[[#This Row],[GOODS DESCRIPTION]],"QTY"),"/")," ")),
tblRaw[[#This Row],[Unit of measure]]
)</f>
        <v>0</v>
      </c>
      <c r="L933" s="2">
        <f t="shared" si="102"/>
        <v>1.113</v>
      </c>
      <c r="M933" s="2" t="str">
        <f t="shared" si="103"/>
        <v>USD</v>
      </c>
      <c r="N933" s="2">
        <v>3206.4</v>
      </c>
      <c r="O933" s="2" t="s">
        <v>17</v>
      </c>
      <c r="P933" s="2">
        <v>540.0129647</v>
      </c>
      <c r="Q933" s="2">
        <v>1731497.57</v>
      </c>
      <c r="R933" s="2">
        <v>6.8791460469999999</v>
      </c>
      <c r="S933" s="2">
        <v>22057.293890000001</v>
      </c>
      <c r="T933" s="6">
        <v>634420.69999999995</v>
      </c>
    </row>
    <row r="934" spans="1:20">
      <c r="A934" s="5" t="s">
        <v>12</v>
      </c>
      <c r="B934" s="2" t="s">
        <v>1261</v>
      </c>
      <c r="C934" s="2" t="s">
        <v>14</v>
      </c>
      <c r="D934" s="3" t="s">
        <v>15</v>
      </c>
      <c r="E934" s="2" t="s">
        <v>1263</v>
      </c>
      <c r="F934" s="2" t="str">
        <f t="shared" si="98"/>
        <v>STAINLESS</v>
      </c>
      <c r="G934" s="2" t="str">
        <f t="shared" si="99"/>
        <v>STEEL SPORTS BOTTLE 650ML S115 NP-21</v>
      </c>
      <c r="H934" s="2" t="str">
        <f t="shared" si="100"/>
        <v>QTY:19836 PCS USD 1.140 PER PCS</v>
      </c>
      <c r="I934" s="15" t="str">
        <f t="shared" si="101"/>
        <v>QTY:19836</v>
      </c>
      <c r="J934" s="15">
        <f t="shared" si="104"/>
        <v>19836</v>
      </c>
      <c r="K934" s="2">
        <f ca="1">IFERROR(
TRIM(_xlfn.TEXTAFTER(_xlfn.TEXTBEFORE(_xlfn.TEXTAFTER(tblRaw[[#This Row],[GOODS DESCRIPTION]],"QTY"),"/")," ")),
tblRaw[[#This Row],[Unit of measure]]
)</f>
        <v>0</v>
      </c>
      <c r="L934" s="2">
        <f t="shared" si="102"/>
        <v>1.1399999999999999</v>
      </c>
      <c r="M934" s="2" t="str">
        <f t="shared" si="103"/>
        <v>USD</v>
      </c>
      <c r="N934" s="2">
        <v>3526.4</v>
      </c>
      <c r="O934" s="2" t="s">
        <v>17</v>
      </c>
      <c r="P934" s="2">
        <v>553.11291970000002</v>
      </c>
      <c r="Q934" s="2">
        <v>1950497.4</v>
      </c>
      <c r="R934" s="2">
        <v>7.0460244550000004</v>
      </c>
      <c r="S934" s="2">
        <v>24847.100640000001</v>
      </c>
      <c r="T934" s="6">
        <v>714662.2</v>
      </c>
    </row>
    <row r="935" spans="1:20">
      <c r="A935" s="5" t="s">
        <v>12</v>
      </c>
      <c r="B935" s="2" t="s">
        <v>1261</v>
      </c>
      <c r="C935" s="2" t="s">
        <v>14</v>
      </c>
      <c r="D935" s="3" t="s">
        <v>15</v>
      </c>
      <c r="E935" s="2" t="s">
        <v>1264</v>
      </c>
      <c r="F935" s="2" t="str">
        <f t="shared" si="98"/>
        <v>AM-06-STAINLESS</v>
      </c>
      <c r="G935" s="2" t="str">
        <f t="shared" si="99"/>
        <v>STEEL BOTTLE 750ML SG805</v>
      </c>
      <c r="H935" s="2" t="str">
        <f t="shared" si="100"/>
        <v>QTY:9792 PCS/USD 1.140 PER PCS</v>
      </c>
      <c r="I935" s="15" t="str">
        <f t="shared" si="101"/>
        <v/>
      </c>
      <c r="J935" s="15">
        <f t="shared" si="104"/>
        <v>9792</v>
      </c>
      <c r="K935" s="2" t="str">
        <f>IFERROR(
TRIM(_xlfn.TEXTAFTER(_xlfn.TEXTBEFORE(_xlfn.TEXTAFTER(tblRaw[[#This Row],[GOODS DESCRIPTION]],"QTY"),"/")," ")),
tblRaw[[#This Row],[Unit of measure]]
)</f>
        <v>PCS</v>
      </c>
      <c r="L935" s="2">
        <f t="shared" si="102"/>
        <v>1.1399999999999999</v>
      </c>
      <c r="M935" s="2" t="str">
        <f t="shared" si="103"/>
        <v>USD</v>
      </c>
      <c r="N935" s="2">
        <v>1468.8</v>
      </c>
      <c r="O935" s="2" t="s">
        <v>1069</v>
      </c>
      <c r="P935" s="2">
        <v>655.54114919999995</v>
      </c>
      <c r="Q935" s="2">
        <v>962858.84</v>
      </c>
      <c r="R935" s="2">
        <v>8.3508426650000001</v>
      </c>
      <c r="S935" s="2">
        <v>12265.717710000001</v>
      </c>
      <c r="T935" s="6">
        <v>352791.5</v>
      </c>
    </row>
    <row r="936" spans="1:20">
      <c r="A936" s="5" t="s">
        <v>12</v>
      </c>
      <c r="B936" s="2" t="s">
        <v>1261</v>
      </c>
      <c r="C936" s="2" t="s">
        <v>14</v>
      </c>
      <c r="D936" s="3" t="s">
        <v>15</v>
      </c>
      <c r="E936" s="2" t="s">
        <v>1265</v>
      </c>
      <c r="F936" s="2" t="str">
        <f t="shared" si="98"/>
        <v>STAINLESS</v>
      </c>
      <c r="G936" s="2" t="str">
        <f t="shared" si="99"/>
        <v>STEEL COLABOTTLE 750ML SK750 SL-01</v>
      </c>
      <c r="H936" s="2" t="str">
        <f t="shared" si="100"/>
        <v>QTY: 17964 NUMUSD 1.300PER NUM</v>
      </c>
      <c r="I936" s="15" t="str">
        <f t="shared" si="101"/>
        <v/>
      </c>
      <c r="J936" s="15">
        <f t="shared" si="104"/>
        <v>17964</v>
      </c>
      <c r="K936" s="2">
        <f ca="1">IFERROR(
TRIM(_xlfn.TEXTAFTER(_xlfn.TEXTBEFORE(_xlfn.TEXTAFTER(tblRaw[[#This Row],[GOODS DESCRIPTION]],"QTY"),"/")," ")),
tblRaw[[#This Row],[Unit of measure]]
)</f>
        <v>0</v>
      </c>
      <c r="L936" s="2" t="str">
        <f t="shared" si="102"/>
        <v/>
      </c>
      <c r="M936" s="2" t="str">
        <f t="shared" si="103"/>
        <v>USD</v>
      </c>
      <c r="N936" s="2">
        <v>3592.8</v>
      </c>
      <c r="O936" s="2" t="s">
        <v>17</v>
      </c>
      <c r="P936" s="2">
        <v>560.66027050000002</v>
      </c>
      <c r="Q936" s="2">
        <v>2014340.22</v>
      </c>
      <c r="R936" s="2">
        <v>7.1421690509999998</v>
      </c>
      <c r="S936" s="2">
        <v>25660.384969999999</v>
      </c>
      <c r="T936" s="6">
        <v>738054.2</v>
      </c>
    </row>
    <row r="937" spans="1:20">
      <c r="A937" s="5" t="s">
        <v>12</v>
      </c>
      <c r="B937" s="2" t="s">
        <v>1261</v>
      </c>
      <c r="C937" s="2" t="s">
        <v>14</v>
      </c>
      <c r="D937" s="3" t="s">
        <v>15</v>
      </c>
      <c r="E937" s="2" t="s">
        <v>1266</v>
      </c>
      <c r="F937" s="2" t="str">
        <f t="shared" si="98"/>
        <v>SB-01STAINLESS</v>
      </c>
      <c r="G937" s="2" t="str">
        <f t="shared" si="99"/>
        <v>STEEL SPORTS BOTTLE 750ML SG-702</v>
      </c>
      <c r="H937" s="2" t="str">
        <f t="shared" si="100"/>
        <v>QTY:21492 PCS USD 1.205 PER PCS</v>
      </c>
      <c r="I937" s="15" t="str">
        <f t="shared" si="101"/>
        <v>QTY:21492</v>
      </c>
      <c r="J937" s="15">
        <f t="shared" si="104"/>
        <v>21492</v>
      </c>
      <c r="K937" s="2">
        <f ca="1">IFERROR(
TRIM(_xlfn.TEXTAFTER(_xlfn.TEXTBEFORE(_xlfn.TEXTAFTER(tblRaw[[#This Row],[GOODS DESCRIPTION]],"QTY"),"/")," ")),
tblRaw[[#This Row],[Unit of measure]]
)</f>
        <v>0</v>
      </c>
      <c r="L937" s="2">
        <f t="shared" si="102"/>
        <v>1.2050000000000001</v>
      </c>
      <c r="M937" s="2" t="str">
        <f t="shared" si="103"/>
        <v>USD</v>
      </c>
      <c r="N937" s="2">
        <v>3402.9</v>
      </c>
      <c r="O937" s="2" t="s">
        <v>17</v>
      </c>
      <c r="P937" s="2">
        <v>656.44916390000003</v>
      </c>
      <c r="Q937" s="2">
        <v>2233830.86</v>
      </c>
      <c r="R937" s="2">
        <v>8.3624097319999997</v>
      </c>
      <c r="S937" s="2">
        <v>28456.444080000001</v>
      </c>
      <c r="T937" s="6">
        <v>818475.6</v>
      </c>
    </row>
    <row r="938" spans="1:20">
      <c r="A938" s="5" t="s">
        <v>12</v>
      </c>
      <c r="B938" s="2" t="s">
        <v>1267</v>
      </c>
      <c r="C938" s="2" t="s">
        <v>14</v>
      </c>
      <c r="D938" s="3" t="s">
        <v>18</v>
      </c>
      <c r="E938" s="2" t="s">
        <v>1268</v>
      </c>
      <c r="F938" s="2" t="str">
        <f t="shared" si="98"/>
        <v>OKS-4156</v>
      </c>
      <c r="G938" s="2" t="str">
        <f t="shared" si="99"/>
        <v>STEEL SCRUBBER 6 PCS SET</v>
      </c>
      <c r="H938" s="2" t="str">
        <f t="shared" si="100"/>
        <v>QTY- 99600 SET/USD 0.275PER SET</v>
      </c>
      <c r="I938" s="15" t="str">
        <f t="shared" si="101"/>
        <v>QTY-</v>
      </c>
      <c r="J938" s="15">
        <f t="shared" si="104"/>
        <v>99600</v>
      </c>
      <c r="K938" s="2" t="str">
        <f>IFERROR(
TRIM(_xlfn.TEXTAFTER(_xlfn.TEXTBEFORE(_xlfn.TEXTAFTER(tblRaw[[#This Row],[GOODS DESCRIPTION]],"QTY"),"/")," ")),
tblRaw[[#This Row],[Unit of measure]]
)</f>
        <v>99600 SET</v>
      </c>
      <c r="L938" s="2" t="str">
        <f t="shared" si="102"/>
        <v/>
      </c>
      <c r="M938" s="2" t="str">
        <f t="shared" si="103"/>
        <v>USD</v>
      </c>
      <c r="N938" s="2">
        <v>8677.15</v>
      </c>
      <c r="O938" s="2" t="s">
        <v>17</v>
      </c>
      <c r="P938" s="2">
        <v>284.84844679999998</v>
      </c>
      <c r="Q938" s="2">
        <v>2471672.7000000002</v>
      </c>
      <c r="R938" s="2">
        <v>3.6240260399999999</v>
      </c>
      <c r="S938" s="2">
        <v>31446.217560000001</v>
      </c>
      <c r="T938" s="6">
        <v>1086547.3</v>
      </c>
    </row>
    <row r="939" spans="1:20">
      <c r="A939" s="5" t="s">
        <v>12</v>
      </c>
      <c r="B939" s="2" t="s">
        <v>1269</v>
      </c>
      <c r="C939" s="2" t="s">
        <v>14</v>
      </c>
      <c r="D939" s="3" t="s">
        <v>15</v>
      </c>
      <c r="E939" s="2" t="s">
        <v>1270</v>
      </c>
      <c r="F939" s="2" t="str">
        <f t="shared" si="98"/>
        <v>MILD</v>
      </c>
      <c r="G939" s="2" t="str">
        <f t="shared" si="99"/>
        <v>STEEL MULTI FUNCTION CLOTH STAND - RYX-02-020</v>
      </c>
      <c r="H939" s="2" t="str">
        <f t="shared" si="100"/>
        <v>QTY :1232 NUM USD 15.30 PER NUM</v>
      </c>
      <c r="I939" s="15" t="str">
        <f t="shared" si="101"/>
        <v/>
      </c>
      <c r="J939" s="15" t="str">
        <f t="shared" si="104"/>
        <v/>
      </c>
      <c r="K939" s="2">
        <f ca="1">IFERROR(
TRIM(_xlfn.TEXTAFTER(_xlfn.TEXTBEFORE(_xlfn.TEXTAFTER(tblRaw[[#This Row],[GOODS DESCRIPTION]],"QTY"),"/")," ")),
tblRaw[[#This Row],[Unit of measure]]
)</f>
        <v>0</v>
      </c>
      <c r="L939" s="2">
        <f t="shared" si="102"/>
        <v>15.3</v>
      </c>
      <c r="M939" s="2" t="str">
        <f t="shared" si="103"/>
        <v>USD</v>
      </c>
      <c r="N939" s="2">
        <v>4004</v>
      </c>
      <c r="O939" s="2" t="s">
        <v>17</v>
      </c>
      <c r="P939" s="2">
        <v>450.59301699999997</v>
      </c>
      <c r="Q939" s="2">
        <v>1804174.44</v>
      </c>
      <c r="R939" s="2">
        <v>5.7327355850000004</v>
      </c>
      <c r="S939" s="2">
        <v>22953.87328</v>
      </c>
      <c r="T939" s="6">
        <v>661049.5</v>
      </c>
    </row>
    <row r="940" spans="1:20">
      <c r="A940" s="5" t="s">
        <v>12</v>
      </c>
      <c r="B940" s="2" t="s">
        <v>1271</v>
      </c>
      <c r="C940" s="2" t="s">
        <v>14</v>
      </c>
      <c r="D940" s="3" t="s">
        <v>15</v>
      </c>
      <c r="E940" s="2" t="s">
        <v>1272</v>
      </c>
      <c r="F940" s="2" t="str">
        <f t="shared" si="98"/>
        <v>SB-01</v>
      </c>
      <c r="G940" s="2" t="str">
        <f t="shared" si="99"/>
        <v>- STAINLESS STEEL SPORTS BOTTLE 750ML SG-702</v>
      </c>
      <c r="H940" s="2" t="str">
        <f t="shared" si="100"/>
        <v>QTY:23904 PCS/USD 1.205 PER PCS</v>
      </c>
      <c r="I940" s="15" t="str">
        <f t="shared" si="101"/>
        <v>QTY:23904</v>
      </c>
      <c r="J940" s="15">
        <f t="shared" si="104"/>
        <v>23904</v>
      </c>
      <c r="K940" s="2" t="str">
        <f>IFERROR(
TRIM(_xlfn.TEXTAFTER(_xlfn.TEXTBEFORE(_xlfn.TEXTAFTER(tblRaw[[#This Row],[GOODS DESCRIPTION]],"QTY"),"/")," ")),
tblRaw[[#This Row],[Unit of measure]]
)</f>
        <v>PCS</v>
      </c>
      <c r="L940" s="2">
        <f t="shared" si="102"/>
        <v>1.2050000000000001</v>
      </c>
      <c r="M940" s="2" t="str">
        <f t="shared" si="103"/>
        <v>USD</v>
      </c>
      <c r="N940" s="2">
        <v>3784.8</v>
      </c>
      <c r="O940" s="2" t="s">
        <v>17</v>
      </c>
      <c r="P940" s="2">
        <v>651.95497780000005</v>
      </c>
      <c r="Q940" s="2">
        <v>2467519.2000000002</v>
      </c>
      <c r="R940" s="2">
        <v>8.2945925930000008</v>
      </c>
      <c r="S940" s="2">
        <v>31393.374049999999</v>
      </c>
      <c r="T940" s="6">
        <v>904099</v>
      </c>
    </row>
    <row r="941" spans="1:20">
      <c r="A941" s="5" t="s">
        <v>12</v>
      </c>
      <c r="B941" s="2" t="s">
        <v>1271</v>
      </c>
      <c r="C941" s="2" t="s">
        <v>14</v>
      </c>
      <c r="D941" s="3" t="s">
        <v>15</v>
      </c>
      <c r="E941" s="2" t="s">
        <v>1273</v>
      </c>
      <c r="F941" s="2" t="str">
        <f t="shared" si="98"/>
        <v>SB-12</v>
      </c>
      <c r="G941" s="2" t="str">
        <f t="shared" si="99"/>
        <v>STEEL TEA STRAINER BIG - SB-12</v>
      </c>
      <c r="H941" s="2" t="str">
        <f t="shared" si="100"/>
        <v>QTY:25200 PCS/USD 1.1584 PER PCS</v>
      </c>
      <c r="I941" s="15" t="str">
        <f t="shared" si="101"/>
        <v/>
      </c>
      <c r="J941" s="15">
        <f t="shared" si="104"/>
        <v>25200</v>
      </c>
      <c r="K941" s="2" t="str">
        <f>IFERROR(
TRIM(_xlfn.TEXTAFTER(_xlfn.TEXTBEFORE(_xlfn.TEXTAFTER(tblRaw[[#This Row],[GOODS DESCRIPTION]],"QTY"),"/")," ")),
tblRaw[[#This Row],[Unit of measure]]
)</f>
        <v>PCS</v>
      </c>
      <c r="L941" s="2">
        <f t="shared" si="102"/>
        <v>1.1584000000000001</v>
      </c>
      <c r="M941" s="2" t="str">
        <f t="shared" si="103"/>
        <v>USD</v>
      </c>
      <c r="N941" s="2">
        <v>5985</v>
      </c>
      <c r="O941" s="2" t="s">
        <v>17</v>
      </c>
      <c r="P941" s="2">
        <v>415.261213</v>
      </c>
      <c r="Q941" s="2">
        <v>2485338.36</v>
      </c>
      <c r="R941" s="2">
        <v>5.2832215400000004</v>
      </c>
      <c r="S941" s="2">
        <v>31620.08092</v>
      </c>
      <c r="T941" s="6">
        <v>910628</v>
      </c>
    </row>
    <row r="942" spans="1:20">
      <c r="A942" s="5" t="s">
        <v>12</v>
      </c>
      <c r="B942" s="2" t="s">
        <v>1271</v>
      </c>
      <c r="C942" s="2" t="s">
        <v>14</v>
      </c>
      <c r="D942" s="3" t="s">
        <v>15</v>
      </c>
      <c r="E942" s="2" t="s">
        <v>1274</v>
      </c>
      <c r="F942" s="2" t="str">
        <f t="shared" si="98"/>
        <v>NP-20</v>
      </c>
      <c r="G942" s="2" t="str">
        <f t="shared" si="99"/>
        <v>STAINLESS STEEL SPORTS BOTTLE 750 ML S-308-C6</v>
      </c>
      <c r="H942" s="2" t="str">
        <f t="shared" si="100"/>
        <v>QTY:20880 PCS USD 1.113 PER PCS</v>
      </c>
      <c r="I942" s="15" t="str">
        <f t="shared" si="101"/>
        <v>QTY:20880</v>
      </c>
      <c r="J942" s="15">
        <f t="shared" si="104"/>
        <v>20880</v>
      </c>
      <c r="K942" s="2">
        <f ca="1">IFERROR(
TRIM(_xlfn.TEXTAFTER(_xlfn.TEXTBEFORE(_xlfn.TEXTAFTER(tblRaw[[#This Row],[GOODS DESCRIPTION]],"QTY"),"/")," ")),
tblRaw[[#This Row],[Unit of measure]]
)</f>
        <v>0</v>
      </c>
      <c r="L942" s="2">
        <f t="shared" si="102"/>
        <v>1.113</v>
      </c>
      <c r="M942" s="2" t="str">
        <f t="shared" si="103"/>
        <v>USD</v>
      </c>
      <c r="N942" s="2">
        <v>3712</v>
      </c>
      <c r="O942" s="2" t="s">
        <v>17</v>
      </c>
      <c r="P942" s="2">
        <v>536.31583780000005</v>
      </c>
      <c r="Q942" s="2">
        <v>1990804.39</v>
      </c>
      <c r="R942" s="2">
        <v>6.8233567150000001</v>
      </c>
      <c r="S942" s="2">
        <v>25328.30013</v>
      </c>
      <c r="T942" s="6">
        <v>729430.8</v>
      </c>
    </row>
    <row r="943" spans="1:20">
      <c r="A943" s="5" t="s">
        <v>12</v>
      </c>
      <c r="B943" s="2" t="s">
        <v>1271</v>
      </c>
      <c r="C943" s="2" t="s">
        <v>14</v>
      </c>
      <c r="D943" s="3" t="s">
        <v>15</v>
      </c>
      <c r="E943" s="2" t="s">
        <v>1275</v>
      </c>
      <c r="F943" s="2" t="str">
        <f t="shared" si="98"/>
        <v>NP-19</v>
      </c>
      <c r="G943" s="2" t="str">
        <f t="shared" si="99"/>
        <v>STEEL SALT BOTTLE</v>
      </c>
      <c r="H943" s="2" t="str">
        <f t="shared" si="100"/>
        <v>QTY: 50400 PCS / USD 0.4932 PER PCS</v>
      </c>
      <c r="I943" s="15" t="str">
        <f t="shared" si="101"/>
        <v>QTY:</v>
      </c>
      <c r="J943" s="15">
        <f t="shared" si="104"/>
        <v>50400</v>
      </c>
      <c r="K943" s="2" t="str">
        <f>IFERROR(
TRIM(_xlfn.TEXTAFTER(_xlfn.TEXTBEFORE(_xlfn.TEXTAFTER(tblRaw[[#This Row],[GOODS DESCRIPTION]],"QTY"),"/")," ")),
tblRaw[[#This Row],[Unit of measure]]
)</f>
        <v>50400 PCS</v>
      </c>
      <c r="L943" s="2">
        <f t="shared" si="102"/>
        <v>0.49320000000000003</v>
      </c>
      <c r="M943" s="2" t="str">
        <f t="shared" si="103"/>
        <v>USD</v>
      </c>
      <c r="N943" s="2">
        <v>7875</v>
      </c>
      <c r="O943" s="2" t="s">
        <v>17</v>
      </c>
      <c r="P943" s="2">
        <v>268.73822730000001</v>
      </c>
      <c r="Q943" s="2">
        <v>2116313.54</v>
      </c>
      <c r="R943" s="2">
        <v>3.4190614159999999</v>
      </c>
      <c r="S943" s="2">
        <v>26925.108649999998</v>
      </c>
      <c r="T943" s="6">
        <v>775417.3</v>
      </c>
    </row>
    <row r="944" spans="1:20">
      <c r="A944" s="5" t="s">
        <v>12</v>
      </c>
      <c r="B944" s="2" t="s">
        <v>1271</v>
      </c>
      <c r="C944" s="2" t="s">
        <v>14</v>
      </c>
      <c r="D944" s="3" t="s">
        <v>15</v>
      </c>
      <c r="E944" s="2" t="s">
        <v>1276</v>
      </c>
      <c r="F944" s="2" t="str">
        <f t="shared" si="98"/>
        <v>SB-01</v>
      </c>
      <c r="G944" s="2" t="str">
        <f t="shared" si="99"/>
        <v>STAINLESS STEEL SPORTS BOTTLE 750ML SG-702</v>
      </c>
      <c r="H944" s="2" t="str">
        <f t="shared" si="100"/>
        <v>QTY: 16632NUM USD 1.205 PER NUM</v>
      </c>
      <c r="I944" s="15" t="str">
        <f t="shared" si="101"/>
        <v>QTY:</v>
      </c>
      <c r="J944" s="15" t="str">
        <f t="shared" si="104"/>
        <v/>
      </c>
      <c r="K944" s="2">
        <f ca="1">IFERROR(
TRIM(_xlfn.TEXTAFTER(_xlfn.TEXTBEFORE(_xlfn.TEXTAFTER(tblRaw[[#This Row],[GOODS DESCRIPTION]],"QTY"),"/")," ")),
tblRaw[[#This Row],[Unit of measure]]
)</f>
        <v>0</v>
      </c>
      <c r="L944" s="2">
        <f t="shared" si="102"/>
        <v>1.2050000000000001</v>
      </c>
      <c r="M944" s="2" t="str">
        <f t="shared" si="103"/>
        <v>USD</v>
      </c>
      <c r="N944" s="2">
        <v>2633.4</v>
      </c>
      <c r="O944" s="2" t="s">
        <v>17</v>
      </c>
      <c r="P944" s="2">
        <v>651.3647072</v>
      </c>
      <c r="Q944" s="2">
        <v>1715303.82</v>
      </c>
      <c r="R944" s="2">
        <v>8.2870827889999994</v>
      </c>
      <c r="S944" s="2">
        <v>21823.203819999999</v>
      </c>
      <c r="T944" s="6">
        <v>628487.4</v>
      </c>
    </row>
    <row r="945" spans="1:20">
      <c r="A945" s="5" t="s">
        <v>12</v>
      </c>
      <c r="B945" s="2" t="s">
        <v>1271</v>
      </c>
      <c r="C945" s="2" t="s">
        <v>14</v>
      </c>
      <c r="D945" s="3" t="s">
        <v>15</v>
      </c>
      <c r="E945" s="2" t="s">
        <v>1277</v>
      </c>
      <c r="F945" s="2" t="str">
        <f t="shared" si="98"/>
        <v>NP-21</v>
      </c>
      <c r="G945" s="2" t="str">
        <f t="shared" si="99"/>
        <v>STAINLESS STEEL SPORTS BOTTLE 650ML S115</v>
      </c>
      <c r="H945" s="2" t="str">
        <f t="shared" si="100"/>
        <v>QTY: 17532 NUM USD 1.140 PER NUM</v>
      </c>
      <c r="I945" s="15" t="str">
        <f t="shared" si="101"/>
        <v>QTY:</v>
      </c>
      <c r="J945" s="15">
        <f t="shared" si="104"/>
        <v>17532</v>
      </c>
      <c r="K945" s="2">
        <f ca="1">IFERROR(
TRIM(_xlfn.TEXTAFTER(_xlfn.TEXTBEFORE(_xlfn.TEXTAFTER(tblRaw[[#This Row],[GOODS DESCRIPTION]],"QTY"),"/")," ")),
tblRaw[[#This Row],[Unit of measure]]
)</f>
        <v>0</v>
      </c>
      <c r="L945" s="2">
        <f t="shared" si="102"/>
        <v>1.1399999999999999</v>
      </c>
      <c r="M945" s="2" t="str">
        <f t="shared" si="103"/>
        <v>USD</v>
      </c>
      <c r="N945" s="2">
        <v>3068.1</v>
      </c>
      <c r="O945" s="2" t="s">
        <v>17</v>
      </c>
      <c r="P945" s="2">
        <v>557.54043869999998</v>
      </c>
      <c r="Q945" s="2">
        <v>1710589.82</v>
      </c>
      <c r="R945" s="2">
        <v>7.0933898050000002</v>
      </c>
      <c r="S945" s="2">
        <v>21763.22926</v>
      </c>
      <c r="T945" s="6">
        <v>626760.19999999995</v>
      </c>
    </row>
    <row r="946" spans="1:20">
      <c r="A946" s="5" t="s">
        <v>12</v>
      </c>
      <c r="B946" s="2" t="s">
        <v>1271</v>
      </c>
      <c r="C946" s="2" t="s">
        <v>14</v>
      </c>
      <c r="D946" s="3" t="s">
        <v>15</v>
      </c>
      <c r="E946" s="2" t="s">
        <v>1278</v>
      </c>
      <c r="F946" s="2" t="str">
        <f t="shared" si="98"/>
        <v>AM-06</v>
      </c>
      <c r="G946" s="2" t="str">
        <f t="shared" si="99"/>
        <v>STAINLESS STEEL BOTTLE 750ML SG805</v>
      </c>
      <c r="H946" s="2" t="str">
        <f t="shared" si="100"/>
        <v>QTY: 11196 NUM USD1.140 PER NUM</v>
      </c>
      <c r="I946" s="15" t="str">
        <f t="shared" si="101"/>
        <v/>
      </c>
      <c r="J946" s="15">
        <f t="shared" si="104"/>
        <v>11196</v>
      </c>
      <c r="K946" s="2">
        <f ca="1">IFERROR(
TRIM(_xlfn.TEXTAFTER(_xlfn.TEXTBEFORE(_xlfn.TEXTAFTER(tblRaw[[#This Row],[GOODS DESCRIPTION]],"QTY"),"/")," ")),
tblRaw[[#This Row],[Unit of measure]]
)</f>
        <v>0</v>
      </c>
      <c r="L946" s="2">
        <f t="shared" si="102"/>
        <v>0.14000000000000001</v>
      </c>
      <c r="M946" s="2" t="str">
        <f t="shared" si="103"/>
        <v>USD</v>
      </c>
      <c r="N946" s="2">
        <v>1679.4</v>
      </c>
      <c r="O946" s="2" t="s">
        <v>17</v>
      </c>
      <c r="P946" s="2">
        <v>650.46381450000001</v>
      </c>
      <c r="Q946" s="2">
        <v>1092388.93</v>
      </c>
      <c r="R946" s="2">
        <v>8.2756210489999997</v>
      </c>
      <c r="S946" s="2">
        <v>13898.07799</v>
      </c>
      <c r="T946" s="6">
        <v>400251.3</v>
      </c>
    </row>
    <row r="947" spans="1:20">
      <c r="A947" s="5" t="s">
        <v>12</v>
      </c>
      <c r="B947" s="2" t="s">
        <v>1271</v>
      </c>
      <c r="C947" s="2" t="s">
        <v>14</v>
      </c>
      <c r="D947" s="3" t="s">
        <v>15</v>
      </c>
      <c r="E947" s="2" t="s">
        <v>1279</v>
      </c>
      <c r="F947" s="2" t="str">
        <f t="shared" si="98"/>
        <v>AM-253</v>
      </c>
      <c r="G947" s="2" t="str">
        <f t="shared" si="99"/>
        <v>STEEL KITCHEN TURNER</v>
      </c>
      <c r="H947" s="2" t="str">
        <f t="shared" si="100"/>
        <v>QTY:4464 PCS/ USD 0.573 PER PCS</v>
      </c>
      <c r="I947" s="15" t="str">
        <f t="shared" si="101"/>
        <v/>
      </c>
      <c r="J947" s="15">
        <f t="shared" si="104"/>
        <v>4464</v>
      </c>
      <c r="K947" s="2" t="str">
        <f>IFERROR(
TRIM(_xlfn.TEXTAFTER(_xlfn.TEXTBEFORE(_xlfn.TEXTAFTER(tblRaw[[#This Row],[GOODS DESCRIPTION]],"QTY"),"/")," ")),
tblRaw[[#This Row],[Unit of measure]]
)</f>
        <v>PCS</v>
      </c>
      <c r="L947" s="2">
        <f t="shared" si="102"/>
        <v>0.57299999999999995</v>
      </c>
      <c r="M947" s="2" t="str">
        <f t="shared" si="103"/>
        <v>USD</v>
      </c>
      <c r="N947" s="2">
        <v>434</v>
      </c>
      <c r="O947" s="2" t="s">
        <v>17</v>
      </c>
      <c r="P947" s="2">
        <v>534.14032259999999</v>
      </c>
      <c r="Q947" s="2">
        <v>231816.9</v>
      </c>
      <c r="R947" s="2">
        <v>6.7956784040000002</v>
      </c>
      <c r="S947" s="2">
        <v>2949.324427</v>
      </c>
      <c r="T947" s="6">
        <v>84937.7</v>
      </c>
    </row>
    <row r="948" spans="1:20">
      <c r="A948" s="5" t="s">
        <v>12</v>
      </c>
      <c r="B948" s="2" t="s">
        <v>1271</v>
      </c>
      <c r="C948" s="2" t="s">
        <v>14</v>
      </c>
      <c r="D948" s="3" t="s">
        <v>15</v>
      </c>
      <c r="E948" s="2" t="s">
        <v>1280</v>
      </c>
      <c r="F948" s="2" t="str">
        <f t="shared" si="98"/>
        <v>NP-003</v>
      </c>
      <c r="G948" s="2" t="str">
        <f t="shared" si="99"/>
        <v>- STEEL ZHARA</v>
      </c>
      <c r="H948" s="2" t="str">
        <f t="shared" si="100"/>
        <v>QTY:102000 PCS/USD 0.4484 PER PCS</v>
      </c>
      <c r="I948" s="15" t="str">
        <f t="shared" si="101"/>
        <v>QTY:102000</v>
      </c>
      <c r="J948" s="15">
        <f t="shared" si="104"/>
        <v>102000</v>
      </c>
      <c r="K948" s="2" t="str">
        <f>IFERROR(
TRIM(_xlfn.TEXTAFTER(_xlfn.TEXTBEFORE(_xlfn.TEXTAFTER(tblRaw[[#This Row],[GOODS DESCRIPTION]],"QTY"),"/")," ")),
tblRaw[[#This Row],[Unit of measure]]
)</f>
        <v>PCS</v>
      </c>
      <c r="L948" s="2">
        <f t="shared" si="102"/>
        <v>0.44840000000000002</v>
      </c>
      <c r="M948" s="2" t="str">
        <f t="shared" si="103"/>
        <v>USD</v>
      </c>
      <c r="N948" s="2">
        <v>9520</v>
      </c>
      <c r="O948" s="2" t="s">
        <v>17</v>
      </c>
      <c r="P948" s="2">
        <v>409.03009029999998</v>
      </c>
      <c r="Q948" s="2">
        <v>3893966.46</v>
      </c>
      <c r="R948" s="2">
        <v>5.2039451699999999</v>
      </c>
      <c r="S948" s="2">
        <v>49541.558019999997</v>
      </c>
      <c r="T948" s="6">
        <v>1426749.3</v>
      </c>
    </row>
    <row r="949" spans="1:20">
      <c r="A949" s="5" t="s">
        <v>12</v>
      </c>
      <c r="B949" s="2" t="s">
        <v>1271</v>
      </c>
      <c r="C949" s="2" t="s">
        <v>14</v>
      </c>
      <c r="D949" s="3" t="s">
        <v>15</v>
      </c>
      <c r="E949" s="2" t="s">
        <v>1281</v>
      </c>
      <c r="F949" s="2" t="str">
        <f t="shared" si="98"/>
        <v>NP-55</v>
      </c>
      <c r="G949" s="2" t="str">
        <f t="shared" si="99"/>
        <v>STEEL TEA STRAINER</v>
      </c>
      <c r="H949" s="2" t="str">
        <f t="shared" si="100"/>
        <v>QTY:50400 PCS/USD 0.3109 PER PCS</v>
      </c>
      <c r="I949" s="15" t="str">
        <f t="shared" si="101"/>
        <v>QTY:50400</v>
      </c>
      <c r="J949" s="15">
        <f t="shared" si="104"/>
        <v>50400</v>
      </c>
      <c r="K949" s="2" t="str">
        <f>IFERROR(
TRIM(_xlfn.TEXTAFTER(_xlfn.TEXTBEFORE(_xlfn.TEXTAFTER(tblRaw[[#This Row],[GOODS DESCRIPTION]],"QTY"),"/")," ")),
tblRaw[[#This Row],[Unit of measure]]
)</f>
        <v>PCS</v>
      </c>
      <c r="L949" s="2">
        <f t="shared" si="102"/>
        <v>0.31090000000000001</v>
      </c>
      <c r="M949" s="2" t="str">
        <f t="shared" si="103"/>
        <v>USD</v>
      </c>
      <c r="N949" s="2">
        <v>2310</v>
      </c>
      <c r="O949" s="2" t="s">
        <v>17</v>
      </c>
      <c r="P949" s="2">
        <v>577.51823379999996</v>
      </c>
      <c r="Q949" s="2">
        <v>1334067.1200000001</v>
      </c>
      <c r="R949" s="2">
        <v>7.3475602259999997</v>
      </c>
      <c r="S949" s="2">
        <v>16972.864119999998</v>
      </c>
      <c r="T949" s="6">
        <v>488802.1</v>
      </c>
    </row>
    <row r="950" spans="1:20">
      <c r="A950" s="5" t="s">
        <v>12</v>
      </c>
      <c r="B950" s="2" t="s">
        <v>1271</v>
      </c>
      <c r="C950" s="2" t="s">
        <v>14</v>
      </c>
      <c r="D950" s="3" t="s">
        <v>15</v>
      </c>
      <c r="E950" s="2" t="s">
        <v>1282</v>
      </c>
      <c r="F950" s="2" t="str">
        <f t="shared" si="98"/>
        <v>AM-253</v>
      </c>
      <c r="G950" s="2" t="str">
        <f t="shared" si="99"/>
        <v>STEEL KITCHEN TURNER</v>
      </c>
      <c r="H950" s="2" t="str">
        <f t="shared" si="100"/>
        <v>QTY:17424 PCS/ USD 0.5754 PER PCS</v>
      </c>
      <c r="I950" s="15" t="str">
        <f t="shared" si="101"/>
        <v/>
      </c>
      <c r="J950" s="15">
        <f t="shared" si="104"/>
        <v>17424</v>
      </c>
      <c r="K950" s="2" t="str">
        <f>IFERROR(
TRIM(_xlfn.TEXTAFTER(_xlfn.TEXTBEFORE(_xlfn.TEXTAFTER(tblRaw[[#This Row],[GOODS DESCRIPTION]],"QTY"),"/")," ")),
tblRaw[[#This Row],[Unit of measure]]
)</f>
        <v>PCS</v>
      </c>
      <c r="L950" s="2">
        <f t="shared" si="102"/>
        <v>0.57540000000000002</v>
      </c>
      <c r="M950" s="2" t="str">
        <f t="shared" si="103"/>
        <v>USD</v>
      </c>
      <c r="N950" s="2">
        <v>1452</v>
      </c>
      <c r="O950" s="2" t="s">
        <v>17</v>
      </c>
      <c r="P950" s="2">
        <v>587.86486909999996</v>
      </c>
      <c r="Q950" s="2">
        <v>853579.79</v>
      </c>
      <c r="R950" s="2">
        <v>7.4791968080000002</v>
      </c>
      <c r="S950" s="2">
        <v>10859.79377</v>
      </c>
      <c r="T950" s="6">
        <v>312751.7</v>
      </c>
    </row>
    <row r="951" spans="1:20">
      <c r="A951" s="5" t="s">
        <v>12</v>
      </c>
      <c r="B951" s="2" t="s">
        <v>1283</v>
      </c>
      <c r="C951" s="2" t="s">
        <v>14</v>
      </c>
      <c r="D951" s="3" t="s">
        <v>15</v>
      </c>
      <c r="E951" s="2" t="s">
        <v>1284</v>
      </c>
      <c r="F951" s="2" t="str">
        <f t="shared" si="98"/>
        <v>NP-21</v>
      </c>
      <c r="G951" s="2" t="str">
        <f t="shared" si="99"/>
        <v>STAINLESS STEEL SPORTS BOTTLE 650ML S115</v>
      </c>
      <c r="H951" s="2" t="str">
        <f t="shared" si="100"/>
        <v>QTY:22248PCSUSD 1.140PER PCS</v>
      </c>
      <c r="I951" s="15" t="str">
        <f t="shared" si="101"/>
        <v>QTY:22248PCSUSD</v>
      </c>
      <c r="J951" s="15" t="str">
        <f t="shared" si="104"/>
        <v/>
      </c>
      <c r="K951" s="2">
        <f ca="1">IFERROR(
TRIM(_xlfn.TEXTAFTER(_xlfn.TEXTBEFORE(_xlfn.TEXTAFTER(tblRaw[[#This Row],[GOODS DESCRIPTION]],"QTY"),"/")," ")),
tblRaw[[#This Row],[Unit of measure]]
)</f>
        <v>0</v>
      </c>
      <c r="L951" s="2" t="str">
        <f t="shared" si="102"/>
        <v/>
      </c>
      <c r="M951" s="2" t="str">
        <f t="shared" si="103"/>
        <v>USD</v>
      </c>
      <c r="N951" s="2">
        <v>3893.4</v>
      </c>
      <c r="O951" s="2" t="s">
        <v>17</v>
      </c>
      <c r="P951" s="2">
        <v>558.33801300000005</v>
      </c>
      <c r="Q951" s="2">
        <v>2173833.2200000002</v>
      </c>
      <c r="R951" s="2">
        <v>7.103537062</v>
      </c>
      <c r="S951" s="2">
        <v>27656.911199999999</v>
      </c>
      <c r="T951" s="6">
        <v>796492.5</v>
      </c>
    </row>
    <row r="952" spans="1:20">
      <c r="A952" s="5" t="s">
        <v>12</v>
      </c>
      <c r="B952" s="2" t="s">
        <v>1283</v>
      </c>
      <c r="C952" s="2" t="s">
        <v>14</v>
      </c>
      <c r="D952" s="3" t="s">
        <v>15</v>
      </c>
      <c r="E952" s="2" t="s">
        <v>1285</v>
      </c>
      <c r="F952" s="2" t="str">
        <f t="shared" si="98"/>
        <v>AM-06</v>
      </c>
      <c r="G952" s="2" t="str">
        <f t="shared" si="99"/>
        <v>- STAINLESS STEEL BOTTLE 750ML SG805</v>
      </c>
      <c r="H952" s="2" t="str">
        <f t="shared" si="100"/>
        <v>QTY:16488 PCS/USD 1.140 PER PCS</v>
      </c>
      <c r="I952" s="15" t="str">
        <f t="shared" si="101"/>
        <v/>
      </c>
      <c r="J952" s="15">
        <f t="shared" si="104"/>
        <v>16488</v>
      </c>
      <c r="K952" s="2" t="str">
        <f>IFERROR(
TRIM(_xlfn.TEXTAFTER(_xlfn.TEXTBEFORE(_xlfn.TEXTAFTER(tblRaw[[#This Row],[GOODS DESCRIPTION]],"QTY"),"/")," ")),
tblRaw[[#This Row],[Unit of measure]]
)</f>
        <v>PCS</v>
      </c>
      <c r="L952" s="2">
        <f t="shared" si="102"/>
        <v>1.1399999999999999</v>
      </c>
      <c r="M952" s="2" t="str">
        <f t="shared" si="103"/>
        <v>USD</v>
      </c>
      <c r="N952" s="2">
        <v>2473.1999999999998</v>
      </c>
      <c r="O952" s="2" t="s">
        <v>17</v>
      </c>
      <c r="P952" s="2">
        <v>651.39431909999996</v>
      </c>
      <c r="Q952" s="2">
        <v>1611028.43</v>
      </c>
      <c r="R952" s="2">
        <v>8.2874595309999997</v>
      </c>
      <c r="S952" s="2">
        <v>20496.544910000001</v>
      </c>
      <c r="T952" s="6">
        <v>590280.9</v>
      </c>
    </row>
    <row r="953" spans="1:20">
      <c r="A953" s="5" t="s">
        <v>12</v>
      </c>
      <c r="B953" s="2" t="s">
        <v>1283</v>
      </c>
      <c r="C953" s="2" t="s">
        <v>14</v>
      </c>
      <c r="D953" s="3" t="s">
        <v>18</v>
      </c>
      <c r="E953" s="2" t="s">
        <v>1286</v>
      </c>
      <c r="F953" s="2" t="str">
        <f t="shared" si="98"/>
        <v>STEEL</v>
      </c>
      <c r="G953" s="2" t="str">
        <f t="shared" si="99"/>
        <v>SCRUBBER 2 PCS SET-8001-2</v>
      </c>
      <c r="H953" s="2" t="str">
        <f t="shared" si="100"/>
        <v>QTY- 165600 SET/USD 0.168 PER SET</v>
      </c>
      <c r="I953" s="15" t="str">
        <f t="shared" si="101"/>
        <v>QTY-</v>
      </c>
      <c r="J953" s="15">
        <f t="shared" si="104"/>
        <v>165600</v>
      </c>
      <c r="K953" s="2" t="str">
        <f>IFERROR(
TRIM(_xlfn.TEXTAFTER(_xlfn.TEXTBEFORE(_xlfn.TEXTAFTER(tblRaw[[#This Row],[GOODS DESCRIPTION]],"QTY"),"/")," ")),
tblRaw[[#This Row],[Unit of measure]]
)</f>
        <v>165600 SET</v>
      </c>
      <c r="L953" s="2">
        <f t="shared" si="102"/>
        <v>0.16800000000000001</v>
      </c>
      <c r="M953" s="2" t="str">
        <f t="shared" si="103"/>
        <v>USD</v>
      </c>
      <c r="N953" s="2">
        <v>4830</v>
      </c>
      <c r="O953" s="2" t="s">
        <v>17</v>
      </c>
      <c r="P953" s="2">
        <v>511.82937470000002</v>
      </c>
      <c r="Q953" s="2">
        <v>2472135.88</v>
      </c>
      <c r="R953" s="2">
        <v>6.5118241059999997</v>
      </c>
      <c r="S953" s="2">
        <v>31452.110430000001</v>
      </c>
      <c r="T953" s="6">
        <v>1086750.8999999999</v>
      </c>
    </row>
    <row r="954" spans="1:20">
      <c r="A954" s="5" t="s">
        <v>12</v>
      </c>
      <c r="B954" s="2" t="s">
        <v>1283</v>
      </c>
      <c r="C954" s="2" t="s">
        <v>14</v>
      </c>
      <c r="D954" s="3" t="s">
        <v>15</v>
      </c>
      <c r="E954" s="2" t="s">
        <v>1287</v>
      </c>
      <c r="F954" s="2" t="str">
        <f t="shared" si="98"/>
        <v>SB-01</v>
      </c>
      <c r="G954" s="2" t="str">
        <f t="shared" si="99"/>
        <v>- STAINLESS STEEL SPORTS BOTTLE 750ML SG-702</v>
      </c>
      <c r="H954" s="2" t="str">
        <f t="shared" si="100"/>
        <v>QTY:6192PCS/USD 1.205 PER PCS</v>
      </c>
      <c r="I954" s="15" t="str">
        <f t="shared" si="101"/>
        <v>QTY:6192PCS/USD</v>
      </c>
      <c r="J954" s="15" t="str">
        <f t="shared" si="104"/>
        <v/>
      </c>
      <c r="K954" s="2">
        <f ca="1">IFERROR(
TRIM(_xlfn.TEXTAFTER(_xlfn.TEXTBEFORE(_xlfn.TEXTAFTER(tblRaw[[#This Row],[GOODS DESCRIPTION]],"QTY"),"/")," ")),
tblRaw[[#This Row],[Unit of measure]]
)</f>
        <v>0</v>
      </c>
      <c r="L954" s="2">
        <f t="shared" si="102"/>
        <v>1.2050000000000001</v>
      </c>
      <c r="M954" s="2" t="str">
        <f t="shared" si="103"/>
        <v>USD</v>
      </c>
      <c r="N954" s="2">
        <v>980.4</v>
      </c>
      <c r="O954" s="2" t="s">
        <v>17</v>
      </c>
      <c r="P954" s="2">
        <v>652.29641979999997</v>
      </c>
      <c r="Q954" s="2">
        <v>639511.41</v>
      </c>
      <c r="R954" s="2">
        <v>8.2989366390000008</v>
      </c>
      <c r="S954" s="2">
        <v>8136.2774810000001</v>
      </c>
      <c r="T954" s="6">
        <v>234317</v>
      </c>
    </row>
    <row r="955" spans="1:20">
      <c r="A955" s="5" t="s">
        <v>12</v>
      </c>
      <c r="B955" s="2" t="s">
        <v>1283</v>
      </c>
      <c r="C955" s="2" t="s">
        <v>14</v>
      </c>
      <c r="D955" s="3" t="s">
        <v>15</v>
      </c>
      <c r="E955" s="2" t="s">
        <v>1288</v>
      </c>
      <c r="F955" s="2" t="str">
        <f t="shared" si="98"/>
        <v>SM1168</v>
      </c>
      <c r="G955" s="2" t="str">
        <f t="shared" si="99"/>
        <v>STEEL HANGER WITH HOOK</v>
      </c>
      <c r="H955" s="2" t="str">
        <f t="shared" si="100"/>
        <v>QTY:57792 PCS/USD 1.35 PER PCS</v>
      </c>
      <c r="I955" s="15" t="str">
        <f t="shared" si="101"/>
        <v/>
      </c>
      <c r="J955" s="15">
        <f t="shared" si="104"/>
        <v>57792</v>
      </c>
      <c r="K955" s="2" t="str">
        <f>IFERROR(
TRIM(_xlfn.TEXTAFTER(_xlfn.TEXTBEFORE(_xlfn.TEXTAFTER(tblRaw[[#This Row],[GOODS DESCRIPTION]],"QTY"),"/")," ")),
tblRaw[[#This Row],[Unit of measure]]
)</f>
        <v>PCS</v>
      </c>
      <c r="L955" s="2">
        <f t="shared" si="102"/>
        <v>1.35</v>
      </c>
      <c r="M955" s="2" t="str">
        <f t="shared" si="103"/>
        <v>USD</v>
      </c>
      <c r="N955" s="2">
        <v>10836</v>
      </c>
      <c r="O955" s="2" t="s">
        <v>17</v>
      </c>
      <c r="P955" s="2">
        <v>592.34257290000005</v>
      </c>
      <c r="Q955" s="2">
        <v>6418624.1200000001</v>
      </c>
      <c r="R955" s="2">
        <v>7.5361650500000001</v>
      </c>
      <c r="S955" s="2">
        <v>81661.884479999993</v>
      </c>
      <c r="T955" s="6">
        <v>2351783.9</v>
      </c>
    </row>
    <row r="956" spans="1:20">
      <c r="A956" s="5" t="s">
        <v>12</v>
      </c>
      <c r="B956" s="2" t="s">
        <v>1289</v>
      </c>
      <c r="C956" s="2" t="s">
        <v>14</v>
      </c>
      <c r="D956" s="3" t="s">
        <v>15</v>
      </c>
      <c r="E956" s="2" t="s">
        <v>1290</v>
      </c>
      <c r="F956" s="2" t="str">
        <f t="shared" si="98"/>
        <v>6587</v>
      </c>
      <c r="G956" s="2" t="str">
        <f t="shared" si="99"/>
        <v>STEEL LUNCH BOX SMALL</v>
      </c>
      <c r="H956" s="2" t="str">
        <f t="shared" si="100"/>
        <v>QTY:19920 PCS/USD 1.73 PER PCS</v>
      </c>
      <c r="I956" s="15" t="str">
        <f t="shared" si="101"/>
        <v/>
      </c>
      <c r="J956" s="15">
        <f t="shared" si="104"/>
        <v>19920</v>
      </c>
      <c r="K956" s="2" t="str">
        <f>IFERROR(
TRIM(_xlfn.TEXTAFTER(_xlfn.TEXTBEFORE(_xlfn.TEXTAFTER(tblRaw[[#This Row],[GOODS DESCRIPTION]],"QTY"),"/")," ")),
tblRaw[[#This Row],[Unit of measure]]
)</f>
        <v>PCS</v>
      </c>
      <c r="L956" s="2">
        <f t="shared" si="102"/>
        <v>1.73</v>
      </c>
      <c r="M956" s="2" t="str">
        <f t="shared" si="103"/>
        <v>USD</v>
      </c>
      <c r="N956" s="2">
        <v>4042.1</v>
      </c>
      <c r="O956" s="2" t="s">
        <v>17</v>
      </c>
      <c r="P956" s="2">
        <v>703.61633800000004</v>
      </c>
      <c r="Q956" s="2">
        <v>2844087.6</v>
      </c>
      <c r="R956" s="2">
        <v>9.1319446860000006</v>
      </c>
      <c r="S956" s="2">
        <v>36912.233610000003</v>
      </c>
      <c r="T956" s="6">
        <v>1042073.7</v>
      </c>
    </row>
    <row r="957" spans="1:20">
      <c r="A957" s="5" t="s">
        <v>12</v>
      </c>
      <c r="B957" s="2" t="s">
        <v>1289</v>
      </c>
      <c r="C957" s="2" t="s">
        <v>14</v>
      </c>
      <c r="D957" s="3" t="s">
        <v>15</v>
      </c>
      <c r="E957" s="2" t="s">
        <v>1291</v>
      </c>
      <c r="F957" s="2" t="str">
        <f t="shared" si="98"/>
        <v>6856</v>
      </c>
      <c r="G957" s="2" t="str">
        <f t="shared" si="99"/>
        <v>STEEL ROUND CONTAINER</v>
      </c>
      <c r="H957" s="2" t="str">
        <f t="shared" si="100"/>
        <v>QTY:24576 PCS/USD 0.66 PER PCS</v>
      </c>
      <c r="I957" s="15" t="str">
        <f t="shared" si="101"/>
        <v/>
      </c>
      <c r="J957" s="15">
        <f t="shared" si="104"/>
        <v>24576</v>
      </c>
      <c r="K957" s="2" t="str">
        <f>IFERROR(
TRIM(_xlfn.TEXTAFTER(_xlfn.TEXTBEFORE(_xlfn.TEXTAFTER(tblRaw[[#This Row],[GOODS DESCRIPTION]],"QTY"),"/")," ")),
tblRaw[[#This Row],[Unit of measure]]
)</f>
        <v>PCS</v>
      </c>
      <c r="L957" s="2">
        <f t="shared" si="102"/>
        <v>0.66</v>
      </c>
      <c r="M957" s="2" t="str">
        <f t="shared" si="103"/>
        <v>USD</v>
      </c>
      <c r="N957" s="2">
        <v>2048</v>
      </c>
      <c r="O957" s="2" t="s">
        <v>17</v>
      </c>
      <c r="P957" s="2">
        <v>653.63113280000005</v>
      </c>
      <c r="Q957" s="2">
        <v>1338636.56</v>
      </c>
      <c r="R957" s="2">
        <v>8.4832074340000005</v>
      </c>
      <c r="S957" s="2">
        <v>17373.608830000001</v>
      </c>
      <c r="T957" s="6">
        <v>490476.4</v>
      </c>
    </row>
    <row r="958" spans="1:20">
      <c r="A958" s="5" t="s">
        <v>12</v>
      </c>
      <c r="B958" s="2" t="s">
        <v>1289</v>
      </c>
      <c r="C958" s="2" t="s">
        <v>14</v>
      </c>
      <c r="D958" s="3" t="s">
        <v>15</v>
      </c>
      <c r="E958" s="2" t="s">
        <v>1292</v>
      </c>
      <c r="F958" s="2" t="str">
        <f t="shared" si="98"/>
        <v>KWP-1000B</v>
      </c>
      <c r="G958" s="2" t="str">
        <f t="shared" si="99"/>
        <v>SS OIL POT 900ML</v>
      </c>
      <c r="H958" s="2" t="str">
        <f t="shared" si="100"/>
        <v>QTY: 17040 PCS/USD 1.64 PER PCS</v>
      </c>
      <c r="I958" s="15" t="str">
        <f t="shared" si="101"/>
        <v>QTY:</v>
      </c>
      <c r="J958" s="15">
        <f t="shared" si="104"/>
        <v>17040</v>
      </c>
      <c r="K958" s="2" t="str">
        <f>IFERROR(
TRIM(_xlfn.TEXTAFTER(_xlfn.TEXTBEFORE(_xlfn.TEXTAFTER(tblRaw[[#This Row],[GOODS DESCRIPTION]],"QTY"),"/")," ")),
tblRaw[[#This Row],[Unit of measure]]
)</f>
        <v>17040 PCS</v>
      </c>
      <c r="L958" s="2">
        <f t="shared" si="102"/>
        <v>1.64</v>
      </c>
      <c r="M958" s="2" t="str">
        <f t="shared" si="103"/>
        <v>USD</v>
      </c>
      <c r="N958" s="2">
        <v>4260</v>
      </c>
      <c r="O958" s="2" t="s">
        <v>17</v>
      </c>
      <c r="P958" s="2">
        <v>548.04569949999996</v>
      </c>
      <c r="Q958" s="2">
        <v>2334674.6800000002</v>
      </c>
      <c r="R958" s="2">
        <v>7.1128578779999998</v>
      </c>
      <c r="S958" s="2">
        <v>30300.774560000002</v>
      </c>
      <c r="T958" s="6">
        <v>855424.8</v>
      </c>
    </row>
    <row r="959" spans="1:20">
      <c r="A959" s="5" t="s">
        <v>12</v>
      </c>
      <c r="B959" s="2" t="s">
        <v>1289</v>
      </c>
      <c r="C959" s="2" t="s">
        <v>14</v>
      </c>
      <c r="D959" s="3" t="s">
        <v>15</v>
      </c>
      <c r="E959" s="2" t="s">
        <v>1293</v>
      </c>
      <c r="F959" s="2" t="str">
        <f t="shared" si="98"/>
        <v>6901</v>
      </c>
      <c r="G959" s="2" t="str">
        <f t="shared" si="99"/>
        <v>STEEL RECTANGLE CONTAINER</v>
      </c>
      <c r="H959" s="2" t="str">
        <f t="shared" si="100"/>
        <v>QTY:54696 PCS/ USD 1.06 PER PCS</v>
      </c>
      <c r="I959" s="15" t="str">
        <f t="shared" si="101"/>
        <v/>
      </c>
      <c r="J959" s="15">
        <f t="shared" si="104"/>
        <v>54696</v>
      </c>
      <c r="K959" s="2" t="str">
        <f>IFERROR(
TRIM(_xlfn.TEXTAFTER(_xlfn.TEXTBEFORE(_xlfn.TEXTAFTER(tblRaw[[#This Row],[GOODS DESCRIPTION]],"QTY"),"/")," ")),
tblRaw[[#This Row],[Unit of measure]]
)</f>
        <v>PCS</v>
      </c>
      <c r="L959" s="2">
        <f t="shared" si="102"/>
        <v>1.06</v>
      </c>
      <c r="M959" s="2" t="str">
        <f t="shared" si="103"/>
        <v>USD</v>
      </c>
      <c r="N959" s="2">
        <v>8888.1</v>
      </c>
      <c r="O959" s="2" t="s">
        <v>17</v>
      </c>
      <c r="P959" s="2">
        <v>538.34421980000002</v>
      </c>
      <c r="Q959" s="2">
        <v>4784857.26</v>
      </c>
      <c r="R959" s="2">
        <v>6.9869463959999996</v>
      </c>
      <c r="S959" s="2">
        <v>62100.678260000001</v>
      </c>
      <c r="T959" s="6">
        <v>1753171.7</v>
      </c>
    </row>
    <row r="960" spans="1:20">
      <c r="A960" s="5" t="s">
        <v>12</v>
      </c>
      <c r="B960" s="2" t="s">
        <v>1289</v>
      </c>
      <c r="C960" s="2" t="s">
        <v>14</v>
      </c>
      <c r="D960" s="3" t="s">
        <v>15</v>
      </c>
      <c r="E960" s="2" t="s">
        <v>1294</v>
      </c>
      <c r="F960" s="2" t="str">
        <f t="shared" si="98"/>
        <v>8504</v>
      </c>
      <c r="G960" s="2" t="str">
        <f t="shared" si="99"/>
        <v>STEEL LUNCH BOX 2 LAYER</v>
      </c>
      <c r="H960" s="2" t="str">
        <f t="shared" si="100"/>
        <v>QTY:22080 PCS/USD 2.75 PER PCS</v>
      </c>
      <c r="I960" s="15" t="str">
        <f t="shared" si="101"/>
        <v/>
      </c>
      <c r="J960" s="15">
        <f t="shared" si="104"/>
        <v>22080</v>
      </c>
      <c r="K960" s="2" t="str">
        <f>IFERROR(
TRIM(_xlfn.TEXTAFTER(_xlfn.TEXTBEFORE(_xlfn.TEXTAFTER(tblRaw[[#This Row],[GOODS DESCRIPTION]],"QTY"),"/")," ")),
tblRaw[[#This Row],[Unit of measure]]
)</f>
        <v>PCS</v>
      </c>
      <c r="L960" s="2">
        <f t="shared" si="102"/>
        <v>2.75</v>
      </c>
      <c r="M960" s="2" t="str">
        <f t="shared" si="103"/>
        <v>USD</v>
      </c>
      <c r="N960" s="2">
        <v>10561.6</v>
      </c>
      <c r="O960" s="2" t="s">
        <v>17</v>
      </c>
      <c r="P960" s="2">
        <v>474.47092300000003</v>
      </c>
      <c r="Q960" s="2">
        <v>5011172.0999999996</v>
      </c>
      <c r="R960" s="2">
        <v>6.157961362</v>
      </c>
      <c r="S960" s="2">
        <v>65037.924720000003</v>
      </c>
      <c r="T960" s="6">
        <v>1836093.4</v>
      </c>
    </row>
    <row r="961" spans="1:20">
      <c r="A961" s="5" t="s">
        <v>12</v>
      </c>
      <c r="B961" s="2" t="s">
        <v>1289</v>
      </c>
      <c r="C961" s="2" t="s">
        <v>14</v>
      </c>
      <c r="D961" s="3" t="s">
        <v>15</v>
      </c>
      <c r="E961" s="2" t="s">
        <v>1295</v>
      </c>
      <c r="F961" s="2" t="str">
        <f t="shared" si="98"/>
        <v>6857</v>
      </c>
      <c r="G961" s="2" t="str">
        <f t="shared" si="99"/>
        <v>STEEL ROUNDCONTAINER</v>
      </c>
      <c r="H961" s="2" t="str">
        <f t="shared" si="100"/>
        <v>QTY:29880 PCS/ USD 0.85 PER PCS</v>
      </c>
      <c r="I961" s="15" t="str">
        <f t="shared" si="101"/>
        <v/>
      </c>
      <c r="J961" s="15">
        <f t="shared" si="104"/>
        <v>29880</v>
      </c>
      <c r="K961" s="2" t="str">
        <f>IFERROR(
TRIM(_xlfn.TEXTAFTER(_xlfn.TEXTBEFORE(_xlfn.TEXTAFTER(tblRaw[[#This Row],[GOODS DESCRIPTION]],"QTY"),"/")," ")),
tblRaw[[#This Row],[Unit of measure]]
)</f>
        <v>PCS</v>
      </c>
      <c r="L961" s="2">
        <f t="shared" si="102"/>
        <v>0.85</v>
      </c>
      <c r="M961" s="2" t="str">
        <f t="shared" si="103"/>
        <v>USD</v>
      </c>
      <c r="N961" s="2">
        <v>3809.7</v>
      </c>
      <c r="O961" s="2" t="s">
        <v>17</v>
      </c>
      <c r="P961" s="2">
        <v>550.1945849</v>
      </c>
      <c r="Q961" s="2">
        <v>2096076.31</v>
      </c>
      <c r="R961" s="2">
        <v>7.1407473699999997</v>
      </c>
      <c r="S961" s="2">
        <v>27204.10526</v>
      </c>
      <c r="T961" s="6">
        <v>768002.4</v>
      </c>
    </row>
    <row r="962" spans="1:20">
      <c r="A962" s="5" t="s">
        <v>12</v>
      </c>
      <c r="B962" s="2" t="s">
        <v>1289</v>
      </c>
      <c r="C962" s="2" t="s">
        <v>14</v>
      </c>
      <c r="D962" s="3" t="s">
        <v>15</v>
      </c>
      <c r="E962" s="2" t="s">
        <v>1296</v>
      </c>
      <c r="F962" s="2" t="str">
        <f t="shared" ref="F962:F1025" si="105">IFERROR(TRIM(LEFT(E962, FIND(" ", E962)-1)), "")</f>
        <v>KWB-600F</v>
      </c>
      <c r="G962" s="2" t="str">
        <f t="shared" ref="G962:G1025" si="106">IFERROR(TRIM(MID(E962, FIND(" ", E962)+1, FIND("(",E962)-FIND(" ",E962)-1)), "")</f>
        <v>STAINLESS STEEL SPORTS BOTTLE</v>
      </c>
      <c r="H962" s="2" t="str">
        <f t="shared" ref="H962:H1025" si="107">IFERROR(MID(E962, FIND("(",E962)+1, FIND(")",E962)-FIND("(",E962)-1), "")</f>
        <v>QTY:18864 PCS / USD 1.01 PER PCS</v>
      </c>
      <c r="I962" s="15" t="str">
        <f t="shared" ref="I962:I1025" si="108">IFERROR(MID(E962, FIND("(",E962, FIND("P",E962)) + 1, FIND(" ",E962, FIND("(",E962)) - FIND("(",E962) - 1), "")</f>
        <v>QTY:18864</v>
      </c>
      <c r="J962" s="15">
        <f t="shared" si="104"/>
        <v>18864</v>
      </c>
      <c r="K962" s="2" t="str">
        <f>IFERROR(
TRIM(_xlfn.TEXTAFTER(_xlfn.TEXTBEFORE(_xlfn.TEXTAFTER(tblRaw[[#This Row],[GOODS DESCRIPTION]],"QTY"),"/")," ")),
tblRaw[[#This Row],[Unit of measure]]
)</f>
        <v>PCS</v>
      </c>
      <c r="L962" s="2">
        <f t="shared" ref="L962:L1025" si="109">IFERROR(--MID(E962, FIND("USD",E962)+4, FIND(" ",E962,FIND("USD",E962)+5)-FIND("USD",E962)-4), IFERROR(--MID(E962,FIND("CNY",E962)+4,FIND(" ",E962,FIND("CNY",E962)+5)-FIND("CNY",E962)-4),""))</f>
        <v>1.01</v>
      </c>
      <c r="M962" s="2" t="str">
        <f t="shared" ref="M962:M1025" si="110">IFERROR(IF(ISNUMBER(SEARCH("USD",E962)),"USD",IF(ISNUMBER(SEARCH("CNY",E962)),"CNY","")), "")</f>
        <v>USD</v>
      </c>
      <c r="N962" s="2">
        <v>2947.5</v>
      </c>
      <c r="O962" s="2" t="s">
        <v>17</v>
      </c>
      <c r="P962" s="2">
        <v>540.02551649999998</v>
      </c>
      <c r="Q962" s="2">
        <v>1591725.21</v>
      </c>
      <c r="R962" s="2">
        <v>7.0087672489999999</v>
      </c>
      <c r="S962" s="2">
        <v>20658.341469999999</v>
      </c>
      <c r="T962" s="6">
        <v>583208.1</v>
      </c>
    </row>
    <row r="963" spans="1:20">
      <c r="A963" s="5" t="s">
        <v>12</v>
      </c>
      <c r="B963" s="2" t="s">
        <v>1289</v>
      </c>
      <c r="C963" s="2" t="s">
        <v>14</v>
      </c>
      <c r="D963" s="3" t="s">
        <v>15</v>
      </c>
      <c r="E963" s="2" t="s">
        <v>1297</v>
      </c>
      <c r="F963" s="2" t="str">
        <f t="shared" si="105"/>
        <v>SB-01STAINLESS</v>
      </c>
      <c r="G963" s="2" t="str">
        <f t="shared" si="106"/>
        <v>STEEL SPORTS BOTTLE 750ML SG-702</v>
      </c>
      <c r="H963" s="2" t="str">
        <f t="shared" si="107"/>
        <v>QTY:28152 PCS/USD 1.205 PER PCS</v>
      </c>
      <c r="I963" s="15" t="str">
        <f t="shared" si="108"/>
        <v>QTY:28152</v>
      </c>
      <c r="J963" s="15">
        <f t="shared" ref="J963:J1026" si="111">IFERROR(--SUBSTITUTE(MID(E963, FIND("QTY", E963)+4, FIND(" ",E963, FIND("QTY",E963)+5)-FIND("QTY",E963)-4), ",",""),"")</f>
        <v>28152</v>
      </c>
      <c r="K963" s="2" t="str">
        <f>IFERROR(
TRIM(_xlfn.TEXTAFTER(_xlfn.TEXTBEFORE(_xlfn.TEXTAFTER(tblRaw[[#This Row],[GOODS DESCRIPTION]],"QTY"),"/")," ")),
tblRaw[[#This Row],[Unit of measure]]
)</f>
        <v>PCS</v>
      </c>
      <c r="L963" s="2">
        <f t="shared" si="109"/>
        <v>1.2050000000000001</v>
      </c>
      <c r="M963" s="2" t="str">
        <f t="shared" si="110"/>
        <v>USD</v>
      </c>
      <c r="N963" s="2">
        <v>4457.3999999999996</v>
      </c>
      <c r="O963" s="2" t="s">
        <v>17</v>
      </c>
      <c r="P963" s="2">
        <v>640.13675909999995</v>
      </c>
      <c r="Q963" s="2">
        <v>2853345.59</v>
      </c>
      <c r="R963" s="2">
        <v>8.3080695539999994</v>
      </c>
      <c r="S963" s="2">
        <v>37032.389230000001</v>
      </c>
      <c r="T963" s="6">
        <v>1045465.8</v>
      </c>
    </row>
    <row r="964" spans="1:20">
      <c r="A964" s="5" t="s">
        <v>12</v>
      </c>
      <c r="B964" s="2" t="s">
        <v>1289</v>
      </c>
      <c r="C964" s="2" t="s">
        <v>14</v>
      </c>
      <c r="D964" s="3" t="s">
        <v>15</v>
      </c>
      <c r="E964" s="2" t="s">
        <v>1298</v>
      </c>
      <c r="F964" s="2" t="str">
        <f t="shared" si="105"/>
        <v>AM-06</v>
      </c>
      <c r="G964" s="2" t="str">
        <f t="shared" si="106"/>
        <v>STAINLESS STEEL BOTTLE 750ML SG805</v>
      </c>
      <c r="H964" s="2" t="str">
        <f t="shared" si="107"/>
        <v>QTY: 900 PCS/ USD 1.140 PER PCS</v>
      </c>
      <c r="I964" s="15" t="str">
        <f t="shared" si="108"/>
        <v/>
      </c>
      <c r="J964" s="15">
        <f t="shared" si="111"/>
        <v>900</v>
      </c>
      <c r="K964" s="2" t="str">
        <f>IFERROR(
TRIM(_xlfn.TEXTAFTER(_xlfn.TEXTBEFORE(_xlfn.TEXTAFTER(tblRaw[[#This Row],[GOODS DESCRIPTION]],"QTY"),"/")," ")),
tblRaw[[#This Row],[Unit of measure]]
)</f>
        <v>900 PCS</v>
      </c>
      <c r="L964" s="2">
        <f t="shared" si="109"/>
        <v>1.1399999999999999</v>
      </c>
      <c r="M964" s="2" t="str">
        <f t="shared" si="110"/>
        <v>USD</v>
      </c>
      <c r="N964" s="2">
        <v>135</v>
      </c>
      <c r="O964" s="2" t="s">
        <v>17</v>
      </c>
      <c r="P964" s="2">
        <v>639.25140739999995</v>
      </c>
      <c r="Q964" s="2">
        <v>86298.94</v>
      </c>
      <c r="R964" s="2">
        <v>8.2965789409999999</v>
      </c>
      <c r="S964" s="2">
        <v>1120.038157</v>
      </c>
      <c r="T964" s="6">
        <v>31620</v>
      </c>
    </row>
    <row r="965" spans="1:20">
      <c r="A965" s="5" t="s">
        <v>12</v>
      </c>
      <c r="B965" s="2" t="s">
        <v>1289</v>
      </c>
      <c r="C965" s="2" t="s">
        <v>14</v>
      </c>
      <c r="D965" s="3" t="s">
        <v>15</v>
      </c>
      <c r="E965" s="2" t="s">
        <v>1299</v>
      </c>
      <c r="F965" s="2" t="str">
        <f t="shared" si="105"/>
        <v>SL-01</v>
      </c>
      <c r="G965" s="2" t="str">
        <f t="shared" si="106"/>
        <v>- STAINLESS STEEL COLA BOTTLE 750ML SK750</v>
      </c>
      <c r="H965" s="2" t="str">
        <f t="shared" si="107"/>
        <v>QTY:15660 PCS/USD 1.300 PER PCS</v>
      </c>
      <c r="I965" s="15" t="str">
        <f t="shared" si="108"/>
        <v/>
      </c>
      <c r="J965" s="15">
        <f t="shared" si="111"/>
        <v>15660</v>
      </c>
      <c r="K965" s="2" t="str">
        <f>IFERROR(
TRIM(_xlfn.TEXTAFTER(_xlfn.TEXTBEFORE(_xlfn.TEXTAFTER(tblRaw[[#This Row],[GOODS DESCRIPTION]],"QTY"),"/")," ")),
tblRaw[[#This Row],[Unit of measure]]
)</f>
        <v>PCS</v>
      </c>
      <c r="L965" s="2">
        <f t="shared" si="109"/>
        <v>1.3</v>
      </c>
      <c r="M965" s="2" t="str">
        <f t="shared" si="110"/>
        <v>USD</v>
      </c>
      <c r="N965" s="2">
        <v>3132</v>
      </c>
      <c r="O965" s="2" t="s">
        <v>17</v>
      </c>
      <c r="P965" s="2">
        <v>546.7281673</v>
      </c>
      <c r="Q965" s="2">
        <v>1712352.62</v>
      </c>
      <c r="R965" s="2">
        <v>7.0957581740000002</v>
      </c>
      <c r="S965" s="2">
        <v>22223.9146</v>
      </c>
      <c r="T965" s="6">
        <v>627406</v>
      </c>
    </row>
    <row r="966" spans="1:20">
      <c r="A966" s="5" t="s">
        <v>12</v>
      </c>
      <c r="B966" s="2" t="s">
        <v>1300</v>
      </c>
      <c r="C966" s="2" t="s">
        <v>14</v>
      </c>
      <c r="D966" s="3" t="s">
        <v>18</v>
      </c>
      <c r="E966" s="2" t="s">
        <v>1301</v>
      </c>
      <c r="F966" s="2" t="str">
        <f t="shared" si="105"/>
        <v>SS410</v>
      </c>
      <c r="G966" s="2" t="str">
        <f t="shared" si="106"/>
        <v>SS SCRUBBER 3 PCS SET</v>
      </c>
      <c r="H966" s="2" t="str">
        <f t="shared" si="107"/>
        <v>QTY- 122640 SET/USD 0.195 PER SET</v>
      </c>
      <c r="I966" s="15" t="str">
        <f t="shared" si="108"/>
        <v>QTY-</v>
      </c>
      <c r="J966" s="15">
        <f t="shared" si="111"/>
        <v>122640</v>
      </c>
      <c r="K966" s="2" t="str">
        <f>IFERROR(
TRIM(_xlfn.TEXTAFTER(_xlfn.TEXTBEFORE(_xlfn.TEXTAFTER(tblRaw[[#This Row],[GOODS DESCRIPTION]],"QTY"),"/")," ")),
tblRaw[[#This Row],[Unit of measure]]
)</f>
        <v>122640 SET</v>
      </c>
      <c r="L966" s="2">
        <f t="shared" si="109"/>
        <v>0.19500000000000001</v>
      </c>
      <c r="M966" s="2" t="str">
        <f t="shared" si="110"/>
        <v>USD</v>
      </c>
      <c r="N966" s="2">
        <v>7869.4</v>
      </c>
      <c r="O966" s="2" t="s">
        <v>17</v>
      </c>
      <c r="P966" s="2">
        <v>280.22419880000001</v>
      </c>
      <c r="Q966" s="2">
        <v>2205196.31</v>
      </c>
      <c r="R966" s="2">
        <v>3.6369136769999999</v>
      </c>
      <c r="S966" s="2">
        <v>28620.32849</v>
      </c>
      <c r="T966" s="6">
        <v>969404.3</v>
      </c>
    </row>
    <row r="967" spans="1:20">
      <c r="A967" s="5" t="s">
        <v>12</v>
      </c>
      <c r="B967" s="2" t="s">
        <v>1302</v>
      </c>
      <c r="C967" s="2" t="s">
        <v>14</v>
      </c>
      <c r="D967" s="3" t="s">
        <v>15</v>
      </c>
      <c r="E967" s="2" t="s">
        <v>1303</v>
      </c>
      <c r="F967" s="2" t="str">
        <f t="shared" si="105"/>
        <v>2628</v>
      </c>
      <c r="G967" s="2" t="str">
        <f t="shared" si="106"/>
        <v>HOUSEHOLD STEEL HOOK 3 PCS SET</v>
      </c>
      <c r="H967" s="2" t="str">
        <f t="shared" si="107"/>
        <v>QTY : 163080 SET/USD 0.445 PER SET</v>
      </c>
      <c r="I967" s="15" t="str">
        <f t="shared" si="108"/>
        <v>QTY</v>
      </c>
      <c r="J967" s="15" t="str">
        <f t="shared" si="111"/>
        <v/>
      </c>
      <c r="K967" s="2" t="str">
        <f>IFERROR(
TRIM(_xlfn.TEXTAFTER(_xlfn.TEXTBEFORE(_xlfn.TEXTAFTER(tblRaw[[#This Row],[GOODS DESCRIPTION]],"QTY"),"/")," ")),
tblRaw[[#This Row],[Unit of measure]]
)</f>
        <v>: 163080 SET</v>
      </c>
      <c r="L967" s="2">
        <f t="shared" si="109"/>
        <v>0.44500000000000001</v>
      </c>
      <c r="M967" s="2" t="str">
        <f t="shared" si="110"/>
        <v>USD</v>
      </c>
      <c r="N967" s="2">
        <v>5526.6</v>
      </c>
      <c r="O967" s="2" t="s">
        <v>17</v>
      </c>
      <c r="P967" s="2">
        <v>1060.0876539999999</v>
      </c>
      <c r="Q967" s="2">
        <v>5858680.4299999997</v>
      </c>
      <c r="R967" s="2">
        <v>13.758438079999999</v>
      </c>
      <c r="S967" s="2">
        <v>76037.383910000004</v>
      </c>
      <c r="T967" s="6">
        <v>2146620.5</v>
      </c>
    </row>
    <row r="968" spans="1:20">
      <c r="A968" s="5" t="s">
        <v>12</v>
      </c>
      <c r="B968" s="2" t="s">
        <v>1304</v>
      </c>
      <c r="C968" s="2" t="s">
        <v>14</v>
      </c>
      <c r="D968" s="3" t="s">
        <v>15</v>
      </c>
      <c r="E968" s="2" t="s">
        <v>1305</v>
      </c>
      <c r="F968" s="2" t="str">
        <f t="shared" si="105"/>
        <v>KWB-600F</v>
      </c>
      <c r="G968" s="2" t="str">
        <f t="shared" si="106"/>
        <v>STAINLESS STEEL SPORTS BOTTLE</v>
      </c>
      <c r="H968" s="2" t="str">
        <f t="shared" si="107"/>
        <v>QTY:31200 PCS / USD:1.01 PER PCS</v>
      </c>
      <c r="I968" s="15" t="str">
        <f t="shared" si="108"/>
        <v>QTY:31200</v>
      </c>
      <c r="J968" s="15">
        <f t="shared" si="111"/>
        <v>31200</v>
      </c>
      <c r="K968" s="2" t="str">
        <f>IFERROR(
TRIM(_xlfn.TEXTAFTER(_xlfn.TEXTBEFORE(_xlfn.TEXTAFTER(tblRaw[[#This Row],[GOODS DESCRIPTION]],"QTY"),"/")," ")),
tblRaw[[#This Row],[Unit of measure]]
)</f>
        <v>PCS</v>
      </c>
      <c r="L968" s="2">
        <f t="shared" si="109"/>
        <v>1.01</v>
      </c>
      <c r="M968" s="2" t="str">
        <f t="shared" si="110"/>
        <v>USD</v>
      </c>
      <c r="N968" s="2">
        <v>4750</v>
      </c>
      <c r="O968" s="2" t="s">
        <v>17</v>
      </c>
      <c r="P968" s="2">
        <v>553.47512630000006</v>
      </c>
      <c r="Q968" s="2">
        <v>2629006.85</v>
      </c>
      <c r="R968" s="2">
        <v>7.1833241570000004</v>
      </c>
      <c r="S968" s="2">
        <v>34120.789750000004</v>
      </c>
      <c r="T968" s="6">
        <v>963268.1</v>
      </c>
    </row>
    <row r="969" spans="1:20">
      <c r="A969" s="5" t="s">
        <v>12</v>
      </c>
      <c r="B969" s="2" t="s">
        <v>1304</v>
      </c>
      <c r="C969" s="2" t="s">
        <v>14</v>
      </c>
      <c r="D969" s="3" t="s">
        <v>15</v>
      </c>
      <c r="E969" s="2" t="s">
        <v>1306</v>
      </c>
      <c r="F969" s="2" t="str">
        <f t="shared" si="105"/>
        <v>KWP-1000B</v>
      </c>
      <c r="G969" s="2" t="str">
        <f t="shared" si="106"/>
        <v>SS OIL POT 900ML</v>
      </c>
      <c r="H969" s="2" t="str">
        <f t="shared" si="107"/>
        <v>QTY: 9960 PCS/USD 1.64 PER PCS</v>
      </c>
      <c r="I969" s="15" t="str">
        <f t="shared" si="108"/>
        <v>QTY:</v>
      </c>
      <c r="J969" s="15">
        <f t="shared" si="111"/>
        <v>9960</v>
      </c>
      <c r="K969" s="2" t="str">
        <f>IFERROR(
TRIM(_xlfn.TEXTAFTER(_xlfn.TEXTBEFORE(_xlfn.TEXTAFTER(tblRaw[[#This Row],[GOODS DESCRIPTION]],"QTY"),"/")," ")),
tblRaw[[#This Row],[Unit of measure]]
)</f>
        <v>9960 PCS</v>
      </c>
      <c r="L969" s="2">
        <f t="shared" si="109"/>
        <v>1.64</v>
      </c>
      <c r="M969" s="2" t="str">
        <f t="shared" si="110"/>
        <v>USD</v>
      </c>
      <c r="N969" s="2">
        <v>2350</v>
      </c>
      <c r="O969" s="2" t="s">
        <v>17</v>
      </c>
      <c r="P969" s="2">
        <v>579.89734469999996</v>
      </c>
      <c r="Q969" s="2">
        <v>1362758.76</v>
      </c>
      <c r="R969" s="2">
        <v>7.5262471729999998</v>
      </c>
      <c r="S969" s="2">
        <v>17686.68086</v>
      </c>
      <c r="T969" s="6">
        <v>499314.9</v>
      </c>
    </row>
    <row r="970" spans="1:20">
      <c r="A970" s="5" t="s">
        <v>12</v>
      </c>
      <c r="B970" s="2" t="s">
        <v>1307</v>
      </c>
      <c r="C970" s="2" t="s">
        <v>14</v>
      </c>
      <c r="D970" s="3" t="s">
        <v>15</v>
      </c>
      <c r="E970" s="2" t="s">
        <v>1308</v>
      </c>
      <c r="F970" s="2" t="str">
        <f t="shared" si="105"/>
        <v>6581</v>
      </c>
      <c r="G970" s="2" t="str">
        <f t="shared" si="106"/>
        <v>STEEL ROUND CONTAINER MEDIUM</v>
      </c>
      <c r="H970" s="2" t="str">
        <f t="shared" si="107"/>
        <v>QTY:87720 PCS/ USD 1.02 PER PCS</v>
      </c>
      <c r="I970" s="15" t="str">
        <f t="shared" si="108"/>
        <v/>
      </c>
      <c r="J970" s="15">
        <f t="shared" si="111"/>
        <v>87720</v>
      </c>
      <c r="K970" s="2" t="str">
        <f>IFERROR(
TRIM(_xlfn.TEXTAFTER(_xlfn.TEXTBEFORE(_xlfn.TEXTAFTER(tblRaw[[#This Row],[GOODS DESCRIPTION]],"QTY"),"/")," ")),
tblRaw[[#This Row],[Unit of measure]]
)</f>
        <v>PCS</v>
      </c>
      <c r="L970" s="2">
        <f t="shared" si="109"/>
        <v>1.02</v>
      </c>
      <c r="M970" s="2" t="str">
        <f t="shared" si="110"/>
        <v>USD</v>
      </c>
      <c r="N970" s="2">
        <v>10599.5</v>
      </c>
      <c r="O970" s="2" t="s">
        <v>17</v>
      </c>
      <c r="P970" s="2">
        <v>691.74993540000003</v>
      </c>
      <c r="Q970" s="2">
        <v>7332203.4400000004</v>
      </c>
      <c r="R970" s="2">
        <v>9.0071606170000003</v>
      </c>
      <c r="S970" s="2">
        <v>95471.398960000006</v>
      </c>
      <c r="T970" s="6">
        <v>2686519.4</v>
      </c>
    </row>
    <row r="971" spans="1:20">
      <c r="A971" s="5" t="s">
        <v>12</v>
      </c>
      <c r="B971" s="2" t="s">
        <v>1307</v>
      </c>
      <c r="C971" s="2" t="s">
        <v>14</v>
      </c>
      <c r="D971" s="3" t="s">
        <v>15</v>
      </c>
      <c r="E971" s="2" t="s">
        <v>1309</v>
      </c>
      <c r="F971" s="2" t="str">
        <f t="shared" si="105"/>
        <v>8504</v>
      </c>
      <c r="G971" s="2" t="str">
        <f t="shared" si="106"/>
        <v>STEEL LUNCH BOX 2 LAYER</v>
      </c>
      <c r="H971" s="2" t="str">
        <f t="shared" si="107"/>
        <v>QTY 22080 PCS /USD 2.75 PER PCS</v>
      </c>
      <c r="I971" s="15" t="str">
        <f t="shared" si="108"/>
        <v/>
      </c>
      <c r="J971" s="15">
        <f t="shared" si="111"/>
        <v>22080</v>
      </c>
      <c r="K971" s="2" t="str">
        <f>IFERROR(
TRIM(_xlfn.TEXTAFTER(_xlfn.TEXTBEFORE(_xlfn.TEXTAFTER(tblRaw[[#This Row],[GOODS DESCRIPTION]],"QTY"),"/")," ")),
tblRaw[[#This Row],[Unit of measure]]
)</f>
        <v>22080 PCS</v>
      </c>
      <c r="L971" s="2">
        <f t="shared" si="109"/>
        <v>2.75</v>
      </c>
      <c r="M971" s="2" t="str">
        <f t="shared" si="110"/>
        <v>USD</v>
      </c>
      <c r="N971" s="2">
        <v>10561.6</v>
      </c>
      <c r="O971" s="2" t="s">
        <v>17</v>
      </c>
      <c r="P971" s="2">
        <v>471.12676870000001</v>
      </c>
      <c r="Q971" s="2">
        <v>4975852.4800000004</v>
      </c>
      <c r="R971" s="2">
        <v>6.1344631339999998</v>
      </c>
      <c r="S971" s="2">
        <v>64789.74583</v>
      </c>
      <c r="T971" s="6">
        <v>1823152.3</v>
      </c>
    </row>
    <row r="972" spans="1:20">
      <c r="A972" s="5" t="s">
        <v>12</v>
      </c>
      <c r="B972" s="2" t="s">
        <v>1307</v>
      </c>
      <c r="C972" s="2" t="s">
        <v>14</v>
      </c>
      <c r="D972" s="3" t="s">
        <v>15</v>
      </c>
      <c r="E972" s="2" t="s">
        <v>1310</v>
      </c>
      <c r="F972" s="2" t="str">
        <f t="shared" si="105"/>
        <v>6862</v>
      </c>
      <c r="G972" s="2" t="str">
        <f t="shared" si="106"/>
        <v>STEEL RECTANGLE CONTAINER LARGE</v>
      </c>
      <c r="H972" s="2" t="str">
        <f t="shared" si="107"/>
        <v>QTY:22800 PCS/USD1.63 PER PCS</v>
      </c>
      <c r="I972" s="15" t="str">
        <f t="shared" si="108"/>
        <v/>
      </c>
      <c r="J972" s="15">
        <f t="shared" si="111"/>
        <v>22800</v>
      </c>
      <c r="K972" s="2" t="str">
        <f>IFERROR(
TRIM(_xlfn.TEXTAFTER(_xlfn.TEXTBEFORE(_xlfn.TEXTAFTER(tblRaw[[#This Row],[GOODS DESCRIPTION]],"QTY"),"/")," ")),
tblRaw[[#This Row],[Unit of measure]]
)</f>
        <v>PCS</v>
      </c>
      <c r="L972" s="2">
        <f t="shared" si="109"/>
        <v>0.63</v>
      </c>
      <c r="M972" s="2" t="str">
        <f t="shared" si="110"/>
        <v>USD</v>
      </c>
      <c r="N972" s="2">
        <v>5700</v>
      </c>
      <c r="O972" s="2" t="s">
        <v>17</v>
      </c>
      <c r="P972" s="2">
        <v>534.29772279999997</v>
      </c>
      <c r="Q972" s="2">
        <v>3045497.02</v>
      </c>
      <c r="R972" s="2">
        <v>6.9570015989999998</v>
      </c>
      <c r="S972" s="2">
        <v>39654.909110000001</v>
      </c>
      <c r="T972" s="6">
        <v>1115870.1000000001</v>
      </c>
    </row>
    <row r="973" spans="1:20">
      <c r="A973" s="5" t="s">
        <v>12</v>
      </c>
      <c r="B973" s="2" t="s">
        <v>1307</v>
      </c>
      <c r="C973" s="2" t="s">
        <v>14</v>
      </c>
      <c r="D973" s="3" t="s">
        <v>15</v>
      </c>
      <c r="E973" s="2" t="s">
        <v>1311</v>
      </c>
      <c r="F973" s="2" t="str">
        <f t="shared" si="105"/>
        <v>6856</v>
      </c>
      <c r="G973" s="2" t="str">
        <f t="shared" si="106"/>
        <v>STEEL ROUND CONTAINER</v>
      </c>
      <c r="H973" s="2" t="str">
        <f t="shared" si="107"/>
        <v>QTY:60960 PCS/ USD 0.66 PER PCS</v>
      </c>
      <c r="I973" s="15" t="str">
        <f t="shared" si="108"/>
        <v/>
      </c>
      <c r="J973" s="15">
        <f t="shared" si="111"/>
        <v>60960</v>
      </c>
      <c r="K973" s="2" t="str">
        <f>IFERROR(
TRIM(_xlfn.TEXTAFTER(_xlfn.TEXTBEFORE(_xlfn.TEXTAFTER(tblRaw[[#This Row],[GOODS DESCRIPTION]],"QTY"),"/")," ")),
tblRaw[[#This Row],[Unit of measure]]
)</f>
        <v>PCS</v>
      </c>
      <c r="L973" s="2">
        <f t="shared" si="109"/>
        <v>0.66</v>
      </c>
      <c r="M973" s="2" t="str">
        <f t="shared" si="110"/>
        <v>USD</v>
      </c>
      <c r="N973" s="2">
        <v>5080</v>
      </c>
      <c r="O973" s="2" t="s">
        <v>17</v>
      </c>
      <c r="P973" s="2">
        <v>649.0242283</v>
      </c>
      <c r="Q973" s="2">
        <v>3297043.08</v>
      </c>
      <c r="R973" s="2">
        <v>8.4508363069999994</v>
      </c>
      <c r="S973" s="2">
        <v>42930.248440000003</v>
      </c>
      <c r="T973" s="6">
        <v>1208036.6000000001</v>
      </c>
    </row>
    <row r="974" spans="1:20">
      <c r="A974" s="5" t="s">
        <v>12</v>
      </c>
      <c r="B974" s="2" t="s">
        <v>1307</v>
      </c>
      <c r="C974" s="2" t="s">
        <v>14</v>
      </c>
      <c r="D974" s="3" t="s">
        <v>15</v>
      </c>
      <c r="E974" s="2" t="s">
        <v>1312</v>
      </c>
      <c r="F974" s="2" t="str">
        <f t="shared" si="105"/>
        <v>6527</v>
      </c>
      <c r="G974" s="2" t="str">
        <f t="shared" si="106"/>
        <v>STEEL LUNCH BOX</v>
      </c>
      <c r="H974" s="2" t="str">
        <f t="shared" si="107"/>
        <v>QTY 25956 PCS / USD 2.06 PER PCS</v>
      </c>
      <c r="I974" s="15" t="str">
        <f t="shared" si="108"/>
        <v/>
      </c>
      <c r="J974" s="15">
        <f t="shared" si="111"/>
        <v>25956</v>
      </c>
      <c r="K974" s="2" t="str">
        <f>IFERROR(
TRIM(_xlfn.TEXTAFTER(_xlfn.TEXTBEFORE(_xlfn.TEXTAFTER(tblRaw[[#This Row],[GOODS DESCRIPTION]],"QTY"),"/")," ")),
tblRaw[[#This Row],[Unit of measure]]
)</f>
        <v>25956 PCS</v>
      </c>
      <c r="L974" s="2">
        <f t="shared" si="109"/>
        <v>2.06</v>
      </c>
      <c r="M974" s="2" t="str">
        <f t="shared" si="110"/>
        <v>USD</v>
      </c>
      <c r="N974" s="2">
        <v>9041.34</v>
      </c>
      <c r="O974" s="2" t="s">
        <v>17</v>
      </c>
      <c r="P974" s="2">
        <v>484.62737379999999</v>
      </c>
      <c r="Q974" s="2">
        <v>4381680.8600000003</v>
      </c>
      <c r="R974" s="2">
        <v>6.3102522629999998</v>
      </c>
      <c r="S974" s="2">
        <v>57053.136200000001</v>
      </c>
      <c r="T974" s="6">
        <v>1605447.9</v>
      </c>
    </row>
    <row r="975" spans="1:20">
      <c r="A975" s="5" t="s">
        <v>12</v>
      </c>
      <c r="B975" s="2" t="s">
        <v>1313</v>
      </c>
      <c r="C975" s="2" t="s">
        <v>14</v>
      </c>
      <c r="D975" s="3" t="s">
        <v>15</v>
      </c>
      <c r="E975" s="2" t="s">
        <v>1314</v>
      </c>
      <c r="F975" s="2" t="str">
        <f t="shared" si="105"/>
        <v>NP-55</v>
      </c>
      <c r="G975" s="2" t="str">
        <f t="shared" si="106"/>
        <v>STEEL TEA STRAINER</v>
      </c>
      <c r="H975" s="2" t="str">
        <f t="shared" si="107"/>
        <v>QTY:122400 PCS/ USD 0.3285 PER PCS</v>
      </c>
      <c r="I975" s="15" t="str">
        <f t="shared" si="108"/>
        <v>QTY:122400</v>
      </c>
      <c r="J975" s="15">
        <f t="shared" si="111"/>
        <v>122400</v>
      </c>
      <c r="K975" s="2" t="str">
        <f>IFERROR(
TRIM(_xlfn.TEXTAFTER(_xlfn.TEXTBEFORE(_xlfn.TEXTAFTER(tblRaw[[#This Row],[GOODS DESCRIPTION]],"QTY"),"/")," ")),
tblRaw[[#This Row],[Unit of measure]]
)</f>
        <v>PCS</v>
      </c>
      <c r="L975" s="2">
        <f t="shared" si="109"/>
        <v>0.32850000000000001</v>
      </c>
      <c r="M975" s="2" t="str">
        <f t="shared" si="110"/>
        <v>USD</v>
      </c>
      <c r="N975" s="2">
        <v>5610</v>
      </c>
      <c r="O975" s="2" t="s">
        <v>17</v>
      </c>
      <c r="P975" s="2">
        <v>592.76961679999999</v>
      </c>
      <c r="Q975" s="2">
        <v>3325437.55</v>
      </c>
      <c r="R975" s="2">
        <v>7.7083175129999999</v>
      </c>
      <c r="S975" s="2">
        <v>43243.661249999997</v>
      </c>
      <c r="T975" s="6">
        <v>1218440.3999999999</v>
      </c>
    </row>
    <row r="976" spans="1:20">
      <c r="A976" s="5" t="s">
        <v>12</v>
      </c>
      <c r="B976" s="2" t="s">
        <v>1313</v>
      </c>
      <c r="C976" s="2" t="s">
        <v>14</v>
      </c>
      <c r="D976" s="3" t="s">
        <v>15</v>
      </c>
      <c r="E976" s="2" t="s">
        <v>1315</v>
      </c>
      <c r="F976" s="2" t="str">
        <f t="shared" si="105"/>
        <v>NP-19</v>
      </c>
      <c r="G976" s="2" t="str">
        <f t="shared" si="106"/>
        <v>STEEL SALT BOTTLE</v>
      </c>
      <c r="H976" s="2" t="str">
        <f t="shared" si="107"/>
        <v>QTY:12624 PCS/ USD 0.5210 PER PCS</v>
      </c>
      <c r="I976" s="15" t="str">
        <f t="shared" si="108"/>
        <v>QTY:12624</v>
      </c>
      <c r="J976" s="15">
        <f t="shared" si="111"/>
        <v>12624</v>
      </c>
      <c r="K976" s="2" t="str">
        <f>IFERROR(
TRIM(_xlfn.TEXTAFTER(_xlfn.TEXTBEFORE(_xlfn.TEXTAFTER(tblRaw[[#This Row],[GOODS DESCRIPTION]],"QTY"),"/")," ")),
tblRaw[[#This Row],[Unit of measure]]
)</f>
        <v>PCS</v>
      </c>
      <c r="L976" s="2">
        <f t="shared" si="109"/>
        <v>0.52100000000000002</v>
      </c>
      <c r="M976" s="2" t="str">
        <f t="shared" si="110"/>
        <v>USD</v>
      </c>
      <c r="N976" s="2">
        <v>1972.5</v>
      </c>
      <c r="O976" s="2" t="s">
        <v>17</v>
      </c>
      <c r="P976" s="2">
        <v>275.77152849999999</v>
      </c>
      <c r="Q976" s="2">
        <v>543959.34</v>
      </c>
      <c r="R976" s="2">
        <v>3.5861057019999998</v>
      </c>
      <c r="S976" s="2">
        <v>7073.5934980000002</v>
      </c>
      <c r="T976" s="6">
        <v>199306.8</v>
      </c>
    </row>
    <row r="977" spans="1:20">
      <c r="A977" s="5" t="s">
        <v>12</v>
      </c>
      <c r="B977" s="2" t="s">
        <v>1313</v>
      </c>
      <c r="C977" s="2" t="s">
        <v>14</v>
      </c>
      <c r="D977" s="3" t="s">
        <v>15</v>
      </c>
      <c r="E977" s="2" t="s">
        <v>1316</v>
      </c>
      <c r="F977" s="2" t="str">
        <f t="shared" si="105"/>
        <v>SB-12</v>
      </c>
      <c r="G977" s="2" t="str">
        <f t="shared" si="106"/>
        <v>STEEL TEA STRAINER BIG</v>
      </c>
      <c r="H977" s="2" t="str">
        <f t="shared" si="107"/>
        <v>QTY:25200 PCS/USD 1.2240 PER PCS</v>
      </c>
      <c r="I977" s="15" t="str">
        <f t="shared" si="108"/>
        <v/>
      </c>
      <c r="J977" s="15">
        <f t="shared" si="111"/>
        <v>25200</v>
      </c>
      <c r="K977" s="2" t="str">
        <f>IFERROR(
TRIM(_xlfn.TEXTAFTER(_xlfn.TEXTBEFORE(_xlfn.TEXTAFTER(tblRaw[[#This Row],[GOODS DESCRIPTION]],"QTY"),"/")," ")),
tblRaw[[#This Row],[Unit of measure]]
)</f>
        <v>PCS</v>
      </c>
      <c r="L977" s="2">
        <f t="shared" si="109"/>
        <v>1.224</v>
      </c>
      <c r="M977" s="2" t="str">
        <f t="shared" si="110"/>
        <v>USD</v>
      </c>
      <c r="N977" s="2">
        <v>5985</v>
      </c>
      <c r="O977" s="2" t="s">
        <v>17</v>
      </c>
      <c r="P977" s="2">
        <v>426.23565409999998</v>
      </c>
      <c r="Q977" s="2">
        <v>2551020.39</v>
      </c>
      <c r="R977" s="2">
        <v>5.542726322</v>
      </c>
      <c r="S977" s="2">
        <v>33173.217040000003</v>
      </c>
      <c r="T977" s="6">
        <v>934693.9</v>
      </c>
    </row>
    <row r="978" spans="1:20">
      <c r="A978" s="5" t="s">
        <v>12</v>
      </c>
      <c r="B978" s="2" t="s">
        <v>1313</v>
      </c>
      <c r="C978" s="2" t="s">
        <v>14</v>
      </c>
      <c r="D978" s="3" t="s">
        <v>15</v>
      </c>
      <c r="E978" s="2" t="s">
        <v>1317</v>
      </c>
      <c r="F978" s="2" t="str">
        <f t="shared" si="105"/>
        <v>DS-25</v>
      </c>
      <c r="G978" s="2" t="str">
        <f t="shared" si="106"/>
        <v>STAINLESS STEEL GRATER WITH HANDLE</v>
      </c>
      <c r="H978" s="2" t="str">
        <f t="shared" si="107"/>
        <v>QTY:100680 PCS/ USD0.2400 PER PCS</v>
      </c>
      <c r="I978" s="15" t="str">
        <f t="shared" si="108"/>
        <v/>
      </c>
      <c r="J978" s="15">
        <f t="shared" si="111"/>
        <v>100680</v>
      </c>
      <c r="K978" s="2" t="str">
        <f>IFERROR(
TRIM(_xlfn.TEXTAFTER(_xlfn.TEXTBEFORE(_xlfn.TEXTAFTER(tblRaw[[#This Row],[GOODS DESCRIPTION]],"QTY"),"/")," ")),
tblRaw[[#This Row],[Unit of measure]]
)</f>
        <v>PCS</v>
      </c>
      <c r="L978" s="2">
        <f t="shared" si="109"/>
        <v>0.24</v>
      </c>
      <c r="M978" s="2" t="str">
        <f t="shared" si="110"/>
        <v>USD</v>
      </c>
      <c r="N978" s="2">
        <v>3356</v>
      </c>
      <c r="O978" s="2" t="s">
        <v>17</v>
      </c>
      <c r="P978" s="2">
        <v>595.47630509999999</v>
      </c>
      <c r="Q978" s="2">
        <v>1998418.48</v>
      </c>
      <c r="R978" s="2">
        <v>7.7435150210000003</v>
      </c>
      <c r="S978" s="2">
        <v>25987.236410000001</v>
      </c>
      <c r="T978" s="6">
        <v>732220.6</v>
      </c>
    </row>
    <row r="979" spans="1:20">
      <c r="A979" s="5" t="s">
        <v>12</v>
      </c>
      <c r="B979" s="2" t="s">
        <v>1318</v>
      </c>
      <c r="C979" s="2" t="s">
        <v>14</v>
      </c>
      <c r="D979" s="3" t="s">
        <v>15</v>
      </c>
      <c r="E979" s="2" t="s">
        <v>1319</v>
      </c>
      <c r="F979" s="2" t="str">
        <f t="shared" si="105"/>
        <v>AM-06</v>
      </c>
      <c r="G979" s="2" t="str">
        <f t="shared" si="106"/>
        <v>- STAINLESS STEEL BOTTLE 750ML SG805</v>
      </c>
      <c r="H979" s="2" t="str">
        <f t="shared" si="107"/>
        <v>QTY:29016 PCS/USD 1.14 PER PCS</v>
      </c>
      <c r="I979" s="15" t="str">
        <f t="shared" si="108"/>
        <v/>
      </c>
      <c r="J979" s="15">
        <f t="shared" si="111"/>
        <v>29016</v>
      </c>
      <c r="K979" s="2" t="str">
        <f>IFERROR(
TRIM(_xlfn.TEXTAFTER(_xlfn.TEXTBEFORE(_xlfn.TEXTAFTER(tblRaw[[#This Row],[GOODS DESCRIPTION]],"QTY"),"/")," ")),
tblRaw[[#This Row],[Unit of measure]]
)</f>
        <v>PCS</v>
      </c>
      <c r="L979" s="2">
        <f t="shared" si="109"/>
        <v>1.1399999999999999</v>
      </c>
      <c r="M979" s="2" t="str">
        <f t="shared" si="110"/>
        <v>USD</v>
      </c>
      <c r="N979" s="2">
        <v>4352.3999999999996</v>
      </c>
      <c r="O979" s="2" t="s">
        <v>17</v>
      </c>
      <c r="P979" s="2">
        <v>644.38642130000005</v>
      </c>
      <c r="Q979" s="2">
        <v>2804627.46</v>
      </c>
      <c r="R979" s="2">
        <v>8.3795373380000004</v>
      </c>
      <c r="S979" s="2">
        <v>36471.098310000001</v>
      </c>
      <c r="T979" s="6">
        <v>1027615.5</v>
      </c>
    </row>
    <row r="980" spans="1:20">
      <c r="A980" s="5" t="s">
        <v>12</v>
      </c>
      <c r="B980" s="2" t="s">
        <v>1318</v>
      </c>
      <c r="C980" s="2" t="s">
        <v>14</v>
      </c>
      <c r="D980" s="3" t="s">
        <v>15</v>
      </c>
      <c r="E980" s="2" t="s">
        <v>1320</v>
      </c>
      <c r="F980" s="2" t="str">
        <f t="shared" si="105"/>
        <v>NP-21</v>
      </c>
      <c r="G980" s="2" t="str">
        <f t="shared" si="106"/>
        <v>STAINLESS STEEL SPORTS BOTTLE 650ML S115</v>
      </c>
      <c r="H980" s="2" t="str">
        <f t="shared" si="107"/>
        <v>QTY:14976PCSUSD 1.14PER PCS</v>
      </c>
      <c r="I980" s="15" t="str">
        <f t="shared" si="108"/>
        <v>QTY:14976PCSUSD</v>
      </c>
      <c r="J980" s="15" t="str">
        <f t="shared" si="111"/>
        <v/>
      </c>
      <c r="K980" s="2">
        <f ca="1">IFERROR(
TRIM(_xlfn.TEXTAFTER(_xlfn.TEXTBEFORE(_xlfn.TEXTAFTER(tblRaw[[#This Row],[GOODS DESCRIPTION]],"QTY"),"/")," ")),
tblRaw[[#This Row],[Unit of measure]]
)</f>
        <v>0</v>
      </c>
      <c r="L980" s="2" t="str">
        <f t="shared" si="109"/>
        <v/>
      </c>
      <c r="M980" s="2" t="str">
        <f t="shared" si="110"/>
        <v>USD</v>
      </c>
      <c r="N980" s="2">
        <v>2662.4</v>
      </c>
      <c r="O980" s="2" t="s">
        <v>17</v>
      </c>
      <c r="P980" s="2">
        <v>543.70104040000001</v>
      </c>
      <c r="Q980" s="2">
        <v>1447549.65</v>
      </c>
      <c r="R980" s="2">
        <v>7.0702345959999997</v>
      </c>
      <c r="S980" s="2">
        <v>18823.792590000001</v>
      </c>
      <c r="T980" s="6">
        <v>530382.19999999995</v>
      </c>
    </row>
    <row r="981" spans="1:20">
      <c r="A981" s="5" t="s">
        <v>12</v>
      </c>
      <c r="B981" s="2" t="s">
        <v>1321</v>
      </c>
      <c r="C981" s="2" t="s">
        <v>14</v>
      </c>
      <c r="D981" s="3" t="s">
        <v>15</v>
      </c>
      <c r="E981" s="2" t="s">
        <v>1322</v>
      </c>
      <c r="F981" s="2" t="str">
        <f t="shared" si="105"/>
        <v>8505</v>
      </c>
      <c r="G981" s="2" t="str">
        <f t="shared" si="106"/>
        <v>STEEL LUNCH BOX 3 LAYER</v>
      </c>
      <c r="H981" s="2" t="str">
        <f t="shared" si="107"/>
        <v>QTY:16800 PCS / USD 3.75 PER PCS</v>
      </c>
      <c r="I981" s="15" t="str">
        <f t="shared" si="108"/>
        <v/>
      </c>
      <c r="J981" s="15">
        <f t="shared" si="111"/>
        <v>16800</v>
      </c>
      <c r="K981" s="2" t="str">
        <f>IFERROR(
TRIM(_xlfn.TEXTAFTER(_xlfn.TEXTBEFORE(_xlfn.TEXTAFTER(tblRaw[[#This Row],[GOODS DESCRIPTION]],"QTY"),"/")," ")),
tblRaw[[#This Row],[Unit of measure]]
)</f>
        <v>PCS</v>
      </c>
      <c r="L981" s="2">
        <f t="shared" si="109"/>
        <v>3.75</v>
      </c>
      <c r="M981" s="2" t="str">
        <f t="shared" si="110"/>
        <v>USD</v>
      </c>
      <c r="N981" s="2">
        <v>10892</v>
      </c>
      <c r="O981" s="2" t="s">
        <v>17</v>
      </c>
      <c r="P981" s="2">
        <v>486.89384139999999</v>
      </c>
      <c r="Q981" s="2">
        <v>5303247.72</v>
      </c>
      <c r="R981" s="2">
        <v>6.3315193929999998</v>
      </c>
      <c r="S981" s="2">
        <v>68962.909230000005</v>
      </c>
      <c r="T981" s="6">
        <v>1943110</v>
      </c>
    </row>
    <row r="982" spans="1:20">
      <c r="A982" s="5" t="s">
        <v>12</v>
      </c>
      <c r="B982" s="2" t="s">
        <v>1321</v>
      </c>
      <c r="C982" s="2" t="s">
        <v>14</v>
      </c>
      <c r="D982" s="3" t="s">
        <v>15</v>
      </c>
      <c r="E982" s="2" t="s">
        <v>1323</v>
      </c>
      <c r="F982" s="2" t="str">
        <f t="shared" si="105"/>
        <v>6527</v>
      </c>
      <c r="G982" s="2" t="str">
        <f t="shared" si="106"/>
        <v>STEEL LUNCH BOX</v>
      </c>
      <c r="H982" s="2" t="str">
        <f t="shared" si="107"/>
        <v>QTY:25044 PCS USD 2.06 PER PCS</v>
      </c>
      <c r="I982" s="15" t="str">
        <f t="shared" si="108"/>
        <v/>
      </c>
      <c r="J982" s="15">
        <f t="shared" si="111"/>
        <v>25044</v>
      </c>
      <c r="K982" s="2">
        <f ca="1">IFERROR(
TRIM(_xlfn.TEXTAFTER(_xlfn.TEXTBEFORE(_xlfn.TEXTAFTER(tblRaw[[#This Row],[GOODS DESCRIPTION]],"QTY"),"/")," ")),
tblRaw[[#This Row],[Unit of measure]]
)</f>
        <v>0</v>
      </c>
      <c r="L982" s="2">
        <f t="shared" si="109"/>
        <v>2.06</v>
      </c>
      <c r="M982" s="2" t="str">
        <f t="shared" si="110"/>
        <v>USD</v>
      </c>
      <c r="N982" s="2">
        <v>8723.66</v>
      </c>
      <c r="O982" s="2" t="s">
        <v>17</v>
      </c>
      <c r="P982" s="2">
        <v>497.82139260000002</v>
      </c>
      <c r="Q982" s="2">
        <v>4342824.57</v>
      </c>
      <c r="R982" s="2">
        <v>6.4736201900000001</v>
      </c>
      <c r="S982" s="2">
        <v>56473.661509999998</v>
      </c>
      <c r="T982" s="6">
        <v>1591210.9</v>
      </c>
    </row>
    <row r="983" spans="1:20">
      <c r="A983" s="5" t="s">
        <v>12</v>
      </c>
      <c r="B983" s="2" t="s">
        <v>1321</v>
      </c>
      <c r="C983" s="2" t="s">
        <v>14</v>
      </c>
      <c r="D983" s="3" t="s">
        <v>15</v>
      </c>
      <c r="E983" s="2" t="s">
        <v>1324</v>
      </c>
      <c r="F983" s="2" t="str">
        <f t="shared" si="105"/>
        <v>6578</v>
      </c>
      <c r="G983" s="2" t="str">
        <f t="shared" si="106"/>
        <v>STEEL RECTANGLE CONTAINER BIG</v>
      </c>
      <c r="H983" s="2" t="str">
        <f t="shared" si="107"/>
        <v>QTY:37920 PCS/USD1.80 PERPCS</v>
      </c>
      <c r="I983" s="15" t="str">
        <f t="shared" si="108"/>
        <v/>
      </c>
      <c r="J983" s="15">
        <f t="shared" si="111"/>
        <v>37920</v>
      </c>
      <c r="K983" s="2" t="str">
        <f>IFERROR(
TRIM(_xlfn.TEXTAFTER(_xlfn.TEXTBEFORE(_xlfn.TEXTAFTER(tblRaw[[#This Row],[GOODS DESCRIPTION]],"QTY"),"/")," ")),
tblRaw[[#This Row],[Unit of measure]]
)</f>
        <v>PCS</v>
      </c>
      <c r="L983" s="2">
        <f t="shared" si="109"/>
        <v>0.8</v>
      </c>
      <c r="M983" s="2" t="str">
        <f t="shared" si="110"/>
        <v>USD</v>
      </c>
      <c r="N983" s="2">
        <v>11202.2</v>
      </c>
      <c r="O983" s="2" t="s">
        <v>17</v>
      </c>
      <c r="P983" s="2">
        <v>512.90727979999997</v>
      </c>
      <c r="Q983" s="2">
        <v>5745689.9299999997</v>
      </c>
      <c r="R983" s="2">
        <v>6.6697955760000003</v>
      </c>
      <c r="S983" s="2">
        <v>74716.384009999994</v>
      </c>
      <c r="T983" s="6">
        <v>2105220.7999999998</v>
      </c>
    </row>
    <row r="984" spans="1:20">
      <c r="A984" s="5" t="s">
        <v>12</v>
      </c>
      <c r="B984" s="2" t="s">
        <v>1325</v>
      </c>
      <c r="C984" s="2" t="s">
        <v>14</v>
      </c>
      <c r="D984" s="3" t="s">
        <v>15</v>
      </c>
      <c r="E984" s="2" t="s">
        <v>1326</v>
      </c>
      <c r="F984" s="2" t="str">
        <f t="shared" si="105"/>
        <v>STAINLESS</v>
      </c>
      <c r="G984" s="2" t="str">
        <f t="shared" si="106"/>
        <v>STEEL SPORTS BOTTLE - KWB-600F</v>
      </c>
      <c r="H984" s="2" t="str">
        <f t="shared" si="107"/>
        <v>QTY 50400 PCS / USD 1.01 PER PCS</v>
      </c>
      <c r="I984" s="15" t="str">
        <f t="shared" si="108"/>
        <v>QTY</v>
      </c>
      <c r="J984" s="15">
        <f t="shared" si="111"/>
        <v>50400</v>
      </c>
      <c r="K984" s="2" t="str">
        <f>IFERROR(
TRIM(_xlfn.TEXTAFTER(_xlfn.TEXTBEFORE(_xlfn.TEXTAFTER(tblRaw[[#This Row],[GOODS DESCRIPTION]],"QTY"),"/")," ")),
tblRaw[[#This Row],[Unit of measure]]
)</f>
        <v>50400 PCS</v>
      </c>
      <c r="L984" s="2">
        <f t="shared" si="109"/>
        <v>1.01</v>
      </c>
      <c r="M984" s="2" t="str">
        <f t="shared" si="110"/>
        <v>USD</v>
      </c>
      <c r="N984" s="2">
        <v>7560</v>
      </c>
      <c r="O984" s="2" t="s">
        <v>17</v>
      </c>
      <c r="P984" s="2">
        <v>566.64178440000001</v>
      </c>
      <c r="Q984" s="2">
        <v>4283811.8899999997</v>
      </c>
      <c r="R984" s="2">
        <v>7.3446764020000002</v>
      </c>
      <c r="S984" s="2">
        <v>55525.753599999996</v>
      </c>
      <c r="T984" s="6">
        <v>1569588.7</v>
      </c>
    </row>
    <row r="985" spans="1:20">
      <c r="A985" s="5" t="s">
        <v>12</v>
      </c>
      <c r="B985" s="2" t="s">
        <v>1325</v>
      </c>
      <c r="C985" s="2" t="s">
        <v>14</v>
      </c>
      <c r="D985" s="3" t="s">
        <v>18</v>
      </c>
      <c r="E985" s="2" t="s">
        <v>1327</v>
      </c>
      <c r="F985" s="2" t="str">
        <f t="shared" si="105"/>
        <v>8001-2</v>
      </c>
      <c r="G985" s="2" t="str">
        <f t="shared" si="106"/>
        <v>STEEL SCRUBBER 2 PCS SET</v>
      </c>
      <c r="H985" s="2" t="str">
        <f t="shared" si="107"/>
        <v>QTY- 165720 SET/USD 0.168 PER SET</v>
      </c>
      <c r="I985" s="15" t="str">
        <f t="shared" si="108"/>
        <v>QTY-</v>
      </c>
      <c r="J985" s="15">
        <f t="shared" si="111"/>
        <v>165720</v>
      </c>
      <c r="K985" s="2" t="str">
        <f>IFERROR(
TRIM(_xlfn.TEXTAFTER(_xlfn.TEXTBEFORE(_xlfn.TEXTAFTER(tblRaw[[#This Row],[GOODS DESCRIPTION]],"QTY"),"/")," ")),
tblRaw[[#This Row],[Unit of measure]]
)</f>
        <v>165720 SET</v>
      </c>
      <c r="L985" s="2">
        <f t="shared" si="109"/>
        <v>0.16800000000000001</v>
      </c>
      <c r="M985" s="2" t="str">
        <f t="shared" si="110"/>
        <v>USD</v>
      </c>
      <c r="N985" s="2">
        <v>4833</v>
      </c>
      <c r="O985" s="2" t="s">
        <v>17</v>
      </c>
      <c r="P985" s="2">
        <v>518.12282230000005</v>
      </c>
      <c r="Q985" s="2">
        <v>2504087.6</v>
      </c>
      <c r="R985" s="2">
        <v>6.7157851229999999</v>
      </c>
      <c r="S985" s="2">
        <v>32457.389500000001</v>
      </c>
      <c r="T985" s="6">
        <v>1100796.8999999999</v>
      </c>
    </row>
    <row r="986" spans="1:20">
      <c r="A986" s="5" t="s">
        <v>12</v>
      </c>
      <c r="B986" s="2" t="s">
        <v>1325</v>
      </c>
      <c r="C986" s="2" t="s">
        <v>14</v>
      </c>
      <c r="D986" s="3" t="s">
        <v>15</v>
      </c>
      <c r="E986" s="2" t="s">
        <v>1328</v>
      </c>
      <c r="F986" s="2" t="str">
        <f t="shared" si="105"/>
        <v>NP-21</v>
      </c>
      <c r="G986" s="2" t="str">
        <f t="shared" si="106"/>
        <v>STAINLESS STEEL SPORTS BOTTLE 650ML S115</v>
      </c>
      <c r="H986" s="2" t="str">
        <f t="shared" si="107"/>
        <v>QTY: 43164 PCS/ USD 1.14 PER PCS</v>
      </c>
      <c r="I986" s="15" t="str">
        <f t="shared" si="108"/>
        <v>QTY:</v>
      </c>
      <c r="J986" s="15">
        <f t="shared" si="111"/>
        <v>43164</v>
      </c>
      <c r="K986" s="2" t="str">
        <f>IFERROR(
TRIM(_xlfn.TEXTAFTER(_xlfn.TEXTBEFORE(_xlfn.TEXTAFTER(tblRaw[[#This Row],[GOODS DESCRIPTION]],"QTY"),"/")," ")),
tblRaw[[#This Row],[Unit of measure]]
)</f>
        <v>43164 PCS</v>
      </c>
      <c r="L986" s="2">
        <f t="shared" si="109"/>
        <v>1.1399999999999999</v>
      </c>
      <c r="M986" s="2" t="str">
        <f t="shared" si="110"/>
        <v>USD</v>
      </c>
      <c r="N986" s="2">
        <v>7673.6</v>
      </c>
      <c r="O986" s="2" t="s">
        <v>17</v>
      </c>
      <c r="P986" s="2">
        <v>544.44838019999997</v>
      </c>
      <c r="Q986" s="2">
        <v>4177879.09</v>
      </c>
      <c r="R986" s="2">
        <v>7.0570107599999998</v>
      </c>
      <c r="S986" s="2">
        <v>54152.677770000002</v>
      </c>
      <c r="T986" s="6">
        <v>1530774.9</v>
      </c>
    </row>
    <row r="987" spans="1:20">
      <c r="A987" s="5" t="s">
        <v>12</v>
      </c>
      <c r="B987" s="2" t="s">
        <v>1329</v>
      </c>
      <c r="C987" s="2" t="s">
        <v>14</v>
      </c>
      <c r="D987" s="3" t="s">
        <v>18</v>
      </c>
      <c r="E987" s="2" t="s">
        <v>1330</v>
      </c>
      <c r="F987" s="2" t="str">
        <f t="shared" si="105"/>
        <v>SS410</v>
      </c>
      <c r="G987" s="2" t="str">
        <f t="shared" si="106"/>
        <v>SS SCRUBBER 3 PCS SET</v>
      </c>
      <c r="H987" s="2" t="str">
        <f t="shared" si="107"/>
        <v>QTY- 108360SET/USD 0.195PER SET</v>
      </c>
      <c r="I987" s="15" t="str">
        <f t="shared" si="108"/>
        <v>QTY-</v>
      </c>
      <c r="J987" s="15" t="str">
        <f t="shared" si="111"/>
        <v/>
      </c>
      <c r="K987" s="2" t="str">
        <f>IFERROR(
TRIM(_xlfn.TEXTAFTER(_xlfn.TEXTBEFORE(_xlfn.TEXTAFTER(tblRaw[[#This Row],[GOODS DESCRIPTION]],"QTY"),"/")," ")),
tblRaw[[#This Row],[Unit of measure]]
)</f>
        <v>108360SET</v>
      </c>
      <c r="L987" s="2" t="str">
        <f t="shared" si="109"/>
        <v/>
      </c>
      <c r="M987" s="2" t="str">
        <f t="shared" si="110"/>
        <v>USD</v>
      </c>
      <c r="N987" s="2">
        <v>6953.1</v>
      </c>
      <c r="O987" s="2" t="s">
        <v>17</v>
      </c>
      <c r="P987" s="2">
        <v>286.66003649999999</v>
      </c>
      <c r="Q987" s="2">
        <v>1993175.9</v>
      </c>
      <c r="R987" s="2">
        <v>3.7156193979999999</v>
      </c>
      <c r="S987" s="2">
        <v>25835.073230000002</v>
      </c>
      <c r="T987" s="6">
        <v>876200.1</v>
      </c>
    </row>
    <row r="988" spans="1:20">
      <c r="A988" s="5" t="s">
        <v>12</v>
      </c>
      <c r="B988" s="2" t="s">
        <v>1331</v>
      </c>
      <c r="C988" s="2" t="s">
        <v>14</v>
      </c>
      <c r="D988" s="3" t="s">
        <v>15</v>
      </c>
      <c r="E988" s="2" t="s">
        <v>1332</v>
      </c>
      <c r="F988" s="2" t="str">
        <f t="shared" si="105"/>
        <v>NP-20</v>
      </c>
      <c r="G988" s="2" t="str">
        <f t="shared" si="106"/>
        <v>STAINLESS STEEL SPORTS BOTTLE 750 ML S-308-C6</v>
      </c>
      <c r="H988" s="2" t="str">
        <f t="shared" si="107"/>
        <v>QTY:32904 PCS USD 1.113 PER PCS</v>
      </c>
      <c r="I988" s="15" t="str">
        <f t="shared" si="108"/>
        <v>QTY:32904</v>
      </c>
      <c r="J988" s="15">
        <f t="shared" si="111"/>
        <v>32904</v>
      </c>
      <c r="K988" s="2">
        <f ca="1">IFERROR(
TRIM(_xlfn.TEXTAFTER(_xlfn.TEXTBEFORE(_xlfn.TEXTAFTER(tblRaw[[#This Row],[GOODS DESCRIPTION]],"QTY"),"/")," ")),
tblRaw[[#This Row],[Unit of measure]]
)</f>
        <v>0</v>
      </c>
      <c r="L988" s="2">
        <f t="shared" si="109"/>
        <v>1.113</v>
      </c>
      <c r="M988" s="2" t="str">
        <f t="shared" si="110"/>
        <v>USD</v>
      </c>
      <c r="N988" s="2">
        <v>5849.6</v>
      </c>
      <c r="O988" s="2" t="s">
        <v>17</v>
      </c>
      <c r="P988" s="2">
        <v>531.52306309999994</v>
      </c>
      <c r="Q988" s="2">
        <v>3109197.31</v>
      </c>
      <c r="R988" s="2">
        <v>6.9208732179999997</v>
      </c>
      <c r="S988" s="2">
        <v>40484.339970000001</v>
      </c>
      <c r="T988" s="6">
        <v>1139209.8999999999</v>
      </c>
    </row>
    <row r="989" spans="1:20">
      <c r="A989" s="5" t="s">
        <v>12</v>
      </c>
      <c r="B989" s="2" t="s">
        <v>1331</v>
      </c>
      <c r="C989" s="2" t="s">
        <v>14</v>
      </c>
      <c r="D989" s="3" t="s">
        <v>15</v>
      </c>
      <c r="E989" s="2" t="s">
        <v>1333</v>
      </c>
      <c r="F989" s="2" t="str">
        <f t="shared" si="105"/>
        <v>NP-21</v>
      </c>
      <c r="G989" s="2" t="str">
        <f t="shared" si="106"/>
        <v>- STAINLESS STEEL SPORTS BOTTLE 650ML S115</v>
      </c>
      <c r="H989" s="2" t="str">
        <f t="shared" si="107"/>
        <v>QTY:8532 PCS/USD 1.140 PER PCS</v>
      </c>
      <c r="I989" s="15" t="str">
        <f t="shared" si="108"/>
        <v>QTY:8532</v>
      </c>
      <c r="J989" s="15">
        <f t="shared" si="111"/>
        <v>8532</v>
      </c>
      <c r="K989" s="2" t="str">
        <f>IFERROR(
TRIM(_xlfn.TEXTAFTER(_xlfn.TEXTBEFORE(_xlfn.TEXTAFTER(tblRaw[[#This Row],[GOODS DESCRIPTION]],"QTY"),"/")," ")),
tblRaw[[#This Row],[Unit of measure]]
)</f>
        <v>PCS</v>
      </c>
      <c r="L989" s="2">
        <f t="shared" si="109"/>
        <v>1.1399999999999999</v>
      </c>
      <c r="M989" s="2" t="str">
        <f t="shared" si="110"/>
        <v>USD</v>
      </c>
      <c r="N989" s="2">
        <v>1516.8</v>
      </c>
      <c r="O989" s="2" t="s">
        <v>17</v>
      </c>
      <c r="P989" s="2">
        <v>544.41706880000004</v>
      </c>
      <c r="Q989" s="2">
        <v>825771.81</v>
      </c>
      <c r="R989" s="2">
        <v>7.0887639169999996</v>
      </c>
      <c r="S989" s="2">
        <v>10752.23711</v>
      </c>
      <c r="T989" s="6">
        <v>302562.8</v>
      </c>
    </row>
    <row r="990" spans="1:20">
      <c r="A990" s="5" t="s">
        <v>12</v>
      </c>
      <c r="B990" s="2" t="s">
        <v>1334</v>
      </c>
      <c r="C990" s="2" t="s">
        <v>14</v>
      </c>
      <c r="D990" s="3" t="s">
        <v>15</v>
      </c>
      <c r="E990" s="2" t="s">
        <v>1335</v>
      </c>
      <c r="F990" s="2" t="str">
        <f t="shared" si="105"/>
        <v>NP-21</v>
      </c>
      <c r="G990" s="2" t="str">
        <f t="shared" si="106"/>
        <v>STAINLESS STEEL SPORTS BOTTLE 650ML S115</v>
      </c>
      <c r="H990" s="2" t="str">
        <f t="shared" si="107"/>
        <v>QTY:19368PCSUSD 1.140PER PCS</v>
      </c>
      <c r="I990" s="15" t="str">
        <f t="shared" si="108"/>
        <v>QTY:19368PCSUSD</v>
      </c>
      <c r="J990" s="15" t="str">
        <f t="shared" si="111"/>
        <v/>
      </c>
      <c r="K990" s="2">
        <f ca="1">IFERROR(
TRIM(_xlfn.TEXTAFTER(_xlfn.TEXTBEFORE(_xlfn.TEXTAFTER(tblRaw[[#This Row],[GOODS DESCRIPTION]],"QTY"),"/")," ")),
tblRaw[[#This Row],[Unit of measure]]
)</f>
        <v>0</v>
      </c>
      <c r="L990" s="2" t="str">
        <f t="shared" si="109"/>
        <v/>
      </c>
      <c r="M990" s="2" t="str">
        <f t="shared" si="110"/>
        <v>USD</v>
      </c>
      <c r="N990" s="2">
        <v>3443.2</v>
      </c>
      <c r="O990" s="2" t="s">
        <v>17</v>
      </c>
      <c r="P990" s="2">
        <v>545.41563080000003</v>
      </c>
      <c r="Q990" s="2">
        <v>1877975.1</v>
      </c>
      <c r="R990" s="2">
        <v>7.101766026</v>
      </c>
      <c r="S990" s="2">
        <v>24452.800780000001</v>
      </c>
      <c r="T990" s="6">
        <v>688090.1</v>
      </c>
    </row>
    <row r="991" spans="1:20">
      <c r="A991" s="5" t="s">
        <v>12</v>
      </c>
      <c r="B991" s="2" t="s">
        <v>1334</v>
      </c>
      <c r="C991" s="2" t="s">
        <v>14</v>
      </c>
      <c r="D991" s="3" t="s">
        <v>18</v>
      </c>
      <c r="E991" s="2" t="s">
        <v>1336</v>
      </c>
      <c r="F991" s="2" t="str">
        <f t="shared" si="105"/>
        <v>STEEL</v>
      </c>
      <c r="G991" s="2" t="str">
        <f t="shared" si="106"/>
        <v>SCRUBBER 6PCS SET - OKS-4156</v>
      </c>
      <c r="H991" s="2" t="str">
        <f t="shared" si="107"/>
        <v>QTY 98000 SET / USD 0.275 PER SET</v>
      </c>
      <c r="I991" s="15" t="str">
        <f t="shared" si="108"/>
        <v>QTY</v>
      </c>
      <c r="J991" s="15">
        <f t="shared" si="111"/>
        <v>98000</v>
      </c>
      <c r="K991" s="2" t="str">
        <f>IFERROR(
TRIM(_xlfn.TEXTAFTER(_xlfn.TEXTBEFORE(_xlfn.TEXTAFTER(tblRaw[[#This Row],[GOODS DESCRIPTION]],"QTY"),"/")," ")),
tblRaw[[#This Row],[Unit of measure]]
)</f>
        <v>98000 SET</v>
      </c>
      <c r="L991" s="2">
        <f t="shared" si="109"/>
        <v>0.27500000000000002</v>
      </c>
      <c r="M991" s="2" t="str">
        <f t="shared" si="110"/>
        <v>USD</v>
      </c>
      <c r="N991" s="2">
        <v>8537.7999999999993</v>
      </c>
      <c r="O991" s="2" t="s">
        <v>17</v>
      </c>
      <c r="P991" s="2">
        <v>283.94763289999997</v>
      </c>
      <c r="Q991" s="2">
        <v>2424288.1</v>
      </c>
      <c r="R991" s="2">
        <v>3.6972348030000002</v>
      </c>
      <c r="S991" s="2">
        <v>31566.2513</v>
      </c>
      <c r="T991" s="6">
        <v>1065717.1000000001</v>
      </c>
    </row>
    <row r="992" spans="1:20">
      <c r="A992" s="5" t="s">
        <v>12</v>
      </c>
      <c r="B992" s="2" t="s">
        <v>1334</v>
      </c>
      <c r="C992" s="2" t="s">
        <v>14</v>
      </c>
      <c r="D992" s="3" t="s">
        <v>15</v>
      </c>
      <c r="E992" s="2" t="s">
        <v>1337</v>
      </c>
      <c r="F992" s="2" t="str">
        <f t="shared" si="105"/>
        <v>STAINLESS</v>
      </c>
      <c r="G992" s="2" t="str">
        <f t="shared" si="106"/>
        <v>STEEL SPORTS BOTTLE 750ML SG-702 SB-01</v>
      </c>
      <c r="H992" s="2" t="str">
        <f t="shared" si="107"/>
        <v>QTY: 25524NUM USD 1.205 PER NUM</v>
      </c>
      <c r="I992" s="15" t="str">
        <f t="shared" si="108"/>
        <v>QTY:</v>
      </c>
      <c r="J992" s="15" t="str">
        <f t="shared" si="111"/>
        <v/>
      </c>
      <c r="K992" s="2">
        <f ca="1">IFERROR(
TRIM(_xlfn.TEXTAFTER(_xlfn.TEXTBEFORE(_xlfn.TEXTAFTER(tblRaw[[#This Row],[GOODS DESCRIPTION]],"QTY"),"/")," ")),
tblRaw[[#This Row],[Unit of measure]]
)</f>
        <v>0</v>
      </c>
      <c r="L992" s="2">
        <f t="shared" si="109"/>
        <v>1.2050000000000001</v>
      </c>
      <c r="M992" s="2" t="str">
        <f t="shared" si="110"/>
        <v>USD</v>
      </c>
      <c r="N992" s="2">
        <v>4041.3</v>
      </c>
      <c r="O992" s="2" t="s">
        <v>17</v>
      </c>
      <c r="P992" s="2">
        <v>647.31381490000001</v>
      </c>
      <c r="Q992" s="2">
        <v>2615989.3199999998</v>
      </c>
      <c r="R992" s="2">
        <v>8.4285652980000005</v>
      </c>
      <c r="S992" s="2">
        <v>34062.360939999999</v>
      </c>
      <c r="T992" s="6">
        <v>958498.5</v>
      </c>
    </row>
    <row r="993" spans="1:20">
      <c r="A993" s="5" t="s">
        <v>12</v>
      </c>
      <c r="B993" s="2" t="s">
        <v>1338</v>
      </c>
      <c r="C993" s="2" t="s">
        <v>14</v>
      </c>
      <c r="D993" s="3" t="s">
        <v>15</v>
      </c>
      <c r="E993" s="2" t="s">
        <v>1339</v>
      </c>
      <c r="F993" s="2" t="str">
        <f t="shared" si="105"/>
        <v>NP-19</v>
      </c>
      <c r="G993" s="2" t="str">
        <f t="shared" si="106"/>
        <v>STEEL SALT BOTTLE</v>
      </c>
      <c r="H993" s="2" t="str">
        <f t="shared" si="107"/>
        <v>QTY:25968 PCS/USD 0.524 PER PCS</v>
      </c>
      <c r="I993" s="15" t="str">
        <f t="shared" si="108"/>
        <v>QTY:25968</v>
      </c>
      <c r="J993" s="15">
        <f t="shared" si="111"/>
        <v>25968</v>
      </c>
      <c r="K993" s="2" t="str">
        <f>IFERROR(
TRIM(_xlfn.TEXTAFTER(_xlfn.TEXTBEFORE(_xlfn.TEXTAFTER(tblRaw[[#This Row],[GOODS DESCRIPTION]],"QTY"),"/")," ")),
tblRaw[[#This Row],[Unit of measure]]
)</f>
        <v>PCS</v>
      </c>
      <c r="L993" s="2">
        <f t="shared" si="109"/>
        <v>0.52400000000000002</v>
      </c>
      <c r="M993" s="2" t="str">
        <f t="shared" si="110"/>
        <v>USD</v>
      </c>
      <c r="N993" s="2">
        <v>4057.5</v>
      </c>
      <c r="O993" s="2" t="s">
        <v>17</v>
      </c>
      <c r="P993" s="2">
        <v>295.66248919999998</v>
      </c>
      <c r="Q993" s="2">
        <v>1199650.55</v>
      </c>
      <c r="R993" s="2">
        <v>3.8447657899999998</v>
      </c>
      <c r="S993" s="2">
        <v>15600.137189999999</v>
      </c>
      <c r="T993" s="6">
        <v>439551.9</v>
      </c>
    </row>
    <row r="994" spans="1:20">
      <c r="A994" s="5" t="s">
        <v>12</v>
      </c>
      <c r="B994" s="2" t="s">
        <v>1338</v>
      </c>
      <c r="C994" s="2" t="s">
        <v>14</v>
      </c>
      <c r="D994" s="3" t="s">
        <v>15</v>
      </c>
      <c r="E994" s="2" t="s">
        <v>1340</v>
      </c>
      <c r="F994" s="2" t="str">
        <f t="shared" si="105"/>
        <v>NP-20</v>
      </c>
      <c r="G994" s="2" t="str">
        <f t="shared" si="106"/>
        <v>STAINLESS STEEL SPORTS BOTTLE 750 ML S-308-C6</v>
      </c>
      <c r="H994" s="2" t="str">
        <f t="shared" si="107"/>
        <v>QTY:28224 PCS USD 1.113 PER PCS</v>
      </c>
      <c r="I994" s="15" t="str">
        <f t="shared" si="108"/>
        <v>QTY:28224</v>
      </c>
      <c r="J994" s="15">
        <f t="shared" si="111"/>
        <v>28224</v>
      </c>
      <c r="K994" s="2">
        <f ca="1">IFERROR(
TRIM(_xlfn.TEXTAFTER(_xlfn.TEXTBEFORE(_xlfn.TEXTAFTER(tblRaw[[#This Row],[GOODS DESCRIPTION]],"QTY"),"/")," ")),
tblRaw[[#This Row],[Unit of measure]]
)</f>
        <v>0</v>
      </c>
      <c r="L994" s="2">
        <f t="shared" si="109"/>
        <v>1.113</v>
      </c>
      <c r="M994" s="2" t="str">
        <f t="shared" si="110"/>
        <v>USD</v>
      </c>
      <c r="N994" s="2">
        <v>5017.6000000000004</v>
      </c>
      <c r="O994" s="2" t="s">
        <v>17</v>
      </c>
      <c r="P994" s="2">
        <v>536.30138910000005</v>
      </c>
      <c r="Q994" s="2">
        <v>2690945.85</v>
      </c>
      <c r="R994" s="2">
        <v>6.9740102620000002</v>
      </c>
      <c r="S994" s="2">
        <v>34992.793890000001</v>
      </c>
      <c r="T994" s="6">
        <v>985962.6</v>
      </c>
    </row>
    <row r="995" spans="1:20">
      <c r="A995" s="5" t="s">
        <v>12</v>
      </c>
      <c r="B995" s="2" t="s">
        <v>1338</v>
      </c>
      <c r="C995" s="2" t="s">
        <v>14</v>
      </c>
      <c r="D995" s="3" t="s">
        <v>15</v>
      </c>
      <c r="E995" s="2" t="s">
        <v>1341</v>
      </c>
      <c r="F995" s="2" t="str">
        <f t="shared" si="105"/>
        <v>NP-21</v>
      </c>
      <c r="G995" s="2" t="str">
        <f t="shared" si="106"/>
        <v>STAINLESS STEEL SPORTS BOTTLE 650ML S115</v>
      </c>
      <c r="H995" s="2" t="str">
        <f t="shared" si="107"/>
        <v>QTY : 15192PCS/USD 1.140 PER PCS</v>
      </c>
      <c r="I995" s="15" t="str">
        <f t="shared" si="108"/>
        <v>QTY</v>
      </c>
      <c r="J995" s="15" t="str">
        <f t="shared" si="111"/>
        <v/>
      </c>
      <c r="K995" s="2" t="str">
        <f>IFERROR(
TRIM(_xlfn.TEXTAFTER(_xlfn.TEXTBEFORE(_xlfn.TEXTAFTER(tblRaw[[#This Row],[GOODS DESCRIPTION]],"QTY"),"/")," ")),
tblRaw[[#This Row],[Unit of measure]]
)</f>
        <v>: 15192PCS</v>
      </c>
      <c r="L995" s="2">
        <f t="shared" si="109"/>
        <v>1.1399999999999999</v>
      </c>
      <c r="M995" s="2" t="str">
        <f t="shared" si="110"/>
        <v>USD</v>
      </c>
      <c r="N995" s="2">
        <v>2700.8</v>
      </c>
      <c r="O995" s="2" t="s">
        <v>17</v>
      </c>
      <c r="P995" s="2">
        <v>549.31139659999997</v>
      </c>
      <c r="Q995" s="2">
        <v>1483580.22</v>
      </c>
      <c r="R995" s="2">
        <v>7.1431911130000003</v>
      </c>
      <c r="S995" s="2">
        <v>19292.330559999999</v>
      </c>
      <c r="T995" s="6">
        <v>543583.69999999995</v>
      </c>
    </row>
    <row r="996" spans="1:20">
      <c r="A996" s="5" t="s">
        <v>12</v>
      </c>
      <c r="B996" s="2" t="s">
        <v>1338</v>
      </c>
      <c r="C996" s="2" t="s">
        <v>14</v>
      </c>
      <c r="D996" s="3" t="s">
        <v>15</v>
      </c>
      <c r="E996" s="2" t="s">
        <v>1342</v>
      </c>
      <c r="F996" s="2" t="str">
        <f t="shared" si="105"/>
        <v>SL-01</v>
      </c>
      <c r="G996" s="2" t="str">
        <f t="shared" si="106"/>
        <v>- STAINLESS STEELCOLA BOTTLE 750MLSK750</v>
      </c>
      <c r="H996" s="2" t="str">
        <f t="shared" si="107"/>
        <v>QTY:38196 PCS/USD 1.300PER PCS</v>
      </c>
      <c r="I996" s="15" t="str">
        <f t="shared" si="108"/>
        <v/>
      </c>
      <c r="J996" s="15">
        <f t="shared" si="111"/>
        <v>38196</v>
      </c>
      <c r="K996" s="2" t="str">
        <f>IFERROR(
TRIM(_xlfn.TEXTAFTER(_xlfn.TEXTBEFORE(_xlfn.TEXTAFTER(tblRaw[[#This Row],[GOODS DESCRIPTION]],"QTY"),"/")," ")),
tblRaw[[#This Row],[Unit of measure]]
)</f>
        <v>PCS</v>
      </c>
      <c r="L996" s="2" t="str">
        <f t="shared" si="109"/>
        <v/>
      </c>
      <c r="M996" s="2" t="str">
        <f t="shared" si="110"/>
        <v>USD</v>
      </c>
      <c r="N996" s="2">
        <v>7639.2</v>
      </c>
      <c r="O996" s="2" t="s">
        <v>17</v>
      </c>
      <c r="P996" s="2">
        <v>556.80687379999995</v>
      </c>
      <c r="Q996" s="2">
        <v>4253559.07</v>
      </c>
      <c r="R996" s="2">
        <v>7.2406615570000001</v>
      </c>
      <c r="S996" s="2">
        <v>55312.861770000003</v>
      </c>
      <c r="T996" s="6">
        <v>1558504.1</v>
      </c>
    </row>
    <row r="997" spans="1:20">
      <c r="A997" s="5" t="s">
        <v>12</v>
      </c>
      <c r="B997" s="2" t="s">
        <v>1338</v>
      </c>
      <c r="C997" s="2" t="s">
        <v>14</v>
      </c>
      <c r="D997" s="3" t="s">
        <v>15</v>
      </c>
      <c r="E997" s="2" t="s">
        <v>1343</v>
      </c>
      <c r="F997" s="2" t="str">
        <f t="shared" si="105"/>
        <v>SB-12</v>
      </c>
      <c r="G997" s="2" t="str">
        <f t="shared" si="106"/>
        <v>STEEL TEA STRAINER BIG -</v>
      </c>
      <c r="H997" s="2" t="str">
        <f t="shared" si="107"/>
        <v>QTY:25200 PCS/USD 1.230 PERPCS</v>
      </c>
      <c r="I997" s="15" t="str">
        <f t="shared" si="108"/>
        <v/>
      </c>
      <c r="J997" s="15">
        <f t="shared" si="111"/>
        <v>25200</v>
      </c>
      <c r="K997" s="2" t="str">
        <f>IFERROR(
TRIM(_xlfn.TEXTAFTER(_xlfn.TEXTBEFORE(_xlfn.TEXTAFTER(tblRaw[[#This Row],[GOODS DESCRIPTION]],"QTY"),"/")," ")),
tblRaw[[#This Row],[Unit of measure]]
)</f>
        <v>PCS</v>
      </c>
      <c r="L997" s="2">
        <f t="shared" si="109"/>
        <v>1.23</v>
      </c>
      <c r="M997" s="2" t="str">
        <f t="shared" si="110"/>
        <v>USD</v>
      </c>
      <c r="N997" s="2">
        <v>5985</v>
      </c>
      <c r="O997" s="2" t="s">
        <v>17</v>
      </c>
      <c r="P997" s="2">
        <v>456.59004179999999</v>
      </c>
      <c r="Q997" s="2">
        <v>2732691.4</v>
      </c>
      <c r="R997" s="2">
        <v>5.9374517789999999</v>
      </c>
      <c r="S997" s="2">
        <v>35535.648889999997</v>
      </c>
      <c r="T997" s="6">
        <v>1001258.1</v>
      </c>
    </row>
    <row r="998" spans="1:20">
      <c r="A998" s="5" t="s">
        <v>12</v>
      </c>
      <c r="B998" s="2" t="s">
        <v>1344</v>
      </c>
      <c r="C998" s="2" t="s">
        <v>14</v>
      </c>
      <c r="D998" s="3" t="s">
        <v>15</v>
      </c>
      <c r="E998" s="2" t="s">
        <v>1345</v>
      </c>
      <c r="F998" s="2" t="str">
        <f t="shared" si="105"/>
        <v>KL326D-9S</v>
      </c>
      <c r="G998" s="2" t="str">
        <f t="shared" si="106"/>
        <v>STAINLESS STEEL GRATER WITH HANDLE</v>
      </c>
      <c r="H998" s="2" t="str">
        <f t="shared" si="107"/>
        <v>MILD STEEL</v>
      </c>
      <c r="I998" s="15" t="str">
        <f t="shared" si="108"/>
        <v/>
      </c>
      <c r="J998" s="15" t="str">
        <f t="shared" si="111"/>
        <v/>
      </c>
      <c r="K998" s="2" t="str">
        <f>IFERROR(
TRIM(_xlfn.TEXTAFTER(_xlfn.TEXTBEFORE(_xlfn.TEXTAFTER(tblRaw[[#This Row],[GOODS DESCRIPTION]],"QTY"),"/")," ")),
tblRaw[[#This Row],[Unit of measure]]
)</f>
        <v>-10008PCS</v>
      </c>
      <c r="L998" s="2">
        <f t="shared" si="109"/>
        <v>1.05</v>
      </c>
      <c r="M998" s="2" t="str">
        <f t="shared" si="110"/>
        <v>USD</v>
      </c>
      <c r="N998" s="2">
        <v>2210.1</v>
      </c>
      <c r="O998" s="2" t="s">
        <v>17</v>
      </c>
      <c r="P998" s="2">
        <v>399.90557439999998</v>
      </c>
      <c r="Q998" s="2">
        <v>883831.31</v>
      </c>
      <c r="R998" s="2">
        <v>5.2003325670000002</v>
      </c>
      <c r="S998" s="2">
        <v>11493.255010000001</v>
      </c>
      <c r="T998" s="6">
        <v>323835.8</v>
      </c>
    </row>
    <row r="999" spans="1:20">
      <c r="A999" s="5" t="s">
        <v>12</v>
      </c>
      <c r="B999" s="2" t="s">
        <v>1344</v>
      </c>
      <c r="C999" s="2" t="s">
        <v>14</v>
      </c>
      <c r="D999" s="3" t="s">
        <v>15</v>
      </c>
      <c r="E999" s="2" t="s">
        <v>1346</v>
      </c>
      <c r="F999" s="2" t="str">
        <f t="shared" si="105"/>
        <v>KL324H-9S</v>
      </c>
      <c r="G999" s="2" t="str">
        <f t="shared" si="106"/>
        <v>STAINLESS STEEL GRATER WITH HANDLE</v>
      </c>
      <c r="H999" s="2" t="str">
        <f t="shared" si="107"/>
        <v>MILD STEEL</v>
      </c>
      <c r="I999" s="15" t="str">
        <f t="shared" si="108"/>
        <v/>
      </c>
      <c r="J999" s="15" t="str">
        <f t="shared" si="111"/>
        <v/>
      </c>
      <c r="K999" s="2" t="str">
        <f>IFERROR(
TRIM(_xlfn.TEXTAFTER(_xlfn.TEXTBEFORE(_xlfn.TEXTAFTER(tblRaw[[#This Row],[GOODS DESCRIPTION]],"QTY"),"/")," ")),
tblRaw[[#This Row],[Unit of measure]]
)</f>
        <v>- 43344 PCS</v>
      </c>
      <c r="L999" s="2">
        <f t="shared" si="109"/>
        <v>0.72</v>
      </c>
      <c r="M999" s="2" t="str">
        <f t="shared" si="110"/>
        <v>USD</v>
      </c>
      <c r="N999" s="2">
        <v>6862.8</v>
      </c>
      <c r="O999" s="2" t="s">
        <v>17</v>
      </c>
      <c r="P999" s="2">
        <v>382.46604880000001</v>
      </c>
      <c r="Q999" s="2">
        <v>2624788</v>
      </c>
      <c r="R999" s="2">
        <v>4.9735506999999997</v>
      </c>
      <c r="S999" s="2">
        <v>34132.483749999999</v>
      </c>
      <c r="T999" s="6">
        <v>961722.4</v>
      </c>
    </row>
    <row r="1000" spans="1:20">
      <c r="A1000" s="5" t="s">
        <v>12</v>
      </c>
      <c r="B1000" s="2" t="s">
        <v>1347</v>
      </c>
      <c r="C1000" s="2" t="s">
        <v>14</v>
      </c>
      <c r="D1000" s="3" t="s">
        <v>15</v>
      </c>
      <c r="E1000" s="2" t="s">
        <v>1348</v>
      </c>
      <c r="F1000" s="2" t="str">
        <f t="shared" si="105"/>
        <v>RS-02</v>
      </c>
      <c r="G1000" s="2" t="str">
        <f t="shared" si="106"/>
        <v>STEEL HAND BLENDER</v>
      </c>
      <c r="H1000" s="2" t="str">
        <f t="shared" si="107"/>
        <v>QTY:200PCS USD 0.465 PER PCS</v>
      </c>
      <c r="I1000" s="15" t="str">
        <f t="shared" si="108"/>
        <v/>
      </c>
      <c r="J1000" s="15" t="str">
        <f t="shared" si="111"/>
        <v/>
      </c>
      <c r="K1000" s="2">
        <f ca="1">IFERROR(
TRIM(_xlfn.TEXTAFTER(_xlfn.TEXTBEFORE(_xlfn.TEXTAFTER(tblRaw[[#This Row],[GOODS DESCRIPTION]],"QTY"),"/")," ")),
tblRaw[[#This Row],[Unit of measure]]
)</f>
        <v>0</v>
      </c>
      <c r="L1000" s="2">
        <f t="shared" si="109"/>
        <v>0.46500000000000002</v>
      </c>
      <c r="M1000" s="2" t="str">
        <f t="shared" si="110"/>
        <v>USD</v>
      </c>
      <c r="N1000" s="2">
        <v>11.6</v>
      </c>
      <c r="O1000" s="2" t="s">
        <v>17</v>
      </c>
      <c r="P1000" s="2">
        <v>687.95172409999998</v>
      </c>
      <c r="Q1000" s="2">
        <v>7980.24</v>
      </c>
      <c r="R1000" s="2">
        <v>8.946056231</v>
      </c>
      <c r="S1000" s="2">
        <v>103.7742523</v>
      </c>
      <c r="T1000" s="6">
        <v>2923.9</v>
      </c>
    </row>
    <row r="1001" spans="1:20">
      <c r="A1001" s="5" t="s">
        <v>12</v>
      </c>
      <c r="B1001" s="2" t="s">
        <v>1347</v>
      </c>
      <c r="C1001" s="2" t="s">
        <v>14</v>
      </c>
      <c r="D1001" s="3" t="s">
        <v>15</v>
      </c>
      <c r="E1001" s="2" t="s">
        <v>1349</v>
      </c>
      <c r="F1001" s="2" t="str">
        <f t="shared" si="105"/>
        <v>NP-19</v>
      </c>
      <c r="G1001" s="2" t="str">
        <f t="shared" si="106"/>
        <v>STEEL SALT BOTTLE</v>
      </c>
      <c r="H1001" s="2" t="str">
        <f t="shared" si="107"/>
        <v>QTY:33600 PCS USD 0.526 PER PCS</v>
      </c>
      <c r="I1001" s="15" t="str">
        <f t="shared" si="108"/>
        <v>QTY:33600</v>
      </c>
      <c r="J1001" s="15">
        <f t="shared" si="111"/>
        <v>33600</v>
      </c>
      <c r="K1001" s="2">
        <f ca="1">IFERROR(
TRIM(_xlfn.TEXTAFTER(_xlfn.TEXTBEFORE(_xlfn.TEXTAFTER(tblRaw[[#This Row],[GOODS DESCRIPTION]],"QTY"),"/")," ")),
tblRaw[[#This Row],[Unit of measure]]
)</f>
        <v>0</v>
      </c>
      <c r="L1001" s="2">
        <f t="shared" si="109"/>
        <v>0.52600000000000002</v>
      </c>
      <c r="M1001" s="2" t="str">
        <f t="shared" si="110"/>
        <v>USD</v>
      </c>
      <c r="N1001" s="2">
        <v>5250</v>
      </c>
      <c r="O1001" s="2" t="s">
        <v>17</v>
      </c>
      <c r="P1001" s="2">
        <v>288.867501</v>
      </c>
      <c r="Q1001" s="2">
        <v>1516554.38</v>
      </c>
      <c r="R1001" s="2">
        <v>3.7564044339999998</v>
      </c>
      <c r="S1001" s="2">
        <v>19721.12328</v>
      </c>
      <c r="T1001" s="6">
        <v>555665.6</v>
      </c>
    </row>
    <row r="1002" spans="1:20">
      <c r="A1002" s="5" t="s">
        <v>12</v>
      </c>
      <c r="B1002" s="2" t="s">
        <v>1350</v>
      </c>
      <c r="C1002" s="2" t="s">
        <v>14</v>
      </c>
      <c r="D1002" s="3" t="s">
        <v>18</v>
      </c>
      <c r="E1002" s="2" t="s">
        <v>1351</v>
      </c>
      <c r="F1002" s="2" t="str">
        <f t="shared" si="105"/>
        <v>8001-2</v>
      </c>
      <c r="G1002" s="2" t="str">
        <f t="shared" si="106"/>
        <v>STEEL SCRUBBER 2 PCS SET</v>
      </c>
      <c r="H1002" s="2" t="str">
        <f t="shared" si="107"/>
        <v>QTY 164880/USD 0.168 PER PCS</v>
      </c>
      <c r="I1002" s="15" t="str">
        <f t="shared" si="108"/>
        <v>QTY</v>
      </c>
      <c r="J1002" s="15" t="str">
        <f t="shared" si="111"/>
        <v/>
      </c>
      <c r="K1002" s="2" t="str">
        <f>IFERROR(
TRIM(_xlfn.TEXTAFTER(_xlfn.TEXTBEFORE(_xlfn.TEXTAFTER(tblRaw[[#This Row],[GOODS DESCRIPTION]],"QTY"),"/")," ")),
tblRaw[[#This Row],[Unit of measure]]
)</f>
        <v>164880</v>
      </c>
      <c r="L1002" s="2">
        <f t="shared" si="109"/>
        <v>0.16800000000000001</v>
      </c>
      <c r="M1002" s="2" t="str">
        <f t="shared" si="110"/>
        <v>USD</v>
      </c>
      <c r="N1002" s="2">
        <v>4809</v>
      </c>
      <c r="O1002" s="2" t="s">
        <v>17</v>
      </c>
      <c r="P1002" s="2">
        <v>544.13516949999996</v>
      </c>
      <c r="Q1002" s="2">
        <v>2616746.0299999998</v>
      </c>
      <c r="R1002" s="2">
        <v>7.0758799669999997</v>
      </c>
      <c r="S1002" s="2">
        <v>34027.906759999998</v>
      </c>
      <c r="T1002" s="6">
        <v>1150321.5</v>
      </c>
    </row>
    <row r="1003" spans="1:20">
      <c r="A1003" s="5" t="s">
        <v>12</v>
      </c>
      <c r="B1003" s="2" t="s">
        <v>1352</v>
      </c>
      <c r="C1003" s="2" t="s">
        <v>14</v>
      </c>
      <c r="D1003" s="3" t="s">
        <v>15</v>
      </c>
      <c r="E1003" s="2" t="s">
        <v>1353</v>
      </c>
      <c r="F1003" s="2" t="str">
        <f t="shared" si="105"/>
        <v>6561</v>
      </c>
      <c r="G1003" s="2" t="str">
        <f t="shared" si="106"/>
        <v>STEEL LUNCH BOX</v>
      </c>
      <c r="H1003" s="2" t="str">
        <f t="shared" si="107"/>
        <v>QTY:21240 PCS/USD 2.75 PER PCS</v>
      </c>
      <c r="I1003" s="15" t="str">
        <f t="shared" si="108"/>
        <v/>
      </c>
      <c r="J1003" s="15">
        <f t="shared" si="111"/>
        <v>21240</v>
      </c>
      <c r="K1003" s="2" t="str">
        <f>IFERROR(
TRIM(_xlfn.TEXTAFTER(_xlfn.TEXTBEFORE(_xlfn.TEXTAFTER(tblRaw[[#This Row],[GOODS DESCRIPTION]],"QTY"),"/")," ")),
tblRaw[[#This Row],[Unit of measure]]
)</f>
        <v>PCS</v>
      </c>
      <c r="L1003" s="2">
        <f t="shared" si="109"/>
        <v>2.75</v>
      </c>
      <c r="M1003" s="2" t="str">
        <f t="shared" si="110"/>
        <v>USD</v>
      </c>
      <c r="N1003" s="2">
        <v>8094.8</v>
      </c>
      <c r="O1003" s="2" t="s">
        <v>17</v>
      </c>
      <c r="P1003" s="2">
        <v>602.09423089999996</v>
      </c>
      <c r="Q1003" s="2">
        <v>4873832.38</v>
      </c>
      <c r="R1003" s="2">
        <v>7.8295738730000002</v>
      </c>
      <c r="S1003" s="2">
        <v>63378.834589999999</v>
      </c>
      <c r="T1003" s="6">
        <v>1785772.2</v>
      </c>
    </row>
    <row r="1004" spans="1:20">
      <c r="A1004" s="5" t="s">
        <v>12</v>
      </c>
      <c r="B1004" s="2" t="s">
        <v>1352</v>
      </c>
      <c r="C1004" s="2" t="s">
        <v>14</v>
      </c>
      <c r="D1004" s="3" t="s">
        <v>15</v>
      </c>
      <c r="E1004" s="2" t="s">
        <v>1354</v>
      </c>
      <c r="F1004" s="2" t="str">
        <f t="shared" si="105"/>
        <v>8505</v>
      </c>
      <c r="G1004" s="2" t="str">
        <f t="shared" si="106"/>
        <v>STEEL LUNCH BOX 3LAYER</v>
      </c>
      <c r="H1004" s="2" t="str">
        <f t="shared" si="107"/>
        <v>QTY:16800 PCS/USD 3.75 PER PCS</v>
      </c>
      <c r="I1004" s="15" t="str">
        <f t="shared" si="108"/>
        <v/>
      </c>
      <c r="J1004" s="15">
        <f t="shared" si="111"/>
        <v>16800</v>
      </c>
      <c r="K1004" s="2" t="str">
        <f>IFERROR(
TRIM(_xlfn.TEXTAFTER(_xlfn.TEXTBEFORE(_xlfn.TEXTAFTER(tblRaw[[#This Row],[GOODS DESCRIPTION]],"QTY"),"/")," ")),
tblRaw[[#This Row],[Unit of measure]]
)</f>
        <v>PCS</v>
      </c>
      <c r="L1004" s="2">
        <f t="shared" si="109"/>
        <v>3.75</v>
      </c>
      <c r="M1004" s="2" t="str">
        <f t="shared" si="110"/>
        <v>USD</v>
      </c>
      <c r="N1004" s="2">
        <v>10892</v>
      </c>
      <c r="O1004" s="2" t="s">
        <v>17</v>
      </c>
      <c r="P1004" s="2">
        <v>482.63226129999998</v>
      </c>
      <c r="Q1004" s="2">
        <v>5256830.59</v>
      </c>
      <c r="R1004" s="2">
        <v>6.276102227</v>
      </c>
      <c r="S1004" s="2">
        <v>68359.305460000003</v>
      </c>
      <c r="T1004" s="6">
        <v>1926102.7</v>
      </c>
    </row>
    <row r="1005" spans="1:20">
      <c r="A1005" s="5" t="s">
        <v>12</v>
      </c>
      <c r="B1005" s="2" t="s">
        <v>1355</v>
      </c>
      <c r="C1005" s="2" t="s">
        <v>14</v>
      </c>
      <c r="D1005" s="3" t="s">
        <v>15</v>
      </c>
      <c r="E1005" s="2" t="s">
        <v>1356</v>
      </c>
      <c r="F1005" s="2" t="str">
        <f t="shared" si="105"/>
        <v>RYX-02-021A</v>
      </c>
      <c r="G1005" s="2" t="str">
        <f t="shared" si="106"/>
        <v>MILD STEEL MULTI FUNCTION CLOTH STAND -</v>
      </c>
      <c r="H1005" s="2" t="str">
        <f t="shared" si="107"/>
        <v>QTY 5184 NUM USD 9.40 PER NUM</v>
      </c>
      <c r="I1005" s="15" t="str">
        <f t="shared" si="108"/>
        <v/>
      </c>
      <c r="J1005" s="15">
        <f t="shared" si="111"/>
        <v>5184</v>
      </c>
      <c r="K1005" s="2">
        <f ca="1">IFERROR(
TRIM(_xlfn.TEXTAFTER(_xlfn.TEXTBEFORE(_xlfn.TEXTAFTER(tblRaw[[#This Row],[GOODS DESCRIPTION]],"QTY"),"/")," ")),
tblRaw[[#This Row],[Unit of measure]]
)</f>
        <v>0</v>
      </c>
      <c r="L1005" s="2">
        <f t="shared" si="109"/>
        <v>9.4</v>
      </c>
      <c r="M1005" s="2" t="str">
        <f t="shared" si="110"/>
        <v>USD</v>
      </c>
      <c r="N1005" s="2">
        <v>19008</v>
      </c>
      <c r="O1005" s="2" t="s">
        <v>17</v>
      </c>
      <c r="P1005" s="2">
        <v>280.44345120000003</v>
      </c>
      <c r="Q1005" s="2">
        <v>5330669.12</v>
      </c>
      <c r="R1005" s="2">
        <v>3.6587534399999999</v>
      </c>
      <c r="S1005" s="2">
        <v>69545.585389999993</v>
      </c>
      <c r="T1005" s="6">
        <v>1953157.2</v>
      </c>
    </row>
    <row r="1006" spans="1:20">
      <c r="A1006" s="5" t="s">
        <v>12</v>
      </c>
      <c r="B1006" s="2" t="s">
        <v>1355</v>
      </c>
      <c r="C1006" s="2" t="s">
        <v>14</v>
      </c>
      <c r="D1006" s="3" t="s">
        <v>15</v>
      </c>
      <c r="E1006" s="2" t="s">
        <v>1357</v>
      </c>
      <c r="F1006" s="2" t="str">
        <f t="shared" si="105"/>
        <v>RYX-02-020</v>
      </c>
      <c r="G1006" s="2" t="str">
        <f t="shared" si="106"/>
        <v>MILD STEEL MULTI FUNCTION CLOTH STAND -</v>
      </c>
      <c r="H1006" s="2" t="str">
        <f t="shared" si="107"/>
        <v>QTY 2464 NUM USD 15.30 PER NUM</v>
      </c>
      <c r="I1006" s="15" t="str">
        <f t="shared" si="108"/>
        <v/>
      </c>
      <c r="J1006" s="15">
        <f t="shared" si="111"/>
        <v>2464</v>
      </c>
      <c r="K1006" s="2">
        <f ca="1">IFERROR(
TRIM(_xlfn.TEXTAFTER(_xlfn.TEXTBEFORE(_xlfn.TEXTAFTER(tblRaw[[#This Row],[GOODS DESCRIPTION]],"QTY"),"/")," ")),
tblRaw[[#This Row],[Unit of measure]]
)</f>
        <v>0</v>
      </c>
      <c r="L1006" s="2">
        <f t="shared" si="109"/>
        <v>15.3</v>
      </c>
      <c r="M1006" s="2" t="str">
        <f t="shared" si="110"/>
        <v>USD</v>
      </c>
      <c r="N1006" s="2">
        <v>8008</v>
      </c>
      <c r="O1006" s="2" t="s">
        <v>17</v>
      </c>
      <c r="P1006" s="2">
        <v>514.98784969999997</v>
      </c>
      <c r="Q1006" s="2">
        <v>4124022.7</v>
      </c>
      <c r="R1006" s="2">
        <v>6.718693407</v>
      </c>
      <c r="S1006" s="2">
        <v>53803.296799999996</v>
      </c>
      <c r="T1006" s="6">
        <v>1511041.9</v>
      </c>
    </row>
    <row r="1007" spans="1:20">
      <c r="A1007" s="5" t="s">
        <v>12</v>
      </c>
      <c r="B1007" s="2" t="s">
        <v>1358</v>
      </c>
      <c r="C1007" s="2" t="s">
        <v>14</v>
      </c>
      <c r="D1007" s="3" t="s">
        <v>15</v>
      </c>
      <c r="E1007" s="2" t="s">
        <v>1359</v>
      </c>
      <c r="F1007" s="2" t="str">
        <f t="shared" si="105"/>
        <v>STAINLESS</v>
      </c>
      <c r="G1007" s="2" t="str">
        <f t="shared" si="106"/>
        <v>STEEL GRATER WITH HANDLE - KL324H-9S</v>
      </c>
      <c r="H1007" s="2" t="str">
        <f t="shared" si="107"/>
        <v>MILD STEEL</v>
      </c>
      <c r="I1007" s="15" t="str">
        <f t="shared" si="108"/>
        <v/>
      </c>
      <c r="J1007" s="15" t="str">
        <f t="shared" si="111"/>
        <v/>
      </c>
      <c r="K1007" s="2" t="str">
        <f>IFERROR(
TRIM(_xlfn.TEXTAFTER(_xlfn.TEXTBEFORE(_xlfn.TEXTAFTER(tblRaw[[#This Row],[GOODS DESCRIPTION]],"QTY"),"/")," ")),
tblRaw[[#This Row],[Unit of measure]]
)</f>
        <v>- 59040 PCS</v>
      </c>
      <c r="L1007" s="2">
        <f t="shared" si="109"/>
        <v>0.72</v>
      </c>
      <c r="M1007" s="2" t="str">
        <f t="shared" si="110"/>
        <v>USD</v>
      </c>
      <c r="N1007" s="2">
        <v>9348</v>
      </c>
      <c r="O1007" s="2" t="s">
        <v>17</v>
      </c>
      <c r="P1007" s="2">
        <v>384.14494120000001</v>
      </c>
      <c r="Q1007" s="2">
        <v>3590986.91</v>
      </c>
      <c r="R1007" s="2">
        <v>5.0512155310000004</v>
      </c>
      <c r="S1007" s="2">
        <v>47218.762790000001</v>
      </c>
      <c r="T1007" s="6">
        <v>1315737.6000000001</v>
      </c>
    </row>
    <row r="1008" spans="1:20">
      <c r="A1008" s="5" t="s">
        <v>12</v>
      </c>
      <c r="B1008" s="2" t="s">
        <v>1360</v>
      </c>
      <c r="C1008" s="2" t="s">
        <v>14</v>
      </c>
      <c r="D1008" s="3" t="s">
        <v>15</v>
      </c>
      <c r="E1008" s="2" t="s">
        <v>1361</v>
      </c>
      <c r="F1008" s="2" t="str">
        <f t="shared" si="105"/>
        <v>STEEL</v>
      </c>
      <c r="G1008" s="2" t="str">
        <f t="shared" si="106"/>
        <v>HANGER WITH HOOK SL-89</v>
      </c>
      <c r="H1008" s="2" t="str">
        <f t="shared" si="107"/>
        <v>QTY 70056 PCS / USD 1.15 PER PCS</v>
      </c>
      <c r="I1008" s="15" t="str">
        <f t="shared" si="108"/>
        <v/>
      </c>
      <c r="J1008" s="15">
        <f t="shared" si="111"/>
        <v>70056</v>
      </c>
      <c r="K1008" s="2" t="str">
        <f>IFERROR(
TRIM(_xlfn.TEXTAFTER(_xlfn.TEXTBEFORE(_xlfn.TEXTAFTER(tblRaw[[#This Row],[GOODS DESCRIPTION]],"QTY"),"/")," ")),
tblRaw[[#This Row],[Unit of measure]]
)</f>
        <v>70056 PCS</v>
      </c>
      <c r="L1008" s="2">
        <f t="shared" si="109"/>
        <v>1.1499999999999999</v>
      </c>
      <c r="M1008" s="2" t="str">
        <f t="shared" si="110"/>
        <v>USD</v>
      </c>
      <c r="N1008" s="2">
        <v>15568</v>
      </c>
      <c r="O1008" s="2" t="s">
        <v>17</v>
      </c>
      <c r="P1008" s="2">
        <v>418.61682939999997</v>
      </c>
      <c r="Q1008" s="2">
        <v>6517026.7999999998</v>
      </c>
      <c r="R1008" s="2">
        <v>5.5467977919999996</v>
      </c>
      <c r="S1008" s="2">
        <v>86352.548030000005</v>
      </c>
      <c r="T1008" s="6">
        <v>2387838.6</v>
      </c>
    </row>
    <row r="1009" spans="1:20">
      <c r="A1009" s="5" t="s">
        <v>12</v>
      </c>
      <c r="B1009" s="2" t="s">
        <v>1362</v>
      </c>
      <c r="C1009" s="2" t="s">
        <v>14</v>
      </c>
      <c r="D1009" s="3" t="s">
        <v>15</v>
      </c>
      <c r="E1009" s="2" t="s">
        <v>1363</v>
      </c>
      <c r="F1009" s="2" t="str">
        <f t="shared" si="105"/>
        <v>6901</v>
      </c>
      <c r="G1009" s="2" t="str">
        <f t="shared" si="106"/>
        <v>STEEL RECTANGLE CONTAINER</v>
      </c>
      <c r="H1009" s="2" t="str">
        <f t="shared" si="107"/>
        <v>QTY:54720 PCS / USD 1.06 PERPCS</v>
      </c>
      <c r="I1009" s="15" t="str">
        <f t="shared" si="108"/>
        <v/>
      </c>
      <c r="J1009" s="15">
        <f t="shared" si="111"/>
        <v>54720</v>
      </c>
      <c r="K1009" s="2" t="str">
        <f>IFERROR(
TRIM(_xlfn.TEXTAFTER(_xlfn.TEXTBEFORE(_xlfn.TEXTAFTER(tblRaw[[#This Row],[GOODS DESCRIPTION]],"QTY"),"/")," ")),
tblRaw[[#This Row],[Unit of measure]]
)</f>
        <v>PCS</v>
      </c>
      <c r="L1009" s="2">
        <f t="shared" si="109"/>
        <v>1.06</v>
      </c>
      <c r="M1009" s="2" t="str">
        <f t="shared" si="110"/>
        <v>USD</v>
      </c>
      <c r="N1009" s="2">
        <v>8892</v>
      </c>
      <c r="O1009" s="2" t="s">
        <v>17</v>
      </c>
      <c r="P1009" s="2">
        <v>569.87375729999997</v>
      </c>
      <c r="Q1009" s="2">
        <v>5067317.45</v>
      </c>
      <c r="R1009" s="2">
        <v>7.5509971819999997</v>
      </c>
      <c r="S1009" s="2">
        <v>67143.466939999998</v>
      </c>
      <c r="T1009" s="6">
        <v>1856665.1</v>
      </c>
    </row>
    <row r="1010" spans="1:20">
      <c r="A1010" s="5" t="s">
        <v>12</v>
      </c>
      <c r="B1010" s="2" t="s">
        <v>1362</v>
      </c>
      <c r="C1010" s="2" t="s">
        <v>14</v>
      </c>
      <c r="D1010" s="3" t="s">
        <v>15</v>
      </c>
      <c r="E1010" s="2" t="s">
        <v>1364</v>
      </c>
      <c r="F1010" s="2" t="str">
        <f t="shared" si="105"/>
        <v>8504</v>
      </c>
      <c r="G1010" s="2" t="str">
        <f t="shared" si="106"/>
        <v>STEEL LUNCH BOX 2 LAYER</v>
      </c>
      <c r="H1010" s="2" t="str">
        <f t="shared" si="107"/>
        <v>QTY 22080 PCS / USD 2.75 PER PCS</v>
      </c>
      <c r="I1010" s="15" t="str">
        <f t="shared" si="108"/>
        <v/>
      </c>
      <c r="J1010" s="15">
        <f t="shared" si="111"/>
        <v>22080</v>
      </c>
      <c r="K1010" s="2" t="str">
        <f>IFERROR(
TRIM(_xlfn.TEXTAFTER(_xlfn.TEXTBEFORE(_xlfn.TEXTAFTER(tblRaw[[#This Row],[GOODS DESCRIPTION]],"QTY"),"/")," ")),
tblRaw[[#This Row],[Unit of measure]]
)</f>
        <v>22080 PCS</v>
      </c>
      <c r="L1010" s="2">
        <f t="shared" si="109"/>
        <v>2.75</v>
      </c>
      <c r="M1010" s="2" t="str">
        <f t="shared" si="110"/>
        <v>USD</v>
      </c>
      <c r="N1010" s="2">
        <v>10561.6</v>
      </c>
      <c r="O1010" s="2" t="s">
        <v>17</v>
      </c>
      <c r="P1010" s="2">
        <v>502.25955440000001</v>
      </c>
      <c r="Q1010" s="2">
        <v>5304664.51</v>
      </c>
      <c r="R1010" s="2">
        <v>6.655088836</v>
      </c>
      <c r="S1010" s="2">
        <v>70288.386249999996</v>
      </c>
      <c r="T1010" s="6">
        <v>1943629.1</v>
      </c>
    </row>
    <row r="1011" spans="1:20">
      <c r="A1011" s="5" t="s">
        <v>12</v>
      </c>
      <c r="B1011" s="2" t="s">
        <v>1365</v>
      </c>
      <c r="C1011" s="2" t="s">
        <v>14</v>
      </c>
      <c r="D1011" s="3" t="s">
        <v>15</v>
      </c>
      <c r="E1011" s="2" t="s">
        <v>1366</v>
      </c>
      <c r="F1011" s="2" t="str">
        <f t="shared" si="105"/>
        <v>6862</v>
      </c>
      <c r="G1011" s="2" t="str">
        <f t="shared" si="106"/>
        <v>STEEL RECTANGLE CONTAINER LARGE</v>
      </c>
      <c r="H1011" s="2" t="str">
        <f t="shared" si="107"/>
        <v>QTY:20400 PCS/USD1.63PER PCS</v>
      </c>
      <c r="I1011" s="15" t="str">
        <f t="shared" si="108"/>
        <v/>
      </c>
      <c r="J1011" s="15">
        <f t="shared" si="111"/>
        <v>20400</v>
      </c>
      <c r="K1011" s="2" t="str">
        <f>IFERROR(
TRIM(_xlfn.TEXTAFTER(_xlfn.TEXTBEFORE(_xlfn.TEXTAFTER(tblRaw[[#This Row],[GOODS DESCRIPTION]],"QTY"),"/")," ")),
tblRaw[[#This Row],[Unit of measure]]
)</f>
        <v>PCS</v>
      </c>
      <c r="L1011" s="2" t="str">
        <f t="shared" si="109"/>
        <v/>
      </c>
      <c r="M1011" s="2" t="str">
        <f t="shared" si="110"/>
        <v>USD</v>
      </c>
      <c r="N1011" s="2">
        <v>5100</v>
      </c>
      <c r="O1011" s="2" t="s">
        <v>17</v>
      </c>
      <c r="P1011" s="2">
        <v>549.26239410000005</v>
      </c>
      <c r="Q1011" s="2">
        <v>2801238.21</v>
      </c>
      <c r="R1011" s="2">
        <v>7.2778904750000004</v>
      </c>
      <c r="S1011" s="2">
        <v>37117.241419999998</v>
      </c>
      <c r="T1011" s="6">
        <v>1026373.7</v>
      </c>
    </row>
    <row r="1012" spans="1:20">
      <c r="A1012" s="5" t="s">
        <v>12</v>
      </c>
      <c r="B1012" s="2" t="s">
        <v>1365</v>
      </c>
      <c r="C1012" s="2" t="s">
        <v>14</v>
      </c>
      <c r="D1012" s="3" t="s">
        <v>15</v>
      </c>
      <c r="E1012" s="2" t="s">
        <v>1367</v>
      </c>
      <c r="F1012" s="2" t="str">
        <f t="shared" si="105"/>
        <v>8504</v>
      </c>
      <c r="G1012" s="2" t="str">
        <f t="shared" si="106"/>
        <v>STEEL LUNCH BOX 2 LAYER</v>
      </c>
      <c r="H1012" s="2" t="str">
        <f t="shared" si="107"/>
        <v>QTY:22080 PCS/USD2.75 PER PCS</v>
      </c>
      <c r="I1012" s="15" t="str">
        <f t="shared" si="108"/>
        <v/>
      </c>
      <c r="J1012" s="15">
        <f t="shared" si="111"/>
        <v>22080</v>
      </c>
      <c r="K1012" s="2" t="str">
        <f>IFERROR(
TRIM(_xlfn.TEXTAFTER(_xlfn.TEXTBEFORE(_xlfn.TEXTAFTER(tblRaw[[#This Row],[GOODS DESCRIPTION]],"QTY"),"/")," ")),
tblRaw[[#This Row],[Unit of measure]]
)</f>
        <v>PCS</v>
      </c>
      <c r="L1012" s="2">
        <f t="shared" si="109"/>
        <v>0.75</v>
      </c>
      <c r="M1012" s="2" t="str">
        <f t="shared" si="110"/>
        <v>USD</v>
      </c>
      <c r="N1012" s="2">
        <v>10561.6</v>
      </c>
      <c r="O1012" s="2" t="s">
        <v>17</v>
      </c>
      <c r="P1012" s="2">
        <v>484.32214149999999</v>
      </c>
      <c r="Q1012" s="2">
        <v>5115216.7300000004</v>
      </c>
      <c r="R1012" s="2">
        <v>6.4174127670000001</v>
      </c>
      <c r="S1012" s="2">
        <v>67778.146680000005</v>
      </c>
      <c r="T1012" s="6">
        <v>1874215.3</v>
      </c>
    </row>
    <row r="1013" spans="1:20">
      <c r="A1013" s="5" t="s">
        <v>12</v>
      </c>
      <c r="B1013" s="2" t="s">
        <v>1365</v>
      </c>
      <c r="C1013" s="2" t="s">
        <v>14</v>
      </c>
      <c r="D1013" s="3" t="s">
        <v>15</v>
      </c>
      <c r="E1013" s="2" t="s">
        <v>1368</v>
      </c>
      <c r="F1013" s="2" t="str">
        <f t="shared" si="105"/>
        <v>6578</v>
      </c>
      <c r="G1013" s="2" t="str">
        <f t="shared" si="106"/>
        <v>STEEL RECTANGLE CONTAINER BIG</v>
      </c>
      <c r="H1013" s="2" t="str">
        <f t="shared" si="107"/>
        <v>QTY:37920 PCS/USD1.80 PER PCS</v>
      </c>
      <c r="I1013" s="15" t="str">
        <f t="shared" si="108"/>
        <v/>
      </c>
      <c r="J1013" s="15">
        <f t="shared" si="111"/>
        <v>37920</v>
      </c>
      <c r="K1013" s="2" t="str">
        <f>IFERROR(
TRIM(_xlfn.TEXTAFTER(_xlfn.TEXTBEFORE(_xlfn.TEXTAFTER(tblRaw[[#This Row],[GOODS DESCRIPTION]],"QTY"),"/")," ")),
tblRaw[[#This Row],[Unit of measure]]
)</f>
        <v>PCS</v>
      </c>
      <c r="L1013" s="2">
        <f t="shared" si="109"/>
        <v>0.8</v>
      </c>
      <c r="M1013" s="2" t="str">
        <f t="shared" si="110"/>
        <v>USD</v>
      </c>
      <c r="N1013" s="2">
        <v>11202.2</v>
      </c>
      <c r="O1013" s="2" t="s">
        <v>17</v>
      </c>
      <c r="P1013" s="2">
        <v>513.29826019999996</v>
      </c>
      <c r="Q1013" s="2">
        <v>5750069.7699999996</v>
      </c>
      <c r="R1013" s="2">
        <v>6.801354978</v>
      </c>
      <c r="S1013" s="2">
        <v>76190.138730000006</v>
      </c>
      <c r="T1013" s="6">
        <v>2106825.6</v>
      </c>
    </row>
    <row r="1014" spans="1:20">
      <c r="A1014" s="5" t="s">
        <v>12</v>
      </c>
      <c r="B1014" s="2" t="s">
        <v>1369</v>
      </c>
      <c r="C1014" s="2" t="s">
        <v>14</v>
      </c>
      <c r="D1014" s="3" t="s">
        <v>15</v>
      </c>
      <c r="E1014" s="2" t="s">
        <v>1370</v>
      </c>
      <c r="F1014" s="2" t="str">
        <f t="shared" si="105"/>
        <v>NP-21</v>
      </c>
      <c r="G1014" s="2" t="str">
        <f t="shared" si="106"/>
        <v>STAINLESS STEEL SPORTS BOTTLE 650ML S115</v>
      </c>
      <c r="H1014" s="2" t="str">
        <f t="shared" si="107"/>
        <v>QTY:13680 PCS / USD1.140 PER PCS</v>
      </c>
      <c r="I1014" s="15" t="str">
        <f t="shared" si="108"/>
        <v>QTY:13680</v>
      </c>
      <c r="J1014" s="15">
        <f t="shared" si="111"/>
        <v>13680</v>
      </c>
      <c r="K1014" s="2" t="str">
        <f>IFERROR(
TRIM(_xlfn.TEXTAFTER(_xlfn.TEXTBEFORE(_xlfn.TEXTAFTER(tblRaw[[#This Row],[GOODS DESCRIPTION]],"QTY"),"/")," ")),
tblRaw[[#This Row],[Unit of measure]]
)</f>
        <v>PCS</v>
      </c>
      <c r="L1014" s="2">
        <f t="shared" si="109"/>
        <v>0.14000000000000001</v>
      </c>
      <c r="M1014" s="2" t="str">
        <f t="shared" si="110"/>
        <v>USD</v>
      </c>
      <c r="N1014" s="2">
        <v>2432</v>
      </c>
      <c r="O1014" s="2" t="s">
        <v>17</v>
      </c>
      <c r="P1014" s="2">
        <v>560.84125819999997</v>
      </c>
      <c r="Q1014" s="2">
        <v>1363965.94</v>
      </c>
      <c r="R1014" s="2">
        <v>7.4313138759999999</v>
      </c>
      <c r="S1014" s="2">
        <v>18072.95535</v>
      </c>
      <c r="T1014" s="6">
        <v>499757.1</v>
      </c>
    </row>
    <row r="1015" spans="1:20">
      <c r="A1015" s="5" t="s">
        <v>12</v>
      </c>
      <c r="B1015" s="2" t="s">
        <v>1369</v>
      </c>
      <c r="C1015" s="2" t="s">
        <v>14</v>
      </c>
      <c r="D1015" s="3" t="s">
        <v>15</v>
      </c>
      <c r="E1015" s="2" t="s">
        <v>1371</v>
      </c>
      <c r="F1015" s="2" t="str">
        <f t="shared" si="105"/>
        <v>NP-003</v>
      </c>
      <c r="G1015" s="2" t="str">
        <f t="shared" si="106"/>
        <v>STEEL ZHARA</v>
      </c>
      <c r="H1015" s="2" t="str">
        <f t="shared" si="107"/>
        <v>QTY 107400 / USD 0.476 PER PCS</v>
      </c>
      <c r="I1015" s="15" t="str">
        <f t="shared" si="108"/>
        <v>QTY</v>
      </c>
      <c r="J1015" s="15">
        <f t="shared" si="111"/>
        <v>107400</v>
      </c>
      <c r="K1015" s="2" t="str">
        <f>IFERROR(
TRIM(_xlfn.TEXTAFTER(_xlfn.TEXTBEFORE(_xlfn.TEXTAFTER(tblRaw[[#This Row],[GOODS DESCRIPTION]],"QTY"),"/")," ")),
tblRaw[[#This Row],[Unit of measure]]
)</f>
        <v>107400</v>
      </c>
      <c r="L1015" s="2">
        <f t="shared" si="109"/>
        <v>0.47599999999999998</v>
      </c>
      <c r="M1015" s="2" t="str">
        <f t="shared" si="110"/>
        <v>USD</v>
      </c>
      <c r="N1015" s="2">
        <v>10024</v>
      </c>
      <c r="O1015" s="2" t="s">
        <v>17</v>
      </c>
      <c r="P1015" s="2">
        <v>434.8732961</v>
      </c>
      <c r="Q1015" s="2">
        <v>4359169.92</v>
      </c>
      <c r="R1015" s="2">
        <v>5.7622008229999997</v>
      </c>
      <c r="S1015" s="2">
        <v>57760.301050000002</v>
      </c>
      <c r="T1015" s="6">
        <v>1597199.9</v>
      </c>
    </row>
    <row r="1016" spans="1:20">
      <c r="A1016" s="5" t="s">
        <v>12</v>
      </c>
      <c r="B1016" s="2" t="s">
        <v>1369</v>
      </c>
      <c r="C1016" s="2" t="s">
        <v>14</v>
      </c>
      <c r="D1016" s="3" t="s">
        <v>15</v>
      </c>
      <c r="E1016" s="2" t="s">
        <v>1372</v>
      </c>
      <c r="F1016" s="2" t="str">
        <f t="shared" si="105"/>
        <v>AM-06</v>
      </c>
      <c r="G1016" s="2" t="str">
        <f t="shared" si="106"/>
        <v>- STAINLESS STEEL BOTTLE 750ML SG805</v>
      </c>
      <c r="H1016" s="2" t="str">
        <f t="shared" si="107"/>
        <v>QTY:30240 PCS/USD 1.140 PER PCS</v>
      </c>
      <c r="I1016" s="15" t="str">
        <f t="shared" si="108"/>
        <v/>
      </c>
      <c r="J1016" s="15">
        <f t="shared" si="111"/>
        <v>30240</v>
      </c>
      <c r="K1016" s="2" t="str">
        <f>IFERROR(
TRIM(_xlfn.TEXTAFTER(_xlfn.TEXTBEFORE(_xlfn.TEXTAFTER(tblRaw[[#This Row],[GOODS DESCRIPTION]],"QTY"),"/")," ")),
tblRaw[[#This Row],[Unit of measure]]
)</f>
        <v>PCS</v>
      </c>
      <c r="L1016" s="2">
        <f t="shared" si="109"/>
        <v>1.1399999999999999</v>
      </c>
      <c r="M1016" s="2" t="str">
        <f t="shared" si="110"/>
        <v>USD</v>
      </c>
      <c r="N1016" s="2">
        <v>4536</v>
      </c>
      <c r="O1016" s="2" t="s">
        <v>17</v>
      </c>
      <c r="P1016" s="2">
        <v>659.62211420000006</v>
      </c>
      <c r="Q1016" s="2">
        <v>2992045.91</v>
      </c>
      <c r="R1016" s="2">
        <v>8.7401896669999992</v>
      </c>
      <c r="S1016" s="2">
        <v>39645.500330000003</v>
      </c>
      <c r="T1016" s="6">
        <v>1096285.6000000001</v>
      </c>
    </row>
    <row r="1017" spans="1:20">
      <c r="A1017" s="5" t="s">
        <v>12</v>
      </c>
      <c r="B1017" s="2" t="s">
        <v>1369</v>
      </c>
      <c r="C1017" s="2" t="s">
        <v>14</v>
      </c>
      <c r="D1017" s="3" t="s">
        <v>15</v>
      </c>
      <c r="E1017" s="2" t="s">
        <v>1373</v>
      </c>
      <c r="F1017" s="2" t="str">
        <f t="shared" si="105"/>
        <v>SL-01</v>
      </c>
      <c r="G1017" s="2" t="str">
        <f t="shared" si="106"/>
        <v>STAINLESS STEEL COLA BOTTLE 750ML SK750</v>
      </c>
      <c r="H1017" s="2" t="str">
        <f t="shared" si="107"/>
        <v>QTY:11124 PCS/ USD 1.300 PER PCS</v>
      </c>
      <c r="I1017" s="15" t="str">
        <f t="shared" si="108"/>
        <v/>
      </c>
      <c r="J1017" s="15">
        <f t="shared" si="111"/>
        <v>11124</v>
      </c>
      <c r="K1017" s="2" t="str">
        <f>IFERROR(
TRIM(_xlfn.TEXTAFTER(_xlfn.TEXTBEFORE(_xlfn.TEXTAFTER(tblRaw[[#This Row],[GOODS DESCRIPTION]],"QTY"),"/")," ")),
tblRaw[[#This Row],[Unit of measure]]
)</f>
        <v>PCS</v>
      </c>
      <c r="L1017" s="2">
        <f t="shared" si="109"/>
        <v>1.3</v>
      </c>
      <c r="M1017" s="2" t="str">
        <f t="shared" si="110"/>
        <v>USD</v>
      </c>
      <c r="N1017" s="2">
        <v>2224.8000000000002</v>
      </c>
      <c r="O1017" s="2" t="s">
        <v>17</v>
      </c>
      <c r="P1017" s="2">
        <v>568.49406239999996</v>
      </c>
      <c r="Q1017" s="2">
        <v>1264785.5900000001</v>
      </c>
      <c r="R1017" s="2">
        <v>7.5327158130000003</v>
      </c>
      <c r="S1017" s="2">
        <v>16758.78614</v>
      </c>
      <c r="T1017" s="6">
        <v>463417.4</v>
      </c>
    </row>
    <row r="1018" spans="1:20">
      <c r="A1018" s="5" t="s">
        <v>12</v>
      </c>
      <c r="B1018" s="2" t="s">
        <v>1369</v>
      </c>
      <c r="C1018" s="2" t="s">
        <v>14</v>
      </c>
      <c r="D1018" s="3" t="s">
        <v>15</v>
      </c>
      <c r="E1018" s="2" t="s">
        <v>1374</v>
      </c>
      <c r="F1018" s="2" t="str">
        <f t="shared" si="105"/>
        <v>NP-20</v>
      </c>
      <c r="G1018" s="2" t="str">
        <f t="shared" si="106"/>
        <v>STAINLESS STEEL SPORTS BOTTLE 750 ML S-308-C6</v>
      </c>
      <c r="H1018" s="2" t="str">
        <f t="shared" si="107"/>
        <v>QTY:16128 PCS USD1.113 PER PCS</v>
      </c>
      <c r="I1018" s="15" t="str">
        <f t="shared" si="108"/>
        <v>QTY:16128</v>
      </c>
      <c r="J1018" s="15">
        <f t="shared" si="111"/>
        <v>16128</v>
      </c>
      <c r="K1018" s="2">
        <f ca="1">IFERROR(
TRIM(_xlfn.TEXTAFTER(_xlfn.TEXTBEFORE(_xlfn.TEXTAFTER(tblRaw[[#This Row],[GOODS DESCRIPTION]],"QTY"),"/")," ")),
tblRaw[[#This Row],[Unit of measure]]
)</f>
        <v>0</v>
      </c>
      <c r="L1018" s="2">
        <f t="shared" si="109"/>
        <v>0.113</v>
      </c>
      <c r="M1018" s="2" t="str">
        <f t="shared" si="110"/>
        <v>USD</v>
      </c>
      <c r="N1018" s="2">
        <v>2867.2</v>
      </c>
      <c r="O1018" s="2" t="s">
        <v>17</v>
      </c>
      <c r="P1018" s="2">
        <v>547.558088</v>
      </c>
      <c r="Q1018" s="2">
        <v>1569958.55</v>
      </c>
      <c r="R1018" s="2">
        <v>7.2553079110000001</v>
      </c>
      <c r="S1018" s="2">
        <v>20802.418839999998</v>
      </c>
      <c r="T1018" s="6">
        <v>575232.80000000005</v>
      </c>
    </row>
    <row r="1019" spans="1:20">
      <c r="A1019" s="5" t="s">
        <v>12</v>
      </c>
      <c r="B1019" s="2" t="s">
        <v>1369</v>
      </c>
      <c r="C1019" s="2" t="s">
        <v>14</v>
      </c>
      <c r="D1019" s="3" t="s">
        <v>15</v>
      </c>
      <c r="E1019" s="2" t="s">
        <v>1375</v>
      </c>
      <c r="F1019" s="2" t="str">
        <f t="shared" si="105"/>
        <v>AM-253</v>
      </c>
      <c r="G1019" s="2" t="str">
        <f t="shared" si="106"/>
        <v>STEEL KITCHEN TURNER</v>
      </c>
      <c r="H1019" s="2" t="str">
        <f t="shared" si="107"/>
        <v>QTY:25200 PCS/ USD 0.611 PER PCS</v>
      </c>
      <c r="I1019" s="15" t="str">
        <f t="shared" si="108"/>
        <v/>
      </c>
      <c r="J1019" s="15">
        <f t="shared" si="111"/>
        <v>25200</v>
      </c>
      <c r="K1019" s="2" t="str">
        <f>IFERROR(
TRIM(_xlfn.TEXTAFTER(_xlfn.TEXTBEFORE(_xlfn.TEXTAFTER(tblRaw[[#This Row],[GOODS DESCRIPTION]],"QTY"),"/")," ")),
tblRaw[[#This Row],[Unit of measure]]
)</f>
        <v>PCS</v>
      </c>
      <c r="L1019" s="2">
        <f t="shared" si="109"/>
        <v>0.61099999999999999</v>
      </c>
      <c r="M1019" s="2" t="str">
        <f t="shared" si="110"/>
        <v>USD</v>
      </c>
      <c r="N1019" s="2">
        <v>2450</v>
      </c>
      <c r="O1019" s="2" t="s">
        <v>17</v>
      </c>
      <c r="P1019" s="2">
        <v>531.68963670000005</v>
      </c>
      <c r="Q1019" s="2">
        <v>1302639.6100000001</v>
      </c>
      <c r="R1019" s="2">
        <v>7.0450461999999998</v>
      </c>
      <c r="S1019" s="2">
        <v>17260.36319</v>
      </c>
      <c r="T1019" s="6">
        <v>477287.1</v>
      </c>
    </row>
    <row r="1020" spans="1:20">
      <c r="A1020" s="5" t="s">
        <v>12</v>
      </c>
      <c r="B1020" s="2" t="s">
        <v>1369</v>
      </c>
      <c r="C1020" s="2" t="s">
        <v>14</v>
      </c>
      <c r="D1020" s="3" t="s">
        <v>15</v>
      </c>
      <c r="E1020" s="2" t="s">
        <v>1376</v>
      </c>
      <c r="F1020" s="2" t="str">
        <f t="shared" si="105"/>
        <v>STEEL</v>
      </c>
      <c r="G1020" s="2" t="str">
        <f t="shared" si="106"/>
        <v>ZHARA - NP-003</v>
      </c>
      <c r="H1020" s="2" t="str">
        <f t="shared" si="107"/>
        <v>QTY:43800 PCS/USD 0.4739 PER PCS</v>
      </c>
      <c r="I1020" s="15" t="str">
        <f t="shared" si="108"/>
        <v>QTY:43800</v>
      </c>
      <c r="J1020" s="15">
        <f t="shared" si="111"/>
        <v>43800</v>
      </c>
      <c r="K1020" s="2" t="str">
        <f>IFERROR(
TRIM(_xlfn.TEXTAFTER(_xlfn.TEXTBEFORE(_xlfn.TEXTAFTER(tblRaw[[#This Row],[GOODS DESCRIPTION]],"QTY"),"/")," ")),
tblRaw[[#This Row],[Unit of measure]]
)</f>
        <v>PCS</v>
      </c>
      <c r="L1020" s="2">
        <f t="shared" si="109"/>
        <v>0.47389999999999999</v>
      </c>
      <c r="M1020" s="2" t="str">
        <f t="shared" si="110"/>
        <v>USD</v>
      </c>
      <c r="N1020" s="2">
        <v>4088</v>
      </c>
      <c r="O1020" s="2" t="s">
        <v>17</v>
      </c>
      <c r="P1020" s="2">
        <v>458.66747800000002</v>
      </c>
      <c r="Q1020" s="2">
        <v>1875032.65</v>
      </c>
      <c r="R1020" s="2">
        <v>6.0774808269999996</v>
      </c>
      <c r="S1020" s="2">
        <v>24844.741620000001</v>
      </c>
      <c r="T1020" s="6">
        <v>687012</v>
      </c>
    </row>
    <row r="1021" spans="1:20">
      <c r="A1021" s="5" t="s">
        <v>12</v>
      </c>
      <c r="B1021" s="2" t="s">
        <v>1369</v>
      </c>
      <c r="C1021" s="2" t="s">
        <v>14</v>
      </c>
      <c r="D1021" s="3" t="s">
        <v>15</v>
      </c>
      <c r="E1021" s="2" t="s">
        <v>1377</v>
      </c>
      <c r="F1021" s="2" t="str">
        <f t="shared" si="105"/>
        <v>DS-25</v>
      </c>
      <c r="G1021" s="2" t="str">
        <f t="shared" si="106"/>
        <v>STAINLESS STEEL GRATER WITH HANDLE</v>
      </c>
      <c r="H1021" s="2" t="str">
        <f t="shared" si="107"/>
        <v>QTY:99720 PCS/USD0.2420 PER PCS</v>
      </c>
      <c r="I1021" s="15" t="str">
        <f t="shared" si="108"/>
        <v/>
      </c>
      <c r="J1021" s="15">
        <f t="shared" si="111"/>
        <v>99720</v>
      </c>
      <c r="K1021" s="2" t="str">
        <f>IFERROR(
TRIM(_xlfn.TEXTAFTER(_xlfn.TEXTBEFORE(_xlfn.TEXTAFTER(tblRaw[[#This Row],[GOODS DESCRIPTION]],"QTY"),"/")," ")),
tblRaw[[#This Row],[Unit of measure]]
)</f>
        <v>PCS</v>
      </c>
      <c r="L1021" s="2">
        <f t="shared" si="109"/>
        <v>0.24199999999999999</v>
      </c>
      <c r="M1021" s="2" t="str">
        <f t="shared" si="110"/>
        <v>USD</v>
      </c>
      <c r="N1021" s="2">
        <v>2991.6</v>
      </c>
      <c r="O1021" s="2" t="s">
        <v>17</v>
      </c>
      <c r="P1021" s="2">
        <v>685.2819561</v>
      </c>
      <c r="Q1021" s="2">
        <v>2050089.5</v>
      </c>
      <c r="R1021" s="2">
        <v>9.0801902230000007</v>
      </c>
      <c r="S1021" s="2">
        <v>27164.297070000001</v>
      </c>
      <c r="T1021" s="6">
        <v>751152.8</v>
      </c>
    </row>
    <row r="1022" spans="1:20">
      <c r="A1022" s="5" t="s">
        <v>12</v>
      </c>
      <c r="B1022" s="2" t="s">
        <v>1369</v>
      </c>
      <c r="C1022" s="2" t="s">
        <v>14</v>
      </c>
      <c r="D1022" s="3" t="s">
        <v>15</v>
      </c>
      <c r="E1022" s="2" t="s">
        <v>1378</v>
      </c>
      <c r="F1022" s="2" t="str">
        <f t="shared" si="105"/>
        <v>NP-003</v>
      </c>
      <c r="G1022" s="2" t="str">
        <f t="shared" si="106"/>
        <v>STEEL ZHARA</v>
      </c>
      <c r="H1022" s="2" t="str">
        <f t="shared" si="107"/>
        <v>QTY:52440 PCS/USD 0.4761 PER PCS</v>
      </c>
      <c r="I1022" s="15" t="str">
        <f t="shared" si="108"/>
        <v>QTY:52440</v>
      </c>
      <c r="J1022" s="15">
        <f t="shared" si="111"/>
        <v>52440</v>
      </c>
      <c r="K1022" s="2" t="str">
        <f>IFERROR(
TRIM(_xlfn.TEXTAFTER(_xlfn.TEXTBEFORE(_xlfn.TEXTAFTER(tblRaw[[#This Row],[GOODS DESCRIPTION]],"QTY"),"/")," ")),
tblRaw[[#This Row],[Unit of measure]]
)</f>
        <v>PCS</v>
      </c>
      <c r="L1022" s="2">
        <f t="shared" si="109"/>
        <v>0.47610000000000002</v>
      </c>
      <c r="M1022" s="2" t="str">
        <f t="shared" si="110"/>
        <v>USD</v>
      </c>
      <c r="N1022" s="2">
        <v>4894.3999999999996</v>
      </c>
      <c r="O1022" s="2" t="s">
        <v>17</v>
      </c>
      <c r="P1022" s="2">
        <v>433.3478465</v>
      </c>
      <c r="Q1022" s="2">
        <v>2120977.7000000002</v>
      </c>
      <c r="R1022" s="2">
        <v>5.7419881610000001</v>
      </c>
      <c r="S1022" s="2">
        <v>28103.586859999999</v>
      </c>
      <c r="T1022" s="6">
        <v>777126.2</v>
      </c>
    </row>
    <row r="1023" spans="1:20">
      <c r="A1023" s="5" t="s">
        <v>12</v>
      </c>
      <c r="B1023" s="2" t="s">
        <v>1369</v>
      </c>
      <c r="C1023" s="2" t="s">
        <v>14</v>
      </c>
      <c r="D1023" s="3" t="s">
        <v>15</v>
      </c>
      <c r="E1023" s="2" t="s">
        <v>1379</v>
      </c>
      <c r="F1023" s="2" t="str">
        <f t="shared" si="105"/>
        <v>SL-01</v>
      </c>
      <c r="G1023" s="2" t="str">
        <f t="shared" si="106"/>
        <v>STAINLESS STEEL COLABOTTLE 750ML SK750</v>
      </c>
      <c r="H1023" s="2" t="str">
        <f t="shared" si="107"/>
        <v>QTY: 12204 NUMUSD 1.300PER NUM</v>
      </c>
      <c r="I1023" s="15" t="str">
        <f t="shared" si="108"/>
        <v/>
      </c>
      <c r="J1023" s="15">
        <f t="shared" si="111"/>
        <v>12204</v>
      </c>
      <c r="K1023" s="2">
        <f ca="1">IFERROR(
TRIM(_xlfn.TEXTAFTER(_xlfn.TEXTBEFORE(_xlfn.TEXTAFTER(tblRaw[[#This Row],[GOODS DESCRIPTION]],"QTY"),"/")," ")),
tblRaw[[#This Row],[Unit of measure]]
)</f>
        <v>0</v>
      </c>
      <c r="L1023" s="2" t="str">
        <f t="shared" si="109"/>
        <v/>
      </c>
      <c r="M1023" s="2" t="str">
        <f t="shared" si="110"/>
        <v>USD</v>
      </c>
      <c r="N1023" s="2">
        <v>2440.8000000000002</v>
      </c>
      <c r="O1023" s="2" t="s">
        <v>17</v>
      </c>
      <c r="P1023" s="2">
        <v>564.15049160000001</v>
      </c>
      <c r="Q1023" s="2">
        <v>1376978.52</v>
      </c>
      <c r="R1023" s="2">
        <v>7.4751622050000002</v>
      </c>
      <c r="S1023" s="2">
        <v>18245.375909999999</v>
      </c>
      <c r="T1023" s="6">
        <v>504525</v>
      </c>
    </row>
    <row r="1024" spans="1:20">
      <c r="A1024" s="5" t="s">
        <v>12</v>
      </c>
      <c r="B1024" s="2" t="s">
        <v>1369</v>
      </c>
      <c r="C1024" s="2" t="s">
        <v>14</v>
      </c>
      <c r="D1024" s="3" t="s">
        <v>15</v>
      </c>
      <c r="E1024" s="2" t="s">
        <v>1380</v>
      </c>
      <c r="F1024" s="2" t="str">
        <f t="shared" si="105"/>
        <v>NP-55</v>
      </c>
      <c r="G1024" s="2" t="str">
        <f t="shared" si="106"/>
        <v>STEEL TEA STRAINER</v>
      </c>
      <c r="H1024" s="2" t="str">
        <f t="shared" si="107"/>
        <v>QTY:100800 PCS USD 0.330 PER PCS</v>
      </c>
      <c r="I1024" s="15" t="str">
        <f t="shared" si="108"/>
        <v>QTY:100800</v>
      </c>
      <c r="J1024" s="15">
        <f t="shared" si="111"/>
        <v>100800</v>
      </c>
      <c r="K1024" s="2">
        <f ca="1">IFERROR(
TRIM(_xlfn.TEXTAFTER(_xlfn.TEXTBEFORE(_xlfn.TEXTAFTER(tblRaw[[#This Row],[GOODS DESCRIPTION]],"QTY"),"/")," ")),
tblRaw[[#This Row],[Unit of measure]]
)</f>
        <v>0</v>
      </c>
      <c r="L1024" s="2">
        <f t="shared" si="109"/>
        <v>0.33</v>
      </c>
      <c r="M1024" s="2" t="str">
        <f t="shared" si="110"/>
        <v>USD</v>
      </c>
      <c r="N1024" s="2">
        <v>4620</v>
      </c>
      <c r="O1024" s="2" t="s">
        <v>17</v>
      </c>
      <c r="P1024" s="2">
        <v>609.14446320000002</v>
      </c>
      <c r="Q1024" s="2">
        <v>2814247.42</v>
      </c>
      <c r="R1024" s="2">
        <v>8.0713457430000002</v>
      </c>
      <c r="S1024" s="2">
        <v>37289.617330000001</v>
      </c>
      <c r="T1024" s="6">
        <v>1031140.2</v>
      </c>
    </row>
    <row r="1025" spans="1:20">
      <c r="A1025" s="5" t="s">
        <v>12</v>
      </c>
      <c r="B1025" s="2" t="s">
        <v>1369</v>
      </c>
      <c r="C1025" s="2" t="s">
        <v>14</v>
      </c>
      <c r="D1025" s="3" t="s">
        <v>15</v>
      </c>
      <c r="E1025" s="2" t="s">
        <v>1381</v>
      </c>
      <c r="F1025" s="2" t="str">
        <f t="shared" si="105"/>
        <v>STEEL</v>
      </c>
      <c r="G1025" s="2" t="str">
        <f t="shared" si="106"/>
        <v>HAND BLENDER RS-02</v>
      </c>
      <c r="H1025" s="2" t="str">
        <f t="shared" si="107"/>
        <v>QTY: 48720 PCS USD 0.4634 PER PCS</v>
      </c>
      <c r="I1025" s="15" t="str">
        <f t="shared" si="108"/>
        <v/>
      </c>
      <c r="J1025" s="15">
        <f t="shared" si="111"/>
        <v>48720</v>
      </c>
      <c r="K1025" s="2">
        <f ca="1">IFERROR(
TRIM(_xlfn.TEXTAFTER(_xlfn.TEXTBEFORE(_xlfn.TEXTAFTER(tblRaw[[#This Row],[GOODS DESCRIPTION]],"QTY"),"/")," ")),
tblRaw[[#This Row],[Unit of measure]]
)</f>
        <v>0</v>
      </c>
      <c r="L1025" s="2">
        <f t="shared" si="109"/>
        <v>0.46339999999999998</v>
      </c>
      <c r="M1025" s="2" t="str">
        <f t="shared" si="110"/>
        <v>USD</v>
      </c>
      <c r="N1025" s="2">
        <v>2923.2</v>
      </c>
      <c r="O1025" s="2" t="s">
        <v>17</v>
      </c>
      <c r="P1025" s="2">
        <v>669.60224410000001</v>
      </c>
      <c r="Q1025" s="2">
        <v>1957381.28</v>
      </c>
      <c r="R1025" s="2">
        <v>8.8724293640000003</v>
      </c>
      <c r="S1025" s="2">
        <v>25935.88552</v>
      </c>
      <c r="T1025" s="6">
        <v>717184.5</v>
      </c>
    </row>
    <row r="1026" spans="1:20">
      <c r="A1026" s="5" t="s">
        <v>12</v>
      </c>
      <c r="B1026" s="2" t="s">
        <v>1369</v>
      </c>
      <c r="C1026" s="2" t="s">
        <v>14</v>
      </c>
      <c r="D1026" s="3" t="s">
        <v>15</v>
      </c>
      <c r="E1026" s="2" t="s">
        <v>1382</v>
      </c>
      <c r="F1026" s="2" t="str">
        <f t="shared" ref="F1026:F1089" si="112">IFERROR(TRIM(LEFT(E1026, FIND(" ", E1026)-1)), "")</f>
        <v>NP-20</v>
      </c>
      <c r="G1026" s="2" t="str">
        <f t="shared" ref="G1026:G1089" si="113">IFERROR(TRIM(MID(E1026, FIND(" ", E1026)+1, FIND("(",E1026)-FIND(" ",E1026)-1)), "")</f>
        <v>STAINLESS STEEL SPORTS BOTTLE 750 ML S-308-C6</v>
      </c>
      <c r="H1026" s="2" t="str">
        <f t="shared" ref="H1026:H1089" si="114">IFERROR(MID(E1026, FIND("(",E1026)+1, FIND(")",E1026)-FIND("(",E1026)-1), "")</f>
        <v>QTY:936PCS USD 1.113 PER PCS</v>
      </c>
      <c r="I1026" s="15" t="str">
        <f t="shared" ref="I1026:I1089" si="115">IFERROR(MID(E1026, FIND("(",E1026, FIND("P",E1026)) + 1, FIND(" ",E1026, FIND("(",E1026)) - FIND("(",E1026) - 1), "")</f>
        <v>QTY:936PCS</v>
      </c>
      <c r="J1026" s="15" t="str">
        <f t="shared" si="111"/>
        <v/>
      </c>
      <c r="K1026" s="2">
        <f ca="1">IFERROR(
TRIM(_xlfn.TEXTAFTER(_xlfn.TEXTBEFORE(_xlfn.TEXTAFTER(tblRaw[[#This Row],[GOODS DESCRIPTION]],"QTY"),"/")," ")),
tblRaw[[#This Row],[Unit of measure]]
)</f>
        <v>0</v>
      </c>
      <c r="L1026" s="2">
        <f t="shared" ref="L1026:L1089" si="116">IFERROR(--MID(E1026, FIND("USD",E1026)+4, FIND(" ",E1026,FIND("USD",E1026)+5)-FIND("USD",E1026)-4), IFERROR(--MID(E1026,FIND("CNY",E1026)+4,FIND(" ",E1026,FIND("CNY",E1026)+5)-FIND("CNY",E1026)-4),""))</f>
        <v>1.113</v>
      </c>
      <c r="M1026" s="2" t="str">
        <f t="shared" ref="M1026:M1089" si="117">IFERROR(IF(ISNUMBER(SEARCH("USD",E1026)),"USD",IF(ISNUMBER(SEARCH("CNY",E1026)),"CNY","")), "")</f>
        <v>USD</v>
      </c>
      <c r="N1026" s="2">
        <v>166.4</v>
      </c>
      <c r="O1026" s="2" t="s">
        <v>17</v>
      </c>
      <c r="P1026" s="2">
        <v>543.37560099999996</v>
      </c>
      <c r="Q1026" s="2">
        <v>90417.7</v>
      </c>
      <c r="R1026" s="2">
        <v>7.1998887099999997</v>
      </c>
      <c r="S1026" s="2">
        <v>1198.061481</v>
      </c>
      <c r="T1026" s="6">
        <v>33129.1</v>
      </c>
    </row>
    <row r="1027" spans="1:20">
      <c r="A1027" s="5" t="s">
        <v>12</v>
      </c>
      <c r="B1027" s="2" t="s">
        <v>1369</v>
      </c>
      <c r="C1027" s="2" t="s">
        <v>14</v>
      </c>
      <c r="D1027" s="3" t="s">
        <v>15</v>
      </c>
      <c r="E1027" s="2" t="s">
        <v>1383</v>
      </c>
      <c r="F1027" s="2" t="str">
        <f t="shared" si="112"/>
        <v>STEEL</v>
      </c>
      <c r="G1027" s="2" t="str">
        <f t="shared" si="113"/>
        <v>ZARA - NP-003</v>
      </c>
      <c r="H1027" s="2" t="str">
        <f t="shared" si="114"/>
        <v>QTY:101880 PCS/USD 0.4761 PER PCS</v>
      </c>
      <c r="I1027" s="15" t="str">
        <f t="shared" si="115"/>
        <v>QTY:101880</v>
      </c>
      <c r="J1027" s="15">
        <f t="shared" ref="J1027:J1090" si="118">IFERROR(--SUBSTITUTE(MID(E1027, FIND("QTY", E1027)+4, FIND(" ",E1027, FIND("QTY",E1027)+5)-FIND("QTY",E1027)-4), ",",""),"")</f>
        <v>101880</v>
      </c>
      <c r="K1027" s="2" t="str">
        <f>IFERROR(
TRIM(_xlfn.TEXTAFTER(_xlfn.TEXTBEFORE(_xlfn.TEXTAFTER(tblRaw[[#This Row],[GOODS DESCRIPTION]],"QTY"),"/")," ")),
tblRaw[[#This Row],[Unit of measure]]
)</f>
        <v>PCS</v>
      </c>
      <c r="L1027" s="2">
        <f t="shared" si="116"/>
        <v>0.47610000000000002</v>
      </c>
      <c r="M1027" s="2" t="str">
        <f t="shared" si="117"/>
        <v>USD</v>
      </c>
      <c r="N1027" s="2">
        <v>9508.7999999999993</v>
      </c>
      <c r="O1027" s="2" t="s">
        <v>17</v>
      </c>
      <c r="P1027" s="2">
        <v>442.2558009</v>
      </c>
      <c r="Q1027" s="2">
        <v>4205321.96</v>
      </c>
      <c r="R1027" s="2">
        <v>5.8600212129999996</v>
      </c>
      <c r="S1027" s="2">
        <v>55721.76971</v>
      </c>
      <c r="T1027" s="6">
        <v>1540829.9</v>
      </c>
    </row>
    <row r="1028" spans="1:20">
      <c r="A1028" s="5" t="s">
        <v>12</v>
      </c>
      <c r="B1028" s="2" t="s">
        <v>1384</v>
      </c>
      <c r="C1028" s="2" t="s">
        <v>14</v>
      </c>
      <c r="D1028" s="3" t="s">
        <v>15</v>
      </c>
      <c r="E1028" s="2" t="s">
        <v>1385</v>
      </c>
      <c r="F1028" s="2" t="str">
        <f t="shared" si="112"/>
        <v>KWP-1000B</v>
      </c>
      <c r="G1028" s="2" t="str">
        <f t="shared" si="113"/>
        <v>SS OIL POT 900ML</v>
      </c>
      <c r="H1028" s="2" t="str">
        <f t="shared" si="114"/>
        <v>QTY: 27000 PCS/USD 1.65 PER PCS</v>
      </c>
      <c r="I1028" s="15" t="str">
        <f t="shared" si="115"/>
        <v>QTY:</v>
      </c>
      <c r="J1028" s="15">
        <f t="shared" si="118"/>
        <v>27000</v>
      </c>
      <c r="K1028" s="2" t="str">
        <f>IFERROR(
TRIM(_xlfn.TEXTAFTER(_xlfn.TEXTBEFORE(_xlfn.TEXTAFTER(tblRaw[[#This Row],[GOODS DESCRIPTION]],"QTY"),"/")," ")),
tblRaw[[#This Row],[Unit of measure]]
)</f>
        <v>27000 PCS</v>
      </c>
      <c r="L1028" s="2">
        <f t="shared" si="116"/>
        <v>1.65</v>
      </c>
      <c r="M1028" s="2" t="str">
        <f t="shared" si="117"/>
        <v>USD</v>
      </c>
      <c r="N1028" s="2">
        <v>6975</v>
      </c>
      <c r="O1028" s="2" t="s">
        <v>17</v>
      </c>
      <c r="P1028" s="2">
        <v>550.69450040000004</v>
      </c>
      <c r="Q1028" s="2">
        <v>3841094.14</v>
      </c>
      <c r="R1028" s="2">
        <v>7.3133399780000001</v>
      </c>
      <c r="S1028" s="2">
        <v>51010.546349999997</v>
      </c>
      <c r="T1028" s="6">
        <v>1407376.9</v>
      </c>
    </row>
    <row r="1029" spans="1:20">
      <c r="A1029" s="5" t="s">
        <v>12</v>
      </c>
      <c r="B1029" s="2" t="s">
        <v>1386</v>
      </c>
      <c r="C1029" s="2" t="s">
        <v>14</v>
      </c>
      <c r="D1029" s="3" t="s">
        <v>15</v>
      </c>
      <c r="E1029" s="2" t="s">
        <v>1387</v>
      </c>
      <c r="F1029" s="2" t="str">
        <f t="shared" si="112"/>
        <v>NP-55</v>
      </c>
      <c r="G1029" s="2" t="str">
        <f t="shared" si="113"/>
        <v>STEEL TEA STRAINER</v>
      </c>
      <c r="H1029" s="2" t="str">
        <f t="shared" si="114"/>
        <v>QTY:100800 PCS/USD 0.3285 PER PCS</v>
      </c>
      <c r="I1029" s="15" t="str">
        <f t="shared" si="115"/>
        <v>QTY:100800</v>
      </c>
      <c r="J1029" s="15">
        <f t="shared" si="118"/>
        <v>100800</v>
      </c>
      <c r="K1029" s="2" t="str">
        <f>IFERROR(
TRIM(_xlfn.TEXTAFTER(_xlfn.TEXTBEFORE(_xlfn.TEXTAFTER(tblRaw[[#This Row],[GOODS DESCRIPTION]],"QTY"),"/")," ")),
tblRaw[[#This Row],[Unit of measure]]
)</f>
        <v>PCS</v>
      </c>
      <c r="L1029" s="2">
        <f t="shared" si="116"/>
        <v>0.32850000000000001</v>
      </c>
      <c r="M1029" s="2" t="str">
        <f t="shared" si="117"/>
        <v>USD</v>
      </c>
      <c r="N1029" s="2">
        <v>4620</v>
      </c>
      <c r="O1029" s="2" t="s">
        <v>17</v>
      </c>
      <c r="P1029" s="2">
        <v>591.30821209999999</v>
      </c>
      <c r="Q1029" s="2">
        <v>2731843.94</v>
      </c>
      <c r="R1029" s="2">
        <v>7.8526987000000004</v>
      </c>
      <c r="S1029" s="2">
        <v>36279.467989999997</v>
      </c>
      <c r="T1029" s="6">
        <v>1000947.7</v>
      </c>
    </row>
    <row r="1030" spans="1:20">
      <c r="A1030" s="5" t="s">
        <v>12</v>
      </c>
      <c r="B1030" s="2" t="s">
        <v>1386</v>
      </c>
      <c r="C1030" s="2" t="s">
        <v>14</v>
      </c>
      <c r="D1030" s="3" t="s">
        <v>15</v>
      </c>
      <c r="E1030" s="2" t="s">
        <v>1388</v>
      </c>
      <c r="F1030" s="2" t="str">
        <f t="shared" si="112"/>
        <v>RS-02</v>
      </c>
      <c r="G1030" s="2" t="str">
        <f t="shared" si="113"/>
        <v>STEEL HAND BLENDER</v>
      </c>
      <c r="H1030" s="2" t="str">
        <f t="shared" si="114"/>
        <v>QTY:49800 PCS/USD 0.4612 PER PCS</v>
      </c>
      <c r="I1030" s="15" t="str">
        <f t="shared" si="115"/>
        <v/>
      </c>
      <c r="J1030" s="15">
        <f t="shared" si="118"/>
        <v>49800</v>
      </c>
      <c r="K1030" s="2" t="str">
        <f>IFERROR(
TRIM(_xlfn.TEXTAFTER(_xlfn.TEXTBEFORE(_xlfn.TEXTAFTER(tblRaw[[#This Row],[GOODS DESCRIPTION]],"QTY"),"/")," ")),
tblRaw[[#This Row],[Unit of measure]]
)</f>
        <v>PCS</v>
      </c>
      <c r="L1030" s="2">
        <f t="shared" si="116"/>
        <v>0.4612</v>
      </c>
      <c r="M1030" s="2" t="str">
        <f t="shared" si="117"/>
        <v>USD</v>
      </c>
      <c r="N1030" s="2">
        <v>2988</v>
      </c>
      <c r="O1030" s="2" t="s">
        <v>17</v>
      </c>
      <c r="P1030" s="2">
        <v>634.15889890000005</v>
      </c>
      <c r="Q1030" s="2">
        <v>1894866.79</v>
      </c>
      <c r="R1030" s="2">
        <v>8.4217649259999998</v>
      </c>
      <c r="S1030" s="2">
        <v>25164.2336</v>
      </c>
      <c r="T1030" s="6">
        <v>694279.2</v>
      </c>
    </row>
    <row r="1031" spans="1:20">
      <c r="A1031" s="5" t="s">
        <v>12</v>
      </c>
      <c r="B1031" s="2" t="s">
        <v>1386</v>
      </c>
      <c r="C1031" s="2" t="s">
        <v>14</v>
      </c>
      <c r="D1031" s="3" t="s">
        <v>15</v>
      </c>
      <c r="E1031" s="2" t="s">
        <v>1389</v>
      </c>
      <c r="F1031" s="2" t="str">
        <f t="shared" si="112"/>
        <v>NP-003</v>
      </c>
      <c r="G1031" s="2" t="str">
        <f t="shared" si="113"/>
        <v>STEEL ZHARA</v>
      </c>
      <c r="H1031" s="2" t="str">
        <f t="shared" si="114"/>
        <v>QTY:198480 PCS/USD 0.4739 PER PCS</v>
      </c>
      <c r="I1031" s="15" t="str">
        <f t="shared" si="115"/>
        <v>QTY:198480</v>
      </c>
      <c r="J1031" s="15">
        <f t="shared" si="118"/>
        <v>198480</v>
      </c>
      <c r="K1031" s="2" t="str">
        <f>IFERROR(
TRIM(_xlfn.TEXTAFTER(_xlfn.TEXTBEFORE(_xlfn.TEXTAFTER(tblRaw[[#This Row],[GOODS DESCRIPTION]],"QTY"),"/")," ")),
tblRaw[[#This Row],[Unit of measure]]
)</f>
        <v>PCS</v>
      </c>
      <c r="L1031" s="2">
        <f t="shared" si="116"/>
        <v>0.47389999999999999</v>
      </c>
      <c r="M1031" s="2" t="str">
        <f t="shared" si="117"/>
        <v>USD</v>
      </c>
      <c r="N1031" s="2">
        <v>18524.8</v>
      </c>
      <c r="O1031" s="2" t="s">
        <v>17</v>
      </c>
      <c r="P1031" s="2">
        <v>411.59141099999999</v>
      </c>
      <c r="Q1031" s="2">
        <v>7624648.5700000003</v>
      </c>
      <c r="R1031" s="2">
        <v>5.4660213940000002</v>
      </c>
      <c r="S1031" s="2">
        <v>101256.9531</v>
      </c>
      <c r="T1031" s="6">
        <v>2793671.3</v>
      </c>
    </row>
    <row r="1032" spans="1:20">
      <c r="A1032" s="5" t="s">
        <v>12</v>
      </c>
      <c r="B1032" s="2" t="s">
        <v>1390</v>
      </c>
      <c r="C1032" s="2" t="s">
        <v>14</v>
      </c>
      <c r="D1032" s="3" t="s">
        <v>15</v>
      </c>
      <c r="E1032" s="2" t="s">
        <v>1391</v>
      </c>
      <c r="F1032" s="2" t="str">
        <f t="shared" si="112"/>
        <v>KWP-600B</v>
      </c>
      <c r="G1032" s="2" t="str">
        <f t="shared" si="113"/>
        <v>SS OIL POT 600ML</v>
      </c>
      <c r="H1032" s="2" t="str">
        <f t="shared" si="114"/>
        <v>QTY:38800 PCS/USD 1.29 PER PCS</v>
      </c>
      <c r="I1032" s="15" t="str">
        <f t="shared" si="115"/>
        <v>QTY:38800</v>
      </c>
      <c r="J1032" s="15">
        <f t="shared" si="118"/>
        <v>38800</v>
      </c>
      <c r="K1032" s="2" t="str">
        <f>IFERROR(
TRIM(_xlfn.TEXTAFTER(_xlfn.TEXTBEFORE(_xlfn.TEXTAFTER(tblRaw[[#This Row],[GOODS DESCRIPTION]],"QTY"),"/")," ")),
tblRaw[[#This Row],[Unit of measure]]
)</f>
        <v>PCS</v>
      </c>
      <c r="L1032" s="2">
        <f t="shared" si="116"/>
        <v>1.29</v>
      </c>
      <c r="M1032" s="2" t="str">
        <f t="shared" si="117"/>
        <v>USD</v>
      </c>
      <c r="N1032" s="2">
        <v>6790</v>
      </c>
      <c r="O1032" s="2" t="s">
        <v>17</v>
      </c>
      <c r="P1032" s="2">
        <v>629.22725330000003</v>
      </c>
      <c r="Q1032" s="2">
        <v>4272453.05</v>
      </c>
      <c r="R1032" s="2">
        <v>8.3451890360000007</v>
      </c>
      <c r="S1032" s="2">
        <v>56663.833550000003</v>
      </c>
      <c r="T1032" s="6">
        <v>1565426.8</v>
      </c>
    </row>
    <row r="1033" spans="1:20">
      <c r="A1033" s="5" t="s">
        <v>12</v>
      </c>
      <c r="B1033" s="2" t="s">
        <v>1390</v>
      </c>
      <c r="C1033" s="2" t="s">
        <v>14</v>
      </c>
      <c r="D1033" s="3" t="s">
        <v>15</v>
      </c>
      <c r="E1033" s="2" t="s">
        <v>1392</v>
      </c>
      <c r="F1033" s="2" t="str">
        <f t="shared" si="112"/>
        <v>NP-20</v>
      </c>
      <c r="G1033" s="2" t="str">
        <f t="shared" si="113"/>
        <v>STAINLESS STEEL SPORTS BOTTLE 750ML S-308-C6</v>
      </c>
      <c r="H1033" s="2" t="str">
        <f t="shared" si="114"/>
        <v>QTY:20304 PCS/USD 1.113 PER PCS</v>
      </c>
      <c r="I1033" s="15" t="str">
        <f t="shared" si="115"/>
        <v>QTY:20304</v>
      </c>
      <c r="J1033" s="15">
        <f t="shared" si="118"/>
        <v>20304</v>
      </c>
      <c r="K1033" s="2" t="str">
        <f>IFERROR(
TRIM(_xlfn.TEXTAFTER(_xlfn.TEXTBEFORE(_xlfn.TEXTAFTER(tblRaw[[#This Row],[GOODS DESCRIPTION]],"QTY"),"/")," ")),
tblRaw[[#This Row],[Unit of measure]]
)</f>
        <v>PCS</v>
      </c>
      <c r="L1033" s="2">
        <f t="shared" si="116"/>
        <v>1.113</v>
      </c>
      <c r="M1033" s="2" t="str">
        <f t="shared" si="117"/>
        <v>USD</v>
      </c>
      <c r="N1033" s="2">
        <v>3609.6</v>
      </c>
      <c r="O1033" s="2" t="s">
        <v>17</v>
      </c>
      <c r="P1033" s="2">
        <v>547.17682009999999</v>
      </c>
      <c r="Q1033" s="2">
        <v>1975089.45</v>
      </c>
      <c r="R1033" s="2">
        <v>7.256987005</v>
      </c>
      <c r="S1033" s="2">
        <v>26194.82029</v>
      </c>
      <c r="T1033" s="6">
        <v>723672.8</v>
      </c>
    </row>
    <row r="1034" spans="1:20">
      <c r="A1034" s="5" t="s">
        <v>12</v>
      </c>
      <c r="B1034" s="2" t="s">
        <v>1390</v>
      </c>
      <c r="C1034" s="2" t="s">
        <v>14</v>
      </c>
      <c r="D1034" s="3" t="s">
        <v>15</v>
      </c>
      <c r="E1034" s="2" t="s">
        <v>1393</v>
      </c>
      <c r="F1034" s="2" t="str">
        <f t="shared" si="112"/>
        <v>AM-06</v>
      </c>
      <c r="G1034" s="2" t="str">
        <f t="shared" si="113"/>
        <v>STAINLESS STEEL BOTTLE 750ML SG805</v>
      </c>
      <c r="H1034" s="2" t="str">
        <f t="shared" si="114"/>
        <v>QTY:15588 NUM/USD1.140 PER NUM</v>
      </c>
      <c r="I1034" s="15" t="str">
        <f t="shared" si="115"/>
        <v/>
      </c>
      <c r="J1034" s="15">
        <f t="shared" si="118"/>
        <v>15588</v>
      </c>
      <c r="K1034" s="2" t="str">
        <f>IFERROR(
TRIM(_xlfn.TEXTAFTER(_xlfn.TEXTBEFORE(_xlfn.TEXTAFTER(tblRaw[[#This Row],[GOODS DESCRIPTION]],"QTY"),"/")," ")),
tblRaw[[#This Row],[Unit of measure]]
)</f>
        <v>NUM</v>
      </c>
      <c r="L1034" s="2">
        <f t="shared" si="116"/>
        <v>0.14000000000000001</v>
      </c>
      <c r="M1034" s="2" t="str">
        <f t="shared" si="117"/>
        <v>USD</v>
      </c>
      <c r="N1034" s="2">
        <v>2338.1999999999998</v>
      </c>
      <c r="O1034" s="2" t="s">
        <v>17</v>
      </c>
      <c r="P1034" s="2">
        <v>658.69290479999995</v>
      </c>
      <c r="Q1034" s="2">
        <v>1540155.75</v>
      </c>
      <c r="R1034" s="2">
        <v>8.7359801699999995</v>
      </c>
      <c r="S1034" s="2">
        <v>20426.468830000002</v>
      </c>
      <c r="T1034" s="6">
        <v>564313.1</v>
      </c>
    </row>
    <row r="1035" spans="1:20">
      <c r="A1035" s="5" t="s">
        <v>12</v>
      </c>
      <c r="B1035" s="2" t="s">
        <v>1390</v>
      </c>
      <c r="C1035" s="2" t="s">
        <v>14</v>
      </c>
      <c r="D1035" s="3" t="s">
        <v>15</v>
      </c>
      <c r="E1035" s="2" t="s">
        <v>1393</v>
      </c>
      <c r="F1035" s="2" t="str">
        <f t="shared" si="112"/>
        <v>AM-06</v>
      </c>
      <c r="G1035" s="2" t="str">
        <f t="shared" si="113"/>
        <v>STAINLESS STEEL BOTTLE 750ML SG805</v>
      </c>
      <c r="H1035" s="2" t="str">
        <f t="shared" si="114"/>
        <v>QTY:15588 NUM/USD1.140 PER NUM</v>
      </c>
      <c r="I1035" s="15" t="str">
        <f t="shared" si="115"/>
        <v/>
      </c>
      <c r="J1035" s="15">
        <f t="shared" si="118"/>
        <v>15588</v>
      </c>
      <c r="K1035" s="2" t="str">
        <f>IFERROR(
TRIM(_xlfn.TEXTAFTER(_xlfn.TEXTBEFORE(_xlfn.TEXTAFTER(tblRaw[[#This Row],[GOODS DESCRIPTION]],"QTY"),"/")," ")),
tblRaw[[#This Row],[Unit of measure]]
)</f>
        <v>NUM</v>
      </c>
      <c r="L1035" s="2">
        <f t="shared" si="116"/>
        <v>0.14000000000000001</v>
      </c>
      <c r="M1035" s="2" t="str">
        <f t="shared" si="117"/>
        <v>USD</v>
      </c>
      <c r="N1035" s="2">
        <v>2338.1999999999998</v>
      </c>
      <c r="O1035" s="2" t="s">
        <v>17</v>
      </c>
      <c r="P1035" s="2">
        <v>658.69290479999995</v>
      </c>
      <c r="Q1035" s="2">
        <v>1540155.75</v>
      </c>
      <c r="R1035" s="2">
        <v>8.7359801699999995</v>
      </c>
      <c r="S1035" s="2">
        <v>20426.468830000002</v>
      </c>
      <c r="T1035" s="6">
        <v>564313.1</v>
      </c>
    </row>
    <row r="1036" spans="1:20">
      <c r="A1036" s="5" t="s">
        <v>12</v>
      </c>
      <c r="B1036" s="2" t="s">
        <v>1390</v>
      </c>
      <c r="C1036" s="2" t="s">
        <v>14</v>
      </c>
      <c r="D1036" s="3" t="s">
        <v>15</v>
      </c>
      <c r="E1036" s="2" t="s">
        <v>1394</v>
      </c>
      <c r="F1036" s="2" t="str">
        <f t="shared" si="112"/>
        <v>SL-01</v>
      </c>
      <c r="G1036" s="2" t="str">
        <f t="shared" si="113"/>
        <v>STAINLESS STEEL COLA BOTTLE 750ML SK750</v>
      </c>
      <c r="H1036" s="2" t="str">
        <f t="shared" si="114"/>
        <v>QTY:14904 PCS/USD 1.300 PER PCS</v>
      </c>
      <c r="I1036" s="15" t="str">
        <f t="shared" si="115"/>
        <v/>
      </c>
      <c r="J1036" s="15">
        <f t="shared" si="118"/>
        <v>14904</v>
      </c>
      <c r="K1036" s="2" t="str">
        <f>IFERROR(
TRIM(_xlfn.TEXTAFTER(_xlfn.TEXTBEFORE(_xlfn.TEXTAFTER(tblRaw[[#This Row],[GOODS DESCRIPTION]],"QTY"),"/")," ")),
tblRaw[[#This Row],[Unit of measure]]
)</f>
        <v>PCS</v>
      </c>
      <c r="L1036" s="2">
        <f t="shared" si="116"/>
        <v>1.3</v>
      </c>
      <c r="M1036" s="2" t="str">
        <f t="shared" si="117"/>
        <v>USD</v>
      </c>
      <c r="N1036" s="2">
        <v>2980.8</v>
      </c>
      <c r="O1036" s="2" t="s">
        <v>17</v>
      </c>
      <c r="P1036" s="2">
        <v>568.09821520000003</v>
      </c>
      <c r="Q1036" s="2">
        <v>1693387.16</v>
      </c>
      <c r="R1036" s="2">
        <v>7.5344590880000002</v>
      </c>
      <c r="S1036" s="2">
        <v>22458.715649999998</v>
      </c>
      <c r="T1036" s="6">
        <v>620457</v>
      </c>
    </row>
    <row r="1037" spans="1:20">
      <c r="A1037" s="5" t="s">
        <v>12</v>
      </c>
      <c r="B1037" s="2" t="s">
        <v>1390</v>
      </c>
      <c r="C1037" s="2" t="s">
        <v>14</v>
      </c>
      <c r="D1037" s="3" t="s">
        <v>15</v>
      </c>
      <c r="E1037" s="2" t="s">
        <v>1395</v>
      </c>
      <c r="F1037" s="2" t="str">
        <f t="shared" si="112"/>
        <v>NP-21</v>
      </c>
      <c r="G1037" s="2" t="str">
        <f t="shared" si="113"/>
        <v>STAINLESS STEELSPORTS BOTTLE 650ML S115</v>
      </c>
      <c r="H1037" s="2" t="str">
        <f t="shared" si="114"/>
        <v>QTY:4860 PCS/USD 1.140 PER PCS</v>
      </c>
      <c r="I1037" s="15" t="str">
        <f t="shared" si="115"/>
        <v>QTY:4860</v>
      </c>
      <c r="J1037" s="15">
        <f t="shared" si="118"/>
        <v>4860</v>
      </c>
      <c r="K1037" s="2" t="str">
        <f>IFERROR(
TRIM(_xlfn.TEXTAFTER(_xlfn.TEXTBEFORE(_xlfn.TEXTAFTER(tblRaw[[#This Row],[GOODS DESCRIPTION]],"QTY"),"/")," ")),
tblRaw[[#This Row],[Unit of measure]]
)</f>
        <v>PCS</v>
      </c>
      <c r="L1037" s="2">
        <f t="shared" si="116"/>
        <v>1.1399999999999999</v>
      </c>
      <c r="M1037" s="2" t="str">
        <f t="shared" si="117"/>
        <v>USD</v>
      </c>
      <c r="N1037" s="2">
        <v>864</v>
      </c>
      <c r="O1037" s="2" t="s">
        <v>17</v>
      </c>
      <c r="P1037" s="2">
        <v>560.45074069999998</v>
      </c>
      <c r="Q1037" s="2">
        <v>484229.44</v>
      </c>
      <c r="R1037" s="2">
        <v>7.4330336969999999</v>
      </c>
      <c r="S1037" s="2">
        <v>6422.141114</v>
      </c>
      <c r="T1037" s="6">
        <v>177421.7</v>
      </c>
    </row>
    <row r="1038" spans="1:20">
      <c r="A1038" s="5" t="s">
        <v>12</v>
      </c>
      <c r="B1038" s="2" t="s">
        <v>1390</v>
      </c>
      <c r="C1038" s="2" t="s">
        <v>14</v>
      </c>
      <c r="D1038" s="3" t="s">
        <v>15</v>
      </c>
      <c r="E1038" s="2" t="s">
        <v>1396</v>
      </c>
      <c r="F1038" s="2" t="str">
        <f t="shared" si="112"/>
        <v>NP-21</v>
      </c>
      <c r="G1038" s="2" t="str">
        <f t="shared" si="113"/>
        <v>STAINLESS STEEL SPORTS BOTTLE 650ML S115</v>
      </c>
      <c r="H1038" s="2" t="str">
        <f t="shared" si="114"/>
        <v>QTY:23580 NUM/USD 1.140 PER NUM</v>
      </c>
      <c r="I1038" s="15" t="str">
        <f t="shared" si="115"/>
        <v>QTY:23580</v>
      </c>
      <c r="J1038" s="15">
        <f t="shared" si="118"/>
        <v>23580</v>
      </c>
      <c r="K1038" s="2" t="str">
        <f>IFERROR(
TRIM(_xlfn.TEXTAFTER(_xlfn.TEXTBEFORE(_xlfn.TEXTAFTER(tblRaw[[#This Row],[GOODS DESCRIPTION]],"QTY"),"/")," ")),
tblRaw[[#This Row],[Unit of measure]]
)</f>
        <v>NUM</v>
      </c>
      <c r="L1038" s="2">
        <f t="shared" si="116"/>
        <v>1.1399999999999999</v>
      </c>
      <c r="M1038" s="2" t="str">
        <f t="shared" si="117"/>
        <v>USD</v>
      </c>
      <c r="N1038" s="2">
        <v>4192</v>
      </c>
      <c r="O1038" s="2" t="s">
        <v>17</v>
      </c>
      <c r="P1038" s="2">
        <v>555.77213979999999</v>
      </c>
      <c r="Q1038" s="2">
        <v>2329796.81</v>
      </c>
      <c r="R1038" s="2">
        <v>7.3709832860000004</v>
      </c>
      <c r="S1038" s="2">
        <v>30899.161940000002</v>
      </c>
      <c r="T1038" s="6">
        <v>853637.6</v>
      </c>
    </row>
    <row r="1039" spans="1:20">
      <c r="A1039" s="5" t="s">
        <v>12</v>
      </c>
      <c r="B1039" s="2" t="s">
        <v>1390</v>
      </c>
      <c r="C1039" s="2" t="s">
        <v>14</v>
      </c>
      <c r="D1039" s="3" t="s">
        <v>15</v>
      </c>
      <c r="E1039" s="2" t="s">
        <v>1395</v>
      </c>
      <c r="F1039" s="2" t="str">
        <f t="shared" si="112"/>
        <v>NP-21</v>
      </c>
      <c r="G1039" s="2" t="str">
        <f t="shared" si="113"/>
        <v>STAINLESS STEELSPORTS BOTTLE 650ML S115</v>
      </c>
      <c r="H1039" s="2" t="str">
        <f t="shared" si="114"/>
        <v>QTY:4860 PCS/USD 1.140 PER PCS</v>
      </c>
      <c r="I1039" s="15" t="str">
        <f t="shared" si="115"/>
        <v>QTY:4860</v>
      </c>
      <c r="J1039" s="15">
        <f t="shared" si="118"/>
        <v>4860</v>
      </c>
      <c r="K1039" s="2" t="str">
        <f>IFERROR(
TRIM(_xlfn.TEXTAFTER(_xlfn.TEXTBEFORE(_xlfn.TEXTAFTER(tblRaw[[#This Row],[GOODS DESCRIPTION]],"QTY"),"/")," ")),
tblRaw[[#This Row],[Unit of measure]]
)</f>
        <v>PCS</v>
      </c>
      <c r="L1039" s="2">
        <f t="shared" si="116"/>
        <v>1.1399999999999999</v>
      </c>
      <c r="M1039" s="2" t="str">
        <f t="shared" si="117"/>
        <v>USD</v>
      </c>
      <c r="N1039" s="2">
        <v>864</v>
      </c>
      <c r="O1039" s="2" t="s">
        <v>17</v>
      </c>
      <c r="P1039" s="2">
        <v>560.45074069999998</v>
      </c>
      <c r="Q1039" s="2">
        <v>484229.44</v>
      </c>
      <c r="R1039" s="2">
        <v>7.4330336969999999</v>
      </c>
      <c r="S1039" s="2">
        <v>6422.141114</v>
      </c>
      <c r="T1039" s="6">
        <v>177421.7</v>
      </c>
    </row>
    <row r="1040" spans="1:20">
      <c r="A1040" s="5" t="s">
        <v>12</v>
      </c>
      <c r="B1040" s="2" t="s">
        <v>1390</v>
      </c>
      <c r="C1040" s="2" t="s">
        <v>14</v>
      </c>
      <c r="D1040" s="3" t="s">
        <v>15</v>
      </c>
      <c r="E1040" s="2" t="s">
        <v>1397</v>
      </c>
      <c r="F1040" s="2" t="str">
        <f t="shared" si="112"/>
        <v>SB-01</v>
      </c>
      <c r="G1040" s="2" t="str">
        <f t="shared" si="113"/>
        <v>STAINLESS STEEL SPORTS BOTTLE 750ML SG-702</v>
      </c>
      <c r="H1040" s="2" t="str">
        <f t="shared" si="114"/>
        <v>QTY:5328 NUM/USD 1.205 PER NUM</v>
      </c>
      <c r="I1040" s="15" t="str">
        <f t="shared" si="115"/>
        <v>QTY:5328</v>
      </c>
      <c r="J1040" s="15">
        <f t="shared" si="118"/>
        <v>5328</v>
      </c>
      <c r="K1040" s="2" t="str">
        <f>IFERROR(
TRIM(_xlfn.TEXTAFTER(_xlfn.TEXTBEFORE(_xlfn.TEXTAFTER(tblRaw[[#This Row],[GOODS DESCRIPTION]],"QTY"),"/")," ")),
tblRaw[[#This Row],[Unit of measure]]
)</f>
        <v>NUM</v>
      </c>
      <c r="L1040" s="2">
        <f t="shared" si="116"/>
        <v>1.2050000000000001</v>
      </c>
      <c r="M1040" s="2" t="str">
        <f t="shared" si="117"/>
        <v>USD</v>
      </c>
      <c r="N1040" s="2">
        <v>843.6</v>
      </c>
      <c r="O1040" s="2" t="s">
        <v>17</v>
      </c>
      <c r="P1040" s="2">
        <v>659.60519199999999</v>
      </c>
      <c r="Q1040" s="2">
        <v>556442.93999999994</v>
      </c>
      <c r="R1040" s="2">
        <v>8.7480794700000004</v>
      </c>
      <c r="S1040" s="2">
        <v>7379.8798409999999</v>
      </c>
      <c r="T1040" s="6">
        <v>203880.8</v>
      </c>
    </row>
    <row r="1041" spans="1:20">
      <c r="A1041" s="5" t="s">
        <v>12</v>
      </c>
      <c r="B1041" s="2" t="s">
        <v>1390</v>
      </c>
      <c r="C1041" s="2" t="s">
        <v>14</v>
      </c>
      <c r="D1041" s="3" t="s">
        <v>15</v>
      </c>
      <c r="E1041" s="2" t="s">
        <v>1396</v>
      </c>
      <c r="F1041" s="2" t="str">
        <f t="shared" si="112"/>
        <v>NP-21</v>
      </c>
      <c r="G1041" s="2" t="str">
        <f t="shared" si="113"/>
        <v>STAINLESS STEEL SPORTS BOTTLE 650ML S115</v>
      </c>
      <c r="H1041" s="2" t="str">
        <f t="shared" si="114"/>
        <v>QTY:23580 NUM/USD 1.140 PER NUM</v>
      </c>
      <c r="I1041" s="15" t="str">
        <f t="shared" si="115"/>
        <v>QTY:23580</v>
      </c>
      <c r="J1041" s="15">
        <f t="shared" si="118"/>
        <v>23580</v>
      </c>
      <c r="K1041" s="2" t="str">
        <f>IFERROR(
TRIM(_xlfn.TEXTAFTER(_xlfn.TEXTBEFORE(_xlfn.TEXTAFTER(tblRaw[[#This Row],[GOODS DESCRIPTION]],"QTY"),"/")," ")),
tblRaw[[#This Row],[Unit of measure]]
)</f>
        <v>NUM</v>
      </c>
      <c r="L1041" s="2">
        <f t="shared" si="116"/>
        <v>1.1399999999999999</v>
      </c>
      <c r="M1041" s="2" t="str">
        <f t="shared" si="117"/>
        <v>USD</v>
      </c>
      <c r="N1041" s="2">
        <v>4192</v>
      </c>
      <c r="O1041" s="2" t="s">
        <v>17</v>
      </c>
      <c r="P1041" s="2">
        <v>555.77213979999999</v>
      </c>
      <c r="Q1041" s="2">
        <v>2329796.81</v>
      </c>
      <c r="R1041" s="2">
        <v>7.3709832860000004</v>
      </c>
      <c r="S1041" s="2">
        <v>30899.161940000002</v>
      </c>
      <c r="T1041" s="6">
        <v>853637.6</v>
      </c>
    </row>
    <row r="1042" spans="1:20">
      <c r="A1042" s="5" t="s">
        <v>12</v>
      </c>
      <c r="B1042" s="2" t="s">
        <v>1390</v>
      </c>
      <c r="C1042" s="2" t="s">
        <v>14</v>
      </c>
      <c r="D1042" s="3" t="s">
        <v>18</v>
      </c>
      <c r="E1042" s="2" t="s">
        <v>1398</v>
      </c>
      <c r="F1042" s="2" t="str">
        <f t="shared" si="112"/>
        <v>OKS-4156</v>
      </c>
      <c r="G1042" s="2" t="str">
        <f t="shared" si="113"/>
        <v>STEEL SCRUBBER 6PCS SET</v>
      </c>
      <c r="H1042" s="2" t="str">
        <f t="shared" si="114"/>
        <v>QTY:98000 SET/USD 0.275 PER PCS</v>
      </c>
      <c r="I1042" s="15" t="str">
        <f t="shared" si="115"/>
        <v>QTY:98000</v>
      </c>
      <c r="J1042" s="15">
        <f t="shared" si="118"/>
        <v>98000</v>
      </c>
      <c r="K1042" s="2" t="str">
        <f>IFERROR(
TRIM(_xlfn.TEXTAFTER(_xlfn.TEXTBEFORE(_xlfn.TEXTAFTER(tblRaw[[#This Row],[GOODS DESCRIPTION]],"QTY"),"/")," ")),
tblRaw[[#This Row],[Unit of measure]]
)</f>
        <v>SET</v>
      </c>
      <c r="L1042" s="2">
        <f t="shared" si="116"/>
        <v>0.27500000000000002</v>
      </c>
      <c r="M1042" s="2" t="str">
        <f t="shared" si="117"/>
        <v>USD</v>
      </c>
      <c r="N1042" s="2">
        <v>8537.7999999999993</v>
      </c>
      <c r="O1042" s="2" t="s">
        <v>17</v>
      </c>
      <c r="P1042" s="2">
        <v>296.34684700000003</v>
      </c>
      <c r="Q1042" s="2">
        <v>2530150.11</v>
      </c>
      <c r="R1042" s="2">
        <v>3.9303295349999998</v>
      </c>
      <c r="S1042" s="2">
        <v>33556.367509999996</v>
      </c>
      <c r="T1042" s="6">
        <v>1112254</v>
      </c>
    </row>
    <row r="1043" spans="1:20">
      <c r="A1043" s="5" t="s">
        <v>12</v>
      </c>
      <c r="B1043" s="2" t="s">
        <v>1390</v>
      </c>
      <c r="C1043" s="2" t="s">
        <v>14</v>
      </c>
      <c r="D1043" s="3" t="s">
        <v>15</v>
      </c>
      <c r="E1043" s="2" t="s">
        <v>1392</v>
      </c>
      <c r="F1043" s="2" t="str">
        <f t="shared" si="112"/>
        <v>NP-20</v>
      </c>
      <c r="G1043" s="2" t="str">
        <f t="shared" si="113"/>
        <v>STAINLESS STEEL SPORTS BOTTLE 750ML S-308-C6</v>
      </c>
      <c r="H1043" s="2" t="str">
        <f t="shared" si="114"/>
        <v>QTY:20304 PCS/USD 1.113 PER PCS</v>
      </c>
      <c r="I1043" s="15" t="str">
        <f t="shared" si="115"/>
        <v>QTY:20304</v>
      </c>
      <c r="J1043" s="15">
        <f t="shared" si="118"/>
        <v>20304</v>
      </c>
      <c r="K1043" s="2" t="str">
        <f>IFERROR(
TRIM(_xlfn.TEXTAFTER(_xlfn.TEXTBEFORE(_xlfn.TEXTAFTER(tblRaw[[#This Row],[GOODS DESCRIPTION]],"QTY"),"/")," ")),
tblRaw[[#This Row],[Unit of measure]]
)</f>
        <v>PCS</v>
      </c>
      <c r="L1043" s="2">
        <f t="shared" si="116"/>
        <v>1.113</v>
      </c>
      <c r="M1043" s="2" t="str">
        <f t="shared" si="117"/>
        <v>USD</v>
      </c>
      <c r="N1043" s="2">
        <v>3609.6</v>
      </c>
      <c r="O1043" s="2" t="s">
        <v>17</v>
      </c>
      <c r="P1043" s="2">
        <v>547.17682009999999</v>
      </c>
      <c r="Q1043" s="2">
        <v>1975089.45</v>
      </c>
      <c r="R1043" s="2">
        <v>7.256987005</v>
      </c>
      <c r="S1043" s="2">
        <v>26194.82029</v>
      </c>
      <c r="T1043" s="6">
        <v>723672.8</v>
      </c>
    </row>
    <row r="1044" spans="1:20">
      <c r="A1044" s="5" t="s">
        <v>12</v>
      </c>
      <c r="B1044" s="2" t="s">
        <v>1390</v>
      </c>
      <c r="C1044" s="2" t="s">
        <v>14</v>
      </c>
      <c r="D1044" s="3" t="s">
        <v>18</v>
      </c>
      <c r="E1044" s="2" t="s">
        <v>1398</v>
      </c>
      <c r="F1044" s="2" t="str">
        <f t="shared" si="112"/>
        <v>OKS-4156</v>
      </c>
      <c r="G1044" s="2" t="str">
        <f t="shared" si="113"/>
        <v>STEEL SCRUBBER 6PCS SET</v>
      </c>
      <c r="H1044" s="2" t="str">
        <f t="shared" si="114"/>
        <v>QTY:98000 SET/USD 0.275 PER PCS</v>
      </c>
      <c r="I1044" s="15" t="str">
        <f t="shared" si="115"/>
        <v>QTY:98000</v>
      </c>
      <c r="J1044" s="15">
        <f t="shared" si="118"/>
        <v>98000</v>
      </c>
      <c r="K1044" s="2" t="str">
        <f>IFERROR(
TRIM(_xlfn.TEXTAFTER(_xlfn.TEXTBEFORE(_xlfn.TEXTAFTER(tblRaw[[#This Row],[GOODS DESCRIPTION]],"QTY"),"/")," ")),
tblRaw[[#This Row],[Unit of measure]]
)</f>
        <v>SET</v>
      </c>
      <c r="L1044" s="2">
        <f t="shared" si="116"/>
        <v>0.27500000000000002</v>
      </c>
      <c r="M1044" s="2" t="str">
        <f t="shared" si="117"/>
        <v>USD</v>
      </c>
      <c r="N1044" s="2">
        <v>8537.7999999999993</v>
      </c>
      <c r="O1044" s="2" t="s">
        <v>17</v>
      </c>
      <c r="P1044" s="2">
        <v>296.34684700000003</v>
      </c>
      <c r="Q1044" s="2">
        <v>2530150.11</v>
      </c>
      <c r="R1044" s="2">
        <v>3.9303295349999998</v>
      </c>
      <c r="S1044" s="2">
        <v>33556.367509999996</v>
      </c>
      <c r="T1044" s="6">
        <v>1112254</v>
      </c>
    </row>
    <row r="1045" spans="1:20">
      <c r="A1045" s="5" t="s">
        <v>12</v>
      </c>
      <c r="B1045" s="2" t="s">
        <v>1390</v>
      </c>
      <c r="C1045" s="2" t="s">
        <v>14</v>
      </c>
      <c r="D1045" s="3" t="s">
        <v>15</v>
      </c>
      <c r="E1045" s="2" t="s">
        <v>1397</v>
      </c>
      <c r="F1045" s="2" t="str">
        <f t="shared" si="112"/>
        <v>SB-01</v>
      </c>
      <c r="G1045" s="2" t="str">
        <f t="shared" si="113"/>
        <v>STAINLESS STEEL SPORTS BOTTLE 750ML SG-702</v>
      </c>
      <c r="H1045" s="2" t="str">
        <f t="shared" si="114"/>
        <v>QTY:5328 NUM/USD 1.205 PER NUM</v>
      </c>
      <c r="I1045" s="15" t="str">
        <f t="shared" si="115"/>
        <v>QTY:5328</v>
      </c>
      <c r="J1045" s="15">
        <f t="shared" si="118"/>
        <v>5328</v>
      </c>
      <c r="K1045" s="2" t="str">
        <f>IFERROR(
TRIM(_xlfn.TEXTAFTER(_xlfn.TEXTBEFORE(_xlfn.TEXTAFTER(tblRaw[[#This Row],[GOODS DESCRIPTION]],"QTY"),"/")," ")),
tblRaw[[#This Row],[Unit of measure]]
)</f>
        <v>NUM</v>
      </c>
      <c r="L1045" s="2">
        <f t="shared" si="116"/>
        <v>1.2050000000000001</v>
      </c>
      <c r="M1045" s="2" t="str">
        <f t="shared" si="117"/>
        <v>USD</v>
      </c>
      <c r="N1045" s="2">
        <v>843.6</v>
      </c>
      <c r="O1045" s="2" t="s">
        <v>17</v>
      </c>
      <c r="P1045" s="2">
        <v>659.60519199999999</v>
      </c>
      <c r="Q1045" s="2">
        <v>556442.93999999994</v>
      </c>
      <c r="R1045" s="2">
        <v>8.7480794700000004</v>
      </c>
      <c r="S1045" s="2">
        <v>7379.8798409999999</v>
      </c>
      <c r="T1045" s="6">
        <v>203880.8</v>
      </c>
    </row>
    <row r="1046" spans="1:20">
      <c r="A1046" s="5" t="s">
        <v>12</v>
      </c>
      <c r="B1046" s="2" t="s">
        <v>1390</v>
      </c>
      <c r="C1046" s="2" t="s">
        <v>14</v>
      </c>
      <c r="D1046" s="3" t="s">
        <v>15</v>
      </c>
      <c r="E1046" s="2" t="s">
        <v>1391</v>
      </c>
      <c r="F1046" s="2" t="str">
        <f t="shared" si="112"/>
        <v>KWP-600B</v>
      </c>
      <c r="G1046" s="2" t="str">
        <f t="shared" si="113"/>
        <v>SS OIL POT 600ML</v>
      </c>
      <c r="H1046" s="2" t="str">
        <f t="shared" si="114"/>
        <v>QTY:38800 PCS/USD 1.29 PER PCS</v>
      </c>
      <c r="I1046" s="15" t="str">
        <f t="shared" si="115"/>
        <v>QTY:38800</v>
      </c>
      <c r="J1046" s="15">
        <f t="shared" si="118"/>
        <v>38800</v>
      </c>
      <c r="K1046" s="2" t="str">
        <f>IFERROR(
TRIM(_xlfn.TEXTAFTER(_xlfn.TEXTBEFORE(_xlfn.TEXTAFTER(tblRaw[[#This Row],[GOODS DESCRIPTION]],"QTY"),"/")," ")),
tblRaw[[#This Row],[Unit of measure]]
)</f>
        <v>PCS</v>
      </c>
      <c r="L1046" s="2">
        <f t="shared" si="116"/>
        <v>1.29</v>
      </c>
      <c r="M1046" s="2" t="str">
        <f t="shared" si="117"/>
        <v>USD</v>
      </c>
      <c r="N1046" s="2">
        <v>6790</v>
      </c>
      <c r="O1046" s="2" t="s">
        <v>17</v>
      </c>
      <c r="P1046" s="2">
        <v>629.22725330000003</v>
      </c>
      <c r="Q1046" s="2">
        <v>4272453.05</v>
      </c>
      <c r="R1046" s="2">
        <v>8.3451890360000007</v>
      </c>
      <c r="S1046" s="2">
        <v>56663.833550000003</v>
      </c>
      <c r="T1046" s="6">
        <v>1565426.8</v>
      </c>
    </row>
    <row r="1047" spans="1:20">
      <c r="A1047" s="5" t="s">
        <v>12</v>
      </c>
      <c r="B1047" s="2" t="s">
        <v>1390</v>
      </c>
      <c r="C1047" s="2" t="s">
        <v>14</v>
      </c>
      <c r="D1047" s="3" t="s">
        <v>15</v>
      </c>
      <c r="E1047" s="2" t="s">
        <v>1394</v>
      </c>
      <c r="F1047" s="2" t="str">
        <f t="shared" si="112"/>
        <v>SL-01</v>
      </c>
      <c r="G1047" s="2" t="str">
        <f t="shared" si="113"/>
        <v>STAINLESS STEEL COLA BOTTLE 750ML SK750</v>
      </c>
      <c r="H1047" s="2" t="str">
        <f t="shared" si="114"/>
        <v>QTY:14904 PCS/USD 1.300 PER PCS</v>
      </c>
      <c r="I1047" s="15" t="str">
        <f t="shared" si="115"/>
        <v/>
      </c>
      <c r="J1047" s="15">
        <f t="shared" si="118"/>
        <v>14904</v>
      </c>
      <c r="K1047" s="2" t="str">
        <f>IFERROR(
TRIM(_xlfn.TEXTAFTER(_xlfn.TEXTBEFORE(_xlfn.TEXTAFTER(tblRaw[[#This Row],[GOODS DESCRIPTION]],"QTY"),"/")," ")),
tblRaw[[#This Row],[Unit of measure]]
)</f>
        <v>PCS</v>
      </c>
      <c r="L1047" s="2">
        <f t="shared" si="116"/>
        <v>1.3</v>
      </c>
      <c r="M1047" s="2" t="str">
        <f t="shared" si="117"/>
        <v>USD</v>
      </c>
      <c r="N1047" s="2">
        <v>2980.8</v>
      </c>
      <c r="O1047" s="2" t="s">
        <v>17</v>
      </c>
      <c r="P1047" s="2">
        <v>568.09821520000003</v>
      </c>
      <c r="Q1047" s="2">
        <v>1693387.16</v>
      </c>
      <c r="R1047" s="2">
        <v>7.5344590880000002</v>
      </c>
      <c r="S1047" s="2">
        <v>22458.715649999998</v>
      </c>
      <c r="T1047" s="6">
        <v>620457</v>
      </c>
    </row>
    <row r="1048" spans="1:20">
      <c r="A1048" s="5" t="s">
        <v>12</v>
      </c>
      <c r="B1048" s="2" t="s">
        <v>1399</v>
      </c>
      <c r="C1048" s="2" t="s">
        <v>14</v>
      </c>
      <c r="D1048" s="3" t="s">
        <v>15</v>
      </c>
      <c r="E1048" s="2" t="s">
        <v>1400</v>
      </c>
      <c r="F1048" s="2" t="str">
        <f t="shared" si="112"/>
        <v>2628</v>
      </c>
      <c r="G1048" s="2" t="str">
        <f t="shared" si="113"/>
        <v>HOUSEHOLD STEEL HOOK 3PCS SET</v>
      </c>
      <c r="H1048" s="2" t="str">
        <f t="shared" si="114"/>
        <v>QTY:167400 PCS/USD 0.445PRE PCS</v>
      </c>
      <c r="I1048" s="15" t="str">
        <f t="shared" si="115"/>
        <v>QTY:167400</v>
      </c>
      <c r="J1048" s="15">
        <f t="shared" si="118"/>
        <v>167400</v>
      </c>
      <c r="K1048" s="2" t="str">
        <f>IFERROR(
TRIM(_xlfn.TEXTAFTER(_xlfn.TEXTBEFORE(_xlfn.TEXTAFTER(tblRaw[[#This Row],[GOODS DESCRIPTION]],"QTY"),"/")," ")),
tblRaw[[#This Row],[Unit of measure]]
)</f>
        <v>PCS</v>
      </c>
      <c r="L1048" s="2" t="str">
        <f t="shared" si="116"/>
        <v/>
      </c>
      <c r="M1048" s="2" t="str">
        <f t="shared" si="117"/>
        <v>USD</v>
      </c>
      <c r="N1048" s="2">
        <v>5673</v>
      </c>
      <c r="O1048" s="2" t="s">
        <v>17</v>
      </c>
      <c r="P1048" s="2">
        <v>1068.739716</v>
      </c>
      <c r="Q1048" s="2">
        <v>6062960.4100000001</v>
      </c>
      <c r="R1048" s="2">
        <v>14.174266790000001</v>
      </c>
      <c r="S1048" s="2">
        <v>80410.615520000007</v>
      </c>
      <c r="T1048" s="6">
        <v>2221468.7000000002</v>
      </c>
    </row>
    <row r="1049" spans="1:20">
      <c r="A1049" s="5" t="s">
        <v>12</v>
      </c>
      <c r="B1049" s="2" t="s">
        <v>1399</v>
      </c>
      <c r="C1049" s="2" t="s">
        <v>14</v>
      </c>
      <c r="D1049" s="3" t="s">
        <v>15</v>
      </c>
      <c r="E1049" s="2" t="s">
        <v>1400</v>
      </c>
      <c r="F1049" s="2" t="str">
        <f t="shared" si="112"/>
        <v>2628</v>
      </c>
      <c r="G1049" s="2" t="str">
        <f t="shared" si="113"/>
        <v>HOUSEHOLD STEEL HOOK 3PCS SET</v>
      </c>
      <c r="H1049" s="2" t="str">
        <f t="shared" si="114"/>
        <v>QTY:167400 PCS/USD 0.445PRE PCS</v>
      </c>
      <c r="I1049" s="15" t="str">
        <f t="shared" si="115"/>
        <v>QTY:167400</v>
      </c>
      <c r="J1049" s="15">
        <f t="shared" si="118"/>
        <v>167400</v>
      </c>
      <c r="K1049" s="2" t="str">
        <f>IFERROR(
TRIM(_xlfn.TEXTAFTER(_xlfn.TEXTBEFORE(_xlfn.TEXTAFTER(tblRaw[[#This Row],[GOODS DESCRIPTION]],"QTY"),"/")," ")),
tblRaw[[#This Row],[Unit of measure]]
)</f>
        <v>PCS</v>
      </c>
      <c r="L1049" s="2" t="str">
        <f t="shared" si="116"/>
        <v/>
      </c>
      <c r="M1049" s="2" t="str">
        <f t="shared" si="117"/>
        <v>USD</v>
      </c>
      <c r="N1049" s="2">
        <v>5673</v>
      </c>
      <c r="O1049" s="2" t="s">
        <v>17</v>
      </c>
      <c r="P1049" s="2">
        <v>1068.739716</v>
      </c>
      <c r="Q1049" s="2">
        <v>6062960.4100000001</v>
      </c>
      <c r="R1049" s="2">
        <v>14.174266790000001</v>
      </c>
      <c r="S1049" s="2">
        <v>80410.615520000007</v>
      </c>
      <c r="T1049" s="6">
        <v>2221468.7000000002</v>
      </c>
    </row>
    <row r="1050" spans="1:20">
      <c r="A1050" s="5" t="s">
        <v>12</v>
      </c>
      <c r="B1050" s="2" t="s">
        <v>1401</v>
      </c>
      <c r="C1050" s="2" t="s">
        <v>14</v>
      </c>
      <c r="D1050" s="3" t="s">
        <v>15</v>
      </c>
      <c r="E1050" s="2" t="s">
        <v>1402</v>
      </c>
      <c r="F1050" s="2" t="str">
        <f t="shared" si="112"/>
        <v>NP-20</v>
      </c>
      <c r="G1050" s="2" t="str">
        <f t="shared" si="113"/>
        <v>STAINLESS STEEL SPORTS BOTTLE 750 ML S-308-C6</v>
      </c>
      <c r="H1050" s="2" t="str">
        <f t="shared" si="114"/>
        <v>QTY:4068 NUM/USD 1.113 PER NUM</v>
      </c>
      <c r="I1050" s="15" t="str">
        <f t="shared" si="115"/>
        <v>QTY:4068</v>
      </c>
      <c r="J1050" s="15">
        <f t="shared" si="118"/>
        <v>4068</v>
      </c>
      <c r="K1050" s="2" t="str">
        <f>IFERROR(
TRIM(_xlfn.TEXTAFTER(_xlfn.TEXTBEFORE(_xlfn.TEXTAFTER(tblRaw[[#This Row],[GOODS DESCRIPTION]],"QTY"),"/")," ")),
tblRaw[[#This Row],[Unit of measure]]
)</f>
        <v>NUM</v>
      </c>
      <c r="L1050" s="2">
        <f t="shared" si="116"/>
        <v>1.113</v>
      </c>
      <c r="M1050" s="2" t="str">
        <f t="shared" si="117"/>
        <v>USD</v>
      </c>
      <c r="N1050" s="2">
        <v>723.2</v>
      </c>
      <c r="O1050" s="2" t="s">
        <v>17</v>
      </c>
      <c r="P1050" s="2">
        <v>537.87432249999995</v>
      </c>
      <c r="Q1050" s="2">
        <v>388990.71</v>
      </c>
      <c r="R1050" s="2">
        <v>7.1336117039999998</v>
      </c>
      <c r="S1050" s="2">
        <v>5159.0279840000003</v>
      </c>
      <c r="T1050" s="6">
        <v>142526.1</v>
      </c>
    </row>
    <row r="1051" spans="1:20">
      <c r="A1051" s="5" t="s">
        <v>12</v>
      </c>
      <c r="B1051" s="2" t="s">
        <v>1401</v>
      </c>
      <c r="C1051" s="2" t="s">
        <v>14</v>
      </c>
      <c r="D1051" s="3" t="s">
        <v>15</v>
      </c>
      <c r="E1051" s="2" t="s">
        <v>1403</v>
      </c>
      <c r="F1051" s="2" t="str">
        <f t="shared" si="112"/>
        <v>SB-01</v>
      </c>
      <c r="G1051" s="2" t="str">
        <f t="shared" si="113"/>
        <v>STAINLESS STEEL SPORTS BOTTLE 750ML SG-702</v>
      </c>
      <c r="H1051" s="2" t="str">
        <f t="shared" si="114"/>
        <v>QTY:42192NUM/USD 1.205 PER NUM</v>
      </c>
      <c r="I1051" s="15" t="str">
        <f t="shared" si="115"/>
        <v>QTY:42192NUM/USD</v>
      </c>
      <c r="J1051" s="15" t="str">
        <f t="shared" si="118"/>
        <v/>
      </c>
      <c r="K1051" s="2">
        <f ca="1">IFERROR(
TRIM(_xlfn.TEXTAFTER(_xlfn.TEXTBEFORE(_xlfn.TEXTAFTER(tblRaw[[#This Row],[GOODS DESCRIPTION]],"QTY"),"/")," ")),
tblRaw[[#This Row],[Unit of measure]]
)</f>
        <v>0</v>
      </c>
      <c r="L1051" s="2">
        <f t="shared" si="116"/>
        <v>1.2050000000000001</v>
      </c>
      <c r="M1051" s="2" t="str">
        <f t="shared" si="117"/>
        <v>USD</v>
      </c>
      <c r="N1051" s="2">
        <v>6680.4</v>
      </c>
      <c r="O1051" s="2" t="s">
        <v>17</v>
      </c>
      <c r="P1051" s="2">
        <v>653.84981889999995</v>
      </c>
      <c r="Q1051" s="2">
        <v>4367978.33</v>
      </c>
      <c r="R1051" s="2">
        <v>8.6717482609999994</v>
      </c>
      <c r="S1051" s="2">
        <v>57930.747080000001</v>
      </c>
      <c r="T1051" s="6">
        <v>1600427.3</v>
      </c>
    </row>
    <row r="1052" spans="1:20">
      <c r="A1052" s="5" t="s">
        <v>12</v>
      </c>
      <c r="B1052" s="2" t="s">
        <v>1404</v>
      </c>
      <c r="C1052" s="2" t="s">
        <v>14</v>
      </c>
      <c r="D1052" s="3" t="s">
        <v>15</v>
      </c>
      <c r="E1052" s="2" t="s">
        <v>1288</v>
      </c>
      <c r="F1052" s="2" t="str">
        <f t="shared" si="112"/>
        <v>SM1168</v>
      </c>
      <c r="G1052" s="2" t="str">
        <f t="shared" si="113"/>
        <v>STEEL HANGER WITH HOOK</v>
      </c>
      <c r="H1052" s="2" t="str">
        <f t="shared" si="114"/>
        <v>QTY:57792 PCS/USD 1.35 PER PCS</v>
      </c>
      <c r="I1052" s="15" t="str">
        <f t="shared" si="115"/>
        <v/>
      </c>
      <c r="J1052" s="15">
        <f t="shared" si="118"/>
        <v>57792</v>
      </c>
      <c r="K1052" s="2" t="str">
        <f>IFERROR(
TRIM(_xlfn.TEXTAFTER(_xlfn.TEXTBEFORE(_xlfn.TEXTAFTER(tblRaw[[#This Row],[GOODS DESCRIPTION]],"QTY"),"/")," ")),
tblRaw[[#This Row],[Unit of measure]]
)</f>
        <v>PCS</v>
      </c>
      <c r="L1052" s="2">
        <f t="shared" si="116"/>
        <v>1.35</v>
      </c>
      <c r="M1052" s="2" t="str">
        <f t="shared" si="117"/>
        <v>USD</v>
      </c>
      <c r="N1052" s="2">
        <v>10836</v>
      </c>
      <c r="O1052" s="2" t="s">
        <v>17</v>
      </c>
      <c r="P1052" s="2">
        <v>573.60709489999999</v>
      </c>
      <c r="Q1052" s="2">
        <v>6215606.4800000004</v>
      </c>
      <c r="R1052" s="2">
        <v>7.4349591039999998</v>
      </c>
      <c r="S1052" s="2">
        <v>80565.216849999997</v>
      </c>
      <c r="T1052" s="6">
        <v>2277398.2000000002</v>
      </c>
    </row>
    <row r="1053" spans="1:20">
      <c r="A1053" s="5" t="s">
        <v>12</v>
      </c>
      <c r="B1053" s="2" t="s">
        <v>1404</v>
      </c>
      <c r="C1053" s="2" t="s">
        <v>14</v>
      </c>
      <c r="D1053" s="3" t="s">
        <v>15</v>
      </c>
      <c r="E1053" s="2" t="s">
        <v>1405</v>
      </c>
      <c r="F1053" s="2" t="str">
        <f t="shared" si="112"/>
        <v>RS-02</v>
      </c>
      <c r="G1053" s="2" t="str">
        <f t="shared" si="113"/>
        <v>STEEL HAND BLENDER</v>
      </c>
      <c r="H1053" s="2" t="str">
        <f t="shared" si="114"/>
        <v>QTY:50000 PCS/USD 0.461 PER PCS</v>
      </c>
      <c r="I1053" s="15" t="str">
        <f t="shared" si="115"/>
        <v/>
      </c>
      <c r="J1053" s="15">
        <f t="shared" si="118"/>
        <v>50000</v>
      </c>
      <c r="K1053" s="2" t="str">
        <f>IFERROR(
TRIM(_xlfn.TEXTAFTER(_xlfn.TEXTBEFORE(_xlfn.TEXTAFTER(tblRaw[[#This Row],[GOODS DESCRIPTION]],"QTY"),"/")," ")),
tblRaw[[#This Row],[Unit of measure]]
)</f>
        <v>PCS</v>
      </c>
      <c r="L1053" s="2">
        <f t="shared" si="116"/>
        <v>0.46100000000000002</v>
      </c>
      <c r="M1053" s="2" t="str">
        <f t="shared" si="117"/>
        <v>USD</v>
      </c>
      <c r="N1053" s="2">
        <v>2900</v>
      </c>
      <c r="O1053" s="2" t="s">
        <v>17</v>
      </c>
      <c r="P1053" s="2">
        <v>698.44138620000001</v>
      </c>
      <c r="Q1053" s="2">
        <v>2025480.02</v>
      </c>
      <c r="R1053" s="2">
        <v>9.0530315780000006</v>
      </c>
      <c r="S1053" s="2">
        <v>26253.791570000001</v>
      </c>
      <c r="T1053" s="6">
        <v>742135.9</v>
      </c>
    </row>
    <row r="1054" spans="1:20">
      <c r="A1054" s="5" t="s">
        <v>12</v>
      </c>
      <c r="B1054" s="2" t="s">
        <v>1404</v>
      </c>
      <c r="C1054" s="2" t="s">
        <v>14</v>
      </c>
      <c r="D1054" s="3" t="s">
        <v>15</v>
      </c>
      <c r="E1054" s="2" t="s">
        <v>1406</v>
      </c>
      <c r="F1054" s="2" t="str">
        <f t="shared" si="112"/>
        <v>NP-55</v>
      </c>
      <c r="G1054" s="2" t="str">
        <f t="shared" si="113"/>
        <v>STEEL TEA STRAINER</v>
      </c>
      <c r="H1054" s="2" t="str">
        <f t="shared" si="114"/>
        <v>QTY:77544 PCS/USD 0.3285 PER PCS</v>
      </c>
      <c r="I1054" s="15" t="str">
        <f t="shared" si="115"/>
        <v>QTY:77544</v>
      </c>
      <c r="J1054" s="15">
        <f t="shared" si="118"/>
        <v>77544</v>
      </c>
      <c r="K1054" s="2" t="str">
        <f>IFERROR(
TRIM(_xlfn.TEXTAFTER(_xlfn.TEXTBEFORE(_xlfn.TEXTAFTER(tblRaw[[#This Row],[GOODS DESCRIPTION]],"QTY"),"/")," ")),
tblRaw[[#This Row],[Unit of measure]]
)</f>
        <v>PCS</v>
      </c>
      <c r="L1054" s="2">
        <f t="shared" si="116"/>
        <v>0.32850000000000001</v>
      </c>
      <c r="M1054" s="2" t="str">
        <f t="shared" si="117"/>
        <v>USD</v>
      </c>
      <c r="N1054" s="2">
        <v>3554.1</v>
      </c>
      <c r="O1054" s="2" t="s">
        <v>17</v>
      </c>
      <c r="P1054" s="2">
        <v>622.66732509999997</v>
      </c>
      <c r="Q1054" s="2">
        <v>2213021.94</v>
      </c>
      <c r="R1054" s="2">
        <v>8.0708661710000005</v>
      </c>
      <c r="S1054" s="2">
        <v>28684.66546</v>
      </c>
      <c r="T1054" s="6">
        <v>810851.2</v>
      </c>
    </row>
    <row r="1055" spans="1:20">
      <c r="A1055" s="5" t="s">
        <v>12</v>
      </c>
      <c r="B1055" s="2" t="s">
        <v>1404</v>
      </c>
      <c r="C1055" s="2" t="s">
        <v>14</v>
      </c>
      <c r="D1055" s="3" t="s">
        <v>18</v>
      </c>
      <c r="E1055" s="2" t="s">
        <v>1407</v>
      </c>
      <c r="F1055" s="2" t="str">
        <f t="shared" si="112"/>
        <v>8001-2</v>
      </c>
      <c r="G1055" s="2" t="str">
        <f t="shared" si="113"/>
        <v>STEEL SCRUBBER 2 PCS SET</v>
      </c>
      <c r="H1055" s="2" t="str">
        <f t="shared" si="114"/>
        <v>QTY:164400 SET/USD 0.168 PER SET</v>
      </c>
      <c r="I1055" s="15" t="str">
        <f t="shared" si="115"/>
        <v>QTY:164400</v>
      </c>
      <c r="J1055" s="15">
        <f t="shared" si="118"/>
        <v>164400</v>
      </c>
      <c r="K1055" s="2" t="str">
        <f>IFERROR(
TRIM(_xlfn.TEXTAFTER(_xlfn.TEXTBEFORE(_xlfn.TEXTAFTER(tblRaw[[#This Row],[GOODS DESCRIPTION]],"QTY"),"/")," ")),
tblRaw[[#This Row],[Unit of measure]]
)</f>
        <v>SET</v>
      </c>
      <c r="L1055" s="2">
        <f t="shared" si="116"/>
        <v>0.16800000000000001</v>
      </c>
      <c r="M1055" s="2" t="str">
        <f t="shared" si="117"/>
        <v>USD</v>
      </c>
      <c r="N1055" s="2">
        <v>4795</v>
      </c>
      <c r="O1055" s="2" t="s">
        <v>17</v>
      </c>
      <c r="P1055" s="2">
        <v>485.1613097</v>
      </c>
      <c r="Q1055" s="2">
        <v>2326348.48</v>
      </c>
      <c r="R1055" s="2">
        <v>6.2885458160000001</v>
      </c>
      <c r="S1055" s="2">
        <v>30153.57719</v>
      </c>
      <c r="T1055" s="6">
        <v>1022662.8</v>
      </c>
    </row>
    <row r="1056" spans="1:20">
      <c r="A1056" s="5" t="s">
        <v>12</v>
      </c>
      <c r="B1056" s="2" t="s">
        <v>1404</v>
      </c>
      <c r="C1056" s="2" t="s">
        <v>14</v>
      </c>
      <c r="D1056" s="3" t="s">
        <v>15</v>
      </c>
      <c r="E1056" s="2" t="s">
        <v>1408</v>
      </c>
      <c r="F1056" s="2" t="str">
        <f t="shared" si="112"/>
        <v>AM-217</v>
      </c>
      <c r="G1056" s="2" t="str">
        <f t="shared" si="113"/>
        <v>STEEL LEMON SQUEEZER</v>
      </c>
      <c r="H1056" s="2" t="str">
        <f t="shared" si="114"/>
        <v>QTY:5100 PCS/USD 2.1327 PER PCS</v>
      </c>
      <c r="I1056" s="15" t="str">
        <f t="shared" si="115"/>
        <v/>
      </c>
      <c r="J1056" s="15">
        <f t="shared" si="118"/>
        <v>5100</v>
      </c>
      <c r="K1056" s="2" t="str">
        <f>IFERROR(
TRIM(_xlfn.TEXTAFTER(_xlfn.TEXTBEFORE(_xlfn.TEXTAFTER(tblRaw[[#This Row],[GOODS DESCRIPTION]],"QTY"),"/")," ")),
tblRaw[[#This Row],[Unit of measure]]
)</f>
        <v>PCS</v>
      </c>
      <c r="L1056" s="2">
        <f t="shared" si="116"/>
        <v>2.1326999999999998</v>
      </c>
      <c r="M1056" s="2" t="str">
        <f t="shared" si="117"/>
        <v>USD</v>
      </c>
      <c r="N1056" s="2">
        <v>1402.5</v>
      </c>
      <c r="O1056" s="2" t="s">
        <v>17</v>
      </c>
      <c r="P1056" s="2">
        <v>673.75078069999995</v>
      </c>
      <c r="Q1056" s="2">
        <v>944935.47</v>
      </c>
      <c r="R1056" s="2">
        <v>8.7329978060000002</v>
      </c>
      <c r="S1056" s="2">
        <v>12248.029420000001</v>
      </c>
      <c r="T1056" s="6">
        <v>346224.4</v>
      </c>
    </row>
    <row r="1057" spans="1:20">
      <c r="A1057" s="5" t="s">
        <v>12</v>
      </c>
      <c r="B1057" s="2" t="s">
        <v>1404</v>
      </c>
      <c r="C1057" s="2" t="s">
        <v>14</v>
      </c>
      <c r="D1057" s="3" t="s">
        <v>15</v>
      </c>
      <c r="E1057" s="2" t="s">
        <v>1409</v>
      </c>
      <c r="F1057" s="2" t="str">
        <f t="shared" si="112"/>
        <v>NP-19</v>
      </c>
      <c r="G1057" s="2" t="str">
        <f t="shared" si="113"/>
        <v>STEEL SALT BOTTLE</v>
      </c>
      <c r="H1057" s="2" t="str">
        <f t="shared" si="114"/>
        <v>QTY:10848 PCS/USD 0.5055 PER PCS</v>
      </c>
      <c r="I1057" s="15" t="str">
        <f t="shared" si="115"/>
        <v>QTY:10848</v>
      </c>
      <c r="J1057" s="15">
        <f t="shared" si="118"/>
        <v>10848</v>
      </c>
      <c r="K1057" s="2" t="str">
        <f>IFERROR(
TRIM(_xlfn.TEXTAFTER(_xlfn.TEXTBEFORE(_xlfn.TEXTAFTER(tblRaw[[#This Row],[GOODS DESCRIPTION]],"QTY"),"/")," ")),
tblRaw[[#This Row],[Unit of measure]]
)</f>
        <v>PCS</v>
      </c>
      <c r="L1057" s="2">
        <f t="shared" si="116"/>
        <v>0.50549999999999995</v>
      </c>
      <c r="M1057" s="2" t="str">
        <f t="shared" si="117"/>
        <v>USD</v>
      </c>
      <c r="N1057" s="2">
        <v>1695</v>
      </c>
      <c r="O1057" s="2" t="s">
        <v>17</v>
      </c>
      <c r="P1057" s="2">
        <v>281.06259590000002</v>
      </c>
      <c r="Q1057" s="2">
        <v>476401.1</v>
      </c>
      <c r="R1057" s="2">
        <v>3.6430666999999999</v>
      </c>
      <c r="S1057" s="2">
        <v>6174.9980560000004</v>
      </c>
      <c r="T1057" s="6">
        <v>174553.3</v>
      </c>
    </row>
    <row r="1058" spans="1:20">
      <c r="A1058" s="5" t="s">
        <v>12</v>
      </c>
      <c r="B1058" s="2" t="s">
        <v>1404</v>
      </c>
      <c r="C1058" s="2" t="s">
        <v>14</v>
      </c>
      <c r="D1058" s="3" t="s">
        <v>15</v>
      </c>
      <c r="E1058" s="2" t="s">
        <v>1410</v>
      </c>
      <c r="F1058" s="2" t="str">
        <f t="shared" si="112"/>
        <v>KL326D-9S</v>
      </c>
      <c r="G1058" s="2" t="str">
        <f t="shared" si="113"/>
        <v>STAINLESS STEEL GRATER WITH HANDLE HEXA</v>
      </c>
      <c r="H1058" s="2" t="str">
        <f t="shared" si="114"/>
        <v>QTY:37560PCS/USD 1.05 PER PCS</v>
      </c>
      <c r="I1058" s="15" t="str">
        <f t="shared" si="115"/>
        <v/>
      </c>
      <c r="J1058" s="15" t="str">
        <f t="shared" si="118"/>
        <v/>
      </c>
      <c r="K1058" s="2">
        <f ca="1">IFERROR(
TRIM(_xlfn.TEXTAFTER(_xlfn.TEXTBEFORE(_xlfn.TEXTAFTER(tblRaw[[#This Row],[GOODS DESCRIPTION]],"QTY"),"/")," ")),
tblRaw[[#This Row],[Unit of measure]]
)</f>
        <v>0</v>
      </c>
      <c r="L1058" s="2">
        <f t="shared" si="116"/>
        <v>1.05</v>
      </c>
      <c r="M1058" s="2" t="str">
        <f t="shared" si="117"/>
        <v>USD</v>
      </c>
      <c r="N1058" s="2">
        <v>8607.5</v>
      </c>
      <c r="O1058" s="2" t="s">
        <v>17</v>
      </c>
      <c r="P1058" s="2">
        <v>405.10683239999997</v>
      </c>
      <c r="Q1058" s="2">
        <v>3486957.06</v>
      </c>
      <c r="R1058" s="2">
        <v>5.2508986699999998</v>
      </c>
      <c r="S1058" s="2">
        <v>45197.1103</v>
      </c>
      <c r="T1058" s="6">
        <v>1277621</v>
      </c>
    </row>
    <row r="1059" spans="1:20">
      <c r="A1059" s="5" t="s">
        <v>12</v>
      </c>
      <c r="B1059" s="2" t="s">
        <v>1404</v>
      </c>
      <c r="C1059" s="2" t="s">
        <v>14</v>
      </c>
      <c r="D1059" s="3" t="s">
        <v>18</v>
      </c>
      <c r="E1059" s="2" t="s">
        <v>1411</v>
      </c>
      <c r="F1059" s="2" t="str">
        <f t="shared" si="112"/>
        <v>8001-2STEEL</v>
      </c>
      <c r="G1059" s="2" t="str">
        <f t="shared" si="113"/>
        <v>SCRUBBER 2 PCS SET</v>
      </c>
      <c r="H1059" s="2" t="str">
        <f t="shared" si="114"/>
        <v>QTY:164400 SET/USD 0.168 PERSET</v>
      </c>
      <c r="I1059" s="15" t="str">
        <f t="shared" si="115"/>
        <v>QTY:164400</v>
      </c>
      <c r="J1059" s="15">
        <f t="shared" si="118"/>
        <v>164400</v>
      </c>
      <c r="K1059" s="2" t="str">
        <f>IFERROR(
TRIM(_xlfn.TEXTAFTER(_xlfn.TEXTBEFORE(_xlfn.TEXTAFTER(tblRaw[[#This Row],[GOODS DESCRIPTION]],"QTY"),"/")," ")),
tblRaw[[#This Row],[Unit of measure]]
)</f>
        <v>SET</v>
      </c>
      <c r="L1059" s="2">
        <f t="shared" si="116"/>
        <v>0.16800000000000001</v>
      </c>
      <c r="M1059" s="2" t="str">
        <f t="shared" si="117"/>
        <v>USD</v>
      </c>
      <c r="N1059" s="2">
        <v>4823</v>
      </c>
      <c r="O1059" s="2" t="s">
        <v>17</v>
      </c>
      <c r="P1059" s="2">
        <v>482.34467969999997</v>
      </c>
      <c r="Q1059" s="2">
        <v>2326348.39</v>
      </c>
      <c r="R1059" s="2">
        <v>6.2520373249999999</v>
      </c>
      <c r="S1059" s="2">
        <v>30153.57602</v>
      </c>
      <c r="T1059" s="6">
        <v>1022662.8</v>
      </c>
    </row>
    <row r="1060" spans="1:20">
      <c r="A1060" s="5" t="s">
        <v>12</v>
      </c>
      <c r="B1060" s="2" t="s">
        <v>1412</v>
      </c>
      <c r="C1060" s="2" t="s">
        <v>14</v>
      </c>
      <c r="D1060" s="3" t="s">
        <v>15</v>
      </c>
      <c r="E1060" s="2" t="s">
        <v>1413</v>
      </c>
      <c r="F1060" s="2" t="str">
        <f t="shared" si="112"/>
        <v>RYX-02-021A</v>
      </c>
      <c r="G1060" s="2" t="str">
        <f t="shared" si="113"/>
        <v>MILD STEEL MULTI FUNCTION CLOTH STAND</v>
      </c>
      <c r="H1060" s="2" t="str">
        <f t="shared" si="114"/>
        <v>QTY:3888NUS/USD 9.40 PER NUM</v>
      </c>
      <c r="I1060" s="15" t="str">
        <f t="shared" si="115"/>
        <v/>
      </c>
      <c r="J1060" s="15" t="str">
        <f t="shared" si="118"/>
        <v/>
      </c>
      <c r="K1060" s="2">
        <f ca="1">IFERROR(
TRIM(_xlfn.TEXTAFTER(_xlfn.TEXTBEFORE(_xlfn.TEXTAFTER(tblRaw[[#This Row],[GOODS DESCRIPTION]],"QTY"),"/")," ")),
tblRaw[[#This Row],[Unit of measure]]
)</f>
        <v>0</v>
      </c>
      <c r="L1060" s="2">
        <f t="shared" si="116"/>
        <v>9.4</v>
      </c>
      <c r="M1060" s="2" t="str">
        <f t="shared" si="117"/>
        <v>USD</v>
      </c>
      <c r="N1060" s="2">
        <v>14256</v>
      </c>
      <c r="O1060" s="2" t="s">
        <v>17</v>
      </c>
      <c r="P1060" s="2">
        <v>285.73869109999998</v>
      </c>
      <c r="Q1060" s="2">
        <v>4073490.78</v>
      </c>
      <c r="R1060" s="2">
        <v>3.703677136</v>
      </c>
      <c r="S1060" s="2">
        <v>52799.62126</v>
      </c>
      <c r="T1060" s="6">
        <v>1492527.1</v>
      </c>
    </row>
    <row r="1061" spans="1:20">
      <c r="A1061" s="5" t="s">
        <v>12</v>
      </c>
      <c r="B1061" s="2" t="s">
        <v>1412</v>
      </c>
      <c r="C1061" s="2" t="s">
        <v>14</v>
      </c>
      <c r="D1061" s="3" t="s">
        <v>15</v>
      </c>
      <c r="E1061" s="2" t="s">
        <v>1414</v>
      </c>
      <c r="F1061" s="2" t="str">
        <f t="shared" si="112"/>
        <v>RYX-02-020</v>
      </c>
      <c r="G1061" s="2" t="str">
        <f t="shared" si="113"/>
        <v>MILD STEEL MULTI FUNCTION CLOTH STAND</v>
      </c>
      <c r="H1061" s="2" t="str">
        <f t="shared" si="114"/>
        <v>QTY:2464 NUM/USD 15.30 PER NUM</v>
      </c>
      <c r="I1061" s="15" t="str">
        <f t="shared" si="115"/>
        <v/>
      </c>
      <c r="J1061" s="15">
        <f t="shared" si="118"/>
        <v>2464</v>
      </c>
      <c r="K1061" s="2" t="str">
        <f>IFERROR(
TRIM(_xlfn.TEXTAFTER(_xlfn.TEXTBEFORE(_xlfn.TEXTAFTER(tblRaw[[#This Row],[GOODS DESCRIPTION]],"QTY"),"/")," ")),
tblRaw[[#This Row],[Unit of measure]]
)</f>
        <v>NUM</v>
      </c>
      <c r="L1061" s="2">
        <f t="shared" si="116"/>
        <v>15.3</v>
      </c>
      <c r="M1061" s="2" t="str">
        <f t="shared" si="117"/>
        <v>USD</v>
      </c>
      <c r="N1061" s="2">
        <v>8008</v>
      </c>
      <c r="O1061" s="2" t="s">
        <v>17</v>
      </c>
      <c r="P1061" s="2">
        <v>524.71179070000005</v>
      </c>
      <c r="Q1061" s="2">
        <v>4201892.0199999996</v>
      </c>
      <c r="R1061" s="2">
        <v>6.8011897689999996</v>
      </c>
      <c r="S1061" s="2">
        <v>54463.927669999997</v>
      </c>
      <c r="T1061" s="6">
        <v>1539573.2</v>
      </c>
    </row>
    <row r="1062" spans="1:20">
      <c r="A1062" s="5" t="s">
        <v>12</v>
      </c>
      <c r="B1062" s="2" t="s">
        <v>1415</v>
      </c>
      <c r="C1062" s="2" t="s">
        <v>14</v>
      </c>
      <c r="D1062" s="3" t="s">
        <v>15</v>
      </c>
      <c r="E1062" s="2" t="s">
        <v>1416</v>
      </c>
      <c r="F1062" s="2" t="str">
        <f t="shared" si="112"/>
        <v>AM-253</v>
      </c>
      <c r="G1062" s="2" t="str">
        <f t="shared" si="113"/>
        <v>STEEL KITCHEN TURNER</v>
      </c>
      <c r="H1062" s="2" t="str">
        <f t="shared" si="114"/>
        <v>QTY:25236 SET/USD 0.6082 PER SET</v>
      </c>
      <c r="I1062" s="15" t="str">
        <f t="shared" si="115"/>
        <v/>
      </c>
      <c r="J1062" s="15">
        <f t="shared" si="118"/>
        <v>25236</v>
      </c>
      <c r="K1062" s="2" t="str">
        <f>IFERROR(
TRIM(_xlfn.TEXTAFTER(_xlfn.TEXTBEFORE(_xlfn.TEXTAFTER(tblRaw[[#This Row],[GOODS DESCRIPTION]],"QTY"),"/")," ")),
tblRaw[[#This Row],[Unit of measure]]
)</f>
        <v>SET</v>
      </c>
      <c r="L1062" s="2">
        <f t="shared" si="116"/>
        <v>0.60819999999999996</v>
      </c>
      <c r="M1062" s="2" t="str">
        <f t="shared" si="117"/>
        <v>USD</v>
      </c>
      <c r="N1062" s="2">
        <v>2453.5</v>
      </c>
      <c r="O1062" s="2" t="s">
        <v>17</v>
      </c>
      <c r="P1062" s="2">
        <v>544.39904220000005</v>
      </c>
      <c r="Q1062" s="2">
        <v>1335683.05</v>
      </c>
      <c r="R1062" s="2">
        <v>7.056371253</v>
      </c>
      <c r="S1062" s="2">
        <v>17312.80687</v>
      </c>
      <c r="T1062" s="6">
        <v>489394.3</v>
      </c>
    </row>
    <row r="1063" spans="1:20">
      <c r="A1063" s="5" t="s">
        <v>12</v>
      </c>
      <c r="B1063" s="2" t="s">
        <v>1417</v>
      </c>
      <c r="C1063" s="2" t="s">
        <v>14</v>
      </c>
      <c r="D1063" s="3" t="s">
        <v>18</v>
      </c>
      <c r="E1063" s="2" t="s">
        <v>1418</v>
      </c>
      <c r="F1063" s="2" t="str">
        <f t="shared" si="112"/>
        <v>SS410</v>
      </c>
      <c r="G1063" s="2" t="str">
        <f t="shared" si="113"/>
        <v>SS SCRUBBER 3 PCS SET</v>
      </c>
      <c r="H1063" s="2" t="str">
        <f t="shared" si="114"/>
        <v>QTY:123600 SET/USD 0.195 PER SET</v>
      </c>
      <c r="I1063" s="15" t="str">
        <f t="shared" si="115"/>
        <v>QTY:123600</v>
      </c>
      <c r="J1063" s="15">
        <f t="shared" si="118"/>
        <v>123600</v>
      </c>
      <c r="K1063" s="2" t="str">
        <f>IFERROR(
TRIM(_xlfn.TEXTAFTER(_xlfn.TEXTBEFORE(_xlfn.TEXTAFTER(tblRaw[[#This Row],[GOODS DESCRIPTION]],"QTY"),"/")," ")),
tblRaw[[#This Row],[Unit of measure]]
)</f>
        <v>SET</v>
      </c>
      <c r="L1063" s="2">
        <f t="shared" si="116"/>
        <v>0.19500000000000001</v>
      </c>
      <c r="M1063" s="2" t="str">
        <f t="shared" si="117"/>
        <v>USD</v>
      </c>
      <c r="N1063" s="2">
        <v>7931</v>
      </c>
      <c r="O1063" s="2" t="s">
        <v>17</v>
      </c>
      <c r="P1063" s="2">
        <v>293.8736313</v>
      </c>
      <c r="Q1063" s="2">
        <v>2330711.77</v>
      </c>
      <c r="R1063" s="2">
        <v>3.8718528499999998</v>
      </c>
      <c r="S1063" s="2">
        <v>30707.664949999998</v>
      </c>
      <c r="T1063" s="6">
        <v>1024580.9</v>
      </c>
    </row>
    <row r="1064" spans="1:20">
      <c r="A1064" s="5" t="s">
        <v>12</v>
      </c>
      <c r="B1064" s="2" t="s">
        <v>1419</v>
      </c>
      <c r="C1064" s="2" t="s">
        <v>14</v>
      </c>
      <c r="D1064" s="3" t="s">
        <v>18</v>
      </c>
      <c r="E1064" s="2" t="s">
        <v>1420</v>
      </c>
      <c r="F1064" s="2" t="str">
        <f t="shared" si="112"/>
        <v>8001-2</v>
      </c>
      <c r="G1064" s="2" t="str">
        <f t="shared" si="113"/>
        <v>STEEL SCRUBBER 2 PCS SET</v>
      </c>
      <c r="H1064" s="2" t="str">
        <f t="shared" si="114"/>
        <v>QTY:165360 SET/USD 0.168 PER SET</v>
      </c>
      <c r="I1064" s="15" t="str">
        <f t="shared" si="115"/>
        <v>QTY:165360</v>
      </c>
      <c r="J1064" s="15">
        <f t="shared" si="118"/>
        <v>165360</v>
      </c>
      <c r="K1064" s="2" t="str">
        <f>IFERROR(
TRIM(_xlfn.TEXTAFTER(_xlfn.TEXTBEFORE(_xlfn.TEXTAFTER(tblRaw[[#This Row],[GOODS DESCRIPTION]],"QTY"),"/")," ")),
tblRaw[[#This Row],[Unit of measure]]
)</f>
        <v>SET</v>
      </c>
      <c r="L1064" s="2">
        <f t="shared" si="116"/>
        <v>0.16800000000000001</v>
      </c>
      <c r="M1064" s="2" t="str">
        <f t="shared" si="117"/>
        <v>USD</v>
      </c>
      <c r="N1064" s="2">
        <v>4823</v>
      </c>
      <c r="O1064" s="2" t="s">
        <v>17</v>
      </c>
      <c r="P1064" s="2">
        <v>477.07021150000003</v>
      </c>
      <c r="Q1064" s="2">
        <v>2300909.63</v>
      </c>
      <c r="R1064" s="2">
        <v>6.2855100330000004</v>
      </c>
      <c r="S1064" s="2">
        <v>30315.014889999999</v>
      </c>
      <c r="T1064" s="6">
        <v>1011479.9</v>
      </c>
    </row>
    <row r="1065" spans="1:20">
      <c r="A1065" s="5" t="s">
        <v>12</v>
      </c>
      <c r="B1065" s="2" t="s">
        <v>1421</v>
      </c>
      <c r="C1065" s="2" t="s">
        <v>14</v>
      </c>
      <c r="D1065" s="3" t="s">
        <v>15</v>
      </c>
      <c r="E1065" s="2" t="s">
        <v>1422</v>
      </c>
      <c r="F1065" s="2" t="str">
        <f t="shared" si="112"/>
        <v>NP-19</v>
      </c>
      <c r="G1065" s="2" t="str">
        <f t="shared" si="113"/>
        <v>STEEL SALT BOTTLE</v>
      </c>
      <c r="H1065" s="2" t="str">
        <f t="shared" si="114"/>
        <v>QTY:39792 PCS/USD 0.5039 PER PCS</v>
      </c>
      <c r="I1065" s="15" t="str">
        <f t="shared" si="115"/>
        <v>QTY:39792</v>
      </c>
      <c r="J1065" s="15">
        <f t="shared" si="118"/>
        <v>39792</v>
      </c>
      <c r="K1065" s="2" t="str">
        <f>IFERROR(
TRIM(_xlfn.TEXTAFTER(_xlfn.TEXTBEFORE(_xlfn.TEXTAFTER(tblRaw[[#This Row],[GOODS DESCRIPTION]],"QTY"),"/")," ")),
tblRaw[[#This Row],[Unit of measure]]
)</f>
        <v>PCS</v>
      </c>
      <c r="L1065" s="2">
        <f t="shared" si="116"/>
        <v>0.50390000000000001</v>
      </c>
      <c r="M1065" s="2" t="str">
        <f t="shared" si="117"/>
        <v>USD</v>
      </c>
      <c r="N1065" s="2">
        <v>6217.5</v>
      </c>
      <c r="O1065" s="2" t="s">
        <v>17</v>
      </c>
      <c r="P1065" s="2">
        <v>273.28523360000003</v>
      </c>
      <c r="Q1065" s="2">
        <v>1699150.94</v>
      </c>
      <c r="R1065" s="2">
        <v>3.600595963</v>
      </c>
      <c r="S1065" s="2">
        <v>22386.705399999999</v>
      </c>
      <c r="T1065" s="6">
        <v>622568.9</v>
      </c>
    </row>
    <row r="1066" spans="1:20">
      <c r="A1066" s="5" t="s">
        <v>12</v>
      </c>
      <c r="B1066" s="2" t="s">
        <v>1421</v>
      </c>
      <c r="C1066" s="2" t="s">
        <v>14</v>
      </c>
      <c r="D1066" s="3" t="s">
        <v>15</v>
      </c>
      <c r="E1066" s="2" t="s">
        <v>1423</v>
      </c>
      <c r="F1066" s="2" t="str">
        <f t="shared" si="112"/>
        <v>NP-003</v>
      </c>
      <c r="G1066" s="2" t="str">
        <f t="shared" si="113"/>
        <v>STEEL ZHARA</v>
      </c>
      <c r="H1066" s="2" t="str">
        <f t="shared" si="114"/>
        <v>QTY:3120 PCS/USD 0.472 PER PCS</v>
      </c>
      <c r="I1066" s="15" t="str">
        <f t="shared" si="115"/>
        <v>QTY:3120</v>
      </c>
      <c r="J1066" s="15">
        <f t="shared" si="118"/>
        <v>3120</v>
      </c>
      <c r="K1066" s="2" t="str">
        <f>IFERROR(
TRIM(_xlfn.TEXTAFTER(_xlfn.TEXTBEFORE(_xlfn.TEXTAFTER(tblRaw[[#This Row],[GOODS DESCRIPTION]],"QTY"),"/")," ")),
tblRaw[[#This Row],[Unit of measure]]
)</f>
        <v>PCS</v>
      </c>
      <c r="L1066" s="2">
        <f t="shared" si="116"/>
        <v>0.47199999999999998</v>
      </c>
      <c r="M1066" s="2" t="str">
        <f t="shared" si="117"/>
        <v>USD</v>
      </c>
      <c r="N1066" s="2">
        <v>291.2</v>
      </c>
      <c r="O1066" s="2" t="s">
        <v>17</v>
      </c>
      <c r="P1066" s="2">
        <v>433.62256180000003</v>
      </c>
      <c r="Q1066" s="2">
        <v>126270.89</v>
      </c>
      <c r="R1066" s="2">
        <v>5.7130772309999998</v>
      </c>
      <c r="S1066" s="2">
        <v>1663.6480899999999</v>
      </c>
      <c r="T1066" s="6">
        <v>46265.7</v>
      </c>
    </row>
    <row r="1067" spans="1:20">
      <c r="A1067" s="5" t="s">
        <v>12</v>
      </c>
      <c r="B1067" s="2" t="s">
        <v>1421</v>
      </c>
      <c r="C1067" s="2" t="s">
        <v>14</v>
      </c>
      <c r="D1067" s="3" t="s">
        <v>15</v>
      </c>
      <c r="E1067" s="2" t="s">
        <v>1424</v>
      </c>
      <c r="F1067" s="2" t="str">
        <f t="shared" si="112"/>
        <v>SB-12</v>
      </c>
      <c r="G1067" s="2" t="str">
        <f t="shared" si="113"/>
        <v>STEEL TEA STRAINER BIG</v>
      </c>
      <c r="H1067" s="2" t="str">
        <f t="shared" si="114"/>
        <v>QTY:30000 PCS/USD 1.220 PER PCS</v>
      </c>
      <c r="I1067" s="15" t="str">
        <f t="shared" si="115"/>
        <v/>
      </c>
      <c r="J1067" s="15">
        <f t="shared" si="118"/>
        <v>30000</v>
      </c>
      <c r="K1067" s="2" t="str">
        <f>IFERROR(
TRIM(_xlfn.TEXTAFTER(_xlfn.TEXTBEFORE(_xlfn.TEXTAFTER(tblRaw[[#This Row],[GOODS DESCRIPTION]],"QTY"),"/")," ")),
tblRaw[[#This Row],[Unit of measure]]
)</f>
        <v>PCS</v>
      </c>
      <c r="L1067" s="2">
        <f t="shared" si="116"/>
        <v>1.22</v>
      </c>
      <c r="M1067" s="2" t="str">
        <f t="shared" si="117"/>
        <v>USD</v>
      </c>
      <c r="N1067" s="2">
        <v>7125</v>
      </c>
      <c r="O1067" s="2" t="s">
        <v>17</v>
      </c>
      <c r="P1067" s="2">
        <v>440.45632280000001</v>
      </c>
      <c r="Q1067" s="2">
        <v>3138251.3</v>
      </c>
      <c r="R1067" s="2">
        <v>5.8031136070000002</v>
      </c>
      <c r="S1067" s="2">
        <v>41347.184450000001</v>
      </c>
      <c r="T1067" s="6">
        <v>1149855.3</v>
      </c>
    </row>
    <row r="1068" spans="1:20">
      <c r="A1068" s="5" t="s">
        <v>12</v>
      </c>
      <c r="B1068" s="2" t="s">
        <v>1421</v>
      </c>
      <c r="C1068" s="2" t="s">
        <v>14</v>
      </c>
      <c r="D1068" s="3" t="s">
        <v>15</v>
      </c>
      <c r="E1068" s="2" t="s">
        <v>1425</v>
      </c>
      <c r="F1068" s="2" t="str">
        <f t="shared" si="112"/>
        <v>NP-003</v>
      </c>
      <c r="G1068" s="2" t="str">
        <f t="shared" si="113"/>
        <v>STEEL ZHARA</v>
      </c>
      <c r="H1068" s="2" t="str">
        <f t="shared" si="114"/>
        <v>QTY:192480 PCS/USD0.4724 PER PCS</v>
      </c>
      <c r="I1068" s="15" t="str">
        <f t="shared" si="115"/>
        <v>QTY:192480</v>
      </c>
      <c r="J1068" s="15">
        <f t="shared" si="118"/>
        <v>192480</v>
      </c>
      <c r="K1068" s="2" t="str">
        <f>IFERROR(
TRIM(_xlfn.TEXTAFTER(_xlfn.TEXTBEFORE(_xlfn.TEXTAFTER(tblRaw[[#This Row],[GOODS DESCRIPTION]],"QTY"),"/")," ")),
tblRaw[[#This Row],[Unit of measure]]
)</f>
        <v>PCS</v>
      </c>
      <c r="L1068" s="2">
        <f t="shared" si="116"/>
        <v>0.47239999999999999</v>
      </c>
      <c r="M1068" s="2" t="str">
        <f t="shared" si="117"/>
        <v>USD</v>
      </c>
      <c r="N1068" s="2">
        <v>17964.8</v>
      </c>
      <c r="O1068" s="2" t="s">
        <v>17</v>
      </c>
      <c r="P1068" s="2">
        <v>428.90874100000002</v>
      </c>
      <c r="Q1068" s="2">
        <v>7705259.75</v>
      </c>
      <c r="R1068" s="2">
        <v>5.6509715539999998</v>
      </c>
      <c r="S1068" s="2">
        <v>101518.5738</v>
      </c>
      <c r="T1068" s="6">
        <v>2823207.2</v>
      </c>
    </row>
    <row r="1069" spans="1:20">
      <c r="A1069" s="5" t="s">
        <v>12</v>
      </c>
      <c r="B1069" s="2" t="s">
        <v>1421</v>
      </c>
      <c r="C1069" s="2" t="s">
        <v>14</v>
      </c>
      <c r="D1069" s="3" t="s">
        <v>18</v>
      </c>
      <c r="E1069" s="2" t="s">
        <v>1426</v>
      </c>
      <c r="F1069" s="2" t="str">
        <f t="shared" si="112"/>
        <v>OKS-4156</v>
      </c>
      <c r="G1069" s="2" t="str">
        <f t="shared" si="113"/>
        <v>STEEL SCRUBBER 6PCS SET</v>
      </c>
      <c r="H1069" s="2" t="str">
        <f t="shared" si="114"/>
        <v>QTY 98000 SET / USD 0.275 PER SET</v>
      </c>
      <c r="I1069" s="15" t="str">
        <f t="shared" si="115"/>
        <v>QTY</v>
      </c>
      <c r="J1069" s="15">
        <f t="shared" si="118"/>
        <v>98000</v>
      </c>
      <c r="K1069" s="2" t="str">
        <f>IFERROR(
TRIM(_xlfn.TEXTAFTER(_xlfn.TEXTBEFORE(_xlfn.TEXTAFTER(tblRaw[[#This Row],[GOODS DESCRIPTION]],"QTY"),"/")," ")),
tblRaw[[#This Row],[Unit of measure]]
)</f>
        <v>98000 SET</v>
      </c>
      <c r="L1069" s="2">
        <f t="shared" si="116"/>
        <v>0.27500000000000002</v>
      </c>
      <c r="M1069" s="2" t="str">
        <f t="shared" si="117"/>
        <v>USD</v>
      </c>
      <c r="N1069" s="2">
        <v>8537.7999999999993</v>
      </c>
      <c r="O1069" s="2" t="s">
        <v>17</v>
      </c>
      <c r="P1069" s="2">
        <v>296.53366319999998</v>
      </c>
      <c r="Q1069" s="2">
        <v>2531745.11</v>
      </c>
      <c r="R1069" s="2">
        <v>3.9068993839999999</v>
      </c>
      <c r="S1069" s="2">
        <v>33356.325559999997</v>
      </c>
      <c r="T1069" s="6">
        <v>1112955.1000000001</v>
      </c>
    </row>
    <row r="1070" spans="1:20">
      <c r="A1070" s="5" t="s">
        <v>12</v>
      </c>
      <c r="B1070" s="2" t="s">
        <v>1427</v>
      </c>
      <c r="C1070" s="2" t="s">
        <v>14</v>
      </c>
      <c r="D1070" s="3" t="s">
        <v>15</v>
      </c>
      <c r="E1070" s="2" t="s">
        <v>1428</v>
      </c>
      <c r="F1070" s="2" t="str">
        <f t="shared" si="112"/>
        <v>2628</v>
      </c>
      <c r="G1070" s="2" t="str">
        <f t="shared" si="113"/>
        <v>HOUSEHOLD STEEL HOOK 3PCS SET</v>
      </c>
      <c r="H1070" s="2" t="str">
        <f t="shared" si="114"/>
        <v>QTY:166464 PKT /USD 0.445PER PKT</v>
      </c>
      <c r="I1070" s="15" t="str">
        <f t="shared" si="115"/>
        <v>QTY:166464</v>
      </c>
      <c r="J1070" s="15">
        <f t="shared" si="118"/>
        <v>166464</v>
      </c>
      <c r="K1070" s="2" t="str">
        <f>IFERROR(
TRIM(_xlfn.TEXTAFTER(_xlfn.TEXTBEFORE(_xlfn.TEXTAFTER(tblRaw[[#This Row],[GOODS DESCRIPTION]],"QTY"),"/")," ")),
tblRaw[[#This Row],[Unit of measure]]
)</f>
        <v>PKT</v>
      </c>
      <c r="L1070" s="2" t="str">
        <f t="shared" si="116"/>
        <v/>
      </c>
      <c r="M1070" s="2" t="str">
        <f t="shared" si="117"/>
        <v>USD</v>
      </c>
      <c r="N1070" s="2">
        <v>5641.28</v>
      </c>
      <c r="O1070" s="2" t="s">
        <v>17</v>
      </c>
      <c r="P1070" s="2">
        <v>1076.269045</v>
      </c>
      <c r="Q1070" s="2">
        <v>6071535.04</v>
      </c>
      <c r="R1070" s="2">
        <v>14.18009282</v>
      </c>
      <c r="S1070" s="2">
        <v>79993.874039999995</v>
      </c>
      <c r="T1070" s="6">
        <v>2224610.4</v>
      </c>
    </row>
    <row r="1071" spans="1:20">
      <c r="A1071" s="5" t="s">
        <v>12</v>
      </c>
      <c r="B1071" s="2" t="s">
        <v>1429</v>
      </c>
      <c r="C1071" s="2" t="s">
        <v>14</v>
      </c>
      <c r="D1071" s="3" t="s">
        <v>15</v>
      </c>
      <c r="E1071" s="2" t="s">
        <v>1430</v>
      </c>
      <c r="F1071" s="2" t="str">
        <f t="shared" si="112"/>
        <v>DS-25</v>
      </c>
      <c r="G1071" s="2" t="str">
        <f t="shared" si="113"/>
        <v>- STAINLESS STEEL GRATER WITH HANDLE</v>
      </c>
      <c r="H1071" s="2" t="str">
        <f t="shared" si="114"/>
        <v>QTY: 100200 PCSUSD 0.2389 PER PCS</v>
      </c>
      <c r="I1071" s="15" t="str">
        <f t="shared" si="115"/>
        <v/>
      </c>
      <c r="J1071" s="15">
        <f t="shared" si="118"/>
        <v>100200</v>
      </c>
      <c r="K1071" s="2">
        <f ca="1">IFERROR(
TRIM(_xlfn.TEXTAFTER(_xlfn.TEXTBEFORE(_xlfn.TEXTAFTER(tblRaw[[#This Row],[GOODS DESCRIPTION]],"QTY"),"/")," ")),
tblRaw[[#This Row],[Unit of measure]]
)</f>
        <v>0</v>
      </c>
      <c r="L1071" s="2">
        <f t="shared" si="116"/>
        <v>0.2389</v>
      </c>
      <c r="M1071" s="2" t="str">
        <f t="shared" si="117"/>
        <v>USD</v>
      </c>
      <c r="N1071" s="2">
        <v>3340</v>
      </c>
      <c r="O1071" s="2" t="s">
        <v>17</v>
      </c>
      <c r="P1071" s="2">
        <v>597.02765269999998</v>
      </c>
      <c r="Q1071" s="2">
        <v>1994072.36</v>
      </c>
      <c r="R1071" s="2">
        <v>7.9497690109999999</v>
      </c>
      <c r="S1071" s="2">
        <v>26552.228500000001</v>
      </c>
      <c r="T1071" s="6">
        <v>730628.1</v>
      </c>
    </row>
    <row r="1072" spans="1:20">
      <c r="A1072" s="5" t="s">
        <v>12</v>
      </c>
      <c r="B1072" s="2" t="s">
        <v>1431</v>
      </c>
      <c r="C1072" s="2" t="s">
        <v>14</v>
      </c>
      <c r="D1072" s="3" t="s">
        <v>15</v>
      </c>
      <c r="E1072" s="2" t="s">
        <v>1432</v>
      </c>
      <c r="F1072" s="2" t="str">
        <f t="shared" si="112"/>
        <v>STEEL</v>
      </c>
      <c r="G1072" s="2" t="str">
        <f t="shared" si="113"/>
        <v>HAND BLENDER RS-02</v>
      </c>
      <c r="H1072" s="2" t="str">
        <f t="shared" si="114"/>
        <v>QTY.50000 PCS/USD 0.4591 PER PCS</v>
      </c>
      <c r="I1072" s="15" t="str">
        <f t="shared" si="115"/>
        <v/>
      </c>
      <c r="J1072" s="15">
        <f t="shared" si="118"/>
        <v>50000</v>
      </c>
      <c r="K1072" s="2" t="str">
        <f>IFERROR(
TRIM(_xlfn.TEXTAFTER(_xlfn.TEXTBEFORE(_xlfn.TEXTAFTER(tblRaw[[#This Row],[GOODS DESCRIPTION]],"QTY"),"/")," ")),
tblRaw[[#This Row],[Unit of measure]]
)</f>
        <v>PCS</v>
      </c>
      <c r="L1072" s="2">
        <f t="shared" si="116"/>
        <v>0.45910000000000001</v>
      </c>
      <c r="M1072" s="2" t="str">
        <f t="shared" si="117"/>
        <v>USD</v>
      </c>
      <c r="N1072" s="2">
        <v>3000</v>
      </c>
      <c r="O1072" s="2" t="s">
        <v>17</v>
      </c>
      <c r="P1072" s="2">
        <v>619.23315000000002</v>
      </c>
      <c r="Q1072" s="2">
        <v>1857699.45</v>
      </c>
      <c r="R1072" s="2">
        <v>8.245448069</v>
      </c>
      <c r="S1072" s="2">
        <v>24736.344209999999</v>
      </c>
      <c r="T1072" s="6">
        <v>680661.1</v>
      </c>
    </row>
    <row r="1073" spans="1:20">
      <c r="A1073" s="5" t="s">
        <v>12</v>
      </c>
      <c r="B1073" s="2" t="s">
        <v>1431</v>
      </c>
      <c r="C1073" s="2" t="s">
        <v>14</v>
      </c>
      <c r="D1073" s="3" t="s">
        <v>15</v>
      </c>
      <c r="E1073" s="2" t="s">
        <v>1433</v>
      </c>
      <c r="F1073" s="2" t="str">
        <f t="shared" si="112"/>
        <v>STEEL</v>
      </c>
      <c r="G1073" s="2" t="str">
        <f t="shared" si="113"/>
        <v>TEA STRAINER NP-55</v>
      </c>
      <c r="H1073" s="2" t="str">
        <f t="shared" si="114"/>
        <v>QTY:75600 PCS/ USD 0.3270 PER PCS</v>
      </c>
      <c r="I1073" s="15" t="str">
        <f t="shared" si="115"/>
        <v>QTY:75600</v>
      </c>
      <c r="J1073" s="15">
        <f t="shared" si="118"/>
        <v>75600</v>
      </c>
      <c r="K1073" s="2" t="str">
        <f>IFERROR(
TRIM(_xlfn.TEXTAFTER(_xlfn.TEXTBEFORE(_xlfn.TEXTAFTER(tblRaw[[#This Row],[GOODS DESCRIPTION]],"QTY"),"/")," ")),
tblRaw[[#This Row],[Unit of measure]]
)</f>
        <v>PCS</v>
      </c>
      <c r="L1073" s="2">
        <f t="shared" si="116"/>
        <v>0.32700000000000001</v>
      </c>
      <c r="M1073" s="2" t="str">
        <f t="shared" si="117"/>
        <v>USD</v>
      </c>
      <c r="N1073" s="2">
        <v>3465</v>
      </c>
      <c r="O1073" s="2" t="s">
        <v>17</v>
      </c>
      <c r="P1073" s="2">
        <v>577.38356710000005</v>
      </c>
      <c r="Q1073" s="2">
        <v>2000634.06</v>
      </c>
      <c r="R1073" s="2">
        <v>7.6881966320000004</v>
      </c>
      <c r="S1073" s="2">
        <v>26639.601330000001</v>
      </c>
      <c r="T1073" s="6">
        <v>733032.3</v>
      </c>
    </row>
    <row r="1074" spans="1:20">
      <c r="A1074" s="5" t="s">
        <v>12</v>
      </c>
      <c r="B1074" s="2" t="s">
        <v>1434</v>
      </c>
      <c r="C1074" s="2" t="s">
        <v>14</v>
      </c>
      <c r="D1074" s="3" t="s">
        <v>15</v>
      </c>
      <c r="E1074" s="2" t="s">
        <v>1435</v>
      </c>
      <c r="F1074" s="2" t="str">
        <f t="shared" si="112"/>
        <v>KWP-1000B</v>
      </c>
      <c r="G1074" s="2" t="str">
        <f t="shared" si="113"/>
        <v>SS OIL POT 900ML</v>
      </c>
      <c r="H1074" s="2" t="str">
        <f t="shared" si="114"/>
        <v>QTY:27000 PCS UNIT PRICE 1.65 USD PER PCS</v>
      </c>
      <c r="I1074" s="15" t="str">
        <f t="shared" si="115"/>
        <v>QTY:27000</v>
      </c>
      <c r="J1074" s="15">
        <f t="shared" si="118"/>
        <v>27000</v>
      </c>
      <c r="K1074" s="2">
        <f ca="1">IFERROR(
TRIM(_xlfn.TEXTAFTER(_xlfn.TEXTBEFORE(_xlfn.TEXTAFTER(tblRaw[[#This Row],[GOODS DESCRIPTION]],"QTY"),"/")," ")),
tblRaw[[#This Row],[Unit of measure]]
)</f>
        <v>0</v>
      </c>
      <c r="L1074" s="2" t="str">
        <f t="shared" si="116"/>
        <v/>
      </c>
      <c r="M1074" s="2" t="str">
        <f t="shared" si="117"/>
        <v>USD</v>
      </c>
      <c r="N1074" s="2">
        <v>6975</v>
      </c>
      <c r="O1074" s="2" t="s">
        <v>17</v>
      </c>
      <c r="P1074" s="2">
        <v>551.38553979999995</v>
      </c>
      <c r="Q1074" s="2">
        <v>3845914.14</v>
      </c>
      <c r="R1074" s="2">
        <v>7.3420178399999996</v>
      </c>
      <c r="S1074" s="2">
        <v>51210.574430000001</v>
      </c>
      <c r="T1074" s="6">
        <v>1409142.9</v>
      </c>
    </row>
    <row r="1075" spans="1:20">
      <c r="A1075" s="5" t="s">
        <v>12</v>
      </c>
      <c r="B1075" s="2" t="s">
        <v>1436</v>
      </c>
      <c r="C1075" s="2" t="s">
        <v>14</v>
      </c>
      <c r="D1075" s="3" t="s">
        <v>15</v>
      </c>
      <c r="E1075" s="2" t="s">
        <v>1437</v>
      </c>
      <c r="F1075" s="2" t="str">
        <f t="shared" si="112"/>
        <v>STAINLESS</v>
      </c>
      <c r="G1075" s="2" t="str">
        <f t="shared" si="113"/>
        <v>STEEL GRATER WITH HANDLE - KL324H-9S</v>
      </c>
      <c r="H1075" s="2" t="str">
        <f t="shared" si="114"/>
        <v>QTY - 59040 PCS/USD 0.74 PER PCS</v>
      </c>
      <c r="I1075" s="15" t="str">
        <f t="shared" si="115"/>
        <v/>
      </c>
      <c r="J1075" s="15" t="str">
        <f t="shared" si="118"/>
        <v/>
      </c>
      <c r="K1075" s="2" t="str">
        <f>IFERROR(
TRIM(_xlfn.TEXTAFTER(_xlfn.TEXTBEFORE(_xlfn.TEXTAFTER(tblRaw[[#This Row],[GOODS DESCRIPTION]],"QTY"),"/")," ")),
tblRaw[[#This Row],[Unit of measure]]
)</f>
        <v>- 59040 PCS</v>
      </c>
      <c r="L1075" s="2">
        <f t="shared" si="116"/>
        <v>0.74</v>
      </c>
      <c r="M1075" s="2" t="str">
        <f t="shared" si="117"/>
        <v>USD</v>
      </c>
      <c r="N1075" s="2">
        <v>9840</v>
      </c>
      <c r="O1075" s="2" t="s">
        <v>17</v>
      </c>
      <c r="P1075" s="2">
        <v>377.7894268</v>
      </c>
      <c r="Q1075" s="2">
        <v>3717447.96</v>
      </c>
      <c r="R1075" s="2">
        <v>5.0304850439999997</v>
      </c>
      <c r="S1075" s="2">
        <v>49499.972840000002</v>
      </c>
      <c r="T1075" s="6">
        <v>1362073</v>
      </c>
    </row>
    <row r="1076" spans="1:20">
      <c r="A1076" s="5" t="s">
        <v>12</v>
      </c>
      <c r="B1076" s="2" t="s">
        <v>1438</v>
      </c>
      <c r="C1076" s="2" t="s">
        <v>14</v>
      </c>
      <c r="D1076" s="3" t="s">
        <v>15</v>
      </c>
      <c r="E1076" s="2" t="s">
        <v>1439</v>
      </c>
      <c r="F1076" s="2" t="str">
        <f t="shared" si="112"/>
        <v>STEEL</v>
      </c>
      <c r="G1076" s="2" t="str">
        <f t="shared" si="113"/>
        <v>KITCHEN TURNER ITEM NO-AM-253</v>
      </c>
      <c r="H1076" s="2" t="str">
        <f t="shared" si="114"/>
        <v>QTY:40644 PCS/ USD 0.595 PER PCS</v>
      </c>
      <c r="I1076" s="15" t="str">
        <f t="shared" si="115"/>
        <v/>
      </c>
      <c r="J1076" s="15">
        <f t="shared" si="118"/>
        <v>40644</v>
      </c>
      <c r="K1076" s="2" t="str">
        <f>IFERROR(
TRIM(_xlfn.TEXTAFTER(_xlfn.TEXTBEFORE(_xlfn.TEXTAFTER(tblRaw[[#This Row],[GOODS DESCRIPTION]],"QTY"),"/")," ")),
tblRaw[[#This Row],[Unit of measure]]
)</f>
        <v>PCS</v>
      </c>
      <c r="L1076" s="2">
        <f t="shared" si="116"/>
        <v>0.59499999999999997</v>
      </c>
      <c r="M1076" s="2" t="str">
        <f t="shared" si="117"/>
        <v>USD</v>
      </c>
      <c r="N1076" s="2">
        <v>3951.5</v>
      </c>
      <c r="O1076" s="2" t="s">
        <v>17</v>
      </c>
      <c r="P1076" s="2">
        <v>506.94440850000001</v>
      </c>
      <c r="Q1076" s="2">
        <v>2003190.83</v>
      </c>
      <c r="R1076" s="2">
        <v>6.7100517330000002</v>
      </c>
      <c r="S1076" s="2">
        <v>26514.769420000001</v>
      </c>
      <c r="T1076" s="6">
        <v>733969.1</v>
      </c>
    </row>
    <row r="1077" spans="1:20">
      <c r="A1077" s="5" t="s">
        <v>12</v>
      </c>
      <c r="B1077" s="2" t="s">
        <v>1440</v>
      </c>
      <c r="C1077" s="2" t="s">
        <v>14</v>
      </c>
      <c r="D1077" s="3" t="s">
        <v>15</v>
      </c>
      <c r="E1077" s="2" t="s">
        <v>1441</v>
      </c>
      <c r="F1077" s="2" t="str">
        <f t="shared" si="112"/>
        <v>STEEL</v>
      </c>
      <c r="G1077" s="2" t="str">
        <f t="shared" si="113"/>
        <v>ROUND CONTAINER MEDIUM - 6581</v>
      </c>
      <c r="H1077" s="2" t="str">
        <f t="shared" si="114"/>
        <v>QTY 2064 PCS /USD 0.92 PER PCS</v>
      </c>
      <c r="I1077" s="15" t="str">
        <f t="shared" si="115"/>
        <v/>
      </c>
      <c r="J1077" s="15">
        <f t="shared" si="118"/>
        <v>2064</v>
      </c>
      <c r="K1077" s="2" t="str">
        <f>IFERROR(
TRIM(_xlfn.TEXTAFTER(_xlfn.TEXTBEFORE(_xlfn.TEXTAFTER(tblRaw[[#This Row],[GOODS DESCRIPTION]],"QTY"),"/")," ")),
tblRaw[[#This Row],[Unit of measure]]
)</f>
        <v>2064 PCS</v>
      </c>
      <c r="L1077" s="2">
        <f t="shared" si="116"/>
        <v>0.92</v>
      </c>
      <c r="M1077" s="2" t="str">
        <f t="shared" si="117"/>
        <v>USD</v>
      </c>
      <c r="N1077" s="2">
        <v>255.42</v>
      </c>
      <c r="O1077" s="2" t="s">
        <v>17</v>
      </c>
      <c r="P1077" s="2">
        <v>672.69548199999997</v>
      </c>
      <c r="Q1077" s="2">
        <v>171819.88</v>
      </c>
      <c r="R1077" s="2">
        <v>8.8746105800000006</v>
      </c>
      <c r="S1077" s="2">
        <v>2266.7530339999998</v>
      </c>
      <c r="T1077" s="6">
        <v>62954.8</v>
      </c>
    </row>
    <row r="1078" spans="1:20">
      <c r="A1078" s="5" t="s">
        <v>12</v>
      </c>
      <c r="B1078" s="2" t="s">
        <v>1440</v>
      </c>
      <c r="C1078" s="2" t="s">
        <v>14</v>
      </c>
      <c r="D1078" s="3" t="s">
        <v>15</v>
      </c>
      <c r="E1078" s="2" t="s">
        <v>1442</v>
      </c>
      <c r="F1078" s="2" t="str">
        <f t="shared" si="112"/>
        <v>STEEL</v>
      </c>
      <c r="G1078" s="2" t="str">
        <f t="shared" si="113"/>
        <v>LUNCH BOX 2 LAYER - 8504</v>
      </c>
      <c r="H1078" s="2" t="str">
        <f t="shared" si="114"/>
        <v>QTY 19260 PCS /USD 2.49 PER PCS</v>
      </c>
      <c r="I1078" s="15" t="str">
        <f t="shared" si="115"/>
        <v/>
      </c>
      <c r="J1078" s="15">
        <f t="shared" si="118"/>
        <v>19260</v>
      </c>
      <c r="K1078" s="2" t="str">
        <f>IFERROR(
TRIM(_xlfn.TEXTAFTER(_xlfn.TEXTBEFORE(_xlfn.TEXTAFTER(tblRaw[[#This Row],[GOODS DESCRIPTION]],"QTY"),"/")," ")),
tblRaw[[#This Row],[Unit of measure]]
)</f>
        <v>19260 PCS</v>
      </c>
      <c r="L1078" s="2">
        <f t="shared" si="116"/>
        <v>2.4900000000000002</v>
      </c>
      <c r="M1078" s="2" t="str">
        <f t="shared" si="117"/>
        <v>USD</v>
      </c>
      <c r="N1078" s="2">
        <v>9212.7000000000007</v>
      </c>
      <c r="O1078" s="2" t="s">
        <v>17</v>
      </c>
      <c r="P1078" s="2">
        <v>471.02571339999997</v>
      </c>
      <c r="Q1078" s="2">
        <v>4339418.59</v>
      </c>
      <c r="R1078" s="2">
        <v>6.2140595440000004</v>
      </c>
      <c r="S1078" s="2">
        <v>57248.266360000001</v>
      </c>
      <c r="T1078" s="6">
        <v>1589963</v>
      </c>
    </row>
    <row r="1079" spans="1:20">
      <c r="A1079" s="5" t="s">
        <v>12</v>
      </c>
      <c r="B1079" s="2" t="s">
        <v>1443</v>
      </c>
      <c r="C1079" s="2" t="s">
        <v>14</v>
      </c>
      <c r="D1079" s="3" t="s">
        <v>15</v>
      </c>
      <c r="E1079" s="2" t="s">
        <v>1444</v>
      </c>
      <c r="F1079" s="2" t="str">
        <f t="shared" si="112"/>
        <v>STAINLESS</v>
      </c>
      <c r="G1079" s="2" t="str">
        <f t="shared" si="113"/>
        <v>STEEL SPORTS BOTTLE - KWB-600F</v>
      </c>
      <c r="H1079" s="2" t="str">
        <f t="shared" si="114"/>
        <v>QTY 50400 PCS / USD 0.99 PER PCS</v>
      </c>
      <c r="I1079" s="15" t="str">
        <f t="shared" si="115"/>
        <v>QTY</v>
      </c>
      <c r="J1079" s="15">
        <f t="shared" si="118"/>
        <v>50400</v>
      </c>
      <c r="K1079" s="2" t="str">
        <f>IFERROR(
TRIM(_xlfn.TEXTAFTER(_xlfn.TEXTBEFORE(_xlfn.TEXTAFTER(tblRaw[[#This Row],[GOODS DESCRIPTION]],"QTY"),"/")," ")),
tblRaw[[#This Row],[Unit of measure]]
)</f>
        <v>50400 PCS</v>
      </c>
      <c r="L1079" s="2">
        <f t="shared" si="116"/>
        <v>0.99</v>
      </c>
      <c r="M1079" s="2" t="str">
        <f t="shared" si="117"/>
        <v>USD</v>
      </c>
      <c r="N1079" s="2">
        <v>7560</v>
      </c>
      <c r="O1079" s="2" t="s">
        <v>17</v>
      </c>
      <c r="P1079" s="2">
        <v>525.74460320000003</v>
      </c>
      <c r="Q1079" s="2">
        <v>3974629.2</v>
      </c>
      <c r="R1079" s="2">
        <v>6.9359446330000001</v>
      </c>
      <c r="S1079" s="2">
        <v>52435.741419999998</v>
      </c>
      <c r="T1079" s="6">
        <v>1456304.1</v>
      </c>
    </row>
    <row r="1080" spans="1:20">
      <c r="A1080" s="5" t="s">
        <v>12</v>
      </c>
      <c r="B1080" s="2" t="s">
        <v>1445</v>
      </c>
      <c r="C1080" s="2" t="s">
        <v>14</v>
      </c>
      <c r="D1080" s="3" t="s">
        <v>18</v>
      </c>
      <c r="E1080" s="2" t="s">
        <v>1446</v>
      </c>
      <c r="F1080" s="2" t="str">
        <f t="shared" si="112"/>
        <v>SS</v>
      </c>
      <c r="G1080" s="2" t="str">
        <f t="shared" si="113"/>
        <v>SCRUBBER 3 PCS SET - SS410</v>
      </c>
      <c r="H1080" s="2" t="str">
        <f t="shared" si="114"/>
        <v>QTY- 120000 SET/USD 0.19 PER SET</v>
      </c>
      <c r="I1080" s="15" t="str">
        <f t="shared" si="115"/>
        <v>QTY-</v>
      </c>
      <c r="J1080" s="15">
        <f t="shared" si="118"/>
        <v>120000</v>
      </c>
      <c r="K1080" s="2" t="str">
        <f>IFERROR(
TRIM(_xlfn.TEXTAFTER(_xlfn.TEXTBEFORE(_xlfn.TEXTAFTER(tblRaw[[#This Row],[GOODS DESCRIPTION]],"QTY"),"/")," ")),
tblRaw[[#This Row],[Unit of measure]]
)</f>
        <v>120000 SET</v>
      </c>
      <c r="L1080" s="2">
        <f t="shared" si="116"/>
        <v>0.19</v>
      </c>
      <c r="M1080" s="2" t="str">
        <f t="shared" si="117"/>
        <v>USD</v>
      </c>
      <c r="N1080" s="2">
        <v>7700</v>
      </c>
      <c r="O1080" s="2" t="s">
        <v>17</v>
      </c>
      <c r="P1080" s="2">
        <v>298.33065319999997</v>
      </c>
      <c r="Q1080" s="2">
        <v>2297146.0299999998</v>
      </c>
      <c r="R1080" s="2">
        <v>3.9357605969999998</v>
      </c>
      <c r="S1080" s="2">
        <v>30305.356599999999</v>
      </c>
      <c r="T1080" s="6">
        <v>1009825.4</v>
      </c>
    </row>
    <row r="1081" spans="1:20">
      <c r="A1081" s="5" t="s">
        <v>12</v>
      </c>
      <c r="B1081" s="2" t="s">
        <v>1447</v>
      </c>
      <c r="C1081" s="2" t="s">
        <v>14</v>
      </c>
      <c r="D1081" s="3" t="s">
        <v>15</v>
      </c>
      <c r="E1081" s="2" t="s">
        <v>1448</v>
      </c>
      <c r="F1081" s="2" t="str">
        <f t="shared" si="112"/>
        <v>STEEL</v>
      </c>
      <c r="G1081" s="2" t="str">
        <f t="shared" si="113"/>
        <v>TEA STRAINER BIG -SB-12</v>
      </c>
      <c r="H1081" s="2" t="str">
        <f t="shared" si="114"/>
        <v>QTY:600 PCS USD 1.207 PER PCS</v>
      </c>
      <c r="I1081" s="15" t="str">
        <f t="shared" si="115"/>
        <v/>
      </c>
      <c r="J1081" s="15">
        <f t="shared" si="118"/>
        <v>600</v>
      </c>
      <c r="K1081" s="2">
        <f ca="1">IFERROR(
TRIM(_xlfn.TEXTAFTER(_xlfn.TEXTBEFORE(_xlfn.TEXTAFTER(tblRaw[[#This Row],[GOODS DESCRIPTION]],"QTY"),"/")," ")),
tblRaw[[#This Row],[Unit of measure]]
)</f>
        <v>0</v>
      </c>
      <c r="L1081" s="2">
        <f t="shared" si="116"/>
        <v>1.2070000000000001</v>
      </c>
      <c r="M1081" s="2" t="str">
        <f t="shared" si="117"/>
        <v>USD</v>
      </c>
      <c r="N1081" s="2">
        <v>142.5</v>
      </c>
      <c r="O1081" s="2" t="s">
        <v>17</v>
      </c>
      <c r="P1081" s="2">
        <v>409.11242110000001</v>
      </c>
      <c r="Q1081" s="2">
        <v>58298.52</v>
      </c>
      <c r="R1081" s="2">
        <v>5.4043912949999999</v>
      </c>
      <c r="S1081" s="2">
        <v>770.12575960000004</v>
      </c>
      <c r="T1081" s="6">
        <v>21360.6</v>
      </c>
    </row>
    <row r="1082" spans="1:20">
      <c r="A1082" s="5" t="s">
        <v>12</v>
      </c>
      <c r="B1082" s="2" t="s">
        <v>1447</v>
      </c>
      <c r="C1082" s="2" t="s">
        <v>14</v>
      </c>
      <c r="D1082" s="3" t="s">
        <v>15</v>
      </c>
      <c r="E1082" s="2" t="s">
        <v>1449</v>
      </c>
      <c r="F1082" s="2" t="str">
        <f t="shared" si="112"/>
        <v>STAINLESS</v>
      </c>
      <c r="G1082" s="2" t="str">
        <f t="shared" si="113"/>
        <v>STEEL GRATER WITH HANDLE DS-25</v>
      </c>
      <c r="H1082" s="2" t="str">
        <f t="shared" si="114"/>
        <v>QTY:100200 PCS USD 0.2274 PER PCS</v>
      </c>
      <c r="I1082" s="15" t="str">
        <f t="shared" si="115"/>
        <v/>
      </c>
      <c r="J1082" s="15">
        <f t="shared" si="118"/>
        <v>100200</v>
      </c>
      <c r="K1082" s="2">
        <f ca="1">IFERROR(
TRIM(_xlfn.TEXTAFTER(_xlfn.TEXTBEFORE(_xlfn.TEXTAFTER(tblRaw[[#This Row],[GOODS DESCRIPTION]],"QTY"),"/")," ")),
tblRaw[[#This Row],[Unit of measure]]
)</f>
        <v>0</v>
      </c>
      <c r="L1082" s="2">
        <f t="shared" si="116"/>
        <v>0.22739999999999999</v>
      </c>
      <c r="M1082" s="2" t="str">
        <f t="shared" si="117"/>
        <v>USD</v>
      </c>
      <c r="N1082" s="2">
        <v>3340</v>
      </c>
      <c r="O1082" s="2" t="s">
        <v>17</v>
      </c>
      <c r="P1082" s="2">
        <v>561.03269760000001</v>
      </c>
      <c r="Q1082" s="2">
        <v>1873849.21</v>
      </c>
      <c r="R1082" s="2">
        <v>7.4112641689999998</v>
      </c>
      <c r="S1082" s="2">
        <v>24753.622319999999</v>
      </c>
      <c r="T1082" s="6">
        <v>686578.3</v>
      </c>
    </row>
    <row r="1083" spans="1:20">
      <c r="A1083" s="5" t="s">
        <v>12</v>
      </c>
      <c r="B1083" s="2" t="s">
        <v>1450</v>
      </c>
      <c r="C1083" s="2" t="s">
        <v>14</v>
      </c>
      <c r="D1083" s="3" t="s">
        <v>15</v>
      </c>
      <c r="E1083" s="2" t="s">
        <v>1451</v>
      </c>
      <c r="F1083" s="2" t="str">
        <f t="shared" si="112"/>
        <v>STEEL</v>
      </c>
      <c r="G1083" s="2" t="str">
        <f t="shared" si="113"/>
        <v>TEA STRAINER BIG SB-12</v>
      </c>
      <c r="H1083" s="2" t="str">
        <f t="shared" si="114"/>
        <v>QTY:24384 PCS USD 1.207 PER PCS</v>
      </c>
      <c r="I1083" s="15" t="str">
        <f t="shared" si="115"/>
        <v/>
      </c>
      <c r="J1083" s="15">
        <f t="shared" si="118"/>
        <v>24384</v>
      </c>
      <c r="K1083" s="2">
        <f ca="1">IFERROR(
TRIM(_xlfn.TEXTAFTER(_xlfn.TEXTBEFORE(_xlfn.TEXTAFTER(tblRaw[[#This Row],[GOODS DESCRIPTION]],"QTY"),"/")," ")),
tblRaw[[#This Row],[Unit of measure]]
)</f>
        <v>0</v>
      </c>
      <c r="L1083" s="2">
        <f t="shared" si="116"/>
        <v>1.2070000000000001</v>
      </c>
      <c r="M1083" s="2" t="str">
        <f t="shared" si="117"/>
        <v>USD</v>
      </c>
      <c r="N1083" s="2">
        <v>5791.2</v>
      </c>
      <c r="O1083" s="2" t="s">
        <v>17</v>
      </c>
      <c r="P1083" s="2">
        <v>414.9579569</v>
      </c>
      <c r="Q1083" s="2">
        <v>2403104.52</v>
      </c>
      <c r="R1083" s="2">
        <v>5.4816110550000001</v>
      </c>
      <c r="S1083" s="2">
        <v>31745.105940000001</v>
      </c>
      <c r="T1083" s="6">
        <v>880497.5</v>
      </c>
    </row>
    <row r="1084" spans="1:20">
      <c r="A1084" s="5" t="s">
        <v>12</v>
      </c>
      <c r="B1084" s="2" t="s">
        <v>1452</v>
      </c>
      <c r="C1084" s="2" t="s">
        <v>14</v>
      </c>
      <c r="D1084" s="3" t="s">
        <v>18</v>
      </c>
      <c r="E1084" s="2" t="s">
        <v>1336</v>
      </c>
      <c r="F1084" s="2" t="str">
        <f t="shared" si="112"/>
        <v>STEEL</v>
      </c>
      <c r="G1084" s="2" t="str">
        <f t="shared" si="113"/>
        <v>SCRUBBER 6PCS SET - OKS-4156</v>
      </c>
      <c r="H1084" s="2" t="str">
        <f t="shared" si="114"/>
        <v>QTY 98000 SET / USD 0.275 PER SET</v>
      </c>
      <c r="I1084" s="15" t="str">
        <f t="shared" si="115"/>
        <v>QTY</v>
      </c>
      <c r="J1084" s="15">
        <f t="shared" si="118"/>
        <v>98000</v>
      </c>
      <c r="K1084" s="2" t="str">
        <f>IFERROR(
TRIM(_xlfn.TEXTAFTER(_xlfn.TEXTBEFORE(_xlfn.TEXTAFTER(tblRaw[[#This Row],[GOODS DESCRIPTION]],"QTY"),"/")," ")),
tblRaw[[#This Row],[Unit of measure]]
)</f>
        <v>98000 SET</v>
      </c>
      <c r="L1084" s="2">
        <f t="shared" si="116"/>
        <v>0.27500000000000002</v>
      </c>
      <c r="M1084" s="2" t="str">
        <f t="shared" si="117"/>
        <v>USD</v>
      </c>
      <c r="N1084" s="2">
        <v>8537.7999999999993</v>
      </c>
      <c r="O1084" s="2" t="s">
        <v>17</v>
      </c>
      <c r="P1084" s="2">
        <v>256.73265830000003</v>
      </c>
      <c r="Q1084" s="2">
        <v>2191932.09</v>
      </c>
      <c r="R1084" s="2">
        <v>3.450707773</v>
      </c>
      <c r="S1084" s="2">
        <v>29461.452819999999</v>
      </c>
      <c r="T1084" s="6">
        <v>963573.3</v>
      </c>
    </row>
    <row r="1085" spans="1:20">
      <c r="A1085" s="5" t="s">
        <v>12</v>
      </c>
      <c r="B1085" s="2" t="s">
        <v>1453</v>
      </c>
      <c r="C1085" s="2" t="s">
        <v>14</v>
      </c>
      <c r="D1085" s="3" t="s">
        <v>15</v>
      </c>
      <c r="E1085" s="2" t="s">
        <v>1454</v>
      </c>
      <c r="F1085" s="2" t="str">
        <f t="shared" si="112"/>
        <v>STEEL</v>
      </c>
      <c r="G1085" s="2" t="str">
        <f t="shared" si="113"/>
        <v>HANGER WITH HOOK SL-89</v>
      </c>
      <c r="H1085" s="2" t="str">
        <f t="shared" si="114"/>
        <v>QTY 70056 PCS / USD 1.12 PER PCS</v>
      </c>
      <c r="I1085" s="15" t="str">
        <f t="shared" si="115"/>
        <v/>
      </c>
      <c r="J1085" s="15">
        <f t="shared" si="118"/>
        <v>70056</v>
      </c>
      <c r="K1085" s="2" t="str">
        <f>IFERROR(
TRIM(_xlfn.TEXTAFTER(_xlfn.TEXTBEFORE(_xlfn.TEXTAFTER(tblRaw[[#This Row],[GOODS DESCRIPTION]],"QTY"),"/")," ")),
tblRaw[[#This Row],[Unit of measure]]
)</f>
        <v>70056 PCS</v>
      </c>
      <c r="L1085" s="2">
        <f t="shared" si="116"/>
        <v>1.1200000000000001</v>
      </c>
      <c r="M1085" s="2" t="str">
        <f t="shared" si="117"/>
        <v>USD</v>
      </c>
      <c r="N1085" s="2">
        <v>15568</v>
      </c>
      <c r="O1085" s="2" t="s">
        <v>17</v>
      </c>
      <c r="P1085" s="2">
        <v>400.8235573</v>
      </c>
      <c r="Q1085" s="2">
        <v>6240021.1399999997</v>
      </c>
      <c r="R1085" s="2">
        <v>5.4201968530000002</v>
      </c>
      <c r="S1085" s="2">
        <v>84381.624609999999</v>
      </c>
      <c r="T1085" s="6">
        <v>2286343.7000000002</v>
      </c>
    </row>
    <row r="1086" spans="1:20">
      <c r="A1086" s="5" t="s">
        <v>12</v>
      </c>
      <c r="B1086" s="2" t="s">
        <v>1455</v>
      </c>
      <c r="C1086" s="2" t="s">
        <v>14</v>
      </c>
      <c r="D1086" s="3" t="s">
        <v>15</v>
      </c>
      <c r="E1086" s="2" t="s">
        <v>1456</v>
      </c>
      <c r="F1086" s="2" t="str">
        <f t="shared" si="112"/>
        <v>STEEL</v>
      </c>
      <c r="G1086" s="2" t="str">
        <f t="shared" si="113"/>
        <v>HAND BLENDER RS-02</v>
      </c>
      <c r="H1086" s="2" t="str">
        <f t="shared" si="114"/>
        <v>QTY:80720 PCS USD 0.4534 PER PCS</v>
      </c>
      <c r="I1086" s="15" t="str">
        <f t="shared" si="115"/>
        <v/>
      </c>
      <c r="J1086" s="15">
        <f t="shared" si="118"/>
        <v>80720</v>
      </c>
      <c r="K1086" s="2">
        <f ca="1">IFERROR(
TRIM(_xlfn.TEXTAFTER(_xlfn.TEXTBEFORE(_xlfn.TEXTAFTER(tblRaw[[#This Row],[GOODS DESCRIPTION]],"QTY"),"/")," ")),
tblRaw[[#This Row],[Unit of measure]]
)</f>
        <v>0</v>
      </c>
      <c r="L1086" s="2">
        <f t="shared" si="116"/>
        <v>0.45340000000000003</v>
      </c>
      <c r="M1086" s="2" t="str">
        <f t="shared" si="117"/>
        <v>USD</v>
      </c>
      <c r="N1086" s="2">
        <v>4843.2</v>
      </c>
      <c r="O1086" s="2" t="s">
        <v>17</v>
      </c>
      <c r="P1086" s="2">
        <v>606.35990249999998</v>
      </c>
      <c r="Q1086" s="2">
        <v>2936722.28</v>
      </c>
      <c r="R1086" s="2">
        <v>8.1995930030000004</v>
      </c>
      <c r="S1086" s="2">
        <v>39712.268830000001</v>
      </c>
      <c r="T1086" s="6">
        <v>1076015</v>
      </c>
    </row>
    <row r="1087" spans="1:20">
      <c r="A1087" s="5" t="s">
        <v>12</v>
      </c>
      <c r="B1087" s="2" t="s">
        <v>1455</v>
      </c>
      <c r="C1087" s="2" t="s">
        <v>14</v>
      </c>
      <c r="D1087" s="3" t="s">
        <v>15</v>
      </c>
      <c r="E1087" s="2" t="s">
        <v>1457</v>
      </c>
      <c r="F1087" s="2" t="str">
        <f t="shared" si="112"/>
        <v>STEEL</v>
      </c>
      <c r="G1087" s="2" t="str">
        <f t="shared" si="113"/>
        <v>TEA STRAINER BIG-SB-12</v>
      </c>
      <c r="H1087" s="2" t="str">
        <f t="shared" si="114"/>
        <v>QTY:25104 PCS USD 1.2034 PER PCS</v>
      </c>
      <c r="I1087" s="15" t="str">
        <f t="shared" si="115"/>
        <v/>
      </c>
      <c r="J1087" s="15">
        <f t="shared" si="118"/>
        <v>25104</v>
      </c>
      <c r="K1087" s="2">
        <f ca="1">IFERROR(
TRIM(_xlfn.TEXTAFTER(_xlfn.TEXTBEFORE(_xlfn.TEXTAFTER(tblRaw[[#This Row],[GOODS DESCRIPTION]],"QTY"),"/")," ")),
tblRaw[[#This Row],[Unit of measure]]
)</f>
        <v>0</v>
      </c>
      <c r="L1087" s="2">
        <f t="shared" si="116"/>
        <v>1.2034</v>
      </c>
      <c r="M1087" s="2" t="str">
        <f t="shared" si="117"/>
        <v>USD</v>
      </c>
      <c r="N1087" s="2">
        <v>5962.2</v>
      </c>
      <c r="O1087" s="2" t="s">
        <v>17</v>
      </c>
      <c r="P1087" s="2">
        <v>397.40672069999999</v>
      </c>
      <c r="Q1087" s="2">
        <v>2369418.35</v>
      </c>
      <c r="R1087" s="2">
        <v>5.3739921659999998</v>
      </c>
      <c r="S1087" s="2">
        <v>32040.81609</v>
      </c>
      <c r="T1087" s="6">
        <v>868155</v>
      </c>
    </row>
    <row r="1088" spans="1:20">
      <c r="A1088" s="5" t="s">
        <v>12</v>
      </c>
      <c r="B1088" s="2" t="s">
        <v>1455</v>
      </c>
      <c r="C1088" s="2" t="s">
        <v>14</v>
      </c>
      <c r="D1088" s="3" t="s">
        <v>15</v>
      </c>
      <c r="E1088" s="2" t="s">
        <v>1458</v>
      </c>
      <c r="F1088" s="2" t="str">
        <f t="shared" si="112"/>
        <v>STEEL</v>
      </c>
      <c r="G1088" s="2" t="str">
        <f t="shared" si="113"/>
        <v>TEA STRAINER BIG SB-12</v>
      </c>
      <c r="H1088" s="2" t="str">
        <f t="shared" si="114"/>
        <v>QTY:8400 PCS USD 1.2034 PER PCS</v>
      </c>
      <c r="I1088" s="15" t="str">
        <f t="shared" si="115"/>
        <v/>
      </c>
      <c r="J1088" s="15">
        <f t="shared" si="118"/>
        <v>8400</v>
      </c>
      <c r="K1088" s="2">
        <f ca="1">IFERROR(
TRIM(_xlfn.TEXTAFTER(_xlfn.TEXTBEFORE(_xlfn.TEXTAFTER(tblRaw[[#This Row],[GOODS DESCRIPTION]],"QTY"),"/")," ")),
tblRaw[[#This Row],[Unit of measure]]
)</f>
        <v>0</v>
      </c>
      <c r="L1088" s="2">
        <f t="shared" si="116"/>
        <v>1.2034</v>
      </c>
      <c r="M1088" s="2" t="str">
        <f t="shared" si="117"/>
        <v>USD</v>
      </c>
      <c r="N1088" s="2">
        <v>1995</v>
      </c>
      <c r="O1088" s="2" t="s">
        <v>17</v>
      </c>
      <c r="P1088" s="2">
        <v>406.58050630000002</v>
      </c>
      <c r="Q1088" s="2">
        <v>811128.11</v>
      </c>
      <c r="R1088" s="2">
        <v>5.4980460620000002</v>
      </c>
      <c r="S1088" s="2">
        <v>10968.60189</v>
      </c>
      <c r="T1088" s="6">
        <v>297197.40000000002</v>
      </c>
    </row>
    <row r="1089" spans="1:20">
      <c r="A1089" s="5" t="s">
        <v>12</v>
      </c>
      <c r="B1089" s="2" t="s">
        <v>1455</v>
      </c>
      <c r="C1089" s="2" t="s">
        <v>14</v>
      </c>
      <c r="D1089" s="3" t="s">
        <v>15</v>
      </c>
      <c r="E1089" s="2" t="s">
        <v>1459</v>
      </c>
      <c r="F1089" s="2" t="str">
        <f t="shared" si="112"/>
        <v>STEEL</v>
      </c>
      <c r="G1089" s="2" t="str">
        <f t="shared" si="113"/>
        <v>TEA STRAINER NP-55</v>
      </c>
      <c r="H1089" s="2" t="str">
        <f t="shared" si="114"/>
        <v>QTY:100800 PCS USD 0.3229 PER PCS</v>
      </c>
      <c r="I1089" s="15" t="str">
        <f t="shared" si="115"/>
        <v>QTY:100800</v>
      </c>
      <c r="J1089" s="15">
        <f t="shared" si="118"/>
        <v>100800</v>
      </c>
      <c r="K1089" s="2">
        <f ca="1">IFERROR(
TRIM(_xlfn.TEXTAFTER(_xlfn.TEXTBEFORE(_xlfn.TEXTAFTER(tblRaw[[#This Row],[GOODS DESCRIPTION]],"QTY"),"/")," ")),
tblRaw[[#This Row],[Unit of measure]]
)</f>
        <v>0</v>
      </c>
      <c r="L1089" s="2">
        <f t="shared" si="116"/>
        <v>0.32290000000000002</v>
      </c>
      <c r="M1089" s="2" t="str">
        <f t="shared" si="117"/>
        <v>USD</v>
      </c>
      <c r="N1089" s="2">
        <v>4620</v>
      </c>
      <c r="O1089" s="2" t="s">
        <v>17</v>
      </c>
      <c r="P1089" s="2">
        <v>552.55492419999996</v>
      </c>
      <c r="Q1089" s="2">
        <v>2552803.75</v>
      </c>
      <c r="R1089" s="2">
        <v>7.4720070889999999</v>
      </c>
      <c r="S1089" s="2">
        <v>34520.672749999998</v>
      </c>
      <c r="T1089" s="6">
        <v>935347.3</v>
      </c>
    </row>
    <row r="1090" spans="1:20">
      <c r="A1090" s="5" t="s">
        <v>12</v>
      </c>
      <c r="B1090" s="2" t="s">
        <v>1455</v>
      </c>
      <c r="C1090" s="2" t="s">
        <v>14</v>
      </c>
      <c r="D1090" s="3" t="s">
        <v>15</v>
      </c>
      <c r="E1090" s="2" t="s">
        <v>1460</v>
      </c>
      <c r="F1090" s="2" t="str">
        <f t="shared" ref="F1090:F1153" si="119">IFERROR(TRIM(LEFT(E1090, FIND(" ", E1090)-1)), "")</f>
        <v>STEEL</v>
      </c>
      <c r="G1090" s="2" t="str">
        <f t="shared" ref="G1090:G1153" si="120">IFERROR(TRIM(MID(E1090, FIND(" ", E1090)+1, FIND("(",E1090)-FIND(" ",E1090)-1)), "")</f>
        <v>ZHARA-NP003</v>
      </c>
      <c r="H1090" s="2" t="str">
        <f t="shared" ref="H1090:H1153" si="121">IFERROR(MID(E1090, FIND("(",E1090)+1, FIND(")",E1090)-FIND("(",E1090)-1), "")</f>
        <v>QTY:252000 PCS USD 0.4658 PER PCS</v>
      </c>
      <c r="I1090" s="15" t="str">
        <f t="shared" ref="I1090:I1153" si="122">IFERROR(MID(E1090, FIND("(",E1090, FIND("P",E1090)) + 1, FIND(" ",E1090, FIND("(",E1090)) - FIND("(",E1090) - 1), "")</f>
        <v>QTY:252000</v>
      </c>
      <c r="J1090" s="15">
        <f t="shared" si="118"/>
        <v>252000</v>
      </c>
      <c r="K1090" s="2">
        <f ca="1">IFERROR(
TRIM(_xlfn.TEXTAFTER(_xlfn.TEXTBEFORE(_xlfn.TEXTAFTER(tblRaw[[#This Row],[GOODS DESCRIPTION]],"QTY"),"/")," ")),
tblRaw[[#This Row],[Unit of measure]]
)</f>
        <v>0</v>
      </c>
      <c r="L1090" s="2">
        <f t="shared" ref="L1090:L1153" si="123">IFERROR(--MID(E1090, FIND("USD",E1090)+4, FIND(" ",E1090,FIND("USD",E1090)+5)-FIND("USD",E1090)-4), IFERROR(--MID(E1090,FIND("CNY",E1090)+4,FIND(" ",E1090,FIND("CNY",E1090)+5)-FIND("CNY",E1090)-4),""))</f>
        <v>0.46579999999999999</v>
      </c>
      <c r="M1090" s="2" t="str">
        <f t="shared" ref="M1090:M1153" si="124">IFERROR(IF(ISNUMBER(SEARCH("USD",E1090)),"USD",IF(ISNUMBER(SEARCH("CNY",E1090)),"CNY","")), "")</f>
        <v>USD</v>
      </c>
      <c r="N1090" s="2">
        <v>23520</v>
      </c>
      <c r="O1090" s="2" t="s">
        <v>17</v>
      </c>
      <c r="P1090" s="2">
        <v>391.42767559999999</v>
      </c>
      <c r="Q1090" s="2">
        <v>9206378.9299999997</v>
      </c>
      <c r="R1090" s="2">
        <v>5.2931396289999997</v>
      </c>
      <c r="S1090" s="2">
        <v>124494.6441</v>
      </c>
      <c r="T1090" s="6">
        <v>3373217.3</v>
      </c>
    </row>
    <row r="1091" spans="1:20">
      <c r="A1091" s="5" t="s">
        <v>12</v>
      </c>
      <c r="B1091" s="2" t="s">
        <v>1461</v>
      </c>
      <c r="C1091" s="2" t="s">
        <v>14</v>
      </c>
      <c r="D1091" s="3" t="s">
        <v>18</v>
      </c>
      <c r="E1091" s="2" t="s">
        <v>1462</v>
      </c>
      <c r="F1091" s="2" t="str">
        <f t="shared" si="119"/>
        <v>SS</v>
      </c>
      <c r="G1091" s="2" t="str">
        <f t="shared" si="120"/>
        <v>SCRUBBER 3 PCS SET - SS410</v>
      </c>
      <c r="H1091" s="2" t="str">
        <f t="shared" si="121"/>
        <v>QTY- 120120 SET/USD 0.19 PER SET</v>
      </c>
      <c r="I1091" s="15" t="str">
        <f t="shared" si="122"/>
        <v>QTY-</v>
      </c>
      <c r="J1091" s="15">
        <f t="shared" ref="J1091:J1154" si="125">IFERROR(--SUBSTITUTE(MID(E1091, FIND("QTY", E1091)+4, FIND(" ",E1091, FIND("QTY",E1091)+5)-FIND("QTY",E1091)-4), ",",""),"")</f>
        <v>120120</v>
      </c>
      <c r="K1091" s="2" t="str">
        <f>IFERROR(
TRIM(_xlfn.TEXTAFTER(_xlfn.TEXTBEFORE(_xlfn.TEXTAFTER(tblRaw[[#This Row],[GOODS DESCRIPTION]],"QTY"),"/")," ")),
tblRaw[[#This Row],[Unit of measure]]
)</f>
        <v>120120 SET</v>
      </c>
      <c r="L1091" s="2">
        <f t="shared" si="123"/>
        <v>0.19</v>
      </c>
      <c r="M1091" s="2" t="str">
        <f t="shared" si="124"/>
        <v>USD</v>
      </c>
      <c r="N1091" s="2">
        <v>7507.5</v>
      </c>
      <c r="O1091" s="2" t="s">
        <v>17</v>
      </c>
      <c r="P1091" s="2">
        <v>269.1878868</v>
      </c>
      <c r="Q1091" s="2">
        <v>2020928.06</v>
      </c>
      <c r="R1091" s="2">
        <v>3.6401336949999998</v>
      </c>
      <c r="S1091" s="2">
        <v>27328.30372</v>
      </c>
      <c r="T1091" s="6">
        <v>888400</v>
      </c>
    </row>
    <row r="1092" spans="1:20">
      <c r="A1092" s="5" t="s">
        <v>12</v>
      </c>
      <c r="B1092" s="2" t="s">
        <v>1463</v>
      </c>
      <c r="C1092" s="2" t="s">
        <v>14</v>
      </c>
      <c r="D1092" s="3" t="s">
        <v>15</v>
      </c>
      <c r="E1092" s="2" t="s">
        <v>1464</v>
      </c>
      <c r="F1092" s="2" t="str">
        <f t="shared" si="119"/>
        <v>STEEL</v>
      </c>
      <c r="G1092" s="2" t="str">
        <f t="shared" si="120"/>
        <v>SALT BOTTLE - NP-19</v>
      </c>
      <c r="H1092" s="2" t="str">
        <f t="shared" si="121"/>
        <v>QTY:29712 PCS/USD 0.4984 PER PCS</v>
      </c>
      <c r="I1092" s="15" t="str">
        <f t="shared" si="122"/>
        <v>QTY:29712</v>
      </c>
      <c r="J1092" s="15">
        <f t="shared" si="125"/>
        <v>29712</v>
      </c>
      <c r="K1092" s="2" t="str">
        <f>IFERROR(
TRIM(_xlfn.TEXTAFTER(_xlfn.TEXTBEFORE(_xlfn.TEXTAFTER(tblRaw[[#This Row],[GOODS DESCRIPTION]],"QTY"),"/")," ")),
tblRaw[[#This Row],[Unit of measure]]
)</f>
        <v>PCS</v>
      </c>
      <c r="L1092" s="2">
        <f t="shared" si="123"/>
        <v>0.49840000000000001</v>
      </c>
      <c r="M1092" s="2" t="str">
        <f t="shared" si="124"/>
        <v>USD</v>
      </c>
      <c r="N1092" s="2">
        <v>4642.5</v>
      </c>
      <c r="O1092" s="2" t="s">
        <v>17</v>
      </c>
      <c r="P1092" s="2">
        <v>257.9022186322025</v>
      </c>
      <c r="Q1092" s="2">
        <v>1197311.05</v>
      </c>
      <c r="R1092" s="2">
        <v>3.4295507796835438</v>
      </c>
      <c r="S1092" s="2">
        <v>15921.68949468085</v>
      </c>
      <c r="T1092" s="6">
        <v>438694.7</v>
      </c>
    </row>
    <row r="1093" spans="1:20">
      <c r="A1093" s="5" t="s">
        <v>12</v>
      </c>
      <c r="B1093" s="2" t="s">
        <v>1463</v>
      </c>
      <c r="C1093" s="2" t="s">
        <v>14</v>
      </c>
      <c r="D1093" s="3" t="s">
        <v>15</v>
      </c>
      <c r="E1093" s="2" t="s">
        <v>1465</v>
      </c>
      <c r="F1093" s="2" t="str">
        <f t="shared" si="119"/>
        <v>NP-21</v>
      </c>
      <c r="G1093" s="2" t="str">
        <f t="shared" si="120"/>
        <v>STAINLESS STEEL SPORTS BOTTLE 650ML S115</v>
      </c>
      <c r="H1093" s="2" t="str">
        <f t="shared" si="121"/>
        <v>QTY : 7956 PCS/USD 1.110 PER PCS</v>
      </c>
      <c r="I1093" s="15" t="str">
        <f t="shared" si="122"/>
        <v>QTY</v>
      </c>
      <c r="J1093" s="15" t="str">
        <f t="shared" si="125"/>
        <v/>
      </c>
      <c r="K1093" s="2" t="str">
        <f>IFERROR(
TRIM(_xlfn.TEXTAFTER(_xlfn.TEXTBEFORE(_xlfn.TEXTAFTER(tblRaw[[#This Row],[GOODS DESCRIPTION]],"QTY"),"/")," ")),
tblRaw[[#This Row],[Unit of measure]]
)</f>
        <v>: 7956 PCS</v>
      </c>
      <c r="L1093" s="2">
        <f t="shared" si="123"/>
        <v>1.1100000000000001</v>
      </c>
      <c r="M1093" s="2" t="str">
        <f t="shared" si="124"/>
        <v>USD</v>
      </c>
      <c r="N1093" s="2">
        <v>1414.4</v>
      </c>
      <c r="O1093" s="2" t="s">
        <v>17</v>
      </c>
      <c r="P1093" s="2">
        <v>502.72243354072401</v>
      </c>
      <c r="Q1093" s="2">
        <v>711050.61</v>
      </c>
      <c r="R1093" s="2">
        <v>6.6851387438926064</v>
      </c>
      <c r="S1093" s="2">
        <v>9455.4602393617024</v>
      </c>
      <c r="T1093" s="6">
        <v>260528.9</v>
      </c>
    </row>
    <row r="1094" spans="1:20">
      <c r="A1094" s="5" t="s">
        <v>12</v>
      </c>
      <c r="B1094" s="2" t="s">
        <v>1463</v>
      </c>
      <c r="C1094" s="2" t="s">
        <v>14</v>
      </c>
      <c r="D1094" s="3" t="s">
        <v>15</v>
      </c>
      <c r="E1094" s="2" t="s">
        <v>1466</v>
      </c>
      <c r="F1094" s="2" t="str">
        <f t="shared" si="119"/>
        <v>STEEL</v>
      </c>
      <c r="G1094" s="2" t="str">
        <f t="shared" si="120"/>
        <v>HAND BLENDER - RS-02</v>
      </c>
      <c r="H1094" s="2" t="str">
        <f t="shared" si="121"/>
        <v>QTY:19280 PCS/USD 0.4548 PER PCS</v>
      </c>
      <c r="I1094" s="15" t="str">
        <f t="shared" si="122"/>
        <v/>
      </c>
      <c r="J1094" s="15">
        <f t="shared" si="125"/>
        <v>19280</v>
      </c>
      <c r="K1094" s="2" t="str">
        <f>IFERROR(
TRIM(_xlfn.TEXTAFTER(_xlfn.TEXTBEFORE(_xlfn.TEXTAFTER(tblRaw[[#This Row],[GOODS DESCRIPTION]],"QTY"),"/")," ")),
tblRaw[[#This Row],[Unit of measure]]
)</f>
        <v>PCS</v>
      </c>
      <c r="L1094" s="2">
        <f t="shared" si="123"/>
        <v>0.45479999999999998</v>
      </c>
      <c r="M1094" s="2" t="str">
        <f t="shared" si="124"/>
        <v>USD</v>
      </c>
      <c r="N1094" s="2">
        <v>1156.8</v>
      </c>
      <c r="O1094" s="2" t="s">
        <v>17</v>
      </c>
      <c r="P1094" s="2">
        <v>612.86681362378977</v>
      </c>
      <c r="Q1094" s="2">
        <v>708964.33</v>
      </c>
      <c r="R1094" s="2">
        <v>8.1498246492525226</v>
      </c>
      <c r="S1094" s="2">
        <v>9427.7171542553206</v>
      </c>
      <c r="T1094" s="6">
        <v>259764.6</v>
      </c>
    </row>
    <row r="1095" spans="1:20">
      <c r="A1095" s="5" t="s">
        <v>12</v>
      </c>
      <c r="B1095" s="2" t="s">
        <v>1463</v>
      </c>
      <c r="C1095" s="2" t="s">
        <v>14</v>
      </c>
      <c r="D1095" s="3" t="s">
        <v>15</v>
      </c>
      <c r="E1095" s="2" t="s">
        <v>1467</v>
      </c>
      <c r="F1095" s="2" t="str">
        <f t="shared" si="119"/>
        <v>STEEL</v>
      </c>
      <c r="G1095" s="2" t="str">
        <f t="shared" si="120"/>
        <v>TEA STRAINER - NP-55</v>
      </c>
      <c r="H1095" s="2" t="str">
        <f t="shared" si="121"/>
        <v>QTY:50400 PCS/USD 0.3239 PER PCS</v>
      </c>
      <c r="I1095" s="15" t="str">
        <f t="shared" si="122"/>
        <v>QTY:50400</v>
      </c>
      <c r="J1095" s="15">
        <f t="shared" si="125"/>
        <v>50400</v>
      </c>
      <c r="K1095" s="2" t="str">
        <f>IFERROR(
TRIM(_xlfn.TEXTAFTER(_xlfn.TEXTBEFORE(_xlfn.TEXTAFTER(tblRaw[[#This Row],[GOODS DESCRIPTION]],"QTY"),"/")," ")),
tblRaw[[#This Row],[Unit of measure]]
)</f>
        <v>PCS</v>
      </c>
      <c r="L1095" s="2">
        <f t="shared" si="123"/>
        <v>0.32390000000000002</v>
      </c>
      <c r="M1095" s="2" t="str">
        <f t="shared" si="124"/>
        <v>USD</v>
      </c>
      <c r="N1095" s="2">
        <v>2310</v>
      </c>
      <c r="O1095" s="2" t="s">
        <v>17</v>
      </c>
      <c r="P1095" s="2">
        <v>568.5403116883117</v>
      </c>
      <c r="Q1095" s="2">
        <v>1313328.1200000001</v>
      </c>
      <c r="R1095" s="2">
        <v>7.5603764852169109</v>
      </c>
      <c r="S1095" s="2">
        <v>17464.46968085106</v>
      </c>
      <c r="T1095" s="6">
        <v>481203.4</v>
      </c>
    </row>
    <row r="1096" spans="1:20">
      <c r="A1096" s="5" t="s">
        <v>12</v>
      </c>
      <c r="B1096" s="2" t="s">
        <v>1463</v>
      </c>
      <c r="C1096" s="2" t="s">
        <v>14</v>
      </c>
      <c r="D1096" s="3" t="s">
        <v>15</v>
      </c>
      <c r="E1096" s="2" t="s">
        <v>1468</v>
      </c>
      <c r="F1096" s="2" t="str">
        <f t="shared" si="119"/>
        <v>SL-01</v>
      </c>
      <c r="G1096" s="2" t="str">
        <f t="shared" si="120"/>
        <v>- STAINLESS STEEL COLA BOTTLE 750ML SK750</v>
      </c>
      <c r="H1096" s="2" t="str">
        <f t="shared" si="121"/>
        <v>QTY:24408 PCS/USD 1.245 PER PCS</v>
      </c>
      <c r="I1096" s="15" t="str">
        <f t="shared" si="122"/>
        <v/>
      </c>
      <c r="J1096" s="15">
        <f t="shared" si="125"/>
        <v>24408</v>
      </c>
      <c r="K1096" s="2" t="str">
        <f>IFERROR(
TRIM(_xlfn.TEXTAFTER(_xlfn.TEXTBEFORE(_xlfn.TEXTAFTER(tblRaw[[#This Row],[GOODS DESCRIPTION]],"QTY"),"/")," ")),
tblRaw[[#This Row],[Unit of measure]]
)</f>
        <v>PCS</v>
      </c>
      <c r="L1096" s="2">
        <f t="shared" si="123"/>
        <v>1.2450000000000001</v>
      </c>
      <c r="M1096" s="2" t="str">
        <f t="shared" si="124"/>
        <v>USD</v>
      </c>
      <c r="N1096" s="2">
        <v>4881.6000000000004</v>
      </c>
      <c r="O1096" s="2" t="s">
        <v>17</v>
      </c>
      <c r="P1096" s="2">
        <v>501.21275811209438</v>
      </c>
      <c r="Q1096" s="2">
        <v>2446720.2000000002</v>
      </c>
      <c r="R1096" s="2">
        <v>6.6650632727672123</v>
      </c>
      <c r="S1096" s="2">
        <v>32536.17287234043</v>
      </c>
      <c r="T1096" s="6">
        <v>896478.2</v>
      </c>
    </row>
    <row r="1097" spans="1:20">
      <c r="A1097" s="5" t="s">
        <v>12</v>
      </c>
      <c r="B1097" s="2" t="s">
        <v>1463</v>
      </c>
      <c r="C1097" s="2" t="s">
        <v>14</v>
      </c>
      <c r="D1097" s="3" t="s">
        <v>15</v>
      </c>
      <c r="E1097" s="2" t="s">
        <v>1469</v>
      </c>
      <c r="F1097" s="2" t="str">
        <f t="shared" si="119"/>
        <v>STEEL</v>
      </c>
      <c r="G1097" s="2" t="str">
        <f t="shared" si="120"/>
        <v>SALT BOTTLE - NP-19</v>
      </c>
      <c r="H1097" s="2" t="str">
        <f t="shared" si="121"/>
        <v>QTY:17136 PCS/USD 0.4984 PER PCS</v>
      </c>
      <c r="I1097" s="15" t="str">
        <f t="shared" si="122"/>
        <v>QTY:17136</v>
      </c>
      <c r="J1097" s="15">
        <f t="shared" si="125"/>
        <v>17136</v>
      </c>
      <c r="K1097" s="2" t="str">
        <f>IFERROR(
TRIM(_xlfn.TEXTAFTER(_xlfn.TEXTBEFORE(_xlfn.TEXTAFTER(tblRaw[[#This Row],[GOODS DESCRIPTION]],"QTY"),"/")," ")),
tblRaw[[#This Row],[Unit of measure]]
)</f>
        <v>PCS</v>
      </c>
      <c r="L1097" s="2">
        <f t="shared" si="123"/>
        <v>0.49840000000000001</v>
      </c>
      <c r="M1097" s="2" t="str">
        <f t="shared" si="124"/>
        <v>USD</v>
      </c>
      <c r="N1097" s="2">
        <v>2677.5</v>
      </c>
      <c r="O1097" s="2" t="s">
        <v>17</v>
      </c>
      <c r="P1097" s="2">
        <v>256.61948832866477</v>
      </c>
      <c r="Q1097" s="2">
        <v>687098.68</v>
      </c>
      <c r="R1097" s="2">
        <v>3.4124931958599038</v>
      </c>
      <c r="S1097" s="2">
        <v>9136.9505319148939</v>
      </c>
      <c r="T1097" s="6">
        <v>251753</v>
      </c>
    </row>
    <row r="1098" spans="1:20">
      <c r="A1098" s="5" t="s">
        <v>12</v>
      </c>
      <c r="B1098" s="2" t="s">
        <v>1463</v>
      </c>
      <c r="C1098" s="2" t="s">
        <v>14</v>
      </c>
      <c r="D1098" s="3" t="s">
        <v>15</v>
      </c>
      <c r="E1098" s="2" t="s">
        <v>1470</v>
      </c>
      <c r="F1098" s="2" t="str">
        <f t="shared" si="119"/>
        <v>STEEL</v>
      </c>
      <c r="G1098" s="2" t="str">
        <f t="shared" si="120"/>
        <v>TEA STRAINER BIG - SB-12</v>
      </c>
      <c r="H1098" s="2" t="str">
        <f t="shared" si="121"/>
        <v>QTY:15600 PCS/USD 1.2071 PER PCS</v>
      </c>
      <c r="I1098" s="15" t="str">
        <f t="shared" si="122"/>
        <v/>
      </c>
      <c r="J1098" s="15">
        <f t="shared" si="125"/>
        <v>15600</v>
      </c>
      <c r="K1098" s="2" t="str">
        <f>IFERROR(
TRIM(_xlfn.TEXTAFTER(_xlfn.TEXTBEFORE(_xlfn.TEXTAFTER(tblRaw[[#This Row],[GOODS DESCRIPTION]],"QTY"),"/")," ")),
tblRaw[[#This Row],[Unit of measure]]
)</f>
        <v>PCS</v>
      </c>
      <c r="L1098" s="2">
        <f t="shared" si="123"/>
        <v>1.2071000000000001</v>
      </c>
      <c r="M1098" s="2" t="str">
        <f t="shared" si="124"/>
        <v>USD</v>
      </c>
      <c r="N1098" s="2">
        <v>3705</v>
      </c>
      <c r="O1098" s="2" t="s">
        <v>17</v>
      </c>
      <c r="P1098" s="2">
        <v>410.9383562753037</v>
      </c>
      <c r="Q1098" s="2">
        <v>1522526.61</v>
      </c>
      <c r="R1098" s="2">
        <v>5.4646058015332928</v>
      </c>
      <c r="S1098" s="2">
        <v>20246.364494680849</v>
      </c>
      <c r="T1098" s="6">
        <v>557853.69999999995</v>
      </c>
    </row>
    <row r="1099" spans="1:20">
      <c r="A1099" s="5" t="s">
        <v>12</v>
      </c>
      <c r="B1099" s="2" t="s">
        <v>1463</v>
      </c>
      <c r="C1099" s="2" t="s">
        <v>14</v>
      </c>
      <c r="D1099" s="3" t="s">
        <v>15</v>
      </c>
      <c r="E1099" s="2" t="s">
        <v>1471</v>
      </c>
      <c r="F1099" s="2" t="str">
        <f t="shared" si="119"/>
        <v>STEEL</v>
      </c>
      <c r="G1099" s="2" t="str">
        <f t="shared" si="120"/>
        <v>ZARA - NP-003</v>
      </c>
      <c r="H1099" s="2" t="str">
        <f t="shared" si="121"/>
        <v>QTY:63600 PCS/USD 0.4563 PER PCS</v>
      </c>
      <c r="I1099" s="15" t="str">
        <f t="shared" si="122"/>
        <v>QTY:63600</v>
      </c>
      <c r="J1099" s="15">
        <f t="shared" si="125"/>
        <v>63600</v>
      </c>
      <c r="K1099" s="2" t="str">
        <f>IFERROR(
TRIM(_xlfn.TEXTAFTER(_xlfn.TEXTBEFORE(_xlfn.TEXTAFTER(tblRaw[[#This Row],[GOODS DESCRIPTION]],"QTY"),"/")," ")),
tblRaw[[#This Row],[Unit of measure]]
)</f>
        <v>PCS</v>
      </c>
      <c r="L1099" s="2">
        <f t="shared" si="123"/>
        <v>0.45629999999999998</v>
      </c>
      <c r="M1099" s="2" t="str">
        <f t="shared" si="124"/>
        <v>USD</v>
      </c>
      <c r="N1099" s="2">
        <v>5936</v>
      </c>
      <c r="O1099" s="2" t="s">
        <v>17</v>
      </c>
      <c r="P1099" s="2">
        <v>393.31951314016169</v>
      </c>
      <c r="Q1099" s="2">
        <v>2334744.63</v>
      </c>
      <c r="R1099" s="2">
        <v>5.2303126747361928</v>
      </c>
      <c r="S1099" s="2">
        <v>31047.136037234039</v>
      </c>
      <c r="T1099" s="6">
        <v>855450.4</v>
      </c>
    </row>
    <row r="1100" spans="1:20">
      <c r="A1100" s="5" t="s">
        <v>12</v>
      </c>
      <c r="B1100" s="2" t="s">
        <v>1463</v>
      </c>
      <c r="C1100" s="2" t="s">
        <v>14</v>
      </c>
      <c r="D1100" s="3" t="s">
        <v>15</v>
      </c>
      <c r="E1100" s="2" t="s">
        <v>1472</v>
      </c>
      <c r="F1100" s="2" t="str">
        <f t="shared" si="119"/>
        <v>KWP-600B</v>
      </c>
      <c r="G1100" s="2" t="str">
        <f t="shared" si="120"/>
        <v>SS OIL POT 600ML</v>
      </c>
      <c r="H1100" s="2" t="str">
        <f t="shared" si="121"/>
        <v>QTY: 16680 PCS/USD 1.25 PER PCS</v>
      </c>
      <c r="I1100" s="15" t="str">
        <f t="shared" si="122"/>
        <v>QTY:</v>
      </c>
      <c r="J1100" s="15">
        <f t="shared" si="125"/>
        <v>16680</v>
      </c>
      <c r="K1100" s="2" t="str">
        <f>IFERROR(
TRIM(_xlfn.TEXTAFTER(_xlfn.TEXTBEFORE(_xlfn.TEXTAFTER(tblRaw[[#This Row],[GOODS DESCRIPTION]],"QTY"),"/")," ")),
tblRaw[[#This Row],[Unit of measure]]
)</f>
        <v>16680 PCS</v>
      </c>
      <c r="L1100" s="2">
        <f t="shared" si="123"/>
        <v>1.25</v>
      </c>
      <c r="M1100" s="2" t="str">
        <f t="shared" si="124"/>
        <v>USD</v>
      </c>
      <c r="N1100" s="2">
        <v>2895</v>
      </c>
      <c r="O1100" s="2" t="s">
        <v>17</v>
      </c>
      <c r="P1100" s="2">
        <v>609.26152331606227</v>
      </c>
      <c r="Q1100" s="2">
        <v>1763812.11</v>
      </c>
      <c r="R1100" s="2">
        <v>8.1018819589901891</v>
      </c>
      <c r="S1100" s="2">
        <v>23454.9482712766</v>
      </c>
      <c r="T1100" s="6">
        <v>646260.69999999995</v>
      </c>
    </row>
    <row r="1101" spans="1:20">
      <c r="A1101" s="5" t="s">
        <v>12</v>
      </c>
      <c r="B1101" s="2" t="s">
        <v>1463</v>
      </c>
      <c r="C1101" s="2" t="s">
        <v>14</v>
      </c>
      <c r="D1101" s="3" t="s">
        <v>15</v>
      </c>
      <c r="E1101" s="2" t="s">
        <v>1467</v>
      </c>
      <c r="F1101" s="2" t="str">
        <f t="shared" si="119"/>
        <v>STEEL</v>
      </c>
      <c r="G1101" s="2" t="str">
        <f t="shared" si="120"/>
        <v>TEA STRAINER - NP-55</v>
      </c>
      <c r="H1101" s="2" t="str">
        <f t="shared" si="121"/>
        <v>QTY:50400 PCS/USD 0.3239 PER PCS</v>
      </c>
      <c r="I1101" s="15" t="str">
        <f t="shared" si="122"/>
        <v>QTY:50400</v>
      </c>
      <c r="J1101" s="15">
        <f t="shared" si="125"/>
        <v>50400</v>
      </c>
      <c r="K1101" s="2" t="str">
        <f>IFERROR(
TRIM(_xlfn.TEXTAFTER(_xlfn.TEXTBEFORE(_xlfn.TEXTAFTER(tblRaw[[#This Row],[GOODS DESCRIPTION]],"QTY"),"/")," ")),
tblRaw[[#This Row],[Unit of measure]]
)</f>
        <v>PCS</v>
      </c>
      <c r="L1101" s="2">
        <f t="shared" si="123"/>
        <v>0.32390000000000002</v>
      </c>
      <c r="M1101" s="2" t="str">
        <f t="shared" si="124"/>
        <v>USD</v>
      </c>
      <c r="N1101" s="2">
        <v>2310</v>
      </c>
      <c r="O1101" s="2" t="s">
        <v>17</v>
      </c>
      <c r="P1101" s="2">
        <v>571.38201731601725</v>
      </c>
      <c r="Q1101" s="2">
        <v>1319892.46</v>
      </c>
      <c r="R1101" s="2">
        <v>7.5981651238832066</v>
      </c>
      <c r="S1101" s="2">
        <v>17551.761436170211</v>
      </c>
      <c r="T1101" s="6">
        <v>483608.6</v>
      </c>
    </row>
    <row r="1102" spans="1:20">
      <c r="A1102" s="5" t="s">
        <v>12</v>
      </c>
      <c r="B1102" s="2" t="s">
        <v>1463</v>
      </c>
      <c r="C1102" s="2" t="s">
        <v>14</v>
      </c>
      <c r="D1102" s="3" t="s">
        <v>15</v>
      </c>
      <c r="E1102" s="2" t="s">
        <v>1473</v>
      </c>
      <c r="F1102" s="2" t="str">
        <f t="shared" si="119"/>
        <v>SB-01</v>
      </c>
      <c r="G1102" s="2" t="str">
        <f t="shared" si="120"/>
        <v>- STAINLESS STEEL SPORTS BOTTLE 750ML SG-702</v>
      </c>
      <c r="H1102" s="2" t="str">
        <f t="shared" si="121"/>
        <v>QTY:9072 PCS/USD 1.150 PER PCS</v>
      </c>
      <c r="I1102" s="15" t="str">
        <f t="shared" si="122"/>
        <v>QTY:9072</v>
      </c>
      <c r="J1102" s="15">
        <f t="shared" si="125"/>
        <v>9072</v>
      </c>
      <c r="K1102" s="2" t="str">
        <f>IFERROR(
TRIM(_xlfn.TEXTAFTER(_xlfn.TEXTBEFORE(_xlfn.TEXTAFTER(tblRaw[[#This Row],[GOODS DESCRIPTION]],"QTY"),"/")," ")),
tblRaw[[#This Row],[Unit of measure]]
)</f>
        <v>PCS</v>
      </c>
      <c r="L1102" s="2">
        <f t="shared" si="123"/>
        <v>1.1499999999999999</v>
      </c>
      <c r="M1102" s="2" t="str">
        <f t="shared" si="124"/>
        <v>USD</v>
      </c>
      <c r="N1102" s="2">
        <v>1436.4</v>
      </c>
      <c r="O1102" s="2" t="s">
        <v>17</v>
      </c>
      <c r="P1102" s="2">
        <v>584.80119743803948</v>
      </c>
      <c r="Q1102" s="2">
        <v>840008.44</v>
      </c>
      <c r="R1102" s="2">
        <v>7.7766116680590356</v>
      </c>
      <c r="S1102" s="2">
        <v>11170.325000000001</v>
      </c>
      <c r="T1102" s="6">
        <v>307779.09999999998</v>
      </c>
    </row>
    <row r="1103" spans="1:20">
      <c r="A1103" s="5" t="s">
        <v>12</v>
      </c>
      <c r="B1103" s="2" t="s">
        <v>1463</v>
      </c>
      <c r="C1103" s="2" t="s">
        <v>14</v>
      </c>
      <c r="D1103" s="3" t="s">
        <v>15</v>
      </c>
      <c r="E1103" s="2" t="s">
        <v>1474</v>
      </c>
      <c r="F1103" s="2" t="str">
        <f t="shared" si="119"/>
        <v>STEEL</v>
      </c>
      <c r="G1103" s="2" t="str">
        <f t="shared" si="120"/>
        <v>ZHARA - NP-003</v>
      </c>
      <c r="H1103" s="2" t="str">
        <f t="shared" si="121"/>
        <v>QTY:156000 PCS/USD 0.4672 PER PCS</v>
      </c>
      <c r="I1103" s="15" t="str">
        <f t="shared" si="122"/>
        <v>QTY:156000</v>
      </c>
      <c r="J1103" s="15">
        <f t="shared" si="125"/>
        <v>156000</v>
      </c>
      <c r="K1103" s="2" t="str">
        <f>IFERROR(
TRIM(_xlfn.TEXTAFTER(_xlfn.TEXTBEFORE(_xlfn.TEXTAFTER(tblRaw[[#This Row],[GOODS DESCRIPTION]],"QTY"),"/")," ")),
tblRaw[[#This Row],[Unit of measure]]
)</f>
        <v>PCS</v>
      </c>
      <c r="L1103" s="2">
        <f t="shared" si="123"/>
        <v>0.4672</v>
      </c>
      <c r="M1103" s="2" t="str">
        <f t="shared" si="124"/>
        <v>USD</v>
      </c>
      <c r="N1103" s="2">
        <v>14560</v>
      </c>
      <c r="O1103" s="2" t="s">
        <v>17</v>
      </c>
      <c r="P1103" s="2">
        <v>406.50141414835161</v>
      </c>
      <c r="Q1103" s="2">
        <v>5918660.5899999999</v>
      </c>
      <c r="R1103" s="2">
        <v>5.405603911547229</v>
      </c>
      <c r="S1103" s="2">
        <v>78705.592952127656</v>
      </c>
      <c r="T1103" s="6">
        <v>2168597.2000000002</v>
      </c>
    </row>
    <row r="1104" spans="1:20">
      <c r="A1104" s="5" t="s">
        <v>12</v>
      </c>
      <c r="B1104" s="2" t="s">
        <v>1463</v>
      </c>
      <c r="C1104" s="2" t="s">
        <v>14</v>
      </c>
      <c r="D1104" s="3" t="s">
        <v>15</v>
      </c>
      <c r="E1104" s="2" t="s">
        <v>1475</v>
      </c>
      <c r="F1104" s="2" t="str">
        <f t="shared" si="119"/>
        <v>STEEL</v>
      </c>
      <c r="G1104" s="2" t="str">
        <f t="shared" si="120"/>
        <v>HAND BLENDER - RS-02</v>
      </c>
      <c r="H1104" s="2" t="str">
        <f t="shared" si="121"/>
        <v>QTY:69200 PCS/USD 0.4548 PER PCS</v>
      </c>
      <c r="I1104" s="15" t="str">
        <f t="shared" si="122"/>
        <v/>
      </c>
      <c r="J1104" s="15">
        <f t="shared" si="125"/>
        <v>69200</v>
      </c>
      <c r="K1104" s="2" t="str">
        <f>IFERROR(
TRIM(_xlfn.TEXTAFTER(_xlfn.TEXTBEFORE(_xlfn.TEXTAFTER(tblRaw[[#This Row],[GOODS DESCRIPTION]],"QTY"),"/")," ")),
tblRaw[[#This Row],[Unit of measure]]
)</f>
        <v>PCS</v>
      </c>
      <c r="L1104" s="2">
        <f t="shared" si="123"/>
        <v>0.45479999999999998</v>
      </c>
      <c r="M1104" s="2" t="str">
        <f t="shared" si="124"/>
        <v>USD</v>
      </c>
      <c r="N1104" s="2">
        <v>4152</v>
      </c>
      <c r="O1104" s="2" t="s">
        <v>17</v>
      </c>
      <c r="P1104" s="2">
        <v>609.8190245664739</v>
      </c>
      <c r="Q1104" s="2">
        <v>2531968.59</v>
      </c>
      <c r="R1104" s="2">
        <v>8.1092955394477908</v>
      </c>
      <c r="S1104" s="2">
        <v>33669.795079787233</v>
      </c>
      <c r="T1104" s="6">
        <v>927713.3</v>
      </c>
    </row>
    <row r="1105" spans="1:20">
      <c r="A1105" s="5" t="s">
        <v>12</v>
      </c>
      <c r="B1105" s="2" t="s">
        <v>1463</v>
      </c>
      <c r="C1105" s="2" t="s">
        <v>14</v>
      </c>
      <c r="D1105" s="3" t="s">
        <v>15</v>
      </c>
      <c r="E1105" s="2" t="s">
        <v>1476</v>
      </c>
      <c r="F1105" s="2" t="str">
        <f t="shared" si="119"/>
        <v>STEEL</v>
      </c>
      <c r="G1105" s="2" t="str">
        <f t="shared" si="120"/>
        <v>TEA STRAINER BIG - SB-12</v>
      </c>
      <c r="H1105" s="2" t="str">
        <f t="shared" si="121"/>
        <v>QTY:26400 PCS/USD 1.2071 PER PCS</v>
      </c>
      <c r="I1105" s="15" t="str">
        <f t="shared" si="122"/>
        <v/>
      </c>
      <c r="J1105" s="15">
        <f t="shared" si="125"/>
        <v>26400</v>
      </c>
      <c r="K1105" s="2" t="str">
        <f>IFERROR(
TRIM(_xlfn.TEXTAFTER(_xlfn.TEXTBEFORE(_xlfn.TEXTAFTER(tblRaw[[#This Row],[GOODS DESCRIPTION]],"QTY"),"/")," ")),
tblRaw[[#This Row],[Unit of measure]]
)</f>
        <v>PCS</v>
      </c>
      <c r="L1105" s="2">
        <f t="shared" si="123"/>
        <v>1.2071000000000001</v>
      </c>
      <c r="M1105" s="2" t="str">
        <f t="shared" si="124"/>
        <v>USD</v>
      </c>
      <c r="N1105" s="2">
        <v>6270</v>
      </c>
      <c r="O1105" s="2" t="s">
        <v>17</v>
      </c>
      <c r="P1105" s="2">
        <v>408.89459649122813</v>
      </c>
      <c r="Q1105" s="2">
        <v>2563769.12</v>
      </c>
      <c r="R1105" s="2">
        <v>5.43742814483016</v>
      </c>
      <c r="S1105" s="2">
        <v>34092.674468085097</v>
      </c>
      <c r="T1105" s="6">
        <v>939365</v>
      </c>
    </row>
    <row r="1106" spans="1:20">
      <c r="A1106" s="5" t="s">
        <v>12</v>
      </c>
      <c r="B1106" s="2" t="s">
        <v>1477</v>
      </c>
      <c r="C1106" s="2" t="s">
        <v>14</v>
      </c>
      <c r="D1106" s="3" t="s">
        <v>15</v>
      </c>
      <c r="E1106" s="2" t="s">
        <v>1478</v>
      </c>
      <c r="F1106" s="2" t="str">
        <f t="shared" si="119"/>
        <v>KWP-1000B</v>
      </c>
      <c r="G1106" s="2" t="str">
        <f t="shared" si="120"/>
        <v>SS OIL POT 900ML</v>
      </c>
      <c r="H1106" s="2" t="str">
        <f t="shared" si="121"/>
        <v>QTY: 27000 PCS/USD 1.42 PER PCS</v>
      </c>
      <c r="I1106" s="15" t="str">
        <f t="shared" si="122"/>
        <v>QTY:</v>
      </c>
      <c r="J1106" s="15">
        <f t="shared" si="125"/>
        <v>27000</v>
      </c>
      <c r="K1106" s="2" t="str">
        <f>IFERROR(
TRIM(_xlfn.TEXTAFTER(_xlfn.TEXTBEFORE(_xlfn.TEXTAFTER(tblRaw[[#This Row],[GOODS DESCRIPTION]],"QTY"),"/")," ")),
tblRaw[[#This Row],[Unit of measure]]
)</f>
        <v>27000 PCS</v>
      </c>
      <c r="L1106" s="2">
        <f t="shared" si="123"/>
        <v>1.42</v>
      </c>
      <c r="M1106" s="2" t="str">
        <f t="shared" si="124"/>
        <v>USD</v>
      </c>
      <c r="N1106" s="2">
        <v>6975</v>
      </c>
      <c r="O1106" s="2" t="s">
        <v>17</v>
      </c>
      <c r="P1106" s="2">
        <v>449.03381935483873</v>
      </c>
      <c r="Q1106" s="2">
        <v>3132010.89</v>
      </c>
      <c r="R1106" s="2">
        <v>5.9711944063143454</v>
      </c>
      <c r="S1106" s="2">
        <v>41649.08098404255</v>
      </c>
      <c r="T1106" s="6">
        <v>1147568.8</v>
      </c>
    </row>
    <row r="1107" spans="1:20">
      <c r="A1107" s="5" t="s">
        <v>12</v>
      </c>
      <c r="B1107" s="2" t="s">
        <v>1479</v>
      </c>
      <c r="C1107" s="2" t="s">
        <v>14</v>
      </c>
      <c r="D1107" s="3" t="s">
        <v>18</v>
      </c>
      <c r="E1107" s="2" t="s">
        <v>1336</v>
      </c>
      <c r="F1107" s="2" t="str">
        <f t="shared" si="119"/>
        <v>STEEL</v>
      </c>
      <c r="G1107" s="2" t="str">
        <f t="shared" si="120"/>
        <v>SCRUBBER 6PCS SET - OKS-4156</v>
      </c>
      <c r="H1107" s="2" t="str">
        <f t="shared" si="121"/>
        <v>QTY 98000 SET / USD 0.275 PER SET</v>
      </c>
      <c r="I1107" s="15" t="str">
        <f t="shared" si="122"/>
        <v>QTY</v>
      </c>
      <c r="J1107" s="15">
        <f t="shared" si="125"/>
        <v>98000</v>
      </c>
      <c r="K1107" s="2" t="str">
        <f>IFERROR(
TRIM(_xlfn.TEXTAFTER(_xlfn.TEXTBEFORE(_xlfn.TEXTAFTER(tblRaw[[#This Row],[GOODS DESCRIPTION]],"QTY"),"/")," ")),
tblRaw[[#This Row],[Unit of measure]]
)</f>
        <v>98000 SET</v>
      </c>
      <c r="L1107" s="2">
        <f t="shared" si="123"/>
        <v>0.27500000000000002</v>
      </c>
      <c r="M1107" s="2" t="str">
        <f t="shared" si="124"/>
        <v>USD</v>
      </c>
      <c r="N1107" s="2">
        <v>8537.7999999999993</v>
      </c>
      <c r="O1107" s="2" t="s">
        <v>17</v>
      </c>
      <c r="P1107" s="2">
        <v>260.18261027430952</v>
      </c>
      <c r="Q1107" s="2">
        <v>2221387.09</v>
      </c>
      <c r="R1107" s="2">
        <v>3.4506977489961468</v>
      </c>
      <c r="S1107" s="2">
        <v>29461.36724137931</v>
      </c>
      <c r="T1107" s="6">
        <v>976521.7</v>
      </c>
    </row>
    <row r="1108" spans="1:20">
      <c r="A1108" s="5" t="s">
        <v>12</v>
      </c>
      <c r="B1108" s="2" t="s">
        <v>1480</v>
      </c>
      <c r="C1108" s="2" t="s">
        <v>14</v>
      </c>
      <c r="D1108" s="3" t="s">
        <v>18</v>
      </c>
      <c r="E1108" s="2" t="s">
        <v>1481</v>
      </c>
      <c r="F1108" s="2" t="str">
        <f t="shared" si="119"/>
        <v>STEEL</v>
      </c>
      <c r="G1108" s="2" t="str">
        <f t="shared" si="120"/>
        <v>SCRUBBER 6PCS SET - OKS-4156</v>
      </c>
      <c r="H1108" s="2" t="str">
        <f t="shared" si="121"/>
        <v>QTY 98000 SET / USD 0.275 SET</v>
      </c>
      <c r="I1108" s="15" t="str">
        <f t="shared" si="122"/>
        <v>QTY</v>
      </c>
      <c r="J1108" s="15">
        <f t="shared" si="125"/>
        <v>98000</v>
      </c>
      <c r="K1108" s="2" t="str">
        <f>IFERROR(
TRIM(_xlfn.TEXTAFTER(_xlfn.TEXTBEFORE(_xlfn.TEXTAFTER(tblRaw[[#This Row],[GOODS DESCRIPTION]],"QTY"),"/")," ")),
tblRaw[[#This Row],[Unit of measure]]
)</f>
        <v>98000 SET</v>
      </c>
      <c r="L1108" s="2">
        <f t="shared" si="123"/>
        <v>0.27500000000000002</v>
      </c>
      <c r="M1108" s="2" t="str">
        <f t="shared" si="124"/>
        <v>USD</v>
      </c>
      <c r="N1108" s="2">
        <v>8537.7999999999993</v>
      </c>
      <c r="O1108" s="2" t="s">
        <v>17</v>
      </c>
      <c r="P1108" s="2">
        <v>265.05183888121059</v>
      </c>
      <c r="Q1108" s="2">
        <v>2262959.59</v>
      </c>
      <c r="R1108" s="2">
        <v>3.5152763777348892</v>
      </c>
      <c r="S1108" s="2">
        <v>30012.726657824929</v>
      </c>
      <c r="T1108" s="6">
        <v>994797</v>
      </c>
    </row>
    <row r="1109" spans="1:20">
      <c r="A1109" s="5" t="s">
        <v>12</v>
      </c>
      <c r="B1109" s="2" t="s">
        <v>1482</v>
      </c>
      <c r="C1109" s="2" t="s">
        <v>14</v>
      </c>
      <c r="D1109" s="3" t="s">
        <v>15</v>
      </c>
      <c r="E1109" s="2" t="s">
        <v>1483</v>
      </c>
      <c r="F1109" s="2" t="str">
        <f t="shared" si="119"/>
        <v>STEEL</v>
      </c>
      <c r="G1109" s="2" t="str">
        <f t="shared" si="120"/>
        <v>LUNCH BOX 3 LAYER - 8505</v>
      </c>
      <c r="H1109" s="2" t="str">
        <f t="shared" si="121"/>
        <v>QTY 33600 PCS / USD 3.45 PER PCS</v>
      </c>
      <c r="I1109" s="15" t="str">
        <f t="shared" si="122"/>
        <v/>
      </c>
      <c r="J1109" s="15">
        <f t="shared" si="125"/>
        <v>33600</v>
      </c>
      <c r="K1109" s="2" t="str">
        <f>IFERROR(
TRIM(_xlfn.TEXTAFTER(_xlfn.TEXTBEFORE(_xlfn.TEXTAFTER(tblRaw[[#This Row],[GOODS DESCRIPTION]],"QTY"),"/")," ")),
tblRaw[[#This Row],[Unit of measure]]
)</f>
        <v>33600 PCS</v>
      </c>
      <c r="L1109" s="2">
        <f t="shared" si="123"/>
        <v>3.45</v>
      </c>
      <c r="M1109" s="2" t="str">
        <f t="shared" si="124"/>
        <v>USD</v>
      </c>
      <c r="N1109" s="2">
        <v>21784</v>
      </c>
      <c r="O1109" s="2" t="s">
        <v>17</v>
      </c>
      <c r="P1109" s="2">
        <v>424.819838872567</v>
      </c>
      <c r="Q1109" s="2">
        <v>9254275.3699999992</v>
      </c>
      <c r="R1109" s="2">
        <v>5.6342153696626918</v>
      </c>
      <c r="S1109" s="2">
        <v>122735.7476127321</v>
      </c>
      <c r="T1109" s="6">
        <v>3390766.5</v>
      </c>
    </row>
    <row r="1110" spans="1:20">
      <c r="A1110" s="5" t="s">
        <v>12</v>
      </c>
      <c r="B1110" s="2" t="s">
        <v>1482</v>
      </c>
      <c r="C1110" s="2" t="s">
        <v>14</v>
      </c>
      <c r="D1110" s="3" t="s">
        <v>15</v>
      </c>
      <c r="E1110" s="2" t="s">
        <v>1484</v>
      </c>
      <c r="F1110" s="2" t="str">
        <f t="shared" si="119"/>
        <v>STEEL</v>
      </c>
      <c r="G1110" s="2" t="str">
        <f t="shared" si="120"/>
        <v>LUNCH BOX - 6561</v>
      </c>
      <c r="H1110" s="2" t="str">
        <f t="shared" si="121"/>
        <v>QTY 21240 PCS / USD 2.54 PER PCS</v>
      </c>
      <c r="I1110" s="15" t="str">
        <f t="shared" si="122"/>
        <v/>
      </c>
      <c r="J1110" s="15">
        <f t="shared" si="125"/>
        <v>21240</v>
      </c>
      <c r="K1110" s="2" t="str">
        <f>IFERROR(
TRIM(_xlfn.TEXTAFTER(_xlfn.TEXTBEFORE(_xlfn.TEXTAFTER(tblRaw[[#This Row],[GOODS DESCRIPTION]],"QTY"),"/")," ")),
tblRaw[[#This Row],[Unit of measure]]
)</f>
        <v>21240 PCS</v>
      </c>
      <c r="L1110" s="2">
        <f t="shared" si="123"/>
        <v>2.54</v>
      </c>
      <c r="M1110" s="2" t="str">
        <f t="shared" si="124"/>
        <v>USD</v>
      </c>
      <c r="N1110" s="2">
        <v>8094.8</v>
      </c>
      <c r="O1110" s="2" t="s">
        <v>17</v>
      </c>
      <c r="P1110" s="2">
        <v>532.06676261303551</v>
      </c>
      <c r="Q1110" s="2">
        <v>4306974.03</v>
      </c>
      <c r="R1110" s="2">
        <v>7.0565883635681086</v>
      </c>
      <c r="S1110" s="2">
        <v>57121.671485411141</v>
      </c>
      <c r="T1110" s="6">
        <v>1578075.3</v>
      </c>
    </row>
    <row r="1111" spans="1:20">
      <c r="A1111" s="5" t="s">
        <v>12</v>
      </c>
      <c r="B1111" s="2" t="s">
        <v>1482</v>
      </c>
      <c r="C1111" s="2" t="s">
        <v>14</v>
      </c>
      <c r="D1111" s="3" t="s">
        <v>15</v>
      </c>
      <c r="E1111" s="2" t="s">
        <v>1485</v>
      </c>
      <c r="F1111" s="2" t="str">
        <f t="shared" si="119"/>
        <v>STEEL</v>
      </c>
      <c r="G1111" s="2" t="str">
        <f t="shared" si="120"/>
        <v>LUNCH BOX 2 LAYER - 8504</v>
      </c>
      <c r="H1111" s="2" t="str">
        <f t="shared" si="121"/>
        <v>QTY 23676 PCS / USD 2.49 PER PCS</v>
      </c>
      <c r="I1111" s="15" t="str">
        <f t="shared" si="122"/>
        <v/>
      </c>
      <c r="J1111" s="15">
        <f t="shared" si="125"/>
        <v>23676</v>
      </c>
      <c r="K1111" s="2" t="str">
        <f>IFERROR(
TRIM(_xlfn.TEXTAFTER(_xlfn.TEXTBEFORE(_xlfn.TEXTAFTER(tblRaw[[#This Row],[GOODS DESCRIPTION]],"QTY"),"/")," ")),
tblRaw[[#This Row],[Unit of measure]]
)</f>
        <v>23676 PCS</v>
      </c>
      <c r="L1111" s="2">
        <f t="shared" si="123"/>
        <v>2.4900000000000002</v>
      </c>
      <c r="M1111" s="2" t="str">
        <f t="shared" si="124"/>
        <v>USD</v>
      </c>
      <c r="N1111" s="2">
        <v>11325.02</v>
      </c>
      <c r="O1111" s="2" t="s">
        <v>17</v>
      </c>
      <c r="P1111" s="2">
        <v>415.57817734538207</v>
      </c>
      <c r="Q1111" s="2">
        <v>4706431.17</v>
      </c>
      <c r="R1111" s="2">
        <v>5.511646914394988</v>
      </c>
      <c r="S1111" s="2">
        <v>62419.511538461527</v>
      </c>
      <c r="T1111" s="6">
        <v>1724436.3</v>
      </c>
    </row>
    <row r="1112" spans="1:20">
      <c r="A1112" s="5" t="s">
        <v>12</v>
      </c>
      <c r="B1112" s="2" t="s">
        <v>1486</v>
      </c>
      <c r="C1112" s="2" t="s">
        <v>14</v>
      </c>
      <c r="D1112" s="3" t="s">
        <v>15</v>
      </c>
      <c r="E1112" s="2" t="s">
        <v>1487</v>
      </c>
      <c r="F1112" s="2" t="str">
        <f t="shared" si="119"/>
        <v>STEEL</v>
      </c>
      <c r="G1112" s="2" t="str">
        <f t="shared" si="120"/>
        <v>ZARA - NP-003</v>
      </c>
      <c r="H1112" s="2" t="str">
        <f t="shared" si="121"/>
        <v>QTY 180000 / USD 0.4563 PER PCS</v>
      </c>
      <c r="I1112" s="15" t="str">
        <f t="shared" si="122"/>
        <v>QTY</v>
      </c>
      <c r="J1112" s="15">
        <f t="shared" si="125"/>
        <v>180000</v>
      </c>
      <c r="K1112" s="2" t="str">
        <f>IFERROR(
TRIM(_xlfn.TEXTAFTER(_xlfn.TEXTBEFORE(_xlfn.TEXTAFTER(tblRaw[[#This Row],[GOODS DESCRIPTION]],"QTY"),"/")," ")),
tblRaw[[#This Row],[Unit of measure]]
)</f>
        <v>180000</v>
      </c>
      <c r="L1112" s="2">
        <f t="shared" si="123"/>
        <v>0.45629999999999998</v>
      </c>
      <c r="M1112" s="2" t="str">
        <f t="shared" si="124"/>
        <v>USD</v>
      </c>
      <c r="N1112" s="2">
        <v>16800</v>
      </c>
      <c r="O1112" s="2" t="s">
        <v>17</v>
      </c>
      <c r="P1112" s="2">
        <v>391.96862083333332</v>
      </c>
      <c r="Q1112" s="2">
        <v>6585072.8300000001</v>
      </c>
      <c r="R1112" s="2">
        <v>5.1985228227232536</v>
      </c>
      <c r="S1112" s="2">
        <v>87335.183421750655</v>
      </c>
      <c r="T1112" s="6">
        <v>2412770.7999999998</v>
      </c>
    </row>
    <row r="1113" spans="1:20">
      <c r="A1113" s="5" t="s">
        <v>12</v>
      </c>
      <c r="B1113" s="2" t="s">
        <v>1486</v>
      </c>
      <c r="C1113" s="2" t="s">
        <v>14</v>
      </c>
      <c r="D1113" s="3" t="s">
        <v>15</v>
      </c>
      <c r="E1113" s="2" t="s">
        <v>1444</v>
      </c>
      <c r="F1113" s="2" t="str">
        <f t="shared" si="119"/>
        <v>STAINLESS</v>
      </c>
      <c r="G1113" s="2" t="str">
        <f t="shared" si="120"/>
        <v>STEEL SPORTS BOTTLE - KWB-600F</v>
      </c>
      <c r="H1113" s="2" t="str">
        <f t="shared" si="121"/>
        <v>QTY 50400 PCS / USD 0.99 PER PCS</v>
      </c>
      <c r="I1113" s="15" t="str">
        <f t="shared" si="122"/>
        <v>QTY</v>
      </c>
      <c r="J1113" s="15">
        <f t="shared" si="125"/>
        <v>50400</v>
      </c>
      <c r="K1113" s="2" t="str">
        <f>IFERROR(
TRIM(_xlfn.TEXTAFTER(_xlfn.TEXTBEFORE(_xlfn.TEXTAFTER(tblRaw[[#This Row],[GOODS DESCRIPTION]],"QTY"),"/")," ")),
tblRaw[[#This Row],[Unit of measure]]
)</f>
        <v>50400 PCS</v>
      </c>
      <c r="L1113" s="2">
        <f t="shared" si="123"/>
        <v>0.99</v>
      </c>
      <c r="M1113" s="2" t="str">
        <f t="shared" si="124"/>
        <v>USD</v>
      </c>
      <c r="N1113" s="2">
        <v>7560</v>
      </c>
      <c r="O1113" s="2" t="s">
        <v>17</v>
      </c>
      <c r="P1113" s="2">
        <v>530.67042328042328</v>
      </c>
      <c r="Q1113" s="2">
        <v>4011868.4</v>
      </c>
      <c r="R1113" s="2">
        <v>7.0380692742761699</v>
      </c>
      <c r="S1113" s="2">
        <v>53207.803713527843</v>
      </c>
      <c r="T1113" s="6">
        <v>1469948.6</v>
      </c>
    </row>
    <row r="1114" spans="1:20">
      <c r="A1114" s="5" t="s">
        <v>12</v>
      </c>
      <c r="B1114" s="2" t="s">
        <v>1486</v>
      </c>
      <c r="C1114" s="2" t="s">
        <v>14</v>
      </c>
      <c r="D1114" s="3" t="s">
        <v>15</v>
      </c>
      <c r="E1114" s="2" t="s">
        <v>1488</v>
      </c>
      <c r="F1114" s="2" t="str">
        <f t="shared" si="119"/>
        <v>STEEL</v>
      </c>
      <c r="G1114" s="2" t="str">
        <f t="shared" si="120"/>
        <v>TOWEL HANGER - AM-280</v>
      </c>
      <c r="H1114" s="2" t="str">
        <f t="shared" si="121"/>
        <v>QTY 720 PCS / USD 0.826 PER PCS</v>
      </c>
      <c r="I1114" s="15" t="str">
        <f t="shared" si="122"/>
        <v/>
      </c>
      <c r="J1114" s="15">
        <f t="shared" si="125"/>
        <v>720</v>
      </c>
      <c r="K1114" s="2" t="str">
        <f>IFERROR(
TRIM(_xlfn.TEXTAFTER(_xlfn.TEXTBEFORE(_xlfn.TEXTAFTER(tblRaw[[#This Row],[GOODS DESCRIPTION]],"QTY"),"/")," ")),
tblRaw[[#This Row],[Unit of measure]]
)</f>
        <v>720 PCS</v>
      </c>
      <c r="L1114" s="2">
        <f t="shared" si="123"/>
        <v>0.82599999999999996</v>
      </c>
      <c r="M1114" s="2" t="str">
        <f t="shared" si="124"/>
        <v>USD</v>
      </c>
      <c r="N1114" s="2">
        <v>90</v>
      </c>
      <c r="O1114" s="2" t="s">
        <v>17</v>
      </c>
      <c r="P1114" s="2">
        <v>541.6734444444445</v>
      </c>
      <c r="Q1114" s="2">
        <v>48750.61</v>
      </c>
      <c r="R1114" s="2">
        <v>7.1839979369289724</v>
      </c>
      <c r="S1114" s="2">
        <v>646.55981432360738</v>
      </c>
      <c r="T1114" s="6">
        <v>17862.2</v>
      </c>
    </row>
    <row r="1115" spans="1:20">
      <c r="A1115" s="5" t="s">
        <v>12</v>
      </c>
      <c r="B1115" s="2" t="s">
        <v>1486</v>
      </c>
      <c r="C1115" s="2" t="s">
        <v>14</v>
      </c>
      <c r="D1115" s="3" t="s">
        <v>15</v>
      </c>
      <c r="E1115" s="2" t="s">
        <v>1489</v>
      </c>
      <c r="F1115" s="2" t="str">
        <f t="shared" si="119"/>
        <v>STEEL</v>
      </c>
      <c r="G1115" s="2" t="str">
        <f t="shared" si="120"/>
        <v>TEA STRAINER - NP-55</v>
      </c>
      <c r="H1115" s="2" t="str">
        <f t="shared" si="121"/>
        <v>QTY 100800 PCS / USD 0.3239 PER PCS</v>
      </c>
      <c r="I1115" s="15" t="str">
        <f t="shared" si="122"/>
        <v>QTY</v>
      </c>
      <c r="J1115" s="15">
        <f t="shared" si="125"/>
        <v>100800</v>
      </c>
      <c r="K1115" s="2" t="str">
        <f>IFERROR(
TRIM(_xlfn.TEXTAFTER(_xlfn.TEXTBEFORE(_xlfn.TEXTAFTER(tblRaw[[#This Row],[GOODS DESCRIPTION]],"QTY"),"/")," ")),
tblRaw[[#This Row],[Unit of measure]]
)</f>
        <v>100800 PCS</v>
      </c>
      <c r="L1115" s="2">
        <f t="shared" si="123"/>
        <v>0.32390000000000002</v>
      </c>
      <c r="M1115" s="2" t="str">
        <f t="shared" si="124"/>
        <v>USD</v>
      </c>
      <c r="N1115" s="2">
        <v>4620</v>
      </c>
      <c r="O1115" s="2" t="s">
        <v>17</v>
      </c>
      <c r="P1115" s="2">
        <v>566.58760389610393</v>
      </c>
      <c r="Q1115" s="2">
        <v>2617634.73</v>
      </c>
      <c r="R1115" s="2">
        <v>7.5144244548554893</v>
      </c>
      <c r="S1115" s="2">
        <v>34716.640981432363</v>
      </c>
      <c r="T1115" s="6">
        <v>959101.3</v>
      </c>
    </row>
    <row r="1116" spans="1:20">
      <c r="A1116" s="5" t="s">
        <v>12</v>
      </c>
      <c r="B1116" s="2" t="s">
        <v>1486</v>
      </c>
      <c r="C1116" s="2" t="s">
        <v>14</v>
      </c>
      <c r="D1116" s="3" t="s">
        <v>15</v>
      </c>
      <c r="E1116" s="2" t="s">
        <v>1490</v>
      </c>
      <c r="F1116" s="2" t="str">
        <f t="shared" si="119"/>
        <v>STEEL</v>
      </c>
      <c r="G1116" s="2" t="str">
        <f t="shared" si="120"/>
        <v>HAND BLENDER - RS-02</v>
      </c>
      <c r="H1116" s="2" t="str">
        <f t="shared" si="121"/>
        <v>QTY 50000 PCS / USD 0.4548 PER PCS</v>
      </c>
      <c r="I1116" s="15" t="str">
        <f t="shared" si="122"/>
        <v/>
      </c>
      <c r="J1116" s="15">
        <f t="shared" si="125"/>
        <v>50000</v>
      </c>
      <c r="K1116" s="2" t="str">
        <f>IFERROR(
TRIM(_xlfn.TEXTAFTER(_xlfn.TEXTBEFORE(_xlfn.TEXTAFTER(tblRaw[[#This Row],[GOODS DESCRIPTION]],"QTY"),"/")," ")),
tblRaw[[#This Row],[Unit of measure]]
)</f>
        <v>50000 PCS</v>
      </c>
      <c r="L1116" s="2">
        <f t="shared" si="123"/>
        <v>0.45479999999999998</v>
      </c>
      <c r="M1116" s="2" t="str">
        <f t="shared" si="124"/>
        <v>USD</v>
      </c>
      <c r="N1116" s="2">
        <v>3000</v>
      </c>
      <c r="O1116" s="2" t="s">
        <v>17</v>
      </c>
      <c r="P1116" s="2">
        <v>607.72454333333326</v>
      </c>
      <c r="Q1116" s="2">
        <v>1823173.63</v>
      </c>
      <c r="R1116" s="2">
        <v>8.0600072060123775</v>
      </c>
      <c r="S1116" s="2">
        <v>24180.021618037132</v>
      </c>
      <c r="T1116" s="6">
        <v>668010.80000000005</v>
      </c>
    </row>
    <row r="1117" spans="1:20">
      <c r="A1117" s="5" t="s">
        <v>12</v>
      </c>
      <c r="B1117" s="2" t="s">
        <v>1486</v>
      </c>
      <c r="C1117" s="2" t="s">
        <v>14</v>
      </c>
      <c r="D1117" s="3" t="s">
        <v>15</v>
      </c>
      <c r="E1117" s="2" t="s">
        <v>1491</v>
      </c>
      <c r="F1117" s="2" t="str">
        <f t="shared" si="119"/>
        <v>MILD</v>
      </c>
      <c r="G1117" s="2" t="str">
        <f t="shared" si="120"/>
        <v>STEEL MULTI FUNCTION CLOTH STAND - RYX-02-021A</v>
      </c>
      <c r="H1117" s="2" t="str">
        <f t="shared" si="121"/>
        <v>QTY : 6480 NUM USD 8.85 PER NUM</v>
      </c>
      <c r="I1117" s="15" t="str">
        <f t="shared" si="122"/>
        <v/>
      </c>
      <c r="J1117" s="15" t="str">
        <f t="shared" si="125"/>
        <v/>
      </c>
      <c r="K1117" s="2">
        <f ca="1">IFERROR(
TRIM(_xlfn.TEXTAFTER(_xlfn.TEXTBEFORE(_xlfn.TEXTAFTER(tblRaw[[#This Row],[GOODS DESCRIPTION]],"QTY"),"/")," ")),
tblRaw[[#This Row],[Unit of measure]]
)</f>
        <v>0</v>
      </c>
      <c r="L1117" s="2">
        <f t="shared" si="123"/>
        <v>8.85</v>
      </c>
      <c r="M1117" s="2" t="str">
        <f t="shared" si="124"/>
        <v>USD</v>
      </c>
      <c r="N1117" s="2">
        <v>23760</v>
      </c>
      <c r="O1117" s="2" t="s">
        <v>17</v>
      </c>
      <c r="P1117" s="2">
        <v>236.7723308080808</v>
      </c>
      <c r="Q1117" s="2">
        <v>5625710.5800000001</v>
      </c>
      <c r="R1117" s="2">
        <v>3.140216588966589</v>
      </c>
      <c r="S1117" s="2">
        <v>74611.546153846153</v>
      </c>
      <c r="T1117" s="6">
        <v>2061260.3</v>
      </c>
    </row>
    <row r="1118" spans="1:20">
      <c r="A1118" s="5" t="s">
        <v>12</v>
      </c>
      <c r="B1118" s="2" t="s">
        <v>1486</v>
      </c>
      <c r="C1118" s="2" t="s">
        <v>14</v>
      </c>
      <c r="D1118" s="3" t="s">
        <v>15</v>
      </c>
      <c r="E1118" s="2" t="s">
        <v>1492</v>
      </c>
      <c r="F1118" s="2" t="str">
        <f t="shared" si="119"/>
        <v>STEEL</v>
      </c>
      <c r="G1118" s="2" t="str">
        <f t="shared" si="120"/>
        <v>SALT BOTTLE - NP-19</v>
      </c>
      <c r="H1118" s="2" t="str">
        <f t="shared" si="121"/>
        <v>QTY 26256 PCS / USD 0.4984 PER PCS</v>
      </c>
      <c r="I1118" s="15" t="str">
        <f t="shared" si="122"/>
        <v>QTY</v>
      </c>
      <c r="J1118" s="15">
        <f t="shared" si="125"/>
        <v>26256</v>
      </c>
      <c r="K1118" s="2" t="str">
        <f>IFERROR(
TRIM(_xlfn.TEXTAFTER(_xlfn.TEXTBEFORE(_xlfn.TEXTAFTER(tblRaw[[#This Row],[GOODS DESCRIPTION]],"QTY"),"/")," ")),
tblRaw[[#This Row],[Unit of measure]]
)</f>
        <v>26256 PCS</v>
      </c>
      <c r="L1118" s="2">
        <f t="shared" si="123"/>
        <v>0.49840000000000001</v>
      </c>
      <c r="M1118" s="2" t="str">
        <f t="shared" si="124"/>
        <v>USD</v>
      </c>
      <c r="N1118" s="2">
        <v>4102.5</v>
      </c>
      <c r="O1118" s="2" t="s">
        <v>17</v>
      </c>
      <c r="P1118" s="2">
        <v>255.73818403412551</v>
      </c>
      <c r="Q1118" s="2">
        <v>1049165.8999999999</v>
      </c>
      <c r="R1118" s="2">
        <v>3.3917531039008679</v>
      </c>
      <c r="S1118" s="2">
        <v>13914.66710875331</v>
      </c>
      <c r="T1118" s="6">
        <v>384414.4</v>
      </c>
    </row>
    <row r="1119" spans="1:20">
      <c r="A1119" s="5" t="s">
        <v>12</v>
      </c>
      <c r="B1119" s="2" t="s">
        <v>1493</v>
      </c>
      <c r="C1119" s="2" t="s">
        <v>14</v>
      </c>
      <c r="D1119" s="3" t="s">
        <v>15</v>
      </c>
      <c r="E1119" s="2" t="s">
        <v>1494</v>
      </c>
      <c r="F1119" s="2" t="str">
        <f t="shared" si="119"/>
        <v>STAINLESS</v>
      </c>
      <c r="G1119" s="2" t="str">
        <f t="shared" si="120"/>
        <v>STEEL COLA BOTTLE 750ML SK750 SL-01</v>
      </c>
      <c r="H1119" s="2" t="str">
        <f t="shared" si="121"/>
        <v>QTY 10476 PCS / USD 1.245 PER PCS</v>
      </c>
      <c r="I1119" s="15" t="str">
        <f t="shared" si="122"/>
        <v/>
      </c>
      <c r="J1119" s="15">
        <f t="shared" si="125"/>
        <v>10476</v>
      </c>
      <c r="K1119" s="2" t="str">
        <f>IFERROR(
TRIM(_xlfn.TEXTAFTER(_xlfn.TEXTBEFORE(_xlfn.TEXTAFTER(tblRaw[[#This Row],[GOODS DESCRIPTION]],"QTY"),"/")," ")),
tblRaw[[#This Row],[Unit of measure]]
)</f>
        <v>10476 PCS</v>
      </c>
      <c r="L1119" s="2">
        <f t="shared" si="123"/>
        <v>1.2450000000000001</v>
      </c>
      <c r="M1119" s="2" t="str">
        <f t="shared" si="124"/>
        <v>USD</v>
      </c>
      <c r="N1119" s="2">
        <v>2095.1999999999998</v>
      </c>
      <c r="O1119" s="2" t="s">
        <v>17</v>
      </c>
      <c r="P1119" s="2">
        <v>502.49506491027108</v>
      </c>
      <c r="Q1119" s="2">
        <v>1052827.6599999999</v>
      </c>
      <c r="R1119" s="2">
        <v>6.6643907813033296</v>
      </c>
      <c r="S1119" s="2">
        <v>13963.23156498674</v>
      </c>
      <c r="T1119" s="6">
        <v>385756.1</v>
      </c>
    </row>
    <row r="1120" spans="1:20">
      <c r="A1120" s="5" t="s">
        <v>12</v>
      </c>
      <c r="B1120" s="2" t="s">
        <v>1493</v>
      </c>
      <c r="C1120" s="2" t="s">
        <v>14</v>
      </c>
      <c r="D1120" s="3" t="s">
        <v>15</v>
      </c>
      <c r="E1120" s="2" t="s">
        <v>1495</v>
      </c>
      <c r="F1120" s="2" t="str">
        <f t="shared" si="119"/>
        <v>STAINLESS</v>
      </c>
      <c r="G1120" s="2" t="str">
        <f t="shared" si="120"/>
        <v>STEEL SPORTS BOTTLE 650ML S115 NP-21</v>
      </c>
      <c r="H1120" s="2" t="str">
        <f t="shared" si="121"/>
        <v>QTY 43200 PCS / USD 1.110 PER PCS</v>
      </c>
      <c r="I1120" s="15" t="str">
        <f t="shared" si="122"/>
        <v>QTY</v>
      </c>
      <c r="J1120" s="15">
        <f t="shared" si="125"/>
        <v>43200</v>
      </c>
      <c r="K1120" s="2" t="str">
        <f>IFERROR(
TRIM(_xlfn.TEXTAFTER(_xlfn.TEXTBEFORE(_xlfn.TEXTAFTER(tblRaw[[#This Row],[GOODS DESCRIPTION]],"QTY"),"/")," ")),
tblRaw[[#This Row],[Unit of measure]]
)</f>
        <v>43200 PCS</v>
      </c>
      <c r="L1120" s="2">
        <f t="shared" si="123"/>
        <v>1.1100000000000001</v>
      </c>
      <c r="M1120" s="2" t="str">
        <f t="shared" si="124"/>
        <v>USD</v>
      </c>
      <c r="N1120" s="2">
        <v>7680</v>
      </c>
      <c r="O1120" s="2" t="s">
        <v>17</v>
      </c>
      <c r="P1120" s="2">
        <v>504.00860286458328</v>
      </c>
      <c r="Q1120" s="2">
        <v>3870786.07</v>
      </c>
      <c r="R1120" s="2">
        <v>6.684464228973253</v>
      </c>
      <c r="S1120" s="2">
        <v>51336.685278514582</v>
      </c>
      <c r="T1120" s="6">
        <v>1418256</v>
      </c>
    </row>
    <row r="1121" spans="1:20">
      <c r="A1121" s="5" t="s">
        <v>12</v>
      </c>
      <c r="B1121" s="2" t="s">
        <v>1493</v>
      </c>
      <c r="C1121" s="2" t="s">
        <v>14</v>
      </c>
      <c r="D1121" s="3" t="s">
        <v>15</v>
      </c>
      <c r="E1121" s="2" t="s">
        <v>1496</v>
      </c>
      <c r="F1121" s="2" t="str">
        <f t="shared" si="119"/>
        <v>STAINLESS</v>
      </c>
      <c r="G1121" s="2" t="str">
        <f t="shared" si="120"/>
        <v>STEEL SPORTS BOTTLE 750ML SG-702 SB-01</v>
      </c>
      <c r="H1121" s="2" t="str">
        <f t="shared" si="121"/>
        <v>QTY 22968 PCS / USD 1.150 PER PCS</v>
      </c>
      <c r="I1121" s="15" t="str">
        <f t="shared" si="122"/>
        <v>QTY</v>
      </c>
      <c r="J1121" s="15">
        <f t="shared" si="125"/>
        <v>22968</v>
      </c>
      <c r="K1121" s="2" t="str">
        <f>IFERROR(
TRIM(_xlfn.TEXTAFTER(_xlfn.TEXTBEFORE(_xlfn.TEXTAFTER(tblRaw[[#This Row],[GOODS DESCRIPTION]],"QTY"),"/")," ")),
tblRaw[[#This Row],[Unit of measure]]
)</f>
        <v>22968 PCS</v>
      </c>
      <c r="L1121" s="2">
        <f t="shared" si="123"/>
        <v>1.1499999999999999</v>
      </c>
      <c r="M1121" s="2" t="str">
        <f t="shared" si="124"/>
        <v>USD</v>
      </c>
      <c r="N1121" s="2">
        <v>3636.6</v>
      </c>
      <c r="O1121" s="2" t="s">
        <v>17</v>
      </c>
      <c r="P1121" s="2">
        <v>586.29735742176763</v>
      </c>
      <c r="Q1121" s="2">
        <v>2132128.9700000002</v>
      </c>
      <c r="R1121" s="2">
        <v>7.7758270215088539</v>
      </c>
      <c r="S1121" s="2">
        <v>28277.572546419098</v>
      </c>
      <c r="T1121" s="6">
        <v>781212.1</v>
      </c>
    </row>
    <row r="1122" spans="1:20">
      <c r="A1122" s="5" t="s">
        <v>12</v>
      </c>
      <c r="B1122" s="2" t="s">
        <v>1493</v>
      </c>
      <c r="C1122" s="2" t="s">
        <v>14</v>
      </c>
      <c r="D1122" s="3" t="s">
        <v>15</v>
      </c>
      <c r="E1122" s="2" t="s">
        <v>1497</v>
      </c>
      <c r="F1122" s="2" t="str">
        <f t="shared" si="119"/>
        <v>STAINLESS</v>
      </c>
      <c r="G1122" s="2" t="str">
        <f t="shared" si="120"/>
        <v>STEEL BOTTLE 750ML SG805 AM-06</v>
      </c>
      <c r="H1122" s="2" t="str">
        <f t="shared" si="121"/>
        <v>QTY 10908 PCS / USD 1.110 PER PCS</v>
      </c>
      <c r="I1122" s="15" t="str">
        <f t="shared" si="122"/>
        <v/>
      </c>
      <c r="J1122" s="15">
        <f t="shared" si="125"/>
        <v>10908</v>
      </c>
      <c r="K1122" s="2" t="str">
        <f>IFERROR(
TRIM(_xlfn.TEXTAFTER(_xlfn.TEXTBEFORE(_xlfn.TEXTAFTER(tblRaw[[#This Row],[GOODS DESCRIPTION]],"QTY"),"/")," ")),
tblRaw[[#This Row],[Unit of measure]]
)</f>
        <v>10908 PCS</v>
      </c>
      <c r="L1122" s="2">
        <f t="shared" si="123"/>
        <v>1.1100000000000001</v>
      </c>
      <c r="M1122" s="2" t="str">
        <f t="shared" si="124"/>
        <v>USD</v>
      </c>
      <c r="N1122" s="2">
        <v>1636.2</v>
      </c>
      <c r="O1122" s="2" t="s">
        <v>17</v>
      </c>
      <c r="P1122" s="2">
        <v>597.34352768610188</v>
      </c>
      <c r="Q1122" s="2">
        <v>977373.48</v>
      </c>
      <c r="R1122" s="2">
        <v>7.922327953396576</v>
      </c>
      <c r="S1122" s="2">
        <v>12962.51299734748</v>
      </c>
      <c r="T1122" s="6">
        <v>358109.7</v>
      </c>
    </row>
    <row r="1123" spans="1:20">
      <c r="A1123" s="5" t="s">
        <v>12</v>
      </c>
      <c r="B1123" s="2" t="s">
        <v>1498</v>
      </c>
      <c r="C1123" s="2" t="s">
        <v>14</v>
      </c>
      <c r="D1123" s="3" t="s">
        <v>15</v>
      </c>
      <c r="E1123" s="2" t="s">
        <v>1499</v>
      </c>
      <c r="F1123" s="2" t="str">
        <f t="shared" si="119"/>
        <v>STEEL</v>
      </c>
      <c r="G1123" s="2" t="str">
        <f t="shared" si="120"/>
        <v>SALT BOTTLE ITEM NO-NP-19</v>
      </c>
      <c r="H1123" s="2" t="str">
        <f t="shared" si="121"/>
        <v>QTY:31680 PCS USD 0.498 PER PCS</v>
      </c>
      <c r="I1123" s="15" t="str">
        <f t="shared" si="122"/>
        <v>QTY:31680</v>
      </c>
      <c r="J1123" s="15">
        <f t="shared" si="125"/>
        <v>31680</v>
      </c>
      <c r="K1123" s="2">
        <f ca="1">IFERROR(
TRIM(_xlfn.TEXTAFTER(_xlfn.TEXTBEFORE(_xlfn.TEXTAFTER(tblRaw[[#This Row],[GOODS DESCRIPTION]],"QTY"),"/")," ")),
tblRaw[[#This Row],[Unit of measure]]
)</f>
        <v>0</v>
      </c>
      <c r="L1123" s="2">
        <f t="shared" si="123"/>
        <v>0.498</v>
      </c>
      <c r="M1123" s="2" t="str">
        <f t="shared" si="124"/>
        <v>USD</v>
      </c>
      <c r="N1123" s="2">
        <v>4950</v>
      </c>
      <c r="O1123" s="2" t="s">
        <v>17</v>
      </c>
      <c r="P1123" s="2">
        <v>255.4479737373737</v>
      </c>
      <c r="Q1123" s="2">
        <v>1264467.47</v>
      </c>
      <c r="R1123" s="2">
        <v>3.3924033696862379</v>
      </c>
      <c r="S1123" s="2">
        <v>16792.39667994688</v>
      </c>
      <c r="T1123" s="6">
        <v>463300.8</v>
      </c>
    </row>
    <row r="1124" spans="1:20">
      <c r="A1124" s="5" t="s">
        <v>12</v>
      </c>
      <c r="B1124" s="2" t="s">
        <v>1500</v>
      </c>
      <c r="C1124" s="2" t="s">
        <v>14</v>
      </c>
      <c r="D1124" s="3" t="s">
        <v>15</v>
      </c>
      <c r="E1124" s="2" t="s">
        <v>1501</v>
      </c>
      <c r="F1124" s="2" t="str">
        <f t="shared" si="119"/>
        <v>HOUSEHOLD</v>
      </c>
      <c r="G1124" s="2" t="str">
        <f t="shared" si="120"/>
        <v>STEEL HOOK 3 PCS SET -2628</v>
      </c>
      <c r="H1124" s="2" t="str">
        <f t="shared" si="121"/>
        <v>QTY : 19584 SET/USD 0.445 PER SET</v>
      </c>
      <c r="I1124" s="15" t="str">
        <f t="shared" si="122"/>
        <v>QTY</v>
      </c>
      <c r="J1124" s="15" t="str">
        <f t="shared" si="125"/>
        <v/>
      </c>
      <c r="K1124" s="2" t="str">
        <f>IFERROR(
TRIM(_xlfn.TEXTAFTER(_xlfn.TEXTBEFORE(_xlfn.TEXTAFTER(tblRaw[[#This Row],[GOODS DESCRIPTION]],"QTY"),"/")," ")),
tblRaw[[#This Row],[Unit of measure]]
)</f>
        <v>: 19584 SET</v>
      </c>
      <c r="L1124" s="2">
        <f t="shared" si="123"/>
        <v>0.44500000000000001</v>
      </c>
      <c r="M1124" s="2" t="str">
        <f t="shared" si="124"/>
        <v>USD</v>
      </c>
      <c r="N1124" s="2">
        <v>663.68</v>
      </c>
      <c r="O1124" s="2" t="s">
        <v>17</v>
      </c>
      <c r="P1124" s="2">
        <v>1014.719021215043</v>
      </c>
      <c r="Q1124" s="2">
        <v>673448.72</v>
      </c>
      <c r="R1124" s="2">
        <v>13.475684212683181</v>
      </c>
      <c r="S1124" s="2">
        <v>8943.5420982735723</v>
      </c>
      <c r="T1124" s="6">
        <v>246751.6</v>
      </c>
    </row>
    <row r="1125" spans="1:20">
      <c r="A1125" s="5" t="s">
        <v>12</v>
      </c>
      <c r="B1125" s="2" t="s">
        <v>1502</v>
      </c>
      <c r="C1125" s="2" t="s">
        <v>14</v>
      </c>
      <c r="D1125" s="3" t="s">
        <v>15</v>
      </c>
      <c r="E1125" s="2" t="s">
        <v>1503</v>
      </c>
      <c r="F1125" s="2" t="str">
        <f t="shared" si="119"/>
        <v>MILD</v>
      </c>
      <c r="G1125" s="2" t="str">
        <f t="shared" si="120"/>
        <v>STEEL MULTI FUNCTION CLOTH STAND RYX-02-020</v>
      </c>
      <c r="H1125" s="2" t="str">
        <f t="shared" si="121"/>
        <v>QTY 2464 PCS / USD 14.20 PER PCS</v>
      </c>
      <c r="I1125" s="15" t="str">
        <f t="shared" si="122"/>
        <v/>
      </c>
      <c r="J1125" s="15">
        <f t="shared" si="125"/>
        <v>2464</v>
      </c>
      <c r="K1125" s="2" t="str">
        <f>IFERROR(
TRIM(_xlfn.TEXTAFTER(_xlfn.TEXTBEFORE(_xlfn.TEXTAFTER(tblRaw[[#This Row],[GOODS DESCRIPTION]],"QTY"),"/")," ")),
tblRaw[[#This Row],[Unit of measure]]
)</f>
        <v>2464 PCS</v>
      </c>
      <c r="L1125" s="2">
        <f t="shared" si="123"/>
        <v>14.2</v>
      </c>
      <c r="M1125" s="2" t="str">
        <f t="shared" si="124"/>
        <v>USD</v>
      </c>
      <c r="N1125" s="2">
        <v>8008</v>
      </c>
      <c r="O1125" s="2" t="s">
        <v>17</v>
      </c>
      <c r="P1125" s="2">
        <v>395.84288336663337</v>
      </c>
      <c r="Q1125" s="2">
        <v>3169909.81</v>
      </c>
      <c r="R1125" s="2">
        <v>5.2568776011505101</v>
      </c>
      <c r="S1125" s="2">
        <v>42097.07583001328</v>
      </c>
      <c r="T1125" s="6">
        <v>1161455</v>
      </c>
    </row>
    <row r="1126" spans="1:20">
      <c r="A1126" s="5" t="s">
        <v>12</v>
      </c>
      <c r="B1126" s="2" t="s">
        <v>1504</v>
      </c>
      <c r="C1126" s="2" t="s">
        <v>14</v>
      </c>
      <c r="D1126" s="3" t="s">
        <v>15</v>
      </c>
      <c r="E1126" s="2" t="s">
        <v>1505</v>
      </c>
      <c r="F1126" s="2" t="str">
        <f t="shared" si="119"/>
        <v>STEEL</v>
      </c>
      <c r="G1126" s="2" t="str">
        <f t="shared" si="120"/>
        <v>ZHARA - NP-003</v>
      </c>
      <c r="H1126" s="2" t="str">
        <f t="shared" si="121"/>
        <v>QTY:60000 PCS USD 0.4606 PER PCS</v>
      </c>
      <c r="I1126" s="15" t="str">
        <f t="shared" si="122"/>
        <v>QTY:60000</v>
      </c>
      <c r="J1126" s="15">
        <f t="shared" si="125"/>
        <v>60000</v>
      </c>
      <c r="K1126" s="2">
        <f ca="1">IFERROR(
TRIM(_xlfn.TEXTAFTER(_xlfn.TEXTBEFORE(_xlfn.TEXTAFTER(tblRaw[[#This Row],[GOODS DESCRIPTION]],"QTY"),"/")," ")),
tblRaw[[#This Row],[Unit of measure]]
)</f>
        <v>0</v>
      </c>
      <c r="L1126" s="2">
        <f t="shared" si="123"/>
        <v>0.46060000000000001</v>
      </c>
      <c r="M1126" s="2" t="str">
        <f t="shared" si="124"/>
        <v>USD</v>
      </c>
      <c r="N1126" s="2">
        <v>5600</v>
      </c>
      <c r="O1126" s="2" t="s">
        <v>17</v>
      </c>
      <c r="P1126" s="2">
        <v>389.15749464285722</v>
      </c>
      <c r="Q1126" s="2">
        <v>2179281.9700000002</v>
      </c>
      <c r="R1126" s="2">
        <v>5.22008711794577</v>
      </c>
      <c r="S1126" s="2">
        <v>29232.48786049632</v>
      </c>
      <c r="T1126" s="6">
        <v>798488.9</v>
      </c>
    </row>
    <row r="1127" spans="1:20">
      <c r="A1127" s="5" t="s">
        <v>12</v>
      </c>
      <c r="B1127" s="2" t="s">
        <v>1506</v>
      </c>
      <c r="C1127" s="2" t="s">
        <v>14</v>
      </c>
      <c r="D1127" s="3" t="s">
        <v>15</v>
      </c>
      <c r="E1127" s="2" t="s">
        <v>1507</v>
      </c>
      <c r="F1127" s="2" t="str">
        <f t="shared" si="119"/>
        <v>MILD</v>
      </c>
      <c r="G1127" s="2" t="str">
        <f t="shared" si="120"/>
        <v>STEEL MULTI FUNCTION CLOTH STAND RYX-02-021A</v>
      </c>
      <c r="H1127" s="2" t="str">
        <f t="shared" si="121"/>
        <v>QTY 6480 PCS / USD 8.85 PER PCS</v>
      </c>
      <c r="I1127" s="15" t="str">
        <f t="shared" si="122"/>
        <v/>
      </c>
      <c r="J1127" s="15">
        <f t="shared" si="125"/>
        <v>6480</v>
      </c>
      <c r="K1127" s="2" t="str">
        <f>IFERROR(
TRIM(_xlfn.TEXTAFTER(_xlfn.TEXTBEFORE(_xlfn.TEXTAFTER(tblRaw[[#This Row],[GOODS DESCRIPTION]],"QTY"),"/")," ")),
tblRaw[[#This Row],[Unit of measure]]
)</f>
        <v>6480 PCS</v>
      </c>
      <c r="L1127" s="2">
        <f t="shared" si="123"/>
        <v>8.85</v>
      </c>
      <c r="M1127" s="2" t="str">
        <f t="shared" si="124"/>
        <v>USD</v>
      </c>
      <c r="N1127" s="2">
        <v>23760</v>
      </c>
      <c r="O1127" s="2" t="s">
        <v>17</v>
      </c>
      <c r="P1127" s="2">
        <v>235.67244444444449</v>
      </c>
      <c r="Q1127" s="2">
        <v>5599577.2800000003</v>
      </c>
      <c r="R1127" s="2">
        <v>3.1612668604217911</v>
      </c>
      <c r="S1127" s="2">
        <v>75111.700603621735</v>
      </c>
      <c r="T1127" s="6">
        <v>2051685.1</v>
      </c>
    </row>
    <row r="1128" spans="1:20">
      <c r="A1128" s="5" t="s">
        <v>12</v>
      </c>
      <c r="B1128" s="2" t="s">
        <v>1508</v>
      </c>
      <c r="C1128" s="2" t="s">
        <v>14</v>
      </c>
      <c r="D1128" s="3" t="s">
        <v>15</v>
      </c>
      <c r="E1128" s="2" t="s">
        <v>1509</v>
      </c>
      <c r="F1128" s="2" t="str">
        <f t="shared" si="119"/>
        <v>STEEL</v>
      </c>
      <c r="G1128" s="2" t="str">
        <f t="shared" si="120"/>
        <v>SALT BOTTLE ITEM NO-NP-19</v>
      </c>
      <c r="H1128" s="2" t="str">
        <f t="shared" si="121"/>
        <v>QTY:48528 PCSUSD 0.5047 PER PCS</v>
      </c>
      <c r="I1128" s="15" t="str">
        <f t="shared" si="122"/>
        <v>QTY:48528</v>
      </c>
      <c r="J1128" s="15">
        <f t="shared" si="125"/>
        <v>48528</v>
      </c>
      <c r="K1128" s="2">
        <f ca="1">IFERROR(
TRIM(_xlfn.TEXTAFTER(_xlfn.TEXTBEFORE(_xlfn.TEXTAFTER(tblRaw[[#This Row],[GOODS DESCRIPTION]],"QTY"),"/")," ")),
tblRaw[[#This Row],[Unit of measure]]
)</f>
        <v>0</v>
      </c>
      <c r="L1128" s="2">
        <f t="shared" si="123"/>
        <v>0.50470000000000004</v>
      </c>
      <c r="M1128" s="2" t="str">
        <f t="shared" si="124"/>
        <v>USD</v>
      </c>
      <c r="N1128" s="2">
        <v>7582.5</v>
      </c>
      <c r="O1128" s="2" t="s">
        <v>17</v>
      </c>
      <c r="P1128" s="2">
        <v>260.18832443125621</v>
      </c>
      <c r="Q1128" s="2">
        <v>1972877.97</v>
      </c>
      <c r="R1128" s="2">
        <v>3.490118369299211</v>
      </c>
      <c r="S1128" s="2">
        <v>26463.822535211271</v>
      </c>
      <c r="T1128" s="6">
        <v>722862.5</v>
      </c>
    </row>
    <row r="1129" spans="1:20">
      <c r="A1129" s="5" t="s">
        <v>12</v>
      </c>
      <c r="B1129" s="2" t="s">
        <v>1508</v>
      </c>
      <c r="C1129" s="2" t="s">
        <v>14</v>
      </c>
      <c r="D1129" s="3" t="s">
        <v>15</v>
      </c>
      <c r="E1129" s="2" t="s">
        <v>1510</v>
      </c>
      <c r="F1129" s="2" t="str">
        <f t="shared" si="119"/>
        <v>STEEL</v>
      </c>
      <c r="G1129" s="2" t="str">
        <f t="shared" si="120"/>
        <v>HAND BLENDER ITEM NO-RS-02</v>
      </c>
      <c r="H1129" s="2" t="str">
        <f t="shared" si="121"/>
        <v>QTY:11600 PCS USD 0.4605 PER PCS</v>
      </c>
      <c r="I1129" s="15" t="str">
        <f t="shared" si="122"/>
        <v/>
      </c>
      <c r="J1129" s="15">
        <f t="shared" si="125"/>
        <v>11600</v>
      </c>
      <c r="K1129" s="2">
        <f ca="1">IFERROR(
TRIM(_xlfn.TEXTAFTER(_xlfn.TEXTBEFORE(_xlfn.TEXTAFTER(tblRaw[[#This Row],[GOODS DESCRIPTION]],"QTY"),"/")," ")),
tblRaw[[#This Row],[Unit of measure]]
)</f>
        <v>0</v>
      </c>
      <c r="L1129" s="2">
        <f t="shared" si="123"/>
        <v>0.46050000000000002</v>
      </c>
      <c r="M1129" s="2" t="str">
        <f t="shared" si="124"/>
        <v>USD</v>
      </c>
      <c r="N1129" s="2">
        <v>696</v>
      </c>
      <c r="O1129" s="2" t="s">
        <v>17</v>
      </c>
      <c r="P1129" s="2">
        <v>618.23403735632189</v>
      </c>
      <c r="Q1129" s="2">
        <v>430290.89</v>
      </c>
      <c r="R1129" s="2">
        <v>8.2928777646723262</v>
      </c>
      <c r="S1129" s="2">
        <v>5771.8429242119391</v>
      </c>
      <c r="T1129" s="6">
        <v>157658.6</v>
      </c>
    </row>
    <row r="1130" spans="1:20">
      <c r="A1130" s="5" t="s">
        <v>12</v>
      </c>
      <c r="B1130" s="2" t="s">
        <v>1508</v>
      </c>
      <c r="C1130" s="2" t="s">
        <v>14</v>
      </c>
      <c r="D1130" s="3" t="s">
        <v>15</v>
      </c>
      <c r="E1130" s="2" t="s">
        <v>1511</v>
      </c>
      <c r="F1130" s="2" t="str">
        <f t="shared" si="119"/>
        <v>STAINLESS</v>
      </c>
      <c r="G1130" s="2" t="str">
        <f t="shared" si="120"/>
        <v>STEEL GRATER WITH HANDLE - KL324H-9S</v>
      </c>
      <c r="H1130" s="2" t="str">
        <f t="shared" si="121"/>
        <v>MILD STEEL</v>
      </c>
      <c r="I1130" s="15" t="str">
        <f t="shared" si="122"/>
        <v/>
      </c>
      <c r="J1130" s="15" t="str">
        <f t="shared" si="125"/>
        <v/>
      </c>
      <c r="K1130" s="2" t="str">
        <f>IFERROR(
TRIM(_xlfn.TEXTAFTER(_xlfn.TEXTBEFORE(_xlfn.TEXTAFTER(tblRaw[[#This Row],[GOODS DESCRIPTION]],"QTY"),"/")," ")),
tblRaw[[#This Row],[Unit of measure]]
)</f>
        <v>- 58284 PCS</v>
      </c>
      <c r="L1130" s="2">
        <f t="shared" si="123"/>
        <v>0.67</v>
      </c>
      <c r="M1130" s="2" t="str">
        <f t="shared" si="124"/>
        <v>USD</v>
      </c>
      <c r="N1130" s="2">
        <v>9714</v>
      </c>
      <c r="O1130" s="2" t="s">
        <v>17</v>
      </c>
      <c r="P1130" s="2">
        <v>323.36170681490631</v>
      </c>
      <c r="Q1130" s="2">
        <v>3141135.62</v>
      </c>
      <c r="R1130" s="2">
        <v>4.3375145112663489</v>
      </c>
      <c r="S1130" s="2">
        <v>42134.615962441319</v>
      </c>
      <c r="T1130" s="6">
        <v>1150912.1000000001</v>
      </c>
    </row>
    <row r="1131" spans="1:20">
      <c r="A1131" s="5" t="s">
        <v>12</v>
      </c>
      <c r="B1131" s="2" t="s">
        <v>1512</v>
      </c>
      <c r="C1131" s="2" t="s">
        <v>14</v>
      </c>
      <c r="D1131" s="3" t="s">
        <v>15</v>
      </c>
      <c r="E1131" s="2" t="s">
        <v>1513</v>
      </c>
      <c r="F1131" s="2" t="str">
        <f t="shared" si="119"/>
        <v>NP-21</v>
      </c>
      <c r="G1131" s="2" t="str">
        <f t="shared" si="120"/>
        <v>STAINLESS STEEL SPORTS BOTTLE 650ML S115</v>
      </c>
      <c r="H1131" s="2" t="str">
        <f t="shared" si="121"/>
        <v>QTY : 25776 PCS/USD 1.11 PER PCS</v>
      </c>
      <c r="I1131" s="15" t="str">
        <f t="shared" si="122"/>
        <v>QTY</v>
      </c>
      <c r="J1131" s="15" t="str">
        <f t="shared" si="125"/>
        <v/>
      </c>
      <c r="K1131" s="2" t="str">
        <f>IFERROR(
TRIM(_xlfn.TEXTAFTER(_xlfn.TEXTBEFORE(_xlfn.TEXTAFTER(tblRaw[[#This Row],[GOODS DESCRIPTION]],"QTY"),"/")," ")),
tblRaw[[#This Row],[Unit of measure]]
)</f>
        <v>: 25776 PCS</v>
      </c>
      <c r="L1131" s="2">
        <f t="shared" si="123"/>
        <v>1.1100000000000001</v>
      </c>
      <c r="M1131" s="2" t="str">
        <f t="shared" si="124"/>
        <v>USD</v>
      </c>
      <c r="N1131" s="2">
        <v>4582.3999999999996</v>
      </c>
      <c r="O1131" s="2" t="s">
        <v>17</v>
      </c>
      <c r="P1131" s="2">
        <v>502.76091567737438</v>
      </c>
      <c r="Q1131" s="2">
        <v>2303851.62</v>
      </c>
      <c r="R1131" s="2">
        <v>6.7439425308836274</v>
      </c>
      <c r="S1131" s="2">
        <v>30903.442253521131</v>
      </c>
      <c r="T1131" s="6">
        <v>844131.2</v>
      </c>
    </row>
    <row r="1132" spans="1:20">
      <c r="A1132" s="5" t="s">
        <v>12</v>
      </c>
      <c r="B1132" s="2" t="s">
        <v>1512</v>
      </c>
      <c r="C1132" s="2" t="s">
        <v>14</v>
      </c>
      <c r="D1132" s="3" t="s">
        <v>15</v>
      </c>
      <c r="E1132" s="2" t="s">
        <v>1514</v>
      </c>
      <c r="F1132" s="2" t="str">
        <f t="shared" si="119"/>
        <v>SB-01</v>
      </c>
      <c r="G1132" s="2" t="str">
        <f t="shared" si="120"/>
        <v>- STAINLESS STEEL SPORTS BOTTLE 750ML SG-702</v>
      </c>
      <c r="H1132" s="2" t="str">
        <f t="shared" si="121"/>
        <v>QTY:45936 PCS/USD 1.15 PER PCS</v>
      </c>
      <c r="I1132" s="15" t="str">
        <f t="shared" si="122"/>
        <v>QTY:45936</v>
      </c>
      <c r="J1132" s="15">
        <f t="shared" si="125"/>
        <v>45936</v>
      </c>
      <c r="K1132" s="2" t="str">
        <f>IFERROR(
TRIM(_xlfn.TEXTAFTER(_xlfn.TEXTBEFORE(_xlfn.TEXTAFTER(tblRaw[[#This Row],[GOODS DESCRIPTION]],"QTY"),"/")," ")),
tblRaw[[#This Row],[Unit of measure]]
)</f>
        <v>PCS</v>
      </c>
      <c r="L1132" s="2">
        <f t="shared" si="123"/>
        <v>1.1499999999999999</v>
      </c>
      <c r="M1132" s="2" t="str">
        <f t="shared" si="124"/>
        <v>USD</v>
      </c>
      <c r="N1132" s="2">
        <v>7273.2</v>
      </c>
      <c r="O1132" s="2" t="s">
        <v>17</v>
      </c>
      <c r="P1132" s="2">
        <v>584.84596051256665</v>
      </c>
      <c r="Q1132" s="2">
        <v>4253701.6399999997</v>
      </c>
      <c r="R1132" s="2">
        <v>7.8450162375931143</v>
      </c>
      <c r="S1132" s="2">
        <v>57058.37209926224</v>
      </c>
      <c r="T1132" s="6">
        <v>1558556.2</v>
      </c>
    </row>
    <row r="1133" spans="1:20">
      <c r="A1133" s="5" t="s">
        <v>12</v>
      </c>
      <c r="B1133" s="2" t="s">
        <v>1512</v>
      </c>
      <c r="C1133" s="2" t="s">
        <v>14</v>
      </c>
      <c r="D1133" s="3" t="s">
        <v>15</v>
      </c>
      <c r="E1133" s="2" t="s">
        <v>1515</v>
      </c>
      <c r="F1133" s="2" t="str">
        <f t="shared" si="119"/>
        <v>AM-06</v>
      </c>
      <c r="G1133" s="2" t="str">
        <f t="shared" si="120"/>
        <v>- STAINLESS STEEL BOTTLE 750ML SG805</v>
      </c>
      <c r="H1133" s="2" t="str">
        <f t="shared" si="121"/>
        <v>QTY:18864 PCS/USD 1.11 PER PCS</v>
      </c>
      <c r="I1133" s="15" t="str">
        <f t="shared" si="122"/>
        <v/>
      </c>
      <c r="J1133" s="15">
        <f t="shared" si="125"/>
        <v>18864</v>
      </c>
      <c r="K1133" s="2" t="str">
        <f>IFERROR(
TRIM(_xlfn.TEXTAFTER(_xlfn.TEXTBEFORE(_xlfn.TEXTAFTER(tblRaw[[#This Row],[GOODS DESCRIPTION]],"QTY"),"/")," ")),
tblRaw[[#This Row],[Unit of measure]]
)</f>
        <v>PCS</v>
      </c>
      <c r="L1133" s="2">
        <f t="shared" si="123"/>
        <v>1.1100000000000001</v>
      </c>
      <c r="M1133" s="2" t="str">
        <f t="shared" si="124"/>
        <v>USD</v>
      </c>
      <c r="N1133" s="2">
        <v>2829.6</v>
      </c>
      <c r="O1133" s="2" t="s">
        <v>17</v>
      </c>
      <c r="P1133" s="2">
        <v>595.86479007633591</v>
      </c>
      <c r="Q1133" s="2">
        <v>1686059.01</v>
      </c>
      <c r="R1133" s="2">
        <v>7.9928207924391126</v>
      </c>
      <c r="S1133" s="2">
        <v>22616.485714285711</v>
      </c>
      <c r="T1133" s="6">
        <v>617772</v>
      </c>
    </row>
    <row r="1134" spans="1:20">
      <c r="A1134" s="5" t="s">
        <v>12</v>
      </c>
      <c r="B1134" s="2" t="s">
        <v>1516</v>
      </c>
      <c r="C1134" s="2" t="s">
        <v>14</v>
      </c>
      <c r="D1134" s="3" t="s">
        <v>15</v>
      </c>
      <c r="E1134" s="2" t="s">
        <v>1517</v>
      </c>
      <c r="F1134" s="2" t="str">
        <f t="shared" si="119"/>
        <v>STEEL</v>
      </c>
      <c r="G1134" s="2" t="str">
        <f t="shared" si="120"/>
        <v>LUNCH BOX ITEM NO-6561</v>
      </c>
      <c r="H1134" s="2" t="str">
        <f t="shared" si="121"/>
        <v>QTY:21240 PCS USD 2.54 PER PCS</v>
      </c>
      <c r="I1134" s="15" t="str">
        <f t="shared" si="122"/>
        <v/>
      </c>
      <c r="J1134" s="15">
        <f t="shared" si="125"/>
        <v>21240</v>
      </c>
      <c r="K1134" s="2">
        <f ca="1">IFERROR(
TRIM(_xlfn.TEXTAFTER(_xlfn.TEXTBEFORE(_xlfn.TEXTAFTER(tblRaw[[#This Row],[GOODS DESCRIPTION]],"QTY"),"/")," ")),
tblRaw[[#This Row],[Unit of measure]]
)</f>
        <v>0</v>
      </c>
      <c r="L1134" s="2">
        <f t="shared" si="123"/>
        <v>2.54</v>
      </c>
      <c r="M1134" s="2" t="str">
        <f t="shared" si="124"/>
        <v>USD</v>
      </c>
      <c r="N1134" s="2">
        <v>8094.8</v>
      </c>
      <c r="O1134" s="2" t="s">
        <v>17</v>
      </c>
      <c r="P1134" s="2">
        <v>525.65761105895149</v>
      </c>
      <c r="Q1134" s="2">
        <v>4255093.2300000004</v>
      </c>
      <c r="R1134" s="2">
        <v>7.1082841252055644</v>
      </c>
      <c r="S1134" s="2">
        <v>57540.138336714001</v>
      </c>
      <c r="T1134" s="6">
        <v>1559066.2</v>
      </c>
    </row>
    <row r="1135" spans="1:20">
      <c r="A1135" s="5" t="s">
        <v>12</v>
      </c>
      <c r="B1135" s="2" t="s">
        <v>1516</v>
      </c>
      <c r="C1135" s="2" t="s">
        <v>14</v>
      </c>
      <c r="D1135" s="3" t="s">
        <v>15</v>
      </c>
      <c r="E1135" s="2" t="s">
        <v>1518</v>
      </c>
      <c r="F1135" s="2" t="str">
        <f t="shared" si="119"/>
        <v>STEEL</v>
      </c>
      <c r="G1135" s="2" t="str">
        <f t="shared" si="120"/>
        <v>ROUND CONTAINER MEDIUM ITEM NO-6581</v>
      </c>
      <c r="H1135" s="2" t="str">
        <f t="shared" si="121"/>
        <v>QTY:85656 PCS USD 0.92 PER PCS</v>
      </c>
      <c r="I1135" s="15" t="str">
        <f t="shared" si="122"/>
        <v/>
      </c>
      <c r="J1135" s="15">
        <f t="shared" si="125"/>
        <v>85656</v>
      </c>
      <c r="K1135" s="2">
        <f ca="1">IFERROR(
TRIM(_xlfn.TEXTAFTER(_xlfn.TEXTBEFORE(_xlfn.TEXTAFTER(tblRaw[[#This Row],[GOODS DESCRIPTION]],"QTY"),"/")," ")),
tblRaw[[#This Row],[Unit of measure]]
)</f>
        <v>0</v>
      </c>
      <c r="L1135" s="2">
        <f t="shared" si="123"/>
        <v>0.92</v>
      </c>
      <c r="M1135" s="2" t="str">
        <f t="shared" si="124"/>
        <v>USD</v>
      </c>
      <c r="N1135" s="2">
        <v>10599.93</v>
      </c>
      <c r="O1135" s="2" t="s">
        <v>17</v>
      </c>
      <c r="P1135" s="2">
        <v>586.35880048264471</v>
      </c>
      <c r="Q1135" s="2">
        <v>6215362.2400000002</v>
      </c>
      <c r="R1135" s="2">
        <v>7.9291250910431996</v>
      </c>
      <c r="S1135" s="2">
        <v>84048.170926301551</v>
      </c>
      <c r="T1135" s="6">
        <v>2277308.6</v>
      </c>
    </row>
    <row r="1136" spans="1:20">
      <c r="A1136" s="5" t="s">
        <v>12</v>
      </c>
      <c r="B1136" s="2" t="s">
        <v>1516</v>
      </c>
      <c r="C1136" s="2" t="s">
        <v>14</v>
      </c>
      <c r="D1136" s="3" t="s">
        <v>15</v>
      </c>
      <c r="E1136" s="2" t="s">
        <v>1519</v>
      </c>
      <c r="F1136" s="2" t="str">
        <f t="shared" si="119"/>
        <v>STEEL</v>
      </c>
      <c r="G1136" s="2" t="str">
        <f t="shared" si="120"/>
        <v>ROUND CONTAINER ITEM NO-6856</v>
      </c>
      <c r="H1136" s="2" t="str">
        <f t="shared" si="121"/>
        <v>QTY:51648 PCS USD 0.61 PER PCS</v>
      </c>
      <c r="I1136" s="15" t="str">
        <f t="shared" si="122"/>
        <v/>
      </c>
      <c r="J1136" s="15">
        <f t="shared" si="125"/>
        <v>51648</v>
      </c>
      <c r="K1136" s="2">
        <f ca="1">IFERROR(
TRIM(_xlfn.TEXTAFTER(_xlfn.TEXTBEFORE(_xlfn.TEXTAFTER(tblRaw[[#This Row],[GOODS DESCRIPTION]],"QTY"),"/")," ")),
tblRaw[[#This Row],[Unit of measure]]
)</f>
        <v>0</v>
      </c>
      <c r="L1136" s="2">
        <f t="shared" si="123"/>
        <v>0.61</v>
      </c>
      <c r="M1136" s="2" t="str">
        <f t="shared" si="124"/>
        <v>USD</v>
      </c>
      <c r="N1136" s="2">
        <v>4304</v>
      </c>
      <c r="O1136" s="2" t="s">
        <v>17</v>
      </c>
      <c r="P1136" s="2">
        <v>577.34038104089223</v>
      </c>
      <c r="Q1136" s="2">
        <v>2484873</v>
      </c>
      <c r="R1136" s="2">
        <v>7.8071721574157156</v>
      </c>
      <c r="S1136" s="2">
        <v>33602.068965517239</v>
      </c>
      <c r="T1136" s="6">
        <v>910457.5</v>
      </c>
    </row>
    <row r="1137" spans="1:20">
      <c r="A1137" s="5" t="s">
        <v>12</v>
      </c>
      <c r="B1137" s="2" t="s">
        <v>1516</v>
      </c>
      <c r="C1137" s="2" t="s">
        <v>14</v>
      </c>
      <c r="D1137" s="3" t="s">
        <v>15</v>
      </c>
      <c r="E1137" s="2" t="s">
        <v>1520</v>
      </c>
      <c r="F1137" s="2" t="str">
        <f t="shared" si="119"/>
        <v>STEEL</v>
      </c>
      <c r="G1137" s="2" t="str">
        <f t="shared" si="120"/>
        <v>RECTANGLE CONTAINER ITEM NO-6901</v>
      </c>
      <c r="H1137" s="2" t="str">
        <f t="shared" si="121"/>
        <v>QTY:55200 PCS USD 0.99 PER PCS</v>
      </c>
      <c r="I1137" s="15" t="str">
        <f t="shared" si="122"/>
        <v/>
      </c>
      <c r="J1137" s="15">
        <f t="shared" si="125"/>
        <v>55200</v>
      </c>
      <c r="K1137" s="2">
        <f ca="1">IFERROR(
TRIM(_xlfn.TEXTAFTER(_xlfn.TEXTBEFORE(_xlfn.TEXTAFTER(tblRaw[[#This Row],[GOODS DESCRIPTION]],"QTY"),"/")," ")),
tblRaw[[#This Row],[Unit of measure]]
)</f>
        <v>0</v>
      </c>
      <c r="L1137" s="2">
        <f t="shared" si="123"/>
        <v>0.99</v>
      </c>
      <c r="M1137" s="2" t="str">
        <f t="shared" si="124"/>
        <v>USD</v>
      </c>
      <c r="N1137" s="2">
        <v>8970</v>
      </c>
      <c r="O1137" s="2" t="s">
        <v>17</v>
      </c>
      <c r="P1137" s="2">
        <v>480.51030323299892</v>
      </c>
      <c r="Q1137" s="2">
        <v>4310177.42</v>
      </c>
      <c r="R1137" s="2">
        <v>6.4977728631913303</v>
      </c>
      <c r="S1137" s="2">
        <v>58285.022582826241</v>
      </c>
      <c r="T1137" s="6">
        <v>1579249</v>
      </c>
    </row>
    <row r="1138" spans="1:20">
      <c r="A1138" s="5" t="s">
        <v>12</v>
      </c>
      <c r="B1138" s="2" t="s">
        <v>1521</v>
      </c>
      <c r="C1138" s="2" t="s">
        <v>14</v>
      </c>
      <c r="D1138" s="3" t="s">
        <v>15</v>
      </c>
      <c r="E1138" s="2" t="s">
        <v>1522</v>
      </c>
      <c r="F1138" s="2" t="str">
        <f t="shared" si="119"/>
        <v>STEEL</v>
      </c>
      <c r="G1138" s="2" t="str">
        <f t="shared" si="120"/>
        <v>LEMON SQUEEZER -AM-217</v>
      </c>
      <c r="H1138" s="2" t="str">
        <f t="shared" si="121"/>
        <v>QTY:5040 PCS USD 2.1360 PER PCS</v>
      </c>
      <c r="I1138" s="15" t="str">
        <f t="shared" si="122"/>
        <v/>
      </c>
      <c r="J1138" s="15">
        <f t="shared" si="125"/>
        <v>5040</v>
      </c>
      <c r="K1138" s="2">
        <f ca="1">IFERROR(
TRIM(_xlfn.TEXTAFTER(_xlfn.TEXTBEFORE(_xlfn.TEXTAFTER(tblRaw[[#This Row],[GOODS DESCRIPTION]],"QTY"),"/")," ")),
tblRaw[[#This Row],[Unit of measure]]
)</f>
        <v>0</v>
      </c>
      <c r="L1138" s="2">
        <f t="shared" si="123"/>
        <v>2.1360000000000001</v>
      </c>
      <c r="M1138" s="2" t="str">
        <f t="shared" si="124"/>
        <v>USD</v>
      </c>
      <c r="N1138" s="2">
        <v>1386</v>
      </c>
      <c r="O1138" s="2" t="s">
        <v>17</v>
      </c>
      <c r="P1138" s="2">
        <v>610.01272727272726</v>
      </c>
      <c r="Q1138" s="2">
        <v>845477.64</v>
      </c>
      <c r="R1138" s="2">
        <v>8.2489888745466828</v>
      </c>
      <c r="S1138" s="2">
        <v>11433.098580121699</v>
      </c>
      <c r="T1138" s="6">
        <v>309783</v>
      </c>
    </row>
    <row r="1139" spans="1:20">
      <c r="A1139" s="5" t="s">
        <v>12</v>
      </c>
      <c r="B1139" s="2" t="s">
        <v>1521</v>
      </c>
      <c r="C1139" s="2" t="s">
        <v>14</v>
      </c>
      <c r="D1139" s="3" t="s">
        <v>15</v>
      </c>
      <c r="E1139" s="2" t="s">
        <v>1523</v>
      </c>
      <c r="F1139" s="2" t="str">
        <f t="shared" si="119"/>
        <v>STAINLESS</v>
      </c>
      <c r="G1139" s="2" t="str">
        <f t="shared" si="120"/>
        <v>STEEL GRATER WITH HANDLE DS-25</v>
      </c>
      <c r="H1139" s="2" t="str">
        <f t="shared" si="121"/>
        <v>QTY:21240 PCS USD 0.2310 PER PCS</v>
      </c>
      <c r="I1139" s="15" t="str">
        <f t="shared" si="122"/>
        <v/>
      </c>
      <c r="J1139" s="15">
        <f t="shared" si="125"/>
        <v>21240</v>
      </c>
      <c r="K1139" s="2">
        <f ca="1">IFERROR(
TRIM(_xlfn.TEXTAFTER(_xlfn.TEXTBEFORE(_xlfn.TEXTAFTER(tblRaw[[#This Row],[GOODS DESCRIPTION]],"QTY"),"/")," ")),
tblRaw[[#This Row],[Unit of measure]]
)</f>
        <v>0</v>
      </c>
      <c r="L1139" s="2">
        <f t="shared" si="123"/>
        <v>0.23100000000000001</v>
      </c>
      <c r="M1139" s="2" t="str">
        <f t="shared" si="124"/>
        <v>USD</v>
      </c>
      <c r="N1139" s="2">
        <v>708</v>
      </c>
      <c r="O1139" s="2" t="s">
        <v>17</v>
      </c>
      <c r="P1139" s="2">
        <v>544.25641242937854</v>
      </c>
      <c r="Q1139" s="2">
        <v>385333.54</v>
      </c>
      <c r="R1139" s="2">
        <v>7.3597892147312853</v>
      </c>
      <c r="S1139" s="2">
        <v>5210.7307640297486</v>
      </c>
      <c r="T1139" s="6">
        <v>141186.20000000001</v>
      </c>
    </row>
    <row r="1140" spans="1:20">
      <c r="A1140" s="5" t="s">
        <v>12</v>
      </c>
      <c r="B1140" s="2" t="s">
        <v>1521</v>
      </c>
      <c r="C1140" s="2" t="s">
        <v>14</v>
      </c>
      <c r="D1140" s="3" t="s">
        <v>18</v>
      </c>
      <c r="E1140" s="2" t="s">
        <v>1524</v>
      </c>
      <c r="F1140" s="2" t="str">
        <f t="shared" si="119"/>
        <v>STEEL</v>
      </c>
      <c r="G1140" s="2" t="str">
        <f t="shared" si="120"/>
        <v>SCRUBBER 2 PCS SET -8001-2</v>
      </c>
      <c r="H1140" s="2" t="str">
        <f t="shared" si="121"/>
        <v>QTY- 165360 SET/USD 0.168 PER SET</v>
      </c>
      <c r="I1140" s="15" t="str">
        <f t="shared" si="122"/>
        <v>QTY-</v>
      </c>
      <c r="J1140" s="15">
        <f t="shared" si="125"/>
        <v>165360</v>
      </c>
      <c r="K1140" s="2" t="str">
        <f>IFERROR(
TRIM(_xlfn.TEXTAFTER(_xlfn.TEXTBEFORE(_xlfn.TEXTAFTER(tblRaw[[#This Row],[GOODS DESCRIPTION]],"QTY"),"/")," ")),
tblRaw[[#This Row],[Unit of measure]]
)</f>
        <v>165360 SET</v>
      </c>
      <c r="L1140" s="2">
        <f t="shared" si="123"/>
        <v>0.16800000000000001</v>
      </c>
      <c r="M1140" s="2" t="str">
        <f t="shared" si="124"/>
        <v>USD</v>
      </c>
      <c r="N1140" s="2">
        <v>4823</v>
      </c>
      <c r="O1140" s="2" t="s">
        <v>17</v>
      </c>
      <c r="P1140" s="2">
        <v>463.3901617250674</v>
      </c>
      <c r="Q1140" s="2">
        <v>2234930.75</v>
      </c>
      <c r="R1140" s="2">
        <v>6.2662631741050356</v>
      </c>
      <c r="S1140" s="2">
        <v>30222.187288708581</v>
      </c>
      <c r="T1140" s="6">
        <v>982475.6</v>
      </c>
    </row>
    <row r="1141" spans="1:20">
      <c r="A1141" s="5" t="s">
        <v>12</v>
      </c>
      <c r="B1141" s="2" t="s">
        <v>1521</v>
      </c>
      <c r="C1141" s="2" t="s">
        <v>14</v>
      </c>
      <c r="D1141" s="3" t="s">
        <v>15</v>
      </c>
      <c r="E1141" s="2" t="s">
        <v>1525</v>
      </c>
      <c r="F1141" s="2" t="str">
        <f t="shared" si="119"/>
        <v>NP-21</v>
      </c>
      <c r="G1141" s="2" t="str">
        <f t="shared" si="120"/>
        <v>- STAINLESS STEEL SPORTS BOTTLE 650ML S115</v>
      </c>
      <c r="H1141" s="2" t="str">
        <f t="shared" si="121"/>
        <v>QTY:16128 PCS/USD 1.110 PER PCS</v>
      </c>
      <c r="I1141" s="15" t="str">
        <f t="shared" si="122"/>
        <v>QTY:16128</v>
      </c>
      <c r="J1141" s="15">
        <f t="shared" si="125"/>
        <v>16128</v>
      </c>
      <c r="K1141" s="2" t="str">
        <f>IFERROR(
TRIM(_xlfn.TEXTAFTER(_xlfn.TEXTBEFORE(_xlfn.TEXTAFTER(tblRaw[[#This Row],[GOODS DESCRIPTION]],"QTY"),"/")," ")),
tblRaw[[#This Row],[Unit of measure]]
)</f>
        <v>PCS</v>
      </c>
      <c r="L1141" s="2">
        <f t="shared" si="123"/>
        <v>1.1100000000000001</v>
      </c>
      <c r="M1141" s="2" t="str">
        <f t="shared" si="124"/>
        <v>USD</v>
      </c>
      <c r="N1141" s="2">
        <v>2867.2</v>
      </c>
      <c r="O1141" s="2" t="s">
        <v>17</v>
      </c>
      <c r="P1141" s="2">
        <v>494.24788643973221</v>
      </c>
      <c r="Q1141" s="2">
        <v>1417107.54</v>
      </c>
      <c r="R1141" s="2">
        <v>6.6835413987793402</v>
      </c>
      <c r="S1141" s="2">
        <v>19163.04989858012</v>
      </c>
      <c r="T1141" s="6">
        <v>519228.2</v>
      </c>
    </row>
    <row r="1142" spans="1:20">
      <c r="A1142" s="5" t="s">
        <v>12</v>
      </c>
      <c r="B1142" s="2" t="s">
        <v>1521</v>
      </c>
      <c r="C1142" s="2" t="s">
        <v>14</v>
      </c>
      <c r="D1142" s="3" t="s">
        <v>15</v>
      </c>
      <c r="E1142" s="2" t="s">
        <v>1526</v>
      </c>
      <c r="F1142" s="2" t="str">
        <f t="shared" si="119"/>
        <v>STEEL</v>
      </c>
      <c r="G1142" s="2" t="str">
        <f t="shared" si="120"/>
        <v>HAND BLENDER RS-02</v>
      </c>
      <c r="H1142" s="2" t="str">
        <f t="shared" si="121"/>
        <v>QTY:38400 PCS USD 0.4620 PER PCS</v>
      </c>
      <c r="I1142" s="15" t="str">
        <f t="shared" si="122"/>
        <v/>
      </c>
      <c r="J1142" s="15">
        <f t="shared" si="125"/>
        <v>38400</v>
      </c>
      <c r="K1142" s="2">
        <f ca="1">IFERROR(
TRIM(_xlfn.TEXTAFTER(_xlfn.TEXTBEFORE(_xlfn.TEXTAFTER(tblRaw[[#This Row],[GOODS DESCRIPTION]],"QTY"),"/")," ")),
tblRaw[[#This Row],[Unit of measure]]
)</f>
        <v>0</v>
      </c>
      <c r="L1142" s="2">
        <f t="shared" si="123"/>
        <v>0.46200000000000002</v>
      </c>
      <c r="M1142" s="2" t="str">
        <f t="shared" si="124"/>
        <v>USD</v>
      </c>
      <c r="N1142" s="2">
        <v>2304</v>
      </c>
      <c r="O1142" s="2" t="s">
        <v>17</v>
      </c>
      <c r="P1142" s="2">
        <v>604.72935329861104</v>
      </c>
      <c r="Q1142" s="2">
        <v>1393296.43</v>
      </c>
      <c r="R1142" s="2">
        <v>8.1775436551536309</v>
      </c>
      <c r="S1142" s="2">
        <v>18841.060581473968</v>
      </c>
      <c r="T1142" s="6">
        <v>510503.8</v>
      </c>
    </row>
    <row r="1143" spans="1:20">
      <c r="A1143" s="5" t="s">
        <v>12</v>
      </c>
      <c r="B1143" s="2" t="s">
        <v>1521</v>
      </c>
      <c r="C1143" s="2" t="s">
        <v>14</v>
      </c>
      <c r="D1143" s="3" t="s">
        <v>15</v>
      </c>
      <c r="E1143" s="2" t="s">
        <v>1527</v>
      </c>
      <c r="F1143" s="2" t="str">
        <f t="shared" si="119"/>
        <v>SL-01</v>
      </c>
      <c r="G1143" s="2" t="str">
        <f t="shared" si="120"/>
        <v>- STAINLESS STEEL COLA BOTTLE 750ML SK750</v>
      </c>
      <c r="H1143" s="2" t="str">
        <f t="shared" si="121"/>
        <v>QTY:24588 PCS/USD 1.245 PER PCS</v>
      </c>
      <c r="I1143" s="15" t="str">
        <f t="shared" si="122"/>
        <v/>
      </c>
      <c r="J1143" s="15">
        <f t="shared" si="125"/>
        <v>24588</v>
      </c>
      <c r="K1143" s="2" t="str">
        <f>IFERROR(
TRIM(_xlfn.TEXTAFTER(_xlfn.TEXTBEFORE(_xlfn.TEXTAFTER(tblRaw[[#This Row],[GOODS DESCRIPTION]],"QTY"),"/")," ")),
tblRaw[[#This Row],[Unit of measure]]
)</f>
        <v>PCS</v>
      </c>
      <c r="L1143" s="2">
        <f t="shared" si="123"/>
        <v>1.2450000000000001</v>
      </c>
      <c r="M1143" s="2" t="str">
        <f t="shared" si="124"/>
        <v>USD</v>
      </c>
      <c r="N1143" s="2">
        <v>4917.6000000000004</v>
      </c>
      <c r="O1143" s="2" t="s">
        <v>17</v>
      </c>
      <c r="P1143" s="2">
        <v>492.76365910200087</v>
      </c>
      <c r="Q1143" s="2">
        <v>2423214.5699999998</v>
      </c>
      <c r="R1143" s="2">
        <v>6.663470711318471</v>
      </c>
      <c r="S1143" s="2">
        <v>32768.283569979707</v>
      </c>
      <c r="T1143" s="6">
        <v>887865.8</v>
      </c>
    </row>
    <row r="1144" spans="1:20">
      <c r="A1144" s="5" t="s">
        <v>12</v>
      </c>
      <c r="B1144" s="2" t="s">
        <v>1521</v>
      </c>
      <c r="C1144" s="2" t="s">
        <v>14</v>
      </c>
      <c r="D1144" s="3" t="s">
        <v>15</v>
      </c>
      <c r="E1144" s="2" t="s">
        <v>1528</v>
      </c>
      <c r="F1144" s="2" t="str">
        <f t="shared" si="119"/>
        <v>STEEL</v>
      </c>
      <c r="G1144" s="2" t="str">
        <f t="shared" si="120"/>
        <v>ZHARA ITEM NO-NP-003</v>
      </c>
      <c r="H1144" s="2" t="str">
        <f t="shared" si="121"/>
        <v>QTY:150000 PCS USD 0.4636 PER PCS</v>
      </c>
      <c r="I1144" s="15" t="str">
        <f t="shared" si="122"/>
        <v>QTY:150000</v>
      </c>
      <c r="J1144" s="15">
        <f t="shared" si="125"/>
        <v>150000</v>
      </c>
      <c r="K1144" s="2">
        <f ca="1">IFERROR(
TRIM(_xlfn.TEXTAFTER(_xlfn.TEXTBEFORE(_xlfn.TEXTAFTER(tblRaw[[#This Row],[GOODS DESCRIPTION]],"QTY"),"/")," ")),
tblRaw[[#This Row],[Unit of measure]]
)</f>
        <v>0</v>
      </c>
      <c r="L1144" s="2">
        <f t="shared" si="123"/>
        <v>0.46360000000000001</v>
      </c>
      <c r="M1144" s="2" t="str">
        <f t="shared" si="124"/>
        <v>USD</v>
      </c>
      <c r="N1144" s="2">
        <v>14000</v>
      </c>
      <c r="O1144" s="2" t="s">
        <v>17</v>
      </c>
      <c r="P1144" s="2">
        <v>390.10093214285712</v>
      </c>
      <c r="Q1144" s="2">
        <v>5461413.0499999998</v>
      </c>
      <c r="R1144" s="2">
        <v>5.2751985414855591</v>
      </c>
      <c r="S1144" s="2">
        <v>73852.779580797825</v>
      </c>
      <c r="T1144" s="6">
        <v>2001061.8</v>
      </c>
    </row>
    <row r="1145" spans="1:20">
      <c r="A1145" s="5" t="s">
        <v>12</v>
      </c>
      <c r="B1145" s="2" t="s">
        <v>1521</v>
      </c>
      <c r="C1145" s="2" t="s">
        <v>14</v>
      </c>
      <c r="D1145" s="3" t="s">
        <v>15</v>
      </c>
      <c r="E1145" s="2" t="s">
        <v>1529</v>
      </c>
      <c r="F1145" s="2" t="str">
        <f t="shared" si="119"/>
        <v>STEEL</v>
      </c>
      <c r="G1145" s="2" t="str">
        <f t="shared" si="120"/>
        <v>TEA STRAINER NP-55</v>
      </c>
      <c r="H1145" s="2" t="str">
        <f t="shared" si="121"/>
        <v>QTY:50400 PCS USD 0.3291 PER PCS</v>
      </c>
      <c r="I1145" s="15" t="str">
        <f t="shared" si="122"/>
        <v>QTY:50400</v>
      </c>
      <c r="J1145" s="15">
        <f t="shared" si="125"/>
        <v>50400</v>
      </c>
      <c r="K1145" s="2">
        <f ca="1">IFERROR(
TRIM(_xlfn.TEXTAFTER(_xlfn.TEXTBEFORE(_xlfn.TEXTAFTER(tblRaw[[#This Row],[GOODS DESCRIPTION]],"QTY"),"/")," ")),
tblRaw[[#This Row],[Unit of measure]]
)</f>
        <v>0</v>
      </c>
      <c r="L1145" s="2">
        <f t="shared" si="123"/>
        <v>0.3291</v>
      </c>
      <c r="M1145" s="2" t="str">
        <f t="shared" si="124"/>
        <v>USD</v>
      </c>
      <c r="N1145" s="2">
        <v>2310</v>
      </c>
      <c r="O1145" s="2" t="s">
        <v>17</v>
      </c>
      <c r="P1145" s="2">
        <v>563.91907792207792</v>
      </c>
      <c r="Q1145" s="2">
        <v>1302653.07</v>
      </c>
      <c r="R1145" s="2">
        <v>7.6256805668976053</v>
      </c>
      <c r="S1145" s="2">
        <v>17615.32210953347</v>
      </c>
      <c r="T1145" s="6">
        <v>477292.1</v>
      </c>
    </row>
    <row r="1146" spans="1:20">
      <c r="A1146" s="5" t="s">
        <v>12</v>
      </c>
      <c r="B1146" s="2" t="s">
        <v>1521</v>
      </c>
      <c r="C1146" s="2" t="s">
        <v>14</v>
      </c>
      <c r="D1146" s="3" t="s">
        <v>15</v>
      </c>
      <c r="E1146" s="2" t="s">
        <v>1530</v>
      </c>
      <c r="F1146" s="2" t="str">
        <f t="shared" si="119"/>
        <v>STEEL</v>
      </c>
      <c r="G1146" s="2" t="str">
        <f t="shared" si="120"/>
        <v>SALT BOTTLE NP-19</v>
      </c>
      <c r="H1146" s="2" t="str">
        <f t="shared" si="121"/>
        <v>QTY:40224 PCS USD 0.5063 PER PCS</v>
      </c>
      <c r="I1146" s="15" t="str">
        <f t="shared" si="122"/>
        <v>QTY:40224</v>
      </c>
      <c r="J1146" s="15">
        <f t="shared" si="125"/>
        <v>40224</v>
      </c>
      <c r="K1146" s="2">
        <f ca="1">IFERROR(
TRIM(_xlfn.TEXTAFTER(_xlfn.TEXTBEFORE(_xlfn.TEXTAFTER(tblRaw[[#This Row],[GOODS DESCRIPTION]],"QTY"),"/")," ")),
tblRaw[[#This Row],[Unit of measure]]
)</f>
        <v>0</v>
      </c>
      <c r="L1146" s="2">
        <f t="shared" si="123"/>
        <v>0.50629999999999997</v>
      </c>
      <c r="M1146" s="2" t="str">
        <f t="shared" si="124"/>
        <v>USD</v>
      </c>
      <c r="N1146" s="2">
        <v>6285</v>
      </c>
      <c r="O1146" s="2" t="s">
        <v>17</v>
      </c>
      <c r="P1146" s="2">
        <v>254.48267780429589</v>
      </c>
      <c r="Q1146" s="2">
        <v>1599423.63</v>
      </c>
      <c r="R1146" s="2">
        <v>3.4412802948518721</v>
      </c>
      <c r="S1146" s="2">
        <v>21628.446653144008</v>
      </c>
      <c r="T1146" s="6">
        <v>586028.80000000005</v>
      </c>
    </row>
    <row r="1147" spans="1:20">
      <c r="A1147" s="5" t="s">
        <v>12</v>
      </c>
      <c r="B1147" s="2" t="s">
        <v>1531</v>
      </c>
      <c r="C1147" s="2" t="s">
        <v>14</v>
      </c>
      <c r="D1147" s="3" t="s">
        <v>18</v>
      </c>
      <c r="E1147" s="2" t="s">
        <v>1532</v>
      </c>
      <c r="F1147" s="2" t="str">
        <f t="shared" si="119"/>
        <v>STEEL</v>
      </c>
      <c r="G1147" s="2" t="str">
        <f t="shared" si="120"/>
        <v>SCRUBBER 2 PCS SET - 8001-2</v>
      </c>
      <c r="H1147" s="2" t="str">
        <f t="shared" si="121"/>
        <v>QTY- 165840 SET/USD 0.168 PER SET</v>
      </c>
      <c r="I1147" s="15" t="str">
        <f t="shared" si="122"/>
        <v>QTY-</v>
      </c>
      <c r="J1147" s="15">
        <f t="shared" si="125"/>
        <v>165840</v>
      </c>
      <c r="K1147" s="2" t="str">
        <f>IFERROR(
TRIM(_xlfn.TEXTAFTER(_xlfn.TEXTBEFORE(_xlfn.TEXTAFTER(tblRaw[[#This Row],[GOODS DESCRIPTION]],"QTY"),"/")," ")),
tblRaw[[#This Row],[Unit of measure]]
)</f>
        <v>165840 SET</v>
      </c>
      <c r="L1147" s="2">
        <f t="shared" si="123"/>
        <v>0.16800000000000001</v>
      </c>
      <c r="M1147" s="2" t="str">
        <f t="shared" si="124"/>
        <v>USD</v>
      </c>
      <c r="N1147" s="2">
        <v>4837</v>
      </c>
      <c r="O1147" s="2" t="s">
        <v>17</v>
      </c>
      <c r="P1147" s="2">
        <v>463.28200744262972</v>
      </c>
      <c r="Q1147" s="2">
        <v>2240895.0699999998</v>
      </c>
      <c r="R1147" s="2">
        <v>6.2648006415500976</v>
      </c>
      <c r="S1147" s="2">
        <v>30302.840703177819</v>
      </c>
      <c r="T1147" s="6">
        <v>985097.5</v>
      </c>
    </row>
    <row r="1148" spans="1:20">
      <c r="A1148" s="5" t="s">
        <v>12</v>
      </c>
      <c r="B1148" s="2" t="s">
        <v>1533</v>
      </c>
      <c r="C1148" s="2" t="s">
        <v>14</v>
      </c>
      <c r="D1148" s="3" t="s">
        <v>15</v>
      </c>
      <c r="E1148" s="2" t="s">
        <v>1534</v>
      </c>
      <c r="F1148" s="2" t="str">
        <f t="shared" si="119"/>
        <v>HOUSEHOLD</v>
      </c>
      <c r="G1148" s="2" t="str">
        <f t="shared" si="120"/>
        <v>STEEL HOOK 3 PCS SET -2628</v>
      </c>
      <c r="H1148" s="2" t="str">
        <f t="shared" si="121"/>
        <v>QTY : 147600 SET/USD 0.445 PER SET</v>
      </c>
      <c r="I1148" s="15" t="str">
        <f t="shared" si="122"/>
        <v>QTY</v>
      </c>
      <c r="J1148" s="15" t="str">
        <f t="shared" si="125"/>
        <v/>
      </c>
      <c r="K1148" s="2" t="str">
        <f>IFERROR(
TRIM(_xlfn.TEXTAFTER(_xlfn.TEXTBEFORE(_xlfn.TEXTAFTER(tblRaw[[#This Row],[GOODS DESCRIPTION]],"QTY"),"/")," ")),
tblRaw[[#This Row],[Unit of measure]]
)</f>
        <v>: 147600 SET</v>
      </c>
      <c r="L1148" s="2">
        <f t="shared" si="123"/>
        <v>0.44500000000000001</v>
      </c>
      <c r="M1148" s="2" t="str">
        <f t="shared" si="124"/>
        <v>USD</v>
      </c>
      <c r="N1148" s="2">
        <v>5002</v>
      </c>
      <c r="O1148" s="2" t="s">
        <v>17</v>
      </c>
      <c r="P1148" s="2">
        <v>1004.531041583367</v>
      </c>
      <c r="Q1148" s="2">
        <v>5024664.2699999996</v>
      </c>
      <c r="R1148" s="2">
        <v>13.58392213094478</v>
      </c>
      <c r="S1148" s="2">
        <v>67946.77849898579</v>
      </c>
      <c r="T1148" s="6">
        <v>1841037.1</v>
      </c>
    </row>
    <row r="1149" spans="1:20">
      <c r="A1149" s="5" t="s">
        <v>12</v>
      </c>
      <c r="B1149" s="2" t="s">
        <v>1535</v>
      </c>
      <c r="C1149" s="2" t="s">
        <v>14</v>
      </c>
      <c r="D1149" s="3" t="s">
        <v>15</v>
      </c>
      <c r="E1149" s="2" t="s">
        <v>1536</v>
      </c>
      <c r="F1149" s="2" t="str">
        <f t="shared" si="119"/>
        <v>FAMILY</v>
      </c>
      <c r="G1149" s="2" t="str">
        <f t="shared" si="120"/>
        <v>CLOTH RACK 3 LAYERS 03-027I</v>
      </c>
      <c r="H1149" s="2" t="str">
        <f t="shared" si="121"/>
        <v>MADE UP OF MILD STEEL</v>
      </c>
      <c r="I1149" s="15" t="str">
        <f t="shared" si="122"/>
        <v>QTY:</v>
      </c>
      <c r="J1149" s="15">
        <f t="shared" si="125"/>
        <v>3648</v>
      </c>
      <c r="K1149" s="2" t="str">
        <f>IFERROR(
TRIM(_xlfn.TEXTAFTER(_xlfn.TEXTBEFORE(_xlfn.TEXTAFTER(tblRaw[[#This Row],[GOODS DESCRIPTION]],"QTY"),"/")," ")),
tblRaw[[#This Row],[Unit of measure]]
)</f>
        <v>PCS</v>
      </c>
      <c r="L1149" s="2" t="str">
        <f t="shared" si="123"/>
        <v/>
      </c>
      <c r="M1149" s="2" t="str">
        <f t="shared" si="124"/>
        <v/>
      </c>
      <c r="N1149" s="2">
        <v>20976</v>
      </c>
      <c r="O1149" s="2" t="s">
        <v>17</v>
      </c>
      <c r="P1149" s="2">
        <v>187.00428966437829</v>
      </c>
      <c r="Q1149" s="2">
        <v>3922601.98</v>
      </c>
      <c r="R1149" s="2">
        <v>2.5287936398157989</v>
      </c>
      <c r="S1149" s="2">
        <v>53043.975388776198</v>
      </c>
      <c r="T1149" s="6">
        <v>1437241.3</v>
      </c>
    </row>
    <row r="1150" spans="1:20">
      <c r="A1150" s="5" t="s">
        <v>12</v>
      </c>
      <c r="B1150" s="2" t="s">
        <v>1537</v>
      </c>
      <c r="C1150" s="2" t="s">
        <v>14</v>
      </c>
      <c r="D1150" s="3" t="s">
        <v>15</v>
      </c>
      <c r="E1150" s="2" t="s">
        <v>1538</v>
      </c>
      <c r="F1150" s="2" t="str">
        <f t="shared" si="119"/>
        <v>SS</v>
      </c>
      <c r="G1150" s="2" t="str">
        <f t="shared" si="120"/>
        <v>OIL POT 900ML - KWP-1000B</v>
      </c>
      <c r="H1150" s="2" t="str">
        <f t="shared" si="121"/>
        <v>QTY: 27000 PCS/USD 1.42PER PCS</v>
      </c>
      <c r="I1150" s="15" t="str">
        <f t="shared" si="122"/>
        <v>QTY:</v>
      </c>
      <c r="J1150" s="15">
        <f t="shared" si="125"/>
        <v>27000</v>
      </c>
      <c r="K1150" s="2" t="str">
        <f>IFERROR(
TRIM(_xlfn.TEXTAFTER(_xlfn.TEXTBEFORE(_xlfn.TEXTAFTER(tblRaw[[#This Row],[GOODS DESCRIPTION]],"QTY"),"/")," ")),
tblRaw[[#This Row],[Unit of measure]]
)</f>
        <v>27000 PCS</v>
      </c>
      <c r="L1150" s="2" t="str">
        <f t="shared" si="123"/>
        <v/>
      </c>
      <c r="M1150" s="2" t="str">
        <f t="shared" si="124"/>
        <v>USD</v>
      </c>
      <c r="N1150" s="2">
        <v>6975</v>
      </c>
      <c r="O1150" s="2" t="s">
        <v>17</v>
      </c>
      <c r="P1150" s="2">
        <v>441.5714537634409</v>
      </c>
      <c r="Q1150" s="2">
        <v>3079960.89</v>
      </c>
      <c r="R1150" s="2">
        <v>5.9712164132987269</v>
      </c>
      <c r="S1150" s="2">
        <v>41649.23448275862</v>
      </c>
      <c r="T1150" s="6">
        <v>1128497.7</v>
      </c>
    </row>
    <row r="1151" spans="1:20">
      <c r="A1151" s="5" t="s">
        <v>12</v>
      </c>
      <c r="B1151" s="2" t="s">
        <v>1537</v>
      </c>
      <c r="C1151" s="2" t="s">
        <v>14</v>
      </c>
      <c r="D1151" s="3" t="s">
        <v>15</v>
      </c>
      <c r="E1151" s="2" t="s">
        <v>1539</v>
      </c>
      <c r="F1151" s="2" t="str">
        <f t="shared" si="119"/>
        <v>MILD</v>
      </c>
      <c r="G1151" s="2" t="str">
        <f t="shared" si="120"/>
        <v>STEEL MULTI FUNCTION CLOTH STAND - RYX-02-020</v>
      </c>
      <c r="H1151" s="2" t="str">
        <f t="shared" si="121"/>
        <v>QTY :2464 NUM USD 14.20 PER NUM</v>
      </c>
      <c r="I1151" s="15" t="str">
        <f t="shared" si="122"/>
        <v/>
      </c>
      <c r="J1151" s="15" t="str">
        <f t="shared" si="125"/>
        <v/>
      </c>
      <c r="K1151" s="2">
        <f ca="1">IFERROR(
TRIM(_xlfn.TEXTAFTER(_xlfn.TEXTBEFORE(_xlfn.TEXTAFTER(tblRaw[[#This Row],[GOODS DESCRIPTION]],"QTY"),"/")," ")),
tblRaw[[#This Row],[Unit of measure]]
)</f>
        <v>0</v>
      </c>
      <c r="L1151" s="2">
        <f t="shared" si="123"/>
        <v>14.2</v>
      </c>
      <c r="M1151" s="2" t="str">
        <f t="shared" si="124"/>
        <v>USD</v>
      </c>
      <c r="N1151" s="2">
        <v>8008</v>
      </c>
      <c r="O1151" s="2" t="s">
        <v>17</v>
      </c>
      <c r="P1151" s="2">
        <v>387.82404095904087</v>
      </c>
      <c r="Q1151" s="2">
        <v>3105694.92</v>
      </c>
      <c r="R1151" s="2">
        <v>5.244408937918065</v>
      </c>
      <c r="S1151" s="2">
        <v>41997.22677484787</v>
      </c>
      <c r="T1151" s="6">
        <v>1137926.6000000001</v>
      </c>
    </row>
    <row r="1152" spans="1:20">
      <c r="A1152" s="5" t="s">
        <v>12</v>
      </c>
      <c r="B1152" s="2" t="s">
        <v>1537</v>
      </c>
      <c r="C1152" s="2" t="s">
        <v>14</v>
      </c>
      <c r="D1152" s="3" t="s">
        <v>18</v>
      </c>
      <c r="E1152" s="2" t="s">
        <v>1540</v>
      </c>
      <c r="F1152" s="2" t="str">
        <f t="shared" si="119"/>
        <v>STEEL</v>
      </c>
      <c r="G1152" s="2" t="str">
        <f t="shared" si="120"/>
        <v>SCRUBBER 2 PCS SET -8001-2</v>
      </c>
      <c r="H1152" s="2" t="str">
        <f t="shared" si="121"/>
        <v>QTY- 165720 SET/USD 0.151 PER SET</v>
      </c>
      <c r="I1152" s="15" t="str">
        <f t="shared" si="122"/>
        <v>QTY-</v>
      </c>
      <c r="J1152" s="15">
        <f t="shared" si="125"/>
        <v>165720</v>
      </c>
      <c r="K1152" s="2" t="str">
        <f>IFERROR(
TRIM(_xlfn.TEXTAFTER(_xlfn.TEXTBEFORE(_xlfn.TEXTAFTER(tblRaw[[#This Row],[GOODS DESCRIPTION]],"QTY"),"/")," ")),
tblRaw[[#This Row],[Unit of measure]]
)</f>
        <v>165720 SET</v>
      </c>
      <c r="L1152" s="2">
        <f t="shared" si="123"/>
        <v>0.151</v>
      </c>
      <c r="M1152" s="2" t="str">
        <f t="shared" si="124"/>
        <v>USD</v>
      </c>
      <c r="N1152" s="2">
        <v>4833.5</v>
      </c>
      <c r="O1152" s="2" t="s">
        <v>17</v>
      </c>
      <c r="P1152" s="2">
        <v>427.10186200475852</v>
      </c>
      <c r="Q1152" s="2">
        <v>2064396.85</v>
      </c>
      <c r="R1152" s="2">
        <v>5.7755491819439948</v>
      </c>
      <c r="S1152" s="2">
        <v>27916.116970926301</v>
      </c>
      <c r="T1152" s="6">
        <v>907508.9</v>
      </c>
    </row>
    <row r="1153" spans="1:20">
      <c r="A1153" s="5" t="s">
        <v>12</v>
      </c>
      <c r="B1153" s="2" t="s">
        <v>1537</v>
      </c>
      <c r="C1153" s="2" t="s">
        <v>14</v>
      </c>
      <c r="D1153" s="3" t="s">
        <v>15</v>
      </c>
      <c r="E1153" s="2" t="s">
        <v>1541</v>
      </c>
      <c r="F1153" s="2" t="str">
        <f t="shared" si="119"/>
        <v>STEEL</v>
      </c>
      <c r="G1153" s="2" t="str">
        <f t="shared" si="120"/>
        <v>KITCHEN TURNER ITEM NO-AM-253</v>
      </c>
      <c r="H1153" s="2" t="str">
        <f t="shared" si="121"/>
        <v>QTY:40320 PCS USD 0.5906 PER PCS</v>
      </c>
      <c r="I1153" s="15" t="str">
        <f t="shared" si="122"/>
        <v/>
      </c>
      <c r="J1153" s="15">
        <f t="shared" si="125"/>
        <v>40320</v>
      </c>
      <c r="K1153" s="2">
        <f ca="1">IFERROR(
TRIM(_xlfn.TEXTAFTER(_xlfn.TEXTBEFORE(_xlfn.TEXTAFTER(tblRaw[[#This Row],[GOODS DESCRIPTION]],"QTY"),"/")," ")),
tblRaw[[#This Row],[Unit of measure]]
)</f>
        <v>0</v>
      </c>
      <c r="L1153" s="2">
        <f t="shared" si="123"/>
        <v>0.59060000000000001</v>
      </c>
      <c r="M1153" s="2" t="str">
        <f t="shared" si="124"/>
        <v>USD</v>
      </c>
      <c r="N1153" s="2">
        <v>3696</v>
      </c>
      <c r="O1153" s="2" t="s">
        <v>17</v>
      </c>
      <c r="P1153" s="2">
        <v>508.34200757575758</v>
      </c>
      <c r="Q1153" s="2">
        <v>1878832.06</v>
      </c>
      <c r="R1153" s="2">
        <v>6.8741312721535843</v>
      </c>
      <c r="S1153" s="2">
        <v>25406.789181879649</v>
      </c>
      <c r="T1153" s="6">
        <v>688404</v>
      </c>
    </row>
    <row r="1154" spans="1:20">
      <c r="A1154" s="5" t="s">
        <v>12</v>
      </c>
      <c r="B1154" s="2" t="s">
        <v>1537</v>
      </c>
      <c r="C1154" s="2" t="s">
        <v>14</v>
      </c>
      <c r="D1154" s="3" t="s">
        <v>15</v>
      </c>
      <c r="E1154" s="2" t="s">
        <v>1542</v>
      </c>
      <c r="F1154" s="2" t="str">
        <f t="shared" ref="F1154:F1217" si="126">IFERROR(TRIM(LEFT(E1154, FIND(" ", E1154)-1)), "")</f>
        <v>STEEL</v>
      </c>
      <c r="G1154" s="2" t="str">
        <f t="shared" ref="G1154:G1217" si="127">IFERROR(TRIM(MID(E1154, FIND(" ", E1154)+1, FIND("(",E1154)-FIND(" ",E1154)-1)), "")</f>
        <v>HANGER WITH HOOK -SM1168</v>
      </c>
      <c r="H1154" s="2" t="str">
        <f t="shared" ref="H1154:H1217" si="128">IFERROR(MID(E1154, FIND("(",E1154)+1, FIND(")",E1154)-FIND("(",E1154)-1), "")</f>
        <v>QTY:57480 PCS USD 1.21 PER PCS</v>
      </c>
      <c r="I1154" s="15" t="str">
        <f t="shared" ref="I1154:I1217" si="129">IFERROR(MID(E1154, FIND("(",E1154, FIND("P",E1154)) + 1, FIND(" ",E1154, FIND("(",E1154)) - FIND("(",E1154) - 1), "")</f>
        <v/>
      </c>
      <c r="J1154" s="15">
        <f t="shared" si="125"/>
        <v>57480</v>
      </c>
      <c r="K1154" s="2">
        <f ca="1">IFERROR(
TRIM(_xlfn.TEXTAFTER(_xlfn.TEXTBEFORE(_xlfn.TEXTAFTER(tblRaw[[#This Row],[GOODS DESCRIPTION]],"QTY"),"/")," ")),
tblRaw[[#This Row],[Unit of measure]]
)</f>
        <v>0</v>
      </c>
      <c r="L1154" s="2">
        <f t="shared" ref="L1154:L1217" si="130">IFERROR(--MID(E1154, FIND("USD",E1154)+4, FIND(" ",E1154,FIND("USD",E1154)+5)-FIND("USD",E1154)-4), IFERROR(--MID(E1154,FIND("CNY",E1154)+4,FIND(" ",E1154,FIND("CNY",E1154)+5)-FIND("CNY",E1154)-4),""))</f>
        <v>1.21</v>
      </c>
      <c r="M1154" s="2" t="str">
        <f t="shared" ref="M1154:M1217" si="131">IFERROR(IF(ISNUMBER(SEARCH("USD",E1154)),"USD",IF(ISNUMBER(SEARCH("CNY",E1154)),"CNY","")), "")</f>
        <v>USD</v>
      </c>
      <c r="N1154" s="2">
        <v>10777.5</v>
      </c>
      <c r="O1154" s="2" t="s">
        <v>17</v>
      </c>
      <c r="P1154" s="2">
        <v>494.04672976107628</v>
      </c>
      <c r="Q1154" s="2">
        <v>5324588.63</v>
      </c>
      <c r="R1154" s="2">
        <v>6.6808212273303074</v>
      </c>
      <c r="S1154" s="2">
        <v>72002.550777552402</v>
      </c>
      <c r="T1154" s="6">
        <v>1950929.3</v>
      </c>
    </row>
    <row r="1155" spans="1:20">
      <c r="A1155" s="5" t="s">
        <v>12</v>
      </c>
      <c r="B1155" s="2" t="s">
        <v>1537</v>
      </c>
      <c r="C1155" s="2" t="s">
        <v>14</v>
      </c>
      <c r="D1155" s="3" t="s">
        <v>15</v>
      </c>
      <c r="E1155" s="2" t="s">
        <v>1543</v>
      </c>
      <c r="F1155" s="2" t="str">
        <f t="shared" si="126"/>
        <v>STEEL</v>
      </c>
      <c r="G1155" s="2" t="str">
        <f t="shared" si="127"/>
        <v>KITCHEN CADDLE ITEM NO-AM-254</v>
      </c>
      <c r="H1155" s="2" t="str">
        <f t="shared" si="128"/>
        <v>QTY:20160 PCS USD 0.5906 PER PCS</v>
      </c>
      <c r="I1155" s="15" t="str">
        <f t="shared" si="129"/>
        <v/>
      </c>
      <c r="J1155" s="15">
        <f t="shared" ref="J1155:J1218" si="132">IFERROR(--SUBSTITUTE(MID(E1155, FIND("QTY", E1155)+4, FIND(" ",E1155, FIND("QTY",E1155)+5)-FIND("QTY",E1155)-4), ",",""),"")</f>
        <v>20160</v>
      </c>
      <c r="K1155" s="2">
        <f ca="1">IFERROR(
TRIM(_xlfn.TEXTAFTER(_xlfn.TEXTBEFORE(_xlfn.TEXTAFTER(tblRaw[[#This Row],[GOODS DESCRIPTION]],"QTY"),"/")," ")),
tblRaw[[#This Row],[Unit of measure]]
)</f>
        <v>0</v>
      </c>
      <c r="L1155" s="2">
        <f t="shared" si="130"/>
        <v>0.59060000000000001</v>
      </c>
      <c r="M1155" s="2" t="str">
        <f t="shared" si="131"/>
        <v>USD</v>
      </c>
      <c r="N1155" s="2">
        <v>1792</v>
      </c>
      <c r="O1155" s="2" t="s">
        <v>17</v>
      </c>
      <c r="P1155" s="2">
        <v>524.22786272321423</v>
      </c>
      <c r="Q1155" s="2">
        <v>939416.33</v>
      </c>
      <c r="R1155" s="2">
        <v>7.088950138244952</v>
      </c>
      <c r="S1155" s="2">
        <v>12703.398647734961</v>
      </c>
      <c r="T1155" s="6">
        <v>344202.2</v>
      </c>
    </row>
    <row r="1156" spans="1:20">
      <c r="A1156" s="5" t="s">
        <v>12</v>
      </c>
      <c r="B1156" s="2" t="s">
        <v>1544</v>
      </c>
      <c r="C1156" s="2" t="s">
        <v>14</v>
      </c>
      <c r="D1156" s="3" t="s">
        <v>15</v>
      </c>
      <c r="E1156" s="2" t="s">
        <v>1545</v>
      </c>
      <c r="F1156" s="2" t="str">
        <f t="shared" si="126"/>
        <v>FAMILY</v>
      </c>
      <c r="G1156" s="2" t="str">
        <f t="shared" si="127"/>
        <v>CLOTH RACK 3 LAYERS 03-027I</v>
      </c>
      <c r="H1156" s="2" t="str">
        <f t="shared" si="128"/>
        <v>MADE UP OF MILD STEEL</v>
      </c>
      <c r="I1156" s="15" t="str">
        <f t="shared" si="129"/>
        <v>QTY:</v>
      </c>
      <c r="J1156" s="15">
        <f t="shared" si="132"/>
        <v>1824</v>
      </c>
      <c r="K1156" s="2" t="str">
        <f>IFERROR(
TRIM(_xlfn.TEXTAFTER(_xlfn.TEXTBEFORE(_xlfn.TEXTAFTER(tblRaw[[#This Row],[GOODS DESCRIPTION]],"QTY"),"/")," ")),
tblRaw[[#This Row],[Unit of measure]]
)</f>
        <v>PCS</v>
      </c>
      <c r="L1156" s="2" t="str">
        <f t="shared" si="130"/>
        <v/>
      </c>
      <c r="M1156" s="2" t="str">
        <f t="shared" si="131"/>
        <v/>
      </c>
      <c r="N1156" s="2">
        <v>10488</v>
      </c>
      <c r="O1156" s="2" t="s">
        <v>17</v>
      </c>
      <c r="P1156" s="2">
        <v>187.00390827612509</v>
      </c>
      <c r="Q1156" s="2">
        <v>1961296.99</v>
      </c>
      <c r="R1156" s="2">
        <v>2.5287884824357691</v>
      </c>
      <c r="S1156" s="2">
        <v>26521.93360378634</v>
      </c>
      <c r="T1156" s="6">
        <v>718619.2</v>
      </c>
    </row>
    <row r="1157" spans="1:20">
      <c r="A1157" s="5" t="s">
        <v>12</v>
      </c>
      <c r="B1157" s="2" t="s">
        <v>1546</v>
      </c>
      <c r="C1157" s="2" t="s">
        <v>14</v>
      </c>
      <c r="D1157" s="3" t="s">
        <v>18</v>
      </c>
      <c r="E1157" s="2" t="s">
        <v>1547</v>
      </c>
      <c r="F1157" s="2" t="str">
        <f t="shared" si="126"/>
        <v>SS</v>
      </c>
      <c r="G1157" s="2" t="str">
        <f t="shared" si="127"/>
        <v>SCRUBBER 3 PCS SET - SS410</v>
      </c>
      <c r="H1157" s="2" t="str">
        <f t="shared" si="128"/>
        <v>QTY- 123480 SET/USD 0.193 PER SET</v>
      </c>
      <c r="I1157" s="15" t="str">
        <f t="shared" si="129"/>
        <v>QTY-</v>
      </c>
      <c r="J1157" s="15">
        <f t="shared" si="132"/>
        <v>123480</v>
      </c>
      <c r="K1157" s="2" t="str">
        <f>IFERROR(
TRIM(_xlfn.TEXTAFTER(_xlfn.TEXTBEFORE(_xlfn.TEXTAFTER(tblRaw[[#This Row],[GOODS DESCRIPTION]],"QTY"),"/")," ")),
tblRaw[[#This Row],[Unit of measure]]
)</f>
        <v>123480 SET</v>
      </c>
      <c r="L1157" s="2">
        <f t="shared" si="130"/>
        <v>0.193</v>
      </c>
      <c r="M1157" s="2" t="str">
        <f t="shared" si="131"/>
        <v>USD</v>
      </c>
      <c r="N1157" s="2">
        <v>7717.5</v>
      </c>
      <c r="O1157" s="2" t="s">
        <v>17</v>
      </c>
      <c r="P1157" s="2">
        <v>262.48131130547449</v>
      </c>
      <c r="Q1157" s="2">
        <v>2025699.52</v>
      </c>
      <c r="R1157" s="2">
        <v>3.5422579123545832</v>
      </c>
      <c r="S1157" s="2">
        <v>27337.375438596489</v>
      </c>
      <c r="T1157" s="6">
        <v>890497.5</v>
      </c>
    </row>
    <row r="1158" spans="1:20">
      <c r="A1158" s="5" t="s">
        <v>12</v>
      </c>
      <c r="B1158" s="2" t="s">
        <v>1548</v>
      </c>
      <c r="C1158" s="2" t="s">
        <v>14</v>
      </c>
      <c r="D1158" s="3" t="s">
        <v>15</v>
      </c>
      <c r="E1158" s="2" t="s">
        <v>1549</v>
      </c>
      <c r="F1158" s="2" t="str">
        <f t="shared" si="126"/>
        <v>SS</v>
      </c>
      <c r="G1158" s="2" t="str">
        <f t="shared" si="127"/>
        <v>OIL POT 600ML - KWP-600B</v>
      </c>
      <c r="H1158" s="2" t="str">
        <f t="shared" si="128"/>
        <v>QTY: 16200 PCS/USD 1.20 PER PCS</v>
      </c>
      <c r="I1158" s="15" t="str">
        <f t="shared" si="129"/>
        <v>QTY:</v>
      </c>
      <c r="J1158" s="15">
        <f t="shared" si="132"/>
        <v>16200</v>
      </c>
      <c r="K1158" s="2" t="str">
        <f>IFERROR(
TRIM(_xlfn.TEXTAFTER(_xlfn.TEXTBEFORE(_xlfn.TEXTAFTER(tblRaw[[#This Row],[GOODS DESCRIPTION]],"QTY"),"/")," ")),
tblRaw[[#This Row],[Unit of measure]]
)</f>
        <v>16200 PCS</v>
      </c>
      <c r="L1158" s="2">
        <f t="shared" si="130"/>
        <v>1.2</v>
      </c>
      <c r="M1158" s="2" t="str">
        <f t="shared" si="131"/>
        <v>USD</v>
      </c>
      <c r="N1158" s="2">
        <v>2835</v>
      </c>
      <c r="O1158" s="2" t="s">
        <v>1550</v>
      </c>
      <c r="P1158" s="2">
        <v>557.89807054673724</v>
      </c>
      <c r="Q1158" s="2">
        <v>1581641.03</v>
      </c>
      <c r="R1158" s="2">
        <v>7.5289888062987487</v>
      </c>
      <c r="S1158" s="2">
        <v>21344.683265856951</v>
      </c>
      <c r="T1158" s="6">
        <v>579513.30000000005</v>
      </c>
    </row>
    <row r="1159" spans="1:20">
      <c r="A1159" s="5" t="s">
        <v>12</v>
      </c>
      <c r="B1159" s="2" t="s">
        <v>1551</v>
      </c>
      <c r="C1159" s="2" t="s">
        <v>14</v>
      </c>
      <c r="D1159" s="3" t="s">
        <v>15</v>
      </c>
      <c r="E1159" s="2" t="s">
        <v>1552</v>
      </c>
      <c r="F1159" s="2" t="str">
        <f t="shared" si="126"/>
        <v>NP-003</v>
      </c>
      <c r="G1159" s="2" t="str">
        <f t="shared" si="127"/>
        <v>- STEEL ZHARA</v>
      </c>
      <c r="H1159" s="2" t="str">
        <f t="shared" si="128"/>
        <v>QTY:60000 PCS/USD 0.4585 PER PCS</v>
      </c>
      <c r="I1159" s="15" t="str">
        <f t="shared" si="129"/>
        <v>QTY:60000</v>
      </c>
      <c r="J1159" s="15">
        <f t="shared" si="132"/>
        <v>60000</v>
      </c>
      <c r="K1159" s="2" t="str">
        <f>IFERROR(
TRIM(_xlfn.TEXTAFTER(_xlfn.TEXTBEFORE(_xlfn.TEXTAFTER(tblRaw[[#This Row],[GOODS DESCRIPTION]],"QTY"),"/")," ")),
tblRaw[[#This Row],[Unit of measure]]
)</f>
        <v>PCS</v>
      </c>
      <c r="L1159" s="2">
        <f t="shared" si="130"/>
        <v>0.45850000000000002</v>
      </c>
      <c r="M1159" s="2" t="str">
        <f t="shared" si="131"/>
        <v>USD</v>
      </c>
      <c r="N1159" s="2">
        <v>5600</v>
      </c>
      <c r="O1159" s="2" t="s">
        <v>1550</v>
      </c>
      <c r="P1159" s="2">
        <v>389.76584821428571</v>
      </c>
      <c r="Q1159" s="2">
        <v>2182688.75</v>
      </c>
      <c r="R1159" s="2">
        <v>5.2599979516097939</v>
      </c>
      <c r="S1159" s="2">
        <v>29455.988529014849</v>
      </c>
      <c r="T1159" s="6">
        <v>799737.1</v>
      </c>
    </row>
    <row r="1160" spans="1:20">
      <c r="A1160" s="5" t="s">
        <v>12</v>
      </c>
      <c r="B1160" s="2" t="s">
        <v>1551</v>
      </c>
      <c r="C1160" s="2" t="s">
        <v>14</v>
      </c>
      <c r="D1160" s="3" t="s">
        <v>15</v>
      </c>
      <c r="E1160" s="2" t="s">
        <v>1553</v>
      </c>
      <c r="F1160" s="2" t="str">
        <f t="shared" si="126"/>
        <v>DS-25</v>
      </c>
      <c r="G1160" s="2" t="str">
        <f t="shared" si="127"/>
        <v>- STAINLESS STEEL GRATER WITH HANDLE</v>
      </c>
      <c r="H1160" s="2" t="str">
        <f t="shared" si="128"/>
        <v>QTY:80760 PCS USD 0.2362 PER PCS</v>
      </c>
      <c r="I1160" s="15" t="str">
        <f t="shared" si="129"/>
        <v/>
      </c>
      <c r="J1160" s="15">
        <f t="shared" si="132"/>
        <v>80760</v>
      </c>
      <c r="K1160" s="2">
        <f ca="1">IFERROR(
TRIM(_xlfn.TEXTAFTER(_xlfn.TEXTBEFORE(_xlfn.TEXTAFTER(tblRaw[[#This Row],[GOODS DESCRIPTION]],"QTY"),"/")," ")),
tblRaw[[#This Row],[Unit of measure]]
)</f>
        <v>0</v>
      </c>
      <c r="L1160" s="2">
        <f t="shared" si="130"/>
        <v>0.23619999999999999</v>
      </c>
      <c r="M1160" s="2" t="str">
        <f t="shared" si="131"/>
        <v>USD</v>
      </c>
      <c r="N1160" s="2">
        <v>2692</v>
      </c>
      <c r="O1160" s="2" t="s">
        <v>1550</v>
      </c>
      <c r="P1160" s="2">
        <v>562.21484026745918</v>
      </c>
      <c r="Q1160" s="2">
        <v>1513482.35</v>
      </c>
      <c r="R1160" s="2">
        <v>7.5872448079279247</v>
      </c>
      <c r="S1160" s="2">
        <v>20424.863022941969</v>
      </c>
      <c r="T1160" s="6">
        <v>554539.9</v>
      </c>
    </row>
    <row r="1161" spans="1:20">
      <c r="A1161" s="5" t="s">
        <v>12</v>
      </c>
      <c r="B1161" s="2" t="s">
        <v>1551</v>
      </c>
      <c r="C1161" s="2" t="s">
        <v>14</v>
      </c>
      <c r="D1161" s="3" t="s">
        <v>15</v>
      </c>
      <c r="E1161" s="2" t="s">
        <v>1554</v>
      </c>
      <c r="F1161" s="2" t="str">
        <f t="shared" si="126"/>
        <v>RS-02</v>
      </c>
      <c r="G1161" s="2" t="str">
        <f t="shared" si="127"/>
        <v>- STEEL HAND BLENDER</v>
      </c>
      <c r="H1161" s="2" t="str">
        <f t="shared" si="128"/>
        <v>QTY:50000 PCS/USD 0.4569 PER PCS</v>
      </c>
      <c r="I1161" s="15" t="str">
        <f t="shared" si="129"/>
        <v/>
      </c>
      <c r="J1161" s="15">
        <f t="shared" si="132"/>
        <v>50000</v>
      </c>
      <c r="K1161" s="2" t="str">
        <f>IFERROR(
TRIM(_xlfn.TEXTAFTER(_xlfn.TEXTBEFORE(_xlfn.TEXTAFTER(tblRaw[[#This Row],[GOODS DESCRIPTION]],"QTY"),"/")," ")),
tblRaw[[#This Row],[Unit of measure]]
)</f>
        <v>PCS</v>
      </c>
      <c r="L1161" s="2">
        <f t="shared" si="130"/>
        <v>0.45689999999999997</v>
      </c>
      <c r="M1161" s="2" t="str">
        <f t="shared" si="131"/>
        <v>USD</v>
      </c>
      <c r="N1161" s="2">
        <v>3000</v>
      </c>
      <c r="O1161" s="2" t="s">
        <v>1550</v>
      </c>
      <c r="P1161" s="2">
        <v>604.18665333333331</v>
      </c>
      <c r="Q1161" s="2">
        <v>1812559.96</v>
      </c>
      <c r="R1161" s="2">
        <v>8.1536660368870901</v>
      </c>
      <c r="S1161" s="2">
        <v>24460.998110661269</v>
      </c>
      <c r="T1161" s="6">
        <v>664122</v>
      </c>
    </row>
    <row r="1162" spans="1:20">
      <c r="A1162" s="5" t="s">
        <v>12</v>
      </c>
      <c r="B1162" s="2" t="s">
        <v>1555</v>
      </c>
      <c r="C1162" s="2" t="s">
        <v>14</v>
      </c>
      <c r="D1162" s="3" t="s">
        <v>15</v>
      </c>
      <c r="E1162" s="2" t="s">
        <v>1556</v>
      </c>
      <c r="F1162" s="2" t="str">
        <f t="shared" si="126"/>
        <v>NP-20</v>
      </c>
      <c r="G1162" s="2" t="str">
        <f t="shared" si="127"/>
        <v>- STAINLESS STEEL SPORTS BOTTLE 750ML S-308-C6</v>
      </c>
      <c r="H1162" s="2" t="str">
        <f t="shared" si="128"/>
        <v>QTY:4860 PCS/USD 1.060 PER PCS</v>
      </c>
      <c r="I1162" s="15" t="str">
        <f t="shared" si="129"/>
        <v>QTY:4860</v>
      </c>
      <c r="J1162" s="15">
        <f t="shared" si="132"/>
        <v>4860</v>
      </c>
      <c r="K1162" s="2" t="str">
        <f>IFERROR(
TRIM(_xlfn.TEXTAFTER(_xlfn.TEXTBEFORE(_xlfn.TEXTAFTER(tblRaw[[#This Row],[GOODS DESCRIPTION]],"QTY"),"/")," ")),
tblRaw[[#This Row],[Unit of measure]]
)</f>
        <v>PCS</v>
      </c>
      <c r="L1162" s="2">
        <f t="shared" si="130"/>
        <v>1.06</v>
      </c>
      <c r="M1162" s="2" t="str">
        <f t="shared" si="131"/>
        <v>USD</v>
      </c>
      <c r="N1162" s="2">
        <v>864</v>
      </c>
      <c r="O1162" s="2" t="s">
        <v>1550</v>
      </c>
      <c r="P1162" s="2">
        <v>477.59061342592588</v>
      </c>
      <c r="Q1162" s="2">
        <v>412638.29</v>
      </c>
      <c r="R1162" s="2">
        <v>6.4452174551407007</v>
      </c>
      <c r="S1162" s="2">
        <v>5568.6678812415657</v>
      </c>
      <c r="T1162" s="6">
        <v>151190.79999999999</v>
      </c>
    </row>
    <row r="1163" spans="1:20">
      <c r="A1163" s="5" t="s">
        <v>12</v>
      </c>
      <c r="B1163" s="2" t="s">
        <v>1555</v>
      </c>
      <c r="C1163" s="2" t="s">
        <v>14</v>
      </c>
      <c r="D1163" s="3" t="s">
        <v>15</v>
      </c>
      <c r="E1163" s="2" t="s">
        <v>1557</v>
      </c>
      <c r="F1163" s="2" t="str">
        <f t="shared" si="126"/>
        <v>SB-01</v>
      </c>
      <c r="G1163" s="2" t="str">
        <f t="shared" si="127"/>
        <v>- STAINLESS STEEL SPORTS BOTTLE 750ML SG-702</v>
      </c>
      <c r="H1163" s="2" t="str">
        <f t="shared" si="128"/>
        <v>QTY:17964 PCS/USD 1.130 PER PCS</v>
      </c>
      <c r="I1163" s="15" t="str">
        <f t="shared" si="129"/>
        <v>QTY:17964</v>
      </c>
      <c r="J1163" s="15">
        <f t="shared" si="132"/>
        <v>17964</v>
      </c>
      <c r="K1163" s="2" t="str">
        <f>IFERROR(
TRIM(_xlfn.TEXTAFTER(_xlfn.TEXTBEFORE(_xlfn.TEXTAFTER(tblRaw[[#This Row],[GOODS DESCRIPTION]],"QTY"),"/")," ")),
tblRaw[[#This Row],[Unit of measure]]
)</f>
        <v>PCS</v>
      </c>
      <c r="L1163" s="2">
        <f t="shared" si="130"/>
        <v>1.1299999999999999</v>
      </c>
      <c r="M1163" s="2" t="str">
        <f t="shared" si="131"/>
        <v>USD</v>
      </c>
      <c r="N1163" s="2">
        <v>2844.3</v>
      </c>
      <c r="O1163" s="2" t="s">
        <v>1550</v>
      </c>
      <c r="P1163" s="2">
        <v>571.65429455402034</v>
      </c>
      <c r="Q1163" s="2">
        <v>1625956.31</v>
      </c>
      <c r="R1163" s="2">
        <v>7.7146328549800316</v>
      </c>
      <c r="S1163" s="2">
        <v>21942.730229419711</v>
      </c>
      <c r="T1163" s="6">
        <v>595750.40000000002</v>
      </c>
    </row>
    <row r="1164" spans="1:20">
      <c r="A1164" s="5" t="s">
        <v>12</v>
      </c>
      <c r="B1164" s="2" t="s">
        <v>1555</v>
      </c>
      <c r="C1164" s="2" t="s">
        <v>14</v>
      </c>
      <c r="D1164" s="3" t="s">
        <v>15</v>
      </c>
      <c r="E1164" s="2" t="s">
        <v>1558</v>
      </c>
      <c r="F1164" s="2" t="str">
        <f t="shared" si="126"/>
        <v>MP-202</v>
      </c>
      <c r="G1164" s="2" t="str">
        <f t="shared" si="127"/>
        <v>- STAINLESS STEEL SPORTS BOTTLE KOOU 750ML</v>
      </c>
      <c r="H1164" s="2" t="str">
        <f t="shared" si="128"/>
        <v>QTY:21096 PCS/USD 1.142 PER PCS</v>
      </c>
      <c r="I1164" s="15" t="str">
        <f t="shared" si="129"/>
        <v>QTY:21096</v>
      </c>
      <c r="J1164" s="15">
        <f t="shared" si="132"/>
        <v>21096</v>
      </c>
      <c r="K1164" s="2" t="str">
        <f>IFERROR(
TRIM(_xlfn.TEXTAFTER(_xlfn.TEXTBEFORE(_xlfn.TEXTAFTER(tblRaw[[#This Row],[GOODS DESCRIPTION]],"QTY"),"/")," ")),
tblRaw[[#This Row],[Unit of measure]]
)</f>
        <v>PCS</v>
      </c>
      <c r="L1164" s="2">
        <f t="shared" si="130"/>
        <v>1.1419999999999999</v>
      </c>
      <c r="M1164" s="2" t="str">
        <f t="shared" si="131"/>
        <v>USD</v>
      </c>
      <c r="N1164" s="2">
        <v>3809</v>
      </c>
      <c r="O1164" s="2" t="s">
        <v>1550</v>
      </c>
      <c r="P1164" s="2">
        <v>506.62034917301128</v>
      </c>
      <c r="Q1164" s="2">
        <v>1929716.91</v>
      </c>
      <c r="R1164" s="2">
        <v>6.8369817702160773</v>
      </c>
      <c r="S1164" s="2">
        <v>26042.063562753039</v>
      </c>
      <c r="T1164" s="6">
        <v>707048.3</v>
      </c>
    </row>
    <row r="1165" spans="1:20">
      <c r="A1165" s="5" t="s">
        <v>12</v>
      </c>
      <c r="B1165" s="2" t="s">
        <v>1555</v>
      </c>
      <c r="C1165" s="2" t="s">
        <v>14</v>
      </c>
      <c r="D1165" s="3" t="s">
        <v>15</v>
      </c>
      <c r="E1165" s="2" t="s">
        <v>1559</v>
      </c>
      <c r="F1165" s="2" t="str">
        <f t="shared" si="126"/>
        <v>NP-21</v>
      </c>
      <c r="G1165" s="2" t="str">
        <f t="shared" si="127"/>
        <v>- STAINLESS STEEL SPORTS BOTTLE 650ML S115</v>
      </c>
      <c r="H1165" s="2" t="str">
        <f t="shared" si="128"/>
        <v>QTY:43164 PCS/USD 1.110 PER PCS</v>
      </c>
      <c r="I1165" s="15" t="str">
        <f t="shared" si="129"/>
        <v>QTY:43164</v>
      </c>
      <c r="J1165" s="15">
        <f t="shared" si="132"/>
        <v>43164</v>
      </c>
      <c r="K1165" s="2" t="str">
        <f>IFERROR(
TRIM(_xlfn.TEXTAFTER(_xlfn.TEXTBEFORE(_xlfn.TEXTAFTER(tblRaw[[#This Row],[GOODS DESCRIPTION]],"QTY"),"/")," ")),
tblRaw[[#This Row],[Unit of measure]]
)</f>
        <v>PCS</v>
      </c>
      <c r="L1165" s="2">
        <f t="shared" si="130"/>
        <v>1.1100000000000001</v>
      </c>
      <c r="M1165" s="2" t="str">
        <f t="shared" si="131"/>
        <v>USD</v>
      </c>
      <c r="N1165" s="2">
        <v>7673.6</v>
      </c>
      <c r="O1165" s="2" t="s">
        <v>1550</v>
      </c>
      <c r="P1165" s="2">
        <v>500.11846981859878</v>
      </c>
      <c r="Q1165" s="2">
        <v>3837709.09</v>
      </c>
      <c r="R1165" s="2">
        <v>6.7492371095627366</v>
      </c>
      <c r="S1165" s="2">
        <v>51790.945883940622</v>
      </c>
      <c r="T1165" s="6">
        <v>1406136.6</v>
      </c>
    </row>
    <row r="1166" spans="1:20">
      <c r="A1166" s="5" t="s">
        <v>12</v>
      </c>
      <c r="B1166" s="2" t="s">
        <v>1560</v>
      </c>
      <c r="C1166" s="2" t="s">
        <v>14</v>
      </c>
      <c r="D1166" s="3" t="s">
        <v>15</v>
      </c>
      <c r="E1166" s="2" t="s">
        <v>1561</v>
      </c>
      <c r="F1166" s="2" t="str">
        <f t="shared" si="126"/>
        <v>MILD</v>
      </c>
      <c r="G1166" s="2" t="str">
        <f t="shared" si="127"/>
        <v>STEEL MULTI FUNCTION CLOTH STAND - RYX-02-021A</v>
      </c>
      <c r="H1166" s="2" t="str">
        <f t="shared" si="128"/>
        <v>QTY :10368 NUM USD 8.85 PER NUM</v>
      </c>
      <c r="I1166" s="15" t="str">
        <f t="shared" si="129"/>
        <v/>
      </c>
      <c r="J1166" s="15" t="str">
        <f t="shared" si="132"/>
        <v/>
      </c>
      <c r="K1166" s="2">
        <f ca="1">IFERROR(
TRIM(_xlfn.TEXTAFTER(_xlfn.TEXTBEFORE(_xlfn.TEXTAFTER(tblRaw[[#This Row],[GOODS DESCRIPTION]],"QTY"),"/")," ")),
tblRaw[[#This Row],[Unit of measure]]
)</f>
        <v>0</v>
      </c>
      <c r="L1166" s="2">
        <f t="shared" si="130"/>
        <v>8.85</v>
      </c>
      <c r="M1166" s="2" t="str">
        <f t="shared" si="131"/>
        <v>USD</v>
      </c>
      <c r="N1166" s="2">
        <v>38016</v>
      </c>
      <c r="O1166" s="2" t="s">
        <v>1550</v>
      </c>
      <c r="P1166" s="2">
        <v>226.63152146464651</v>
      </c>
      <c r="Q1166" s="2">
        <v>8615623.9199999999</v>
      </c>
      <c r="R1166" s="2">
        <v>3.0584550804945541</v>
      </c>
      <c r="S1166" s="2">
        <v>116270.228340081</v>
      </c>
      <c r="T1166" s="6">
        <v>3156764.6</v>
      </c>
    </row>
    <row r="1167" spans="1:20">
      <c r="A1167" s="5" t="s">
        <v>12</v>
      </c>
      <c r="B1167" s="2" t="s">
        <v>1560</v>
      </c>
      <c r="C1167" s="2" t="s">
        <v>14</v>
      </c>
      <c r="D1167" s="3" t="s">
        <v>15</v>
      </c>
      <c r="E1167" s="2" t="s">
        <v>1562</v>
      </c>
      <c r="F1167" s="2" t="str">
        <f t="shared" si="126"/>
        <v>MILD</v>
      </c>
      <c r="G1167" s="2" t="str">
        <f t="shared" si="127"/>
        <v>STEEL MULTI FUNCTION CLOTH STAND - RYX-02-020</v>
      </c>
      <c r="H1167" s="2" t="str">
        <f t="shared" si="128"/>
        <v>QTY :3696 NUM /USD 14.20 PER NUM</v>
      </c>
      <c r="I1167" s="15" t="str">
        <f t="shared" si="129"/>
        <v/>
      </c>
      <c r="J1167" s="15" t="str">
        <f t="shared" si="132"/>
        <v/>
      </c>
      <c r="K1167" s="2" t="str">
        <f>IFERROR(
TRIM(_xlfn.TEXTAFTER(_xlfn.TEXTBEFORE(_xlfn.TEXTAFTER(tblRaw[[#This Row],[GOODS DESCRIPTION]],"QTY"),"/")," ")),
tblRaw[[#This Row],[Unit of measure]]
)</f>
        <v>:3696 NUM</v>
      </c>
      <c r="L1167" s="2">
        <f t="shared" si="130"/>
        <v>14.2</v>
      </c>
      <c r="M1167" s="2" t="str">
        <f t="shared" si="131"/>
        <v>USD</v>
      </c>
      <c r="N1167" s="2">
        <v>12012</v>
      </c>
      <c r="O1167" s="2" t="s">
        <v>1550</v>
      </c>
      <c r="P1167" s="2">
        <v>410.25468198468201</v>
      </c>
      <c r="Q1167" s="2">
        <v>4927979.24</v>
      </c>
      <c r="R1167" s="2">
        <v>5.5365004316421329</v>
      </c>
      <c r="S1167" s="2">
        <v>66504.443184885298</v>
      </c>
      <c r="T1167" s="6">
        <v>1805611.6</v>
      </c>
    </row>
    <row r="1168" spans="1:20">
      <c r="A1168" s="5" t="s">
        <v>12</v>
      </c>
      <c r="B1168" s="2" t="s">
        <v>1563</v>
      </c>
      <c r="C1168" s="2" t="s">
        <v>14</v>
      </c>
      <c r="D1168" s="3" t="s">
        <v>15</v>
      </c>
      <c r="E1168" s="2" t="s">
        <v>1564</v>
      </c>
      <c r="F1168" s="2" t="str">
        <f t="shared" si="126"/>
        <v>STEEL</v>
      </c>
      <c r="G1168" s="2" t="str">
        <f t="shared" si="127"/>
        <v>LUNCH BOX SMALL - 6587</v>
      </c>
      <c r="H1168" s="2" t="str">
        <f t="shared" si="128"/>
        <v>QTY:5040 PCS/USD1.45 PER PCS</v>
      </c>
      <c r="I1168" s="15" t="str">
        <f t="shared" si="129"/>
        <v/>
      </c>
      <c r="J1168" s="15">
        <f t="shared" si="132"/>
        <v>5040</v>
      </c>
      <c r="K1168" s="2" t="str">
        <f>IFERROR(
TRIM(_xlfn.TEXTAFTER(_xlfn.TEXTBEFORE(_xlfn.TEXTAFTER(tblRaw[[#This Row],[GOODS DESCRIPTION]],"QTY"),"/")," ")),
tblRaw[[#This Row],[Unit of measure]]
)</f>
        <v>PCS</v>
      </c>
      <c r="L1168" s="2">
        <f t="shared" si="130"/>
        <v>0.45</v>
      </c>
      <c r="M1168" s="2" t="str">
        <f t="shared" si="131"/>
        <v>USD</v>
      </c>
      <c r="N1168" s="2">
        <v>1022.7</v>
      </c>
      <c r="O1168" s="2" t="s">
        <v>1550</v>
      </c>
      <c r="P1168" s="2">
        <v>559.14055930380368</v>
      </c>
      <c r="Q1168" s="2">
        <v>571833.05000000005</v>
      </c>
      <c r="R1168" s="2">
        <v>7.5457565358138146</v>
      </c>
      <c r="S1168" s="2">
        <v>7717.0452091767893</v>
      </c>
      <c r="T1168" s="6">
        <v>209519.7</v>
      </c>
    </row>
    <row r="1169" spans="1:20">
      <c r="A1169" s="5" t="s">
        <v>12</v>
      </c>
      <c r="B1169" s="2" t="s">
        <v>1563</v>
      </c>
      <c r="C1169" s="2" t="s">
        <v>14</v>
      </c>
      <c r="D1169" s="3" t="s">
        <v>15</v>
      </c>
      <c r="E1169" s="2" t="s">
        <v>1565</v>
      </c>
      <c r="F1169" s="2" t="str">
        <f t="shared" si="126"/>
        <v>STEEL</v>
      </c>
      <c r="G1169" s="2" t="str">
        <f t="shared" si="127"/>
        <v>LUNCH BOX 3LAYER - 8505</v>
      </c>
      <c r="H1169" s="2" t="str">
        <f t="shared" si="128"/>
        <v>QTY:16800 PCS/USD3.45 PER PCS</v>
      </c>
      <c r="I1169" s="15" t="str">
        <f t="shared" si="129"/>
        <v/>
      </c>
      <c r="J1169" s="15">
        <f t="shared" si="132"/>
        <v>16800</v>
      </c>
      <c r="K1169" s="2" t="str">
        <f>IFERROR(
TRIM(_xlfn.TEXTAFTER(_xlfn.TEXTBEFORE(_xlfn.TEXTAFTER(tblRaw[[#This Row],[GOODS DESCRIPTION]],"QTY"),"/")," ")),
tblRaw[[#This Row],[Unit of measure]]
)</f>
        <v>PCS</v>
      </c>
      <c r="L1169" s="2">
        <f t="shared" si="130"/>
        <v>0.45</v>
      </c>
      <c r="M1169" s="2" t="str">
        <f t="shared" si="131"/>
        <v>USD</v>
      </c>
      <c r="N1169" s="2">
        <v>10892</v>
      </c>
      <c r="O1169" s="2" t="s">
        <v>1550</v>
      </c>
      <c r="P1169" s="2">
        <v>416.38152772677188</v>
      </c>
      <c r="Q1169" s="2">
        <v>4535227.5999999996</v>
      </c>
      <c r="R1169" s="2">
        <v>5.6191839099429419</v>
      </c>
      <c r="S1169" s="2">
        <v>61204.151147098513</v>
      </c>
      <c r="T1169" s="6">
        <v>1661707.4</v>
      </c>
    </row>
    <row r="1170" spans="1:20">
      <c r="A1170" s="5" t="s">
        <v>12</v>
      </c>
      <c r="B1170" s="2" t="s">
        <v>1563</v>
      </c>
      <c r="C1170" s="2" t="s">
        <v>14</v>
      </c>
      <c r="D1170" s="3" t="s">
        <v>15</v>
      </c>
      <c r="E1170" s="2" t="s">
        <v>1566</v>
      </c>
      <c r="F1170" s="2" t="str">
        <f t="shared" si="126"/>
        <v>STEEL</v>
      </c>
      <c r="G1170" s="2" t="str">
        <f t="shared" si="127"/>
        <v>LUNCH BOX 2 LAYER - 8504</v>
      </c>
      <c r="H1170" s="2" t="str">
        <f t="shared" si="128"/>
        <v>QTY:21264 PCS/USD2.49 PER PCS</v>
      </c>
      <c r="I1170" s="15" t="str">
        <f t="shared" si="129"/>
        <v/>
      </c>
      <c r="J1170" s="15">
        <f t="shared" si="132"/>
        <v>21264</v>
      </c>
      <c r="K1170" s="2" t="str">
        <f>IFERROR(
TRIM(_xlfn.TEXTAFTER(_xlfn.TEXTBEFORE(_xlfn.TEXTAFTER(tblRaw[[#This Row],[GOODS DESCRIPTION]],"QTY"),"/")," ")),
tblRaw[[#This Row],[Unit of measure]]
)</f>
        <v>PCS</v>
      </c>
      <c r="L1170" s="2">
        <f t="shared" si="130"/>
        <v>0.49</v>
      </c>
      <c r="M1170" s="2" t="str">
        <f t="shared" si="131"/>
        <v>USD</v>
      </c>
      <c r="N1170" s="2">
        <v>10171.280000000001</v>
      </c>
      <c r="O1170" s="2" t="s">
        <v>1550</v>
      </c>
      <c r="P1170" s="2">
        <v>407.3234361850229</v>
      </c>
      <c r="Q1170" s="2">
        <v>4143000.72</v>
      </c>
      <c r="R1170" s="2">
        <v>5.4969424586372861</v>
      </c>
      <c r="S1170" s="2">
        <v>55910.940890688267</v>
      </c>
      <c r="T1170" s="6">
        <v>1517995.4</v>
      </c>
    </row>
    <row r="1171" spans="1:20">
      <c r="A1171" s="5" t="s">
        <v>12</v>
      </c>
      <c r="B1171" s="2" t="s">
        <v>1563</v>
      </c>
      <c r="C1171" s="2" t="s">
        <v>14</v>
      </c>
      <c r="D1171" s="3" t="s">
        <v>15</v>
      </c>
      <c r="E1171" s="2" t="s">
        <v>1567</v>
      </c>
      <c r="F1171" s="2" t="str">
        <f t="shared" si="126"/>
        <v>STEEL</v>
      </c>
      <c r="G1171" s="2" t="str">
        <f t="shared" si="127"/>
        <v>RECTANGLE CONTAINER BIG - 6578</v>
      </c>
      <c r="H1171" s="2" t="str">
        <f t="shared" si="128"/>
        <v>QTY:37920 PCS/USD1.66 PER PCS</v>
      </c>
      <c r="I1171" s="15" t="str">
        <f t="shared" si="129"/>
        <v/>
      </c>
      <c r="J1171" s="15">
        <f t="shared" si="132"/>
        <v>37920</v>
      </c>
      <c r="K1171" s="2" t="str">
        <f>IFERROR(
TRIM(_xlfn.TEXTAFTER(_xlfn.TEXTBEFORE(_xlfn.TEXTAFTER(tblRaw[[#This Row],[GOODS DESCRIPTION]],"QTY"),"/")," ")),
tblRaw[[#This Row],[Unit of measure]]
)</f>
        <v>PCS</v>
      </c>
      <c r="L1171" s="2">
        <f t="shared" si="130"/>
        <v>0.66</v>
      </c>
      <c r="M1171" s="2" t="str">
        <f t="shared" si="131"/>
        <v>USD</v>
      </c>
      <c r="N1171" s="2">
        <v>11202.2</v>
      </c>
      <c r="O1171" s="2" t="s">
        <v>1550</v>
      </c>
      <c r="P1171" s="2">
        <v>439.68716591383833</v>
      </c>
      <c r="Q1171" s="2">
        <v>4925463.57</v>
      </c>
      <c r="R1171" s="2">
        <v>5.9336999448561194</v>
      </c>
      <c r="S1171" s="2">
        <v>66470.493522267221</v>
      </c>
      <c r="T1171" s="6">
        <v>1804689.9</v>
      </c>
    </row>
    <row r="1172" spans="1:20">
      <c r="A1172" s="5" t="s">
        <v>12</v>
      </c>
      <c r="B1172" s="2" t="s">
        <v>1563</v>
      </c>
      <c r="C1172" s="2" t="s">
        <v>14</v>
      </c>
      <c r="D1172" s="3" t="s">
        <v>15</v>
      </c>
      <c r="E1172" s="2" t="s">
        <v>1568</v>
      </c>
      <c r="F1172" s="2" t="str">
        <f t="shared" si="126"/>
        <v>STEEL</v>
      </c>
      <c r="G1172" s="2" t="str">
        <f t="shared" si="127"/>
        <v>RECTANGLE CONTAINER LARGE - 6862</v>
      </c>
      <c r="H1172" s="2" t="str">
        <f t="shared" si="128"/>
        <v>QTY:20400 PCS/USD1.48 PER PCS</v>
      </c>
      <c r="I1172" s="15" t="str">
        <f t="shared" si="129"/>
        <v/>
      </c>
      <c r="J1172" s="15">
        <f t="shared" si="132"/>
        <v>20400</v>
      </c>
      <c r="K1172" s="2" t="str">
        <f>IFERROR(
TRIM(_xlfn.TEXTAFTER(_xlfn.TEXTBEFORE(_xlfn.TEXTAFTER(tblRaw[[#This Row],[GOODS DESCRIPTION]],"QTY"),"/")," ")),
tblRaw[[#This Row],[Unit of measure]]
)</f>
        <v>PCS</v>
      </c>
      <c r="L1172" s="2">
        <f t="shared" si="130"/>
        <v>0.48</v>
      </c>
      <c r="M1172" s="2" t="str">
        <f t="shared" si="131"/>
        <v>USD</v>
      </c>
      <c r="N1172" s="2">
        <v>5100</v>
      </c>
      <c r="O1172" s="2" t="s">
        <v>1550</v>
      </c>
      <c r="P1172" s="2">
        <v>463.22543529411769</v>
      </c>
      <c r="Q1172" s="2">
        <v>2362449.7200000002</v>
      </c>
      <c r="R1172" s="2">
        <v>6.2513554020798612</v>
      </c>
      <c r="S1172" s="2">
        <v>31881.912550607289</v>
      </c>
      <c r="T1172" s="6">
        <v>865601.5</v>
      </c>
    </row>
    <row r="1173" spans="1:20">
      <c r="A1173" s="5" t="s">
        <v>12</v>
      </c>
      <c r="B1173" s="2" t="s">
        <v>1569</v>
      </c>
      <c r="C1173" s="2" t="s">
        <v>14</v>
      </c>
      <c r="D1173" s="3" t="s">
        <v>15</v>
      </c>
      <c r="E1173" s="2" t="s">
        <v>1570</v>
      </c>
      <c r="F1173" s="2" t="str">
        <f t="shared" si="126"/>
        <v>NP-21</v>
      </c>
      <c r="G1173" s="2" t="str">
        <f t="shared" si="127"/>
        <v>STAINLESS STEEL SPORTS BOTTLE 650ML S115</v>
      </c>
      <c r="H1173" s="2" t="str">
        <f t="shared" si="128"/>
        <v>QTY:7524 PCS USD 1.11 PER PCS</v>
      </c>
      <c r="I1173" s="15" t="str">
        <f t="shared" si="129"/>
        <v>QTY:7524</v>
      </c>
      <c r="J1173" s="15">
        <f t="shared" si="132"/>
        <v>7524</v>
      </c>
      <c r="K1173" s="2">
        <f ca="1">IFERROR(
TRIM(_xlfn.TEXTAFTER(_xlfn.TEXTBEFORE(_xlfn.TEXTAFTER(tblRaw[[#This Row],[GOODS DESCRIPTION]],"QTY"),"/")," ")),
tblRaw[[#This Row],[Unit of measure]]
)</f>
        <v>0</v>
      </c>
      <c r="L1173" s="2">
        <f t="shared" si="130"/>
        <v>1.1100000000000001</v>
      </c>
      <c r="M1173" s="2" t="str">
        <f t="shared" si="131"/>
        <v>USD</v>
      </c>
      <c r="N1173" s="2">
        <v>1337.6</v>
      </c>
      <c r="O1173" s="2" t="s">
        <v>1550</v>
      </c>
      <c r="P1173" s="2">
        <v>509.04464712918661</v>
      </c>
      <c r="Q1173" s="2">
        <v>680898.12</v>
      </c>
      <c r="R1173" s="2">
        <v>6.8099618345041684</v>
      </c>
      <c r="S1173" s="2">
        <v>9109.0049498327753</v>
      </c>
      <c r="T1173" s="6">
        <v>249481.1</v>
      </c>
    </row>
    <row r="1174" spans="1:20">
      <c r="A1174" s="5" t="s">
        <v>12</v>
      </c>
      <c r="B1174" s="2" t="s">
        <v>1569</v>
      </c>
      <c r="C1174" s="2" t="s">
        <v>14</v>
      </c>
      <c r="D1174" s="3" t="s">
        <v>15</v>
      </c>
      <c r="E1174" s="2" t="s">
        <v>1571</v>
      </c>
      <c r="F1174" s="2" t="str">
        <f t="shared" si="126"/>
        <v>SB-01</v>
      </c>
      <c r="G1174" s="2" t="str">
        <f t="shared" si="127"/>
        <v>STAINLESS STEEL SPORTS BOTTLE 750ML SG-702</v>
      </c>
      <c r="H1174" s="2" t="str">
        <f t="shared" si="128"/>
        <v>QTY:11340 PCS USD 1.13 PER PCS</v>
      </c>
      <c r="I1174" s="15" t="str">
        <f t="shared" si="129"/>
        <v>QTY:11340</v>
      </c>
      <c r="J1174" s="15">
        <f t="shared" si="132"/>
        <v>11340</v>
      </c>
      <c r="K1174" s="2">
        <f ca="1">IFERROR(
TRIM(_xlfn.TEXTAFTER(_xlfn.TEXTBEFORE(_xlfn.TEXTAFTER(tblRaw[[#This Row],[GOODS DESCRIPTION]],"QTY"),"/")," ")),
tblRaw[[#This Row],[Unit of measure]]
)</f>
        <v>0</v>
      </c>
      <c r="L1174" s="2">
        <f t="shared" si="130"/>
        <v>1.1299999999999999</v>
      </c>
      <c r="M1174" s="2" t="str">
        <f t="shared" si="131"/>
        <v>USD</v>
      </c>
      <c r="N1174" s="2">
        <v>1795.5</v>
      </c>
      <c r="O1174" s="2" t="s">
        <v>1550</v>
      </c>
      <c r="P1174" s="2">
        <v>581.85725424672796</v>
      </c>
      <c r="Q1174" s="2">
        <v>1044724.7</v>
      </c>
      <c r="R1174" s="2">
        <v>7.7840435350732839</v>
      </c>
      <c r="S1174" s="2">
        <v>13976.25016722408</v>
      </c>
      <c r="T1174" s="6">
        <v>382787.1</v>
      </c>
    </row>
    <row r="1175" spans="1:20">
      <c r="A1175" s="5" t="s">
        <v>12</v>
      </c>
      <c r="B1175" s="2" t="s">
        <v>1569</v>
      </c>
      <c r="C1175" s="2" t="s">
        <v>14</v>
      </c>
      <c r="D1175" s="3" t="s">
        <v>15</v>
      </c>
      <c r="E1175" s="2" t="s">
        <v>1572</v>
      </c>
      <c r="F1175" s="2" t="str">
        <f t="shared" si="126"/>
        <v>NP-20</v>
      </c>
      <c r="G1175" s="2" t="str">
        <f t="shared" si="127"/>
        <v>STAINLESS STEEL SPORTS BOTTLE 750 ML S-308-C6</v>
      </c>
      <c r="H1175" s="2" t="str">
        <f t="shared" si="128"/>
        <v>QTY:24228 PCS USD 1.06 PER PCS</v>
      </c>
      <c r="I1175" s="15" t="str">
        <f t="shared" si="129"/>
        <v>QTY:24228</v>
      </c>
      <c r="J1175" s="15">
        <f t="shared" si="132"/>
        <v>24228</v>
      </c>
      <c r="K1175" s="2">
        <f ca="1">IFERROR(
TRIM(_xlfn.TEXTAFTER(_xlfn.TEXTBEFORE(_xlfn.TEXTAFTER(tblRaw[[#This Row],[GOODS DESCRIPTION]],"QTY"),"/")," ")),
tblRaw[[#This Row],[Unit of measure]]
)</f>
        <v>0</v>
      </c>
      <c r="L1175" s="2">
        <f t="shared" si="130"/>
        <v>1.06</v>
      </c>
      <c r="M1175" s="2" t="str">
        <f t="shared" si="131"/>
        <v>USD</v>
      </c>
      <c r="N1175" s="2">
        <v>4307.2</v>
      </c>
      <c r="O1175" s="2" t="s">
        <v>1550</v>
      </c>
      <c r="P1175" s="2">
        <v>486.11471257429417</v>
      </c>
      <c r="Q1175" s="2">
        <v>2093793.29</v>
      </c>
      <c r="R1175" s="2">
        <v>6.5032068571811941</v>
      </c>
      <c r="S1175" s="2">
        <v>28010.612575250841</v>
      </c>
      <c r="T1175" s="6">
        <v>767165.9</v>
      </c>
    </row>
    <row r="1176" spans="1:20">
      <c r="A1176" s="5" t="s">
        <v>12</v>
      </c>
      <c r="B1176" s="2" t="s">
        <v>1573</v>
      </c>
      <c r="C1176" s="2" t="s">
        <v>14</v>
      </c>
      <c r="D1176" s="3" t="s">
        <v>15</v>
      </c>
      <c r="E1176" s="2" t="s">
        <v>1574</v>
      </c>
      <c r="F1176" s="2" t="str">
        <f t="shared" si="126"/>
        <v>NP-55</v>
      </c>
      <c r="G1176" s="2" t="str">
        <f t="shared" si="127"/>
        <v>STEEL TEA STRAINER</v>
      </c>
      <c r="H1176" s="2" t="str">
        <f t="shared" si="128"/>
        <v>QTY:20160 PCS USD 0.3224 PER PCS</v>
      </c>
      <c r="I1176" s="15" t="str">
        <f t="shared" si="129"/>
        <v>QTY:20160</v>
      </c>
      <c r="J1176" s="15">
        <f t="shared" si="132"/>
        <v>20160</v>
      </c>
      <c r="K1176" s="2">
        <f ca="1">IFERROR(
TRIM(_xlfn.TEXTAFTER(_xlfn.TEXTBEFORE(_xlfn.TEXTAFTER(tblRaw[[#This Row],[GOODS DESCRIPTION]],"QTY"),"/")," ")),
tblRaw[[#This Row],[Unit of measure]]
)</f>
        <v>0</v>
      </c>
      <c r="L1176" s="2">
        <f t="shared" si="130"/>
        <v>0.32240000000000002</v>
      </c>
      <c r="M1176" s="2" t="str">
        <f t="shared" si="131"/>
        <v>USD</v>
      </c>
      <c r="N1176" s="2">
        <v>924</v>
      </c>
      <c r="O1176" s="2" t="s">
        <v>1550</v>
      </c>
      <c r="P1176" s="2">
        <v>578.12591991341992</v>
      </c>
      <c r="Q1176" s="2">
        <v>534188.35</v>
      </c>
      <c r="R1176" s="2">
        <v>7.7341260189086274</v>
      </c>
      <c r="S1176" s="2">
        <v>7146.3324414715717</v>
      </c>
      <c r="T1176" s="6">
        <v>195726.7</v>
      </c>
    </row>
    <row r="1177" spans="1:20">
      <c r="A1177" s="5" t="s">
        <v>12</v>
      </c>
      <c r="B1177" s="2" t="s">
        <v>1573</v>
      </c>
      <c r="C1177" s="2" t="s">
        <v>14</v>
      </c>
      <c r="D1177" s="3" t="s">
        <v>15</v>
      </c>
      <c r="E1177" s="2" t="s">
        <v>1575</v>
      </c>
      <c r="F1177" s="2" t="str">
        <f t="shared" si="126"/>
        <v>RS-02</v>
      </c>
      <c r="G1177" s="2" t="str">
        <f t="shared" si="127"/>
        <v>STEEL HAND BLENDER</v>
      </c>
      <c r="H1177" s="2" t="str">
        <f t="shared" si="128"/>
        <v>QTY:9360 PCS USD 0.4527 PER PCS</v>
      </c>
      <c r="I1177" s="15" t="str">
        <f t="shared" si="129"/>
        <v/>
      </c>
      <c r="J1177" s="15">
        <f t="shared" si="132"/>
        <v>9360</v>
      </c>
      <c r="K1177" s="2">
        <f ca="1">IFERROR(
TRIM(_xlfn.TEXTAFTER(_xlfn.TEXTBEFORE(_xlfn.TEXTAFTER(tblRaw[[#This Row],[GOODS DESCRIPTION]],"QTY"),"/")," ")),
tblRaw[[#This Row],[Unit of measure]]
)</f>
        <v>0</v>
      </c>
      <c r="L1177" s="2">
        <f t="shared" si="130"/>
        <v>0.45269999999999999</v>
      </c>
      <c r="M1177" s="2" t="str">
        <f t="shared" si="131"/>
        <v>USD</v>
      </c>
      <c r="N1177" s="2">
        <v>561.6</v>
      </c>
      <c r="O1177" s="2" t="s">
        <v>1550</v>
      </c>
      <c r="P1177" s="2">
        <v>620.10918803418804</v>
      </c>
      <c r="Q1177" s="2">
        <v>348253.32</v>
      </c>
      <c r="R1177" s="2">
        <v>8.2957750907583687</v>
      </c>
      <c r="S1177" s="2">
        <v>4658.9072909698998</v>
      </c>
      <c r="T1177" s="6">
        <v>127600.1</v>
      </c>
    </row>
    <row r="1178" spans="1:20">
      <c r="A1178" s="5" t="s">
        <v>12</v>
      </c>
      <c r="B1178" s="2" t="s">
        <v>1576</v>
      </c>
      <c r="C1178" s="2" t="s">
        <v>14</v>
      </c>
      <c r="D1178" s="3" t="s">
        <v>15</v>
      </c>
      <c r="E1178" s="2" t="s">
        <v>1545</v>
      </c>
      <c r="F1178" s="2" t="str">
        <f t="shared" si="126"/>
        <v>FAMILY</v>
      </c>
      <c r="G1178" s="2" t="str">
        <f t="shared" si="127"/>
        <v>CLOTH RACK 3 LAYERS 03-027I</v>
      </c>
      <c r="H1178" s="2" t="str">
        <f t="shared" si="128"/>
        <v>MADE UP OF MILD STEEL</v>
      </c>
      <c r="I1178" s="15" t="str">
        <f t="shared" si="129"/>
        <v>QTY:</v>
      </c>
      <c r="J1178" s="15">
        <f t="shared" si="132"/>
        <v>1824</v>
      </c>
      <c r="K1178" s="2" t="str">
        <f>IFERROR(
TRIM(_xlfn.TEXTAFTER(_xlfn.TEXTBEFORE(_xlfn.TEXTAFTER(tblRaw[[#This Row],[GOODS DESCRIPTION]],"QTY"),"/")," ")),
tblRaw[[#This Row],[Unit of measure]]
)</f>
        <v>PCS</v>
      </c>
      <c r="L1178" s="2" t="str">
        <f t="shared" si="130"/>
        <v/>
      </c>
      <c r="M1178" s="2" t="str">
        <f t="shared" si="131"/>
        <v/>
      </c>
      <c r="N1178" s="2">
        <v>10488</v>
      </c>
      <c r="O1178" s="2" t="s">
        <v>1550</v>
      </c>
      <c r="P1178" s="2">
        <v>184.2580205949657</v>
      </c>
      <c r="Q1178" s="2">
        <v>1932498.12</v>
      </c>
      <c r="R1178" s="2">
        <v>2.46499024207312</v>
      </c>
      <c r="S1178" s="2">
        <v>25852.817658862881</v>
      </c>
      <c r="T1178" s="6">
        <v>708067.3</v>
      </c>
    </row>
    <row r="1179" spans="1:20">
      <c r="A1179" s="5" t="s">
        <v>12</v>
      </c>
      <c r="B1179" s="2" t="s">
        <v>1577</v>
      </c>
      <c r="C1179" s="2" t="s">
        <v>14</v>
      </c>
      <c r="D1179" s="3" t="s">
        <v>15</v>
      </c>
      <c r="E1179" s="2" t="s">
        <v>1578</v>
      </c>
      <c r="F1179" s="2" t="str">
        <f t="shared" si="126"/>
        <v>STAINLESS</v>
      </c>
      <c r="G1179" s="2" t="str">
        <f t="shared" si="127"/>
        <v>STEEL BOTTLE 750ML SG805 AM-06</v>
      </c>
      <c r="H1179" s="2" t="str">
        <f t="shared" si="128"/>
        <v>QTY: 6048 NUM USD 1.110 PER NUM</v>
      </c>
      <c r="I1179" s="15" t="str">
        <f t="shared" si="129"/>
        <v/>
      </c>
      <c r="J1179" s="15">
        <f t="shared" si="132"/>
        <v>6048</v>
      </c>
      <c r="K1179" s="2">
        <f ca="1">IFERROR(
TRIM(_xlfn.TEXTAFTER(_xlfn.TEXTBEFORE(_xlfn.TEXTAFTER(tblRaw[[#This Row],[GOODS DESCRIPTION]],"QTY"),"/")," ")),
tblRaw[[#This Row],[Unit of measure]]
)</f>
        <v>0</v>
      </c>
      <c r="L1179" s="2">
        <f t="shared" si="130"/>
        <v>1.1100000000000001</v>
      </c>
      <c r="M1179" s="2" t="str">
        <f t="shared" si="131"/>
        <v>USD</v>
      </c>
      <c r="N1179" s="2">
        <v>907.2</v>
      </c>
      <c r="O1179" s="2" t="s">
        <v>1550</v>
      </c>
      <c r="P1179" s="2">
        <v>596.85391313932973</v>
      </c>
      <c r="Q1179" s="2">
        <v>541465.87</v>
      </c>
      <c r="R1179" s="2">
        <v>7.9846677343054147</v>
      </c>
      <c r="S1179" s="2">
        <v>7243.6905685618731</v>
      </c>
      <c r="T1179" s="6">
        <v>198393.1</v>
      </c>
    </row>
    <row r="1180" spans="1:20">
      <c r="A1180" s="5" t="s">
        <v>12</v>
      </c>
      <c r="B1180" s="2" t="s">
        <v>1577</v>
      </c>
      <c r="C1180" s="2" t="s">
        <v>14</v>
      </c>
      <c r="D1180" s="3" t="s">
        <v>15</v>
      </c>
      <c r="E1180" s="2" t="s">
        <v>1579</v>
      </c>
      <c r="F1180" s="2" t="str">
        <f t="shared" si="126"/>
        <v>STAINLESS</v>
      </c>
      <c r="G1180" s="2" t="str">
        <f t="shared" si="127"/>
        <v>STEEL COLA BOTTLE 750ML SK750 SL-01</v>
      </c>
      <c r="H1180" s="2" t="str">
        <f t="shared" si="128"/>
        <v>QTY: 18000 NUM USD 1.245 PER NUM</v>
      </c>
      <c r="I1180" s="15" t="str">
        <f t="shared" si="129"/>
        <v/>
      </c>
      <c r="J1180" s="15">
        <f t="shared" si="132"/>
        <v>18000</v>
      </c>
      <c r="K1180" s="2">
        <f ca="1">IFERROR(
TRIM(_xlfn.TEXTAFTER(_xlfn.TEXTBEFORE(_xlfn.TEXTAFTER(tblRaw[[#This Row],[GOODS DESCRIPTION]],"QTY"),"/")," ")),
tblRaw[[#This Row],[Unit of measure]]
)</f>
        <v>0</v>
      </c>
      <c r="L1180" s="2">
        <f t="shared" si="130"/>
        <v>1.2450000000000001</v>
      </c>
      <c r="M1180" s="2" t="str">
        <f t="shared" si="131"/>
        <v>USD</v>
      </c>
      <c r="N1180" s="2">
        <v>3600</v>
      </c>
      <c r="O1180" s="2" t="s">
        <v>1550</v>
      </c>
      <c r="P1180" s="2">
        <v>502.08318888888891</v>
      </c>
      <c r="Q1180" s="2">
        <v>1807499.48</v>
      </c>
      <c r="R1180" s="2">
        <v>6.7168319583797844</v>
      </c>
      <c r="S1180" s="2">
        <v>24180.59505016722</v>
      </c>
      <c r="T1180" s="6">
        <v>662267.80000000005</v>
      </c>
    </row>
    <row r="1181" spans="1:20">
      <c r="A1181" s="5" t="s">
        <v>12</v>
      </c>
      <c r="B1181" s="2" t="s">
        <v>1577</v>
      </c>
      <c r="C1181" s="2" t="s">
        <v>14</v>
      </c>
      <c r="D1181" s="3" t="s">
        <v>15</v>
      </c>
      <c r="E1181" s="2" t="s">
        <v>1580</v>
      </c>
      <c r="F1181" s="2" t="str">
        <f t="shared" si="126"/>
        <v>STAINLESS</v>
      </c>
      <c r="G1181" s="2" t="str">
        <f t="shared" si="127"/>
        <v>STEEL GRATER WITH HANDLE - KL324H-9S</v>
      </c>
      <c r="H1181" s="2" t="str">
        <f t="shared" si="128"/>
        <v>MILD STEEL</v>
      </c>
      <c r="I1181" s="15" t="str">
        <f t="shared" si="129"/>
        <v/>
      </c>
      <c r="J1181" s="15" t="str">
        <f t="shared" si="132"/>
        <v/>
      </c>
      <c r="K1181" s="2" t="str">
        <f>IFERROR(
TRIM(_xlfn.TEXTAFTER(_xlfn.TEXTBEFORE(_xlfn.TEXTAFTER(tblRaw[[#This Row],[GOODS DESCRIPTION]],"QTY"),"/")," ")),
tblRaw[[#This Row],[Unit of measure]]
)</f>
        <v>- 58464 PCS</v>
      </c>
      <c r="L1181" s="2">
        <f t="shared" si="130"/>
        <v>0.67</v>
      </c>
      <c r="M1181" s="2" t="str">
        <f t="shared" si="131"/>
        <v>USD</v>
      </c>
      <c r="N1181" s="2">
        <v>9744</v>
      </c>
      <c r="O1181" s="2" t="s">
        <v>1550</v>
      </c>
      <c r="P1181" s="2">
        <v>322.04662151067322</v>
      </c>
      <c r="Q1181" s="2">
        <v>3138022.28</v>
      </c>
      <c r="R1181" s="2">
        <v>4.308316006831749</v>
      </c>
      <c r="S1181" s="2">
        <v>41980.231170568557</v>
      </c>
      <c r="T1181" s="6">
        <v>1149771.3999999999</v>
      </c>
    </row>
    <row r="1182" spans="1:20">
      <c r="A1182" s="5" t="s">
        <v>12</v>
      </c>
      <c r="B1182" s="2" t="s">
        <v>1577</v>
      </c>
      <c r="C1182" s="2" t="s">
        <v>14</v>
      </c>
      <c r="D1182" s="3" t="s">
        <v>15</v>
      </c>
      <c r="E1182" s="2" t="s">
        <v>1581</v>
      </c>
      <c r="F1182" s="2" t="str">
        <f t="shared" si="126"/>
        <v>STAINLESS</v>
      </c>
      <c r="G1182" s="2" t="str">
        <f t="shared" si="127"/>
        <v>STEEL SPORTS BOTTLE 750ML SG-702 SB-01</v>
      </c>
      <c r="H1182" s="2" t="str">
        <f t="shared" si="128"/>
        <v>QTY: 19404 NUM USD 1.130 PER NUM</v>
      </c>
      <c r="I1182" s="15" t="str">
        <f t="shared" si="129"/>
        <v>QTY:</v>
      </c>
      <c r="J1182" s="15">
        <f t="shared" si="132"/>
        <v>19404</v>
      </c>
      <c r="K1182" s="2">
        <f ca="1">IFERROR(
TRIM(_xlfn.TEXTAFTER(_xlfn.TEXTBEFORE(_xlfn.TEXTAFTER(tblRaw[[#This Row],[GOODS DESCRIPTION]],"QTY"),"/")," ")),
tblRaw[[#This Row],[Unit of measure]]
)</f>
        <v>0</v>
      </c>
      <c r="L1182" s="2">
        <f t="shared" si="130"/>
        <v>1.1299999999999999</v>
      </c>
      <c r="M1182" s="2" t="str">
        <f t="shared" si="131"/>
        <v>USD</v>
      </c>
      <c r="N1182" s="2">
        <v>3072.3</v>
      </c>
      <c r="O1182" s="2" t="s">
        <v>1550</v>
      </c>
      <c r="P1182" s="2">
        <v>575.6286560557237</v>
      </c>
      <c r="Q1182" s="2">
        <v>1768503.92</v>
      </c>
      <c r="R1182" s="2">
        <v>7.7007178067655344</v>
      </c>
      <c r="S1182" s="2">
        <v>23658.91531772575</v>
      </c>
      <c r="T1182" s="6">
        <v>647979.9</v>
      </c>
    </row>
    <row r="1183" spans="1:20">
      <c r="A1183" s="5" t="s">
        <v>12</v>
      </c>
      <c r="B1183" s="2" t="s">
        <v>1582</v>
      </c>
      <c r="C1183" s="2" t="s">
        <v>14</v>
      </c>
      <c r="D1183" s="3" t="s">
        <v>15</v>
      </c>
      <c r="E1183" s="2" t="s">
        <v>1583</v>
      </c>
      <c r="F1183" s="2" t="str">
        <f t="shared" si="126"/>
        <v>STAINLESS</v>
      </c>
      <c r="G1183" s="2" t="str">
        <f t="shared" si="127"/>
        <v>STEEL SPORTS BOTTLE 650ML S115 NP-21</v>
      </c>
      <c r="H1183" s="2" t="str">
        <f t="shared" si="128"/>
        <v>QTY: 7452 NUM USD 1.110 PER NUM</v>
      </c>
      <c r="I1183" s="15" t="str">
        <f t="shared" si="129"/>
        <v>QTY:</v>
      </c>
      <c r="J1183" s="15">
        <f t="shared" si="132"/>
        <v>7452</v>
      </c>
      <c r="K1183" s="2">
        <f ca="1">IFERROR(
TRIM(_xlfn.TEXTAFTER(_xlfn.TEXTBEFORE(_xlfn.TEXTAFTER(tblRaw[[#This Row],[GOODS DESCRIPTION]],"QTY"),"/")," ")),
tblRaw[[#This Row],[Unit of measure]]
)</f>
        <v>0</v>
      </c>
      <c r="L1183" s="2">
        <f t="shared" si="130"/>
        <v>1.1100000000000001</v>
      </c>
      <c r="M1183" s="2" t="str">
        <f t="shared" si="131"/>
        <v>USD</v>
      </c>
      <c r="N1183" s="2">
        <v>1324.8</v>
      </c>
      <c r="O1183" s="2" t="s">
        <v>1550</v>
      </c>
      <c r="P1183" s="2">
        <v>516.25327596618354</v>
      </c>
      <c r="Q1183" s="2">
        <v>683932.34</v>
      </c>
      <c r="R1183" s="2">
        <v>6.7794258170214512</v>
      </c>
      <c r="S1183" s="2">
        <v>8981.3833223900183</v>
      </c>
      <c r="T1183" s="6">
        <v>250592.8</v>
      </c>
    </row>
    <row r="1184" spans="1:20">
      <c r="A1184" s="5" t="s">
        <v>12</v>
      </c>
      <c r="B1184" s="2" t="s">
        <v>1582</v>
      </c>
      <c r="C1184" s="2" t="s">
        <v>14</v>
      </c>
      <c r="D1184" s="3" t="s">
        <v>15</v>
      </c>
      <c r="E1184" s="2" t="s">
        <v>1584</v>
      </c>
      <c r="F1184" s="2" t="str">
        <f t="shared" si="126"/>
        <v>STAINLESS</v>
      </c>
      <c r="G1184" s="2" t="str">
        <f t="shared" si="127"/>
        <v>STEEL SPORTS BOTTLE 750ML S-308-C6</v>
      </c>
      <c r="H1184" s="2" t="str">
        <f t="shared" si="128"/>
        <v>QTY: 11772 NUM USD 1.060 PER NUM</v>
      </c>
      <c r="I1184" s="15" t="str">
        <f t="shared" si="129"/>
        <v>QTY:</v>
      </c>
      <c r="J1184" s="15">
        <f t="shared" si="132"/>
        <v>11772</v>
      </c>
      <c r="K1184" s="2">
        <f ca="1">IFERROR(
TRIM(_xlfn.TEXTAFTER(_xlfn.TEXTBEFORE(_xlfn.TEXTAFTER(tblRaw[[#This Row],[GOODS DESCRIPTION]],"QTY"),"/")," ")),
tblRaw[[#This Row],[Unit of measure]]
)</f>
        <v>0</v>
      </c>
      <c r="L1184" s="2">
        <f t="shared" si="130"/>
        <v>1.06</v>
      </c>
      <c r="M1184" s="2" t="str">
        <f t="shared" si="131"/>
        <v>USD</v>
      </c>
      <c r="N1184" s="2">
        <v>2092.8000000000002</v>
      </c>
      <c r="O1184" s="2" t="s">
        <v>1550</v>
      </c>
      <c r="P1184" s="2">
        <v>492.99861907492351</v>
      </c>
      <c r="Q1184" s="2">
        <v>1031747.51</v>
      </c>
      <c r="R1184" s="2">
        <v>6.4740462124087124</v>
      </c>
      <c r="S1184" s="2">
        <v>13548.883913328949</v>
      </c>
      <c r="T1184" s="6">
        <v>378032.3</v>
      </c>
    </row>
    <row r="1185" spans="1:20">
      <c r="A1185" s="5" t="s">
        <v>12</v>
      </c>
      <c r="B1185" s="2" t="s">
        <v>1582</v>
      </c>
      <c r="C1185" s="2" t="s">
        <v>14</v>
      </c>
      <c r="D1185" s="3" t="s">
        <v>15</v>
      </c>
      <c r="E1185" s="2" t="s">
        <v>1585</v>
      </c>
      <c r="F1185" s="2" t="str">
        <f t="shared" si="126"/>
        <v>STAINLESS</v>
      </c>
      <c r="G1185" s="2" t="str">
        <f t="shared" si="127"/>
        <v>STEEL SPORTS BOTTLE KOOU 750ML MP-202</v>
      </c>
      <c r="H1185" s="2" t="str">
        <f t="shared" si="128"/>
        <v>QTY: 21384 NUM USD 1.142 PER NUM</v>
      </c>
      <c r="I1185" s="15" t="str">
        <f t="shared" si="129"/>
        <v>QTY:</v>
      </c>
      <c r="J1185" s="15">
        <f t="shared" si="132"/>
        <v>21384</v>
      </c>
      <c r="K1185" s="2">
        <f ca="1">IFERROR(
TRIM(_xlfn.TEXTAFTER(_xlfn.TEXTBEFORE(_xlfn.TEXTAFTER(tblRaw[[#This Row],[GOODS DESCRIPTION]],"QTY"),"/")," ")),
tblRaw[[#This Row],[Unit of measure]]
)</f>
        <v>0</v>
      </c>
      <c r="L1185" s="2">
        <f t="shared" si="130"/>
        <v>1.1419999999999999</v>
      </c>
      <c r="M1185" s="2" t="str">
        <f t="shared" si="131"/>
        <v>USD</v>
      </c>
      <c r="N1185" s="2">
        <v>3861</v>
      </c>
      <c r="O1185" s="2" t="s">
        <v>1550</v>
      </c>
      <c r="P1185" s="2">
        <v>522.96499870499872</v>
      </c>
      <c r="Q1185" s="2">
        <v>2019167.86</v>
      </c>
      <c r="R1185" s="2">
        <v>6.8675640013788399</v>
      </c>
      <c r="S1185" s="2">
        <v>26515.6646093237</v>
      </c>
      <c r="T1185" s="6">
        <v>739823.2</v>
      </c>
    </row>
    <row r="1186" spans="1:20">
      <c r="A1186" s="5" t="s">
        <v>12</v>
      </c>
      <c r="B1186" s="2" t="s">
        <v>1582</v>
      </c>
      <c r="C1186" s="2" t="s">
        <v>14</v>
      </c>
      <c r="D1186" s="3" t="s">
        <v>15</v>
      </c>
      <c r="E1186" s="2" t="s">
        <v>1586</v>
      </c>
      <c r="F1186" s="2" t="str">
        <f t="shared" si="126"/>
        <v>STAINLESS</v>
      </c>
      <c r="G1186" s="2" t="str">
        <f t="shared" si="127"/>
        <v>STEEL SPORTS BOTTLE 750ML SG-702 SB-01</v>
      </c>
      <c r="H1186" s="2" t="str">
        <f t="shared" si="128"/>
        <v>QTY: 18000 NUM USD 1.130 PER NUM</v>
      </c>
      <c r="I1186" s="15" t="str">
        <f t="shared" si="129"/>
        <v>QTY:</v>
      </c>
      <c r="J1186" s="15">
        <f t="shared" si="132"/>
        <v>18000</v>
      </c>
      <c r="K1186" s="2">
        <f ca="1">IFERROR(
TRIM(_xlfn.TEXTAFTER(_xlfn.TEXTBEFORE(_xlfn.TEXTAFTER(tblRaw[[#This Row],[GOODS DESCRIPTION]],"QTY"),"/")," ")),
tblRaw[[#This Row],[Unit of measure]]
)</f>
        <v>0</v>
      </c>
      <c r="L1186" s="2">
        <f t="shared" si="130"/>
        <v>1.1299999999999999</v>
      </c>
      <c r="M1186" s="2" t="str">
        <f t="shared" si="131"/>
        <v>USD</v>
      </c>
      <c r="N1186" s="2">
        <v>2850</v>
      </c>
      <c r="O1186" s="2" t="s">
        <v>1550</v>
      </c>
      <c r="P1186" s="2">
        <v>590.09698245614027</v>
      </c>
      <c r="Q1186" s="2">
        <v>1681776.4</v>
      </c>
      <c r="R1186" s="2">
        <v>7.7491396251627078</v>
      </c>
      <c r="S1186" s="2">
        <v>22085.047931713721</v>
      </c>
      <c r="T1186" s="6">
        <v>616202.9</v>
      </c>
    </row>
    <row r="1187" spans="1:20">
      <c r="A1187" s="5" t="s">
        <v>12</v>
      </c>
      <c r="B1187" s="2" t="s">
        <v>1582</v>
      </c>
      <c r="C1187" s="2" t="s">
        <v>14</v>
      </c>
      <c r="D1187" s="3" t="s">
        <v>15</v>
      </c>
      <c r="E1187" s="2" t="s">
        <v>1587</v>
      </c>
      <c r="F1187" s="2" t="str">
        <f t="shared" si="126"/>
        <v>STAINLESS</v>
      </c>
      <c r="G1187" s="2" t="str">
        <f t="shared" si="127"/>
        <v>STEEL BOTTLE 750ML SG805 AM-06</v>
      </c>
      <c r="H1187" s="2" t="str">
        <f t="shared" si="128"/>
        <v>QTY: 9180 NUM USD 1.110 PER NUM</v>
      </c>
      <c r="I1187" s="15" t="str">
        <f t="shared" si="129"/>
        <v/>
      </c>
      <c r="J1187" s="15">
        <f t="shared" si="132"/>
        <v>9180</v>
      </c>
      <c r="K1187" s="2">
        <f ca="1">IFERROR(
TRIM(_xlfn.TEXTAFTER(_xlfn.TEXTBEFORE(_xlfn.TEXTAFTER(tblRaw[[#This Row],[GOODS DESCRIPTION]],"QTY"),"/")," ")),
tblRaw[[#This Row],[Unit of measure]]
)</f>
        <v>0</v>
      </c>
      <c r="L1187" s="2">
        <f t="shared" si="130"/>
        <v>1.1100000000000001</v>
      </c>
      <c r="M1187" s="2" t="str">
        <f t="shared" si="131"/>
        <v>USD</v>
      </c>
      <c r="N1187" s="2">
        <v>1377</v>
      </c>
      <c r="O1187" s="2" t="s">
        <v>1550</v>
      </c>
      <c r="P1187" s="2">
        <v>611.85572984749456</v>
      </c>
      <c r="Q1187" s="2">
        <v>842525.34</v>
      </c>
      <c r="R1187" s="2">
        <v>8.0348749815823304</v>
      </c>
      <c r="S1187" s="2">
        <v>11064.02284963887</v>
      </c>
      <c r="T1187" s="6">
        <v>308701.3</v>
      </c>
    </row>
    <row r="1188" spans="1:20">
      <c r="A1188" s="5" t="s">
        <v>12</v>
      </c>
      <c r="B1188" s="2" t="s">
        <v>1588</v>
      </c>
      <c r="C1188" s="2" t="s">
        <v>14</v>
      </c>
      <c r="D1188" s="3" t="s">
        <v>15</v>
      </c>
      <c r="E1188" s="2" t="s">
        <v>1589</v>
      </c>
      <c r="F1188" s="2" t="str">
        <f t="shared" si="126"/>
        <v>STEEL</v>
      </c>
      <c r="G1188" s="2" t="str">
        <f t="shared" si="127"/>
        <v>HAND BLENDER RS-02</v>
      </c>
      <c r="H1188" s="2" t="str">
        <f t="shared" si="128"/>
        <v>QTY:40640 PCS USD 0.4499 PER PCS</v>
      </c>
      <c r="I1188" s="15" t="str">
        <f t="shared" si="129"/>
        <v/>
      </c>
      <c r="J1188" s="15">
        <f t="shared" si="132"/>
        <v>40640</v>
      </c>
      <c r="K1188" s="2">
        <f ca="1">IFERROR(
TRIM(_xlfn.TEXTAFTER(_xlfn.TEXTBEFORE(_xlfn.TEXTAFTER(tblRaw[[#This Row],[GOODS DESCRIPTION]],"QTY"),"/")," ")),
tblRaw[[#This Row],[Unit of measure]]
)</f>
        <v>0</v>
      </c>
      <c r="L1188" s="2">
        <f t="shared" si="130"/>
        <v>0.44990000000000002</v>
      </c>
      <c r="M1188" s="2" t="str">
        <f t="shared" si="131"/>
        <v>USD</v>
      </c>
      <c r="N1188" s="2">
        <v>2438.4</v>
      </c>
      <c r="O1188" s="2" t="s">
        <v>1550</v>
      </c>
      <c r="P1188" s="2">
        <v>614.29622293307079</v>
      </c>
      <c r="Q1188" s="2">
        <v>1497899.91</v>
      </c>
      <c r="R1188" s="2">
        <v>8.0669234790948234</v>
      </c>
      <c r="S1188" s="2">
        <v>19670.386211424819</v>
      </c>
      <c r="T1188" s="6">
        <v>548830.6</v>
      </c>
    </row>
    <row r="1189" spans="1:20">
      <c r="A1189" s="5" t="s">
        <v>12</v>
      </c>
      <c r="B1189" s="2" t="s">
        <v>1588</v>
      </c>
      <c r="C1189" s="2" t="s">
        <v>14</v>
      </c>
      <c r="D1189" s="3" t="s">
        <v>15</v>
      </c>
      <c r="E1189" s="2" t="s">
        <v>1590</v>
      </c>
      <c r="F1189" s="2" t="str">
        <f t="shared" si="126"/>
        <v>STEEL</v>
      </c>
      <c r="G1189" s="2" t="str">
        <f t="shared" si="127"/>
        <v>ZHARA NP-003</v>
      </c>
      <c r="H1189" s="2" t="str">
        <f t="shared" si="128"/>
        <v>QTY:60000 PCS USD 0.4514 PER PCS</v>
      </c>
      <c r="I1189" s="15" t="str">
        <f t="shared" si="129"/>
        <v>QTY:60000</v>
      </c>
      <c r="J1189" s="15">
        <f t="shared" si="132"/>
        <v>60000</v>
      </c>
      <c r="K1189" s="2">
        <f ca="1">IFERROR(
TRIM(_xlfn.TEXTAFTER(_xlfn.TEXTBEFORE(_xlfn.TEXTAFTER(tblRaw[[#This Row],[GOODS DESCRIPTION]],"QTY"),"/")," ")),
tblRaw[[#This Row],[Unit of measure]]
)</f>
        <v>0</v>
      </c>
      <c r="L1189" s="2">
        <f t="shared" si="130"/>
        <v>0.45140000000000002</v>
      </c>
      <c r="M1189" s="2" t="str">
        <f t="shared" si="131"/>
        <v>USD</v>
      </c>
      <c r="N1189" s="2">
        <v>5600</v>
      </c>
      <c r="O1189" s="2" t="s">
        <v>1550</v>
      </c>
      <c r="P1189" s="2">
        <v>396.22130357142862</v>
      </c>
      <c r="Q1189" s="2">
        <v>2218839.2999999998</v>
      </c>
      <c r="R1189" s="2">
        <v>5.2031687927961734</v>
      </c>
      <c r="S1189" s="2">
        <v>29137.745239658561</v>
      </c>
      <c r="T1189" s="6">
        <v>812982.8</v>
      </c>
    </row>
    <row r="1190" spans="1:20">
      <c r="A1190" s="5" t="s">
        <v>12</v>
      </c>
      <c r="B1190" s="2" t="s">
        <v>1588</v>
      </c>
      <c r="C1190" s="2" t="s">
        <v>14</v>
      </c>
      <c r="D1190" s="3" t="s">
        <v>15</v>
      </c>
      <c r="E1190" s="2" t="s">
        <v>1591</v>
      </c>
      <c r="F1190" s="2" t="str">
        <f t="shared" si="126"/>
        <v>STEEL</v>
      </c>
      <c r="G1190" s="2" t="str">
        <f t="shared" si="127"/>
        <v>SALT BOTTLE NP-19</v>
      </c>
      <c r="H1190" s="2" t="str">
        <f t="shared" si="128"/>
        <v>QTY:23088 PCS USD 0.4930 PER PCS</v>
      </c>
      <c r="I1190" s="15" t="str">
        <f t="shared" si="129"/>
        <v>QTY:23088</v>
      </c>
      <c r="J1190" s="15">
        <f t="shared" si="132"/>
        <v>23088</v>
      </c>
      <c r="K1190" s="2">
        <f ca="1">IFERROR(
TRIM(_xlfn.TEXTAFTER(_xlfn.TEXTBEFORE(_xlfn.TEXTAFTER(tblRaw[[#This Row],[GOODS DESCRIPTION]],"QTY"),"/")," ")),
tblRaw[[#This Row],[Unit of measure]]
)</f>
        <v>0</v>
      </c>
      <c r="L1190" s="2">
        <f t="shared" si="130"/>
        <v>0.49299999999999999</v>
      </c>
      <c r="M1190" s="2" t="str">
        <f t="shared" si="131"/>
        <v>USD</v>
      </c>
      <c r="N1190" s="2">
        <v>3607.5</v>
      </c>
      <c r="O1190" s="2" t="s">
        <v>1550</v>
      </c>
      <c r="P1190" s="2">
        <v>258.48762855162857</v>
      </c>
      <c r="Q1190" s="2">
        <v>932494.12</v>
      </c>
      <c r="R1190" s="2">
        <v>3.394453428123815</v>
      </c>
      <c r="S1190" s="2">
        <v>12245.490741956661</v>
      </c>
      <c r="T1190" s="6">
        <v>341665.8</v>
      </c>
    </row>
    <row r="1191" spans="1:20">
      <c r="A1191" s="5" t="s">
        <v>12</v>
      </c>
      <c r="B1191" s="2" t="s">
        <v>1588</v>
      </c>
      <c r="C1191" s="2" t="s">
        <v>14</v>
      </c>
      <c r="D1191" s="3" t="s">
        <v>15</v>
      </c>
      <c r="E1191" s="2" t="s">
        <v>1592</v>
      </c>
      <c r="F1191" s="2" t="str">
        <f t="shared" si="126"/>
        <v>STEEL</v>
      </c>
      <c r="G1191" s="2" t="str">
        <f t="shared" si="127"/>
        <v>TEA STRAINER NP-55</v>
      </c>
      <c r="H1191" s="2" t="str">
        <f t="shared" si="128"/>
        <v>QTY:30240 PCS USD 0.3204 PER PCS</v>
      </c>
      <c r="I1191" s="15" t="str">
        <f t="shared" si="129"/>
        <v>QTY:30240</v>
      </c>
      <c r="J1191" s="15">
        <f t="shared" si="132"/>
        <v>30240</v>
      </c>
      <c r="K1191" s="2">
        <f ca="1">IFERROR(
TRIM(_xlfn.TEXTAFTER(_xlfn.TEXTBEFORE(_xlfn.TEXTAFTER(tblRaw[[#This Row],[GOODS DESCRIPTION]],"QTY"),"/")," ")),
tblRaw[[#This Row],[Unit of measure]]
)</f>
        <v>0</v>
      </c>
      <c r="L1191" s="2">
        <f t="shared" si="130"/>
        <v>0.32040000000000002</v>
      </c>
      <c r="M1191" s="2" t="str">
        <f t="shared" si="131"/>
        <v>USD</v>
      </c>
      <c r="N1191" s="2">
        <v>1386</v>
      </c>
      <c r="O1191" s="2" t="s">
        <v>1550</v>
      </c>
      <c r="P1191" s="2">
        <v>572.69610389610398</v>
      </c>
      <c r="Q1191" s="2">
        <v>793756.8</v>
      </c>
      <c r="R1191" s="2">
        <v>7.5206316992265787</v>
      </c>
      <c r="S1191" s="2">
        <v>10423.595535128041</v>
      </c>
      <c r="T1191" s="6">
        <v>290832.5</v>
      </c>
    </row>
    <row r="1192" spans="1:20">
      <c r="A1192" s="5" t="s">
        <v>12</v>
      </c>
      <c r="B1192" s="2" t="s">
        <v>1593</v>
      </c>
      <c r="C1192" s="2" t="s">
        <v>14</v>
      </c>
      <c r="D1192" s="3" t="s">
        <v>18</v>
      </c>
      <c r="E1192" s="2" t="s">
        <v>1594</v>
      </c>
      <c r="F1192" s="2" t="str">
        <f t="shared" si="126"/>
        <v>STEEL</v>
      </c>
      <c r="G1192" s="2" t="str">
        <f t="shared" si="127"/>
        <v>SCRUBBER 6 PCS SET - OKS-4156</v>
      </c>
      <c r="H1192" s="2" t="str">
        <f t="shared" si="128"/>
        <v>QTY- 98000 PCS/USD 0.275 PER PCS</v>
      </c>
      <c r="I1192" s="15" t="str">
        <f t="shared" si="129"/>
        <v>QTY-</v>
      </c>
      <c r="J1192" s="15">
        <f t="shared" si="132"/>
        <v>98000</v>
      </c>
      <c r="K1192" s="2" t="str">
        <f>IFERROR(
TRIM(_xlfn.TEXTAFTER(_xlfn.TEXTBEFORE(_xlfn.TEXTAFTER(tblRaw[[#This Row],[GOODS DESCRIPTION]],"QTY"),"/")," ")),
tblRaw[[#This Row],[Unit of measure]]
)</f>
        <v>98000 PCS</v>
      </c>
      <c r="L1192" s="2">
        <f t="shared" si="130"/>
        <v>0.27500000000000002</v>
      </c>
      <c r="M1192" s="2" t="str">
        <f t="shared" si="131"/>
        <v>USD</v>
      </c>
      <c r="N1192" s="2">
        <v>8537.7999999999993</v>
      </c>
      <c r="O1192" s="2" t="s">
        <v>1550</v>
      </c>
      <c r="P1192" s="2">
        <v>261.45895781114581</v>
      </c>
      <c r="Q1192" s="2">
        <v>2232284.29</v>
      </c>
      <c r="R1192" s="2">
        <v>3.4334728537248291</v>
      </c>
      <c r="S1192" s="2">
        <v>29314.304530531841</v>
      </c>
      <c r="T1192" s="6">
        <v>981312.2</v>
      </c>
    </row>
    <row r="1193" spans="1:20">
      <c r="A1193" s="5" t="s">
        <v>12</v>
      </c>
      <c r="B1193" s="2" t="s">
        <v>1595</v>
      </c>
      <c r="C1193" s="2" t="s">
        <v>14</v>
      </c>
      <c r="D1193" s="3" t="s">
        <v>15</v>
      </c>
      <c r="E1193" s="2" t="s">
        <v>1596</v>
      </c>
      <c r="F1193" s="2" t="str">
        <f t="shared" si="126"/>
        <v>FAMILY</v>
      </c>
      <c r="G1193" s="2" t="str">
        <f t="shared" si="127"/>
        <v>CLOTH RACK 3 LAYERS 03-027I</v>
      </c>
      <c r="H1193" s="2" t="str">
        <f t="shared" si="128"/>
        <v>MADE UP OF MILD STEEL</v>
      </c>
      <c r="I1193" s="15" t="str">
        <f t="shared" si="129"/>
        <v>QTY:</v>
      </c>
      <c r="J1193" s="15">
        <f t="shared" si="132"/>
        <v>1824</v>
      </c>
      <c r="K1193" s="2">
        <f ca="1">IFERROR(
TRIM(_xlfn.TEXTAFTER(_xlfn.TEXTBEFORE(_xlfn.TEXTAFTER(tblRaw[[#This Row],[GOODS DESCRIPTION]],"QTY"),"/")," ")),
tblRaw[[#This Row],[Unit of measure]]
)</f>
        <v>0</v>
      </c>
      <c r="L1193" s="2" t="str">
        <f t="shared" si="130"/>
        <v/>
      </c>
      <c r="M1193" s="2" t="str">
        <f t="shared" si="131"/>
        <v/>
      </c>
      <c r="N1193" s="2">
        <v>10488</v>
      </c>
      <c r="O1193" s="2" t="s">
        <v>1550</v>
      </c>
      <c r="P1193" s="2">
        <v>183.836135583524</v>
      </c>
      <c r="Q1193" s="2">
        <v>1928073.39</v>
      </c>
      <c r="R1193" s="2">
        <v>2.41413178704562</v>
      </c>
      <c r="S1193" s="2">
        <v>25319.41418253447</v>
      </c>
      <c r="T1193" s="6">
        <v>706446.1</v>
      </c>
    </row>
    <row r="1194" spans="1:20">
      <c r="A1194" s="5" t="s">
        <v>12</v>
      </c>
      <c r="B1194" s="2" t="s">
        <v>1597</v>
      </c>
      <c r="C1194" s="2" t="s">
        <v>14</v>
      </c>
      <c r="D1194" s="3" t="s">
        <v>15</v>
      </c>
      <c r="E1194" s="2" t="s">
        <v>1598</v>
      </c>
      <c r="F1194" s="2" t="str">
        <f t="shared" si="126"/>
        <v>MILD</v>
      </c>
      <c r="G1194" s="2" t="str">
        <f t="shared" si="127"/>
        <v>STEEL MULTI FUNCTION CLOTH STAND - RYX-02-020</v>
      </c>
      <c r="H1194" s="2" t="str">
        <f t="shared" si="128"/>
        <v>QTY :1232 NUM USD 14.20 PER NUM</v>
      </c>
      <c r="I1194" s="15" t="str">
        <f t="shared" si="129"/>
        <v/>
      </c>
      <c r="J1194" s="15" t="str">
        <f t="shared" si="132"/>
        <v/>
      </c>
      <c r="K1194" s="2">
        <f ca="1">IFERROR(
TRIM(_xlfn.TEXTAFTER(_xlfn.TEXTBEFORE(_xlfn.TEXTAFTER(tblRaw[[#This Row],[GOODS DESCRIPTION]],"QTY"),"/")," ")),
tblRaw[[#This Row],[Unit of measure]]
)</f>
        <v>0</v>
      </c>
      <c r="L1194" s="2">
        <f t="shared" si="130"/>
        <v>14.2</v>
      </c>
      <c r="M1194" s="2" t="str">
        <f t="shared" si="131"/>
        <v>USD</v>
      </c>
      <c r="N1194" s="2">
        <v>4004</v>
      </c>
      <c r="O1194" s="2" t="s">
        <v>1550</v>
      </c>
      <c r="P1194" s="2">
        <v>417.21414835164842</v>
      </c>
      <c r="Q1194" s="2">
        <v>1670525.45</v>
      </c>
      <c r="R1194" s="2">
        <v>5.4788463342304441</v>
      </c>
      <c r="S1194" s="2">
        <v>21937.3007222587</v>
      </c>
      <c r="T1194" s="6">
        <v>612080.5</v>
      </c>
    </row>
    <row r="1195" spans="1:20">
      <c r="A1195" s="5" t="s">
        <v>12</v>
      </c>
      <c r="B1195" s="2" t="s">
        <v>1597</v>
      </c>
      <c r="C1195" s="2" t="s">
        <v>14</v>
      </c>
      <c r="D1195" s="3" t="s">
        <v>15</v>
      </c>
      <c r="E1195" s="2" t="s">
        <v>1561</v>
      </c>
      <c r="F1195" s="2" t="str">
        <f t="shared" si="126"/>
        <v>MILD</v>
      </c>
      <c r="G1195" s="2" t="str">
        <f t="shared" si="127"/>
        <v>STEEL MULTI FUNCTION CLOTH STAND - RYX-02-021A</v>
      </c>
      <c r="H1195" s="2" t="str">
        <f t="shared" si="128"/>
        <v>QTY :10368 NUM USD 8.85 PER NUM</v>
      </c>
      <c r="I1195" s="15" t="str">
        <f t="shared" si="129"/>
        <v/>
      </c>
      <c r="J1195" s="15" t="str">
        <f t="shared" si="132"/>
        <v/>
      </c>
      <c r="K1195" s="2">
        <f ca="1">IFERROR(
TRIM(_xlfn.TEXTAFTER(_xlfn.TEXTBEFORE(_xlfn.TEXTAFTER(tblRaw[[#This Row],[GOODS DESCRIPTION]],"QTY"),"/")," ")),
tblRaw[[#This Row],[Unit of measure]]
)</f>
        <v>0</v>
      </c>
      <c r="L1195" s="2">
        <f t="shared" si="130"/>
        <v>8.85</v>
      </c>
      <c r="M1195" s="2" t="str">
        <f t="shared" si="131"/>
        <v>USD</v>
      </c>
      <c r="N1195" s="2">
        <v>38016</v>
      </c>
      <c r="O1195" s="2" t="s">
        <v>1550</v>
      </c>
      <c r="P1195" s="2">
        <v>230.47604666456229</v>
      </c>
      <c r="Q1195" s="2">
        <v>8761777.3900000006</v>
      </c>
      <c r="R1195" s="2">
        <v>3.0266059969082382</v>
      </c>
      <c r="S1195" s="2">
        <v>115059.4535784636</v>
      </c>
      <c r="T1195" s="6">
        <v>3210315.2</v>
      </c>
    </row>
    <row r="1196" spans="1:20">
      <c r="A1196" s="5" t="s">
        <v>12</v>
      </c>
      <c r="B1196" s="2" t="s">
        <v>1599</v>
      </c>
      <c r="C1196" s="2" t="s">
        <v>14</v>
      </c>
      <c r="D1196" s="3" t="s">
        <v>15</v>
      </c>
      <c r="E1196" s="2" t="s">
        <v>1600</v>
      </c>
      <c r="F1196" s="2" t="str">
        <f t="shared" si="126"/>
        <v>STEEL</v>
      </c>
      <c r="G1196" s="2" t="str">
        <f t="shared" si="127"/>
        <v>TEA STRAINER NP-55</v>
      </c>
      <c r="H1196" s="2" t="str">
        <f t="shared" si="128"/>
        <v>QTY:50400 PCS USD 0.3195 PER PCS</v>
      </c>
      <c r="I1196" s="15" t="str">
        <f t="shared" si="129"/>
        <v>QTY:50400</v>
      </c>
      <c r="J1196" s="15">
        <f t="shared" si="132"/>
        <v>50400</v>
      </c>
      <c r="K1196" s="2">
        <f ca="1">IFERROR(
TRIM(_xlfn.TEXTAFTER(_xlfn.TEXTBEFORE(_xlfn.TEXTAFTER(tblRaw[[#This Row],[GOODS DESCRIPTION]],"QTY"),"/")," ")),
tblRaw[[#This Row],[Unit of measure]]
)</f>
        <v>0</v>
      </c>
      <c r="L1196" s="2">
        <f t="shared" si="130"/>
        <v>0.31950000000000001</v>
      </c>
      <c r="M1196" s="2" t="str">
        <f t="shared" si="131"/>
        <v>USD</v>
      </c>
      <c r="N1196" s="2">
        <v>2310</v>
      </c>
      <c r="O1196" s="2" t="s">
        <v>1550</v>
      </c>
      <c r="P1196" s="2">
        <v>576.31947186147181</v>
      </c>
      <c r="Q1196" s="2">
        <v>1331297.98</v>
      </c>
      <c r="R1196" s="2">
        <v>7.5682136817002199</v>
      </c>
      <c r="S1196" s="2">
        <v>17482.57360472751</v>
      </c>
      <c r="T1196" s="6">
        <v>487787.6</v>
      </c>
    </row>
    <row r="1197" spans="1:20">
      <c r="A1197" s="5" t="s">
        <v>12</v>
      </c>
      <c r="B1197" s="2" t="s">
        <v>1601</v>
      </c>
      <c r="C1197" s="2" t="s">
        <v>14</v>
      </c>
      <c r="D1197" s="3" t="s">
        <v>18</v>
      </c>
      <c r="E1197" s="2" t="s">
        <v>1602</v>
      </c>
      <c r="F1197" s="2" t="str">
        <f t="shared" si="126"/>
        <v>SS</v>
      </c>
      <c r="G1197" s="2" t="str">
        <f t="shared" si="127"/>
        <v>SCRUBBER 3 PCS SET - SS410</v>
      </c>
      <c r="H1197" s="2" t="str">
        <f t="shared" si="128"/>
        <v>QTY- 124560 SET/USD 0.182 PER SET</v>
      </c>
      <c r="I1197" s="15" t="str">
        <f t="shared" si="129"/>
        <v>QTY-</v>
      </c>
      <c r="J1197" s="15">
        <f t="shared" si="132"/>
        <v>124560</v>
      </c>
      <c r="K1197" s="2" t="str">
        <f>IFERROR(
TRIM(_xlfn.TEXTAFTER(_xlfn.TEXTBEFORE(_xlfn.TEXTAFTER(tblRaw[[#This Row],[GOODS DESCRIPTION]],"QTY"),"/")," ")),
tblRaw[[#This Row],[Unit of measure]]
)</f>
        <v>124560 SET</v>
      </c>
      <c r="L1197" s="2">
        <f t="shared" si="130"/>
        <v>0.182</v>
      </c>
      <c r="M1197" s="2" t="str">
        <f t="shared" si="131"/>
        <v>USD</v>
      </c>
      <c r="N1197" s="2">
        <v>7785</v>
      </c>
      <c r="O1197" s="2" t="s">
        <v>1550</v>
      </c>
      <c r="P1197" s="2">
        <v>253.10191522157999</v>
      </c>
      <c r="Q1197" s="2">
        <v>1970398.41</v>
      </c>
      <c r="R1197" s="2">
        <v>3.3237283679787248</v>
      </c>
      <c r="S1197" s="2">
        <v>25875.225344714381</v>
      </c>
      <c r="T1197" s="6">
        <v>866187.2</v>
      </c>
    </row>
    <row r="1198" spans="1:20">
      <c r="A1198" s="5" t="s">
        <v>12</v>
      </c>
      <c r="B1198" s="2" t="s">
        <v>1603</v>
      </c>
      <c r="C1198" s="2" t="s">
        <v>14</v>
      </c>
      <c r="D1198" s="3" t="s">
        <v>15</v>
      </c>
      <c r="E1198" s="2" t="s">
        <v>1604</v>
      </c>
      <c r="F1198" s="2" t="str">
        <f t="shared" si="126"/>
        <v>FAMILY</v>
      </c>
      <c r="G1198" s="2" t="str">
        <f t="shared" si="127"/>
        <v>CLOTH RACK 3 LAYERS 03-027I</v>
      </c>
      <c r="H1198" s="2" t="str">
        <f t="shared" si="128"/>
        <v>MADE UP OF MILD STEEL</v>
      </c>
      <c r="I1198" s="15" t="str">
        <f t="shared" si="129"/>
        <v>QTY:</v>
      </c>
      <c r="J1198" s="15">
        <f t="shared" si="132"/>
        <v>1824</v>
      </c>
      <c r="K1198" s="2" t="str">
        <f>IFERROR(
TRIM(_xlfn.TEXTAFTER(_xlfn.TEXTBEFORE(_xlfn.TEXTAFTER(tblRaw[[#This Row],[GOODS DESCRIPTION]],"QTY"),"/")," ")),
tblRaw[[#This Row],[Unit of measure]]
)</f>
        <v>PCS</v>
      </c>
      <c r="L1198" s="2">
        <f t="shared" si="130"/>
        <v>79</v>
      </c>
      <c r="M1198" s="2" t="str">
        <f t="shared" si="131"/>
        <v>CNY</v>
      </c>
      <c r="N1198" s="2">
        <v>10488</v>
      </c>
      <c r="O1198" s="2" t="s">
        <v>1550</v>
      </c>
      <c r="P1198" s="2">
        <v>184.01803394355451</v>
      </c>
      <c r="Q1198" s="2">
        <v>1929981.14</v>
      </c>
      <c r="R1198" s="2">
        <v>2.4165204720099078</v>
      </c>
      <c r="S1198" s="2">
        <v>25344.46671043992</v>
      </c>
      <c r="T1198" s="6">
        <v>707145</v>
      </c>
    </row>
    <row r="1199" spans="1:20">
      <c r="A1199" s="5" t="s">
        <v>12</v>
      </c>
      <c r="B1199" s="2" t="s">
        <v>1605</v>
      </c>
      <c r="C1199" s="2" t="s">
        <v>14</v>
      </c>
      <c r="D1199" s="3" t="s">
        <v>15</v>
      </c>
      <c r="E1199" s="2" t="s">
        <v>1606</v>
      </c>
      <c r="F1199" s="2" t="str">
        <f t="shared" si="126"/>
        <v>STEEL</v>
      </c>
      <c r="G1199" s="2" t="str">
        <f t="shared" si="127"/>
        <v>SALT BOTTLE - NP-19</v>
      </c>
      <c r="H1199" s="2" t="str">
        <f t="shared" si="128"/>
        <v>QTY- 24144 PCS/USD 0.4938 PER PCS</v>
      </c>
      <c r="I1199" s="15" t="str">
        <f t="shared" si="129"/>
        <v>QTY-</v>
      </c>
      <c r="J1199" s="15">
        <f t="shared" si="132"/>
        <v>24144</v>
      </c>
      <c r="K1199" s="2" t="str">
        <f>IFERROR(
TRIM(_xlfn.TEXTAFTER(_xlfn.TEXTBEFORE(_xlfn.TEXTAFTER(tblRaw[[#This Row],[GOODS DESCRIPTION]],"QTY"),"/")," ")),
tblRaw[[#This Row],[Unit of measure]]
)</f>
        <v>24144 PCS</v>
      </c>
      <c r="L1199" s="2">
        <f t="shared" si="130"/>
        <v>0.49380000000000002</v>
      </c>
      <c r="M1199" s="2" t="str">
        <f t="shared" si="131"/>
        <v>USD</v>
      </c>
      <c r="N1199" s="2">
        <v>3772.5</v>
      </c>
      <c r="O1199" s="2" t="s">
        <v>1550</v>
      </c>
      <c r="P1199" s="2">
        <v>254.5175374420146</v>
      </c>
      <c r="Q1199" s="2">
        <v>960167.41</v>
      </c>
      <c r="R1199" s="2">
        <v>3.432468475280035</v>
      </c>
      <c r="S1199" s="2">
        <v>12948.987322993929</v>
      </c>
      <c r="T1199" s="6">
        <v>351805.3</v>
      </c>
    </row>
    <row r="1200" spans="1:20">
      <c r="A1200" s="5" t="s">
        <v>12</v>
      </c>
      <c r="B1200" s="2" t="s">
        <v>1605</v>
      </c>
      <c r="C1200" s="2" t="s">
        <v>14</v>
      </c>
      <c r="D1200" s="3" t="s">
        <v>15</v>
      </c>
      <c r="E1200" s="2" t="s">
        <v>1607</v>
      </c>
      <c r="F1200" s="2" t="str">
        <f t="shared" si="126"/>
        <v>STEEL</v>
      </c>
      <c r="G1200" s="2" t="str">
        <f t="shared" si="127"/>
        <v>ZHARA - NP-003</v>
      </c>
      <c r="H1200" s="2" t="str">
        <f t="shared" si="128"/>
        <v>QTY: 36000 PCS/USD 0.4520 PER PCS</v>
      </c>
      <c r="I1200" s="15" t="str">
        <f t="shared" si="129"/>
        <v>QTY:</v>
      </c>
      <c r="J1200" s="15">
        <f t="shared" si="132"/>
        <v>36000</v>
      </c>
      <c r="K1200" s="2" t="str">
        <f>IFERROR(
TRIM(_xlfn.TEXTAFTER(_xlfn.TEXTBEFORE(_xlfn.TEXTAFTER(tblRaw[[#This Row],[GOODS DESCRIPTION]],"QTY"),"/")," ")),
tblRaw[[#This Row],[Unit of measure]]
)</f>
        <v>36000 PCS</v>
      </c>
      <c r="L1200" s="2">
        <f t="shared" si="130"/>
        <v>0.45200000000000001</v>
      </c>
      <c r="M1200" s="2" t="str">
        <f t="shared" si="131"/>
        <v>USD</v>
      </c>
      <c r="N1200" s="2">
        <v>3360</v>
      </c>
      <c r="O1200" s="2" t="s">
        <v>1550</v>
      </c>
      <c r="P1200" s="2">
        <v>390.02115178571432</v>
      </c>
      <c r="Q1200" s="2">
        <v>1310471.07</v>
      </c>
      <c r="R1200" s="2">
        <v>5.2598941575956077</v>
      </c>
      <c r="S1200" s="2">
        <v>17673.244369521239</v>
      </c>
      <c r="T1200" s="6">
        <v>480156.6</v>
      </c>
    </row>
    <row r="1201" spans="1:20">
      <c r="A1201" s="5" t="s">
        <v>12</v>
      </c>
      <c r="B1201" s="2" t="s">
        <v>1608</v>
      </c>
      <c r="C1201" s="2" t="s">
        <v>14</v>
      </c>
      <c r="D1201" s="3" t="s">
        <v>15</v>
      </c>
      <c r="E1201" s="2" t="s">
        <v>1609</v>
      </c>
      <c r="F1201" s="2" t="str">
        <f t="shared" si="126"/>
        <v>MILD</v>
      </c>
      <c r="G1201" s="2" t="str">
        <f t="shared" si="127"/>
        <v>STEEL MULTI FUNCTION CLOTH STAND - RYX-02-021A</v>
      </c>
      <c r="H1201" s="2" t="str">
        <f t="shared" si="128"/>
        <v>QTY :9072 NUM USD 8.85 PER NUM</v>
      </c>
      <c r="I1201" s="15" t="str">
        <f t="shared" si="129"/>
        <v/>
      </c>
      <c r="J1201" s="15" t="str">
        <f t="shared" si="132"/>
        <v/>
      </c>
      <c r="K1201" s="2">
        <f ca="1">IFERROR(
TRIM(_xlfn.TEXTAFTER(_xlfn.TEXTBEFORE(_xlfn.TEXTAFTER(tblRaw[[#This Row],[GOODS DESCRIPTION]],"QTY"),"/")," ")),
tblRaw[[#This Row],[Unit of measure]]
)</f>
        <v>0</v>
      </c>
      <c r="L1201" s="2">
        <f t="shared" si="130"/>
        <v>8.85</v>
      </c>
      <c r="M1201" s="2" t="str">
        <f t="shared" si="131"/>
        <v>USD</v>
      </c>
      <c r="N1201" s="2">
        <v>33264</v>
      </c>
      <c r="O1201" s="2" t="s">
        <v>1550</v>
      </c>
      <c r="P1201" s="2">
        <v>226.60232323232319</v>
      </c>
      <c r="Q1201" s="2">
        <v>7537699.6799999997</v>
      </c>
      <c r="R1201" s="2">
        <v>3.0559989646975478</v>
      </c>
      <c r="S1201" s="2">
        <v>101654.7495616993</v>
      </c>
      <c r="T1201" s="6">
        <v>2761813.1</v>
      </c>
    </row>
    <row r="1202" spans="1:20">
      <c r="A1202" s="5" t="s">
        <v>12</v>
      </c>
      <c r="B1202" s="2" t="s">
        <v>1608</v>
      </c>
      <c r="C1202" s="2" t="s">
        <v>14</v>
      </c>
      <c r="D1202" s="3" t="s">
        <v>15</v>
      </c>
      <c r="E1202" s="2" t="s">
        <v>1598</v>
      </c>
      <c r="F1202" s="2" t="str">
        <f t="shared" si="126"/>
        <v>MILD</v>
      </c>
      <c r="G1202" s="2" t="str">
        <f t="shared" si="127"/>
        <v>STEEL MULTI FUNCTION CLOTH STAND - RYX-02-020</v>
      </c>
      <c r="H1202" s="2" t="str">
        <f t="shared" si="128"/>
        <v>QTY :1232 NUM USD 14.20 PER NUM</v>
      </c>
      <c r="I1202" s="15" t="str">
        <f t="shared" si="129"/>
        <v/>
      </c>
      <c r="J1202" s="15" t="str">
        <f t="shared" si="132"/>
        <v/>
      </c>
      <c r="K1202" s="2">
        <f ca="1">IFERROR(
TRIM(_xlfn.TEXTAFTER(_xlfn.TEXTBEFORE(_xlfn.TEXTAFTER(tblRaw[[#This Row],[GOODS DESCRIPTION]],"QTY"),"/")," ")),
tblRaw[[#This Row],[Unit of measure]]
)</f>
        <v>0</v>
      </c>
      <c r="L1202" s="2">
        <f t="shared" si="130"/>
        <v>14.2</v>
      </c>
      <c r="M1202" s="2" t="str">
        <f t="shared" si="131"/>
        <v>USD</v>
      </c>
      <c r="N1202" s="2">
        <v>4004</v>
      </c>
      <c r="O1202" s="2" t="s">
        <v>1550</v>
      </c>
      <c r="P1202" s="2">
        <v>410.20182567432568</v>
      </c>
      <c r="Q1202" s="2">
        <v>1642448.11</v>
      </c>
      <c r="R1202" s="2">
        <v>5.5320542909551671</v>
      </c>
      <c r="S1202" s="2">
        <v>22150.34538098449</v>
      </c>
      <c r="T1202" s="6">
        <v>601793</v>
      </c>
    </row>
    <row r="1203" spans="1:20">
      <c r="A1203" s="5" t="s">
        <v>12</v>
      </c>
      <c r="B1203" s="2" t="s">
        <v>1608</v>
      </c>
      <c r="C1203" s="2" t="s">
        <v>14</v>
      </c>
      <c r="D1203" s="3" t="s">
        <v>15</v>
      </c>
      <c r="E1203" s="2" t="s">
        <v>1610</v>
      </c>
      <c r="F1203" s="2" t="str">
        <f t="shared" si="126"/>
        <v>STEEL</v>
      </c>
      <c r="G1203" s="2" t="str">
        <f t="shared" si="127"/>
        <v>TEA STRAINER BIG SB-12</v>
      </c>
      <c r="H1203" s="2" t="str">
        <f t="shared" si="128"/>
        <v>QTY:20040 PCS USD 1.20160 PER PCS</v>
      </c>
      <c r="I1203" s="15" t="str">
        <f t="shared" si="129"/>
        <v/>
      </c>
      <c r="J1203" s="15">
        <f t="shared" si="132"/>
        <v>20040</v>
      </c>
      <c r="K1203" s="2">
        <f ca="1">IFERROR(
TRIM(_xlfn.TEXTAFTER(_xlfn.TEXTBEFORE(_xlfn.TEXTAFTER(tblRaw[[#This Row],[GOODS DESCRIPTION]],"QTY"),"/")," ")),
tblRaw[[#This Row],[Unit of measure]]
)</f>
        <v>0</v>
      </c>
      <c r="L1203" s="2">
        <f t="shared" si="130"/>
        <v>1.2016</v>
      </c>
      <c r="M1203" s="2" t="str">
        <f t="shared" si="131"/>
        <v>USD</v>
      </c>
      <c r="N1203" s="2">
        <v>4759.5</v>
      </c>
      <c r="O1203" s="2" t="s">
        <v>1550</v>
      </c>
      <c r="P1203" s="2">
        <v>420.39731694505718</v>
      </c>
      <c r="Q1203" s="2">
        <v>2000881.03</v>
      </c>
      <c r="R1203" s="2">
        <v>5.6695524874586276</v>
      </c>
      <c r="S1203" s="2">
        <v>26984.235064059339</v>
      </c>
      <c r="T1203" s="6">
        <v>733122.8</v>
      </c>
    </row>
    <row r="1204" spans="1:20">
      <c r="A1204" s="5" t="s">
        <v>12</v>
      </c>
      <c r="B1204" s="2" t="s">
        <v>1608</v>
      </c>
      <c r="C1204" s="2" t="s">
        <v>14</v>
      </c>
      <c r="D1204" s="3" t="s">
        <v>15</v>
      </c>
      <c r="E1204" s="2" t="s">
        <v>1611</v>
      </c>
      <c r="F1204" s="2" t="str">
        <f t="shared" si="126"/>
        <v>STEEL</v>
      </c>
      <c r="G1204" s="2" t="str">
        <f t="shared" si="127"/>
        <v>HAND BLENDER RS-02</v>
      </c>
      <c r="H1204" s="2" t="str">
        <f t="shared" si="128"/>
        <v>24820 PCS USD 0.45410 PER PCS</v>
      </c>
      <c r="I1204" s="15" t="str">
        <f t="shared" si="129"/>
        <v/>
      </c>
      <c r="J1204" s="15" t="str">
        <f t="shared" si="132"/>
        <v/>
      </c>
      <c r="K1204" s="2">
        <f ca="1">IFERROR(
TRIM(_xlfn.TEXTAFTER(_xlfn.TEXTBEFORE(_xlfn.TEXTAFTER(tblRaw[[#This Row],[GOODS DESCRIPTION]],"QTY"),"/")," ")),
tblRaw[[#This Row],[Unit of measure]]
)</f>
        <v>0</v>
      </c>
      <c r="L1204" s="2">
        <f t="shared" si="130"/>
        <v>0.4541</v>
      </c>
      <c r="M1204" s="2" t="str">
        <f t="shared" si="131"/>
        <v>USD</v>
      </c>
      <c r="N1204" s="2">
        <v>1489.2</v>
      </c>
      <c r="O1204" s="2" t="s">
        <v>1550</v>
      </c>
      <c r="P1204" s="2">
        <v>628.874288208434</v>
      </c>
      <c r="Q1204" s="2">
        <v>936519.59</v>
      </c>
      <c r="R1204" s="2">
        <v>8.4811097533167086</v>
      </c>
      <c r="S1204" s="2">
        <v>12630.068644639239</v>
      </c>
      <c r="T1204" s="6">
        <v>343140.8</v>
      </c>
    </row>
    <row r="1205" spans="1:20">
      <c r="A1205" s="5" t="s">
        <v>12</v>
      </c>
      <c r="B1205" s="2" t="s">
        <v>1608</v>
      </c>
      <c r="C1205" s="2" t="s">
        <v>14</v>
      </c>
      <c r="D1205" s="3" t="s">
        <v>15</v>
      </c>
      <c r="E1205" s="2" t="s">
        <v>1612</v>
      </c>
      <c r="F1205" s="2" t="str">
        <f t="shared" si="126"/>
        <v>STEEL</v>
      </c>
      <c r="G1205" s="2" t="str">
        <f t="shared" si="127"/>
        <v>SALT BOTTLE NP-19</v>
      </c>
      <c r="H1205" s="2" t="str">
        <f t="shared" si="128"/>
        <v>QTY:16944 PCS USD 0.49600 PER PCS</v>
      </c>
      <c r="I1205" s="15" t="str">
        <f t="shared" si="129"/>
        <v>QTY:16944</v>
      </c>
      <c r="J1205" s="15">
        <f t="shared" si="132"/>
        <v>16944</v>
      </c>
      <c r="K1205" s="2">
        <f ca="1">IFERROR(
TRIM(_xlfn.TEXTAFTER(_xlfn.TEXTBEFORE(_xlfn.TEXTAFTER(tblRaw[[#This Row],[GOODS DESCRIPTION]],"QTY"),"/")," ")),
tblRaw[[#This Row],[Unit of measure]]
)</f>
        <v>0</v>
      </c>
      <c r="L1205" s="2">
        <f t="shared" si="130"/>
        <v>0.496</v>
      </c>
      <c r="M1205" s="2" t="str">
        <f t="shared" si="131"/>
        <v>USD</v>
      </c>
      <c r="N1205" s="2">
        <v>2647.5</v>
      </c>
      <c r="O1205" s="2" t="s">
        <v>1550</v>
      </c>
      <c r="P1205" s="2">
        <v>263.76978281397538</v>
      </c>
      <c r="Q1205" s="2">
        <v>698330.5</v>
      </c>
      <c r="R1205" s="2">
        <v>3.5572458909504441</v>
      </c>
      <c r="S1205" s="2">
        <v>9417.8084962912999</v>
      </c>
      <c r="T1205" s="6">
        <v>255868.3</v>
      </c>
    </row>
    <row r="1206" spans="1:20">
      <c r="A1206" s="5" t="s">
        <v>12</v>
      </c>
      <c r="B1206" s="2" t="s">
        <v>1613</v>
      </c>
      <c r="C1206" s="2" t="s">
        <v>14</v>
      </c>
      <c r="D1206" s="3" t="s">
        <v>15</v>
      </c>
      <c r="E1206" s="2" t="s">
        <v>1614</v>
      </c>
      <c r="F1206" s="2" t="str">
        <f t="shared" si="126"/>
        <v>STAINLESS</v>
      </c>
      <c r="G1206" s="2" t="str">
        <f t="shared" si="127"/>
        <v>STEEL GRATER WITH HANDLE HEXA - KL326D-9S</v>
      </c>
      <c r="H1206" s="2" t="str">
        <f t="shared" si="128"/>
        <v>MILD STEEL</v>
      </c>
      <c r="I1206" s="15" t="str">
        <f t="shared" si="129"/>
        <v/>
      </c>
      <c r="J1206" s="15" t="str">
        <f t="shared" si="132"/>
        <v/>
      </c>
      <c r="K1206" s="2" t="str">
        <f>IFERROR(
TRIM(_xlfn.TEXTAFTER(_xlfn.TEXTBEFORE(_xlfn.TEXTAFTER(tblRaw[[#This Row],[GOODS DESCRIPTION]],"QTY"),"/")," ")),
tblRaw[[#This Row],[Unit of measure]]
)</f>
        <v>- 37680 PCS</v>
      </c>
      <c r="L1206" s="2">
        <f t="shared" si="130"/>
        <v>0.96</v>
      </c>
      <c r="M1206" s="2" t="str">
        <f t="shared" si="131"/>
        <v>USD</v>
      </c>
      <c r="N1206" s="2">
        <v>8635</v>
      </c>
      <c r="O1206" s="2" t="s">
        <v>1550</v>
      </c>
      <c r="P1206" s="2">
        <v>331.97845280833809</v>
      </c>
      <c r="Q1206" s="2">
        <v>2866633.94</v>
      </c>
      <c r="R1206" s="2">
        <v>4.5259502768689597</v>
      </c>
      <c r="S1206" s="2">
        <v>39081.580640763466</v>
      </c>
      <c r="T1206" s="6">
        <v>1050334.7</v>
      </c>
    </row>
    <row r="1207" spans="1:20">
      <c r="A1207" s="5" t="s">
        <v>12</v>
      </c>
      <c r="B1207" s="2" t="s">
        <v>1615</v>
      </c>
      <c r="C1207" s="2" t="s">
        <v>14</v>
      </c>
      <c r="D1207" s="3" t="s">
        <v>15</v>
      </c>
      <c r="E1207" s="2" t="s">
        <v>1616</v>
      </c>
      <c r="F1207" s="2" t="str">
        <f t="shared" si="126"/>
        <v>8505</v>
      </c>
      <c r="G1207" s="2" t="str">
        <f t="shared" si="127"/>
        <v>STEEL LUNCH BOX 3LAYER</v>
      </c>
      <c r="H1207" s="2" t="str">
        <f t="shared" si="128"/>
        <v xml:space="preserve"> 16800 NOS</v>
      </c>
      <c r="I1207" s="15" t="str">
        <f t="shared" si="129"/>
        <v/>
      </c>
      <c r="J1207" s="15" t="str">
        <f t="shared" si="132"/>
        <v/>
      </c>
      <c r="K1207" s="2">
        <f ca="1">IFERROR(
TRIM(_xlfn.TEXTAFTER(_xlfn.TEXTBEFORE(_xlfn.TEXTAFTER(tblRaw[[#This Row],[GOODS DESCRIPTION]],"QTY"),"/")," ")),
tblRaw[[#This Row],[Unit of measure]]
)</f>
        <v>0</v>
      </c>
      <c r="L1207" s="2" t="str">
        <f t="shared" si="130"/>
        <v/>
      </c>
      <c r="M1207" s="2" t="str">
        <f t="shared" si="131"/>
        <v/>
      </c>
      <c r="N1207" s="2">
        <v>10892</v>
      </c>
      <c r="O1207" s="2" t="s">
        <v>17</v>
      </c>
      <c r="P1207" s="2">
        <v>412.30138633859713</v>
      </c>
      <c r="Q1207" s="2">
        <v>4490786.7</v>
      </c>
      <c r="R1207" s="2">
        <v>5.6210141286788966</v>
      </c>
      <c r="S1207" s="2">
        <v>61224.085889570561</v>
      </c>
      <c r="T1207" s="6">
        <v>1645424.2</v>
      </c>
    </row>
    <row r="1208" spans="1:20">
      <c r="A1208" s="5" t="s">
        <v>12</v>
      </c>
      <c r="B1208" s="2" t="s">
        <v>1617</v>
      </c>
      <c r="C1208" s="2" t="s">
        <v>14</v>
      </c>
      <c r="D1208" s="3" t="s">
        <v>15</v>
      </c>
      <c r="E1208" s="2" t="s">
        <v>1618</v>
      </c>
      <c r="F1208" s="2" t="str">
        <f t="shared" si="126"/>
        <v>FAMILY</v>
      </c>
      <c r="G1208" s="2" t="str">
        <f t="shared" si="127"/>
        <v>CLOTH RACK 3LAYERS [MADE UP OF MILD STEEL] - 03-027I</v>
      </c>
      <c r="H1208" s="2" t="str">
        <f t="shared" si="128"/>
        <v>QTY : 1824 PCS / CNY 79.00 PER PCS</v>
      </c>
      <c r="I1208" s="15" t="str">
        <f t="shared" si="129"/>
        <v>QTY</v>
      </c>
      <c r="J1208" s="15" t="str">
        <f t="shared" si="132"/>
        <v/>
      </c>
      <c r="K1208" s="2" t="str">
        <f>IFERROR(
TRIM(_xlfn.TEXTAFTER(_xlfn.TEXTBEFORE(_xlfn.TEXTAFTER(tblRaw[[#This Row],[GOODS DESCRIPTION]],"QTY"),"/")," ")),
tblRaw[[#This Row],[Unit of measure]]
)</f>
        <v>: 1824 PCS</v>
      </c>
      <c r="L1208" s="2">
        <f t="shared" si="130"/>
        <v>79</v>
      </c>
      <c r="M1208" s="2" t="str">
        <f t="shared" si="131"/>
        <v>CNY</v>
      </c>
      <c r="N1208" s="2">
        <v>10488</v>
      </c>
      <c r="O1208" s="2" t="s">
        <v>17</v>
      </c>
      <c r="P1208" s="2">
        <v>178.91352402746</v>
      </c>
      <c r="Q1208" s="2">
        <v>1876445.04</v>
      </c>
      <c r="R1208" s="2">
        <v>2.4391755150301289</v>
      </c>
      <c r="S1208" s="2">
        <v>25582.072801636001</v>
      </c>
      <c r="T1208" s="6">
        <v>687529.5</v>
      </c>
    </row>
    <row r="1209" spans="1:20">
      <c r="A1209" s="5" t="s">
        <v>12</v>
      </c>
      <c r="B1209" s="2" t="s">
        <v>1619</v>
      </c>
      <c r="C1209" s="2" t="s">
        <v>14</v>
      </c>
      <c r="D1209" s="3" t="s">
        <v>15</v>
      </c>
      <c r="E1209" s="2" t="s">
        <v>1620</v>
      </c>
      <c r="F1209" s="2" t="str">
        <f t="shared" si="126"/>
        <v>MILD</v>
      </c>
      <c r="G1209" s="2" t="str">
        <f t="shared" si="127"/>
        <v>STEEL MULTI FUNCTION CLOTH STAND - RYX-02-020</v>
      </c>
      <c r="H1209" s="2" t="str">
        <f t="shared" si="128"/>
        <v>QTY : 3696 NUM / USD 14.20 PER NUM</v>
      </c>
      <c r="I1209" s="15" t="str">
        <f t="shared" si="129"/>
        <v/>
      </c>
      <c r="J1209" s="15" t="str">
        <f t="shared" si="132"/>
        <v/>
      </c>
      <c r="K1209" s="2" t="str">
        <f>IFERROR(
TRIM(_xlfn.TEXTAFTER(_xlfn.TEXTBEFORE(_xlfn.TEXTAFTER(tblRaw[[#This Row],[GOODS DESCRIPTION]],"QTY"),"/")," ")),
tblRaw[[#This Row],[Unit of measure]]
)</f>
        <v>: 3696 NUM</v>
      </c>
      <c r="L1209" s="2">
        <f t="shared" si="130"/>
        <v>14.2</v>
      </c>
      <c r="M1209" s="2" t="str">
        <f t="shared" si="131"/>
        <v>USD</v>
      </c>
      <c r="N1209" s="2">
        <v>12012</v>
      </c>
      <c r="O1209" s="2" t="s">
        <v>17</v>
      </c>
      <c r="P1209" s="2">
        <v>380.09835664335662</v>
      </c>
      <c r="Q1209" s="2">
        <v>4565741.46</v>
      </c>
      <c r="R1209" s="2">
        <v>5.1819816856626684</v>
      </c>
      <c r="S1209" s="2">
        <v>62245.964008179973</v>
      </c>
      <c r="T1209" s="6">
        <v>1672887.7</v>
      </c>
    </row>
    <row r="1210" spans="1:20">
      <c r="A1210" s="5" t="s">
        <v>12</v>
      </c>
      <c r="B1210" s="2" t="s">
        <v>1621</v>
      </c>
      <c r="C1210" s="2" t="s">
        <v>14</v>
      </c>
      <c r="D1210" s="3" t="s">
        <v>15</v>
      </c>
      <c r="E1210" s="2" t="s">
        <v>1622</v>
      </c>
      <c r="F1210" s="2" t="str">
        <f t="shared" si="126"/>
        <v>STEEL</v>
      </c>
      <c r="G1210" s="2" t="str">
        <f t="shared" si="127"/>
        <v>SALT BOTTLE NP-19</v>
      </c>
      <c r="H1210" s="2" t="str">
        <f t="shared" si="128"/>
        <v>QTY:10080 PCS USD 0.4976 PER PCS</v>
      </c>
      <c r="I1210" s="15" t="str">
        <f t="shared" si="129"/>
        <v>QTY:10080</v>
      </c>
      <c r="J1210" s="15">
        <f t="shared" si="132"/>
        <v>10080</v>
      </c>
      <c r="K1210" s="2">
        <f ca="1">IFERROR(
TRIM(_xlfn.TEXTAFTER(_xlfn.TEXTBEFORE(_xlfn.TEXTAFTER(tblRaw[[#This Row],[GOODS DESCRIPTION]],"QTY"),"/")," ")),
tblRaw[[#This Row],[Unit of measure]]
)</f>
        <v>0</v>
      </c>
      <c r="L1210" s="2">
        <f t="shared" si="130"/>
        <v>0.49759999999999999</v>
      </c>
      <c r="M1210" s="2" t="str">
        <f t="shared" si="131"/>
        <v>USD</v>
      </c>
      <c r="N1210" s="2">
        <v>1575</v>
      </c>
      <c r="O1210" s="2" t="s">
        <v>17</v>
      </c>
      <c r="P1210" s="2">
        <v>251.76855873015879</v>
      </c>
      <c r="Q1210" s="2">
        <v>396535.48</v>
      </c>
      <c r="R1210" s="2">
        <v>3.4324275218835552</v>
      </c>
      <c r="S1210" s="2">
        <v>5406.0733469665984</v>
      </c>
      <c r="T1210" s="6">
        <v>145290.6</v>
      </c>
    </row>
    <row r="1211" spans="1:20">
      <c r="A1211" s="5" t="s">
        <v>12</v>
      </c>
      <c r="B1211" s="2" t="s">
        <v>1621</v>
      </c>
      <c r="C1211" s="2" t="s">
        <v>14</v>
      </c>
      <c r="D1211" s="3" t="s">
        <v>15</v>
      </c>
      <c r="E1211" s="2" t="s">
        <v>1623</v>
      </c>
      <c r="F1211" s="2" t="str">
        <f t="shared" si="126"/>
        <v>STEEL</v>
      </c>
      <c r="G1211" s="2" t="str">
        <f t="shared" si="127"/>
        <v>TEA STRAINER BIG SB-12</v>
      </c>
      <c r="H1211" s="2" t="str">
        <f t="shared" si="128"/>
        <v>QTY:20376 USD 1.2052 PER PCS</v>
      </c>
      <c r="I1211" s="15" t="str">
        <f t="shared" si="129"/>
        <v/>
      </c>
      <c r="J1211" s="15">
        <f t="shared" si="132"/>
        <v>20376</v>
      </c>
      <c r="K1211" s="2">
        <f ca="1">IFERROR(
TRIM(_xlfn.TEXTAFTER(_xlfn.TEXTBEFORE(_xlfn.TEXTAFTER(tblRaw[[#This Row],[GOODS DESCRIPTION]],"QTY"),"/")," ")),
tblRaw[[#This Row],[Unit of measure]]
)</f>
        <v>0</v>
      </c>
      <c r="L1211" s="2">
        <f t="shared" si="130"/>
        <v>1.2052</v>
      </c>
      <c r="M1211" s="2" t="str">
        <f t="shared" si="131"/>
        <v>USD</v>
      </c>
      <c r="N1211" s="2">
        <v>4839.3</v>
      </c>
      <c r="O1211" s="2" t="s">
        <v>17</v>
      </c>
      <c r="P1211" s="2">
        <v>401.17751121029897</v>
      </c>
      <c r="Q1211" s="2">
        <v>1941418.33</v>
      </c>
      <c r="R1211" s="2">
        <v>5.4693593893701307</v>
      </c>
      <c r="S1211" s="2">
        <v>26467.87089297887</v>
      </c>
      <c r="T1211" s="6">
        <v>711335.7</v>
      </c>
    </row>
    <row r="1212" spans="1:20">
      <c r="A1212" s="5" t="s">
        <v>12</v>
      </c>
      <c r="B1212" s="2" t="s">
        <v>1624</v>
      </c>
      <c r="C1212" s="2" t="s">
        <v>14</v>
      </c>
      <c r="D1212" s="3" t="s">
        <v>15</v>
      </c>
      <c r="E1212" s="2" t="s">
        <v>1625</v>
      </c>
      <c r="F1212" s="2" t="str">
        <f t="shared" si="126"/>
        <v>MILD</v>
      </c>
      <c r="G1212" s="2" t="str">
        <f t="shared" si="127"/>
        <v>STEEL MULTI FUNCTION CLOTH STAND - RYX-02-021A</v>
      </c>
      <c r="H1212" s="2" t="str">
        <f t="shared" si="128"/>
        <v>QTY : 3888 NUM/ USD 8.85 PER NUM</v>
      </c>
      <c r="I1212" s="15" t="str">
        <f t="shared" si="129"/>
        <v/>
      </c>
      <c r="J1212" s="15" t="str">
        <f t="shared" si="132"/>
        <v/>
      </c>
      <c r="K1212" s="2" t="str">
        <f>IFERROR(
TRIM(_xlfn.TEXTAFTER(_xlfn.TEXTBEFORE(_xlfn.TEXTAFTER(tblRaw[[#This Row],[GOODS DESCRIPTION]],"QTY"),"/")," ")),
tblRaw[[#This Row],[Unit of measure]]
)</f>
        <v>: 3888 NUM</v>
      </c>
      <c r="L1212" s="2">
        <f t="shared" si="130"/>
        <v>8.85</v>
      </c>
      <c r="M1212" s="2" t="str">
        <f t="shared" si="131"/>
        <v>USD</v>
      </c>
      <c r="N1212" s="2">
        <v>14256</v>
      </c>
      <c r="O1212" s="2" t="s">
        <v>17</v>
      </c>
      <c r="P1212" s="2">
        <v>228.95265432098759</v>
      </c>
      <c r="Q1212" s="2">
        <v>3263949.04</v>
      </c>
      <c r="R1212" s="2">
        <v>3.0981414657779109</v>
      </c>
      <c r="S1212" s="2">
        <v>44167.104736129899</v>
      </c>
      <c r="T1212" s="6">
        <v>1195910.8999999999</v>
      </c>
    </row>
    <row r="1213" spans="1:20">
      <c r="A1213" s="5" t="s">
        <v>12</v>
      </c>
      <c r="B1213" s="2" t="s">
        <v>1624</v>
      </c>
      <c r="C1213" s="2" t="s">
        <v>14</v>
      </c>
      <c r="D1213" s="3" t="s">
        <v>15</v>
      </c>
      <c r="E1213" s="2" t="s">
        <v>1626</v>
      </c>
      <c r="F1213" s="2" t="str">
        <f t="shared" si="126"/>
        <v>KW-830</v>
      </c>
      <c r="G1213" s="2" t="str">
        <f t="shared" si="127"/>
        <v>STAINLESS STEEL SPORT BOTTLE 1000ML</v>
      </c>
      <c r="H1213" s="2" t="str">
        <f t="shared" si="128"/>
        <v>QTY 34164 PCS / USD 0.90 PER PCS</v>
      </c>
      <c r="I1213" s="15" t="str">
        <f t="shared" si="129"/>
        <v>QTY</v>
      </c>
      <c r="J1213" s="15">
        <f t="shared" si="132"/>
        <v>34164</v>
      </c>
      <c r="K1213" s="2" t="str">
        <f>IFERROR(
TRIM(_xlfn.TEXTAFTER(_xlfn.TEXTBEFORE(_xlfn.TEXTAFTER(tblRaw[[#This Row],[GOODS DESCRIPTION]],"QTY"),"/")," ")),
tblRaw[[#This Row],[Unit of measure]]
)</f>
        <v>34164 PCS</v>
      </c>
      <c r="L1213" s="2">
        <f t="shared" si="130"/>
        <v>0.9</v>
      </c>
      <c r="M1213" s="2" t="str">
        <f t="shared" si="131"/>
        <v>USD</v>
      </c>
      <c r="N1213" s="2">
        <v>6950</v>
      </c>
      <c r="O1213" s="2" t="s">
        <v>17</v>
      </c>
      <c r="P1213" s="2">
        <v>359.45202589928061</v>
      </c>
      <c r="Q1213" s="2">
        <v>2498191.58</v>
      </c>
      <c r="R1213" s="2">
        <v>4.8640328267832276</v>
      </c>
      <c r="S1213" s="2">
        <v>33805.028146143442</v>
      </c>
      <c r="T1213" s="6">
        <v>915337.4</v>
      </c>
    </row>
    <row r="1214" spans="1:20">
      <c r="A1214" s="5" t="s">
        <v>12</v>
      </c>
      <c r="B1214" s="2" t="s">
        <v>1627</v>
      </c>
      <c r="C1214" s="2" t="s">
        <v>14</v>
      </c>
      <c r="D1214" s="3" t="s">
        <v>15</v>
      </c>
      <c r="E1214" s="2" t="s">
        <v>1628</v>
      </c>
      <c r="F1214" s="2" t="str">
        <f t="shared" si="126"/>
        <v>STEEL</v>
      </c>
      <c r="G1214" s="2" t="str">
        <f t="shared" si="127"/>
        <v>SALT BOTTLE - NP-19</v>
      </c>
      <c r="H1214" s="2" t="str">
        <f t="shared" si="128"/>
        <v>QTY- 17808 PCS/USD 0.4984 PER PCS</v>
      </c>
      <c r="I1214" s="15" t="str">
        <f t="shared" si="129"/>
        <v>QTY-</v>
      </c>
      <c r="J1214" s="15">
        <f t="shared" si="132"/>
        <v>17808</v>
      </c>
      <c r="K1214" s="2" t="str">
        <f>IFERROR(
TRIM(_xlfn.TEXTAFTER(_xlfn.TEXTBEFORE(_xlfn.TEXTAFTER(tblRaw[[#This Row],[GOODS DESCRIPTION]],"QTY"),"/")," ")),
tblRaw[[#This Row],[Unit of measure]]
)</f>
        <v>17808 PCS</v>
      </c>
      <c r="L1214" s="2">
        <f t="shared" si="130"/>
        <v>0.49840000000000001</v>
      </c>
      <c r="M1214" s="2" t="str">
        <f t="shared" si="131"/>
        <v>USD</v>
      </c>
      <c r="N1214" s="2">
        <v>2782.5</v>
      </c>
      <c r="O1214" s="2" t="s">
        <v>17</v>
      </c>
      <c r="P1214" s="2">
        <v>253.98707996406111</v>
      </c>
      <c r="Q1214" s="2">
        <v>706719.05</v>
      </c>
      <c r="R1214" s="2">
        <v>3.4462290361473689</v>
      </c>
      <c r="S1214" s="2">
        <v>9589.1322930800543</v>
      </c>
      <c r="T1214" s="6">
        <v>258941.9</v>
      </c>
    </row>
    <row r="1215" spans="1:20">
      <c r="A1215" s="5" t="s">
        <v>12</v>
      </c>
      <c r="B1215" s="2" t="s">
        <v>1627</v>
      </c>
      <c r="C1215" s="2" t="s">
        <v>14</v>
      </c>
      <c r="D1215" s="3" t="s">
        <v>15</v>
      </c>
      <c r="E1215" s="2" t="s">
        <v>1629</v>
      </c>
      <c r="F1215" s="2" t="str">
        <f t="shared" si="126"/>
        <v>STEEL</v>
      </c>
      <c r="G1215" s="2" t="str">
        <f t="shared" si="127"/>
        <v>TEA STRAINER BIG - SB-12</v>
      </c>
      <c r="H1215" s="2" t="str">
        <f t="shared" si="128"/>
        <v>QTY: 4104 PCS/USD 1.2071 PER PCS</v>
      </c>
      <c r="I1215" s="15" t="str">
        <f t="shared" si="129"/>
        <v/>
      </c>
      <c r="J1215" s="15">
        <f t="shared" si="132"/>
        <v>4104</v>
      </c>
      <c r="K1215" s="2" t="str">
        <f>IFERROR(
TRIM(_xlfn.TEXTAFTER(_xlfn.TEXTBEFORE(_xlfn.TEXTAFTER(tblRaw[[#This Row],[GOODS DESCRIPTION]],"QTY"),"/")," ")),
tblRaw[[#This Row],[Unit of measure]]
)</f>
        <v>4104 PCS</v>
      </c>
      <c r="L1215" s="2">
        <f t="shared" si="130"/>
        <v>1.2071000000000001</v>
      </c>
      <c r="M1215" s="2" t="str">
        <f t="shared" si="131"/>
        <v>USD</v>
      </c>
      <c r="N1215" s="2">
        <v>974.7</v>
      </c>
      <c r="O1215" s="2" t="s">
        <v>17</v>
      </c>
      <c r="P1215" s="2">
        <v>404.70005129783522</v>
      </c>
      <c r="Q1215" s="2">
        <v>394461.14</v>
      </c>
      <c r="R1215" s="2">
        <v>5.491181157365471</v>
      </c>
      <c r="S1215" s="2">
        <v>5352.2542740841254</v>
      </c>
      <c r="T1215" s="6">
        <v>144530.5</v>
      </c>
    </row>
    <row r="1216" spans="1:20">
      <c r="A1216" s="5" t="s">
        <v>12</v>
      </c>
      <c r="B1216" s="2" t="s">
        <v>1627</v>
      </c>
      <c r="C1216" s="2" t="s">
        <v>14</v>
      </c>
      <c r="D1216" s="3" t="s">
        <v>15</v>
      </c>
      <c r="E1216" s="2" t="s">
        <v>1630</v>
      </c>
      <c r="F1216" s="2" t="str">
        <f t="shared" si="126"/>
        <v>STEEL</v>
      </c>
      <c r="G1216" s="2" t="str">
        <f t="shared" si="127"/>
        <v>HAND BLENDER - RS-02</v>
      </c>
      <c r="H1216" s="2" t="str">
        <f t="shared" si="128"/>
        <v>QTY: 25180 PCS/USD 0.4548 PER PCS</v>
      </c>
      <c r="I1216" s="15" t="str">
        <f t="shared" si="129"/>
        <v/>
      </c>
      <c r="J1216" s="15">
        <f t="shared" si="132"/>
        <v>25180</v>
      </c>
      <c r="K1216" s="2" t="str">
        <f>IFERROR(
TRIM(_xlfn.TEXTAFTER(_xlfn.TEXTBEFORE(_xlfn.TEXTAFTER(tblRaw[[#This Row],[GOODS DESCRIPTION]],"QTY"),"/")," ")),
tblRaw[[#This Row],[Unit of measure]]
)</f>
        <v>25180 PCS</v>
      </c>
      <c r="L1216" s="2">
        <f t="shared" si="130"/>
        <v>0.45479999999999998</v>
      </c>
      <c r="M1216" s="2" t="str">
        <f t="shared" si="131"/>
        <v>USD</v>
      </c>
      <c r="N1216" s="2">
        <v>1510.8</v>
      </c>
      <c r="O1216" s="2" t="s">
        <v>17</v>
      </c>
      <c r="P1216" s="2">
        <v>603.56286735504375</v>
      </c>
      <c r="Q1216" s="2">
        <v>911862.78</v>
      </c>
      <c r="R1216" s="2">
        <v>8.1894554593628737</v>
      </c>
      <c r="S1216" s="2">
        <v>12372.629308005429</v>
      </c>
      <c r="T1216" s="6">
        <v>334106.59999999998</v>
      </c>
    </row>
    <row r="1217" spans="1:20">
      <c r="A1217" s="5" t="s">
        <v>12</v>
      </c>
      <c r="B1217" s="2" t="s">
        <v>1627</v>
      </c>
      <c r="C1217" s="2" t="s">
        <v>14</v>
      </c>
      <c r="D1217" s="3" t="s">
        <v>15</v>
      </c>
      <c r="E1217" s="2" t="s">
        <v>1631</v>
      </c>
      <c r="F1217" s="2" t="str">
        <f t="shared" si="126"/>
        <v>STEEL</v>
      </c>
      <c r="G1217" s="2" t="str">
        <f t="shared" si="127"/>
        <v>ZHARA - NP-003</v>
      </c>
      <c r="H1217" s="2" t="str">
        <f t="shared" si="128"/>
        <v>QTY: 5640 PCS/USD 0.4563 PER PCS</v>
      </c>
      <c r="I1217" s="15" t="str">
        <f t="shared" si="129"/>
        <v>QTY:</v>
      </c>
      <c r="J1217" s="15">
        <f t="shared" si="132"/>
        <v>5640</v>
      </c>
      <c r="K1217" s="2" t="str">
        <f>IFERROR(
TRIM(_xlfn.TEXTAFTER(_xlfn.TEXTBEFORE(_xlfn.TEXTAFTER(tblRaw[[#This Row],[GOODS DESCRIPTION]],"QTY"),"/")," ")),
tblRaw[[#This Row],[Unit of measure]]
)</f>
        <v>5640 PCS</v>
      </c>
      <c r="L1217" s="2">
        <f t="shared" si="130"/>
        <v>0.45629999999999998</v>
      </c>
      <c r="M1217" s="2" t="str">
        <f t="shared" si="131"/>
        <v>USD</v>
      </c>
      <c r="N1217" s="2">
        <v>526.4</v>
      </c>
      <c r="O1217" s="2" t="s">
        <v>17</v>
      </c>
      <c r="P1217" s="2">
        <v>389.28459346504559</v>
      </c>
      <c r="Q1217" s="2">
        <v>204919.41</v>
      </c>
      <c r="R1217" s="2">
        <v>5.2820161935555712</v>
      </c>
      <c r="S1217" s="2">
        <v>2780.4533242876528</v>
      </c>
      <c r="T1217" s="6">
        <v>75082.5</v>
      </c>
    </row>
    <row r="1218" spans="1:20">
      <c r="A1218" s="5" t="s">
        <v>12</v>
      </c>
      <c r="B1218" s="2" t="s">
        <v>1632</v>
      </c>
      <c r="C1218" s="2" t="s">
        <v>14</v>
      </c>
      <c r="D1218" s="3" t="s">
        <v>15</v>
      </c>
      <c r="E1218" s="2" t="s">
        <v>1633</v>
      </c>
      <c r="F1218" s="2" t="str">
        <f t="shared" ref="F1218:F1281" si="133">IFERROR(TRIM(LEFT(E1218, FIND(" ", E1218)-1)), "")</f>
        <v>STEEL</v>
      </c>
      <c r="G1218" s="2" t="str">
        <f t="shared" ref="G1218:G1281" si="134">IFERROR(TRIM(MID(E1218, FIND(" ", E1218)+1, FIND("(",E1218)-FIND(" ",E1218)-1)), "")</f>
        <v>SALT BOTTLE - NP-19</v>
      </c>
      <c r="H1218" s="2" t="str">
        <f t="shared" ref="H1218:H1281" si="135">IFERROR(MID(E1218, FIND("(",E1218)+1, FIND(")",E1218)-FIND("(",E1218)-1), "")</f>
        <v>QTY- 12000 PCS/USD 0.4980 PER PCS</v>
      </c>
      <c r="I1218" s="15" t="str">
        <f t="shared" ref="I1218:I1281" si="136">IFERROR(MID(E1218, FIND("(",E1218, FIND("P",E1218)) + 1, FIND(" ",E1218, FIND("(",E1218)) - FIND("(",E1218) - 1), "")</f>
        <v>QTY-</v>
      </c>
      <c r="J1218" s="15">
        <f t="shared" si="132"/>
        <v>12000</v>
      </c>
      <c r="K1218" s="2" t="str">
        <f>IFERROR(
TRIM(_xlfn.TEXTAFTER(_xlfn.TEXTBEFORE(_xlfn.TEXTAFTER(tblRaw[[#This Row],[GOODS DESCRIPTION]],"QTY"),"/")," ")),
tblRaw[[#This Row],[Unit of measure]]
)</f>
        <v>12000 PCS</v>
      </c>
      <c r="L1218" s="2">
        <f t="shared" ref="L1218:L1281" si="137">IFERROR(--MID(E1218, FIND("USD",E1218)+4, FIND(" ",E1218,FIND("USD",E1218)+5)-FIND("USD",E1218)-4), IFERROR(--MID(E1218,FIND("CNY",E1218)+4,FIND(" ",E1218,FIND("CNY",E1218)+5)-FIND("CNY",E1218)-4),""))</f>
        <v>0.498</v>
      </c>
      <c r="M1218" s="2" t="str">
        <f t="shared" ref="M1218:M1281" si="138">IFERROR(IF(ISNUMBER(SEARCH("USD",E1218)),"USD",IF(ISNUMBER(SEARCH("CNY",E1218)),"CNY","")), "")</f>
        <v>USD</v>
      </c>
      <c r="N1218" s="2">
        <v>1875</v>
      </c>
      <c r="O1218" s="2" t="s">
        <v>1550</v>
      </c>
      <c r="P1218" s="2">
        <v>257.52486399999998</v>
      </c>
      <c r="Q1218" s="2">
        <v>482859.12</v>
      </c>
      <c r="R1218" s="2">
        <v>3.4942315332428762</v>
      </c>
      <c r="S1218" s="2">
        <v>6551.6841248303936</v>
      </c>
      <c r="T1218" s="6">
        <v>176919.6</v>
      </c>
    </row>
    <row r="1219" spans="1:20">
      <c r="A1219" s="5" t="s">
        <v>12</v>
      </c>
      <c r="B1219" s="2" t="s">
        <v>1632</v>
      </c>
      <c r="C1219" s="2" t="s">
        <v>14</v>
      </c>
      <c r="D1219" s="3" t="s">
        <v>15</v>
      </c>
      <c r="E1219" s="2" t="s">
        <v>1634</v>
      </c>
      <c r="F1219" s="2" t="str">
        <f t="shared" si="133"/>
        <v>STEEL</v>
      </c>
      <c r="G1219" s="2" t="str">
        <f t="shared" si="134"/>
        <v>ZHARA - NP-003</v>
      </c>
      <c r="H1219" s="2" t="str">
        <f t="shared" si="135"/>
        <v>TOTAL:86760 PCS/USD 0.4563 PER PCS</v>
      </c>
      <c r="I1219" s="15" t="str">
        <f t="shared" si="136"/>
        <v>TOTAL:86760</v>
      </c>
      <c r="J1219" s="15" t="str">
        <f t="shared" ref="J1219:J1282" si="139">IFERROR(--SUBSTITUTE(MID(E1219, FIND("QTY", E1219)+4, FIND(" ",E1219, FIND("QTY",E1219)+5)-FIND("QTY",E1219)-4), ",",""),"")</f>
        <v/>
      </c>
      <c r="K1219" s="2">
        <f ca="1">IFERROR(
TRIM(_xlfn.TEXTAFTER(_xlfn.TEXTBEFORE(_xlfn.TEXTAFTER(tblRaw[[#This Row],[GOODS DESCRIPTION]],"QTY"),"/")," ")),
tblRaw[[#This Row],[Unit of measure]]
)</f>
        <v>0</v>
      </c>
      <c r="L1219" s="2">
        <f t="shared" si="137"/>
        <v>0.45629999999999998</v>
      </c>
      <c r="M1219" s="2" t="str">
        <f t="shared" si="138"/>
        <v>USD</v>
      </c>
      <c r="N1219" s="2">
        <v>8097.6</v>
      </c>
      <c r="O1219" s="2" t="s">
        <v>1550</v>
      </c>
      <c r="P1219" s="2">
        <v>395.02408985378378</v>
      </c>
      <c r="Q1219" s="2">
        <v>3198747.07</v>
      </c>
      <c r="R1219" s="2">
        <v>5.3598926710147046</v>
      </c>
      <c r="S1219" s="2">
        <v>43402.266892808679</v>
      </c>
      <c r="T1219" s="6">
        <v>1172020.8999999999</v>
      </c>
    </row>
    <row r="1220" spans="1:20">
      <c r="A1220" s="5" t="s">
        <v>12</v>
      </c>
      <c r="B1220" s="2" t="s">
        <v>1632</v>
      </c>
      <c r="C1220" s="2" t="s">
        <v>14</v>
      </c>
      <c r="D1220" s="3" t="s">
        <v>15</v>
      </c>
      <c r="E1220" s="2" t="s">
        <v>1635</v>
      </c>
      <c r="F1220" s="2" t="str">
        <f t="shared" si="133"/>
        <v>STEEL</v>
      </c>
      <c r="G1220" s="2" t="str">
        <f t="shared" si="134"/>
        <v>TEA STRAINER BIG - SB-12</v>
      </c>
      <c r="H1220" s="2" t="str">
        <f t="shared" si="135"/>
        <v>TOTAL:15600 PCS/USD 1.2070 PER PCS</v>
      </c>
      <c r="I1220" s="15" t="str">
        <f t="shared" si="136"/>
        <v/>
      </c>
      <c r="J1220" s="15" t="str">
        <f t="shared" si="139"/>
        <v/>
      </c>
      <c r="K1220" s="2">
        <f ca="1">IFERROR(
TRIM(_xlfn.TEXTAFTER(_xlfn.TEXTBEFORE(_xlfn.TEXTAFTER(tblRaw[[#This Row],[GOODS DESCRIPTION]],"QTY"),"/")," ")),
tblRaw[[#This Row],[Unit of measure]]
)</f>
        <v>0</v>
      </c>
      <c r="L1220" s="2">
        <f t="shared" si="137"/>
        <v>1.2070000000000001</v>
      </c>
      <c r="M1220" s="2" t="str">
        <f t="shared" si="138"/>
        <v>USD</v>
      </c>
      <c r="N1220" s="2">
        <v>3705</v>
      </c>
      <c r="O1220" s="2" t="s">
        <v>1550</v>
      </c>
      <c r="P1220" s="2">
        <v>410.63265587044532</v>
      </c>
      <c r="Q1220" s="2">
        <v>1521393.99</v>
      </c>
      <c r="R1220" s="2">
        <v>5.5716778272787693</v>
      </c>
      <c r="S1220" s="2">
        <v>20643.066350067838</v>
      </c>
      <c r="T1220" s="6">
        <v>557438.80000000005</v>
      </c>
    </row>
    <row r="1221" spans="1:20">
      <c r="A1221" s="5" t="s">
        <v>12</v>
      </c>
      <c r="B1221" s="2" t="s">
        <v>1636</v>
      </c>
      <c r="C1221" s="2" t="s">
        <v>14</v>
      </c>
      <c r="D1221" s="3" t="s">
        <v>15</v>
      </c>
      <c r="E1221" s="2" t="s">
        <v>1637</v>
      </c>
      <c r="F1221" s="2" t="str">
        <f t="shared" si="133"/>
        <v>STEEL</v>
      </c>
      <c r="G1221" s="2" t="str">
        <f t="shared" si="134"/>
        <v>TEA STRAINER NP-55</v>
      </c>
      <c r="H1221" s="2" t="str">
        <f t="shared" si="135"/>
        <v>QTY:60120 PCS USD .3239 PER PCS</v>
      </c>
      <c r="I1221" s="15" t="str">
        <f t="shared" si="136"/>
        <v>QTY:60120</v>
      </c>
      <c r="J1221" s="15">
        <f t="shared" si="139"/>
        <v>60120</v>
      </c>
      <c r="K1221" s="2">
        <f ca="1">IFERROR(
TRIM(_xlfn.TEXTAFTER(_xlfn.TEXTBEFORE(_xlfn.TEXTAFTER(tblRaw[[#This Row],[GOODS DESCRIPTION]],"QTY"),"/")," ")),
tblRaw[[#This Row],[Unit of measure]]
)</f>
        <v>0</v>
      </c>
      <c r="L1221" s="2">
        <f t="shared" si="137"/>
        <v>0.32390000000000002</v>
      </c>
      <c r="M1221" s="2" t="str">
        <f t="shared" si="138"/>
        <v>USD</v>
      </c>
      <c r="N1221" s="2">
        <v>2755.5</v>
      </c>
      <c r="O1221" s="2" t="s">
        <v>1550</v>
      </c>
      <c r="P1221" s="2">
        <v>585.76362547632004</v>
      </c>
      <c r="Q1221" s="2">
        <v>1614071.67</v>
      </c>
      <c r="R1221" s="2">
        <v>7.9371764969691068</v>
      </c>
      <c r="S1221" s="2">
        <v>21870.889837398368</v>
      </c>
      <c r="T1221" s="6">
        <v>591395.80000000005</v>
      </c>
    </row>
    <row r="1222" spans="1:20">
      <c r="A1222" s="5" t="s">
        <v>12</v>
      </c>
      <c r="B1222" s="2" t="s">
        <v>1636</v>
      </c>
      <c r="C1222" s="2" t="s">
        <v>14</v>
      </c>
      <c r="D1222" s="3" t="s">
        <v>15</v>
      </c>
      <c r="E1222" s="2" t="s">
        <v>1638</v>
      </c>
      <c r="F1222" s="2" t="str">
        <f t="shared" si="133"/>
        <v>STEEL</v>
      </c>
      <c r="G1222" s="2" t="str">
        <f t="shared" si="134"/>
        <v>ZHARA NP-003</v>
      </c>
      <c r="H1222" s="2" t="str">
        <f t="shared" si="135"/>
        <v>QTY:18000 PCS USD 0.4563 PER PCS</v>
      </c>
      <c r="I1222" s="15" t="str">
        <f t="shared" si="136"/>
        <v>QTY:18000</v>
      </c>
      <c r="J1222" s="15">
        <f t="shared" si="139"/>
        <v>18000</v>
      </c>
      <c r="K1222" s="2">
        <f ca="1">IFERROR(
TRIM(_xlfn.TEXTAFTER(_xlfn.TEXTBEFORE(_xlfn.TEXTAFTER(tblRaw[[#This Row],[GOODS DESCRIPTION]],"QTY"),"/")," ")),
tblRaw[[#This Row],[Unit of measure]]
)</f>
        <v>0</v>
      </c>
      <c r="L1222" s="2">
        <f t="shared" si="137"/>
        <v>0.45629999999999998</v>
      </c>
      <c r="M1222" s="2" t="str">
        <f t="shared" si="138"/>
        <v>USD</v>
      </c>
      <c r="N1222" s="2">
        <v>1680</v>
      </c>
      <c r="O1222" s="2" t="s">
        <v>1550</v>
      </c>
      <c r="P1222" s="2">
        <v>405.23464880952378</v>
      </c>
      <c r="Q1222" s="2">
        <v>680794.21</v>
      </c>
      <c r="R1222" s="2">
        <v>5.4909844012130593</v>
      </c>
      <c r="S1222" s="2">
        <v>9224.853794037941</v>
      </c>
      <c r="T1222" s="6">
        <v>249443</v>
      </c>
    </row>
    <row r="1223" spans="1:20">
      <c r="A1223" s="5" t="s">
        <v>12</v>
      </c>
      <c r="B1223" s="2" t="s">
        <v>1636</v>
      </c>
      <c r="C1223" s="2" t="s">
        <v>14</v>
      </c>
      <c r="D1223" s="3" t="s">
        <v>15</v>
      </c>
      <c r="E1223" s="2" t="s">
        <v>1639</v>
      </c>
      <c r="F1223" s="2" t="str">
        <f t="shared" si="133"/>
        <v>STEEL</v>
      </c>
      <c r="G1223" s="2" t="str">
        <f t="shared" si="134"/>
        <v>SALT BOTTLE - NP-19</v>
      </c>
      <c r="H1223" s="2" t="str">
        <f t="shared" si="135"/>
        <v>QTY- 24096 PCS/USD 0.4984 PER PCS</v>
      </c>
      <c r="I1223" s="15" t="str">
        <f t="shared" si="136"/>
        <v>QTY-</v>
      </c>
      <c r="J1223" s="15">
        <f t="shared" si="139"/>
        <v>24096</v>
      </c>
      <c r="K1223" s="2" t="str">
        <f>IFERROR(
TRIM(_xlfn.TEXTAFTER(_xlfn.TEXTBEFORE(_xlfn.TEXTAFTER(tblRaw[[#This Row],[GOODS DESCRIPTION]],"QTY"),"/")," ")),
tblRaw[[#This Row],[Unit of measure]]
)</f>
        <v>24096 PCS</v>
      </c>
      <c r="L1223" s="2">
        <f t="shared" si="137"/>
        <v>0.49840000000000001</v>
      </c>
      <c r="M1223" s="2" t="str">
        <f t="shared" si="138"/>
        <v>USD</v>
      </c>
      <c r="N1223" s="2">
        <v>3765</v>
      </c>
      <c r="O1223" s="2" t="s">
        <v>1550</v>
      </c>
      <c r="P1223" s="2">
        <v>264.39362815405048</v>
      </c>
      <c r="Q1223" s="2">
        <v>995442.01</v>
      </c>
      <c r="R1223" s="2">
        <v>3.5825694871822562</v>
      </c>
      <c r="S1223" s="2">
        <v>13488.374119241191</v>
      </c>
      <c r="T1223" s="6">
        <v>364729.9</v>
      </c>
    </row>
    <row r="1224" spans="1:20">
      <c r="A1224" s="5" t="s">
        <v>12</v>
      </c>
      <c r="B1224" s="2" t="s">
        <v>1636</v>
      </c>
      <c r="C1224" s="2" t="s">
        <v>14</v>
      </c>
      <c r="D1224" s="3" t="s">
        <v>15</v>
      </c>
      <c r="E1224" s="2" t="s">
        <v>1640</v>
      </c>
      <c r="F1224" s="2" t="str">
        <f t="shared" si="133"/>
        <v>STEEL</v>
      </c>
      <c r="G1224" s="2" t="str">
        <f t="shared" si="134"/>
        <v>HAND BLENDER RS-02</v>
      </c>
      <c r="H1224" s="2" t="str">
        <f t="shared" si="135"/>
        <v>QTY:50000 PCS USD 0.4548 PER PCS</v>
      </c>
      <c r="I1224" s="15" t="str">
        <f t="shared" si="136"/>
        <v/>
      </c>
      <c r="J1224" s="15">
        <f t="shared" si="139"/>
        <v>50000</v>
      </c>
      <c r="K1224" s="2">
        <f ca="1">IFERROR(
TRIM(_xlfn.TEXTAFTER(_xlfn.TEXTBEFORE(_xlfn.TEXTAFTER(tblRaw[[#This Row],[GOODS DESCRIPTION]],"QTY"),"/")," ")),
tblRaw[[#This Row],[Unit of measure]]
)</f>
        <v>0</v>
      </c>
      <c r="L1224" s="2">
        <f t="shared" si="137"/>
        <v>0.45479999999999998</v>
      </c>
      <c r="M1224" s="2" t="str">
        <f t="shared" si="138"/>
        <v>USD</v>
      </c>
      <c r="N1224" s="2">
        <v>3000</v>
      </c>
      <c r="O1224" s="2" t="s">
        <v>1550</v>
      </c>
      <c r="P1224" s="2">
        <v>628.29274333333331</v>
      </c>
      <c r="Q1224" s="2">
        <v>1884878.23</v>
      </c>
      <c r="R1224" s="2">
        <v>8.5134518066847331</v>
      </c>
      <c r="S1224" s="2">
        <v>25540.355420054198</v>
      </c>
      <c r="T1224" s="6">
        <v>690619.4</v>
      </c>
    </row>
    <row r="1225" spans="1:20">
      <c r="A1225" s="5" t="s">
        <v>12</v>
      </c>
      <c r="B1225" s="2" t="s">
        <v>1641</v>
      </c>
      <c r="C1225" s="2" t="s">
        <v>14</v>
      </c>
      <c r="D1225" s="3" t="s">
        <v>15</v>
      </c>
      <c r="E1225" s="2" t="s">
        <v>1642</v>
      </c>
      <c r="F1225" s="2" t="str">
        <f t="shared" si="133"/>
        <v>STAINLESS</v>
      </c>
      <c r="G1225" s="2" t="str">
        <f t="shared" si="134"/>
        <v>STEEL SPORTS BOTTLE 650ML S115 - NP-21</v>
      </c>
      <c r="H1225" s="2" t="str">
        <f t="shared" si="135"/>
        <v>QTY-54612 PCS/USD 1.070 PER PCS</v>
      </c>
      <c r="I1225" s="15" t="str">
        <f t="shared" si="136"/>
        <v>QTY-54612</v>
      </c>
      <c r="J1225" s="15">
        <f t="shared" si="139"/>
        <v>54612</v>
      </c>
      <c r="K1225" s="2" t="str">
        <f>IFERROR(
TRIM(_xlfn.TEXTAFTER(_xlfn.TEXTBEFORE(_xlfn.TEXTAFTER(tblRaw[[#This Row],[GOODS DESCRIPTION]],"QTY"),"/")," ")),
tblRaw[[#This Row],[Unit of measure]]
)</f>
        <v>PCS</v>
      </c>
      <c r="L1225" s="2">
        <f t="shared" si="137"/>
        <v>1.07</v>
      </c>
      <c r="M1225" s="2" t="str">
        <f t="shared" si="138"/>
        <v>USD</v>
      </c>
      <c r="N1225" s="2">
        <v>9708.7999999999993</v>
      </c>
      <c r="O1225" s="2" t="s">
        <v>1550</v>
      </c>
      <c r="P1225" s="2">
        <v>477.89682556031647</v>
      </c>
      <c r="Q1225" s="2">
        <v>4639804.7</v>
      </c>
      <c r="R1225" s="2">
        <v>6.4755667420097076</v>
      </c>
      <c r="S1225" s="2">
        <v>62869.982384823852</v>
      </c>
      <c r="T1225" s="6">
        <v>1700024.4</v>
      </c>
    </row>
    <row r="1226" spans="1:20">
      <c r="A1226" s="5" t="s">
        <v>12</v>
      </c>
      <c r="B1226" s="2" t="s">
        <v>1641</v>
      </c>
      <c r="C1226" s="2" t="s">
        <v>14</v>
      </c>
      <c r="D1226" s="3" t="s">
        <v>18</v>
      </c>
      <c r="E1226" s="2" t="s">
        <v>1643</v>
      </c>
      <c r="F1226" s="2" t="str">
        <f t="shared" si="133"/>
        <v>STEEL</v>
      </c>
      <c r="G1226" s="2" t="str">
        <f t="shared" si="134"/>
        <v>SCRUBBER 6 PCS SET - OKS-4156</v>
      </c>
      <c r="H1226" s="2" t="str">
        <f t="shared" si="135"/>
        <v>QTY- 98000 PCS/USD 0.256 PER PCS</v>
      </c>
      <c r="I1226" s="15" t="str">
        <f t="shared" si="136"/>
        <v>QTY-</v>
      </c>
      <c r="J1226" s="15">
        <f t="shared" si="139"/>
        <v>98000</v>
      </c>
      <c r="K1226" s="2" t="str">
        <f>IFERROR(
TRIM(_xlfn.TEXTAFTER(_xlfn.TEXTBEFORE(_xlfn.TEXTAFTER(tblRaw[[#This Row],[GOODS DESCRIPTION]],"QTY"),"/")," ")),
tblRaw[[#This Row],[Unit of measure]]
)</f>
        <v>98000 PCS</v>
      </c>
      <c r="L1226" s="2">
        <f t="shared" si="137"/>
        <v>0.25600000000000001</v>
      </c>
      <c r="M1226" s="2" t="str">
        <f t="shared" si="138"/>
        <v>USD</v>
      </c>
      <c r="N1226" s="2">
        <v>8537.7999999999993</v>
      </c>
      <c r="O1226" s="2" t="s">
        <v>1550</v>
      </c>
      <c r="P1226" s="2">
        <v>237.2931984820446</v>
      </c>
      <c r="Q1226" s="2">
        <v>2025961.87</v>
      </c>
      <c r="R1226" s="2">
        <v>3.2153549929816339</v>
      </c>
      <c r="S1226" s="2">
        <v>27452.057859078592</v>
      </c>
      <c r="T1226" s="6">
        <v>890612.8</v>
      </c>
    </row>
    <row r="1227" spans="1:20">
      <c r="A1227" s="5" t="s">
        <v>12</v>
      </c>
      <c r="B1227" s="2" t="s">
        <v>1641</v>
      </c>
      <c r="C1227" s="2" t="s">
        <v>14</v>
      </c>
      <c r="D1227" s="3" t="s">
        <v>15</v>
      </c>
      <c r="E1227" s="2" t="s">
        <v>1644</v>
      </c>
      <c r="F1227" s="2" t="str">
        <f t="shared" si="133"/>
        <v>STAINLESS</v>
      </c>
      <c r="G1227" s="2" t="str">
        <f t="shared" si="134"/>
        <v>STEEL SPORTS BOTTLE 750ML S-308-C6 - NP-20</v>
      </c>
      <c r="H1227" s="2" t="str">
        <f t="shared" si="135"/>
        <v>QTY-19296 PCS/USD 1.022 PER PCS</v>
      </c>
      <c r="I1227" s="15" t="str">
        <f t="shared" si="136"/>
        <v>QTY-19296</v>
      </c>
      <c r="J1227" s="15">
        <f t="shared" si="139"/>
        <v>19296</v>
      </c>
      <c r="K1227" s="2" t="str">
        <f>IFERROR(
TRIM(_xlfn.TEXTAFTER(_xlfn.TEXTBEFORE(_xlfn.TEXTAFTER(tblRaw[[#This Row],[GOODS DESCRIPTION]],"QTY"),"/")," ")),
tblRaw[[#This Row],[Unit of measure]]
)</f>
        <v>PCS</v>
      </c>
      <c r="L1227" s="2">
        <f t="shared" si="137"/>
        <v>1.022</v>
      </c>
      <c r="M1227" s="2" t="str">
        <f t="shared" si="138"/>
        <v>USD</v>
      </c>
      <c r="N1227" s="2">
        <v>3430.4</v>
      </c>
      <c r="O1227" s="2" t="s">
        <v>1550</v>
      </c>
      <c r="P1227" s="2">
        <v>456.45846256996271</v>
      </c>
      <c r="Q1227" s="2">
        <v>1565835.11</v>
      </c>
      <c r="R1227" s="2">
        <v>6.1850740185631814</v>
      </c>
      <c r="S1227" s="2">
        <v>21217.27791327914</v>
      </c>
      <c r="T1227" s="6">
        <v>573722</v>
      </c>
    </row>
    <row r="1228" spans="1:20">
      <c r="A1228" s="5" t="s">
        <v>12</v>
      </c>
      <c r="B1228" s="2" t="s">
        <v>1645</v>
      </c>
      <c r="C1228" s="2" t="s">
        <v>14</v>
      </c>
      <c r="D1228" s="3" t="s">
        <v>18</v>
      </c>
      <c r="E1228" s="2" t="s">
        <v>1646</v>
      </c>
      <c r="F1228" s="2" t="str">
        <f t="shared" si="133"/>
        <v>STEEL</v>
      </c>
      <c r="G1228" s="2" t="str">
        <f t="shared" si="134"/>
        <v>SCRUBBER 2 PCS SET -8001-2</v>
      </c>
      <c r="H1228" s="2" t="str">
        <f t="shared" si="135"/>
        <v>QTY- 165000 SET/USD 0.151 PER SET</v>
      </c>
      <c r="I1228" s="15" t="str">
        <f t="shared" si="136"/>
        <v>QTY-</v>
      </c>
      <c r="J1228" s="15">
        <f t="shared" si="139"/>
        <v>165000</v>
      </c>
      <c r="K1228" s="2" t="str">
        <f>IFERROR(
TRIM(_xlfn.TEXTAFTER(_xlfn.TEXTBEFORE(_xlfn.TEXTAFTER(tblRaw[[#This Row],[GOODS DESCRIPTION]],"QTY"),"/")," ")),
tblRaw[[#This Row],[Unit of measure]]
)</f>
        <v>165000 SET</v>
      </c>
      <c r="L1228" s="2">
        <f t="shared" si="137"/>
        <v>0.151</v>
      </c>
      <c r="M1228" s="2" t="str">
        <f t="shared" si="138"/>
        <v>USD</v>
      </c>
      <c r="N1228" s="2">
        <v>4813</v>
      </c>
      <c r="O1228" s="2" t="s">
        <v>1550</v>
      </c>
      <c r="P1228" s="2">
        <v>418.28202576355699</v>
      </c>
      <c r="Q1228" s="2">
        <v>2013191.39</v>
      </c>
      <c r="R1228" s="2">
        <v>5.6677781268774661</v>
      </c>
      <c r="S1228" s="2">
        <v>27279.016124661252</v>
      </c>
      <c r="T1228" s="6">
        <v>884998.9</v>
      </c>
    </row>
    <row r="1229" spans="1:20">
      <c r="A1229" s="5" t="s">
        <v>12</v>
      </c>
      <c r="B1229" s="2" t="s">
        <v>1647</v>
      </c>
      <c r="C1229" s="2" t="s">
        <v>14</v>
      </c>
      <c r="D1229" s="3" t="s">
        <v>15</v>
      </c>
      <c r="E1229" s="2" t="s">
        <v>1648</v>
      </c>
      <c r="F1229" s="2" t="str">
        <f t="shared" si="133"/>
        <v>KWP-1000B</v>
      </c>
      <c r="G1229" s="2" t="str">
        <f t="shared" si="134"/>
        <v>SS OIL POT 900ML</v>
      </c>
      <c r="H1229" s="2" t="str">
        <f t="shared" si="135"/>
        <v>QTY- 27000 PCS/USD 1.42 PER PCS</v>
      </c>
      <c r="I1229" s="15" t="str">
        <f t="shared" si="136"/>
        <v>QTY-</v>
      </c>
      <c r="J1229" s="15">
        <f t="shared" si="139"/>
        <v>27000</v>
      </c>
      <c r="K1229" s="2" t="str">
        <f>IFERROR(
TRIM(_xlfn.TEXTAFTER(_xlfn.TEXTBEFORE(_xlfn.TEXTAFTER(tblRaw[[#This Row],[GOODS DESCRIPTION]],"QTY"),"/")," ")),
tblRaw[[#This Row],[Unit of measure]]
)</f>
        <v>27000 PCS</v>
      </c>
      <c r="L1229" s="2">
        <f t="shared" si="137"/>
        <v>1.42</v>
      </c>
      <c r="M1229" s="2" t="str">
        <f t="shared" si="138"/>
        <v>USD</v>
      </c>
      <c r="N1229" s="2">
        <v>6750</v>
      </c>
      <c r="O1229" s="2" t="s">
        <v>1550</v>
      </c>
      <c r="P1229" s="2">
        <v>454.81851851851849</v>
      </c>
      <c r="Q1229" s="2">
        <v>3070025</v>
      </c>
      <c r="R1229" s="2">
        <v>6.1628525544514714</v>
      </c>
      <c r="S1229" s="2">
        <v>41599.254742547433</v>
      </c>
      <c r="T1229" s="6">
        <v>1124857.2</v>
      </c>
    </row>
    <row r="1230" spans="1:20">
      <c r="A1230" s="5" t="s">
        <v>12</v>
      </c>
      <c r="B1230" s="2" t="s">
        <v>1649</v>
      </c>
      <c r="C1230" s="2" t="s">
        <v>14</v>
      </c>
      <c r="D1230" s="3" t="s">
        <v>15</v>
      </c>
      <c r="E1230" s="2" t="s">
        <v>1650</v>
      </c>
      <c r="F1230" s="2" t="str">
        <f t="shared" si="133"/>
        <v>HOUSEHOLD</v>
      </c>
      <c r="G1230" s="2" t="str">
        <f t="shared" si="134"/>
        <v>STEEL HOOK 3 PCS SET - 2628</v>
      </c>
      <c r="H1230" s="2" t="str">
        <f t="shared" si="135"/>
        <v>QTY : 167184 SET/USD 0.445 PER SET</v>
      </c>
      <c r="I1230" s="15" t="str">
        <f t="shared" si="136"/>
        <v>QTY</v>
      </c>
      <c r="J1230" s="15" t="str">
        <f t="shared" si="139"/>
        <v/>
      </c>
      <c r="K1230" s="2" t="str">
        <f>IFERROR(
TRIM(_xlfn.TEXTAFTER(_xlfn.TEXTBEFORE(_xlfn.TEXTAFTER(tblRaw[[#This Row],[GOODS DESCRIPTION]],"QTY"),"/")," ")),
tblRaw[[#This Row],[Unit of measure]]
)</f>
        <v>: 167184 SET</v>
      </c>
      <c r="L1230" s="2">
        <f t="shared" si="137"/>
        <v>0.44500000000000001</v>
      </c>
      <c r="M1230" s="2" t="str">
        <f t="shared" si="138"/>
        <v>USD</v>
      </c>
      <c r="N1230" s="2">
        <v>5665.68</v>
      </c>
      <c r="O1230" s="2" t="s">
        <v>1550</v>
      </c>
      <c r="P1230" s="2">
        <v>1012.297895398258</v>
      </c>
      <c r="Q1230" s="2">
        <v>5735355.9400000004</v>
      </c>
      <c r="R1230" s="2">
        <v>13.716773650382899</v>
      </c>
      <c r="S1230" s="2">
        <v>77714.850135501358</v>
      </c>
      <c r="T1230" s="6">
        <v>2101434.4</v>
      </c>
    </row>
    <row r="1231" spans="1:20">
      <c r="A1231" s="5" t="s">
        <v>12</v>
      </c>
      <c r="B1231" s="2" t="s">
        <v>1651</v>
      </c>
      <c r="C1231" s="2" t="s">
        <v>14</v>
      </c>
      <c r="D1231" s="3" t="s">
        <v>15</v>
      </c>
      <c r="E1231" s="2" t="s">
        <v>1652</v>
      </c>
      <c r="F1231" s="2" t="str">
        <f t="shared" si="133"/>
        <v>MILD</v>
      </c>
      <c r="G1231" s="2" t="str">
        <f t="shared" si="134"/>
        <v>STEEL MULTI FUNCTION CLOTH STAND - RYX-02-020</v>
      </c>
      <c r="H1231" s="2" t="str">
        <f t="shared" si="135"/>
        <v>QTY : 2464 NUM/ USD 13.80 PER NUM</v>
      </c>
      <c r="I1231" s="15" t="str">
        <f t="shared" si="136"/>
        <v/>
      </c>
      <c r="J1231" s="15" t="str">
        <f t="shared" si="139"/>
        <v/>
      </c>
      <c r="K1231" s="2" t="str">
        <f>IFERROR(
TRIM(_xlfn.TEXTAFTER(_xlfn.TEXTBEFORE(_xlfn.TEXTAFTER(tblRaw[[#This Row],[GOODS DESCRIPTION]],"QTY"),"/")," ")),
tblRaw[[#This Row],[Unit of measure]]
)</f>
        <v>: 2464 NUM</v>
      </c>
      <c r="L1231" s="2">
        <f t="shared" si="137"/>
        <v>13.8</v>
      </c>
      <c r="M1231" s="2" t="str">
        <f t="shared" si="138"/>
        <v>USD</v>
      </c>
      <c r="N1231" s="2">
        <v>8008</v>
      </c>
      <c r="O1231" s="2" t="s">
        <v>1550</v>
      </c>
      <c r="P1231" s="2">
        <v>373.59745629370627</v>
      </c>
      <c r="Q1231" s="2">
        <v>2991768.43</v>
      </c>
      <c r="R1231" s="2">
        <v>5.0588687378971748</v>
      </c>
      <c r="S1231" s="2">
        <v>40511.420853080577</v>
      </c>
      <c r="T1231" s="6">
        <v>1096184</v>
      </c>
    </row>
    <row r="1232" spans="1:20">
      <c r="A1232" s="5" t="s">
        <v>12</v>
      </c>
      <c r="B1232" s="2" t="s">
        <v>1651</v>
      </c>
      <c r="C1232" s="2" t="s">
        <v>14</v>
      </c>
      <c r="D1232" s="3" t="s">
        <v>15</v>
      </c>
      <c r="E1232" s="2" t="s">
        <v>1653</v>
      </c>
      <c r="F1232" s="2" t="str">
        <f t="shared" si="133"/>
        <v>MILD</v>
      </c>
      <c r="G1232" s="2" t="str">
        <f t="shared" si="134"/>
        <v>STEEL MULTI FUNCTION CLOTH STAND - RYX-02-021A</v>
      </c>
      <c r="H1232" s="2" t="str">
        <f t="shared" si="135"/>
        <v>QTY : 2592 NUM/ USD 8.85 PER NUM</v>
      </c>
      <c r="I1232" s="15" t="str">
        <f t="shared" si="136"/>
        <v/>
      </c>
      <c r="J1232" s="15" t="str">
        <f t="shared" si="139"/>
        <v/>
      </c>
      <c r="K1232" s="2" t="str">
        <f>IFERROR(
TRIM(_xlfn.TEXTAFTER(_xlfn.TEXTBEFORE(_xlfn.TEXTAFTER(tblRaw[[#This Row],[GOODS DESCRIPTION]],"QTY"),"/")," ")),
tblRaw[[#This Row],[Unit of measure]]
)</f>
        <v>: 2592 NUM</v>
      </c>
      <c r="L1232" s="2">
        <f t="shared" si="137"/>
        <v>8.85</v>
      </c>
      <c r="M1232" s="2" t="str">
        <f t="shared" si="138"/>
        <v>USD</v>
      </c>
      <c r="N1232" s="2">
        <v>9504</v>
      </c>
      <c r="O1232" s="2" t="s">
        <v>1550</v>
      </c>
      <c r="P1232" s="2">
        <v>228.7976210016835</v>
      </c>
      <c r="Q1232" s="2">
        <v>2174492.59</v>
      </c>
      <c r="R1232" s="2">
        <v>3.0981397562854909</v>
      </c>
      <c r="S1232" s="2">
        <v>29444.720243737309</v>
      </c>
      <c r="T1232" s="6">
        <v>796734.1</v>
      </c>
    </row>
    <row r="1233" spans="1:20">
      <c r="A1233" s="5" t="s">
        <v>12</v>
      </c>
      <c r="B1233" s="2" t="s">
        <v>1654</v>
      </c>
      <c r="C1233" s="2" t="s">
        <v>14</v>
      </c>
      <c r="D1233" s="3" t="s">
        <v>15</v>
      </c>
      <c r="E1233" s="2" t="s">
        <v>1655</v>
      </c>
      <c r="F1233" s="2" t="str">
        <f t="shared" si="133"/>
        <v>STAINLESS</v>
      </c>
      <c r="G1233" s="2" t="str">
        <f t="shared" si="134"/>
        <v>STEEL SPORTS BOTTLE 750ML S-308-C6 - NP-20</v>
      </c>
      <c r="H1233" s="2" t="str">
        <f t="shared" si="135"/>
        <v>QTY-10800 PCS/USD 1.022 PER PCS</v>
      </c>
      <c r="I1233" s="15" t="str">
        <f t="shared" si="136"/>
        <v>QTY-10800</v>
      </c>
      <c r="J1233" s="15">
        <f t="shared" si="139"/>
        <v>10800</v>
      </c>
      <c r="K1233" s="2" t="str">
        <f>IFERROR(
TRIM(_xlfn.TEXTAFTER(_xlfn.TEXTBEFORE(_xlfn.TEXTAFTER(tblRaw[[#This Row],[GOODS DESCRIPTION]],"QTY"),"/")," ")),
tblRaw[[#This Row],[Unit of measure]]
)</f>
        <v>PCS</v>
      </c>
      <c r="L1233" s="2">
        <f t="shared" si="137"/>
        <v>1.022</v>
      </c>
      <c r="M1233" s="2" t="str">
        <f t="shared" si="138"/>
        <v>USD</v>
      </c>
      <c r="N1233" s="2">
        <v>1920</v>
      </c>
      <c r="O1233" s="2" t="s">
        <v>1550</v>
      </c>
      <c r="P1233" s="2">
        <v>456.57528124999999</v>
      </c>
      <c r="Q1233" s="2">
        <v>876624.54</v>
      </c>
      <c r="R1233" s="2">
        <v>6.1824682633717014</v>
      </c>
      <c r="S1233" s="2">
        <v>11870.339065673659</v>
      </c>
      <c r="T1233" s="6">
        <v>321195.2</v>
      </c>
    </row>
    <row r="1234" spans="1:20">
      <c r="A1234" s="5" t="s">
        <v>12</v>
      </c>
      <c r="B1234" s="2" t="s">
        <v>1654</v>
      </c>
      <c r="C1234" s="2" t="s">
        <v>14</v>
      </c>
      <c r="D1234" s="3" t="s">
        <v>15</v>
      </c>
      <c r="E1234" s="2" t="s">
        <v>1656</v>
      </c>
      <c r="F1234" s="2" t="str">
        <f t="shared" si="133"/>
        <v>STAINLESS</v>
      </c>
      <c r="G1234" s="2" t="str">
        <f t="shared" si="134"/>
        <v>STEEL SPORTS BOTTLE 650ML S115 - NP-21</v>
      </c>
      <c r="H1234" s="2" t="str">
        <f t="shared" si="135"/>
        <v>QTY-27000 PCS/USD 1.070 PER PCS</v>
      </c>
      <c r="I1234" s="15" t="str">
        <f t="shared" si="136"/>
        <v>QTY-27000</v>
      </c>
      <c r="J1234" s="15">
        <f t="shared" si="139"/>
        <v>27000</v>
      </c>
      <c r="K1234" s="2" t="str">
        <f>IFERROR(
TRIM(_xlfn.TEXTAFTER(_xlfn.TEXTBEFORE(_xlfn.TEXTAFTER(tblRaw[[#This Row],[GOODS DESCRIPTION]],"QTY"),"/")," ")),
tblRaw[[#This Row],[Unit of measure]]
)</f>
        <v>PCS</v>
      </c>
      <c r="L1234" s="2">
        <f t="shared" si="137"/>
        <v>1.07</v>
      </c>
      <c r="M1234" s="2" t="str">
        <f t="shared" si="138"/>
        <v>USD</v>
      </c>
      <c r="N1234" s="2">
        <v>4800</v>
      </c>
      <c r="O1234" s="2" t="s">
        <v>1550</v>
      </c>
      <c r="P1234" s="2">
        <v>478.01913124999999</v>
      </c>
      <c r="Q1234" s="2">
        <v>2294491.83</v>
      </c>
      <c r="R1234" s="2">
        <v>6.4728386086662164</v>
      </c>
      <c r="S1234" s="2">
        <v>31069.62532159784</v>
      </c>
      <c r="T1234" s="6">
        <v>840701.8</v>
      </c>
    </row>
    <row r="1235" spans="1:20">
      <c r="A1235" s="5" t="s">
        <v>12</v>
      </c>
      <c r="B1235" s="2" t="s">
        <v>1654</v>
      </c>
      <c r="C1235" s="2" t="s">
        <v>14</v>
      </c>
      <c r="D1235" s="3" t="s">
        <v>15</v>
      </c>
      <c r="E1235" s="2" t="s">
        <v>1657</v>
      </c>
      <c r="F1235" s="2" t="str">
        <f t="shared" si="133"/>
        <v>SS</v>
      </c>
      <c r="G1235" s="2" t="str">
        <f t="shared" si="134"/>
        <v>OIL POT 900ML - KWP-1000B</v>
      </c>
      <c r="H1235" s="2" t="str">
        <f t="shared" si="135"/>
        <v>QTY: 27000 PCS/USD 1.42 PER PCS</v>
      </c>
      <c r="I1235" s="15" t="str">
        <f t="shared" si="136"/>
        <v>QTY:</v>
      </c>
      <c r="J1235" s="15">
        <f t="shared" si="139"/>
        <v>27000</v>
      </c>
      <c r="K1235" s="2" t="str">
        <f>IFERROR(
TRIM(_xlfn.TEXTAFTER(_xlfn.TEXTBEFORE(_xlfn.TEXTAFTER(tblRaw[[#This Row],[GOODS DESCRIPTION]],"QTY"),"/")," ")),
tblRaw[[#This Row],[Unit of measure]]
)</f>
        <v>27000 PCS</v>
      </c>
      <c r="L1235" s="2">
        <f t="shared" si="137"/>
        <v>1.42</v>
      </c>
      <c r="M1235" s="2" t="str">
        <f t="shared" si="138"/>
        <v>USD</v>
      </c>
      <c r="N1235" s="2">
        <v>6750</v>
      </c>
      <c r="O1235" s="2" t="s">
        <v>1550</v>
      </c>
      <c r="P1235" s="2">
        <v>454.57955555555549</v>
      </c>
      <c r="Q1235" s="2">
        <v>3068412</v>
      </c>
      <c r="R1235" s="2">
        <v>6.1554442187617546</v>
      </c>
      <c r="S1235" s="2">
        <v>41549.248476641842</v>
      </c>
      <c r="T1235" s="6">
        <v>1124266.1000000001</v>
      </c>
    </row>
    <row r="1236" spans="1:20">
      <c r="A1236" s="5" t="s">
        <v>12</v>
      </c>
      <c r="B1236" s="2" t="s">
        <v>1654</v>
      </c>
      <c r="C1236" s="2" t="s">
        <v>14</v>
      </c>
      <c r="D1236" s="3" t="s">
        <v>15</v>
      </c>
      <c r="E1236" s="2" t="s">
        <v>1658</v>
      </c>
      <c r="F1236" s="2" t="str">
        <f t="shared" si="133"/>
        <v>STEEL</v>
      </c>
      <c r="G1236" s="2" t="str">
        <f t="shared" si="134"/>
        <v>SALT BOTTLE NP-19</v>
      </c>
      <c r="H1236" s="2" t="str">
        <f t="shared" si="135"/>
        <v>QTY 33024 PCS/USD 0.4976 PER PCS</v>
      </c>
      <c r="I1236" s="15" t="str">
        <f t="shared" si="136"/>
        <v>QTY</v>
      </c>
      <c r="J1236" s="15">
        <f t="shared" si="139"/>
        <v>33024</v>
      </c>
      <c r="K1236" s="2" t="str">
        <f>IFERROR(
TRIM(_xlfn.TEXTAFTER(_xlfn.TEXTBEFORE(_xlfn.TEXTAFTER(tblRaw[[#This Row],[GOODS DESCRIPTION]],"QTY"),"/")," ")),
tblRaw[[#This Row],[Unit of measure]]
)</f>
        <v>33024 PCS</v>
      </c>
      <c r="L1236" s="2">
        <f t="shared" si="137"/>
        <v>0.49759999999999999</v>
      </c>
      <c r="M1236" s="2" t="str">
        <f t="shared" si="138"/>
        <v>USD</v>
      </c>
      <c r="N1236" s="2">
        <v>5160</v>
      </c>
      <c r="O1236" s="2" t="s">
        <v>1550</v>
      </c>
      <c r="P1236" s="2">
        <v>259.29615891472872</v>
      </c>
      <c r="Q1236" s="2">
        <v>1337968.18</v>
      </c>
      <c r="R1236" s="2">
        <v>3.5111192811743899</v>
      </c>
      <c r="S1236" s="2">
        <v>18117.375490859849</v>
      </c>
      <c r="T1236" s="6">
        <v>490231.5</v>
      </c>
    </row>
    <row r="1237" spans="1:20">
      <c r="A1237" s="5" t="s">
        <v>12</v>
      </c>
      <c r="B1237" s="2" t="s">
        <v>1654</v>
      </c>
      <c r="C1237" s="2" t="s">
        <v>14</v>
      </c>
      <c r="D1237" s="3" t="s">
        <v>15</v>
      </c>
      <c r="E1237" s="2" t="s">
        <v>1659</v>
      </c>
      <c r="F1237" s="2" t="str">
        <f t="shared" si="133"/>
        <v>SS</v>
      </c>
      <c r="G1237" s="2" t="str">
        <f t="shared" si="134"/>
        <v>OIL POT 600ML - KWP-600B</v>
      </c>
      <c r="H1237" s="2" t="str">
        <f t="shared" si="135"/>
        <v>QTY: 16680 PCS/USD 1.20 PER PCS</v>
      </c>
      <c r="I1237" s="15" t="str">
        <f t="shared" si="136"/>
        <v>QTY:</v>
      </c>
      <c r="J1237" s="15">
        <f t="shared" si="139"/>
        <v>16680</v>
      </c>
      <c r="K1237" s="2" t="str">
        <f>IFERROR(
TRIM(_xlfn.TEXTAFTER(_xlfn.TEXTBEFORE(_xlfn.TEXTAFTER(tblRaw[[#This Row],[GOODS DESCRIPTION]],"QTY"),"/")," ")),
tblRaw[[#This Row],[Unit of measure]]
)</f>
        <v>16680 PCS</v>
      </c>
      <c r="L1237" s="2">
        <f t="shared" si="137"/>
        <v>1.2</v>
      </c>
      <c r="M1237" s="2" t="str">
        <f t="shared" si="138"/>
        <v>USD</v>
      </c>
      <c r="N1237" s="2">
        <v>3006</v>
      </c>
      <c r="O1237" s="2" t="s">
        <v>1550</v>
      </c>
      <c r="P1237" s="2">
        <v>543.45398868928805</v>
      </c>
      <c r="Q1237" s="2">
        <v>1633622.69</v>
      </c>
      <c r="R1237" s="2">
        <v>7.3588894880066089</v>
      </c>
      <c r="S1237" s="2">
        <v>22120.82180094787</v>
      </c>
      <c r="T1237" s="6">
        <v>598559.4</v>
      </c>
    </row>
    <row r="1238" spans="1:20">
      <c r="A1238" s="5" t="s">
        <v>12</v>
      </c>
      <c r="B1238" s="2" t="s">
        <v>1660</v>
      </c>
      <c r="C1238" s="2" t="s">
        <v>14</v>
      </c>
      <c r="D1238" s="3" t="s">
        <v>15</v>
      </c>
      <c r="E1238" s="2" t="s">
        <v>1661</v>
      </c>
      <c r="F1238" s="2" t="str">
        <f t="shared" si="133"/>
        <v>STEEL</v>
      </c>
      <c r="G1238" s="2" t="str">
        <f t="shared" si="134"/>
        <v>KITCHEN CADDLE - AM-254</v>
      </c>
      <c r="H1238" s="2" t="str">
        <f t="shared" si="135"/>
        <v>QTY-10080 PCS/USD 0.5524 PER PCS</v>
      </c>
      <c r="I1238" s="15" t="str">
        <f t="shared" si="136"/>
        <v/>
      </c>
      <c r="J1238" s="15">
        <f t="shared" si="139"/>
        <v>10080</v>
      </c>
      <c r="K1238" s="2" t="str">
        <f>IFERROR(
TRIM(_xlfn.TEXTAFTER(_xlfn.TEXTBEFORE(_xlfn.TEXTAFTER(tblRaw[[#This Row],[GOODS DESCRIPTION]],"QTY"),"/")," ")),
tblRaw[[#This Row],[Unit of measure]]
)</f>
        <v>PCS</v>
      </c>
      <c r="L1238" s="2">
        <f t="shared" si="137"/>
        <v>0.5524</v>
      </c>
      <c r="M1238" s="2" t="str">
        <f t="shared" si="138"/>
        <v>USD</v>
      </c>
      <c r="N1238" s="2">
        <v>924</v>
      </c>
      <c r="O1238" s="2" t="s">
        <v>1550</v>
      </c>
      <c r="P1238" s="2">
        <v>480.46571428571428</v>
      </c>
      <c r="Q1238" s="2">
        <v>443950.32</v>
      </c>
      <c r="R1238" s="2">
        <v>6.4927799227799223</v>
      </c>
      <c r="S1238" s="2">
        <v>5999.3286486486486</v>
      </c>
      <c r="T1238" s="6">
        <v>162663.4</v>
      </c>
    </row>
    <row r="1239" spans="1:20">
      <c r="A1239" s="5" t="s">
        <v>12</v>
      </c>
      <c r="B1239" s="2" t="s">
        <v>1660</v>
      </c>
      <c r="C1239" s="2" t="s">
        <v>14</v>
      </c>
      <c r="D1239" s="3" t="s">
        <v>15</v>
      </c>
      <c r="E1239" s="2" t="s">
        <v>1662</v>
      </c>
      <c r="F1239" s="2" t="str">
        <f t="shared" si="133"/>
        <v>STEEL</v>
      </c>
      <c r="G1239" s="2" t="str">
        <f t="shared" si="134"/>
        <v>TEA STRAINER - NP-55</v>
      </c>
      <c r="H1239" s="2" t="str">
        <f t="shared" si="135"/>
        <v>QTY-60120 PCS/USD 0.3204 PER PCS</v>
      </c>
      <c r="I1239" s="15" t="str">
        <f t="shared" si="136"/>
        <v>QTY-60120</v>
      </c>
      <c r="J1239" s="15">
        <f t="shared" si="139"/>
        <v>60120</v>
      </c>
      <c r="K1239" s="2" t="str">
        <f>IFERROR(
TRIM(_xlfn.TEXTAFTER(_xlfn.TEXTBEFORE(_xlfn.TEXTAFTER(tblRaw[[#This Row],[GOODS DESCRIPTION]],"QTY"),"/")," ")),
tblRaw[[#This Row],[Unit of measure]]
)</f>
        <v>PCS</v>
      </c>
      <c r="L1239" s="2">
        <f t="shared" si="137"/>
        <v>0.32040000000000002</v>
      </c>
      <c r="M1239" s="2" t="str">
        <f t="shared" si="138"/>
        <v>USD</v>
      </c>
      <c r="N1239" s="2">
        <v>2755.5</v>
      </c>
      <c r="O1239" s="2" t="s">
        <v>1550</v>
      </c>
      <c r="P1239" s="2">
        <v>567.62763563781527</v>
      </c>
      <c r="Q1239" s="2">
        <v>1564097.95</v>
      </c>
      <c r="R1239" s="2">
        <v>7.6706437248353412</v>
      </c>
      <c r="S1239" s="2">
        <v>21136.458783783779</v>
      </c>
      <c r="T1239" s="6">
        <v>573085.5</v>
      </c>
    </row>
    <row r="1240" spans="1:20">
      <c r="A1240" s="5" t="s">
        <v>12</v>
      </c>
      <c r="B1240" s="2" t="s">
        <v>1660</v>
      </c>
      <c r="C1240" s="2" t="s">
        <v>14</v>
      </c>
      <c r="D1240" s="3" t="s">
        <v>15</v>
      </c>
      <c r="E1240" s="2" t="s">
        <v>1663</v>
      </c>
      <c r="F1240" s="2" t="str">
        <f t="shared" si="133"/>
        <v>STEEL</v>
      </c>
      <c r="G1240" s="2" t="str">
        <f t="shared" si="134"/>
        <v>ZHARA - NP-003</v>
      </c>
      <c r="H1240" s="2" t="str">
        <f t="shared" si="135"/>
        <v>QTY-84000 PCS/USD 0.4514 PER PCS</v>
      </c>
      <c r="I1240" s="15" t="str">
        <f t="shared" si="136"/>
        <v>QTY-84000</v>
      </c>
      <c r="J1240" s="15">
        <f t="shared" si="139"/>
        <v>84000</v>
      </c>
      <c r="K1240" s="2" t="str">
        <f>IFERROR(
TRIM(_xlfn.TEXTAFTER(_xlfn.TEXTBEFORE(_xlfn.TEXTAFTER(tblRaw[[#This Row],[GOODS DESCRIPTION]],"QTY"),"/")," ")),
tblRaw[[#This Row],[Unit of measure]]
)</f>
        <v>PCS</v>
      </c>
      <c r="L1240" s="2">
        <f t="shared" si="137"/>
        <v>0.45140000000000002</v>
      </c>
      <c r="M1240" s="2" t="str">
        <f t="shared" si="138"/>
        <v>USD</v>
      </c>
      <c r="N1240" s="2">
        <v>7840</v>
      </c>
      <c r="O1240" s="2" t="s">
        <v>1550</v>
      </c>
      <c r="P1240" s="2">
        <v>392.71478316326528</v>
      </c>
      <c r="Q1240" s="2">
        <v>3078883.9</v>
      </c>
      <c r="R1240" s="2">
        <v>5.3069565292333154</v>
      </c>
      <c r="S1240" s="2">
        <v>41606.539189189178</v>
      </c>
      <c r="T1240" s="6">
        <v>1128103.1000000001</v>
      </c>
    </row>
    <row r="1241" spans="1:20">
      <c r="A1241" s="5" t="s">
        <v>12</v>
      </c>
      <c r="B1241" s="2" t="s">
        <v>1660</v>
      </c>
      <c r="C1241" s="2" t="s">
        <v>14</v>
      </c>
      <c r="D1241" s="3" t="s">
        <v>15</v>
      </c>
      <c r="E1241" s="2" t="s">
        <v>1664</v>
      </c>
      <c r="F1241" s="2" t="str">
        <f t="shared" si="133"/>
        <v>STEEL</v>
      </c>
      <c r="G1241" s="2" t="str">
        <f t="shared" si="134"/>
        <v>HANGER WITH HOOK -SM1168</v>
      </c>
      <c r="H1241" s="2" t="str">
        <f t="shared" si="135"/>
        <v>QTY:25440 PCS USD 1.16 PER PCS</v>
      </c>
      <c r="I1241" s="15" t="str">
        <f t="shared" si="136"/>
        <v/>
      </c>
      <c r="J1241" s="15">
        <f t="shared" si="139"/>
        <v>25440</v>
      </c>
      <c r="K1241" s="2">
        <f ca="1">IFERROR(
TRIM(_xlfn.TEXTAFTER(_xlfn.TEXTBEFORE(_xlfn.TEXTAFTER(tblRaw[[#This Row],[GOODS DESCRIPTION]],"QTY"),"/")," ")),
tblRaw[[#This Row],[Unit of measure]]
)</f>
        <v>0</v>
      </c>
      <c r="L1241" s="2">
        <f t="shared" si="137"/>
        <v>1.1599999999999999</v>
      </c>
      <c r="M1241" s="2" t="str">
        <f t="shared" si="138"/>
        <v>USD</v>
      </c>
      <c r="N1241" s="2">
        <v>4770</v>
      </c>
      <c r="O1241" s="2" t="s">
        <v>1550</v>
      </c>
      <c r="P1241" s="2">
        <v>490.50224947589101</v>
      </c>
      <c r="Q1241" s="2">
        <v>2339695.73</v>
      </c>
      <c r="R1241" s="2">
        <v>6.6284087767012299</v>
      </c>
      <c r="S1241" s="2">
        <v>31617.50986486486</v>
      </c>
      <c r="T1241" s="6">
        <v>857264.5</v>
      </c>
    </row>
    <row r="1242" spans="1:20">
      <c r="A1242" s="5" t="s">
        <v>12</v>
      </c>
      <c r="B1242" s="2" t="s">
        <v>1660</v>
      </c>
      <c r="C1242" s="2" t="s">
        <v>14</v>
      </c>
      <c r="D1242" s="3" t="s">
        <v>15</v>
      </c>
      <c r="E1242" s="2" t="s">
        <v>1665</v>
      </c>
      <c r="F1242" s="2" t="str">
        <f t="shared" si="133"/>
        <v>STEEL</v>
      </c>
      <c r="G1242" s="2" t="str">
        <f t="shared" si="134"/>
        <v>HAND BLENDER - RS-02</v>
      </c>
      <c r="H1242" s="2" t="str">
        <f t="shared" si="135"/>
        <v>QTY-50000 PCS/USD 0.4499 PER PCS</v>
      </c>
      <c r="I1242" s="15" t="str">
        <f t="shared" si="136"/>
        <v/>
      </c>
      <c r="J1242" s="15">
        <f t="shared" si="139"/>
        <v>50000</v>
      </c>
      <c r="K1242" s="2" t="str">
        <f>IFERROR(
TRIM(_xlfn.TEXTAFTER(_xlfn.TEXTBEFORE(_xlfn.TEXTAFTER(tblRaw[[#This Row],[GOODS DESCRIPTION]],"QTY"),"/")," ")),
tblRaw[[#This Row],[Unit of measure]]
)</f>
        <v>PCS</v>
      </c>
      <c r="L1242" s="2">
        <f t="shared" si="137"/>
        <v>0.44990000000000002</v>
      </c>
      <c r="M1242" s="2" t="str">
        <f t="shared" si="138"/>
        <v>USD</v>
      </c>
      <c r="N1242" s="2">
        <v>3000</v>
      </c>
      <c r="O1242" s="2" t="s">
        <v>1550</v>
      </c>
      <c r="P1242" s="2">
        <v>608.85959666666668</v>
      </c>
      <c r="Q1242" s="2">
        <v>1826578.79</v>
      </c>
      <c r="R1242" s="2">
        <v>8.2278323873873873</v>
      </c>
      <c r="S1242" s="2">
        <v>24683.497162162159</v>
      </c>
      <c r="T1242" s="6">
        <v>669258.5</v>
      </c>
    </row>
    <row r="1243" spans="1:20">
      <c r="A1243" s="5" t="s">
        <v>12</v>
      </c>
      <c r="B1243" s="2" t="s">
        <v>1660</v>
      </c>
      <c r="C1243" s="2" t="s">
        <v>14</v>
      </c>
      <c r="D1243" s="3" t="s">
        <v>15</v>
      </c>
      <c r="E1243" s="2" t="s">
        <v>1666</v>
      </c>
      <c r="F1243" s="2" t="str">
        <f t="shared" si="133"/>
        <v>STEEL</v>
      </c>
      <c r="G1243" s="2" t="str">
        <f t="shared" si="134"/>
        <v>KITCHEN TURNER - AM-253</v>
      </c>
      <c r="H1243" s="2" t="str">
        <f t="shared" si="135"/>
        <v>QTY-20016 PCS/USD 0.5524 PER PCS</v>
      </c>
      <c r="I1243" s="15" t="str">
        <f t="shared" si="136"/>
        <v/>
      </c>
      <c r="J1243" s="15">
        <f t="shared" si="139"/>
        <v>20016</v>
      </c>
      <c r="K1243" s="2" t="str">
        <f>IFERROR(
TRIM(_xlfn.TEXTAFTER(_xlfn.TEXTBEFORE(_xlfn.TEXTAFTER(tblRaw[[#This Row],[GOODS DESCRIPTION]],"QTY"),"/")," ")),
tblRaw[[#This Row],[Unit of measure]]
)</f>
        <v>PCS</v>
      </c>
      <c r="L1243" s="2">
        <f t="shared" si="137"/>
        <v>0.5524</v>
      </c>
      <c r="M1243" s="2" t="str">
        <f t="shared" si="138"/>
        <v>USD</v>
      </c>
      <c r="N1243" s="2">
        <v>1890.4</v>
      </c>
      <c r="O1243" s="2" t="s">
        <v>1550</v>
      </c>
      <c r="P1243" s="2">
        <v>466.3345746931866</v>
      </c>
      <c r="Q1243" s="2">
        <v>881558.88</v>
      </c>
      <c r="R1243" s="2">
        <v>6.301818576934954</v>
      </c>
      <c r="S1243" s="2">
        <v>11912.957837837839</v>
      </c>
      <c r="T1243" s="6">
        <v>323003.2</v>
      </c>
    </row>
    <row r="1244" spans="1:20">
      <c r="A1244" s="5" t="s">
        <v>12</v>
      </c>
      <c r="B1244" s="2" t="s">
        <v>1667</v>
      </c>
      <c r="C1244" s="2" t="s">
        <v>14</v>
      </c>
      <c r="D1244" s="3" t="s">
        <v>15</v>
      </c>
      <c r="E1244" s="2" t="s">
        <v>1668</v>
      </c>
      <c r="F1244" s="2" t="str">
        <f t="shared" si="133"/>
        <v>STAINLESS</v>
      </c>
      <c r="G1244" s="2" t="str">
        <f t="shared" si="134"/>
        <v>STEEL SPORTS BOTTLE 650ML S115 - NP-21</v>
      </c>
      <c r="H1244" s="2" t="str">
        <f t="shared" si="135"/>
        <v>QTY-19800 PCS/USD 1.070 PER PCS</v>
      </c>
      <c r="I1244" s="15" t="str">
        <f t="shared" si="136"/>
        <v>QTY-19800</v>
      </c>
      <c r="J1244" s="15">
        <f t="shared" si="139"/>
        <v>19800</v>
      </c>
      <c r="K1244" s="2" t="str">
        <f>IFERROR(
TRIM(_xlfn.TEXTAFTER(_xlfn.TEXTBEFORE(_xlfn.TEXTAFTER(tblRaw[[#This Row],[GOODS DESCRIPTION]],"QTY"),"/")," ")),
tblRaw[[#This Row],[Unit of measure]]
)</f>
        <v>PCS</v>
      </c>
      <c r="L1244" s="2">
        <f t="shared" si="137"/>
        <v>1.07</v>
      </c>
      <c r="M1244" s="2" t="str">
        <f t="shared" si="138"/>
        <v>USD</v>
      </c>
      <c r="N1244" s="2">
        <v>3520</v>
      </c>
      <c r="O1244" s="2" t="s">
        <v>1550</v>
      </c>
      <c r="P1244" s="2">
        <v>466.44168181818179</v>
      </c>
      <c r="Q1244" s="2">
        <v>1641874.72</v>
      </c>
      <c r="R1244" s="2">
        <v>6.3032659705159704</v>
      </c>
      <c r="S1244" s="2">
        <v>22187.496216216219</v>
      </c>
      <c r="T1244" s="6">
        <v>601582.9</v>
      </c>
    </row>
    <row r="1245" spans="1:20">
      <c r="A1245" s="5" t="s">
        <v>12</v>
      </c>
      <c r="B1245" s="2" t="s">
        <v>1667</v>
      </c>
      <c r="C1245" s="2" t="s">
        <v>14</v>
      </c>
      <c r="D1245" s="3" t="s">
        <v>15</v>
      </c>
      <c r="E1245" s="2" t="s">
        <v>1669</v>
      </c>
      <c r="F1245" s="2" t="str">
        <f t="shared" si="133"/>
        <v>STAINLESS</v>
      </c>
      <c r="G1245" s="2" t="str">
        <f t="shared" si="134"/>
        <v>STEEL SPORTS BOTTLE 750ML S-308-C6 - NP-20</v>
      </c>
      <c r="H1245" s="2" t="str">
        <f t="shared" si="135"/>
        <v>QTY-14400 PCS/USD 1.022 PER PCS</v>
      </c>
      <c r="I1245" s="15" t="str">
        <f t="shared" si="136"/>
        <v>QTY-14400</v>
      </c>
      <c r="J1245" s="15">
        <f t="shared" si="139"/>
        <v>14400</v>
      </c>
      <c r="K1245" s="2" t="str">
        <f>IFERROR(
TRIM(_xlfn.TEXTAFTER(_xlfn.TEXTBEFORE(_xlfn.TEXTAFTER(tblRaw[[#This Row],[GOODS DESCRIPTION]],"QTY"),"/")," ")),
tblRaw[[#This Row],[Unit of measure]]
)</f>
        <v>PCS</v>
      </c>
      <c r="L1245" s="2">
        <f t="shared" si="137"/>
        <v>1.022</v>
      </c>
      <c r="M1245" s="2" t="str">
        <f t="shared" si="138"/>
        <v>USD</v>
      </c>
      <c r="N1245" s="2">
        <v>2560</v>
      </c>
      <c r="O1245" s="2" t="s">
        <v>1550</v>
      </c>
      <c r="P1245" s="2">
        <v>445.51719531250001</v>
      </c>
      <c r="Q1245" s="2">
        <v>1140524.02</v>
      </c>
      <c r="R1245" s="2">
        <v>6.0205026393581083</v>
      </c>
      <c r="S1245" s="2">
        <v>15412.48675675676</v>
      </c>
      <c r="T1245" s="6">
        <v>417888</v>
      </c>
    </row>
    <row r="1246" spans="1:20">
      <c r="A1246" s="5" t="s">
        <v>12</v>
      </c>
      <c r="B1246" s="2" t="s">
        <v>1670</v>
      </c>
      <c r="C1246" s="2" t="s">
        <v>14</v>
      </c>
      <c r="D1246" s="3" t="s">
        <v>15</v>
      </c>
      <c r="E1246" s="2" t="s">
        <v>1671</v>
      </c>
      <c r="F1246" s="2" t="str">
        <f t="shared" si="133"/>
        <v>STAINLESS</v>
      </c>
      <c r="G1246" s="2" t="str">
        <f t="shared" si="134"/>
        <v>STEEL GRATER WITH HANDLE DS-25</v>
      </c>
      <c r="H1246" s="2" t="str">
        <f t="shared" si="135"/>
        <v>QTY- 160200 PCS/USD 0.2200 PER PCS</v>
      </c>
      <c r="I1246" s="15" t="str">
        <f t="shared" si="136"/>
        <v/>
      </c>
      <c r="J1246" s="15">
        <f t="shared" si="139"/>
        <v>160200</v>
      </c>
      <c r="K1246" s="2" t="str">
        <f>IFERROR(
TRIM(_xlfn.TEXTAFTER(_xlfn.TEXTBEFORE(_xlfn.TEXTAFTER(tblRaw[[#This Row],[GOODS DESCRIPTION]],"QTY"),"/")," ")),
tblRaw[[#This Row],[Unit of measure]]
)</f>
        <v>160200 PCS</v>
      </c>
      <c r="L1246" s="2">
        <f t="shared" si="137"/>
        <v>0.22</v>
      </c>
      <c r="M1246" s="2" t="str">
        <f t="shared" si="138"/>
        <v>USD</v>
      </c>
      <c r="N1246" s="2">
        <v>5340</v>
      </c>
      <c r="O1246" s="2" t="s">
        <v>1550</v>
      </c>
      <c r="P1246" s="2">
        <v>530.653904494382</v>
      </c>
      <c r="Q1246" s="2">
        <v>2833691.85</v>
      </c>
      <c r="R1246" s="2">
        <v>7.1709987093835403</v>
      </c>
      <c r="S1246" s="2">
        <v>38293.133108108108</v>
      </c>
      <c r="T1246" s="6">
        <v>1038264.7</v>
      </c>
    </row>
    <row r="1247" spans="1:20">
      <c r="A1247" s="5" t="s">
        <v>12</v>
      </c>
      <c r="B1247" s="2" t="s">
        <v>1670</v>
      </c>
      <c r="C1247" s="2" t="s">
        <v>14</v>
      </c>
      <c r="D1247" s="3" t="s">
        <v>15</v>
      </c>
      <c r="E1247" s="2" t="s">
        <v>1672</v>
      </c>
      <c r="F1247" s="2" t="str">
        <f t="shared" si="133"/>
        <v>STEEL</v>
      </c>
      <c r="G1247" s="2" t="str">
        <f t="shared" si="134"/>
        <v>SALT BOTTLE - NP-19</v>
      </c>
      <c r="H1247" s="2" t="str">
        <f t="shared" si="135"/>
        <v>QTY- 32832 PCS/USD 0.4923 PER PCS</v>
      </c>
      <c r="I1247" s="15" t="str">
        <f t="shared" si="136"/>
        <v>QTY-</v>
      </c>
      <c r="J1247" s="15">
        <f t="shared" si="139"/>
        <v>32832</v>
      </c>
      <c r="K1247" s="2" t="str">
        <f>IFERROR(
TRIM(_xlfn.TEXTAFTER(_xlfn.TEXTBEFORE(_xlfn.TEXTAFTER(tblRaw[[#This Row],[GOODS DESCRIPTION]],"QTY"),"/")," ")),
tblRaw[[#This Row],[Unit of measure]]
)</f>
        <v>32832 PCS</v>
      </c>
      <c r="L1247" s="2">
        <f t="shared" si="137"/>
        <v>0.49230000000000002</v>
      </c>
      <c r="M1247" s="2" t="str">
        <f t="shared" si="138"/>
        <v>USD</v>
      </c>
      <c r="N1247" s="2">
        <v>5130</v>
      </c>
      <c r="O1247" s="2" t="s">
        <v>1550</v>
      </c>
      <c r="P1247" s="2">
        <v>253.3244444444444</v>
      </c>
      <c r="Q1247" s="2">
        <v>1299554.3999999999</v>
      </c>
      <c r="R1247" s="2">
        <v>3.4233033033033031</v>
      </c>
      <c r="S1247" s="2">
        <v>17561.545945945949</v>
      </c>
      <c r="T1247" s="6">
        <v>476156.8</v>
      </c>
    </row>
    <row r="1248" spans="1:20">
      <c r="A1248" s="5" t="s">
        <v>12</v>
      </c>
      <c r="B1248" s="2" t="s">
        <v>1670</v>
      </c>
      <c r="C1248" s="2" t="s">
        <v>14</v>
      </c>
      <c r="D1248" s="3" t="s">
        <v>15</v>
      </c>
      <c r="E1248" s="2" t="s">
        <v>1673</v>
      </c>
      <c r="F1248" s="2" t="str">
        <f t="shared" si="133"/>
        <v>STEEL</v>
      </c>
      <c r="G1248" s="2" t="str">
        <f t="shared" si="134"/>
        <v>HANGER WITH HOOK SL-89</v>
      </c>
      <c r="H1248" s="2" t="str">
        <f t="shared" si="135"/>
        <v>QTY 70056 PCS / USD 1.05 PER PCS</v>
      </c>
      <c r="I1248" s="15" t="str">
        <f t="shared" si="136"/>
        <v/>
      </c>
      <c r="J1248" s="15">
        <f t="shared" si="139"/>
        <v>70056</v>
      </c>
      <c r="K1248" s="2" t="str">
        <f>IFERROR(
TRIM(_xlfn.TEXTAFTER(_xlfn.TEXTBEFORE(_xlfn.TEXTAFTER(tblRaw[[#This Row],[GOODS DESCRIPTION]],"QTY"),"/")," ")),
tblRaw[[#This Row],[Unit of measure]]
)</f>
        <v>70056 PCS</v>
      </c>
      <c r="L1248" s="2">
        <f t="shared" si="137"/>
        <v>1.05</v>
      </c>
      <c r="M1248" s="2" t="str">
        <f t="shared" si="138"/>
        <v>USD</v>
      </c>
      <c r="N1248" s="2">
        <v>15568</v>
      </c>
      <c r="O1248" s="2" t="s">
        <v>1550</v>
      </c>
      <c r="P1248" s="2">
        <v>365.42023381294968</v>
      </c>
      <c r="Q1248" s="2">
        <v>5688862.2000000002</v>
      </c>
      <c r="R1248" s="2">
        <v>4.9381112677425634</v>
      </c>
      <c r="S1248" s="2">
        <v>76876.516216216216</v>
      </c>
      <c r="T1248" s="6">
        <v>2084399</v>
      </c>
    </row>
    <row r="1249" spans="1:20">
      <c r="A1249" s="5" t="s">
        <v>12</v>
      </c>
      <c r="B1249" s="2" t="s">
        <v>1670</v>
      </c>
      <c r="C1249" s="2" t="s">
        <v>14</v>
      </c>
      <c r="D1249" s="3" t="s">
        <v>15</v>
      </c>
      <c r="E1249" s="2" t="s">
        <v>1674</v>
      </c>
      <c r="F1249" s="2" t="str">
        <f t="shared" si="133"/>
        <v>STEEL</v>
      </c>
      <c r="G1249" s="2" t="str">
        <f t="shared" si="134"/>
        <v>ZHARA - NP-003</v>
      </c>
      <c r="H1249" s="2" t="str">
        <f t="shared" si="135"/>
        <v>QTY- 30240 PCS/USD 0.4507 PER PCS</v>
      </c>
      <c r="I1249" s="15" t="str">
        <f t="shared" si="136"/>
        <v>QTY-</v>
      </c>
      <c r="J1249" s="15">
        <f t="shared" si="139"/>
        <v>30240</v>
      </c>
      <c r="K1249" s="2" t="str">
        <f>IFERROR(
TRIM(_xlfn.TEXTAFTER(_xlfn.TEXTBEFORE(_xlfn.TEXTAFTER(tblRaw[[#This Row],[GOODS DESCRIPTION]],"QTY"),"/")," ")),
tblRaw[[#This Row],[Unit of measure]]
)</f>
        <v>30240 PCS</v>
      </c>
      <c r="L1249" s="2">
        <f t="shared" si="137"/>
        <v>0.45069999999999999</v>
      </c>
      <c r="M1249" s="2" t="str">
        <f t="shared" si="138"/>
        <v>USD</v>
      </c>
      <c r="N1249" s="2">
        <v>2822.4</v>
      </c>
      <c r="O1249" s="2" t="s">
        <v>1550</v>
      </c>
      <c r="P1249" s="2">
        <v>388.25606575963712</v>
      </c>
      <c r="Q1249" s="2">
        <v>1095813.92</v>
      </c>
      <c r="R1249" s="2">
        <v>5.2467035913464466</v>
      </c>
      <c r="S1249" s="2">
        <v>14808.296216216209</v>
      </c>
      <c r="T1249" s="6">
        <v>401506.3</v>
      </c>
    </row>
    <row r="1250" spans="1:20">
      <c r="A1250" s="5" t="s">
        <v>12</v>
      </c>
      <c r="B1250" s="2" t="s">
        <v>1675</v>
      </c>
      <c r="C1250" s="2" t="s">
        <v>14</v>
      </c>
      <c r="D1250" s="3" t="s">
        <v>18</v>
      </c>
      <c r="E1250" s="2" t="s">
        <v>1676</v>
      </c>
      <c r="F1250" s="2" t="str">
        <f t="shared" si="133"/>
        <v>SS</v>
      </c>
      <c r="G1250" s="2" t="str">
        <f t="shared" si="134"/>
        <v>SCRUBBER 3 PCS SET -</v>
      </c>
      <c r="H1250" s="2" t="str">
        <f t="shared" si="135"/>
        <v>ITEM NO-SS410</v>
      </c>
      <c r="I1250" s="15" t="str">
        <f t="shared" si="136"/>
        <v>ITEM</v>
      </c>
      <c r="J1250" s="15">
        <f t="shared" si="139"/>
        <v>120000</v>
      </c>
      <c r="K1250" s="2" t="str">
        <f>IFERROR(
TRIM(_xlfn.TEXTAFTER(_xlfn.TEXTBEFORE(_xlfn.TEXTAFTER(tblRaw[[#This Row],[GOODS DESCRIPTION]],"QTY"),"/")," ")),
tblRaw[[#This Row],[Unit of measure]]
)</f>
        <v>120000 SET</v>
      </c>
      <c r="L1250" s="2">
        <f t="shared" si="137"/>
        <v>0.16200000000000001</v>
      </c>
      <c r="M1250" s="2" t="str">
        <f t="shared" si="138"/>
        <v>USD</v>
      </c>
      <c r="N1250" s="2">
        <v>7500</v>
      </c>
      <c r="O1250" s="2" t="s">
        <v>1550</v>
      </c>
      <c r="P1250" s="2">
        <v>220.3412266666667</v>
      </c>
      <c r="Q1250" s="2">
        <v>1652559.2</v>
      </c>
      <c r="R1250" s="2">
        <v>2.977584144144144</v>
      </c>
      <c r="S1250" s="2">
        <v>22331.881081081079</v>
      </c>
      <c r="T1250" s="6">
        <v>726465</v>
      </c>
    </row>
    <row r="1251" spans="1:20">
      <c r="A1251" s="5" t="s">
        <v>12</v>
      </c>
      <c r="B1251" s="2" t="s">
        <v>1677</v>
      </c>
      <c r="C1251" s="2" t="s">
        <v>14</v>
      </c>
      <c r="D1251" s="3" t="s">
        <v>15</v>
      </c>
      <c r="E1251" s="2" t="s">
        <v>1678</v>
      </c>
      <c r="F1251" s="2" t="str">
        <f t="shared" si="133"/>
        <v>STAINLESS</v>
      </c>
      <c r="G1251" s="2" t="str">
        <f t="shared" si="134"/>
        <v>STEEL GRATER WITH HANDLE HEXA - KL326D-9S</v>
      </c>
      <c r="H1251" s="2" t="str">
        <f t="shared" si="135"/>
        <v>MILD STEEL</v>
      </c>
      <c r="I1251" s="15" t="str">
        <f t="shared" si="136"/>
        <v/>
      </c>
      <c r="J1251" s="15" t="str">
        <f t="shared" si="139"/>
        <v/>
      </c>
      <c r="K1251" s="2" t="str">
        <f>IFERROR(
TRIM(_xlfn.TEXTAFTER(_xlfn.TEXTBEFORE(_xlfn.TEXTAFTER(tblRaw[[#This Row],[GOODS DESCRIPTION]],"QTY"),"/")," ")),
tblRaw[[#This Row],[Unit of measure]]
)</f>
        <v>- 35016 PCS</v>
      </c>
      <c r="L1251" s="2">
        <f t="shared" si="137"/>
        <v>0.96</v>
      </c>
      <c r="M1251" s="2" t="str">
        <f t="shared" si="138"/>
        <v>USD</v>
      </c>
      <c r="N1251" s="2">
        <v>8024.5</v>
      </c>
      <c r="O1251" s="2" t="s">
        <v>17</v>
      </c>
      <c r="P1251" s="2">
        <v>338.42545454545461</v>
      </c>
      <c r="Q1251" s="2">
        <v>2715695.06</v>
      </c>
      <c r="R1251" s="2">
        <v>4.5456743390927414</v>
      </c>
      <c r="S1251" s="2">
        <v>36476.763734049688</v>
      </c>
      <c r="T1251" s="6">
        <v>995030.7</v>
      </c>
    </row>
    <row r="1252" spans="1:20">
      <c r="A1252" s="5" t="s">
        <v>12</v>
      </c>
      <c r="B1252" s="2" t="s">
        <v>1677</v>
      </c>
      <c r="C1252" s="2" t="s">
        <v>14</v>
      </c>
      <c r="D1252" s="3" t="s">
        <v>15</v>
      </c>
      <c r="E1252" s="2" t="s">
        <v>1679</v>
      </c>
      <c r="F1252" s="2" t="str">
        <f t="shared" si="133"/>
        <v>STAINLESS</v>
      </c>
      <c r="G1252" s="2" t="str">
        <f t="shared" si="134"/>
        <v>STEEL GRATER WITH HANDLE - KL3241-8S</v>
      </c>
      <c r="H1252" s="2" t="str">
        <f t="shared" si="135"/>
        <v>MILD STEEL</v>
      </c>
      <c r="I1252" s="15" t="str">
        <f t="shared" si="136"/>
        <v/>
      </c>
      <c r="J1252" s="15" t="str">
        <f t="shared" si="139"/>
        <v/>
      </c>
      <c r="K1252" s="2" t="str">
        <f>IFERROR(
TRIM(_xlfn.TEXTAFTER(_xlfn.TEXTBEFORE(_xlfn.TEXTAFTER(tblRaw[[#This Row],[GOODS DESCRIPTION]],"QTY"),"/")," ")),
tblRaw[[#This Row],[Unit of measure]]
)</f>
        <v>- 7920 PCS</v>
      </c>
      <c r="L1252" s="2">
        <f t="shared" si="137"/>
        <v>0.59</v>
      </c>
      <c r="M1252" s="2" t="str">
        <f t="shared" si="138"/>
        <v>USD</v>
      </c>
      <c r="N1252" s="2">
        <v>1012</v>
      </c>
      <c r="O1252" s="2" t="s">
        <v>17</v>
      </c>
      <c r="P1252" s="2">
        <v>373.02666996047429</v>
      </c>
      <c r="Q1252" s="2">
        <v>377502.99</v>
      </c>
      <c r="R1252" s="2">
        <v>5.0104321015510314</v>
      </c>
      <c r="S1252" s="2">
        <v>5070.5572867696437</v>
      </c>
      <c r="T1252" s="6">
        <v>138317.1</v>
      </c>
    </row>
    <row r="1253" spans="1:20">
      <c r="A1253" s="5" t="s">
        <v>12</v>
      </c>
      <c r="B1253" s="2" t="s">
        <v>1680</v>
      </c>
      <c r="C1253" s="2" t="s">
        <v>14</v>
      </c>
      <c r="D1253" s="3" t="s">
        <v>15</v>
      </c>
      <c r="E1253" s="2" t="s">
        <v>1681</v>
      </c>
      <c r="F1253" s="2" t="str">
        <f t="shared" si="133"/>
        <v>HOUSEHOLD</v>
      </c>
      <c r="G1253" s="2" t="str">
        <f t="shared" si="134"/>
        <v>STEEL HOOK 3 PCS SET -2628</v>
      </c>
      <c r="H1253" s="2" t="str">
        <f t="shared" si="135"/>
        <v>QTY : 36216 SET/USD 0.445 PER SET</v>
      </c>
      <c r="I1253" s="15" t="str">
        <f t="shared" si="136"/>
        <v>QTY</v>
      </c>
      <c r="J1253" s="15" t="str">
        <f t="shared" si="139"/>
        <v/>
      </c>
      <c r="K1253" s="2" t="str">
        <f>IFERROR(
TRIM(_xlfn.TEXTAFTER(_xlfn.TEXTBEFORE(_xlfn.TEXTAFTER(tblRaw[[#This Row],[GOODS DESCRIPTION]],"QTY"),"/")," ")),
tblRaw[[#This Row],[Unit of measure]]
)</f>
        <v>: 36216 SET</v>
      </c>
      <c r="L1253" s="2">
        <f t="shared" si="137"/>
        <v>0.44500000000000001</v>
      </c>
      <c r="M1253" s="2" t="str">
        <f t="shared" si="138"/>
        <v>USD</v>
      </c>
      <c r="N1253" s="2">
        <v>1227.32</v>
      </c>
      <c r="O1253" s="2" t="s">
        <v>17</v>
      </c>
      <c r="P1253" s="2">
        <v>1006.84921617834</v>
      </c>
      <c r="Q1253" s="2">
        <v>1235726.18</v>
      </c>
      <c r="R1253" s="2">
        <v>13.52383097620335</v>
      </c>
      <c r="S1253" s="2">
        <v>16598.068233713901</v>
      </c>
      <c r="T1253" s="6">
        <v>452770</v>
      </c>
    </row>
    <row r="1254" spans="1:20">
      <c r="A1254" s="5" t="s">
        <v>12</v>
      </c>
      <c r="B1254" s="2" t="s">
        <v>1680</v>
      </c>
      <c r="C1254" s="2" t="s">
        <v>14</v>
      </c>
      <c r="D1254" s="3" t="s">
        <v>18</v>
      </c>
      <c r="E1254" s="2" t="s">
        <v>1643</v>
      </c>
      <c r="F1254" s="2" t="str">
        <f t="shared" si="133"/>
        <v>STEEL</v>
      </c>
      <c r="G1254" s="2" t="str">
        <f t="shared" si="134"/>
        <v>SCRUBBER 6 PCS SET - OKS-4156</v>
      </c>
      <c r="H1254" s="2" t="str">
        <f t="shared" si="135"/>
        <v>QTY- 98000 PCS/USD 0.256 PER PCS</v>
      </c>
      <c r="I1254" s="15" t="str">
        <f t="shared" si="136"/>
        <v>QTY-</v>
      </c>
      <c r="J1254" s="15">
        <f t="shared" si="139"/>
        <v>98000</v>
      </c>
      <c r="K1254" s="2" t="str">
        <f>IFERROR(
TRIM(_xlfn.TEXTAFTER(_xlfn.TEXTBEFORE(_xlfn.TEXTAFTER(tblRaw[[#This Row],[GOODS DESCRIPTION]],"QTY"),"/")," ")),
tblRaw[[#This Row],[Unit of measure]]
)</f>
        <v>98000 PCS</v>
      </c>
      <c r="L1254" s="2">
        <f t="shared" si="137"/>
        <v>0.25600000000000001</v>
      </c>
      <c r="M1254" s="2" t="str">
        <f t="shared" si="138"/>
        <v>USD</v>
      </c>
      <c r="N1254" s="2">
        <v>8621.6</v>
      </c>
      <c r="O1254" s="2" t="s">
        <v>17</v>
      </c>
      <c r="P1254" s="2">
        <v>226.19279368098731</v>
      </c>
      <c r="Q1254" s="2">
        <v>1950143.79</v>
      </c>
      <c r="R1254" s="2">
        <v>3.038183931242274</v>
      </c>
      <c r="S1254" s="2">
        <v>26194.006581598391</v>
      </c>
      <c r="T1254" s="6">
        <v>857283.3</v>
      </c>
    </row>
    <row r="1255" spans="1:20">
      <c r="A1255" s="5" t="s">
        <v>12</v>
      </c>
      <c r="B1255" s="2" t="s">
        <v>1682</v>
      </c>
      <c r="C1255" s="2" t="s">
        <v>14</v>
      </c>
      <c r="D1255" s="3" t="s">
        <v>15</v>
      </c>
      <c r="E1255" s="2" t="s">
        <v>1683</v>
      </c>
      <c r="F1255" s="2" t="str">
        <f t="shared" si="133"/>
        <v>STEEL</v>
      </c>
      <c r="G1255" s="2" t="str">
        <f t="shared" si="134"/>
        <v>HAND BLENDER</v>
      </c>
      <c r="H1255" s="2" t="str">
        <f t="shared" si="135"/>
        <v>ITEM NO-RS-02</v>
      </c>
      <c r="I1255" s="15" t="str">
        <f t="shared" si="136"/>
        <v/>
      </c>
      <c r="J1255" s="15" t="str">
        <f t="shared" si="139"/>
        <v/>
      </c>
      <c r="K1255" s="2">
        <f ca="1">IFERROR(
TRIM(_xlfn.TEXTAFTER(_xlfn.TEXTBEFORE(_xlfn.TEXTAFTER(tblRaw[[#This Row],[GOODS DESCRIPTION]],"QTY"),"/")," ")),
tblRaw[[#This Row],[Unit of measure]]
)</f>
        <v>0</v>
      </c>
      <c r="L1255" s="2" t="str">
        <f t="shared" si="137"/>
        <v/>
      </c>
      <c r="M1255" s="2" t="str">
        <f t="shared" si="138"/>
        <v/>
      </c>
      <c r="N1255" s="2">
        <v>3000</v>
      </c>
      <c r="O1255" s="2" t="s">
        <v>17</v>
      </c>
      <c r="P1255" s="2">
        <v>586.35154333333332</v>
      </c>
      <c r="Q1255" s="2">
        <v>1759054.63</v>
      </c>
      <c r="R1255" s="2">
        <v>7.8494182507809009</v>
      </c>
      <c r="S1255" s="2">
        <v>23548.254752342698</v>
      </c>
      <c r="T1255" s="6">
        <v>644517.6</v>
      </c>
    </row>
    <row r="1256" spans="1:20">
      <c r="A1256" s="5" t="s">
        <v>12</v>
      </c>
      <c r="B1256" s="2" t="s">
        <v>1682</v>
      </c>
      <c r="C1256" s="2" t="s">
        <v>14</v>
      </c>
      <c r="D1256" s="3" t="s">
        <v>15</v>
      </c>
      <c r="E1256" s="2" t="s">
        <v>1684</v>
      </c>
      <c r="F1256" s="2" t="str">
        <f t="shared" si="133"/>
        <v>STEEL</v>
      </c>
      <c r="G1256" s="2" t="str">
        <f t="shared" si="134"/>
        <v>TEA STRAINER BIG</v>
      </c>
      <c r="H1256" s="2" t="str">
        <f t="shared" si="135"/>
        <v>ITEM NO-SB-12</v>
      </c>
      <c r="I1256" s="15" t="str">
        <f t="shared" si="136"/>
        <v/>
      </c>
      <c r="J1256" s="15" t="str">
        <f t="shared" si="139"/>
        <v/>
      </c>
      <c r="K1256" s="2">
        <f ca="1">IFERROR(
TRIM(_xlfn.TEXTAFTER(_xlfn.TEXTBEFORE(_xlfn.TEXTAFTER(tblRaw[[#This Row],[GOODS DESCRIPTION]],"QTY"),"/")," ")),
tblRaw[[#This Row],[Unit of measure]]
)</f>
        <v>0</v>
      </c>
      <c r="L1256" s="2" t="str">
        <f t="shared" si="137"/>
        <v/>
      </c>
      <c r="M1256" s="2" t="str">
        <f t="shared" si="138"/>
        <v/>
      </c>
      <c r="N1256" s="2">
        <v>2394</v>
      </c>
      <c r="O1256" s="2" t="s">
        <v>17</v>
      </c>
      <c r="P1256" s="2">
        <v>393.20444026733497</v>
      </c>
      <c r="Q1256" s="2">
        <v>941331.43</v>
      </c>
      <c r="R1256" s="2">
        <v>5.2637809942079654</v>
      </c>
      <c r="S1256" s="2">
        <v>12601.491700133871</v>
      </c>
      <c r="T1256" s="6">
        <v>344903.8</v>
      </c>
    </row>
    <row r="1257" spans="1:20">
      <c r="A1257" s="5" t="s">
        <v>12</v>
      </c>
      <c r="B1257" s="2" t="s">
        <v>1682</v>
      </c>
      <c r="C1257" s="2" t="s">
        <v>14</v>
      </c>
      <c r="D1257" s="3" t="s">
        <v>15</v>
      </c>
      <c r="E1257" s="2" t="s">
        <v>1685</v>
      </c>
      <c r="F1257" s="2" t="str">
        <f t="shared" si="133"/>
        <v>STAINLESS</v>
      </c>
      <c r="G1257" s="2" t="str">
        <f t="shared" si="134"/>
        <v>STEEL SPORTS BOTTLE 750ML SG-702 - SB-01</v>
      </c>
      <c r="H1257" s="2" t="str">
        <f t="shared" si="135"/>
        <v>QTY-23364 PCS/USD 1.11 PER PCS</v>
      </c>
      <c r="I1257" s="15" t="str">
        <f t="shared" si="136"/>
        <v>QTY-23364</v>
      </c>
      <c r="J1257" s="15">
        <f t="shared" si="139"/>
        <v>23364</v>
      </c>
      <c r="K1257" s="2" t="str">
        <f>IFERROR(
TRIM(_xlfn.TEXTAFTER(_xlfn.TEXTBEFORE(_xlfn.TEXTAFTER(tblRaw[[#This Row],[GOODS DESCRIPTION]],"QTY"),"/")," ")),
tblRaw[[#This Row],[Unit of measure]]
)</f>
        <v>PCS</v>
      </c>
      <c r="L1257" s="2">
        <f t="shared" si="137"/>
        <v>1.1100000000000001</v>
      </c>
      <c r="M1257" s="2" t="str">
        <f t="shared" si="138"/>
        <v>USD</v>
      </c>
      <c r="N1257" s="2">
        <v>3829.1</v>
      </c>
      <c r="O1257" s="2" t="s">
        <v>17</v>
      </c>
      <c r="P1257" s="2">
        <v>527.52605050795228</v>
      </c>
      <c r="Q1257" s="2">
        <v>2019950</v>
      </c>
      <c r="R1257" s="2">
        <v>7.0619283869873124</v>
      </c>
      <c r="S1257" s="2">
        <v>27040.82998661312</v>
      </c>
      <c r="T1257" s="6">
        <v>740109.7</v>
      </c>
    </row>
    <row r="1258" spans="1:20">
      <c r="A1258" s="5" t="s">
        <v>12</v>
      </c>
      <c r="B1258" s="2" t="s">
        <v>1682</v>
      </c>
      <c r="C1258" s="2" t="s">
        <v>14</v>
      </c>
      <c r="D1258" s="3" t="s">
        <v>15</v>
      </c>
      <c r="E1258" s="2" t="s">
        <v>1686</v>
      </c>
      <c r="F1258" s="2" t="str">
        <f t="shared" si="133"/>
        <v>STEEL</v>
      </c>
      <c r="G1258" s="2" t="str">
        <f t="shared" si="134"/>
        <v>ZHARA</v>
      </c>
      <c r="H1258" s="2" t="str">
        <f t="shared" si="135"/>
        <v>ITEM NO-NP-003</v>
      </c>
      <c r="I1258" s="15" t="str">
        <f t="shared" si="136"/>
        <v>TOTA</v>
      </c>
      <c r="J1258" s="15" t="str">
        <f t="shared" si="139"/>
        <v/>
      </c>
      <c r="K1258" s="2">
        <f ca="1">IFERROR(
TRIM(_xlfn.TEXTAFTER(_xlfn.TEXTBEFORE(_xlfn.TEXTAFTER(tblRaw[[#This Row],[GOODS DESCRIPTION]],"QTY"),"/")," ")),
tblRaw[[#This Row],[Unit of measure]]
)</f>
        <v>0</v>
      </c>
      <c r="L1258" s="2" t="str">
        <f t="shared" si="137"/>
        <v/>
      </c>
      <c r="M1258" s="2" t="str">
        <f t="shared" si="138"/>
        <v/>
      </c>
      <c r="N1258" s="2">
        <v>5577.6</v>
      </c>
      <c r="O1258" s="2" t="s">
        <v>17</v>
      </c>
      <c r="P1258" s="2">
        <v>378.20491250717163</v>
      </c>
      <c r="Q1258" s="2">
        <v>2109475.7200000002</v>
      </c>
      <c r="R1258" s="2">
        <v>5.0629841031749869</v>
      </c>
      <c r="S1258" s="2">
        <v>28239.300133868808</v>
      </c>
      <c r="T1258" s="6">
        <v>772911.9</v>
      </c>
    </row>
    <row r="1259" spans="1:20">
      <c r="A1259" s="5" t="s">
        <v>12</v>
      </c>
      <c r="B1259" s="2" t="s">
        <v>1682</v>
      </c>
      <c r="C1259" s="2" t="s">
        <v>14</v>
      </c>
      <c r="D1259" s="3" t="s">
        <v>15</v>
      </c>
      <c r="E1259" s="2" t="s">
        <v>1687</v>
      </c>
      <c r="F1259" s="2" t="str">
        <f t="shared" si="133"/>
        <v>STAINLESS</v>
      </c>
      <c r="G1259" s="2" t="str">
        <f t="shared" si="134"/>
        <v>STEEL SPORTS BOTTLE 650ML S115 - NP-21</v>
      </c>
      <c r="H1259" s="2" t="str">
        <f t="shared" si="135"/>
        <v>QTY-17640 PCS/USD 1.07 PER PCS</v>
      </c>
      <c r="I1259" s="15" t="str">
        <f t="shared" si="136"/>
        <v>QTY-17640</v>
      </c>
      <c r="J1259" s="15">
        <f t="shared" si="139"/>
        <v>17640</v>
      </c>
      <c r="K1259" s="2" t="str">
        <f>IFERROR(
TRIM(_xlfn.TEXTAFTER(_xlfn.TEXTBEFORE(_xlfn.TEXTAFTER(tblRaw[[#This Row],[GOODS DESCRIPTION]],"QTY"),"/")," ")),
tblRaw[[#This Row],[Unit of measure]]
)</f>
        <v>PCS</v>
      </c>
      <c r="L1259" s="2">
        <f t="shared" si="137"/>
        <v>1.07</v>
      </c>
      <c r="M1259" s="2" t="str">
        <f t="shared" si="138"/>
        <v>USD</v>
      </c>
      <c r="N1259" s="2">
        <v>3136</v>
      </c>
      <c r="O1259" s="2" t="s">
        <v>17</v>
      </c>
      <c r="P1259" s="2">
        <v>468.78830676020402</v>
      </c>
      <c r="Q1259" s="2">
        <v>1470120.13</v>
      </c>
      <c r="R1259" s="2">
        <v>6.2756132096412864</v>
      </c>
      <c r="S1259" s="2">
        <v>19680.323025435071</v>
      </c>
      <c r="T1259" s="6">
        <v>538652</v>
      </c>
    </row>
    <row r="1260" spans="1:20">
      <c r="A1260" s="5" t="s">
        <v>12</v>
      </c>
      <c r="B1260" s="2" t="s">
        <v>1688</v>
      </c>
      <c r="C1260" s="2" t="s">
        <v>14</v>
      </c>
      <c r="D1260" s="3" t="s">
        <v>15</v>
      </c>
      <c r="E1260" s="2" t="s">
        <v>1689</v>
      </c>
      <c r="F1260" s="2" t="str">
        <f t="shared" si="133"/>
        <v>KWP-1000B</v>
      </c>
      <c r="G1260" s="2" t="str">
        <f t="shared" si="134"/>
        <v>SS OIL POT 900ML</v>
      </c>
      <c r="H1260" s="2" t="str">
        <f t="shared" si="135"/>
        <v>QTY: 12732 PCS/USD 1.42 PER PCS</v>
      </c>
      <c r="I1260" s="15" t="str">
        <f t="shared" si="136"/>
        <v>QTY:</v>
      </c>
      <c r="J1260" s="15">
        <f t="shared" si="139"/>
        <v>12732</v>
      </c>
      <c r="K1260" s="2" t="str">
        <f>IFERROR(
TRIM(_xlfn.TEXTAFTER(_xlfn.TEXTBEFORE(_xlfn.TEXTAFTER(tblRaw[[#This Row],[GOODS DESCRIPTION]],"QTY"),"/")," ")),
tblRaw[[#This Row],[Unit of measure]]
)</f>
        <v>12732 PCS</v>
      </c>
      <c r="L1260" s="2">
        <f t="shared" si="137"/>
        <v>1.42</v>
      </c>
      <c r="M1260" s="2" t="str">
        <f t="shared" si="138"/>
        <v>USD</v>
      </c>
      <c r="N1260" s="2">
        <v>3183</v>
      </c>
      <c r="O1260" s="2" t="s">
        <v>17</v>
      </c>
      <c r="P1260" s="2">
        <v>435.22041470311029</v>
      </c>
      <c r="Q1260" s="2">
        <v>1385306.58</v>
      </c>
      <c r="R1260" s="2">
        <v>5.8262438380603783</v>
      </c>
      <c r="S1260" s="2">
        <v>18544.934136546181</v>
      </c>
      <c r="T1260" s="6">
        <v>507576.3</v>
      </c>
    </row>
    <row r="1261" spans="1:20">
      <c r="A1261" s="5" t="s">
        <v>12</v>
      </c>
      <c r="B1261" s="2" t="s">
        <v>1688</v>
      </c>
      <c r="C1261" s="2" t="s">
        <v>14</v>
      </c>
      <c r="D1261" s="3" t="s">
        <v>15</v>
      </c>
      <c r="E1261" s="2" t="s">
        <v>1690</v>
      </c>
      <c r="F1261" s="2" t="str">
        <f t="shared" si="133"/>
        <v>KWB-600F</v>
      </c>
      <c r="G1261" s="2" t="str">
        <f t="shared" si="134"/>
        <v>STAINLESS STEEL SPORTS BOTTLE</v>
      </c>
      <c r="H1261" s="2" t="str">
        <f t="shared" si="135"/>
        <v>QTY: 25296 PCS/USD 0.99 PER PCS</v>
      </c>
      <c r="I1261" s="15" t="str">
        <f t="shared" si="136"/>
        <v>QTY:</v>
      </c>
      <c r="J1261" s="15">
        <f t="shared" si="139"/>
        <v>25296</v>
      </c>
      <c r="K1261" s="2" t="str">
        <f>IFERROR(
TRIM(_xlfn.TEXTAFTER(_xlfn.TEXTBEFORE(_xlfn.TEXTAFTER(tblRaw[[#This Row],[GOODS DESCRIPTION]],"QTY"),"/")," ")),
tblRaw[[#This Row],[Unit of measure]]
)</f>
        <v>25296 PCS</v>
      </c>
      <c r="L1261" s="2">
        <f t="shared" si="137"/>
        <v>0.99</v>
      </c>
      <c r="M1261" s="2" t="str">
        <f t="shared" si="138"/>
        <v>USD</v>
      </c>
      <c r="N1261" s="2">
        <v>4110</v>
      </c>
      <c r="O1261" s="2" t="s">
        <v>17</v>
      </c>
      <c r="P1261" s="2">
        <v>466.88093673965932</v>
      </c>
      <c r="Q1261" s="2">
        <v>1918880.65</v>
      </c>
      <c r="R1261" s="2">
        <v>6.2500794744264967</v>
      </c>
      <c r="S1261" s="2">
        <v>25687.826639892901</v>
      </c>
      <c r="T1261" s="6">
        <v>703077.8</v>
      </c>
    </row>
    <row r="1262" spans="1:20">
      <c r="A1262" s="5" t="s">
        <v>12</v>
      </c>
      <c r="B1262" s="2" t="s">
        <v>1691</v>
      </c>
      <c r="C1262" s="2" t="s">
        <v>14</v>
      </c>
      <c r="D1262" s="3" t="s">
        <v>15</v>
      </c>
      <c r="E1262" s="2" t="s">
        <v>1692</v>
      </c>
      <c r="F1262" s="2" t="str">
        <f t="shared" si="133"/>
        <v>MILD</v>
      </c>
      <c r="G1262" s="2" t="str">
        <f t="shared" si="134"/>
        <v>STEEL MULTI FUNCTION CLOTH STAND - RYX-02-021A</v>
      </c>
      <c r="H1262" s="2" t="str">
        <f t="shared" si="135"/>
        <v>QTY : 3888 NUM/ USD 8.60 PER NUM</v>
      </c>
      <c r="I1262" s="15" t="str">
        <f t="shared" si="136"/>
        <v/>
      </c>
      <c r="J1262" s="15" t="str">
        <f t="shared" si="139"/>
        <v/>
      </c>
      <c r="K1262" s="2" t="str">
        <f>IFERROR(
TRIM(_xlfn.TEXTAFTER(_xlfn.TEXTBEFORE(_xlfn.TEXTAFTER(tblRaw[[#This Row],[GOODS DESCRIPTION]],"QTY"),"/")," ")),
tblRaw[[#This Row],[Unit of measure]]
)</f>
        <v>: 3888 NUM</v>
      </c>
      <c r="L1262" s="2">
        <f t="shared" si="137"/>
        <v>8.6</v>
      </c>
      <c r="M1262" s="2" t="str">
        <f t="shared" si="138"/>
        <v>USD</v>
      </c>
      <c r="N1262" s="2">
        <v>14256</v>
      </c>
      <c r="O1262" s="2" t="s">
        <v>17</v>
      </c>
      <c r="P1262" s="2">
        <v>226.33630541526381</v>
      </c>
      <c r="Q1262" s="2">
        <v>3226650.37</v>
      </c>
      <c r="R1262" s="2">
        <v>3.0299371541534641</v>
      </c>
      <c r="S1262" s="2">
        <v>43194.784069611778</v>
      </c>
      <c r="T1262" s="6">
        <v>1182244.7</v>
      </c>
    </row>
    <row r="1263" spans="1:20">
      <c r="A1263" s="5" t="s">
        <v>12</v>
      </c>
      <c r="B1263" s="2" t="s">
        <v>1693</v>
      </c>
      <c r="C1263" s="2" t="s">
        <v>14</v>
      </c>
      <c r="D1263" s="3" t="s">
        <v>15</v>
      </c>
      <c r="E1263" s="2" t="s">
        <v>1580</v>
      </c>
      <c r="F1263" s="2" t="str">
        <f t="shared" si="133"/>
        <v>STAINLESS</v>
      </c>
      <c r="G1263" s="2" t="str">
        <f t="shared" si="134"/>
        <v>STEEL GRATER WITH HANDLE - KL324H-9S</v>
      </c>
      <c r="H1263" s="2" t="str">
        <f t="shared" si="135"/>
        <v>MILD STEEL</v>
      </c>
      <c r="I1263" s="15" t="str">
        <f t="shared" si="136"/>
        <v/>
      </c>
      <c r="J1263" s="15" t="str">
        <f t="shared" si="139"/>
        <v/>
      </c>
      <c r="K1263" s="2" t="str">
        <f>IFERROR(
TRIM(_xlfn.TEXTAFTER(_xlfn.TEXTBEFORE(_xlfn.TEXTAFTER(tblRaw[[#This Row],[GOODS DESCRIPTION]],"QTY"),"/")," ")),
tblRaw[[#This Row],[Unit of measure]]
)</f>
        <v>- 58464 PCS</v>
      </c>
      <c r="L1263" s="2">
        <f t="shared" si="137"/>
        <v>0.67</v>
      </c>
      <c r="M1263" s="2" t="str">
        <f t="shared" si="138"/>
        <v>USD</v>
      </c>
      <c r="N1263" s="2">
        <v>9744</v>
      </c>
      <c r="O1263" s="2" t="s">
        <v>17</v>
      </c>
      <c r="P1263" s="2">
        <v>324.56375000000003</v>
      </c>
      <c r="Q1263" s="2">
        <v>3162549.18</v>
      </c>
      <c r="R1263" s="2">
        <v>4.3160073138297879</v>
      </c>
      <c r="S1263" s="2">
        <v>42055.175265957449</v>
      </c>
      <c r="T1263" s="6">
        <v>1158758</v>
      </c>
    </row>
    <row r="1264" spans="1:20">
      <c r="A1264" s="5" t="s">
        <v>12</v>
      </c>
      <c r="B1264" s="2" t="s">
        <v>1693</v>
      </c>
      <c r="C1264" s="2" t="s">
        <v>14</v>
      </c>
      <c r="D1264" s="3" t="s">
        <v>15</v>
      </c>
      <c r="E1264" s="2" t="s">
        <v>1694</v>
      </c>
      <c r="F1264" s="2" t="str">
        <f t="shared" si="133"/>
        <v>STEEL</v>
      </c>
      <c r="G1264" s="2" t="str">
        <f t="shared" si="134"/>
        <v>ZHARA - NP-003</v>
      </c>
      <c r="H1264" s="2" t="str">
        <f t="shared" si="135"/>
        <v>QTY- 50400 PCS/USD 0.446 PER PCS</v>
      </c>
      <c r="I1264" s="15" t="str">
        <f t="shared" si="136"/>
        <v>QTY-</v>
      </c>
      <c r="J1264" s="15">
        <f t="shared" si="139"/>
        <v>50400</v>
      </c>
      <c r="K1264" s="2" t="str">
        <f>IFERROR(
TRIM(_xlfn.TEXTAFTER(_xlfn.TEXTBEFORE(_xlfn.TEXTAFTER(tblRaw[[#This Row],[GOODS DESCRIPTION]],"QTY"),"/")," ")),
tblRaw[[#This Row],[Unit of measure]]
)</f>
        <v>50400 PCS</v>
      </c>
      <c r="L1264" s="2">
        <f t="shared" si="137"/>
        <v>0.44600000000000001</v>
      </c>
      <c r="M1264" s="2" t="str">
        <f t="shared" si="138"/>
        <v>USD</v>
      </c>
      <c r="N1264" s="2">
        <v>4704</v>
      </c>
      <c r="O1264" s="2" t="s">
        <v>17</v>
      </c>
      <c r="P1264" s="2">
        <v>381.59719600340128</v>
      </c>
      <c r="Q1264" s="2">
        <v>1795033.21</v>
      </c>
      <c r="R1264" s="2">
        <v>5.0744307979175707</v>
      </c>
      <c r="S1264" s="2">
        <v>23870.122473404259</v>
      </c>
      <c r="T1264" s="6">
        <v>657700.19999999995</v>
      </c>
    </row>
    <row r="1265" spans="1:20">
      <c r="A1265" s="5" t="s">
        <v>12</v>
      </c>
      <c r="B1265" s="2" t="s">
        <v>1693</v>
      </c>
      <c r="C1265" s="2" t="s">
        <v>14</v>
      </c>
      <c r="D1265" s="3" t="s">
        <v>15</v>
      </c>
      <c r="E1265" s="2" t="s">
        <v>1695</v>
      </c>
      <c r="F1265" s="2" t="str">
        <f t="shared" si="133"/>
        <v>STEEL</v>
      </c>
      <c r="G1265" s="2" t="str">
        <f t="shared" si="134"/>
        <v>SALT BOTTLE - NP-19</v>
      </c>
      <c r="H1265" s="2" t="str">
        <f t="shared" si="135"/>
        <v>QTY- 30000 PCS/USD 0.487 PER PCS</v>
      </c>
      <c r="I1265" s="15" t="str">
        <f t="shared" si="136"/>
        <v>QTY-</v>
      </c>
      <c r="J1265" s="15">
        <f t="shared" si="139"/>
        <v>30000</v>
      </c>
      <c r="K1265" s="2" t="str">
        <f>IFERROR(
TRIM(_xlfn.TEXTAFTER(_xlfn.TEXTBEFORE(_xlfn.TEXTAFTER(tblRaw[[#This Row],[GOODS DESCRIPTION]],"QTY"),"/")," ")),
tblRaw[[#This Row],[Unit of measure]]
)</f>
        <v>30000 PCS</v>
      </c>
      <c r="L1265" s="2">
        <f t="shared" si="137"/>
        <v>0.48699999999999999</v>
      </c>
      <c r="M1265" s="2" t="str">
        <f t="shared" si="138"/>
        <v>USD</v>
      </c>
      <c r="N1265" s="2">
        <v>4687.5</v>
      </c>
      <c r="O1265" s="2" t="s">
        <v>17</v>
      </c>
      <c r="P1265" s="2">
        <v>248.8949397333333</v>
      </c>
      <c r="Q1265" s="2">
        <v>1166695.03</v>
      </c>
      <c r="R1265" s="2">
        <v>3.3097731347517731</v>
      </c>
      <c r="S1265" s="2">
        <v>15514.56156914894</v>
      </c>
      <c r="T1265" s="6">
        <v>427477.1</v>
      </c>
    </row>
    <row r="1266" spans="1:20">
      <c r="A1266" s="5" t="s">
        <v>12</v>
      </c>
      <c r="B1266" s="2" t="s">
        <v>1696</v>
      </c>
      <c r="C1266" s="2" t="s">
        <v>14</v>
      </c>
      <c r="D1266" s="3" t="s">
        <v>15</v>
      </c>
      <c r="E1266" s="2" t="s">
        <v>1697</v>
      </c>
      <c r="F1266" s="2" t="str">
        <f t="shared" si="133"/>
        <v>HOUSEHOLD</v>
      </c>
      <c r="G1266" s="2" t="str">
        <f t="shared" si="134"/>
        <v>STEEL HOOK 3 PCS SET</v>
      </c>
      <c r="H1266" s="2" t="str">
        <f t="shared" si="135"/>
        <v xml:space="preserve">ITEM NO-2628 </v>
      </c>
      <c r="I1266" s="15" t="str">
        <f t="shared" si="136"/>
        <v>ITEM</v>
      </c>
      <c r="J1266" s="15" t="str">
        <f t="shared" si="139"/>
        <v/>
      </c>
      <c r="K1266" s="2">
        <f ca="1">IFERROR(
TRIM(_xlfn.TEXTAFTER(_xlfn.TEXTBEFORE(_xlfn.TEXTAFTER(tblRaw[[#This Row],[GOODS DESCRIPTION]],"QTY"),"/")," ")),
tblRaw[[#This Row],[Unit of measure]]
)</f>
        <v>0</v>
      </c>
      <c r="L1266" s="2" t="str">
        <f t="shared" si="137"/>
        <v/>
      </c>
      <c r="M1266" s="2" t="str">
        <f t="shared" si="138"/>
        <v/>
      </c>
      <c r="N1266" s="2">
        <v>817.4</v>
      </c>
      <c r="O1266" s="2" t="s">
        <v>17</v>
      </c>
      <c r="P1266" s="2">
        <v>1015.606581844874</v>
      </c>
      <c r="Q1266" s="2">
        <v>830156.82</v>
      </c>
      <c r="R1266" s="2">
        <v>13.50540667346907</v>
      </c>
      <c r="S1266" s="2">
        <v>11039.31941489362</v>
      </c>
      <c r="T1266" s="6">
        <v>304169.5</v>
      </c>
    </row>
    <row r="1267" spans="1:20">
      <c r="A1267" s="5" t="s">
        <v>12</v>
      </c>
      <c r="B1267" s="2" t="s">
        <v>1696</v>
      </c>
      <c r="C1267" s="2" t="s">
        <v>14</v>
      </c>
      <c r="D1267" s="3" t="s">
        <v>18</v>
      </c>
      <c r="E1267" s="2" t="s">
        <v>1698</v>
      </c>
      <c r="F1267" s="2" t="str">
        <f t="shared" si="133"/>
        <v>SS</v>
      </c>
      <c r="G1267" s="2" t="str">
        <f t="shared" si="134"/>
        <v>SCRUBBER 3 PCS SET -</v>
      </c>
      <c r="H1267" s="2" t="str">
        <f t="shared" si="135"/>
        <v>ITEM NO-SS410</v>
      </c>
      <c r="I1267" s="15" t="str">
        <f t="shared" si="136"/>
        <v>ITEM</v>
      </c>
      <c r="J1267" s="15">
        <f t="shared" si="139"/>
        <v>121200</v>
      </c>
      <c r="K1267" s="2" t="str">
        <f>IFERROR(
TRIM(_xlfn.TEXTAFTER(_xlfn.TEXTBEFORE(_xlfn.TEXTAFTER(tblRaw[[#This Row],[GOODS DESCRIPTION]],"QTY"),"/")," ")),
tblRaw[[#This Row],[Unit of measure]]
)</f>
        <v>121200 SET</v>
      </c>
      <c r="L1267" s="2">
        <f t="shared" si="137"/>
        <v>0.16900000000000001</v>
      </c>
      <c r="M1267" s="2" t="str">
        <f t="shared" si="138"/>
        <v>USD</v>
      </c>
      <c r="N1267" s="2">
        <v>7575</v>
      </c>
      <c r="O1267" s="2" t="s">
        <v>17</v>
      </c>
      <c r="P1267" s="2">
        <v>228.7038363036304</v>
      </c>
      <c r="Q1267" s="2">
        <v>1732431.56</v>
      </c>
      <c r="R1267" s="2">
        <v>3.0412744189312551</v>
      </c>
      <c r="S1267" s="2">
        <v>23037.653723404259</v>
      </c>
      <c r="T1267" s="6">
        <v>761576.9</v>
      </c>
    </row>
    <row r="1268" spans="1:20">
      <c r="A1268" s="5" t="s">
        <v>12</v>
      </c>
      <c r="B1268" s="2" t="s">
        <v>1699</v>
      </c>
      <c r="C1268" s="2" t="s">
        <v>14</v>
      </c>
      <c r="D1268" s="3" t="s">
        <v>15</v>
      </c>
      <c r="E1268" s="2" t="s">
        <v>1700</v>
      </c>
      <c r="F1268" s="2" t="str">
        <f t="shared" si="133"/>
        <v>STEEL</v>
      </c>
      <c r="G1268" s="2" t="str">
        <f t="shared" si="134"/>
        <v>HAND BLENDER RS-02</v>
      </c>
      <c r="H1268" s="2" t="str">
        <f t="shared" si="135"/>
        <v>QTY- 50000 PCS/USD 0.4397 PER PCS</v>
      </c>
      <c r="I1268" s="15" t="str">
        <f t="shared" si="136"/>
        <v/>
      </c>
      <c r="J1268" s="15">
        <f t="shared" si="139"/>
        <v>50000</v>
      </c>
      <c r="K1268" s="2" t="str">
        <f>IFERROR(
TRIM(_xlfn.TEXTAFTER(_xlfn.TEXTBEFORE(_xlfn.TEXTAFTER(tblRaw[[#This Row],[GOODS DESCRIPTION]],"QTY"),"/")," ")),
tblRaw[[#This Row],[Unit of measure]]
)</f>
        <v>50000 PCS</v>
      </c>
      <c r="L1268" s="2">
        <f t="shared" si="137"/>
        <v>0.43969999999999998</v>
      </c>
      <c r="M1268" s="2" t="str">
        <f t="shared" si="138"/>
        <v>USD</v>
      </c>
      <c r="N1268" s="2">
        <v>3000</v>
      </c>
      <c r="O1268" s="2" t="s">
        <v>17</v>
      </c>
      <c r="P1268" s="2">
        <v>587.57682666666665</v>
      </c>
      <c r="Q1268" s="2">
        <v>1762730.48</v>
      </c>
      <c r="R1268" s="2">
        <v>7.8135216312056732</v>
      </c>
      <c r="S1268" s="2">
        <v>23440.564893617018</v>
      </c>
      <c r="T1268" s="6">
        <v>645864.4</v>
      </c>
    </row>
    <row r="1269" spans="1:20">
      <c r="A1269" s="5" t="s">
        <v>12</v>
      </c>
      <c r="B1269" s="2" t="s">
        <v>1699</v>
      </c>
      <c r="C1269" s="2" t="s">
        <v>14</v>
      </c>
      <c r="D1269" s="3" t="s">
        <v>15</v>
      </c>
      <c r="E1269" s="2" t="s">
        <v>1701</v>
      </c>
      <c r="F1269" s="2" t="str">
        <f t="shared" si="133"/>
        <v>STEEL</v>
      </c>
      <c r="G1269" s="2" t="str">
        <f t="shared" si="134"/>
        <v>ZHARA - NP-003</v>
      </c>
      <c r="H1269" s="2" t="str">
        <f t="shared" si="135"/>
        <v>QTY- 60000 PCS/USD 0.4412 PER PCS</v>
      </c>
      <c r="I1269" s="15" t="str">
        <f t="shared" si="136"/>
        <v>QTY-</v>
      </c>
      <c r="J1269" s="15">
        <f t="shared" si="139"/>
        <v>60000</v>
      </c>
      <c r="K1269" s="2" t="str">
        <f>IFERROR(
TRIM(_xlfn.TEXTAFTER(_xlfn.TEXTBEFORE(_xlfn.TEXTAFTER(tblRaw[[#This Row],[GOODS DESCRIPTION]],"QTY"),"/")," ")),
tblRaw[[#This Row],[Unit of measure]]
)</f>
        <v>60000 PCS</v>
      </c>
      <c r="L1269" s="2">
        <f t="shared" si="137"/>
        <v>0.44119999999999998</v>
      </c>
      <c r="M1269" s="2" t="str">
        <f t="shared" si="138"/>
        <v>USD</v>
      </c>
      <c r="N1269" s="2">
        <v>5600</v>
      </c>
      <c r="O1269" s="2" t="s">
        <v>17</v>
      </c>
      <c r="P1269" s="2">
        <v>379.01657678571428</v>
      </c>
      <c r="Q1269" s="2">
        <v>2122492.83</v>
      </c>
      <c r="R1269" s="2">
        <v>5.0401140530015196</v>
      </c>
      <c r="S1269" s="2">
        <v>28224.63869680851</v>
      </c>
      <c r="T1269" s="6">
        <v>777681.5</v>
      </c>
    </row>
    <row r="1270" spans="1:20">
      <c r="A1270" s="5" t="s">
        <v>12</v>
      </c>
      <c r="B1270" s="2" t="s">
        <v>1699</v>
      </c>
      <c r="C1270" s="2" t="s">
        <v>14</v>
      </c>
      <c r="D1270" s="3" t="s">
        <v>15</v>
      </c>
      <c r="E1270" s="2" t="s">
        <v>1702</v>
      </c>
      <c r="F1270" s="2" t="str">
        <f t="shared" si="133"/>
        <v>STAINLESS</v>
      </c>
      <c r="G1270" s="2" t="str">
        <f t="shared" si="134"/>
        <v>STEEL GRATER WITH HANDLE DS-25</v>
      </c>
      <c r="H1270" s="2" t="str">
        <f t="shared" si="135"/>
        <v>QTY- 50400 PCS/USD 0.2153 PER PCS</v>
      </c>
      <c r="I1270" s="15" t="str">
        <f t="shared" si="136"/>
        <v/>
      </c>
      <c r="J1270" s="15">
        <f t="shared" si="139"/>
        <v>50400</v>
      </c>
      <c r="K1270" s="2" t="str">
        <f>IFERROR(
TRIM(_xlfn.TEXTAFTER(_xlfn.TEXTBEFORE(_xlfn.TEXTAFTER(tblRaw[[#This Row],[GOODS DESCRIPTION]],"QTY"),"/")," ")),
tblRaw[[#This Row],[Unit of measure]]
)</f>
        <v>50400 PCS</v>
      </c>
      <c r="L1270" s="2">
        <f t="shared" si="137"/>
        <v>0.21529999999999999</v>
      </c>
      <c r="M1270" s="2" t="str">
        <f t="shared" si="138"/>
        <v>USD</v>
      </c>
      <c r="N1270" s="2">
        <v>1680</v>
      </c>
      <c r="O1270" s="2" t="s">
        <v>17</v>
      </c>
      <c r="P1270" s="2">
        <v>517.87476190476184</v>
      </c>
      <c r="Q1270" s="2">
        <v>870029.6</v>
      </c>
      <c r="R1270" s="2">
        <v>6.8866324721377898</v>
      </c>
      <c r="S1270" s="2">
        <v>11569.54255319149</v>
      </c>
      <c r="T1270" s="6">
        <v>318778.8</v>
      </c>
    </row>
    <row r="1271" spans="1:20">
      <c r="A1271" s="5" t="s">
        <v>12</v>
      </c>
      <c r="B1271" s="2" t="s">
        <v>1703</v>
      </c>
      <c r="C1271" s="2" t="s">
        <v>14</v>
      </c>
      <c r="D1271" s="3" t="s">
        <v>18</v>
      </c>
      <c r="E1271" s="2" t="s">
        <v>1704</v>
      </c>
      <c r="F1271" s="2" t="str">
        <f t="shared" si="133"/>
        <v>STEEL</v>
      </c>
      <c r="G1271" s="2" t="str">
        <f t="shared" si="134"/>
        <v>SCRUBBER 2PCS SET - 8001-2</v>
      </c>
      <c r="H1271" s="2" t="str">
        <f t="shared" si="135"/>
        <v>QTY-166800 SETS/USD 0.151 PER SET</v>
      </c>
      <c r="I1271" s="15" t="str">
        <f t="shared" si="136"/>
        <v>QTY-166800</v>
      </c>
      <c r="J1271" s="15">
        <f t="shared" si="139"/>
        <v>166800</v>
      </c>
      <c r="K1271" s="2" t="str">
        <f>IFERROR(
TRIM(_xlfn.TEXTAFTER(_xlfn.TEXTBEFORE(_xlfn.TEXTAFTER(tblRaw[[#This Row],[GOODS DESCRIPTION]],"QTY"),"/")," ")),
tblRaw[[#This Row],[Unit of measure]]
)</f>
        <v>SETS</v>
      </c>
      <c r="L1271" s="2">
        <f t="shared" si="137"/>
        <v>0.151</v>
      </c>
      <c r="M1271" s="2" t="str">
        <f t="shared" si="138"/>
        <v>USD</v>
      </c>
      <c r="N1271" s="2">
        <v>4865</v>
      </c>
      <c r="O1271" s="2" t="s">
        <v>17</v>
      </c>
      <c r="P1271" s="2">
        <v>412.03519835560121</v>
      </c>
      <c r="Q1271" s="2">
        <v>2004551.24</v>
      </c>
      <c r="R1271" s="2">
        <v>5.4828369707997497</v>
      </c>
      <c r="S1271" s="2">
        <v>26674.001862940779</v>
      </c>
      <c r="T1271" s="6">
        <v>881200.7</v>
      </c>
    </row>
    <row r="1272" spans="1:20">
      <c r="A1272" s="5" t="s">
        <v>12</v>
      </c>
      <c r="B1272" s="2" t="s">
        <v>1705</v>
      </c>
      <c r="C1272" s="2" t="s">
        <v>14</v>
      </c>
      <c r="D1272" s="3" t="s">
        <v>15</v>
      </c>
      <c r="E1272" s="2" t="s">
        <v>1706</v>
      </c>
      <c r="F1272" s="2" t="str">
        <f t="shared" si="133"/>
        <v>KWB-600F</v>
      </c>
      <c r="G1272" s="2" t="str">
        <f t="shared" si="134"/>
        <v>STAINLESS STEEL SPORTS BOTTLE</v>
      </c>
      <c r="H1272" s="2" t="str">
        <f t="shared" si="135"/>
        <v>QTY 24240 PCS/USD 0.99 PER PCS</v>
      </c>
      <c r="I1272" s="15" t="str">
        <f t="shared" si="136"/>
        <v>QTY</v>
      </c>
      <c r="J1272" s="15">
        <f t="shared" si="139"/>
        <v>24240</v>
      </c>
      <c r="K1272" s="2" t="str">
        <f>IFERROR(
TRIM(_xlfn.TEXTAFTER(_xlfn.TEXTBEFORE(_xlfn.TEXTAFTER(tblRaw[[#This Row],[GOODS DESCRIPTION]],"QTY"),"/")," ")),
tblRaw[[#This Row],[Unit of measure]]
)</f>
        <v>24240 PCS</v>
      </c>
      <c r="L1272" s="2">
        <f t="shared" si="137"/>
        <v>0.99</v>
      </c>
      <c r="M1272" s="2" t="str">
        <f t="shared" si="138"/>
        <v>USD</v>
      </c>
      <c r="N1272" s="2">
        <v>3787.5</v>
      </c>
      <c r="O1272" s="2" t="s">
        <v>17</v>
      </c>
      <c r="P1272" s="2">
        <v>488.08389438943902</v>
      </c>
      <c r="Q1272" s="2">
        <v>1848617.75</v>
      </c>
      <c r="R1272" s="2">
        <v>6.4947956671914691</v>
      </c>
      <c r="S1272" s="2">
        <v>24599.038589487689</v>
      </c>
      <c r="T1272" s="6">
        <v>677333.5</v>
      </c>
    </row>
    <row r="1273" spans="1:20">
      <c r="A1273" s="5" t="s">
        <v>12</v>
      </c>
      <c r="B1273" s="2" t="s">
        <v>1705</v>
      </c>
      <c r="C1273" s="2" t="s">
        <v>14</v>
      </c>
      <c r="D1273" s="3" t="s">
        <v>18</v>
      </c>
      <c r="E1273" s="2" t="s">
        <v>1643</v>
      </c>
      <c r="F1273" s="2" t="str">
        <f t="shared" si="133"/>
        <v>STEEL</v>
      </c>
      <c r="G1273" s="2" t="str">
        <f t="shared" si="134"/>
        <v>SCRUBBER 6 PCS SET - OKS-4156</v>
      </c>
      <c r="H1273" s="2" t="str">
        <f t="shared" si="135"/>
        <v>QTY- 98000 PCS/USD 0.256 PER PCS</v>
      </c>
      <c r="I1273" s="15" t="str">
        <f t="shared" si="136"/>
        <v>QTY-</v>
      </c>
      <c r="J1273" s="15">
        <f t="shared" si="139"/>
        <v>98000</v>
      </c>
      <c r="K1273" s="2" t="str">
        <f>IFERROR(
TRIM(_xlfn.TEXTAFTER(_xlfn.TEXTBEFORE(_xlfn.TEXTAFTER(tblRaw[[#This Row],[GOODS DESCRIPTION]],"QTY"),"/")," ")),
tblRaw[[#This Row],[Unit of measure]]
)</f>
        <v>98000 PCS</v>
      </c>
      <c r="L1273" s="2">
        <f t="shared" si="137"/>
        <v>0.25600000000000001</v>
      </c>
      <c r="M1273" s="2" t="str">
        <f t="shared" si="138"/>
        <v>USD</v>
      </c>
      <c r="N1273" s="2">
        <v>8511</v>
      </c>
      <c r="O1273" s="2" t="s">
        <v>17</v>
      </c>
      <c r="P1273" s="2">
        <v>231.2860286687816</v>
      </c>
      <c r="Q1273" s="2">
        <v>1968475.39</v>
      </c>
      <c r="R1273" s="2">
        <v>3.0776583987861819</v>
      </c>
      <c r="S1273" s="2">
        <v>26193.950632069191</v>
      </c>
      <c r="T1273" s="6">
        <v>865341.8</v>
      </c>
    </row>
    <row r="1274" spans="1:20">
      <c r="A1274" s="5" t="s">
        <v>12</v>
      </c>
      <c r="B1274" s="2" t="s">
        <v>1705</v>
      </c>
      <c r="C1274" s="2" t="s">
        <v>14</v>
      </c>
      <c r="D1274" s="3" t="s">
        <v>15</v>
      </c>
      <c r="E1274" s="2" t="s">
        <v>1707</v>
      </c>
      <c r="F1274" s="2" t="str">
        <f t="shared" si="133"/>
        <v>KWP-1000B</v>
      </c>
      <c r="G1274" s="2" t="str">
        <f t="shared" si="134"/>
        <v>SS OIL POT 900ML</v>
      </c>
      <c r="H1274" s="2" t="str">
        <f t="shared" si="135"/>
        <v>QTY 14304 PCS/USD 1.42 PER PCS</v>
      </c>
      <c r="I1274" s="15" t="str">
        <f t="shared" si="136"/>
        <v>QTY</v>
      </c>
      <c r="J1274" s="15">
        <f t="shared" si="139"/>
        <v>14304</v>
      </c>
      <c r="K1274" s="2" t="str">
        <f>IFERROR(
TRIM(_xlfn.TEXTAFTER(_xlfn.TEXTBEFORE(_xlfn.TEXTAFTER(tblRaw[[#This Row],[GOODS DESCRIPTION]],"QTY"),"/")," ")),
tblRaw[[#This Row],[Unit of measure]]
)</f>
        <v>14304 PCS</v>
      </c>
      <c r="L1274" s="2">
        <f t="shared" si="137"/>
        <v>1.42</v>
      </c>
      <c r="M1274" s="2" t="str">
        <f t="shared" si="138"/>
        <v>USD</v>
      </c>
      <c r="N1274" s="2">
        <v>3576</v>
      </c>
      <c r="O1274" s="2" t="s">
        <v>17</v>
      </c>
      <c r="P1274" s="2">
        <v>437.54995525727071</v>
      </c>
      <c r="Q1274" s="2">
        <v>1564678.64</v>
      </c>
      <c r="R1274" s="2">
        <v>5.8223546940421906</v>
      </c>
      <c r="S1274" s="2">
        <v>20820.740385894871</v>
      </c>
      <c r="T1274" s="6">
        <v>573298.30000000005</v>
      </c>
    </row>
    <row r="1275" spans="1:20">
      <c r="A1275" s="5" t="s">
        <v>12</v>
      </c>
      <c r="B1275" s="2" t="s">
        <v>1708</v>
      </c>
      <c r="C1275" s="2" t="s">
        <v>14</v>
      </c>
      <c r="D1275" s="3" t="s">
        <v>15</v>
      </c>
      <c r="E1275" s="2" t="s">
        <v>1709</v>
      </c>
      <c r="F1275" s="2" t="str">
        <f t="shared" si="133"/>
        <v>STEEL</v>
      </c>
      <c r="G1275" s="2" t="str">
        <f t="shared" si="134"/>
        <v>HANGER WITH HOOK ITEM NO. SM1168</v>
      </c>
      <c r="H1275" s="2" t="str">
        <f t="shared" si="135"/>
        <v/>
      </c>
      <c r="I1275" s="15" t="str">
        <f t="shared" si="136"/>
        <v/>
      </c>
      <c r="J1275" s="15">
        <f t="shared" si="139"/>
        <v>25440</v>
      </c>
      <c r="K1275" s="2" t="str">
        <f>IFERROR(
TRIM(_xlfn.TEXTAFTER(_xlfn.TEXTBEFORE(_xlfn.TEXTAFTER(tblRaw[[#This Row],[GOODS DESCRIPTION]],"QTY"),"/")," ")),
tblRaw[[#This Row],[Unit of measure]]
)</f>
        <v>25440 NUM</v>
      </c>
      <c r="L1275" s="2">
        <f t="shared" si="137"/>
        <v>0.16</v>
      </c>
      <c r="M1275" s="2" t="str">
        <f t="shared" si="138"/>
        <v>USD</v>
      </c>
      <c r="N1275" s="2">
        <v>4770</v>
      </c>
      <c r="O1275" s="2" t="s">
        <v>17</v>
      </c>
      <c r="P1275" s="2">
        <v>490.84180922431869</v>
      </c>
      <c r="Q1275" s="2">
        <v>2341315.4300000002</v>
      </c>
      <c r="R1275" s="2">
        <v>6.6106640972972217</v>
      </c>
      <c r="S1275" s="2">
        <v>31532.867744107749</v>
      </c>
      <c r="T1275" s="6">
        <v>0</v>
      </c>
    </row>
    <row r="1276" spans="1:20">
      <c r="A1276" s="5" t="s">
        <v>12</v>
      </c>
      <c r="B1276" s="2" t="s">
        <v>1710</v>
      </c>
      <c r="C1276" s="2" t="s">
        <v>14</v>
      </c>
      <c r="D1276" s="3" t="s">
        <v>15</v>
      </c>
      <c r="E1276" s="2" t="s">
        <v>1711</v>
      </c>
      <c r="F1276" s="2" t="str">
        <f t="shared" si="133"/>
        <v>STEEL</v>
      </c>
      <c r="G1276" s="2" t="str">
        <f t="shared" si="134"/>
        <v>TEA STRAINER BIG - SB-12</v>
      </c>
      <c r="H1276" s="2" t="str">
        <f t="shared" si="135"/>
        <v>QTY- 10080 PCS/USD 1.1619 PER PCS</v>
      </c>
      <c r="I1276" s="15" t="str">
        <f t="shared" si="136"/>
        <v/>
      </c>
      <c r="J1276" s="15">
        <f t="shared" si="139"/>
        <v>10080</v>
      </c>
      <c r="K1276" s="2" t="str">
        <f>IFERROR(
TRIM(_xlfn.TEXTAFTER(_xlfn.TEXTBEFORE(_xlfn.TEXTAFTER(tblRaw[[#This Row],[GOODS DESCRIPTION]],"QTY"),"/")," ")),
tblRaw[[#This Row],[Unit of measure]]
)</f>
        <v>10080 PCS</v>
      </c>
      <c r="L1276" s="2">
        <f t="shared" si="137"/>
        <v>1.1618999999999999</v>
      </c>
      <c r="M1276" s="2" t="str">
        <f t="shared" si="138"/>
        <v>USD</v>
      </c>
      <c r="N1276" s="2">
        <v>2394</v>
      </c>
      <c r="O1276" s="2" t="s">
        <v>17</v>
      </c>
      <c r="P1276" s="2">
        <v>384.90846282372598</v>
      </c>
      <c r="Q1276" s="2">
        <v>921470.86</v>
      </c>
      <c r="R1276" s="2">
        <v>5.1839523612623024</v>
      </c>
      <c r="S1276" s="2">
        <v>12410.38195286195</v>
      </c>
      <c r="T1276" s="6">
        <v>0</v>
      </c>
    </row>
    <row r="1277" spans="1:20">
      <c r="A1277" s="5" t="s">
        <v>12</v>
      </c>
      <c r="B1277" s="2" t="s">
        <v>1710</v>
      </c>
      <c r="C1277" s="2" t="s">
        <v>14</v>
      </c>
      <c r="D1277" s="3" t="s">
        <v>15</v>
      </c>
      <c r="E1277" s="2" t="s">
        <v>1712</v>
      </c>
      <c r="F1277" s="2" t="str">
        <f t="shared" si="133"/>
        <v>STEEL</v>
      </c>
      <c r="G1277" s="2" t="str">
        <f t="shared" si="134"/>
        <v>ZHARA - NP-003</v>
      </c>
      <c r="H1277" s="2" t="str">
        <f t="shared" si="135"/>
        <v>QTY- 60120 PCS/USD 0.4392 PER PCS</v>
      </c>
      <c r="I1277" s="15" t="str">
        <f t="shared" si="136"/>
        <v>QTY-</v>
      </c>
      <c r="J1277" s="15">
        <f t="shared" si="139"/>
        <v>60120</v>
      </c>
      <c r="K1277" s="2" t="str">
        <f>IFERROR(
TRIM(_xlfn.TEXTAFTER(_xlfn.TEXTBEFORE(_xlfn.TEXTAFTER(tblRaw[[#This Row],[GOODS DESCRIPTION]],"QTY"),"/")," ")),
tblRaw[[#This Row],[Unit of measure]]
)</f>
        <v>60120 PCS</v>
      </c>
      <c r="L1277" s="2">
        <f t="shared" si="137"/>
        <v>0.43919999999999998</v>
      </c>
      <c r="M1277" s="2" t="str">
        <f t="shared" si="138"/>
        <v>USD</v>
      </c>
      <c r="N1277" s="2">
        <v>5611.2</v>
      </c>
      <c r="O1277" s="2" t="s">
        <v>17</v>
      </c>
      <c r="P1277" s="2">
        <v>370.23536498431707</v>
      </c>
      <c r="Q1277" s="2">
        <v>2077464.68</v>
      </c>
      <c r="R1277" s="2">
        <v>4.9863348819436641</v>
      </c>
      <c r="S1277" s="2">
        <v>27979.322289562289</v>
      </c>
      <c r="T1277" s="6">
        <v>0</v>
      </c>
    </row>
    <row r="1278" spans="1:20">
      <c r="A1278" s="5" t="s">
        <v>12</v>
      </c>
      <c r="B1278" s="2" t="s">
        <v>1713</v>
      </c>
      <c r="C1278" s="2" t="s">
        <v>14</v>
      </c>
      <c r="D1278" s="3" t="s">
        <v>15</v>
      </c>
      <c r="E1278" s="2" t="s">
        <v>1714</v>
      </c>
      <c r="F1278" s="2" t="str">
        <f t="shared" si="133"/>
        <v>STEEL</v>
      </c>
      <c r="G1278" s="2" t="str">
        <f t="shared" si="134"/>
        <v>TEA STRAINER - NP-55</v>
      </c>
      <c r="H1278" s="2" t="str">
        <f t="shared" si="135"/>
        <v>QTY- 61200 PCS/USD 0.3118 PER PCS</v>
      </c>
      <c r="I1278" s="15" t="str">
        <f t="shared" si="136"/>
        <v>QTY-</v>
      </c>
      <c r="J1278" s="15">
        <f t="shared" si="139"/>
        <v>61200</v>
      </c>
      <c r="K1278" s="2" t="str">
        <f>IFERROR(
TRIM(_xlfn.TEXTAFTER(_xlfn.TEXTBEFORE(_xlfn.TEXTAFTER(tblRaw[[#This Row],[GOODS DESCRIPTION]],"QTY"),"/")," ")),
tblRaw[[#This Row],[Unit of measure]]
)</f>
        <v>61200 PCS</v>
      </c>
      <c r="L1278" s="2">
        <f t="shared" si="137"/>
        <v>0.31180000000000002</v>
      </c>
      <c r="M1278" s="2" t="str">
        <f t="shared" si="138"/>
        <v>USD</v>
      </c>
      <c r="N1278" s="2">
        <v>2805</v>
      </c>
      <c r="O1278" s="2" t="s">
        <v>17</v>
      </c>
      <c r="P1278" s="2">
        <v>539.4758752228164</v>
      </c>
      <c r="Q1278" s="2">
        <v>1513229.83</v>
      </c>
      <c r="R1278" s="2">
        <v>7.2656683531692448</v>
      </c>
      <c r="S1278" s="2">
        <v>20380.199730639732</v>
      </c>
      <c r="T1278" s="6">
        <v>554447.5</v>
      </c>
    </row>
    <row r="1279" spans="1:20">
      <c r="A1279" s="5" t="s">
        <v>12</v>
      </c>
      <c r="B1279" s="2" t="s">
        <v>1715</v>
      </c>
      <c r="C1279" s="2" t="s">
        <v>14</v>
      </c>
      <c r="D1279" s="3" t="s">
        <v>15</v>
      </c>
      <c r="E1279" s="2" t="s">
        <v>1716</v>
      </c>
      <c r="F1279" s="2" t="str">
        <f t="shared" si="133"/>
        <v>STEEL</v>
      </c>
      <c r="G1279" s="2" t="str">
        <f t="shared" si="134"/>
        <v>ZHARA-NP-</v>
      </c>
      <c r="H1279" s="2" t="str">
        <f t="shared" si="135"/>
        <v>ITEM NO-NP-003</v>
      </c>
      <c r="I1279" s="15" t="str">
        <f t="shared" si="136"/>
        <v>ITEM</v>
      </c>
      <c r="J1279" s="15" t="str">
        <f t="shared" si="139"/>
        <v/>
      </c>
      <c r="K1279" s="2">
        <f ca="1">IFERROR(
TRIM(_xlfn.TEXTAFTER(_xlfn.TEXTBEFORE(_xlfn.TEXTAFTER(tblRaw[[#This Row],[GOODS DESCRIPTION]],"QTY"),"/")," ")),
tblRaw[[#This Row],[Unit of measure]]
)</f>
        <v>0</v>
      </c>
      <c r="L1279" s="2" t="str">
        <f t="shared" si="137"/>
        <v/>
      </c>
      <c r="M1279" s="2" t="str">
        <f t="shared" si="138"/>
        <v/>
      </c>
      <c r="N1279" s="2">
        <v>4468.8</v>
      </c>
      <c r="O1279" s="2" t="s">
        <v>17</v>
      </c>
      <c r="P1279" s="2">
        <v>369.37964106695313</v>
      </c>
      <c r="Q1279" s="2">
        <v>1650683.74</v>
      </c>
      <c r="R1279" s="2">
        <v>4.974809980699705</v>
      </c>
      <c r="S1279" s="2">
        <v>22231.43084175084</v>
      </c>
      <c r="T1279" s="6">
        <v>604810.5</v>
      </c>
    </row>
    <row r="1280" spans="1:20">
      <c r="A1280" s="5" t="s">
        <v>12</v>
      </c>
      <c r="B1280" s="2" t="s">
        <v>1715</v>
      </c>
      <c r="C1280" s="2" t="s">
        <v>14</v>
      </c>
      <c r="D1280" s="3" t="s">
        <v>15</v>
      </c>
      <c r="E1280" s="2" t="s">
        <v>1717</v>
      </c>
      <c r="F1280" s="2" t="str">
        <f t="shared" si="133"/>
        <v>STEEL</v>
      </c>
      <c r="G1280" s="2" t="str">
        <f t="shared" si="134"/>
        <v>LEMON SQUEEZER</v>
      </c>
      <c r="H1280" s="2" t="str">
        <f t="shared" si="135"/>
        <v>ITEM NO-AM-217</v>
      </c>
      <c r="I1280" s="15" t="str">
        <f t="shared" si="136"/>
        <v/>
      </c>
      <c r="J1280" s="15" t="str">
        <f t="shared" si="139"/>
        <v/>
      </c>
      <c r="K1280" s="2">
        <f ca="1">IFERROR(
TRIM(_xlfn.TEXTAFTER(_xlfn.TEXTBEFORE(_xlfn.TEXTAFTER(tblRaw[[#This Row],[GOODS DESCRIPTION]],"QTY"),"/")," ")),
tblRaw[[#This Row],[Unit of measure]]
)</f>
        <v>0</v>
      </c>
      <c r="L1280" s="2" t="str">
        <f t="shared" si="137"/>
        <v/>
      </c>
      <c r="M1280" s="2" t="str">
        <f t="shared" si="138"/>
        <v/>
      </c>
      <c r="N1280" s="2">
        <v>92</v>
      </c>
      <c r="O1280" s="2" t="s">
        <v>17</v>
      </c>
      <c r="P1280" s="2">
        <v>828.86326086956524</v>
      </c>
      <c r="Q1280" s="2">
        <v>76255.42</v>
      </c>
      <c r="R1280" s="2">
        <v>11.163141560532869</v>
      </c>
      <c r="S1280" s="2">
        <v>1027.0090235690241</v>
      </c>
      <c r="T1280" s="6">
        <v>27940</v>
      </c>
    </row>
    <row r="1281" spans="1:20">
      <c r="A1281" s="5" t="s">
        <v>12</v>
      </c>
      <c r="B1281" s="2" t="s">
        <v>1715</v>
      </c>
      <c r="C1281" s="2" t="s">
        <v>14</v>
      </c>
      <c r="D1281" s="3" t="s">
        <v>15</v>
      </c>
      <c r="E1281" s="2" t="s">
        <v>1718</v>
      </c>
      <c r="F1281" s="2" t="str">
        <f t="shared" si="133"/>
        <v>STEEL</v>
      </c>
      <c r="G1281" s="2" t="str">
        <f t="shared" si="134"/>
        <v>HAND BLENDER-</v>
      </c>
      <c r="H1281" s="2" t="str">
        <f t="shared" si="135"/>
        <v>ITEM NO-RS-02</v>
      </c>
      <c r="I1281" s="15" t="str">
        <f t="shared" si="136"/>
        <v/>
      </c>
      <c r="J1281" s="15" t="str">
        <f t="shared" si="139"/>
        <v/>
      </c>
      <c r="K1281" s="2">
        <f ca="1">IFERROR(
TRIM(_xlfn.TEXTAFTER(_xlfn.TEXTBEFORE(_xlfn.TEXTAFTER(tblRaw[[#This Row],[GOODS DESCRIPTION]],"QTY"),"/")," ")),
tblRaw[[#This Row],[Unit of measure]]
)</f>
        <v>0</v>
      </c>
      <c r="L1281" s="2" t="str">
        <f t="shared" si="137"/>
        <v/>
      </c>
      <c r="M1281" s="2" t="str">
        <f t="shared" si="138"/>
        <v/>
      </c>
      <c r="N1281" s="2">
        <v>3000</v>
      </c>
      <c r="O1281" s="2" t="s">
        <v>17</v>
      </c>
      <c r="P1281" s="2">
        <v>588.31846999999993</v>
      </c>
      <c r="Q1281" s="2">
        <v>1764955.41</v>
      </c>
      <c r="R1281" s="2">
        <v>7.9234810774410764</v>
      </c>
      <c r="S1281" s="2">
        <v>23770.443232323229</v>
      </c>
      <c r="T1281" s="6">
        <v>646679.69999999995</v>
      </c>
    </row>
    <row r="1282" spans="1:20">
      <c r="A1282" s="5" t="s">
        <v>12</v>
      </c>
      <c r="B1282" s="2" t="s">
        <v>1719</v>
      </c>
      <c r="C1282" s="2" t="s">
        <v>14</v>
      </c>
      <c r="D1282" s="3" t="s">
        <v>18</v>
      </c>
      <c r="E1282" s="2" t="s">
        <v>1720</v>
      </c>
      <c r="F1282" s="2" t="str">
        <f t="shared" ref="F1282:F1345" si="140">IFERROR(TRIM(LEFT(E1282, FIND(" ", E1282)-1)), "")</f>
        <v>STEEL</v>
      </c>
      <c r="G1282" s="2" t="str">
        <f t="shared" ref="G1282:G1345" si="141">IFERROR(TRIM(MID(E1282, FIND(" ", E1282)+1, FIND("(",E1282)-FIND(" ",E1282)-1)), "")</f>
        <v>SCRUBBER 6 PCS SET - OKS-4156</v>
      </c>
      <c r="H1282" s="2" t="str">
        <f t="shared" ref="H1282:H1345" si="142">IFERROR(MID(E1282, FIND("(",E1282)+1, FIND(")",E1282)-FIND("(",E1282)-1), "")</f>
        <v>QTY- 98000 SETS/USD 0.256 PER SET</v>
      </c>
      <c r="I1282" s="15" t="str">
        <f t="shared" ref="I1282:I1345" si="143">IFERROR(MID(E1282, FIND("(",E1282, FIND("P",E1282)) + 1, FIND(" ",E1282, FIND("(",E1282)) - FIND("(",E1282) - 1), "")</f>
        <v>QTY-</v>
      </c>
      <c r="J1282" s="15">
        <f t="shared" si="139"/>
        <v>98000</v>
      </c>
      <c r="K1282" s="2" t="str">
        <f>IFERROR(
TRIM(_xlfn.TEXTAFTER(_xlfn.TEXTBEFORE(_xlfn.TEXTAFTER(tblRaw[[#This Row],[GOODS DESCRIPTION]],"QTY"),"/")," ")),
tblRaw[[#This Row],[Unit of measure]]
)</f>
        <v>98000 SETS</v>
      </c>
      <c r="L1282" s="2">
        <f t="shared" ref="L1282:L1345" si="144">IFERROR(--MID(E1282, FIND("USD",E1282)+4, FIND(" ",E1282,FIND("USD",E1282)+5)-FIND("USD",E1282)-4), IFERROR(--MID(E1282,FIND("CNY",E1282)+4,FIND(" ",E1282,FIND("CNY",E1282)+5)-FIND("CNY",E1282)-4),""))</f>
        <v>0.25600000000000001</v>
      </c>
      <c r="M1282" s="2" t="str">
        <f t="shared" ref="M1282:M1345" si="145">IFERROR(IF(ISNUMBER(SEARCH("USD",E1282)),"USD",IF(ISNUMBER(SEARCH("CNY",E1282)),"CNY","")), "")</f>
        <v>USD</v>
      </c>
      <c r="N1282" s="2">
        <v>8908</v>
      </c>
      <c r="O1282" s="2" t="s">
        <v>17</v>
      </c>
      <c r="P1282" s="2">
        <v>222.412786259542</v>
      </c>
      <c r="Q1282" s="2">
        <v>1981253.1</v>
      </c>
      <c r="R1282" s="2">
        <v>2.9854065269737182</v>
      </c>
      <c r="S1282" s="2">
        <v>26594.001342281881</v>
      </c>
      <c r="T1282" s="6">
        <v>870958.9</v>
      </c>
    </row>
    <row r="1283" spans="1:20">
      <c r="A1283" s="5" t="s">
        <v>12</v>
      </c>
      <c r="B1283" s="2" t="s">
        <v>1721</v>
      </c>
      <c r="C1283" s="2" t="s">
        <v>14</v>
      </c>
      <c r="D1283" s="3" t="s">
        <v>15</v>
      </c>
      <c r="E1283" s="2" t="s">
        <v>1722</v>
      </c>
      <c r="F1283" s="2" t="str">
        <f t="shared" si="140"/>
        <v>RYX-02-021A</v>
      </c>
      <c r="G1283" s="2" t="str">
        <f t="shared" si="141"/>
        <v>MILD STEEL MULTI FUNCTION CLOTH STAND</v>
      </c>
      <c r="H1283" s="2" t="str">
        <f t="shared" si="142"/>
        <v>2592 NOS</v>
      </c>
      <c r="I1283" s="15" t="str">
        <f t="shared" si="143"/>
        <v/>
      </c>
      <c r="J1283" s="15" t="str">
        <f t="shared" ref="J1283:J1346" si="146">IFERROR(--SUBSTITUTE(MID(E1283, FIND("QTY", E1283)+4, FIND(" ",E1283, FIND("QTY",E1283)+5)-FIND("QTY",E1283)-4), ",",""),"")</f>
        <v/>
      </c>
      <c r="K1283" s="2">
        <f ca="1">IFERROR(
TRIM(_xlfn.TEXTAFTER(_xlfn.TEXTBEFORE(_xlfn.TEXTAFTER(tblRaw[[#This Row],[GOODS DESCRIPTION]],"QTY"),"/")," ")),
tblRaw[[#This Row],[Unit of measure]]
)</f>
        <v>0</v>
      </c>
      <c r="L1283" s="2" t="str">
        <f t="shared" si="144"/>
        <v/>
      </c>
      <c r="M1283" s="2" t="str">
        <f t="shared" si="145"/>
        <v/>
      </c>
      <c r="N1283" s="2">
        <v>9504</v>
      </c>
      <c r="O1283" s="2" t="s">
        <v>17</v>
      </c>
      <c r="P1283" s="2">
        <v>192.78123737373741</v>
      </c>
      <c r="Q1283" s="2">
        <v>1832192.88</v>
      </c>
      <c r="R1283" s="2">
        <v>2.5876676157548641</v>
      </c>
      <c r="S1283" s="2">
        <v>24593.193020134229</v>
      </c>
      <c r="T1283" s="6">
        <v>671315.5</v>
      </c>
    </row>
    <row r="1284" spans="1:20">
      <c r="A1284" s="5" t="s">
        <v>12</v>
      </c>
      <c r="B1284" s="2" t="s">
        <v>1721</v>
      </c>
      <c r="C1284" s="2" t="s">
        <v>14</v>
      </c>
      <c r="D1284" s="3" t="s">
        <v>15</v>
      </c>
      <c r="E1284" s="2" t="s">
        <v>1723</v>
      </c>
      <c r="F1284" s="2" t="str">
        <f t="shared" si="140"/>
        <v>STEEL</v>
      </c>
      <c r="G1284" s="2" t="str">
        <f t="shared" si="141"/>
        <v>SALT BOTTLE - NP-19</v>
      </c>
      <c r="H1284" s="2" t="str">
        <f t="shared" si="142"/>
        <v>QTY 30000 PCS / USD 0.4821 PER PCS</v>
      </c>
      <c r="I1284" s="15" t="str">
        <f t="shared" si="143"/>
        <v>QTY</v>
      </c>
      <c r="J1284" s="15">
        <f t="shared" si="146"/>
        <v>30000</v>
      </c>
      <c r="K1284" s="2" t="str">
        <f>IFERROR(
TRIM(_xlfn.TEXTAFTER(_xlfn.TEXTBEFORE(_xlfn.TEXTAFTER(tblRaw[[#This Row],[GOODS DESCRIPTION]],"QTY"),"/")," ")),
tblRaw[[#This Row],[Unit of measure]]
)</f>
        <v>30000 PCS</v>
      </c>
      <c r="L1284" s="2">
        <f t="shared" si="144"/>
        <v>0.48209999999999997</v>
      </c>
      <c r="M1284" s="2" t="str">
        <f t="shared" si="145"/>
        <v>USD</v>
      </c>
      <c r="N1284" s="2">
        <v>4687.5</v>
      </c>
      <c r="O1284" s="2" t="s">
        <v>17</v>
      </c>
      <c r="P1284" s="2">
        <v>242.98251306666671</v>
      </c>
      <c r="Q1284" s="2">
        <v>1138980.53</v>
      </c>
      <c r="R1284" s="2">
        <v>3.2615102425055928</v>
      </c>
      <c r="S1284" s="2">
        <v>15288.32926174497</v>
      </c>
      <c r="T1284" s="6">
        <v>417322.5</v>
      </c>
    </row>
    <row r="1285" spans="1:20">
      <c r="A1285" s="5" t="s">
        <v>12</v>
      </c>
      <c r="B1285" s="2" t="s">
        <v>1721</v>
      </c>
      <c r="C1285" s="2" t="s">
        <v>14</v>
      </c>
      <c r="D1285" s="3" t="s">
        <v>15</v>
      </c>
      <c r="E1285" s="2" t="s">
        <v>1724</v>
      </c>
      <c r="F1285" s="2" t="str">
        <f t="shared" si="140"/>
        <v>STEEL</v>
      </c>
      <c r="G1285" s="2" t="str">
        <f t="shared" si="141"/>
        <v>ZHARA - NP-003</v>
      </c>
      <c r="H1285" s="2" t="str">
        <f t="shared" si="142"/>
        <v>QTY 36000 PCS / USD 0.4347 PER PCS</v>
      </c>
      <c r="I1285" s="15" t="str">
        <f t="shared" si="143"/>
        <v>QTY</v>
      </c>
      <c r="J1285" s="15">
        <f t="shared" si="146"/>
        <v>36000</v>
      </c>
      <c r="K1285" s="2" t="str">
        <f>IFERROR(
TRIM(_xlfn.TEXTAFTER(_xlfn.TEXTBEFORE(_xlfn.TEXTAFTER(tblRaw[[#This Row],[GOODS DESCRIPTION]],"QTY"),"/")," ")),
tblRaw[[#This Row],[Unit of measure]]
)</f>
        <v>36000 PCS</v>
      </c>
      <c r="L1285" s="2">
        <f t="shared" si="144"/>
        <v>0.43469999999999998</v>
      </c>
      <c r="M1285" s="2" t="str">
        <f t="shared" si="145"/>
        <v>USD</v>
      </c>
      <c r="N1285" s="2">
        <v>3360</v>
      </c>
      <c r="O1285" s="2" t="s">
        <v>17</v>
      </c>
      <c r="P1285" s="2">
        <v>366.78433333333328</v>
      </c>
      <c r="Q1285" s="2">
        <v>1232395.3600000001</v>
      </c>
      <c r="R1285" s="2">
        <v>4.9232796420581657</v>
      </c>
      <c r="S1285" s="2">
        <v>16542.219597315441</v>
      </c>
      <c r="T1285" s="6">
        <v>451549.7</v>
      </c>
    </row>
    <row r="1286" spans="1:20">
      <c r="A1286" s="5" t="s">
        <v>12</v>
      </c>
      <c r="B1286" s="2" t="s">
        <v>1721</v>
      </c>
      <c r="C1286" s="2" t="s">
        <v>14</v>
      </c>
      <c r="D1286" s="3" t="s">
        <v>15</v>
      </c>
      <c r="E1286" s="2" t="s">
        <v>1725</v>
      </c>
      <c r="F1286" s="2" t="str">
        <f t="shared" si="140"/>
        <v>RYX-02-020</v>
      </c>
      <c r="G1286" s="2" t="str">
        <f t="shared" si="141"/>
        <v>MILD STEEL MULTI FUNCTION CLOTH STAND</v>
      </c>
      <c r="H1286" s="2" t="str">
        <f t="shared" si="142"/>
        <v>2464 NOS</v>
      </c>
      <c r="I1286" s="15" t="str">
        <f t="shared" si="143"/>
        <v/>
      </c>
      <c r="J1286" s="15" t="str">
        <f t="shared" si="146"/>
        <v/>
      </c>
      <c r="K1286" s="2">
        <f ca="1">IFERROR(
TRIM(_xlfn.TEXTAFTER(_xlfn.TEXTBEFORE(_xlfn.TEXTAFTER(tblRaw[[#This Row],[GOODS DESCRIPTION]],"QTY"),"/")," ")),
tblRaw[[#This Row],[Unit of measure]]
)</f>
        <v>0</v>
      </c>
      <c r="L1286" s="2" t="str">
        <f t="shared" si="144"/>
        <v/>
      </c>
      <c r="M1286" s="2" t="str">
        <f t="shared" si="145"/>
        <v/>
      </c>
      <c r="N1286" s="2">
        <v>8008</v>
      </c>
      <c r="O1286" s="2" t="s">
        <v>17</v>
      </c>
      <c r="P1286" s="2">
        <v>349.00640734265733</v>
      </c>
      <c r="Q1286" s="2">
        <v>2794843.31</v>
      </c>
      <c r="R1286" s="2">
        <v>4.6846497629886894</v>
      </c>
      <c r="S1286" s="2">
        <v>37514.67530201342</v>
      </c>
      <c r="T1286" s="6">
        <v>1024030.7</v>
      </c>
    </row>
    <row r="1287" spans="1:20">
      <c r="A1287" s="5" t="s">
        <v>12</v>
      </c>
      <c r="B1287" s="2" t="s">
        <v>1726</v>
      </c>
      <c r="C1287" s="2" t="s">
        <v>14</v>
      </c>
      <c r="D1287" s="3" t="s">
        <v>15</v>
      </c>
      <c r="E1287" s="2" t="s">
        <v>1727</v>
      </c>
      <c r="F1287" s="2" t="str">
        <f t="shared" si="140"/>
        <v>STAINLESS</v>
      </c>
      <c r="G1287" s="2" t="str">
        <f t="shared" si="141"/>
        <v>STEEL GRATER WITH HANDLE HEXA - KL326D-9S</v>
      </c>
      <c r="H1287" s="2" t="str">
        <f t="shared" si="142"/>
        <v>MILD STEEL</v>
      </c>
      <c r="I1287" s="15" t="str">
        <f t="shared" si="143"/>
        <v/>
      </c>
      <c r="J1287" s="15" t="str">
        <f t="shared" si="146"/>
        <v/>
      </c>
      <c r="K1287" s="2">
        <f ca="1">IFERROR(
TRIM(_xlfn.TEXTAFTER(_xlfn.TEXTBEFORE(_xlfn.TEXTAFTER(tblRaw[[#This Row],[GOODS DESCRIPTION]],"QTY"),"/")," ")),
tblRaw[[#This Row],[Unit of measure]]
)</f>
        <v>0</v>
      </c>
      <c r="L1287" s="2" t="str">
        <f t="shared" si="144"/>
        <v/>
      </c>
      <c r="M1287" s="2" t="str">
        <f t="shared" si="145"/>
        <v/>
      </c>
      <c r="N1287" s="2">
        <v>5500</v>
      </c>
      <c r="O1287" s="2" t="s">
        <v>17</v>
      </c>
      <c r="P1287" s="2">
        <v>321.0617509090909</v>
      </c>
      <c r="Q1287" s="2">
        <v>1765839.63</v>
      </c>
      <c r="R1287" s="2">
        <v>4.3095537034777296</v>
      </c>
      <c r="S1287" s="2">
        <v>23702.545369127511</v>
      </c>
      <c r="T1287" s="6">
        <v>647003.6</v>
      </c>
    </row>
    <row r="1288" spans="1:20">
      <c r="A1288" s="5" t="s">
        <v>12</v>
      </c>
      <c r="B1288" s="2" t="s">
        <v>1726</v>
      </c>
      <c r="C1288" s="2" t="s">
        <v>14</v>
      </c>
      <c r="D1288" s="3" t="s">
        <v>15</v>
      </c>
      <c r="E1288" s="2" t="s">
        <v>1728</v>
      </c>
      <c r="F1288" s="2" t="str">
        <f t="shared" si="140"/>
        <v>STAINLESS</v>
      </c>
      <c r="G1288" s="2" t="str">
        <f t="shared" si="141"/>
        <v>STEEL GRATER WITH HANDLE - KL3241-8S</v>
      </c>
      <c r="H1288" s="2" t="str">
        <f t="shared" si="142"/>
        <v>MILD STEEL</v>
      </c>
      <c r="I1288" s="15" t="str">
        <f t="shared" si="143"/>
        <v/>
      </c>
      <c r="J1288" s="15" t="str">
        <f t="shared" si="146"/>
        <v/>
      </c>
      <c r="K1288" s="2">
        <f ca="1">IFERROR(
TRIM(_xlfn.TEXTAFTER(_xlfn.TEXTBEFORE(_xlfn.TEXTAFTER(tblRaw[[#This Row],[GOODS DESCRIPTION]],"QTY"),"/")," ")),
tblRaw[[#This Row],[Unit of measure]]
)</f>
        <v>0</v>
      </c>
      <c r="L1288" s="2" t="str">
        <f t="shared" si="144"/>
        <v/>
      </c>
      <c r="M1288" s="2" t="str">
        <f t="shared" si="145"/>
        <v/>
      </c>
      <c r="N1288" s="2">
        <v>5050.8</v>
      </c>
      <c r="O1288" s="2" t="s">
        <v>17</v>
      </c>
      <c r="P1288" s="2">
        <v>353.88766730022968</v>
      </c>
      <c r="Q1288" s="2">
        <v>1787415.83</v>
      </c>
      <c r="R1288" s="2">
        <v>4.7501700308755659</v>
      </c>
      <c r="S1288" s="2">
        <v>23992.158791946309</v>
      </c>
      <c r="T1288" s="6">
        <v>654909.19999999995</v>
      </c>
    </row>
    <row r="1289" spans="1:20">
      <c r="A1289" s="5" t="s">
        <v>12</v>
      </c>
      <c r="B1289" s="2" t="s">
        <v>1729</v>
      </c>
      <c r="C1289" s="2" t="s">
        <v>14</v>
      </c>
      <c r="D1289" s="3" t="s">
        <v>18</v>
      </c>
      <c r="E1289" s="2" t="s">
        <v>1730</v>
      </c>
      <c r="F1289" s="2" t="str">
        <f t="shared" si="140"/>
        <v>STEEL</v>
      </c>
      <c r="G1289" s="2" t="str">
        <f t="shared" si="141"/>
        <v>SCRUBBER 2 PCS SET - 8001-2</v>
      </c>
      <c r="H1289" s="2" t="str">
        <f t="shared" si="142"/>
        <v>QTY- 166800 SETS/USD 0.151 PER SET</v>
      </c>
      <c r="I1289" s="15" t="str">
        <f t="shared" si="143"/>
        <v>QTY-</v>
      </c>
      <c r="J1289" s="15">
        <f t="shared" si="146"/>
        <v>166800</v>
      </c>
      <c r="K1289" s="2" t="str">
        <f>IFERROR(
TRIM(_xlfn.TEXTAFTER(_xlfn.TEXTBEFORE(_xlfn.TEXTAFTER(tblRaw[[#This Row],[GOODS DESCRIPTION]],"QTY"),"/")," ")),
tblRaw[[#This Row],[Unit of measure]]
)</f>
        <v>166800 SETS</v>
      </c>
      <c r="L1289" s="2">
        <f t="shared" si="144"/>
        <v>0.151</v>
      </c>
      <c r="M1289" s="2" t="str">
        <f t="shared" si="145"/>
        <v>USD</v>
      </c>
      <c r="N1289" s="2">
        <v>4865</v>
      </c>
      <c r="O1289" s="2" t="s">
        <v>17</v>
      </c>
      <c r="P1289" s="2">
        <v>404.70777595066812</v>
      </c>
      <c r="Q1289" s="2">
        <v>1968903.33</v>
      </c>
      <c r="R1289" s="2">
        <v>5.4250372111349607</v>
      </c>
      <c r="S1289" s="2">
        <v>26392.806032171589</v>
      </c>
      <c r="T1289" s="6">
        <v>865530</v>
      </c>
    </row>
    <row r="1290" spans="1:20">
      <c r="A1290" s="5" t="s">
        <v>12</v>
      </c>
      <c r="B1290" s="2" t="s">
        <v>1731</v>
      </c>
      <c r="C1290" s="2" t="s">
        <v>14</v>
      </c>
      <c r="D1290" s="3" t="s">
        <v>15</v>
      </c>
      <c r="E1290" s="2" t="s">
        <v>1732</v>
      </c>
      <c r="F1290" s="2" t="str">
        <f t="shared" si="140"/>
        <v>STAINLESS</v>
      </c>
      <c r="G1290" s="2" t="str">
        <f t="shared" si="141"/>
        <v>STEEL GRATER WITH HANDLE - DS-25</v>
      </c>
      <c r="H1290" s="2" t="str">
        <f t="shared" si="142"/>
        <v>QTY-50400 PCS/USD 0.2078 PER PCS</v>
      </c>
      <c r="I1290" s="15" t="str">
        <f t="shared" si="143"/>
        <v/>
      </c>
      <c r="J1290" s="15">
        <f t="shared" si="146"/>
        <v>50400</v>
      </c>
      <c r="K1290" s="2" t="str">
        <f>IFERROR(
TRIM(_xlfn.TEXTAFTER(_xlfn.TEXTBEFORE(_xlfn.TEXTAFTER(tblRaw[[#This Row],[GOODS DESCRIPTION]],"QTY"),"/")," ")),
tblRaw[[#This Row],[Unit of measure]]
)</f>
        <v>PCS</v>
      </c>
      <c r="L1290" s="2">
        <f t="shared" si="144"/>
        <v>0.20780000000000001</v>
      </c>
      <c r="M1290" s="2" t="str">
        <f t="shared" si="145"/>
        <v>USD</v>
      </c>
      <c r="N1290" s="2">
        <v>1680</v>
      </c>
      <c r="O1290" s="2" t="s">
        <v>17</v>
      </c>
      <c r="P1290" s="2">
        <v>485.18457738095242</v>
      </c>
      <c r="Q1290" s="2">
        <v>815110.09</v>
      </c>
      <c r="R1290" s="2">
        <v>6.5477000996079946</v>
      </c>
      <c r="S1290" s="2">
        <v>11000.13616734143</v>
      </c>
      <c r="T1290" s="6">
        <v>298656.3</v>
      </c>
    </row>
    <row r="1291" spans="1:20">
      <c r="A1291" s="5" t="s">
        <v>12</v>
      </c>
      <c r="B1291" s="2" t="s">
        <v>1731</v>
      </c>
      <c r="C1291" s="2" t="s">
        <v>14</v>
      </c>
      <c r="D1291" s="3" t="s">
        <v>15</v>
      </c>
      <c r="E1291" s="2" t="s">
        <v>1733</v>
      </c>
      <c r="F1291" s="2" t="str">
        <f t="shared" si="140"/>
        <v>STEEL</v>
      </c>
      <c r="G1291" s="2" t="str">
        <f t="shared" si="141"/>
        <v>ZHARA - NP-003</v>
      </c>
      <c r="H1291" s="2" t="str">
        <f t="shared" si="142"/>
        <v>QTY-30000 PCS/USD 0.4258 PER PCS</v>
      </c>
      <c r="I1291" s="15" t="str">
        <f t="shared" si="143"/>
        <v>QTY-30000</v>
      </c>
      <c r="J1291" s="15">
        <f t="shared" si="146"/>
        <v>30000</v>
      </c>
      <c r="K1291" s="2" t="str">
        <f>IFERROR(
TRIM(_xlfn.TEXTAFTER(_xlfn.TEXTBEFORE(_xlfn.TEXTAFTER(tblRaw[[#This Row],[GOODS DESCRIPTION]],"QTY"),"/")," ")),
tblRaw[[#This Row],[Unit of measure]]
)</f>
        <v>PCS</v>
      </c>
      <c r="L1291" s="2">
        <f t="shared" si="144"/>
        <v>0.42580000000000001</v>
      </c>
      <c r="M1291" s="2" t="str">
        <f t="shared" si="145"/>
        <v>USD</v>
      </c>
      <c r="N1291" s="2">
        <v>2800</v>
      </c>
      <c r="O1291" s="2" t="s">
        <v>17</v>
      </c>
      <c r="P1291" s="2">
        <v>355.06599642857151</v>
      </c>
      <c r="Q1291" s="2">
        <v>994184.79</v>
      </c>
      <c r="R1291" s="2">
        <v>4.7917138519375371</v>
      </c>
      <c r="S1291" s="2">
        <v>13416.798785425101</v>
      </c>
      <c r="T1291" s="6">
        <v>364269.4</v>
      </c>
    </row>
    <row r="1292" spans="1:20">
      <c r="A1292" s="5" t="s">
        <v>12</v>
      </c>
      <c r="B1292" s="2" t="s">
        <v>1731</v>
      </c>
      <c r="C1292" s="2" t="s">
        <v>14</v>
      </c>
      <c r="D1292" s="3" t="s">
        <v>15</v>
      </c>
      <c r="E1292" s="2" t="s">
        <v>1734</v>
      </c>
      <c r="F1292" s="2" t="str">
        <f t="shared" si="140"/>
        <v>STEEL</v>
      </c>
      <c r="G1292" s="2" t="str">
        <f t="shared" si="141"/>
        <v>TEA STRAINER - NP-55</v>
      </c>
      <c r="H1292" s="2" t="str">
        <f t="shared" si="142"/>
        <v>QTY-61200 PCS/USD 0.3023 PER PCS</v>
      </c>
      <c r="I1292" s="15" t="str">
        <f t="shared" si="143"/>
        <v>QTY-61200</v>
      </c>
      <c r="J1292" s="15">
        <f t="shared" si="146"/>
        <v>61200</v>
      </c>
      <c r="K1292" s="2" t="str">
        <f>IFERROR(
TRIM(_xlfn.TEXTAFTER(_xlfn.TEXTBEFORE(_xlfn.TEXTAFTER(tblRaw[[#This Row],[GOODS DESCRIPTION]],"QTY"),"/")," ")),
tblRaw[[#This Row],[Unit of measure]]
)</f>
        <v>PCS</v>
      </c>
      <c r="L1292" s="2">
        <f t="shared" si="144"/>
        <v>0.30230000000000001</v>
      </c>
      <c r="M1292" s="2" t="str">
        <f t="shared" si="145"/>
        <v>USD</v>
      </c>
      <c r="N1292" s="2">
        <v>2805</v>
      </c>
      <c r="O1292" s="2" t="s">
        <v>17</v>
      </c>
      <c r="P1292" s="2">
        <v>513.33026381461673</v>
      </c>
      <c r="Q1292" s="2">
        <v>1439891.39</v>
      </c>
      <c r="R1292" s="2">
        <v>6.9275339246237078</v>
      </c>
      <c r="S1292" s="2">
        <v>19431.732658569501</v>
      </c>
      <c r="T1292" s="6">
        <v>527576.19999999995</v>
      </c>
    </row>
    <row r="1293" spans="1:20">
      <c r="A1293" s="5" t="s">
        <v>12</v>
      </c>
      <c r="B1293" s="2" t="s">
        <v>1735</v>
      </c>
      <c r="C1293" s="2" t="s">
        <v>14</v>
      </c>
      <c r="D1293" s="3" t="s">
        <v>15</v>
      </c>
      <c r="E1293" s="2" t="s">
        <v>1736</v>
      </c>
      <c r="F1293" s="2" t="str">
        <f t="shared" si="140"/>
        <v>STAINLESS</v>
      </c>
      <c r="G1293" s="2" t="str">
        <f t="shared" si="141"/>
        <v>STEEL SPORTS BOTTLE 750ML S-308-C6 - NP-20</v>
      </c>
      <c r="H1293" s="2" t="str">
        <f t="shared" si="142"/>
        <v>QTY-38160 PCS/USD 1.022 PER PCS</v>
      </c>
      <c r="I1293" s="15" t="str">
        <f t="shared" si="143"/>
        <v>QTY-38160</v>
      </c>
      <c r="J1293" s="15">
        <f t="shared" si="146"/>
        <v>38160</v>
      </c>
      <c r="K1293" s="2" t="str">
        <f>IFERROR(
TRIM(_xlfn.TEXTAFTER(_xlfn.TEXTBEFORE(_xlfn.TEXTAFTER(tblRaw[[#This Row],[GOODS DESCRIPTION]],"QTY"),"/")," ")),
tblRaw[[#This Row],[Unit of measure]]
)</f>
        <v>PCS</v>
      </c>
      <c r="L1293" s="2">
        <f t="shared" si="144"/>
        <v>1.022</v>
      </c>
      <c r="M1293" s="2" t="str">
        <f t="shared" si="145"/>
        <v>USD</v>
      </c>
      <c r="N1293" s="2">
        <v>6784</v>
      </c>
      <c r="O1293" s="2" t="s">
        <v>17</v>
      </c>
      <c r="P1293" s="2">
        <v>447.11967275943402</v>
      </c>
      <c r="Q1293" s="2">
        <v>3033259.86</v>
      </c>
      <c r="R1293" s="2">
        <v>6.0340036809640214</v>
      </c>
      <c r="S1293" s="2">
        <v>40934.680971659916</v>
      </c>
      <c r="T1293" s="6">
        <v>1111386.3999999999</v>
      </c>
    </row>
    <row r="1294" spans="1:20">
      <c r="A1294" s="5" t="s">
        <v>12</v>
      </c>
      <c r="B1294" s="2" t="s">
        <v>1735</v>
      </c>
      <c r="C1294" s="2" t="s">
        <v>14</v>
      </c>
      <c r="D1294" s="3" t="s">
        <v>15</v>
      </c>
      <c r="E1294" s="2" t="s">
        <v>1737</v>
      </c>
      <c r="F1294" s="2" t="str">
        <f t="shared" si="140"/>
        <v>STEEL</v>
      </c>
      <c r="G1294" s="2" t="str">
        <f t="shared" si="141"/>
        <v>ZHARA - NP-003</v>
      </c>
      <c r="H1294" s="2" t="str">
        <f t="shared" si="142"/>
        <v>QTY-72000 PCS/USD 0.4263 PER PCS</v>
      </c>
      <c r="I1294" s="15" t="str">
        <f t="shared" si="143"/>
        <v>QTY-72000</v>
      </c>
      <c r="J1294" s="15">
        <f t="shared" si="146"/>
        <v>72000</v>
      </c>
      <c r="K1294" s="2" t="str">
        <f>IFERROR(
TRIM(_xlfn.TEXTAFTER(_xlfn.TEXTBEFORE(_xlfn.TEXTAFTER(tblRaw[[#This Row],[GOODS DESCRIPTION]],"QTY"),"/")," ")),
tblRaw[[#This Row],[Unit of measure]]
)</f>
        <v>PCS</v>
      </c>
      <c r="L1294" s="2">
        <f t="shared" si="144"/>
        <v>0.42630000000000001</v>
      </c>
      <c r="M1294" s="2" t="str">
        <f t="shared" si="145"/>
        <v>USD</v>
      </c>
      <c r="N1294" s="2">
        <v>6720</v>
      </c>
      <c r="O1294" s="2" t="s">
        <v>17</v>
      </c>
      <c r="P1294" s="2">
        <v>353.51989285714291</v>
      </c>
      <c r="Q1294" s="2">
        <v>2375653.6800000002</v>
      </c>
      <c r="R1294" s="2">
        <v>4.770848756506652</v>
      </c>
      <c r="S1294" s="2">
        <v>32060.103643724698</v>
      </c>
      <c r="T1294" s="6">
        <v>870439.5</v>
      </c>
    </row>
    <row r="1295" spans="1:20">
      <c r="A1295" s="5" t="s">
        <v>12</v>
      </c>
      <c r="B1295" s="2" t="s">
        <v>1735</v>
      </c>
      <c r="C1295" s="2" t="s">
        <v>14</v>
      </c>
      <c r="D1295" s="3" t="s">
        <v>15</v>
      </c>
      <c r="E1295" s="2" t="s">
        <v>1738</v>
      </c>
      <c r="F1295" s="2" t="str">
        <f t="shared" si="140"/>
        <v>STAINLESS</v>
      </c>
      <c r="G1295" s="2" t="str">
        <f t="shared" si="141"/>
        <v>STEEL COLA BOTTLE 750ML SK750 - SL-01</v>
      </c>
      <c r="H1295" s="2" t="str">
        <f t="shared" si="142"/>
        <v>QTY-2232 PCS/USD 1.20 PER PCS</v>
      </c>
      <c r="I1295" s="15" t="str">
        <f t="shared" si="143"/>
        <v/>
      </c>
      <c r="J1295" s="15">
        <f t="shared" si="146"/>
        <v>2232</v>
      </c>
      <c r="K1295" s="2" t="str">
        <f>IFERROR(
TRIM(_xlfn.TEXTAFTER(_xlfn.TEXTBEFORE(_xlfn.TEXTAFTER(tblRaw[[#This Row],[GOODS DESCRIPTION]],"QTY"),"/")," ")),
tblRaw[[#This Row],[Unit of measure]]
)</f>
        <v>PCS</v>
      </c>
      <c r="L1295" s="2">
        <f t="shared" si="144"/>
        <v>1.2</v>
      </c>
      <c r="M1295" s="2" t="str">
        <f t="shared" si="145"/>
        <v>USD</v>
      </c>
      <c r="N1295" s="2">
        <v>421.6</v>
      </c>
      <c r="O1295" s="2" t="s">
        <v>17</v>
      </c>
      <c r="P1295" s="2">
        <v>494.11174098671728</v>
      </c>
      <c r="Q1295" s="2">
        <v>208317.51</v>
      </c>
      <c r="R1295" s="2">
        <v>6.6681746421959156</v>
      </c>
      <c r="S1295" s="2">
        <v>2811.3024291497982</v>
      </c>
      <c r="T1295" s="6">
        <v>76327.600000000006</v>
      </c>
    </row>
    <row r="1296" spans="1:20">
      <c r="A1296" s="5" t="s">
        <v>12</v>
      </c>
      <c r="B1296" s="2" t="s">
        <v>1739</v>
      </c>
      <c r="C1296" s="2" t="s">
        <v>14</v>
      </c>
      <c r="D1296" s="3" t="s">
        <v>15</v>
      </c>
      <c r="E1296" s="2" t="s">
        <v>1740</v>
      </c>
      <c r="F1296" s="2" t="str">
        <f t="shared" si="140"/>
        <v>RYX-02-020</v>
      </c>
      <c r="G1296" s="2" t="str">
        <f t="shared" si="141"/>
        <v>MILD STEEL MULTI FUNCTION CLOTH STAND</v>
      </c>
      <c r="H1296" s="2" t="str">
        <f t="shared" si="142"/>
        <v>1232 NOS</v>
      </c>
      <c r="I1296" s="15" t="str">
        <f t="shared" si="143"/>
        <v/>
      </c>
      <c r="J1296" s="15" t="str">
        <f t="shared" si="146"/>
        <v/>
      </c>
      <c r="K1296" s="2">
        <f ca="1">IFERROR(
TRIM(_xlfn.TEXTAFTER(_xlfn.TEXTBEFORE(_xlfn.TEXTAFTER(tblRaw[[#This Row],[GOODS DESCRIPTION]],"QTY"),"/")," ")),
tblRaw[[#This Row],[Unit of measure]]
)</f>
        <v>0</v>
      </c>
      <c r="L1296" s="2" t="str">
        <f t="shared" si="144"/>
        <v/>
      </c>
      <c r="M1296" s="2" t="str">
        <f t="shared" si="145"/>
        <v/>
      </c>
      <c r="N1296" s="2">
        <v>4004</v>
      </c>
      <c r="O1296" s="2" t="s">
        <v>17</v>
      </c>
      <c r="P1296" s="2">
        <v>337.04969780219778</v>
      </c>
      <c r="Q1296" s="2">
        <v>1349546.99</v>
      </c>
      <c r="R1296" s="2">
        <v>4.4407074809248712</v>
      </c>
      <c r="S1296" s="2">
        <v>17780.59275362319</v>
      </c>
      <c r="T1296" s="6">
        <v>494474</v>
      </c>
    </row>
    <row r="1297" spans="1:20">
      <c r="A1297" s="5" t="s">
        <v>12</v>
      </c>
      <c r="B1297" s="2" t="s">
        <v>1741</v>
      </c>
      <c r="C1297" s="2" t="s">
        <v>14</v>
      </c>
      <c r="D1297" s="3" t="s">
        <v>15</v>
      </c>
      <c r="E1297" s="2" t="s">
        <v>1742</v>
      </c>
      <c r="F1297" s="2" t="str">
        <f t="shared" si="140"/>
        <v>STEEL</v>
      </c>
      <c r="G1297" s="2" t="str">
        <f t="shared" si="141"/>
        <v>KITCHEN CADDLE AM-254</v>
      </c>
      <c r="H1297" s="2" t="str">
        <f t="shared" si="142"/>
        <v>QTY- 540 PCS/USD 0.516 PER PCS</v>
      </c>
      <c r="I1297" s="15" t="str">
        <f t="shared" si="143"/>
        <v/>
      </c>
      <c r="J1297" s="15">
        <f t="shared" si="146"/>
        <v>540</v>
      </c>
      <c r="K1297" s="2" t="str">
        <f>IFERROR(
TRIM(_xlfn.TEXTAFTER(_xlfn.TEXTBEFORE(_xlfn.TEXTAFTER(tblRaw[[#This Row],[GOODS DESCRIPTION]],"QTY"),"/")," ")),
tblRaw[[#This Row],[Unit of measure]]
)</f>
        <v>540 PCS</v>
      </c>
      <c r="L1297" s="2">
        <f t="shared" si="144"/>
        <v>0.51600000000000001</v>
      </c>
      <c r="M1297" s="2" t="str">
        <f t="shared" si="145"/>
        <v>USD</v>
      </c>
      <c r="N1297" s="2">
        <v>60</v>
      </c>
      <c r="O1297" s="2" t="s">
        <v>17</v>
      </c>
      <c r="P1297" s="2">
        <v>369.26583333333332</v>
      </c>
      <c r="Q1297" s="2">
        <v>22155.95</v>
      </c>
      <c r="R1297" s="2">
        <v>4.8651624945103196</v>
      </c>
      <c r="S1297" s="2">
        <v>291.90974967061919</v>
      </c>
      <c r="T1297" s="6">
        <v>8117.9</v>
      </c>
    </row>
    <row r="1298" spans="1:20">
      <c r="A1298" s="5" t="s">
        <v>12</v>
      </c>
      <c r="B1298" s="2" t="s">
        <v>1741</v>
      </c>
      <c r="C1298" s="2" t="s">
        <v>14</v>
      </c>
      <c r="D1298" s="3" t="s">
        <v>15</v>
      </c>
      <c r="E1298" s="2" t="s">
        <v>1743</v>
      </c>
      <c r="F1298" s="2" t="str">
        <f t="shared" si="140"/>
        <v>STEEL</v>
      </c>
      <c r="G1298" s="2" t="str">
        <f t="shared" si="141"/>
        <v>ZHARA NP-003</v>
      </c>
      <c r="H1298" s="2" t="str">
        <f t="shared" si="142"/>
        <v>QTY- 42000 PCS/USD 0.425 PER PCS</v>
      </c>
      <c r="I1298" s="15" t="str">
        <f t="shared" si="143"/>
        <v>QTY-</v>
      </c>
      <c r="J1298" s="15">
        <f t="shared" si="146"/>
        <v>42000</v>
      </c>
      <c r="K1298" s="2" t="str">
        <f>IFERROR(
TRIM(_xlfn.TEXTAFTER(_xlfn.TEXTBEFORE(_xlfn.TEXTAFTER(tblRaw[[#This Row],[GOODS DESCRIPTION]],"QTY"),"/")," ")),
tblRaw[[#This Row],[Unit of measure]]
)</f>
        <v>42000 PCS</v>
      </c>
      <c r="L1298" s="2">
        <f t="shared" si="144"/>
        <v>0.42499999999999999</v>
      </c>
      <c r="M1298" s="2" t="str">
        <f t="shared" si="145"/>
        <v>USD</v>
      </c>
      <c r="N1298" s="2">
        <v>3920</v>
      </c>
      <c r="O1298" s="2" t="s">
        <v>17</v>
      </c>
      <c r="P1298" s="2">
        <v>362.07546173469387</v>
      </c>
      <c r="Q1298" s="2">
        <v>1419335.81</v>
      </c>
      <c r="R1298" s="2">
        <v>4.7704276908391812</v>
      </c>
      <c r="S1298" s="2">
        <v>18700.07654808959</v>
      </c>
      <c r="T1298" s="6">
        <v>520044.7</v>
      </c>
    </row>
    <row r="1299" spans="1:20">
      <c r="A1299" s="5" t="s">
        <v>12</v>
      </c>
      <c r="B1299" s="2" t="s">
        <v>1741</v>
      </c>
      <c r="C1299" s="2" t="s">
        <v>14</v>
      </c>
      <c r="D1299" s="3" t="s">
        <v>15</v>
      </c>
      <c r="E1299" s="2" t="s">
        <v>1744</v>
      </c>
      <c r="F1299" s="2" t="str">
        <f t="shared" si="140"/>
        <v>STEEL</v>
      </c>
      <c r="G1299" s="2" t="str">
        <f t="shared" si="141"/>
        <v>TEA STRAINER NP-55</v>
      </c>
      <c r="H1299" s="2" t="str">
        <f t="shared" si="142"/>
        <v>QTY- 61200 PCS/USD 0.3014 PER PCS</v>
      </c>
      <c r="I1299" s="15" t="str">
        <f t="shared" si="143"/>
        <v>QTY-</v>
      </c>
      <c r="J1299" s="15">
        <f t="shared" si="146"/>
        <v>61200</v>
      </c>
      <c r="K1299" s="2" t="str">
        <f>IFERROR(
TRIM(_xlfn.TEXTAFTER(_xlfn.TEXTBEFORE(_xlfn.TEXTAFTER(tblRaw[[#This Row],[GOODS DESCRIPTION]],"QTY"),"/")," ")),
tblRaw[[#This Row],[Unit of measure]]
)</f>
        <v>61200 PCS</v>
      </c>
      <c r="L1299" s="2">
        <f t="shared" si="144"/>
        <v>0.3014</v>
      </c>
      <c r="M1299" s="2" t="str">
        <f t="shared" si="145"/>
        <v>USD</v>
      </c>
      <c r="N1299" s="2">
        <v>2805</v>
      </c>
      <c r="O1299" s="2" t="s">
        <v>17</v>
      </c>
      <c r="P1299" s="2">
        <v>522.63474509803916</v>
      </c>
      <c r="Q1299" s="2">
        <v>1465990.46</v>
      </c>
      <c r="R1299" s="2">
        <v>6.8858332687488684</v>
      </c>
      <c r="S1299" s="2">
        <v>19314.762318840581</v>
      </c>
      <c r="T1299" s="6">
        <v>537138.9</v>
      </c>
    </row>
    <row r="1300" spans="1:20">
      <c r="A1300" s="5" t="s">
        <v>12</v>
      </c>
      <c r="B1300" s="2" t="s">
        <v>1741</v>
      </c>
      <c r="C1300" s="2" t="s">
        <v>14</v>
      </c>
      <c r="D1300" s="3" t="s">
        <v>15</v>
      </c>
      <c r="E1300" s="2" t="s">
        <v>1745</v>
      </c>
      <c r="F1300" s="2" t="str">
        <f t="shared" si="140"/>
        <v>STEEL</v>
      </c>
      <c r="G1300" s="2" t="str">
        <f t="shared" si="141"/>
        <v>KITCHEN TURNER AM-253</v>
      </c>
      <c r="H1300" s="2" t="str">
        <f t="shared" si="142"/>
        <v>QTY- 540 PCS/USD 0.516 PER PCS</v>
      </c>
      <c r="I1300" s="15" t="str">
        <f t="shared" si="143"/>
        <v/>
      </c>
      <c r="J1300" s="15">
        <f t="shared" si="146"/>
        <v>540</v>
      </c>
      <c r="K1300" s="2" t="str">
        <f>IFERROR(
TRIM(_xlfn.TEXTAFTER(_xlfn.TEXTBEFORE(_xlfn.TEXTAFTER(tblRaw[[#This Row],[GOODS DESCRIPTION]],"QTY"),"/")," ")),
tblRaw[[#This Row],[Unit of measure]]
)</f>
        <v>540 PCS</v>
      </c>
      <c r="L1300" s="2">
        <f t="shared" si="144"/>
        <v>0.51600000000000001</v>
      </c>
      <c r="M1300" s="2" t="str">
        <f t="shared" si="145"/>
        <v>USD</v>
      </c>
      <c r="N1300" s="2">
        <v>60</v>
      </c>
      <c r="O1300" s="2" t="s">
        <v>17</v>
      </c>
      <c r="P1300" s="2">
        <v>369.26583333333332</v>
      </c>
      <c r="Q1300" s="2">
        <v>22155.95</v>
      </c>
      <c r="R1300" s="2">
        <v>4.8651624945103196</v>
      </c>
      <c r="S1300" s="2">
        <v>291.90974967061919</v>
      </c>
      <c r="T1300" s="6">
        <v>8117.9</v>
      </c>
    </row>
    <row r="1301" spans="1:20">
      <c r="A1301" s="5" t="s">
        <v>12</v>
      </c>
      <c r="B1301" s="2" t="s">
        <v>1746</v>
      </c>
      <c r="C1301" s="2" t="s">
        <v>14</v>
      </c>
      <c r="D1301" s="3" t="s">
        <v>15</v>
      </c>
      <c r="E1301" s="2" t="s">
        <v>1747</v>
      </c>
      <c r="F1301" s="2" t="str">
        <f t="shared" si="140"/>
        <v>STAINLESS</v>
      </c>
      <c r="G1301" s="2" t="str">
        <f t="shared" si="141"/>
        <v>STEEL SPORTS BOTTLE - KWB-600F</v>
      </c>
      <c r="H1301" s="2" t="str">
        <f t="shared" si="142"/>
        <v>QTY-50400 PCS/USD 1.00 PER PCS</v>
      </c>
      <c r="I1301" s="15" t="str">
        <f t="shared" si="143"/>
        <v>QTY-50400</v>
      </c>
      <c r="J1301" s="15">
        <f t="shared" si="146"/>
        <v>50400</v>
      </c>
      <c r="K1301" s="2" t="str">
        <f>IFERROR(
TRIM(_xlfn.TEXTAFTER(_xlfn.TEXTBEFORE(_xlfn.TEXTAFTER(tblRaw[[#This Row],[GOODS DESCRIPTION]],"QTY"),"/")," ")),
tblRaw[[#This Row],[Unit of measure]]
)</f>
        <v>PCS</v>
      </c>
      <c r="L1301" s="2">
        <f t="shared" si="144"/>
        <v>1</v>
      </c>
      <c r="M1301" s="2" t="str">
        <f t="shared" si="145"/>
        <v>USD</v>
      </c>
      <c r="N1301" s="2">
        <v>7897.5</v>
      </c>
      <c r="O1301" s="2" t="s">
        <v>17</v>
      </c>
      <c r="P1301" s="2">
        <v>491.21719151630259</v>
      </c>
      <c r="Q1301" s="2">
        <v>3879387.77</v>
      </c>
      <c r="R1301" s="2">
        <v>6.4718997564730252</v>
      </c>
      <c r="S1301" s="2">
        <v>51111.828326745723</v>
      </c>
      <c r="T1301" s="6">
        <v>1421407.8</v>
      </c>
    </row>
    <row r="1302" spans="1:20">
      <c r="A1302" s="5" t="s">
        <v>12</v>
      </c>
      <c r="B1302" s="2" t="s">
        <v>1748</v>
      </c>
      <c r="C1302" s="2" t="s">
        <v>14</v>
      </c>
      <c r="D1302" s="3" t="s">
        <v>15</v>
      </c>
      <c r="E1302" s="2" t="s">
        <v>1749</v>
      </c>
      <c r="F1302" s="2" t="str">
        <f t="shared" si="140"/>
        <v>STEEL</v>
      </c>
      <c r="G1302" s="2" t="str">
        <f t="shared" si="141"/>
        <v>HAND BLENDER RS-02</v>
      </c>
      <c r="H1302" s="2" t="str">
        <f t="shared" si="142"/>
        <v>QTY-30000 PCS/USD 0.4304 PER PCS</v>
      </c>
      <c r="I1302" s="15" t="str">
        <f t="shared" si="143"/>
        <v/>
      </c>
      <c r="J1302" s="15">
        <f t="shared" si="146"/>
        <v>30000</v>
      </c>
      <c r="K1302" s="2" t="str">
        <f>IFERROR(
TRIM(_xlfn.TEXTAFTER(_xlfn.TEXTBEFORE(_xlfn.TEXTAFTER(tblRaw[[#This Row],[GOODS DESCRIPTION]],"QTY"),"/")," ")),
tblRaw[[#This Row],[Unit of measure]]
)</f>
        <v>PCS</v>
      </c>
      <c r="L1302" s="2">
        <f t="shared" si="144"/>
        <v>0.4304</v>
      </c>
      <c r="M1302" s="2" t="str">
        <f t="shared" si="145"/>
        <v>USD</v>
      </c>
      <c r="N1302" s="2">
        <v>1950</v>
      </c>
      <c r="O1302" s="2" t="s">
        <v>17</v>
      </c>
      <c r="P1302" s="2">
        <v>525.26660512820513</v>
      </c>
      <c r="Q1302" s="2">
        <v>1024269.88</v>
      </c>
      <c r="R1302" s="2">
        <v>6.934212608953203</v>
      </c>
      <c r="S1302" s="2">
        <v>13521.71458745875</v>
      </c>
      <c r="T1302" s="6">
        <v>375292.5</v>
      </c>
    </row>
    <row r="1303" spans="1:20">
      <c r="A1303" s="5" t="s">
        <v>12</v>
      </c>
      <c r="B1303" s="2" t="s">
        <v>1748</v>
      </c>
      <c r="C1303" s="2" t="s">
        <v>14</v>
      </c>
      <c r="D1303" s="3" t="s">
        <v>15</v>
      </c>
      <c r="E1303" s="2" t="s">
        <v>1750</v>
      </c>
      <c r="F1303" s="2" t="str">
        <f t="shared" si="140"/>
        <v>STEEL</v>
      </c>
      <c r="G1303" s="2" t="str">
        <f t="shared" si="141"/>
        <v>ZHARA NP-003</v>
      </c>
      <c r="H1303" s="2" t="str">
        <f t="shared" si="142"/>
        <v>QTY-48000 PCS/USD 0.4232 PER PCS</v>
      </c>
      <c r="I1303" s="15" t="str">
        <f t="shared" si="143"/>
        <v>QTY-48000</v>
      </c>
      <c r="J1303" s="15">
        <f t="shared" si="146"/>
        <v>48000</v>
      </c>
      <c r="K1303" s="2" t="str">
        <f>IFERROR(
TRIM(_xlfn.TEXTAFTER(_xlfn.TEXTBEFORE(_xlfn.TEXTAFTER(tblRaw[[#This Row],[GOODS DESCRIPTION]],"QTY"),"/")," ")),
tblRaw[[#This Row],[Unit of measure]]
)</f>
        <v>PCS</v>
      </c>
      <c r="L1303" s="2">
        <f t="shared" si="144"/>
        <v>0.42320000000000002</v>
      </c>
      <c r="M1303" s="2" t="str">
        <f t="shared" si="145"/>
        <v>USD</v>
      </c>
      <c r="N1303" s="2">
        <v>4480</v>
      </c>
      <c r="O1303" s="2" t="s">
        <v>17</v>
      </c>
      <c r="P1303" s="2">
        <v>359.69120758928568</v>
      </c>
      <c r="Q1303" s="2">
        <v>1611416.61</v>
      </c>
      <c r="R1303" s="2">
        <v>4.7483987800565766</v>
      </c>
      <c r="S1303" s="2">
        <v>21272.826534653472</v>
      </c>
      <c r="T1303" s="6">
        <v>590423</v>
      </c>
    </row>
    <row r="1304" spans="1:20">
      <c r="A1304" s="5" t="s">
        <v>12</v>
      </c>
      <c r="B1304" s="2" t="s">
        <v>1751</v>
      </c>
      <c r="C1304" s="2" t="s">
        <v>14</v>
      </c>
      <c r="D1304" s="3" t="s">
        <v>15</v>
      </c>
      <c r="E1304" s="2" t="s">
        <v>1752</v>
      </c>
      <c r="F1304" s="2" t="str">
        <f t="shared" si="140"/>
        <v>STEEL</v>
      </c>
      <c r="G1304" s="2" t="str">
        <f t="shared" si="141"/>
        <v>ZHARA - NP-003</v>
      </c>
      <c r="H1304" s="2" t="str">
        <f t="shared" si="142"/>
        <v>TOTAL 36000 PCS</v>
      </c>
      <c r="I1304" s="15" t="str">
        <f t="shared" si="143"/>
        <v>TOTAL</v>
      </c>
      <c r="J1304" s="15" t="str">
        <f t="shared" si="146"/>
        <v/>
      </c>
      <c r="K1304" s="2">
        <f ca="1">IFERROR(
TRIM(_xlfn.TEXTAFTER(_xlfn.TEXTBEFORE(_xlfn.TEXTAFTER(tblRaw[[#This Row],[GOODS DESCRIPTION]],"QTY"),"/")," ")),
tblRaw[[#This Row],[Unit of measure]]
)</f>
        <v>0</v>
      </c>
      <c r="L1304" s="2" t="str">
        <f t="shared" si="144"/>
        <v/>
      </c>
      <c r="M1304" s="2" t="str">
        <f t="shared" si="145"/>
        <v/>
      </c>
      <c r="N1304" s="2">
        <v>3360</v>
      </c>
      <c r="O1304" s="2" t="s">
        <v>17</v>
      </c>
      <c r="P1304" s="2">
        <v>360.21914285714291</v>
      </c>
      <c r="Q1304" s="2">
        <v>1210336.32</v>
      </c>
      <c r="R1304" s="2">
        <v>4.7334972780176461</v>
      </c>
      <c r="S1304" s="2">
        <v>15904.55085413929</v>
      </c>
      <c r="T1304" s="6">
        <v>443467.2</v>
      </c>
    </row>
    <row r="1305" spans="1:20">
      <c r="A1305" s="5" t="s">
        <v>12</v>
      </c>
      <c r="B1305" s="2" t="s">
        <v>1751</v>
      </c>
      <c r="C1305" s="2" t="s">
        <v>14</v>
      </c>
      <c r="D1305" s="3" t="s">
        <v>15</v>
      </c>
      <c r="E1305" s="2" t="s">
        <v>1753</v>
      </c>
      <c r="F1305" s="2" t="str">
        <f t="shared" si="140"/>
        <v>STEEL</v>
      </c>
      <c r="G1305" s="2" t="str">
        <f t="shared" si="141"/>
        <v>TEA STRAINER - NP-55</v>
      </c>
      <c r="H1305" s="2" t="str">
        <f t="shared" si="142"/>
        <v>TOTAL 68328 PCS</v>
      </c>
      <c r="I1305" s="15" t="str">
        <f t="shared" si="143"/>
        <v>TOTAL</v>
      </c>
      <c r="J1305" s="15" t="str">
        <f t="shared" si="146"/>
        <v/>
      </c>
      <c r="K1305" s="2">
        <f ca="1">IFERROR(
TRIM(_xlfn.TEXTAFTER(_xlfn.TEXTBEFORE(_xlfn.TEXTAFTER(tblRaw[[#This Row],[GOODS DESCRIPTION]],"QTY"),"/")," ")),
tblRaw[[#This Row],[Unit of measure]]
)</f>
        <v>0</v>
      </c>
      <c r="L1305" s="2" t="str">
        <f t="shared" si="144"/>
        <v/>
      </c>
      <c r="M1305" s="2" t="str">
        <f t="shared" si="145"/>
        <v/>
      </c>
      <c r="N1305" s="2">
        <v>3131.7</v>
      </c>
      <c r="O1305" s="2" t="s">
        <v>17</v>
      </c>
      <c r="P1305" s="2">
        <v>517.18018328703261</v>
      </c>
      <c r="Q1305" s="2">
        <v>1619653.18</v>
      </c>
      <c r="R1305" s="2">
        <v>6.7960602271620587</v>
      </c>
      <c r="S1305" s="2">
        <v>21283.221813403419</v>
      </c>
      <c r="T1305" s="6">
        <v>593440.9</v>
      </c>
    </row>
    <row r="1306" spans="1:20">
      <c r="A1306" s="5" t="s">
        <v>12</v>
      </c>
      <c r="B1306" s="2" t="s">
        <v>1754</v>
      </c>
      <c r="C1306" s="2" t="s">
        <v>14</v>
      </c>
      <c r="D1306" s="3" t="s">
        <v>15</v>
      </c>
      <c r="E1306" s="2" t="s">
        <v>1755</v>
      </c>
      <c r="F1306" s="2" t="str">
        <f t="shared" si="140"/>
        <v>STAINLESS</v>
      </c>
      <c r="G1306" s="2" t="str">
        <f t="shared" si="141"/>
        <v>STEEL BOTTLE 750ML SG805-AM-06</v>
      </c>
      <c r="H1306" s="2" t="str">
        <f t="shared" si="142"/>
        <v>TOTAL 15480 PCS</v>
      </c>
      <c r="I1306" s="15" t="str">
        <f t="shared" si="143"/>
        <v>NOT V</v>
      </c>
      <c r="J1306" s="15" t="str">
        <f t="shared" si="146"/>
        <v/>
      </c>
      <c r="K1306" s="2">
        <f ca="1">IFERROR(
TRIM(_xlfn.TEXTAFTER(_xlfn.TEXTBEFORE(_xlfn.TEXTAFTER(tblRaw[[#This Row],[GOODS DESCRIPTION]],"QTY"),"/")," ")),
tblRaw[[#This Row],[Unit of measure]]
)</f>
        <v>0</v>
      </c>
      <c r="L1306" s="2" t="str">
        <f t="shared" si="144"/>
        <v/>
      </c>
      <c r="M1306" s="2" t="str">
        <f t="shared" si="145"/>
        <v/>
      </c>
      <c r="N1306" s="2">
        <v>2365</v>
      </c>
      <c r="O1306" s="2" t="s">
        <v>17</v>
      </c>
      <c r="P1306" s="2">
        <v>550.79768710359406</v>
      </c>
      <c r="Q1306" s="2">
        <v>1302636.53</v>
      </c>
      <c r="R1306" s="2">
        <v>7.2378145480104346</v>
      </c>
      <c r="S1306" s="2">
        <v>17117.431406044681</v>
      </c>
      <c r="T1306" s="6">
        <v>477286</v>
      </c>
    </row>
    <row r="1307" spans="1:20">
      <c r="A1307" s="5" t="s">
        <v>12</v>
      </c>
      <c r="B1307" s="2" t="s">
        <v>1754</v>
      </c>
      <c r="C1307" s="2" t="s">
        <v>14</v>
      </c>
      <c r="D1307" s="3" t="s">
        <v>15</v>
      </c>
      <c r="E1307" s="2" t="s">
        <v>1756</v>
      </c>
      <c r="F1307" s="2" t="str">
        <f t="shared" si="140"/>
        <v>STAINLESS</v>
      </c>
      <c r="G1307" s="2" t="str">
        <f t="shared" si="141"/>
        <v>STEEL SPORTS BOTTLE 650ML S115 NP-21</v>
      </c>
      <c r="H1307" s="2" t="str">
        <f t="shared" si="142"/>
        <v>TOTAL PCS 27720</v>
      </c>
      <c r="I1307" s="15" t="str">
        <f t="shared" si="143"/>
        <v>TOTAL</v>
      </c>
      <c r="J1307" s="15" t="str">
        <f t="shared" si="146"/>
        <v/>
      </c>
      <c r="K1307" s="2">
        <f ca="1">IFERROR(
TRIM(_xlfn.TEXTAFTER(_xlfn.TEXTBEFORE(_xlfn.TEXTAFTER(tblRaw[[#This Row],[GOODS DESCRIPTION]],"QTY"),"/")," ")),
tblRaw[[#This Row],[Unit of measure]]
)</f>
        <v>0</v>
      </c>
      <c r="L1307" s="2" t="str">
        <f t="shared" si="144"/>
        <v/>
      </c>
      <c r="M1307" s="2" t="str">
        <f t="shared" si="145"/>
        <v/>
      </c>
      <c r="N1307" s="2">
        <v>4928</v>
      </c>
      <c r="O1307" s="2" t="s">
        <v>17</v>
      </c>
      <c r="P1307" s="2">
        <v>473.34178774350647</v>
      </c>
      <c r="Q1307" s="2">
        <v>2332628.33</v>
      </c>
      <c r="R1307" s="2">
        <v>6.2199972108213739</v>
      </c>
      <c r="S1307" s="2">
        <v>30652.146254927731</v>
      </c>
      <c r="T1307" s="6">
        <v>854675.1</v>
      </c>
    </row>
    <row r="1308" spans="1:20">
      <c r="A1308" s="5" t="s">
        <v>12</v>
      </c>
      <c r="B1308" s="2" t="s">
        <v>1757</v>
      </c>
      <c r="C1308" s="2" t="s">
        <v>14</v>
      </c>
      <c r="D1308" s="3" t="s">
        <v>15</v>
      </c>
      <c r="E1308" s="2" t="s">
        <v>1758</v>
      </c>
      <c r="F1308" s="2" t="str">
        <f t="shared" si="140"/>
        <v>STEEL</v>
      </c>
      <c r="G1308" s="2" t="str">
        <f t="shared" si="141"/>
        <v>SPOON HOLDER ROUND MP-96</v>
      </c>
      <c r="H1308" s="2" t="str">
        <f t="shared" si="142"/>
        <v>TOTAL 216 PCS</v>
      </c>
      <c r="I1308" s="15" t="str">
        <f t="shared" si="143"/>
        <v>TOTAL</v>
      </c>
      <c r="J1308" s="15" t="str">
        <f t="shared" si="146"/>
        <v/>
      </c>
      <c r="K1308" s="2">
        <f ca="1">IFERROR(
TRIM(_xlfn.TEXTAFTER(_xlfn.TEXTBEFORE(_xlfn.TEXTAFTER(tblRaw[[#This Row],[GOODS DESCRIPTION]],"QTY"),"/")," ")),
tblRaw[[#This Row],[Unit of measure]]
)</f>
        <v>0</v>
      </c>
      <c r="L1308" s="2" t="str">
        <f t="shared" si="144"/>
        <v/>
      </c>
      <c r="M1308" s="2" t="str">
        <f t="shared" si="145"/>
        <v/>
      </c>
      <c r="N1308" s="2">
        <v>46.2</v>
      </c>
      <c r="O1308" s="2" t="s">
        <v>17</v>
      </c>
      <c r="P1308" s="2">
        <v>261.20822510822512</v>
      </c>
      <c r="Q1308" s="2">
        <v>12067.82</v>
      </c>
      <c r="R1308" s="2">
        <v>3.4324339698846922</v>
      </c>
      <c r="S1308" s="2">
        <v>158.57844940867281</v>
      </c>
      <c r="T1308" s="6">
        <v>4421.7</v>
      </c>
    </row>
    <row r="1309" spans="1:20">
      <c r="A1309" s="5" t="s">
        <v>12</v>
      </c>
      <c r="B1309" s="2" t="s">
        <v>1757</v>
      </c>
      <c r="C1309" s="2" t="s">
        <v>14</v>
      </c>
      <c r="D1309" s="3" t="s">
        <v>15</v>
      </c>
      <c r="E1309" s="2" t="s">
        <v>1759</v>
      </c>
      <c r="F1309" s="2" t="str">
        <f t="shared" si="140"/>
        <v>STEEL</v>
      </c>
      <c r="G1309" s="2" t="str">
        <f t="shared" si="141"/>
        <v>ZHARA-NP-003</v>
      </c>
      <c r="H1309" s="2" t="str">
        <f t="shared" si="142"/>
        <v>TOTAL 36000 PCS</v>
      </c>
      <c r="I1309" s="15" t="str">
        <f t="shared" si="143"/>
        <v>TOTAL</v>
      </c>
      <c r="J1309" s="15" t="str">
        <f t="shared" si="146"/>
        <v/>
      </c>
      <c r="K1309" s="2">
        <f ca="1">IFERROR(
TRIM(_xlfn.TEXTAFTER(_xlfn.TEXTBEFORE(_xlfn.TEXTAFTER(tblRaw[[#This Row],[GOODS DESCRIPTION]],"QTY"),"/")," ")),
tblRaw[[#This Row],[Unit of measure]]
)</f>
        <v>0</v>
      </c>
      <c r="L1309" s="2" t="str">
        <f t="shared" si="144"/>
        <v/>
      </c>
      <c r="M1309" s="2" t="str">
        <f t="shared" si="145"/>
        <v/>
      </c>
      <c r="N1309" s="2">
        <v>3360</v>
      </c>
      <c r="O1309" s="2" t="s">
        <v>17</v>
      </c>
      <c r="P1309" s="2">
        <v>356.72552083333329</v>
      </c>
      <c r="Q1309" s="2">
        <v>1198597.75</v>
      </c>
      <c r="R1309" s="2">
        <v>4.6875889728427511</v>
      </c>
      <c r="S1309" s="2">
        <v>15750.298948751641</v>
      </c>
      <c r="T1309" s="6">
        <v>439166.3</v>
      </c>
    </row>
    <row r="1310" spans="1:20">
      <c r="A1310" s="5" t="s">
        <v>12</v>
      </c>
      <c r="B1310" s="2" t="s">
        <v>1760</v>
      </c>
      <c r="C1310" s="2" t="s">
        <v>14</v>
      </c>
      <c r="D1310" s="3" t="s">
        <v>15</v>
      </c>
      <c r="E1310" s="2" t="s">
        <v>1761</v>
      </c>
      <c r="F1310" s="2" t="str">
        <f t="shared" si="140"/>
        <v>KWP-1000B</v>
      </c>
      <c r="G1310" s="2" t="str">
        <f t="shared" si="141"/>
        <v>SS OIL POT 1000ML</v>
      </c>
      <c r="H1310" s="2" t="str">
        <f t="shared" si="142"/>
        <v>QTY- 27000 PCS/USD 1.45 PER PCS</v>
      </c>
      <c r="I1310" s="15" t="str">
        <f t="shared" si="143"/>
        <v>QTY-</v>
      </c>
      <c r="J1310" s="15">
        <f t="shared" si="146"/>
        <v>27000</v>
      </c>
      <c r="K1310" s="2" t="str">
        <f>IFERROR(
TRIM(_xlfn.TEXTAFTER(_xlfn.TEXTBEFORE(_xlfn.TEXTAFTER(tblRaw[[#This Row],[GOODS DESCRIPTION]],"QTY"),"/")," ")),
tblRaw[[#This Row],[Unit of measure]]
)</f>
        <v>27000 PCS</v>
      </c>
      <c r="L1310" s="2">
        <f t="shared" si="144"/>
        <v>1.45</v>
      </c>
      <c r="M1310" s="2" t="str">
        <f t="shared" si="145"/>
        <v>USD</v>
      </c>
      <c r="N1310" s="2">
        <v>6750</v>
      </c>
      <c r="O1310" s="2" t="s">
        <v>17</v>
      </c>
      <c r="P1310" s="2">
        <v>447.96585185185182</v>
      </c>
      <c r="Q1310" s="2">
        <v>3023769.5</v>
      </c>
      <c r="R1310" s="2">
        <v>5.8865420742687498</v>
      </c>
      <c r="S1310" s="2">
        <v>39734.159001314067</v>
      </c>
      <c r="T1310" s="6">
        <v>1107909.2</v>
      </c>
    </row>
    <row r="1311" spans="1:20">
      <c r="A1311" s="5" t="s">
        <v>12</v>
      </c>
      <c r="B1311" s="2" t="s">
        <v>1762</v>
      </c>
      <c r="C1311" s="2" t="s">
        <v>14</v>
      </c>
      <c r="D1311" s="3" t="s">
        <v>15</v>
      </c>
      <c r="E1311" s="2" t="s">
        <v>1763</v>
      </c>
      <c r="F1311" s="2" t="str">
        <f t="shared" si="140"/>
        <v>STEEL</v>
      </c>
      <c r="G1311" s="2" t="str">
        <f t="shared" si="141"/>
        <v/>
      </c>
      <c r="H1311" s="2" t="str">
        <f t="shared" si="142"/>
        <v/>
      </c>
      <c r="I1311" s="15" t="str">
        <f t="shared" si="143"/>
        <v/>
      </c>
      <c r="J1311" s="15" t="str">
        <f t="shared" si="146"/>
        <v/>
      </c>
      <c r="K1311" s="2">
        <f ca="1">IFERROR(
TRIM(_xlfn.TEXTAFTER(_xlfn.TEXTBEFORE(_xlfn.TEXTAFTER(tblRaw[[#This Row],[GOODS DESCRIPTION]],"QTY"),"/")," ")),
tblRaw[[#This Row],[Unit of measure]]
)</f>
        <v>0</v>
      </c>
      <c r="L1311" s="2" t="str">
        <f t="shared" si="144"/>
        <v/>
      </c>
      <c r="M1311" s="2" t="str">
        <f t="shared" si="145"/>
        <v/>
      </c>
      <c r="N1311" s="2">
        <v>216</v>
      </c>
      <c r="O1311" s="2" t="s">
        <v>1069</v>
      </c>
      <c r="P1311" s="2">
        <v>55.869537037037027</v>
      </c>
      <c r="Q1311" s="2">
        <v>12067.82</v>
      </c>
      <c r="R1311" s="2">
        <v>0.73415948800311481</v>
      </c>
      <c r="S1311" s="2">
        <v>158.57844940867281</v>
      </c>
      <c r="T1311" s="6">
        <v>5305.1</v>
      </c>
    </row>
    <row r="1312" spans="1:20">
      <c r="A1312" s="5" t="s">
        <v>12</v>
      </c>
      <c r="B1312" s="2" t="s">
        <v>1762</v>
      </c>
      <c r="C1312" s="2" t="s">
        <v>14</v>
      </c>
      <c r="D1312" s="3" t="s">
        <v>15</v>
      </c>
      <c r="E1312" s="2" t="s">
        <v>1764</v>
      </c>
      <c r="F1312" s="2" t="str">
        <f t="shared" si="140"/>
        <v>STEEL</v>
      </c>
      <c r="G1312" s="2" t="str">
        <f t="shared" si="141"/>
        <v/>
      </c>
      <c r="H1312" s="2" t="str">
        <f t="shared" si="142"/>
        <v/>
      </c>
      <c r="I1312" s="15" t="str">
        <f t="shared" si="143"/>
        <v/>
      </c>
      <c r="J1312" s="15" t="str">
        <f t="shared" si="146"/>
        <v/>
      </c>
      <c r="K1312" s="2">
        <f ca="1">IFERROR(
TRIM(_xlfn.TEXTAFTER(_xlfn.TEXTBEFORE(_xlfn.TEXTAFTER(tblRaw[[#This Row],[GOODS DESCRIPTION]],"QTY"),"/")," ")),
tblRaw[[#This Row],[Unit of measure]]
)</f>
        <v>0</v>
      </c>
      <c r="L1312" s="2" t="str">
        <f t="shared" si="144"/>
        <v/>
      </c>
      <c r="M1312" s="2" t="str">
        <f t="shared" si="145"/>
        <v/>
      </c>
      <c r="N1312" s="2">
        <v>36000</v>
      </c>
      <c r="O1312" s="2" t="s">
        <v>1069</v>
      </c>
      <c r="P1312" s="2">
        <v>33.294379999999997</v>
      </c>
      <c r="Q1312" s="2">
        <v>1198597.68</v>
      </c>
      <c r="R1312" s="2">
        <v>0.4375082785808147</v>
      </c>
      <c r="S1312" s="2">
        <v>15750.29802890933</v>
      </c>
      <c r="T1312" s="6">
        <v>526903.6</v>
      </c>
    </row>
    <row r="1313" spans="1:20">
      <c r="A1313" s="5" t="s">
        <v>12</v>
      </c>
      <c r="B1313" s="2" t="s">
        <v>1765</v>
      </c>
      <c r="C1313" s="2" t="s">
        <v>14</v>
      </c>
      <c r="D1313" s="3" t="s">
        <v>15</v>
      </c>
      <c r="E1313" s="2" t="s">
        <v>1766</v>
      </c>
      <c r="F1313" s="2" t="str">
        <f t="shared" si="140"/>
        <v>STAINLESS</v>
      </c>
      <c r="G1313" s="2" t="str">
        <f t="shared" si="141"/>
        <v>STEEL SPORTS BOTTLE KOOU 750ML-MP-202</v>
      </c>
      <c r="H1313" s="2" t="str">
        <f t="shared" si="142"/>
        <v>TOTAL 17640 PCS</v>
      </c>
      <c r="I1313" s="15" t="str">
        <f t="shared" si="143"/>
        <v>TOTAL</v>
      </c>
      <c r="J1313" s="15" t="str">
        <f t="shared" si="146"/>
        <v/>
      </c>
      <c r="K1313" s="2">
        <f ca="1">IFERROR(
TRIM(_xlfn.TEXTAFTER(_xlfn.TEXTBEFORE(_xlfn.TEXTAFTER(tblRaw[[#This Row],[GOODS DESCRIPTION]],"QTY"),"/")," ")),
tblRaw[[#This Row],[Unit of measure]]
)</f>
        <v>0</v>
      </c>
      <c r="L1313" s="2" t="str">
        <f t="shared" si="144"/>
        <v/>
      </c>
      <c r="M1313" s="2" t="str">
        <f t="shared" si="145"/>
        <v/>
      </c>
      <c r="N1313" s="2">
        <v>3332</v>
      </c>
      <c r="O1313" s="2" t="s">
        <v>17</v>
      </c>
      <c r="P1313" s="2">
        <v>459.85059123649461</v>
      </c>
      <c r="Q1313" s="2">
        <v>1532222.17</v>
      </c>
      <c r="R1313" s="2">
        <v>6.0189867962891954</v>
      </c>
      <c r="S1313" s="2">
        <v>20055.2640052356</v>
      </c>
      <c r="T1313" s="6">
        <v>561406.1</v>
      </c>
    </row>
    <row r="1314" spans="1:20">
      <c r="A1314" s="5" t="s">
        <v>12</v>
      </c>
      <c r="B1314" s="2" t="s">
        <v>1765</v>
      </c>
      <c r="C1314" s="2" t="s">
        <v>14</v>
      </c>
      <c r="D1314" s="3" t="s">
        <v>15</v>
      </c>
      <c r="E1314" s="2" t="s">
        <v>1767</v>
      </c>
      <c r="F1314" s="2" t="str">
        <f t="shared" si="140"/>
        <v>STEEL</v>
      </c>
      <c r="G1314" s="2" t="str">
        <f t="shared" si="141"/>
        <v>PIZZA CUTTER</v>
      </c>
      <c r="H1314" s="2" t="str">
        <f t="shared" si="142"/>
        <v>ITEM NO. RJ-388</v>
      </c>
      <c r="I1314" s="15" t="str">
        <f t="shared" si="143"/>
        <v>ITEM</v>
      </c>
      <c r="J1314" s="15">
        <f t="shared" si="146"/>
        <v>25200</v>
      </c>
      <c r="K1314" s="2">
        <f ca="1">IFERROR(
TRIM(_xlfn.TEXTAFTER(_xlfn.TEXTBEFORE(_xlfn.TEXTAFTER(tblRaw[[#This Row],[GOODS DESCRIPTION]],"QTY"),"/")," ")),
tblRaw[[#This Row],[Unit of measure]]
)</f>
        <v>0</v>
      </c>
      <c r="L1314" s="2" t="str">
        <f t="shared" si="144"/>
        <v/>
      </c>
      <c r="M1314" s="2" t="str">
        <f t="shared" si="145"/>
        <v/>
      </c>
      <c r="N1314" s="2">
        <v>2240</v>
      </c>
      <c r="O1314" s="2" t="s">
        <v>17</v>
      </c>
      <c r="P1314" s="2">
        <v>415.13342410714279</v>
      </c>
      <c r="Q1314" s="2">
        <v>929898.87</v>
      </c>
      <c r="R1314" s="2">
        <v>5.4336835616118169</v>
      </c>
      <c r="S1314" s="2">
        <v>12171.451178010469</v>
      </c>
      <c r="T1314" s="6">
        <v>340715</v>
      </c>
    </row>
    <row r="1315" spans="1:20">
      <c r="A1315" s="5" t="s">
        <v>12</v>
      </c>
      <c r="B1315" s="2" t="s">
        <v>1765</v>
      </c>
      <c r="C1315" s="2" t="s">
        <v>14</v>
      </c>
      <c r="D1315" s="3" t="s">
        <v>15</v>
      </c>
      <c r="E1315" s="2" t="s">
        <v>1768</v>
      </c>
      <c r="F1315" s="2" t="str">
        <f t="shared" si="140"/>
        <v>STAINLESS</v>
      </c>
      <c r="G1315" s="2" t="str">
        <f t="shared" si="141"/>
        <v>STEEL SPORTS BOTTLE 750ML SG-702 -SB-01</v>
      </c>
      <c r="H1315" s="2" t="str">
        <f t="shared" si="142"/>
        <v xml:space="preserve">TOTAL 18720 PCS </v>
      </c>
      <c r="I1315" s="15" t="str">
        <f t="shared" si="143"/>
        <v>TOTAL</v>
      </c>
      <c r="J1315" s="15" t="str">
        <f t="shared" si="146"/>
        <v/>
      </c>
      <c r="K1315" s="2">
        <f ca="1">IFERROR(
TRIM(_xlfn.TEXTAFTER(_xlfn.TEXTBEFORE(_xlfn.TEXTAFTER(tblRaw[[#This Row],[GOODS DESCRIPTION]],"QTY"),"/")," ")),
tblRaw[[#This Row],[Unit of measure]]
)</f>
        <v>0</v>
      </c>
      <c r="L1315" s="2" t="str">
        <f t="shared" si="144"/>
        <v/>
      </c>
      <c r="M1315" s="2" t="str">
        <f t="shared" si="145"/>
        <v/>
      </c>
      <c r="N1315" s="2">
        <v>3068</v>
      </c>
      <c r="O1315" s="2" t="s">
        <v>17</v>
      </c>
      <c r="P1315" s="2">
        <v>534.81545958279014</v>
      </c>
      <c r="Q1315" s="2">
        <v>1640813.83</v>
      </c>
      <c r="R1315" s="2">
        <v>7.0002023505600786</v>
      </c>
      <c r="S1315" s="2">
        <v>21476.620811518329</v>
      </c>
      <c r="T1315" s="6">
        <v>601194.19999999995</v>
      </c>
    </row>
    <row r="1316" spans="1:20">
      <c r="A1316" s="5" t="s">
        <v>12</v>
      </c>
      <c r="B1316" s="2" t="s">
        <v>1765</v>
      </c>
      <c r="C1316" s="2" t="s">
        <v>14</v>
      </c>
      <c r="D1316" s="3" t="s">
        <v>15</v>
      </c>
      <c r="E1316" s="2" t="s">
        <v>1769</v>
      </c>
      <c r="F1316" s="2" t="str">
        <f t="shared" si="140"/>
        <v>STEEL</v>
      </c>
      <c r="G1316" s="2" t="str">
        <f t="shared" si="141"/>
        <v>SALT BOTTLE</v>
      </c>
      <c r="H1316" s="2" t="str">
        <f t="shared" si="142"/>
        <v>ITEM NO. NP-19</v>
      </c>
      <c r="I1316" s="15" t="str">
        <f t="shared" si="143"/>
        <v xml:space="preserve">QTY </v>
      </c>
      <c r="J1316" s="15">
        <f t="shared" si="146"/>
        <v>28896</v>
      </c>
      <c r="K1316" s="2">
        <f ca="1">IFERROR(
TRIM(_xlfn.TEXTAFTER(_xlfn.TEXTBEFORE(_xlfn.TEXTAFTER(tblRaw[[#This Row],[GOODS DESCRIPTION]],"QTY"),"/")," ")),
tblRaw[[#This Row],[Unit of measure]]
)</f>
        <v>0</v>
      </c>
      <c r="L1316" s="2" t="str">
        <f t="shared" si="144"/>
        <v/>
      </c>
      <c r="M1316" s="2" t="str">
        <f t="shared" si="145"/>
        <v/>
      </c>
      <c r="N1316" s="2">
        <v>4515</v>
      </c>
      <c r="O1316" s="2" t="s">
        <v>17</v>
      </c>
      <c r="P1316" s="2">
        <v>236.16479069767439</v>
      </c>
      <c r="Q1316" s="2">
        <v>1066284.03</v>
      </c>
      <c r="R1316" s="2">
        <v>3.091162181906733</v>
      </c>
      <c r="S1316" s="2">
        <v>13956.5972513089</v>
      </c>
      <c r="T1316" s="6">
        <v>390686.5</v>
      </c>
    </row>
    <row r="1317" spans="1:20">
      <c r="A1317" s="5" t="s">
        <v>12</v>
      </c>
      <c r="B1317" s="2" t="s">
        <v>1765</v>
      </c>
      <c r="C1317" s="2" t="s">
        <v>14</v>
      </c>
      <c r="D1317" s="3" t="s">
        <v>15</v>
      </c>
      <c r="E1317" s="2" t="s">
        <v>1770</v>
      </c>
      <c r="F1317" s="2" t="str">
        <f t="shared" si="140"/>
        <v>STAINLESS</v>
      </c>
      <c r="G1317" s="2" t="str">
        <f t="shared" si="141"/>
        <v>STEEL BOTTLE 750ML SG805-AM-06</v>
      </c>
      <c r="H1317" s="2" t="str">
        <f t="shared" si="142"/>
        <v>TOTAL 8280 PCS</v>
      </c>
      <c r="I1317" s="15" t="str">
        <f t="shared" si="143"/>
        <v>NOT V</v>
      </c>
      <c r="J1317" s="15" t="str">
        <f t="shared" si="146"/>
        <v/>
      </c>
      <c r="K1317" s="2">
        <f ca="1">IFERROR(
TRIM(_xlfn.TEXTAFTER(_xlfn.TEXTBEFORE(_xlfn.TEXTAFTER(tblRaw[[#This Row],[GOODS DESCRIPTION]],"QTY"),"/")," ")),
tblRaw[[#This Row],[Unit of measure]]
)</f>
        <v>0</v>
      </c>
      <c r="L1317" s="2" t="str">
        <f t="shared" si="144"/>
        <v/>
      </c>
      <c r="M1317" s="2" t="str">
        <f t="shared" si="145"/>
        <v/>
      </c>
      <c r="N1317" s="2">
        <v>1311</v>
      </c>
      <c r="O1317" s="2" t="s">
        <v>17</v>
      </c>
      <c r="P1317" s="2">
        <v>533.63210526315788</v>
      </c>
      <c r="Q1317" s="2">
        <v>699591.69</v>
      </c>
      <c r="R1317" s="2">
        <v>6.9847134196748408</v>
      </c>
      <c r="S1317" s="2">
        <v>9156.959293193715</v>
      </c>
      <c r="T1317" s="6">
        <v>256330.3</v>
      </c>
    </row>
    <row r="1318" spans="1:20">
      <c r="A1318" s="5" t="s">
        <v>12</v>
      </c>
      <c r="B1318" s="2" t="s">
        <v>1765</v>
      </c>
      <c r="C1318" s="2" t="s">
        <v>14</v>
      </c>
      <c r="D1318" s="3" t="s">
        <v>15</v>
      </c>
      <c r="E1318" s="2" t="s">
        <v>1771</v>
      </c>
      <c r="F1318" s="2" t="str">
        <f t="shared" si="140"/>
        <v>STEEL</v>
      </c>
      <c r="G1318" s="2" t="str">
        <f t="shared" si="141"/>
        <v>ZARA</v>
      </c>
      <c r="H1318" s="2" t="str">
        <f t="shared" si="142"/>
        <v>ITEM NO. NP-003</v>
      </c>
      <c r="I1318" s="15" t="str">
        <f t="shared" si="143"/>
        <v xml:space="preserve">QTY </v>
      </c>
      <c r="J1318" s="15">
        <f t="shared" si="146"/>
        <v>60000</v>
      </c>
      <c r="K1318" s="2">
        <f ca="1">IFERROR(
TRIM(_xlfn.TEXTAFTER(_xlfn.TEXTBEFORE(_xlfn.TEXTAFTER(tblRaw[[#This Row],[GOODS DESCRIPTION]],"QTY"),"/")," ")),
tblRaw[[#This Row],[Unit of measure]]
)</f>
        <v>0</v>
      </c>
      <c r="L1318" s="2" t="str">
        <f t="shared" si="144"/>
        <v/>
      </c>
      <c r="M1318" s="2" t="str">
        <f t="shared" si="145"/>
        <v/>
      </c>
      <c r="N1318" s="2">
        <v>5600</v>
      </c>
      <c r="O1318" s="2" t="s">
        <v>17</v>
      </c>
      <c r="P1318" s="2">
        <v>359.42287678571432</v>
      </c>
      <c r="Q1318" s="2">
        <v>2012768.11</v>
      </c>
      <c r="R1318" s="2">
        <v>4.704487916043381</v>
      </c>
      <c r="S1318" s="2">
        <v>26345.132329842931</v>
      </c>
      <c r="T1318" s="6">
        <v>737478.3</v>
      </c>
    </row>
    <row r="1319" spans="1:20">
      <c r="A1319" s="5" t="s">
        <v>12</v>
      </c>
      <c r="B1319" s="2" t="s">
        <v>1765</v>
      </c>
      <c r="C1319" s="2" t="s">
        <v>14</v>
      </c>
      <c r="D1319" s="3" t="s">
        <v>15</v>
      </c>
      <c r="E1319" s="2" t="s">
        <v>1772</v>
      </c>
      <c r="F1319" s="2" t="str">
        <f t="shared" si="140"/>
        <v>STEEL</v>
      </c>
      <c r="G1319" s="2" t="str">
        <f t="shared" si="141"/>
        <v>SPOON HOLDER ROUND</v>
      </c>
      <c r="H1319" s="2" t="str">
        <f t="shared" si="142"/>
        <v>ITEM NO. MP-96</v>
      </c>
      <c r="I1319" s="15" t="str">
        <f t="shared" si="143"/>
        <v>ITEM</v>
      </c>
      <c r="J1319" s="15">
        <f t="shared" si="146"/>
        <v>16200</v>
      </c>
      <c r="K1319" s="2">
        <f ca="1">IFERROR(
TRIM(_xlfn.TEXTAFTER(_xlfn.TEXTBEFORE(_xlfn.TEXTAFTER(tblRaw[[#This Row],[GOODS DESCRIPTION]],"QTY"),"/")," ")),
tblRaw[[#This Row],[Unit of measure]]
)</f>
        <v>0</v>
      </c>
      <c r="L1319" s="2" t="str">
        <f t="shared" si="144"/>
        <v/>
      </c>
      <c r="M1319" s="2" t="str">
        <f t="shared" si="145"/>
        <v/>
      </c>
      <c r="N1319" s="2">
        <v>3465</v>
      </c>
      <c r="O1319" s="2" t="s">
        <v>17</v>
      </c>
      <c r="P1319" s="2">
        <v>262.89219624819623</v>
      </c>
      <c r="Q1319" s="2">
        <v>910921.46</v>
      </c>
      <c r="R1319" s="2">
        <v>3.4409973330915729</v>
      </c>
      <c r="S1319" s="2">
        <v>11923.0557591623</v>
      </c>
      <c r="T1319" s="6">
        <v>333761.59999999998</v>
      </c>
    </row>
    <row r="1320" spans="1:20">
      <c r="A1320" s="5" t="s">
        <v>12</v>
      </c>
      <c r="B1320" s="2" t="s">
        <v>1773</v>
      </c>
      <c r="C1320" s="2" t="s">
        <v>14</v>
      </c>
      <c r="D1320" s="3" t="s">
        <v>15</v>
      </c>
      <c r="E1320" s="2" t="s">
        <v>1774</v>
      </c>
      <c r="F1320" s="2" t="str">
        <f t="shared" si="140"/>
        <v>STEEL</v>
      </c>
      <c r="G1320" s="2" t="str">
        <f t="shared" si="141"/>
        <v>LUNCH BOX</v>
      </c>
      <c r="H1320" s="2" t="str">
        <f t="shared" si="142"/>
        <v>ITEM NO. 6527</v>
      </c>
      <c r="I1320" s="15" t="str">
        <f t="shared" si="143"/>
        <v>MILD</v>
      </c>
      <c r="J1320" s="15">
        <f t="shared" si="146"/>
        <v>25800</v>
      </c>
      <c r="K1320" s="2">
        <f ca="1">IFERROR(
TRIM(_xlfn.TEXTAFTER(_xlfn.TEXTBEFORE(_xlfn.TEXTAFTER(tblRaw[[#This Row],[GOODS DESCRIPTION]],"QTY"),"/")," ")),
tblRaw[[#This Row],[Unit of measure]]
)</f>
        <v>0</v>
      </c>
      <c r="L1320" s="2" t="str">
        <f t="shared" si="144"/>
        <v/>
      </c>
      <c r="M1320" s="2" t="str">
        <f t="shared" si="145"/>
        <v/>
      </c>
      <c r="N1320" s="2">
        <v>8987</v>
      </c>
      <c r="O1320" s="2" t="s">
        <v>17</v>
      </c>
      <c r="P1320" s="2">
        <v>419.25525425614779</v>
      </c>
      <c r="Q1320" s="2">
        <v>3767846.97</v>
      </c>
      <c r="R1320" s="2">
        <v>5.4876342180124054</v>
      </c>
      <c r="S1320" s="2">
        <v>49317.368717277488</v>
      </c>
      <c r="T1320" s="6">
        <v>1380539.1</v>
      </c>
    </row>
    <row r="1321" spans="1:20">
      <c r="A1321" s="5" t="s">
        <v>12</v>
      </c>
      <c r="B1321" s="2" t="s">
        <v>1775</v>
      </c>
      <c r="C1321" s="2" t="s">
        <v>14</v>
      </c>
      <c r="D1321" s="3" t="s">
        <v>15</v>
      </c>
      <c r="E1321" s="2" t="s">
        <v>1776</v>
      </c>
      <c r="F1321" s="2" t="str">
        <f t="shared" si="140"/>
        <v>MILD</v>
      </c>
      <c r="G1321" s="2" t="str">
        <f t="shared" si="141"/>
        <v>STEEL MUTLI FUNCTION CLOTH STAND</v>
      </c>
      <c r="H1321" s="2" t="str">
        <f t="shared" si="142"/>
        <v>RYX-02-020</v>
      </c>
      <c r="I1321" s="15" t="str">
        <f t="shared" si="143"/>
        <v/>
      </c>
      <c r="J1321" s="15" t="str">
        <f t="shared" si="146"/>
        <v/>
      </c>
      <c r="K1321" s="2">
        <f ca="1">IFERROR(
TRIM(_xlfn.TEXTAFTER(_xlfn.TEXTBEFORE(_xlfn.TEXTAFTER(tblRaw[[#This Row],[GOODS DESCRIPTION]],"QTY"),"/")," ")),
tblRaw[[#This Row],[Unit of measure]]
)</f>
        <v>0</v>
      </c>
      <c r="L1321" s="2" t="str">
        <f t="shared" si="144"/>
        <v/>
      </c>
      <c r="M1321" s="2" t="str">
        <f t="shared" si="145"/>
        <v/>
      </c>
      <c r="N1321" s="2">
        <v>4004</v>
      </c>
      <c r="O1321" s="2" t="s">
        <v>17</v>
      </c>
      <c r="P1321" s="2">
        <v>336.88443806193811</v>
      </c>
      <c r="Q1321" s="2">
        <v>1348885.29</v>
      </c>
      <c r="R1321" s="2">
        <v>4.4094821735855767</v>
      </c>
      <c r="S1321" s="2">
        <v>17655.566623036651</v>
      </c>
      <c r="T1321" s="6">
        <v>494231.6</v>
      </c>
    </row>
    <row r="1322" spans="1:20">
      <c r="A1322" s="5" t="s">
        <v>12</v>
      </c>
      <c r="B1322" s="2" t="s">
        <v>1777</v>
      </c>
      <c r="C1322" s="2" t="s">
        <v>14</v>
      </c>
      <c r="D1322" s="3" t="s">
        <v>15</v>
      </c>
      <c r="E1322" s="2" t="s">
        <v>1778</v>
      </c>
      <c r="F1322" s="2" t="str">
        <f t="shared" si="140"/>
        <v>STEEL</v>
      </c>
      <c r="G1322" s="2" t="str">
        <f t="shared" si="141"/>
        <v>ZHARA -NP-003</v>
      </c>
      <c r="H1322" s="2" t="str">
        <f t="shared" si="142"/>
        <v>TOTAL 76800 PCS</v>
      </c>
      <c r="I1322" s="15" t="str">
        <f t="shared" si="143"/>
        <v>TOTAL</v>
      </c>
      <c r="J1322" s="15" t="str">
        <f t="shared" si="146"/>
        <v/>
      </c>
      <c r="K1322" s="2">
        <f ca="1">IFERROR(
TRIM(_xlfn.TEXTAFTER(_xlfn.TEXTBEFORE(_xlfn.TEXTAFTER(tblRaw[[#This Row],[GOODS DESCRIPTION]],"QTY"),"/")," ")),
tblRaw[[#This Row],[Unit of measure]]
)</f>
        <v>0</v>
      </c>
      <c r="L1322" s="2" t="str">
        <f t="shared" si="144"/>
        <v/>
      </c>
      <c r="M1322" s="2" t="str">
        <f t="shared" si="145"/>
        <v/>
      </c>
      <c r="N1322" s="2">
        <v>7168</v>
      </c>
      <c r="O1322" s="2" t="s">
        <v>17</v>
      </c>
      <c r="P1322" s="2">
        <v>359.63156668526779</v>
      </c>
      <c r="Q1322" s="2">
        <v>2577839.0699999998</v>
      </c>
      <c r="R1322" s="2">
        <v>4.667508977096273</v>
      </c>
      <c r="S1322" s="2">
        <v>33456.704347826089</v>
      </c>
      <c r="T1322" s="6">
        <v>944520.2</v>
      </c>
    </row>
    <row r="1323" spans="1:20">
      <c r="A1323" s="5" t="s">
        <v>12</v>
      </c>
      <c r="B1323" s="2" t="s">
        <v>1777</v>
      </c>
      <c r="C1323" s="2" t="s">
        <v>14</v>
      </c>
      <c r="D1323" s="3" t="s">
        <v>15</v>
      </c>
      <c r="E1323" s="2" t="s">
        <v>1779</v>
      </c>
      <c r="F1323" s="2" t="str">
        <f t="shared" si="140"/>
        <v>STEEL</v>
      </c>
      <c r="G1323" s="2" t="str">
        <f t="shared" si="141"/>
        <v>SPOON HOLDER ROUND -MP-96</v>
      </c>
      <c r="H1323" s="2" t="str">
        <f t="shared" si="142"/>
        <v xml:space="preserve"> TOTAL 25200 PCS</v>
      </c>
      <c r="I1323" s="15" t="str">
        <f t="shared" si="143"/>
        <v/>
      </c>
      <c r="J1323" s="15" t="str">
        <f t="shared" si="146"/>
        <v/>
      </c>
      <c r="K1323" s="2">
        <f ca="1">IFERROR(
TRIM(_xlfn.TEXTAFTER(_xlfn.TEXTBEFORE(_xlfn.TEXTAFTER(tblRaw[[#This Row],[GOODS DESCRIPTION]],"QTY"),"/")," ")),
tblRaw[[#This Row],[Unit of measure]]
)</f>
        <v>0</v>
      </c>
      <c r="L1323" s="2" t="str">
        <f t="shared" si="144"/>
        <v/>
      </c>
      <c r="M1323" s="2" t="str">
        <f t="shared" si="145"/>
        <v/>
      </c>
      <c r="N1323" s="2">
        <v>5390</v>
      </c>
      <c r="O1323" s="2" t="s">
        <v>17</v>
      </c>
      <c r="P1323" s="2">
        <v>263.34060667903532</v>
      </c>
      <c r="Q1323" s="2">
        <v>1419405.87</v>
      </c>
      <c r="R1323" s="2">
        <v>3.4177885357434818</v>
      </c>
      <c r="S1323" s="2">
        <v>18421.88020765737</v>
      </c>
      <c r="T1323" s="6">
        <v>520070.3</v>
      </c>
    </row>
    <row r="1324" spans="1:20">
      <c r="A1324" s="5" t="s">
        <v>12</v>
      </c>
      <c r="B1324" s="2" t="s">
        <v>1777</v>
      </c>
      <c r="C1324" s="2" t="s">
        <v>14</v>
      </c>
      <c r="D1324" s="3" t="s">
        <v>15</v>
      </c>
      <c r="E1324" s="2" t="s">
        <v>1780</v>
      </c>
      <c r="F1324" s="2" t="str">
        <f t="shared" si="140"/>
        <v>STEEL</v>
      </c>
      <c r="G1324" s="2" t="str">
        <f t="shared" si="141"/>
        <v>TEA STRAINER -NP-55</v>
      </c>
      <c r="H1324" s="2" t="str">
        <f t="shared" si="142"/>
        <v>TOTAL 54072 PCS</v>
      </c>
      <c r="I1324" s="15" t="str">
        <f t="shared" si="143"/>
        <v>TOTAL</v>
      </c>
      <c r="J1324" s="15" t="str">
        <f t="shared" si="146"/>
        <v/>
      </c>
      <c r="K1324" s="2">
        <f ca="1">IFERROR(
TRIM(_xlfn.TEXTAFTER(_xlfn.TEXTBEFORE(_xlfn.TEXTAFTER(tblRaw[[#This Row],[GOODS DESCRIPTION]],"QTY"),"/")," ")),
tblRaw[[#This Row],[Unit of measure]]
)</f>
        <v>0</v>
      </c>
      <c r="L1324" s="2" t="str">
        <f t="shared" si="144"/>
        <v/>
      </c>
      <c r="M1324" s="2" t="str">
        <f t="shared" si="145"/>
        <v/>
      </c>
      <c r="N1324" s="2">
        <v>2478.3000000000002</v>
      </c>
      <c r="O1324" s="2" t="s">
        <v>17</v>
      </c>
      <c r="P1324" s="2">
        <v>516.38947262236206</v>
      </c>
      <c r="Q1324" s="2">
        <v>1279768.03</v>
      </c>
      <c r="R1324" s="2">
        <v>6.702004836111124</v>
      </c>
      <c r="S1324" s="2">
        <v>16609.578585334199</v>
      </c>
      <c r="T1324" s="6">
        <v>468907</v>
      </c>
    </row>
    <row r="1325" spans="1:20">
      <c r="A1325" s="5" t="s">
        <v>12</v>
      </c>
      <c r="B1325" s="2" t="s">
        <v>1781</v>
      </c>
      <c r="C1325" s="2" t="s">
        <v>14</v>
      </c>
      <c r="D1325" s="3" t="s">
        <v>15</v>
      </c>
      <c r="E1325" s="2" t="s">
        <v>1740</v>
      </c>
      <c r="F1325" s="2" t="str">
        <f t="shared" si="140"/>
        <v>RYX-02-020</v>
      </c>
      <c r="G1325" s="2" t="str">
        <f t="shared" si="141"/>
        <v>MILD STEEL MULTI FUNCTION CLOTH STAND</v>
      </c>
      <c r="H1325" s="2" t="str">
        <f t="shared" si="142"/>
        <v>1232 NOS</v>
      </c>
      <c r="I1325" s="15" t="str">
        <f t="shared" si="143"/>
        <v/>
      </c>
      <c r="J1325" s="15" t="str">
        <f t="shared" si="146"/>
        <v/>
      </c>
      <c r="K1325" s="2">
        <f ca="1">IFERROR(
TRIM(_xlfn.TEXTAFTER(_xlfn.TEXTBEFORE(_xlfn.TEXTAFTER(tblRaw[[#This Row],[GOODS DESCRIPTION]],"QTY"),"/")," ")),
tblRaw[[#This Row],[Unit of measure]]
)</f>
        <v>0</v>
      </c>
      <c r="L1325" s="2" t="str">
        <f t="shared" si="144"/>
        <v/>
      </c>
      <c r="M1325" s="2" t="str">
        <f t="shared" si="145"/>
        <v/>
      </c>
      <c r="N1325" s="2">
        <v>4004</v>
      </c>
      <c r="O1325" s="2" t="s">
        <v>17</v>
      </c>
      <c r="P1325" s="2">
        <v>339.73472277722283</v>
      </c>
      <c r="Q1325" s="2">
        <v>1360297.83</v>
      </c>
      <c r="R1325" s="2">
        <v>4.4092760905544814</v>
      </c>
      <c r="S1325" s="2">
        <v>17654.741466580141</v>
      </c>
      <c r="T1325" s="6">
        <v>498413.2</v>
      </c>
    </row>
    <row r="1326" spans="1:20">
      <c r="A1326" s="5" t="s">
        <v>12</v>
      </c>
      <c r="B1326" s="2" t="s">
        <v>1781</v>
      </c>
      <c r="C1326" s="2" t="s">
        <v>14</v>
      </c>
      <c r="D1326" s="3" t="s">
        <v>15</v>
      </c>
      <c r="E1326" s="2" t="s">
        <v>1782</v>
      </c>
      <c r="F1326" s="2" t="str">
        <f t="shared" si="140"/>
        <v>RYX-02-021A</v>
      </c>
      <c r="G1326" s="2" t="str">
        <f t="shared" si="141"/>
        <v>MILD STEEL MULTI FUNCTION CLOTH STAND</v>
      </c>
      <c r="H1326" s="2" t="str">
        <f t="shared" si="142"/>
        <v>6480 NOS</v>
      </c>
      <c r="I1326" s="15" t="str">
        <f t="shared" si="143"/>
        <v/>
      </c>
      <c r="J1326" s="15" t="str">
        <f t="shared" si="146"/>
        <v/>
      </c>
      <c r="K1326" s="2">
        <f ca="1">IFERROR(
TRIM(_xlfn.TEXTAFTER(_xlfn.TEXTBEFORE(_xlfn.TEXTAFTER(tblRaw[[#This Row],[GOODS DESCRIPTION]],"QTY"),"/")," ")),
tblRaw[[#This Row],[Unit of measure]]
)</f>
        <v>0</v>
      </c>
      <c r="L1326" s="2" t="str">
        <f t="shared" si="144"/>
        <v/>
      </c>
      <c r="M1326" s="2" t="str">
        <f t="shared" si="145"/>
        <v/>
      </c>
      <c r="N1326" s="2">
        <v>23760</v>
      </c>
      <c r="O1326" s="2" t="s">
        <v>17</v>
      </c>
      <c r="P1326" s="2">
        <v>191.29838973063971</v>
      </c>
      <c r="Q1326" s="2">
        <v>4545249.74</v>
      </c>
      <c r="R1326" s="2">
        <v>2.4827824754138841</v>
      </c>
      <c r="S1326" s="2">
        <v>58990.91161583388</v>
      </c>
      <c r="T1326" s="6">
        <v>1665379.5</v>
      </c>
    </row>
    <row r="1327" spans="1:20">
      <c r="A1327" s="5" t="s">
        <v>12</v>
      </c>
      <c r="B1327" s="2" t="s">
        <v>1783</v>
      </c>
      <c r="C1327" s="2" t="s">
        <v>14</v>
      </c>
      <c r="D1327" s="3" t="s">
        <v>15</v>
      </c>
      <c r="E1327" s="2" t="s">
        <v>1740</v>
      </c>
      <c r="F1327" s="2" t="str">
        <f t="shared" si="140"/>
        <v>RYX-02-020</v>
      </c>
      <c r="G1327" s="2" t="str">
        <f t="shared" si="141"/>
        <v>MILD STEEL MULTI FUNCTION CLOTH STAND</v>
      </c>
      <c r="H1327" s="2" t="str">
        <f t="shared" si="142"/>
        <v>1232 NOS</v>
      </c>
      <c r="I1327" s="15" t="str">
        <f t="shared" si="143"/>
        <v/>
      </c>
      <c r="J1327" s="15" t="str">
        <f t="shared" si="146"/>
        <v/>
      </c>
      <c r="K1327" s="2">
        <f ca="1">IFERROR(
TRIM(_xlfn.TEXTAFTER(_xlfn.TEXTBEFORE(_xlfn.TEXTAFTER(tblRaw[[#This Row],[GOODS DESCRIPTION]],"QTY"),"/")," ")),
tblRaw[[#This Row],[Unit of measure]]
)</f>
        <v>0</v>
      </c>
      <c r="L1327" s="2" t="str">
        <f t="shared" si="144"/>
        <v/>
      </c>
      <c r="M1327" s="2" t="str">
        <f t="shared" si="145"/>
        <v/>
      </c>
      <c r="N1327" s="2">
        <v>4004</v>
      </c>
      <c r="O1327" s="2" t="s">
        <v>17</v>
      </c>
      <c r="P1327" s="2">
        <v>338.05953296703302</v>
      </c>
      <c r="Q1327" s="2">
        <v>1353590.37</v>
      </c>
      <c r="R1327" s="2">
        <v>4.4219690381560888</v>
      </c>
      <c r="S1327" s="2">
        <v>17705.564028776978</v>
      </c>
      <c r="T1327" s="6">
        <v>495955.5</v>
      </c>
    </row>
    <row r="1328" spans="1:20">
      <c r="A1328" s="5" t="s">
        <v>12</v>
      </c>
      <c r="B1328" s="2" t="s">
        <v>1784</v>
      </c>
      <c r="C1328" s="2" t="s">
        <v>14</v>
      </c>
      <c r="D1328" s="3" t="s">
        <v>15</v>
      </c>
      <c r="E1328" s="2" t="s">
        <v>1725</v>
      </c>
      <c r="F1328" s="2" t="str">
        <f t="shared" si="140"/>
        <v>RYX-02-020</v>
      </c>
      <c r="G1328" s="2" t="str">
        <f t="shared" si="141"/>
        <v>MILD STEEL MULTI FUNCTION CLOTH STAND</v>
      </c>
      <c r="H1328" s="2" t="str">
        <f t="shared" si="142"/>
        <v>2464 NOS</v>
      </c>
      <c r="I1328" s="15" t="str">
        <f t="shared" si="143"/>
        <v/>
      </c>
      <c r="J1328" s="15" t="str">
        <f t="shared" si="146"/>
        <v/>
      </c>
      <c r="K1328" s="2">
        <f ca="1">IFERROR(
TRIM(_xlfn.TEXTAFTER(_xlfn.TEXTBEFORE(_xlfn.TEXTAFTER(tblRaw[[#This Row],[GOODS DESCRIPTION]],"QTY"),"/")," ")),
tblRaw[[#This Row],[Unit of measure]]
)</f>
        <v>0</v>
      </c>
      <c r="L1328" s="2" t="str">
        <f t="shared" si="144"/>
        <v/>
      </c>
      <c r="M1328" s="2" t="str">
        <f t="shared" si="145"/>
        <v/>
      </c>
      <c r="N1328" s="2">
        <v>8008</v>
      </c>
      <c r="O1328" s="2" t="s">
        <v>17</v>
      </c>
      <c r="P1328" s="2">
        <v>338.53699300699299</v>
      </c>
      <c r="Q1328" s="2">
        <v>2711004.24</v>
      </c>
      <c r="R1328" s="2">
        <v>4.4282144278220148</v>
      </c>
      <c r="S1328" s="2">
        <v>35461.141137998697</v>
      </c>
      <c r="T1328" s="6">
        <v>993311.9</v>
      </c>
    </row>
    <row r="1329" spans="1:20">
      <c r="A1329" s="5" t="s">
        <v>12</v>
      </c>
      <c r="B1329" s="2" t="s">
        <v>1785</v>
      </c>
      <c r="C1329" s="2" t="s">
        <v>14</v>
      </c>
      <c r="D1329" s="3" t="s">
        <v>15</v>
      </c>
      <c r="E1329" s="2" t="s">
        <v>1786</v>
      </c>
      <c r="F1329" s="2" t="str">
        <f t="shared" si="140"/>
        <v>KW-830</v>
      </c>
      <c r="G1329" s="2" t="str">
        <f t="shared" si="141"/>
        <v>STAINLESS STEEL SPORT BOTTLE 1000ML</v>
      </c>
      <c r="H1329" s="2" t="str">
        <f t="shared" si="142"/>
        <v>QTY 35280 PCS / USD 0.98 PER PCS</v>
      </c>
      <c r="I1329" s="15" t="str">
        <f t="shared" si="143"/>
        <v>QTY</v>
      </c>
      <c r="J1329" s="15">
        <f t="shared" si="146"/>
        <v>35280</v>
      </c>
      <c r="K1329" s="2" t="str">
        <f>IFERROR(
TRIM(_xlfn.TEXTAFTER(_xlfn.TEXTBEFORE(_xlfn.TEXTAFTER(tblRaw[[#This Row],[GOODS DESCRIPTION]],"QTY"),"/")," ")),
tblRaw[[#This Row],[Unit of measure]]
)</f>
        <v>35280 PCS</v>
      </c>
      <c r="L1329" s="2">
        <f t="shared" si="144"/>
        <v>0.98</v>
      </c>
      <c r="M1329" s="2" t="str">
        <f t="shared" si="145"/>
        <v>USD</v>
      </c>
      <c r="N1329" s="2">
        <v>6850</v>
      </c>
      <c r="O1329" s="2" t="s">
        <v>17</v>
      </c>
      <c r="P1329" s="2">
        <v>394.54528759124088</v>
      </c>
      <c r="Q1329" s="2">
        <v>2702635.22</v>
      </c>
      <c r="R1329" s="2">
        <v>5.1507217701206383</v>
      </c>
      <c r="S1329" s="2">
        <v>35282.444125326379</v>
      </c>
      <c r="T1329" s="6">
        <v>990245.5</v>
      </c>
    </row>
    <row r="1330" spans="1:20">
      <c r="A1330" s="5" t="s">
        <v>12</v>
      </c>
      <c r="B1330" s="2" t="s">
        <v>1787</v>
      </c>
      <c r="C1330" s="2" t="s">
        <v>14</v>
      </c>
      <c r="D1330" s="3" t="s">
        <v>15</v>
      </c>
      <c r="E1330" s="2" t="s">
        <v>1788</v>
      </c>
      <c r="F1330" s="2" t="str">
        <f t="shared" si="140"/>
        <v>STAINLESS</v>
      </c>
      <c r="G1330" s="2" t="str">
        <f t="shared" si="141"/>
        <v>STEEL BOTTLE 750ML SG805-AM-06</v>
      </c>
      <c r="H1330" s="2" t="str">
        <f t="shared" si="142"/>
        <v>TOTAL 22320 PCS</v>
      </c>
      <c r="I1330" s="15" t="str">
        <f t="shared" si="143"/>
        <v>NOT V</v>
      </c>
      <c r="J1330" s="15" t="str">
        <f t="shared" si="146"/>
        <v/>
      </c>
      <c r="K1330" s="2">
        <f ca="1">IFERROR(
TRIM(_xlfn.TEXTAFTER(_xlfn.TEXTBEFORE(_xlfn.TEXTAFTER(tblRaw[[#This Row],[GOODS DESCRIPTION]],"QTY"),"/")," ")),
tblRaw[[#This Row],[Unit of measure]]
)</f>
        <v>0</v>
      </c>
      <c r="L1330" s="2" t="str">
        <f t="shared" si="144"/>
        <v/>
      </c>
      <c r="M1330" s="2" t="str">
        <f t="shared" si="145"/>
        <v/>
      </c>
      <c r="N1330" s="2">
        <v>3534</v>
      </c>
      <c r="O1330" s="2" t="s">
        <v>17</v>
      </c>
      <c r="P1330" s="2">
        <v>536.39073288058864</v>
      </c>
      <c r="Q1330" s="2">
        <v>1895604.85</v>
      </c>
      <c r="R1330" s="2">
        <v>7.0024899853862754</v>
      </c>
      <c r="S1330" s="2">
        <v>24746.79960835509</v>
      </c>
      <c r="T1330" s="6">
        <v>694549.7</v>
      </c>
    </row>
    <row r="1331" spans="1:20">
      <c r="A1331" s="5" t="s">
        <v>12</v>
      </c>
      <c r="B1331" s="2" t="s">
        <v>1787</v>
      </c>
      <c r="C1331" s="2" t="s">
        <v>14</v>
      </c>
      <c r="D1331" s="3" t="s">
        <v>15</v>
      </c>
      <c r="E1331" s="2" t="s">
        <v>1789</v>
      </c>
      <c r="F1331" s="2" t="str">
        <f t="shared" si="140"/>
        <v>STEEL</v>
      </c>
      <c r="G1331" s="2" t="str">
        <f t="shared" si="141"/>
        <v>LUNCH BOX</v>
      </c>
      <c r="H1331" s="2" t="str">
        <f t="shared" si="142"/>
        <v>ITEM NO. 6527</v>
      </c>
      <c r="I1331" s="15" t="str">
        <f t="shared" si="143"/>
        <v>MILD</v>
      </c>
      <c r="J1331" s="15">
        <f t="shared" si="146"/>
        <v>51600</v>
      </c>
      <c r="K1331" s="2">
        <f ca="1">IFERROR(
TRIM(_xlfn.TEXTAFTER(_xlfn.TEXTBEFORE(_xlfn.TEXTAFTER(tblRaw[[#This Row],[GOODS DESCRIPTION]],"QTY"),"/")," ")),
tblRaw[[#This Row],[Unit of measure]]
)</f>
        <v>0</v>
      </c>
      <c r="L1331" s="2" t="str">
        <f t="shared" si="144"/>
        <v/>
      </c>
      <c r="M1331" s="2" t="str">
        <f t="shared" si="145"/>
        <v/>
      </c>
      <c r="N1331" s="2">
        <v>17974</v>
      </c>
      <c r="O1331" s="2" t="s">
        <v>17</v>
      </c>
      <c r="P1331" s="2">
        <v>421.96315845109598</v>
      </c>
      <c r="Q1331" s="2">
        <v>7584365.8099999996</v>
      </c>
      <c r="R1331" s="2">
        <v>5.5086574210325852</v>
      </c>
      <c r="S1331" s="2">
        <v>99012.608485639692</v>
      </c>
      <c r="T1331" s="6">
        <v>2778911.7</v>
      </c>
    </row>
    <row r="1332" spans="1:20">
      <c r="A1332" s="5" t="s">
        <v>12</v>
      </c>
      <c r="B1332" s="2" t="s">
        <v>1787</v>
      </c>
      <c r="C1332" s="2" t="s">
        <v>14</v>
      </c>
      <c r="D1332" s="3" t="s">
        <v>15</v>
      </c>
      <c r="E1332" s="2" t="s">
        <v>1790</v>
      </c>
      <c r="F1332" s="2" t="str">
        <f t="shared" si="140"/>
        <v>STEEL</v>
      </c>
      <c r="G1332" s="2" t="str">
        <f t="shared" si="141"/>
        <v>LUNCH BOX 3LAYER</v>
      </c>
      <c r="H1332" s="2" t="str">
        <f t="shared" si="142"/>
        <v>ITEM NO. 8505</v>
      </c>
      <c r="I1332" s="15" t="str">
        <f t="shared" si="143"/>
        <v>MILD</v>
      </c>
      <c r="J1332" s="15">
        <f t="shared" si="146"/>
        <v>6840</v>
      </c>
      <c r="K1332" s="2">
        <f ca="1">IFERROR(
TRIM(_xlfn.TEXTAFTER(_xlfn.TEXTBEFORE(_xlfn.TEXTAFTER(tblRaw[[#This Row],[GOODS DESCRIPTION]],"QTY"),"/")," ")),
tblRaw[[#This Row],[Unit of measure]]
)</f>
        <v>0</v>
      </c>
      <c r="L1332" s="2" t="str">
        <f t="shared" si="144"/>
        <v/>
      </c>
      <c r="M1332" s="2" t="str">
        <f t="shared" si="145"/>
        <v/>
      </c>
      <c r="N1332" s="2">
        <v>4434.6000000000004</v>
      </c>
      <c r="O1332" s="2" t="s">
        <v>17</v>
      </c>
      <c r="P1332" s="2">
        <v>404.99175799395658</v>
      </c>
      <c r="Q1332" s="2">
        <v>1795976.45</v>
      </c>
      <c r="R1332" s="2">
        <v>5.2870986683284151</v>
      </c>
      <c r="S1332" s="2">
        <v>23446.167754569189</v>
      </c>
      <c r="T1332" s="6">
        <v>658045.80000000005</v>
      </c>
    </row>
    <row r="1333" spans="1:20">
      <c r="A1333" s="5" t="s">
        <v>12</v>
      </c>
      <c r="B1333" s="2" t="s">
        <v>1787</v>
      </c>
      <c r="C1333" s="2" t="s">
        <v>14</v>
      </c>
      <c r="D1333" s="3" t="s">
        <v>15</v>
      </c>
      <c r="E1333" s="2" t="s">
        <v>1791</v>
      </c>
      <c r="F1333" s="2" t="str">
        <f t="shared" si="140"/>
        <v>STEEL</v>
      </c>
      <c r="G1333" s="2" t="str">
        <f t="shared" si="141"/>
        <v>LUNCH BOX 2 LAYER</v>
      </c>
      <c r="H1333" s="2" t="str">
        <f t="shared" si="142"/>
        <v>ITEM NO. 8504</v>
      </c>
      <c r="I1333" s="15" t="str">
        <f t="shared" si="143"/>
        <v>MILD</v>
      </c>
      <c r="J1333" s="15">
        <f t="shared" si="146"/>
        <v>22080</v>
      </c>
      <c r="K1333" s="2">
        <f ca="1">IFERROR(
TRIM(_xlfn.TEXTAFTER(_xlfn.TEXTBEFORE(_xlfn.TEXTAFTER(tblRaw[[#This Row],[GOODS DESCRIPTION]],"QTY"),"/")," ")),
tblRaw[[#This Row],[Unit of measure]]
)</f>
        <v>0</v>
      </c>
      <c r="L1333" s="2" t="str">
        <f t="shared" si="144"/>
        <v/>
      </c>
      <c r="M1333" s="2" t="str">
        <f t="shared" si="145"/>
        <v/>
      </c>
      <c r="N1333" s="2">
        <v>10561.6</v>
      </c>
      <c r="O1333" s="2" t="s">
        <v>17</v>
      </c>
      <c r="P1333" s="2">
        <v>390.64207506438407</v>
      </c>
      <c r="Q1333" s="2">
        <v>4125805.34</v>
      </c>
      <c r="R1333" s="2">
        <v>5.099765993007626</v>
      </c>
      <c r="S1333" s="2">
        <v>53861.688511749351</v>
      </c>
      <c r="T1333" s="6">
        <v>1511695.1</v>
      </c>
    </row>
    <row r="1334" spans="1:20">
      <c r="A1334" s="5" t="s">
        <v>12</v>
      </c>
      <c r="B1334" s="2" t="s">
        <v>1787</v>
      </c>
      <c r="C1334" s="2" t="s">
        <v>14</v>
      </c>
      <c r="D1334" s="3" t="s">
        <v>15</v>
      </c>
      <c r="E1334" s="2" t="s">
        <v>1792</v>
      </c>
      <c r="F1334" s="2" t="str">
        <f t="shared" si="140"/>
        <v>STEEL</v>
      </c>
      <c r="G1334" s="2" t="str">
        <f t="shared" si="141"/>
        <v>LUNCH BOX-6900</v>
      </c>
      <c r="H1334" s="2" t="str">
        <f t="shared" si="142"/>
        <v>MILD STEEL</v>
      </c>
      <c r="I1334" s="15" t="str">
        <f t="shared" si="143"/>
        <v/>
      </c>
      <c r="J1334" s="15" t="str">
        <f t="shared" si="146"/>
        <v/>
      </c>
      <c r="K1334" s="2">
        <f ca="1">IFERROR(
TRIM(_xlfn.TEXTAFTER(_xlfn.TEXTBEFORE(_xlfn.TEXTAFTER(tblRaw[[#This Row],[GOODS DESCRIPTION]],"QTY"),"/")," ")),
tblRaw[[#This Row],[Unit of measure]]
)</f>
        <v>0</v>
      </c>
      <c r="L1334" s="2" t="str">
        <f t="shared" si="144"/>
        <v/>
      </c>
      <c r="M1334" s="2" t="str">
        <f t="shared" si="145"/>
        <v/>
      </c>
      <c r="N1334" s="2">
        <v>4552.2</v>
      </c>
      <c r="O1334" s="2" t="s">
        <v>17</v>
      </c>
      <c r="P1334" s="2">
        <v>492.05102587759768</v>
      </c>
      <c r="Q1334" s="2">
        <v>2239914.6800000002</v>
      </c>
      <c r="R1334" s="2">
        <v>6.4236426354777771</v>
      </c>
      <c r="S1334" s="2">
        <v>29241.706005221931</v>
      </c>
      <c r="T1334" s="6">
        <v>820704.7</v>
      </c>
    </row>
    <row r="1335" spans="1:20">
      <c r="A1335" s="5" t="s">
        <v>12</v>
      </c>
      <c r="B1335" s="2" t="s">
        <v>1787</v>
      </c>
      <c r="C1335" s="2" t="s">
        <v>14</v>
      </c>
      <c r="D1335" s="3" t="s">
        <v>15</v>
      </c>
      <c r="E1335" s="2" t="s">
        <v>1793</v>
      </c>
      <c r="F1335" s="2" t="str">
        <f t="shared" si="140"/>
        <v>STAINLESS</v>
      </c>
      <c r="G1335" s="2" t="str">
        <f t="shared" si="141"/>
        <v>STEEL SPORTS BOTTLE 750ML S-308-C6-NP-20</v>
      </c>
      <c r="H1335" s="2" t="str">
        <f t="shared" si="142"/>
        <v>TOTAL 19800 PCS</v>
      </c>
      <c r="I1335" s="15" t="str">
        <f t="shared" si="143"/>
        <v>TOTAL</v>
      </c>
      <c r="J1335" s="15" t="str">
        <f t="shared" si="146"/>
        <v/>
      </c>
      <c r="K1335" s="2">
        <f ca="1">IFERROR(
TRIM(_xlfn.TEXTAFTER(_xlfn.TEXTBEFORE(_xlfn.TEXTAFTER(tblRaw[[#This Row],[GOODS DESCRIPTION]],"QTY"),"/")," ")),
tblRaw[[#This Row],[Unit of measure]]
)</f>
        <v>0</v>
      </c>
      <c r="L1335" s="2" t="str">
        <f t="shared" si="144"/>
        <v/>
      </c>
      <c r="M1335" s="2" t="str">
        <f t="shared" si="145"/>
        <v/>
      </c>
      <c r="N1335" s="2">
        <v>3520</v>
      </c>
      <c r="O1335" s="2" t="s">
        <v>17</v>
      </c>
      <c r="P1335" s="2">
        <v>456.29241477272728</v>
      </c>
      <c r="Q1335" s="2">
        <v>1606149.3</v>
      </c>
      <c r="R1335" s="2">
        <v>5.9568200361974846</v>
      </c>
      <c r="S1335" s="2">
        <v>20968.006527415149</v>
      </c>
      <c r="T1335" s="6">
        <v>588493.19999999995</v>
      </c>
    </row>
    <row r="1336" spans="1:20">
      <c r="A1336" s="5" t="s">
        <v>12</v>
      </c>
      <c r="B1336" s="2" t="s">
        <v>1787</v>
      </c>
      <c r="C1336" s="2" t="s">
        <v>14</v>
      </c>
      <c r="D1336" s="3" t="s">
        <v>15</v>
      </c>
      <c r="E1336" s="2" t="s">
        <v>1794</v>
      </c>
      <c r="F1336" s="2" t="str">
        <f t="shared" si="140"/>
        <v>STEEL</v>
      </c>
      <c r="G1336" s="2" t="str">
        <f t="shared" si="141"/>
        <v>RECTANGLE CONTAINER LARGE</v>
      </c>
      <c r="H1336" s="2" t="str">
        <f t="shared" si="142"/>
        <v>ITEM NO. 6862</v>
      </c>
      <c r="I1336" s="15" t="str">
        <f t="shared" si="143"/>
        <v>MILD</v>
      </c>
      <c r="J1336" s="15">
        <f t="shared" si="146"/>
        <v>20400</v>
      </c>
      <c r="K1336" s="2">
        <f ca="1">IFERROR(
TRIM(_xlfn.TEXTAFTER(_xlfn.TEXTBEFORE(_xlfn.TEXTAFTER(tblRaw[[#This Row],[GOODS DESCRIPTION]],"QTY"),"/")," ")),
tblRaw[[#This Row],[Unit of measure]]
)</f>
        <v>0</v>
      </c>
      <c r="L1336" s="2" t="str">
        <f t="shared" si="144"/>
        <v/>
      </c>
      <c r="M1336" s="2" t="str">
        <f t="shared" si="145"/>
        <v/>
      </c>
      <c r="N1336" s="2">
        <v>5100</v>
      </c>
      <c r="O1336" s="2" t="s">
        <v>17</v>
      </c>
      <c r="P1336" s="2">
        <v>468.19646274509802</v>
      </c>
      <c r="Q1336" s="2">
        <v>2387801.96</v>
      </c>
      <c r="R1336" s="2">
        <v>6.1122253622075462</v>
      </c>
      <c r="S1336" s="2">
        <v>31172.349347258489</v>
      </c>
      <c r="T1336" s="6">
        <v>874890.6</v>
      </c>
    </row>
    <row r="1337" spans="1:20">
      <c r="A1337" s="5" t="s">
        <v>12</v>
      </c>
      <c r="B1337" s="2" t="s">
        <v>1795</v>
      </c>
      <c r="C1337" s="2" t="s">
        <v>14</v>
      </c>
      <c r="D1337" s="3" t="s">
        <v>15</v>
      </c>
      <c r="E1337" s="2" t="s">
        <v>1796</v>
      </c>
      <c r="F1337" s="2" t="str">
        <f t="shared" si="140"/>
        <v>HOUSEHOLD</v>
      </c>
      <c r="G1337" s="2" t="str">
        <f t="shared" si="141"/>
        <v>STEEL HOOK 3 PCS SET</v>
      </c>
      <c r="H1337" s="2" t="str">
        <f t="shared" si="142"/>
        <v>TOTAL 68760 SET</v>
      </c>
      <c r="I1337" s="15" t="str">
        <f t="shared" si="143"/>
        <v>TOTAL</v>
      </c>
      <c r="J1337" s="15" t="str">
        <f t="shared" si="146"/>
        <v/>
      </c>
      <c r="K1337" s="2">
        <f ca="1">IFERROR(
TRIM(_xlfn.TEXTAFTER(_xlfn.TEXTBEFORE(_xlfn.TEXTAFTER(tblRaw[[#This Row],[GOODS DESCRIPTION]],"QTY"),"/")," ")),
tblRaw[[#This Row],[Unit of measure]]
)</f>
        <v>0</v>
      </c>
      <c r="L1337" s="2" t="str">
        <f t="shared" si="144"/>
        <v/>
      </c>
      <c r="M1337" s="2" t="str">
        <f t="shared" si="145"/>
        <v/>
      </c>
      <c r="N1337" s="2">
        <v>2330.1999999999998</v>
      </c>
      <c r="O1337" s="2" t="s">
        <v>17</v>
      </c>
      <c r="P1337" s="2">
        <v>1029.2092095099131</v>
      </c>
      <c r="Q1337" s="2">
        <v>2398263.2999999998</v>
      </c>
      <c r="R1337" s="2">
        <v>13.43615156018164</v>
      </c>
      <c r="S1337" s="2">
        <v>31308.92036553525</v>
      </c>
      <c r="T1337" s="6">
        <v>878723.8</v>
      </c>
    </row>
    <row r="1338" spans="1:20">
      <c r="A1338" s="5" t="s">
        <v>12</v>
      </c>
      <c r="B1338" s="2" t="s">
        <v>1797</v>
      </c>
      <c r="C1338" s="2" t="s">
        <v>14</v>
      </c>
      <c r="D1338" s="3" t="s">
        <v>15</v>
      </c>
      <c r="E1338" s="2" t="s">
        <v>1798</v>
      </c>
      <c r="F1338" s="2" t="str">
        <f t="shared" si="140"/>
        <v>STAINLESS</v>
      </c>
      <c r="G1338" s="2" t="str">
        <f t="shared" si="141"/>
        <v>STEEL SPORTS BOTTLE 750ML SG-702-SB-01</v>
      </c>
      <c r="H1338" s="2" t="str">
        <f t="shared" si="142"/>
        <v>TOTAL 23616 PCS</v>
      </c>
      <c r="I1338" s="15" t="str">
        <f t="shared" si="143"/>
        <v>TOTAL</v>
      </c>
      <c r="J1338" s="15" t="str">
        <f t="shared" si="146"/>
        <v/>
      </c>
      <c r="K1338" s="2">
        <f ca="1">IFERROR(
TRIM(_xlfn.TEXTAFTER(_xlfn.TEXTBEFORE(_xlfn.TEXTAFTER(tblRaw[[#This Row],[GOODS DESCRIPTION]],"QTY"),"/")," ")),
tblRaw[[#This Row],[Unit of measure]]
)</f>
        <v>0</v>
      </c>
      <c r="L1338" s="2" t="str">
        <f t="shared" si="144"/>
        <v/>
      </c>
      <c r="M1338" s="2" t="str">
        <f t="shared" si="145"/>
        <v/>
      </c>
      <c r="N1338" s="2">
        <v>3870.4</v>
      </c>
      <c r="O1338" s="2" t="s">
        <v>17</v>
      </c>
      <c r="P1338" s="2">
        <v>547.83854381976016</v>
      </c>
      <c r="Q1338" s="2">
        <v>2120354.2999999998</v>
      </c>
      <c r="R1338" s="2">
        <v>7.1426146521481124</v>
      </c>
      <c r="S1338" s="2">
        <v>27644.775749674049</v>
      </c>
      <c r="T1338" s="6">
        <v>776897.9</v>
      </c>
    </row>
    <row r="1339" spans="1:20">
      <c r="A1339" s="5" t="s">
        <v>12</v>
      </c>
      <c r="B1339" s="2" t="s">
        <v>1797</v>
      </c>
      <c r="C1339" s="2" t="s">
        <v>14</v>
      </c>
      <c r="D1339" s="3" t="s">
        <v>15</v>
      </c>
      <c r="E1339" s="2" t="s">
        <v>1799</v>
      </c>
      <c r="F1339" s="2" t="str">
        <f t="shared" si="140"/>
        <v>STAINLESS</v>
      </c>
      <c r="G1339" s="2" t="str">
        <f t="shared" si="141"/>
        <v>STEEL SPORTS BOTTLE KOOU 750ML-MP-202</v>
      </c>
      <c r="H1339" s="2" t="str">
        <f t="shared" si="142"/>
        <v>TOTAL 20880 PCS</v>
      </c>
      <c r="I1339" s="15" t="str">
        <f t="shared" si="143"/>
        <v>TOTAL</v>
      </c>
      <c r="J1339" s="15" t="str">
        <f t="shared" si="146"/>
        <v/>
      </c>
      <c r="K1339" s="2">
        <f ca="1">IFERROR(
TRIM(_xlfn.TEXTAFTER(_xlfn.TEXTBEFORE(_xlfn.TEXTAFTER(tblRaw[[#This Row],[GOODS DESCRIPTION]],"QTY"),"/")," ")),
tblRaw[[#This Row],[Unit of measure]]
)</f>
        <v>0</v>
      </c>
      <c r="L1339" s="2" t="str">
        <f t="shared" si="144"/>
        <v/>
      </c>
      <c r="M1339" s="2" t="str">
        <f t="shared" si="145"/>
        <v/>
      </c>
      <c r="N1339" s="2">
        <v>3944</v>
      </c>
      <c r="O1339" s="2" t="s">
        <v>17</v>
      </c>
      <c r="P1339" s="2">
        <v>471.04823529411772</v>
      </c>
      <c r="Q1339" s="2">
        <v>1857814.24</v>
      </c>
      <c r="R1339" s="2">
        <v>6.1414372267811954</v>
      </c>
      <c r="S1339" s="2">
        <v>24221.828422425031</v>
      </c>
      <c r="T1339" s="6">
        <v>680703.1</v>
      </c>
    </row>
    <row r="1340" spans="1:20">
      <c r="A1340" s="5" t="s">
        <v>12</v>
      </c>
      <c r="B1340" s="2" t="s">
        <v>1797</v>
      </c>
      <c r="C1340" s="2" t="s">
        <v>14</v>
      </c>
      <c r="D1340" s="3" t="s">
        <v>15</v>
      </c>
      <c r="E1340" s="2" t="s">
        <v>1800</v>
      </c>
      <c r="F1340" s="2" t="str">
        <f t="shared" si="140"/>
        <v>03-027I</v>
      </c>
      <c r="G1340" s="2" t="str">
        <f t="shared" si="141"/>
        <v>FAMILY CLOTH RACK 3LAYERS</v>
      </c>
      <c r="H1340" s="2" t="str">
        <f t="shared" si="142"/>
        <v>3648 PCS</v>
      </c>
      <c r="I1340" s="15" t="str">
        <f t="shared" si="143"/>
        <v>OTHE</v>
      </c>
      <c r="J1340" s="15" t="str">
        <f t="shared" si="146"/>
        <v/>
      </c>
      <c r="K1340" s="2">
        <f ca="1">IFERROR(
TRIM(_xlfn.TEXTAFTER(_xlfn.TEXTBEFORE(_xlfn.TEXTAFTER(tblRaw[[#This Row],[GOODS DESCRIPTION]],"QTY"),"/")," ")),
tblRaw[[#This Row],[Unit of measure]]
)</f>
        <v>0</v>
      </c>
      <c r="L1340" s="2" t="str">
        <f t="shared" si="144"/>
        <v/>
      </c>
      <c r="M1340" s="2" t="str">
        <f t="shared" si="145"/>
        <v/>
      </c>
      <c r="N1340" s="2">
        <v>20976</v>
      </c>
      <c r="O1340" s="2" t="s">
        <v>17</v>
      </c>
      <c r="P1340" s="2">
        <v>154.9312094774981</v>
      </c>
      <c r="Q1340" s="2">
        <v>3249837.05</v>
      </c>
      <c r="R1340" s="2">
        <v>2.0199636176988012</v>
      </c>
      <c r="S1340" s="2">
        <v>42370.756844850061</v>
      </c>
      <c r="T1340" s="6">
        <v>1190740.2</v>
      </c>
    </row>
    <row r="1341" spans="1:20">
      <c r="A1341" s="5" t="s">
        <v>12</v>
      </c>
      <c r="B1341" s="2" t="s">
        <v>1797</v>
      </c>
      <c r="C1341" s="2" t="s">
        <v>14</v>
      </c>
      <c r="D1341" s="3" t="s">
        <v>15</v>
      </c>
      <c r="E1341" s="2" t="s">
        <v>1801</v>
      </c>
      <c r="F1341" s="2" t="str">
        <f t="shared" si="140"/>
        <v>RYX-02-021A</v>
      </c>
      <c r="G1341" s="2" t="str">
        <f t="shared" si="141"/>
        <v>MILD STEEL MULTI FUNCTION CLOTH STAND</v>
      </c>
      <c r="H1341" s="2" t="str">
        <f t="shared" si="142"/>
        <v>10368 NOS</v>
      </c>
      <c r="I1341" s="15" t="str">
        <f t="shared" si="143"/>
        <v/>
      </c>
      <c r="J1341" s="15" t="str">
        <f t="shared" si="146"/>
        <v/>
      </c>
      <c r="K1341" s="2">
        <f ca="1">IFERROR(
TRIM(_xlfn.TEXTAFTER(_xlfn.TEXTBEFORE(_xlfn.TEXTAFTER(tblRaw[[#This Row],[GOODS DESCRIPTION]],"QTY"),"/")," ")),
tblRaw[[#This Row],[Unit of measure]]
)</f>
        <v>0</v>
      </c>
      <c r="L1341" s="2" t="str">
        <f t="shared" si="144"/>
        <v/>
      </c>
      <c r="M1341" s="2" t="str">
        <f t="shared" si="145"/>
        <v/>
      </c>
      <c r="N1341" s="2">
        <v>38016</v>
      </c>
      <c r="O1341" s="2" t="s">
        <v>17</v>
      </c>
      <c r="P1341" s="2">
        <v>198.17704282407411</v>
      </c>
      <c r="Q1341" s="2">
        <v>7533898.46</v>
      </c>
      <c r="R1341" s="2">
        <v>2.5837945609396882</v>
      </c>
      <c r="S1341" s="2">
        <v>98225.534028683178</v>
      </c>
      <c r="T1341" s="6">
        <v>2760420.4</v>
      </c>
    </row>
    <row r="1342" spans="1:20">
      <c r="A1342" s="5" t="s">
        <v>12</v>
      </c>
      <c r="B1342" s="2" t="s">
        <v>1802</v>
      </c>
      <c r="C1342" s="2" t="s">
        <v>14</v>
      </c>
      <c r="D1342" s="3" t="s">
        <v>18</v>
      </c>
      <c r="E1342" s="2" t="s">
        <v>1803</v>
      </c>
      <c r="F1342" s="2" t="str">
        <f t="shared" si="140"/>
        <v>STEEL</v>
      </c>
      <c r="G1342" s="2" t="str">
        <f t="shared" si="141"/>
        <v>SCRUBBER 2PCS SET - 8001-2</v>
      </c>
      <c r="H1342" s="2" t="str">
        <f t="shared" si="142"/>
        <v>QTY- 158040 SETS/USD 0.156 PER SET</v>
      </c>
      <c r="I1342" s="15" t="str">
        <f t="shared" si="143"/>
        <v>QTY-</v>
      </c>
      <c r="J1342" s="15">
        <f t="shared" si="146"/>
        <v>158040</v>
      </c>
      <c r="K1342" s="2" t="str">
        <f>IFERROR(
TRIM(_xlfn.TEXTAFTER(_xlfn.TEXTBEFORE(_xlfn.TEXTAFTER(tblRaw[[#This Row],[GOODS DESCRIPTION]],"QTY"),"/")," ")),
tblRaw[[#This Row],[Unit of measure]]
)</f>
        <v>158040 SETS</v>
      </c>
      <c r="L1342" s="2">
        <f t="shared" si="144"/>
        <v>0.156</v>
      </c>
      <c r="M1342" s="2" t="str">
        <f t="shared" si="145"/>
        <v>USD</v>
      </c>
      <c r="N1342" s="2">
        <v>5005</v>
      </c>
      <c r="O1342" s="2" t="s">
        <v>17</v>
      </c>
      <c r="P1342" s="2">
        <v>395.989996003996</v>
      </c>
      <c r="Q1342" s="2">
        <v>1981929.93</v>
      </c>
      <c r="R1342" s="2">
        <v>5.1628421904041204</v>
      </c>
      <c r="S1342" s="2">
        <v>25840.025162972619</v>
      </c>
      <c r="T1342" s="6">
        <v>871256.4</v>
      </c>
    </row>
    <row r="1343" spans="1:20">
      <c r="A1343" s="5" t="s">
        <v>12</v>
      </c>
      <c r="B1343" s="2" t="s">
        <v>1804</v>
      </c>
      <c r="C1343" s="2" t="s">
        <v>14</v>
      </c>
      <c r="D1343" s="3" t="s">
        <v>15</v>
      </c>
      <c r="E1343" s="2" t="s">
        <v>1805</v>
      </c>
      <c r="F1343" s="2" t="str">
        <f t="shared" si="140"/>
        <v>STAINLESS</v>
      </c>
      <c r="G1343" s="2" t="str">
        <f t="shared" si="141"/>
        <v>STEEL SPORTS BOTTLE 750ML S-308-C6-NP-20</v>
      </c>
      <c r="H1343" s="2" t="str">
        <f t="shared" si="142"/>
        <v xml:space="preserve">TOTAL 7200 PCS </v>
      </c>
      <c r="I1343" s="15" t="str">
        <f t="shared" si="143"/>
        <v>TOTAL</v>
      </c>
      <c r="J1343" s="15" t="str">
        <f t="shared" si="146"/>
        <v/>
      </c>
      <c r="K1343" s="2">
        <f ca="1">IFERROR(
TRIM(_xlfn.TEXTAFTER(_xlfn.TEXTBEFORE(_xlfn.TEXTAFTER(tblRaw[[#This Row],[GOODS DESCRIPTION]],"QTY"),"/")," ")),
tblRaw[[#This Row],[Unit of measure]]
)</f>
        <v>0</v>
      </c>
      <c r="L1343" s="2" t="str">
        <f t="shared" si="144"/>
        <v/>
      </c>
      <c r="M1343" s="2" t="str">
        <f t="shared" si="145"/>
        <v/>
      </c>
      <c r="N1343" s="2">
        <v>1280</v>
      </c>
      <c r="O1343" s="2" t="s">
        <v>17</v>
      </c>
      <c r="P1343" s="2">
        <v>462.13492187499997</v>
      </c>
      <c r="Q1343" s="2">
        <v>591532.69999999995</v>
      </c>
      <c r="R1343" s="2">
        <v>6.0252271430899604</v>
      </c>
      <c r="S1343" s="2">
        <v>7712.2907431551494</v>
      </c>
      <c r="T1343" s="6">
        <v>216737.6</v>
      </c>
    </row>
    <row r="1344" spans="1:20">
      <c r="A1344" s="5" t="s">
        <v>12</v>
      </c>
      <c r="B1344" s="2" t="s">
        <v>1804</v>
      </c>
      <c r="C1344" s="2" t="s">
        <v>14</v>
      </c>
      <c r="D1344" s="3" t="s">
        <v>15</v>
      </c>
      <c r="E1344" s="2" t="s">
        <v>1806</v>
      </c>
      <c r="F1344" s="2" t="str">
        <f t="shared" si="140"/>
        <v>STEEL</v>
      </c>
      <c r="G1344" s="2" t="str">
        <f t="shared" si="141"/>
        <v>TEA STRAINER -NP-55</v>
      </c>
      <c r="H1344" s="2" t="str">
        <f t="shared" si="142"/>
        <v>TOTAL 61200 PCS</v>
      </c>
      <c r="I1344" s="15" t="str">
        <f t="shared" si="143"/>
        <v>TOTAL</v>
      </c>
      <c r="J1344" s="15" t="str">
        <f t="shared" si="146"/>
        <v/>
      </c>
      <c r="K1344" s="2">
        <f ca="1">IFERROR(
TRIM(_xlfn.TEXTAFTER(_xlfn.TEXTBEFORE(_xlfn.TEXTAFTER(tblRaw[[#This Row],[GOODS DESCRIPTION]],"QTY"),"/")," ")),
tblRaw[[#This Row],[Unit of measure]]
)</f>
        <v>0</v>
      </c>
      <c r="L1344" s="2" t="str">
        <f t="shared" si="144"/>
        <v/>
      </c>
      <c r="M1344" s="2" t="str">
        <f t="shared" si="145"/>
        <v/>
      </c>
      <c r="N1344" s="2">
        <v>2805</v>
      </c>
      <c r="O1344" s="2" t="s">
        <v>17</v>
      </c>
      <c r="P1344" s="2">
        <v>524.38285561497321</v>
      </c>
      <c r="Q1344" s="2">
        <v>1470893.91</v>
      </c>
      <c r="R1344" s="2">
        <v>6.83680385417175</v>
      </c>
      <c r="S1344" s="2">
        <v>19177.234810951759</v>
      </c>
      <c r="T1344" s="6">
        <v>538935.6</v>
      </c>
    </row>
    <row r="1345" spans="1:20">
      <c r="A1345" s="5" t="s">
        <v>12</v>
      </c>
      <c r="B1345" s="2" t="s">
        <v>1804</v>
      </c>
      <c r="C1345" s="2" t="s">
        <v>14</v>
      </c>
      <c r="D1345" s="3" t="s">
        <v>15</v>
      </c>
      <c r="E1345" s="2" t="s">
        <v>1807</v>
      </c>
      <c r="F1345" s="2" t="str">
        <f t="shared" si="140"/>
        <v>STEEL</v>
      </c>
      <c r="G1345" s="2" t="str">
        <f t="shared" si="141"/>
        <v>SALT BOTTLE -NP-19</v>
      </c>
      <c r="H1345" s="2" t="str">
        <f t="shared" si="142"/>
        <v>TOTAL 21024 PCS</v>
      </c>
      <c r="I1345" s="15" t="str">
        <f t="shared" si="143"/>
        <v>TOTAL</v>
      </c>
      <c r="J1345" s="15" t="str">
        <f t="shared" si="146"/>
        <v/>
      </c>
      <c r="K1345" s="2">
        <f ca="1">IFERROR(
TRIM(_xlfn.TEXTAFTER(_xlfn.TEXTBEFORE(_xlfn.TEXTAFTER(tblRaw[[#This Row],[GOODS DESCRIPTION]],"QTY"),"/")," ")),
tblRaw[[#This Row],[Unit of measure]]
)</f>
        <v>0</v>
      </c>
      <c r="L1345" s="2" t="str">
        <f t="shared" si="144"/>
        <v/>
      </c>
      <c r="M1345" s="2" t="str">
        <f t="shared" si="145"/>
        <v/>
      </c>
      <c r="N1345" s="2">
        <v>3285</v>
      </c>
      <c r="O1345" s="2" t="s">
        <v>17</v>
      </c>
      <c r="P1345" s="2">
        <v>240.37130898021309</v>
      </c>
      <c r="Q1345" s="2">
        <v>789619.75</v>
      </c>
      <c r="R1345" s="2">
        <v>3.1339153713195969</v>
      </c>
      <c r="S1345" s="2">
        <v>10294.911994784879</v>
      </c>
      <c r="T1345" s="6">
        <v>289316.7</v>
      </c>
    </row>
    <row r="1346" spans="1:20">
      <c r="A1346" s="5" t="s">
        <v>12</v>
      </c>
      <c r="B1346" s="2" t="s">
        <v>1804</v>
      </c>
      <c r="C1346" s="2" t="s">
        <v>14</v>
      </c>
      <c r="D1346" s="3" t="s">
        <v>15</v>
      </c>
      <c r="E1346" s="2" t="s">
        <v>1808</v>
      </c>
      <c r="F1346" s="2" t="str">
        <f t="shared" ref="F1346:F1409" si="147">IFERROR(TRIM(LEFT(E1346, FIND(" ", E1346)-1)), "")</f>
        <v>STAINLESS</v>
      </c>
      <c r="G1346" s="2" t="str">
        <f t="shared" ref="G1346:G1409" si="148">IFERROR(TRIM(MID(E1346, FIND(" ", E1346)+1, FIND("(",E1346)-FIND(" ",E1346)-1)), "")</f>
        <v>STEEL COLA BOTTLE 750ML SK750-SL-01</v>
      </c>
      <c r="H1346" s="2" t="str">
        <f t="shared" ref="H1346:H1409" si="149">IFERROR(MID(E1346, FIND("(",E1346)+1, FIND(")",E1346)-FIND("(",E1346)-1), "")</f>
        <v>TOTAL 41400 PCS</v>
      </c>
      <c r="I1346" s="15" t="str">
        <f t="shared" ref="I1346:I1409" si="150">IFERROR(MID(E1346, FIND("(",E1346, FIND("P",E1346)) + 1, FIND(" ",E1346, FIND("(",E1346)) - FIND("(",E1346) - 1), "")</f>
        <v>NOT V</v>
      </c>
      <c r="J1346" s="15" t="str">
        <f t="shared" si="146"/>
        <v/>
      </c>
      <c r="K1346" s="2">
        <f ca="1">IFERROR(
TRIM(_xlfn.TEXTAFTER(_xlfn.TEXTBEFORE(_xlfn.TEXTAFTER(tblRaw[[#This Row],[GOODS DESCRIPTION]],"QTY"),"/")," ")),
tblRaw[[#This Row],[Unit of measure]]
)</f>
        <v>0</v>
      </c>
      <c r="L1346" s="2" t="str">
        <f t="shared" ref="L1346:L1409" si="151">IFERROR(--MID(E1346, FIND("USD",E1346)+4, FIND(" ",E1346,FIND("USD",E1346)+5)-FIND("USD",E1346)-4), IFERROR(--MID(E1346,FIND("CNY",E1346)+4,FIND(" ",E1346,FIND("CNY",E1346)+5)-FIND("CNY",E1346)-4),""))</f>
        <v/>
      </c>
      <c r="M1346" s="2" t="str">
        <f t="shared" ref="M1346:M1409" si="152">IFERROR(IF(ISNUMBER(SEARCH("USD",E1346)),"USD",IF(ISNUMBER(SEARCH("CNY",E1346)),"CNY","")), "")</f>
        <v/>
      </c>
      <c r="N1346" s="2">
        <v>7820</v>
      </c>
      <c r="O1346" s="2" t="s">
        <v>17</v>
      </c>
      <c r="P1346" s="2">
        <v>510.70508695652171</v>
      </c>
      <c r="Q1346" s="2">
        <v>3993713.78</v>
      </c>
      <c r="R1346" s="2">
        <v>6.6584757099937626</v>
      </c>
      <c r="S1346" s="2">
        <v>52069.280052151233</v>
      </c>
      <c r="T1346" s="6">
        <v>1463296.8</v>
      </c>
    </row>
    <row r="1347" spans="1:20">
      <c r="A1347" s="5" t="s">
        <v>12</v>
      </c>
      <c r="B1347" s="2" t="s">
        <v>1804</v>
      </c>
      <c r="C1347" s="2" t="s">
        <v>14</v>
      </c>
      <c r="D1347" s="3" t="s">
        <v>15</v>
      </c>
      <c r="E1347" s="2" t="s">
        <v>1809</v>
      </c>
      <c r="F1347" s="2" t="str">
        <f t="shared" si="147"/>
        <v>STEEL</v>
      </c>
      <c r="G1347" s="2" t="str">
        <f t="shared" si="148"/>
        <v>ZHARA-NP-003</v>
      </c>
      <c r="H1347" s="2" t="str">
        <f t="shared" si="149"/>
        <v>TOTAL 36000 PCS</v>
      </c>
      <c r="I1347" s="15" t="str">
        <f t="shared" si="150"/>
        <v>TOTAL</v>
      </c>
      <c r="J1347" s="15" t="str">
        <f t="shared" ref="J1347:J1410" si="153">IFERROR(--SUBSTITUTE(MID(E1347, FIND("QTY", E1347)+4, FIND(" ",E1347, FIND("QTY",E1347)+5)-FIND("QTY",E1347)-4), ",",""),"")</f>
        <v/>
      </c>
      <c r="K1347" s="2">
        <f ca="1">IFERROR(
TRIM(_xlfn.TEXTAFTER(_xlfn.TEXTBEFORE(_xlfn.TEXTAFTER(tblRaw[[#This Row],[GOODS DESCRIPTION]],"QTY"),"/")," ")),
tblRaw[[#This Row],[Unit of measure]]
)</f>
        <v>0</v>
      </c>
      <c r="L1347" s="2" t="str">
        <f t="shared" si="151"/>
        <v/>
      </c>
      <c r="M1347" s="2" t="str">
        <f t="shared" si="152"/>
        <v/>
      </c>
      <c r="N1347" s="2">
        <v>3360</v>
      </c>
      <c r="O1347" s="2" t="s">
        <v>17</v>
      </c>
      <c r="P1347" s="2">
        <v>365.27393154761899</v>
      </c>
      <c r="Q1347" s="2">
        <v>1227320.4099999999</v>
      </c>
      <c r="R1347" s="2">
        <v>4.7623719888868186</v>
      </c>
      <c r="S1347" s="2">
        <v>16001.569882659711</v>
      </c>
      <c r="T1347" s="6">
        <v>449690.2</v>
      </c>
    </row>
    <row r="1348" spans="1:20">
      <c r="A1348" s="5" t="s">
        <v>12</v>
      </c>
      <c r="B1348" s="2" t="s">
        <v>1804</v>
      </c>
      <c r="C1348" s="2" t="s">
        <v>14</v>
      </c>
      <c r="D1348" s="3" t="s">
        <v>18</v>
      </c>
      <c r="E1348" s="2" t="s">
        <v>1810</v>
      </c>
      <c r="F1348" s="2" t="str">
        <f t="shared" si="147"/>
        <v>STEEL</v>
      </c>
      <c r="G1348" s="2" t="str">
        <f t="shared" si="148"/>
        <v>SCRUBBER 6PCS SET - OKS-4156</v>
      </c>
      <c r="H1348" s="2" t="str">
        <f t="shared" si="149"/>
        <v>QTY- 98000 PCS/USD 0.265 PER PCS</v>
      </c>
      <c r="I1348" s="15" t="str">
        <f t="shared" si="150"/>
        <v>QTY-</v>
      </c>
      <c r="J1348" s="15">
        <f t="shared" si="153"/>
        <v>98000</v>
      </c>
      <c r="K1348" s="2" t="str">
        <f>IFERROR(
TRIM(_xlfn.TEXTAFTER(_xlfn.TEXTBEFORE(_xlfn.TEXTAFTER(tblRaw[[#This Row],[GOODS DESCRIPTION]],"QTY"),"/")," ")),
tblRaw[[#This Row],[Unit of measure]]
)</f>
        <v>98000 PCS</v>
      </c>
      <c r="L1348" s="2">
        <f t="shared" si="151"/>
        <v>0.26500000000000001</v>
      </c>
      <c r="M1348" s="2" t="str">
        <f t="shared" si="152"/>
        <v>USD</v>
      </c>
      <c r="N1348" s="2">
        <v>9112</v>
      </c>
      <c r="O1348" s="2" t="s">
        <v>17</v>
      </c>
      <c r="P1348" s="2">
        <v>228.972382572432</v>
      </c>
      <c r="Q1348" s="2">
        <v>2086396.35</v>
      </c>
      <c r="R1348" s="2">
        <v>2.985298338623624</v>
      </c>
      <c r="S1348" s="2">
        <v>27202.038461538461</v>
      </c>
      <c r="T1348" s="6">
        <v>917179.8</v>
      </c>
    </row>
    <row r="1349" spans="1:20">
      <c r="A1349" s="5" t="s">
        <v>12</v>
      </c>
      <c r="B1349" s="2" t="s">
        <v>1804</v>
      </c>
      <c r="C1349" s="2" t="s">
        <v>14</v>
      </c>
      <c r="D1349" s="3" t="s">
        <v>15</v>
      </c>
      <c r="E1349" s="2" t="s">
        <v>1811</v>
      </c>
      <c r="F1349" s="2" t="str">
        <f t="shared" si="147"/>
        <v>STEEL</v>
      </c>
      <c r="G1349" s="2" t="str">
        <f t="shared" si="148"/>
        <v>HAND BLENDER-RS-02</v>
      </c>
      <c r="H1349" s="2" t="str">
        <f t="shared" si="149"/>
        <v>TOTAL 20000 PCS</v>
      </c>
      <c r="I1349" s="15" t="str">
        <f t="shared" si="150"/>
        <v/>
      </c>
      <c r="J1349" s="15" t="str">
        <f t="shared" si="153"/>
        <v/>
      </c>
      <c r="K1349" s="2">
        <f ca="1">IFERROR(
TRIM(_xlfn.TEXTAFTER(_xlfn.TEXTBEFORE(_xlfn.TEXTAFTER(tblRaw[[#This Row],[GOODS DESCRIPTION]],"QTY"),"/")," ")),
tblRaw[[#This Row],[Unit of measure]]
)</f>
        <v>0</v>
      </c>
      <c r="L1349" s="2" t="str">
        <f t="shared" si="151"/>
        <v/>
      </c>
      <c r="M1349" s="2" t="str">
        <f t="shared" si="152"/>
        <v/>
      </c>
      <c r="N1349" s="2">
        <v>1300</v>
      </c>
      <c r="O1349" s="2" t="s">
        <v>17</v>
      </c>
      <c r="P1349" s="2">
        <v>560.04227692307688</v>
      </c>
      <c r="Q1349" s="2">
        <v>728054.96</v>
      </c>
      <c r="R1349" s="2">
        <v>7.3017246013438966</v>
      </c>
      <c r="S1349" s="2">
        <v>9492.2419817470654</v>
      </c>
      <c r="T1349" s="6">
        <v>266759.40000000002</v>
      </c>
    </row>
    <row r="1350" spans="1:20">
      <c r="A1350" s="5" t="s">
        <v>12</v>
      </c>
      <c r="B1350" s="2" t="s">
        <v>1804</v>
      </c>
      <c r="C1350" s="2" t="s">
        <v>14</v>
      </c>
      <c r="D1350" s="3" t="s">
        <v>15</v>
      </c>
      <c r="E1350" s="2" t="s">
        <v>1812</v>
      </c>
      <c r="F1350" s="2" t="str">
        <f t="shared" si="147"/>
        <v>STAINLESS</v>
      </c>
      <c r="G1350" s="2" t="str">
        <f t="shared" si="148"/>
        <v>STEEL SPORTS BOTTLE 650ML S115-NP-21</v>
      </c>
      <c r="H1350" s="2" t="str">
        <f t="shared" si="149"/>
        <v xml:space="preserve">TOTAL 7200 PCS </v>
      </c>
      <c r="I1350" s="15" t="str">
        <f t="shared" si="150"/>
        <v>TOTAL</v>
      </c>
      <c r="J1350" s="15" t="str">
        <f t="shared" si="153"/>
        <v/>
      </c>
      <c r="K1350" s="2">
        <f ca="1">IFERROR(
TRIM(_xlfn.TEXTAFTER(_xlfn.TEXTBEFORE(_xlfn.TEXTAFTER(tblRaw[[#This Row],[GOODS DESCRIPTION]],"QTY"),"/")," ")),
tblRaw[[#This Row],[Unit of measure]]
)</f>
        <v>0</v>
      </c>
      <c r="L1350" s="2" t="str">
        <f t="shared" si="151"/>
        <v/>
      </c>
      <c r="M1350" s="2" t="str">
        <f t="shared" si="152"/>
        <v/>
      </c>
      <c r="N1350" s="2">
        <v>1280</v>
      </c>
      <c r="O1350" s="2" t="s">
        <v>17</v>
      </c>
      <c r="P1350" s="2">
        <v>483.83988281249998</v>
      </c>
      <c r="Q1350" s="2">
        <v>619315.05000000005</v>
      </c>
      <c r="R1350" s="2">
        <v>6.3082122922099089</v>
      </c>
      <c r="S1350" s="2">
        <v>8074.5117340286833</v>
      </c>
      <c r="T1350" s="6">
        <v>226917</v>
      </c>
    </row>
    <row r="1351" spans="1:20">
      <c r="A1351" s="5" t="s">
        <v>12</v>
      </c>
      <c r="B1351" s="2" t="s">
        <v>1804</v>
      </c>
      <c r="C1351" s="2" t="s">
        <v>14</v>
      </c>
      <c r="D1351" s="3" t="s">
        <v>15</v>
      </c>
      <c r="E1351" s="2" t="s">
        <v>1813</v>
      </c>
      <c r="F1351" s="2" t="str">
        <f t="shared" si="147"/>
        <v>STAINLESS</v>
      </c>
      <c r="G1351" s="2" t="str">
        <f t="shared" si="148"/>
        <v>STEEL BOTTLE 750ML SG805-AM-06</v>
      </c>
      <c r="H1351" s="2" t="str">
        <f t="shared" si="149"/>
        <v xml:space="preserve">TOTAL 25560 PCS </v>
      </c>
      <c r="I1351" s="15" t="str">
        <f t="shared" si="150"/>
        <v>NOT V</v>
      </c>
      <c r="J1351" s="15" t="str">
        <f t="shared" si="153"/>
        <v/>
      </c>
      <c r="K1351" s="2">
        <f ca="1">IFERROR(
TRIM(_xlfn.TEXTAFTER(_xlfn.TEXTBEFORE(_xlfn.TEXTAFTER(tblRaw[[#This Row],[GOODS DESCRIPTION]],"QTY"),"/")," ")),
tblRaw[[#This Row],[Unit of measure]]
)</f>
        <v>0</v>
      </c>
      <c r="L1351" s="2" t="str">
        <f t="shared" si="151"/>
        <v/>
      </c>
      <c r="M1351" s="2" t="str">
        <f t="shared" si="152"/>
        <v/>
      </c>
      <c r="N1351" s="2">
        <v>4047</v>
      </c>
      <c r="O1351" s="2" t="s">
        <v>17</v>
      </c>
      <c r="P1351" s="2">
        <v>543.2588386459106</v>
      </c>
      <c r="Q1351" s="2">
        <v>2198568.52</v>
      </c>
      <c r="R1351" s="2">
        <v>7.0829053278475964</v>
      </c>
      <c r="S1351" s="2">
        <v>28664.517861799221</v>
      </c>
      <c r="T1351" s="6">
        <v>805555.5</v>
      </c>
    </row>
    <row r="1352" spans="1:20">
      <c r="A1352" s="5" t="s">
        <v>12</v>
      </c>
      <c r="B1352" s="2" t="s">
        <v>1814</v>
      </c>
      <c r="C1352" s="2" t="s">
        <v>14</v>
      </c>
      <c r="D1352" s="3" t="s">
        <v>15</v>
      </c>
      <c r="E1352" s="2" t="s">
        <v>1815</v>
      </c>
      <c r="F1352" s="2" t="str">
        <f t="shared" si="147"/>
        <v>RYX-02-021A</v>
      </c>
      <c r="G1352" s="2" t="str">
        <f t="shared" si="148"/>
        <v>MILD STEEL MULTI FUNCTION CLOTH STAND</v>
      </c>
      <c r="H1352" s="2" t="str">
        <f t="shared" si="149"/>
        <v>9072 NOS</v>
      </c>
      <c r="I1352" s="15" t="str">
        <f t="shared" si="150"/>
        <v/>
      </c>
      <c r="J1352" s="15" t="str">
        <f t="shared" si="153"/>
        <v/>
      </c>
      <c r="K1352" s="2">
        <f ca="1">IFERROR(
TRIM(_xlfn.TEXTAFTER(_xlfn.TEXTBEFORE(_xlfn.TEXTAFTER(tblRaw[[#This Row],[GOODS DESCRIPTION]],"QTY"),"/")," ")),
tblRaw[[#This Row],[Unit of measure]]
)</f>
        <v>0</v>
      </c>
      <c r="L1352" s="2" t="str">
        <f t="shared" si="151"/>
        <v/>
      </c>
      <c r="M1352" s="2" t="str">
        <f t="shared" si="152"/>
        <v/>
      </c>
      <c r="N1352" s="2">
        <v>33264</v>
      </c>
      <c r="O1352" s="2" t="s">
        <v>17</v>
      </c>
      <c r="P1352" s="2">
        <v>196.2701764670515</v>
      </c>
      <c r="Q1352" s="2">
        <v>6528731.1500000004</v>
      </c>
      <c r="R1352" s="2">
        <v>2.5589332003526919</v>
      </c>
      <c r="S1352" s="2">
        <v>85120.353976531944</v>
      </c>
      <c r="T1352" s="6">
        <v>2392127</v>
      </c>
    </row>
    <row r="1353" spans="1:20">
      <c r="A1353" s="5" t="s">
        <v>12</v>
      </c>
      <c r="B1353" s="2" t="s">
        <v>1814</v>
      </c>
      <c r="C1353" s="2" t="s">
        <v>14</v>
      </c>
      <c r="D1353" s="3" t="s">
        <v>15</v>
      </c>
      <c r="E1353" s="2" t="s">
        <v>1725</v>
      </c>
      <c r="F1353" s="2" t="str">
        <f t="shared" si="147"/>
        <v>RYX-02-020</v>
      </c>
      <c r="G1353" s="2" t="str">
        <f t="shared" si="148"/>
        <v>MILD STEEL MULTI FUNCTION CLOTH STAND</v>
      </c>
      <c r="H1353" s="2" t="str">
        <f t="shared" si="149"/>
        <v>2464 NOS</v>
      </c>
      <c r="I1353" s="15" t="str">
        <f t="shared" si="150"/>
        <v/>
      </c>
      <c r="J1353" s="15" t="str">
        <f t="shared" si="153"/>
        <v/>
      </c>
      <c r="K1353" s="2">
        <f ca="1">IFERROR(
TRIM(_xlfn.TEXTAFTER(_xlfn.TEXTBEFORE(_xlfn.TEXTAFTER(tblRaw[[#This Row],[GOODS DESCRIPTION]],"QTY"),"/")," ")),
tblRaw[[#This Row],[Unit of measure]]
)</f>
        <v>0</v>
      </c>
      <c r="L1353" s="2" t="str">
        <f t="shared" si="151"/>
        <v/>
      </c>
      <c r="M1353" s="2" t="str">
        <f t="shared" si="152"/>
        <v/>
      </c>
      <c r="N1353" s="2">
        <v>8008</v>
      </c>
      <c r="O1353" s="2" t="s">
        <v>17</v>
      </c>
      <c r="P1353" s="2">
        <v>355.32269605394612</v>
      </c>
      <c r="Q1353" s="2">
        <v>2845424.15</v>
      </c>
      <c r="R1353" s="2">
        <v>4.6326296747580971</v>
      </c>
      <c r="S1353" s="2">
        <v>37098.098435462838</v>
      </c>
      <c r="T1353" s="6">
        <v>1042563.4</v>
      </c>
    </row>
    <row r="1354" spans="1:20">
      <c r="A1354" s="5" t="s">
        <v>12</v>
      </c>
      <c r="B1354" s="2" t="s">
        <v>1816</v>
      </c>
      <c r="C1354" s="2" t="s">
        <v>14</v>
      </c>
      <c r="D1354" s="3" t="s">
        <v>15</v>
      </c>
      <c r="E1354" s="2" t="s">
        <v>1817</v>
      </c>
      <c r="F1354" s="2" t="str">
        <f t="shared" si="147"/>
        <v>KWP-1000B</v>
      </c>
      <c r="G1354" s="2" t="str">
        <f t="shared" si="148"/>
        <v>SS OIL POT 1000ML</v>
      </c>
      <c r="H1354" s="2" t="str">
        <f t="shared" si="149"/>
        <v>QTY:27000 PCS/USD 1.45 PER PCS</v>
      </c>
      <c r="I1354" s="15" t="str">
        <f t="shared" si="150"/>
        <v>QTY:27000</v>
      </c>
      <c r="J1354" s="15">
        <f t="shared" si="153"/>
        <v>27000</v>
      </c>
      <c r="K1354" s="2" t="str">
        <f>IFERROR(
TRIM(_xlfn.TEXTAFTER(_xlfn.TEXTBEFORE(_xlfn.TEXTAFTER(tblRaw[[#This Row],[GOODS DESCRIPTION]],"QTY"),"/")," ")),
tblRaw[[#This Row],[Unit of measure]]
)</f>
        <v>PCS</v>
      </c>
      <c r="L1354" s="2">
        <f t="shared" si="151"/>
        <v>1.45</v>
      </c>
      <c r="M1354" s="2" t="str">
        <f t="shared" si="152"/>
        <v>USD</v>
      </c>
      <c r="N1354" s="2">
        <v>6097.5</v>
      </c>
      <c r="O1354" s="2" t="s">
        <v>17</v>
      </c>
      <c r="P1354" s="2">
        <v>514.59727757277574</v>
      </c>
      <c r="Q1354" s="2">
        <v>3137756.9</v>
      </c>
      <c r="R1354" s="2">
        <v>6.6271381529011677</v>
      </c>
      <c r="S1354" s="2">
        <v>40408.974887314871</v>
      </c>
      <c r="T1354" s="6">
        <v>1149674.1000000001</v>
      </c>
    </row>
    <row r="1355" spans="1:20">
      <c r="A1355" s="5" t="s">
        <v>12</v>
      </c>
      <c r="B1355" s="2" t="s">
        <v>1816</v>
      </c>
      <c r="C1355" s="2" t="s">
        <v>14</v>
      </c>
      <c r="D1355" s="3" t="s">
        <v>15</v>
      </c>
      <c r="E1355" s="2" t="s">
        <v>1818</v>
      </c>
      <c r="F1355" s="2" t="str">
        <f t="shared" si="147"/>
        <v>KWP-600P</v>
      </c>
      <c r="G1355" s="2" t="str">
        <f t="shared" si="148"/>
        <v>SS OIL POT 600ML</v>
      </c>
      <c r="H1355" s="2" t="str">
        <f t="shared" si="149"/>
        <v>QTY:38760 PCS/USD 1.20 PER PCS</v>
      </c>
      <c r="I1355" s="15" t="str">
        <f t="shared" si="150"/>
        <v>QTY:38760</v>
      </c>
      <c r="J1355" s="15">
        <f t="shared" si="153"/>
        <v>38760</v>
      </c>
      <c r="K1355" s="2" t="str">
        <f>IFERROR(
TRIM(_xlfn.TEXTAFTER(_xlfn.TEXTBEFORE(_xlfn.TEXTAFTER(tblRaw[[#This Row],[GOODS DESCRIPTION]],"QTY"),"/")," ")),
tblRaw[[#This Row],[Unit of measure]]
)</f>
        <v>PCS</v>
      </c>
      <c r="L1355" s="2">
        <f t="shared" si="151"/>
        <v>1.2</v>
      </c>
      <c r="M1355" s="2" t="str">
        <f t="shared" si="152"/>
        <v>USD</v>
      </c>
      <c r="N1355" s="2">
        <v>6783</v>
      </c>
      <c r="O1355" s="2" t="s">
        <v>17</v>
      </c>
      <c r="P1355" s="2">
        <v>546.88889576883378</v>
      </c>
      <c r="Q1355" s="2">
        <v>3709547.38</v>
      </c>
      <c r="R1355" s="2">
        <v>7.0429993015947678</v>
      </c>
      <c r="S1355" s="2">
        <v>47772.664262717313</v>
      </c>
      <c r="T1355" s="6">
        <v>1359178.1</v>
      </c>
    </row>
    <row r="1356" spans="1:20">
      <c r="A1356" s="5" t="s">
        <v>12</v>
      </c>
      <c r="B1356" s="2" t="s">
        <v>1819</v>
      </c>
      <c r="C1356" s="2" t="s">
        <v>14</v>
      </c>
      <c r="D1356" s="3" t="s">
        <v>15</v>
      </c>
      <c r="E1356" s="2" t="s">
        <v>1820</v>
      </c>
      <c r="F1356" s="2" t="str">
        <f t="shared" si="147"/>
        <v>STEEL</v>
      </c>
      <c r="G1356" s="2" t="str">
        <f t="shared" si="148"/>
        <v>ZHARA NP-003</v>
      </c>
      <c r="H1356" s="2" t="str">
        <f t="shared" si="149"/>
        <v>QTY 30000 PCS</v>
      </c>
      <c r="I1356" s="15" t="str">
        <f t="shared" si="150"/>
        <v>QTY</v>
      </c>
      <c r="J1356" s="15">
        <f t="shared" si="153"/>
        <v>30000</v>
      </c>
      <c r="K1356" s="2">
        <f ca="1">IFERROR(
TRIM(_xlfn.TEXTAFTER(_xlfn.TEXTBEFORE(_xlfn.TEXTAFTER(tblRaw[[#This Row],[GOODS DESCRIPTION]],"QTY"),"/")," ")),
tblRaw[[#This Row],[Unit of measure]]
)</f>
        <v>0</v>
      </c>
      <c r="L1356" s="2" t="str">
        <f t="shared" si="151"/>
        <v/>
      </c>
      <c r="M1356" s="2" t="str">
        <f t="shared" si="152"/>
        <v/>
      </c>
      <c r="N1356" s="2">
        <v>2800</v>
      </c>
      <c r="O1356" s="2" t="s">
        <v>17</v>
      </c>
      <c r="P1356" s="2">
        <v>367.51845357142861</v>
      </c>
      <c r="Q1356" s="2">
        <v>1029051.67</v>
      </c>
      <c r="R1356" s="2">
        <v>4.7330129242939929</v>
      </c>
      <c r="S1356" s="2">
        <v>13252.436188023181</v>
      </c>
      <c r="T1356" s="6">
        <v>377044.5</v>
      </c>
    </row>
    <row r="1357" spans="1:20">
      <c r="A1357" s="5" t="s">
        <v>12</v>
      </c>
      <c r="B1357" s="2" t="s">
        <v>1819</v>
      </c>
      <c r="C1357" s="2" t="s">
        <v>14</v>
      </c>
      <c r="D1357" s="3" t="s">
        <v>15</v>
      </c>
      <c r="E1357" s="2" t="s">
        <v>1821</v>
      </c>
      <c r="F1357" s="2" t="str">
        <f t="shared" si="147"/>
        <v>STAINLESS</v>
      </c>
      <c r="G1357" s="2" t="str">
        <f t="shared" si="148"/>
        <v>STEEL SPORTS BOTTLE 800ML SB-10</v>
      </c>
      <c r="H1357" s="2" t="str">
        <f t="shared" si="149"/>
        <v xml:space="preserve">TOTAL 2520 PCS </v>
      </c>
      <c r="I1357" s="15" t="str">
        <f t="shared" si="150"/>
        <v>TOTAL</v>
      </c>
      <c r="J1357" s="15" t="str">
        <f t="shared" si="153"/>
        <v/>
      </c>
      <c r="K1357" s="2">
        <f ca="1">IFERROR(
TRIM(_xlfn.TEXTAFTER(_xlfn.TEXTBEFORE(_xlfn.TEXTAFTER(tblRaw[[#This Row],[GOODS DESCRIPTION]],"QTY"),"/")," ")),
tblRaw[[#This Row],[Unit of measure]]
)</f>
        <v>0</v>
      </c>
      <c r="L1357" s="2" t="str">
        <f t="shared" si="151"/>
        <v/>
      </c>
      <c r="M1357" s="2" t="str">
        <f t="shared" si="152"/>
        <v/>
      </c>
      <c r="N1357" s="2">
        <v>406</v>
      </c>
      <c r="O1357" s="2" t="s">
        <v>17</v>
      </c>
      <c r="P1357" s="2">
        <v>611.44891625615764</v>
      </c>
      <c r="Q1357" s="2">
        <v>248248.26</v>
      </c>
      <c r="R1357" s="2">
        <v>7.8744226175937877</v>
      </c>
      <c r="S1357" s="2">
        <v>3197.0155827430781</v>
      </c>
      <c r="T1357" s="6">
        <v>90958.3</v>
      </c>
    </row>
    <row r="1358" spans="1:20">
      <c r="A1358" s="5" t="s">
        <v>12</v>
      </c>
      <c r="B1358" s="2" t="s">
        <v>1819</v>
      </c>
      <c r="C1358" s="2" t="s">
        <v>14</v>
      </c>
      <c r="D1358" s="3" t="s">
        <v>15</v>
      </c>
      <c r="E1358" s="2" t="s">
        <v>1822</v>
      </c>
      <c r="F1358" s="2" t="str">
        <f t="shared" si="147"/>
        <v>STAINLESS</v>
      </c>
      <c r="G1358" s="2" t="str">
        <f t="shared" si="148"/>
        <v>STEEL SPORTS BOTTLE 750ML SG-127 -SB-09</v>
      </c>
      <c r="H1358" s="2" t="str">
        <f t="shared" si="149"/>
        <v xml:space="preserve">TOTAL 2520 PCS </v>
      </c>
      <c r="I1358" s="15" t="str">
        <f t="shared" si="150"/>
        <v>TOTAL</v>
      </c>
      <c r="J1358" s="15" t="str">
        <f t="shared" si="153"/>
        <v/>
      </c>
      <c r="K1358" s="2">
        <f ca="1">IFERROR(
TRIM(_xlfn.TEXTAFTER(_xlfn.TEXTBEFORE(_xlfn.TEXTAFTER(tblRaw[[#This Row],[GOODS DESCRIPTION]],"QTY"),"/")," ")),
tblRaw[[#This Row],[Unit of measure]]
)</f>
        <v>0</v>
      </c>
      <c r="L1358" s="2" t="str">
        <f t="shared" si="151"/>
        <v/>
      </c>
      <c r="M1358" s="2" t="str">
        <f t="shared" si="152"/>
        <v/>
      </c>
      <c r="N1358" s="2">
        <v>413</v>
      </c>
      <c r="O1358" s="2" t="s">
        <v>17</v>
      </c>
      <c r="P1358" s="2">
        <v>566.31181598062949</v>
      </c>
      <c r="Q1358" s="2">
        <v>233886.78</v>
      </c>
      <c r="R1358" s="2">
        <v>7.2931334962090073</v>
      </c>
      <c r="S1358" s="2">
        <v>3012.064133934321</v>
      </c>
      <c r="T1358" s="6">
        <v>85696.1</v>
      </c>
    </row>
    <row r="1359" spans="1:20">
      <c r="A1359" s="5" t="s">
        <v>12</v>
      </c>
      <c r="B1359" s="2" t="s">
        <v>1819</v>
      </c>
      <c r="C1359" s="2" t="s">
        <v>14</v>
      </c>
      <c r="D1359" s="3" t="s">
        <v>15</v>
      </c>
      <c r="E1359" s="2" t="s">
        <v>1823</v>
      </c>
      <c r="F1359" s="2" t="str">
        <f t="shared" si="147"/>
        <v>STEEL</v>
      </c>
      <c r="G1359" s="2" t="str">
        <f t="shared" si="148"/>
        <v>TEA STRAINER NP-55</v>
      </c>
      <c r="H1359" s="2" t="str">
        <f t="shared" si="149"/>
        <v>QTY 61200 PCS</v>
      </c>
      <c r="I1359" s="15" t="str">
        <f t="shared" si="150"/>
        <v>QTY</v>
      </c>
      <c r="J1359" s="15">
        <f t="shared" si="153"/>
        <v>61200</v>
      </c>
      <c r="K1359" s="2">
        <f ca="1">IFERROR(
TRIM(_xlfn.TEXTAFTER(_xlfn.TEXTBEFORE(_xlfn.TEXTAFTER(tblRaw[[#This Row],[GOODS DESCRIPTION]],"QTY"),"/")," ")),
tblRaw[[#This Row],[Unit of measure]]
)</f>
        <v>0</v>
      </c>
      <c r="L1359" s="2" t="str">
        <f t="shared" si="151"/>
        <v/>
      </c>
      <c r="M1359" s="2" t="str">
        <f t="shared" si="152"/>
        <v/>
      </c>
      <c r="N1359" s="2">
        <v>2805</v>
      </c>
      <c r="O1359" s="2" t="s">
        <v>17</v>
      </c>
      <c r="P1359" s="2">
        <v>527.63176114082</v>
      </c>
      <c r="Q1359" s="2">
        <v>1480007.09</v>
      </c>
      <c r="R1359" s="2">
        <v>6.7950001434748222</v>
      </c>
      <c r="S1359" s="2">
        <v>19059.975402446878</v>
      </c>
      <c r="T1359" s="6">
        <v>542274.5</v>
      </c>
    </row>
    <row r="1360" spans="1:20">
      <c r="A1360" s="5" t="s">
        <v>12</v>
      </c>
      <c r="B1360" s="2" t="s">
        <v>1819</v>
      </c>
      <c r="C1360" s="2" t="s">
        <v>14</v>
      </c>
      <c r="D1360" s="3" t="s">
        <v>15</v>
      </c>
      <c r="E1360" s="2" t="s">
        <v>1824</v>
      </c>
      <c r="F1360" s="2" t="str">
        <f t="shared" si="147"/>
        <v>STAINLESS</v>
      </c>
      <c r="G1360" s="2" t="str">
        <f t="shared" si="148"/>
        <v>STEEL SPORTS BOTTLE 650ML S115 -NP-21</v>
      </c>
      <c r="H1360" s="2" t="str">
        <f t="shared" si="149"/>
        <v>TOTAL 36000 PCS</v>
      </c>
      <c r="I1360" s="15" t="str">
        <f t="shared" si="150"/>
        <v>TOTAL</v>
      </c>
      <c r="J1360" s="15" t="str">
        <f t="shared" si="153"/>
        <v/>
      </c>
      <c r="K1360" s="2">
        <f ca="1">IFERROR(
TRIM(_xlfn.TEXTAFTER(_xlfn.TEXTBEFORE(_xlfn.TEXTAFTER(tblRaw[[#This Row],[GOODS DESCRIPTION]],"QTY"),"/")," ")),
tblRaw[[#This Row],[Unit of measure]]
)</f>
        <v>0</v>
      </c>
      <c r="L1360" s="2" t="str">
        <f t="shared" si="151"/>
        <v/>
      </c>
      <c r="M1360" s="2" t="str">
        <f t="shared" si="152"/>
        <v/>
      </c>
      <c r="N1360" s="2">
        <v>6400</v>
      </c>
      <c r="O1360" s="2" t="s">
        <v>17</v>
      </c>
      <c r="P1360" s="2">
        <v>490.01186093749999</v>
      </c>
      <c r="Q1360" s="2">
        <v>3136075.91</v>
      </c>
      <c r="R1360" s="2">
        <v>6.3105197802640056</v>
      </c>
      <c r="S1360" s="2">
        <v>40387.326593689642</v>
      </c>
      <c r="T1360" s="6">
        <v>1149058.2</v>
      </c>
    </row>
    <row r="1361" spans="1:20">
      <c r="A1361" s="5" t="s">
        <v>12</v>
      </c>
      <c r="B1361" s="2" t="s">
        <v>1819</v>
      </c>
      <c r="C1361" s="2" t="s">
        <v>14</v>
      </c>
      <c r="D1361" s="3" t="s">
        <v>15</v>
      </c>
      <c r="E1361" s="2" t="s">
        <v>1825</v>
      </c>
      <c r="F1361" s="2" t="str">
        <f t="shared" si="147"/>
        <v>STEEL</v>
      </c>
      <c r="G1361" s="2" t="str">
        <f t="shared" si="148"/>
        <v>LUNCH BOX 2 LAYER 8504</v>
      </c>
      <c r="H1361" s="2" t="str">
        <f t="shared" si="149"/>
        <v>MILD STEEL</v>
      </c>
      <c r="I1361" s="15" t="str">
        <f t="shared" si="150"/>
        <v/>
      </c>
      <c r="J1361" s="15">
        <f t="shared" si="153"/>
        <v>22020</v>
      </c>
      <c r="K1361" s="2">
        <f ca="1">IFERROR(
TRIM(_xlfn.TEXTAFTER(_xlfn.TEXTBEFORE(_xlfn.TEXTAFTER(tblRaw[[#This Row],[GOODS DESCRIPTION]],"QTY"),"/")," ")),
tblRaw[[#This Row],[Unit of measure]]
)</f>
        <v>0</v>
      </c>
      <c r="L1361" s="2" t="str">
        <f t="shared" si="151"/>
        <v/>
      </c>
      <c r="M1361" s="2" t="str">
        <f t="shared" si="152"/>
        <v/>
      </c>
      <c r="N1361" s="2">
        <v>10532.9</v>
      </c>
      <c r="O1361" s="2" t="s">
        <v>17</v>
      </c>
      <c r="P1361" s="2">
        <v>399.5341833683031</v>
      </c>
      <c r="Q1361" s="2">
        <v>4208253.5999999996</v>
      </c>
      <c r="R1361" s="2">
        <v>5.1453210993986227</v>
      </c>
      <c r="S1361" s="2">
        <v>54195.152607855751</v>
      </c>
      <c r="T1361" s="6">
        <v>1541904.1</v>
      </c>
    </row>
    <row r="1362" spans="1:20">
      <c r="A1362" s="5" t="s">
        <v>12</v>
      </c>
      <c r="B1362" s="2" t="s">
        <v>1819</v>
      </c>
      <c r="C1362" s="2" t="s">
        <v>14</v>
      </c>
      <c r="D1362" s="3" t="s">
        <v>15</v>
      </c>
      <c r="E1362" s="2" t="s">
        <v>1826</v>
      </c>
      <c r="F1362" s="2" t="str">
        <f t="shared" si="147"/>
        <v>STEEL</v>
      </c>
      <c r="G1362" s="2" t="str">
        <f t="shared" si="148"/>
        <v>LUNCH BOX 6900</v>
      </c>
      <c r="H1362" s="2" t="str">
        <f t="shared" si="149"/>
        <v>MILD STEEL</v>
      </c>
      <c r="I1362" s="15" t="str">
        <f t="shared" si="150"/>
        <v/>
      </c>
      <c r="J1362" s="15">
        <f t="shared" si="153"/>
        <v>86400</v>
      </c>
      <c r="K1362" s="2">
        <f ca="1">IFERROR(
TRIM(_xlfn.TEXTAFTER(_xlfn.TEXTBEFORE(_xlfn.TEXTAFTER(tblRaw[[#This Row],[GOODS DESCRIPTION]],"QTY"),"/")," ")),
tblRaw[[#This Row],[Unit of measure]]
)</f>
        <v>0</v>
      </c>
      <c r="L1362" s="2" t="str">
        <f t="shared" si="151"/>
        <v/>
      </c>
      <c r="M1362" s="2" t="str">
        <f t="shared" si="152"/>
        <v/>
      </c>
      <c r="N1362" s="2">
        <v>10116</v>
      </c>
      <c r="O1362" s="2" t="s">
        <v>17</v>
      </c>
      <c r="P1362" s="2">
        <v>498.55653321470942</v>
      </c>
      <c r="Q1362" s="2">
        <v>5043397.8899999997</v>
      </c>
      <c r="R1362" s="2">
        <v>6.4205606338017942</v>
      </c>
      <c r="S1362" s="2">
        <v>64950.39137153895</v>
      </c>
      <c r="T1362" s="6">
        <v>1847901.1</v>
      </c>
    </row>
    <row r="1363" spans="1:20">
      <c r="A1363" s="5" t="s">
        <v>12</v>
      </c>
      <c r="B1363" s="2" t="s">
        <v>1819</v>
      </c>
      <c r="C1363" s="2" t="s">
        <v>14</v>
      </c>
      <c r="D1363" s="3" t="s">
        <v>15</v>
      </c>
      <c r="E1363" s="2" t="s">
        <v>1827</v>
      </c>
      <c r="F1363" s="2" t="str">
        <f t="shared" si="147"/>
        <v>STEEL</v>
      </c>
      <c r="G1363" s="2" t="str">
        <f t="shared" si="148"/>
        <v>LUNCH BOX 6527</v>
      </c>
      <c r="H1363" s="2" t="str">
        <f t="shared" si="149"/>
        <v>MILD STEEL</v>
      </c>
      <c r="I1363" s="15" t="str">
        <f t="shared" si="150"/>
        <v/>
      </c>
      <c r="J1363" s="15">
        <f t="shared" si="153"/>
        <v>25800</v>
      </c>
      <c r="K1363" s="2">
        <f ca="1">IFERROR(
TRIM(_xlfn.TEXTAFTER(_xlfn.TEXTBEFORE(_xlfn.TEXTAFTER(tblRaw[[#This Row],[GOODS DESCRIPTION]],"QTY"),"/")," ")),
tblRaw[[#This Row],[Unit of measure]]
)</f>
        <v>0</v>
      </c>
      <c r="L1363" s="2" t="str">
        <f t="shared" si="151"/>
        <v/>
      </c>
      <c r="M1363" s="2" t="str">
        <f t="shared" si="152"/>
        <v/>
      </c>
      <c r="N1363" s="2">
        <v>8967</v>
      </c>
      <c r="O1363" s="2" t="s">
        <v>17</v>
      </c>
      <c r="P1363" s="2">
        <v>432.5308118657299</v>
      </c>
      <c r="Q1363" s="2">
        <v>3878503.79</v>
      </c>
      <c r="R1363" s="2">
        <v>5.570261582301737</v>
      </c>
      <c r="S1363" s="2">
        <v>49948.535608499667</v>
      </c>
      <c r="T1363" s="6">
        <v>1421083.9</v>
      </c>
    </row>
    <row r="1364" spans="1:20">
      <c r="A1364" s="5" t="s">
        <v>12</v>
      </c>
      <c r="B1364" s="2" t="s">
        <v>1819</v>
      </c>
      <c r="C1364" s="2" t="s">
        <v>14</v>
      </c>
      <c r="D1364" s="3" t="s">
        <v>15</v>
      </c>
      <c r="E1364" s="2" t="s">
        <v>1828</v>
      </c>
      <c r="F1364" s="2" t="str">
        <f t="shared" si="147"/>
        <v>STEEL</v>
      </c>
      <c r="G1364" s="2" t="str">
        <f t="shared" si="148"/>
        <v>TEA STRAINER BIG SB-12</v>
      </c>
      <c r="H1364" s="2" t="str">
        <f t="shared" si="149"/>
        <v>QTY 456 PCS</v>
      </c>
      <c r="I1364" s="15" t="str">
        <f t="shared" si="150"/>
        <v/>
      </c>
      <c r="J1364" s="15">
        <f t="shared" si="153"/>
        <v>456</v>
      </c>
      <c r="K1364" s="2">
        <f ca="1">IFERROR(
TRIM(_xlfn.TEXTAFTER(_xlfn.TEXTBEFORE(_xlfn.TEXTAFTER(tblRaw[[#This Row],[GOODS DESCRIPTION]],"QTY"),"/")," ")),
tblRaw[[#This Row],[Unit of measure]]
)</f>
        <v>0</v>
      </c>
      <c r="L1364" s="2" t="str">
        <f t="shared" si="151"/>
        <v/>
      </c>
      <c r="M1364" s="2" t="str">
        <f t="shared" si="152"/>
        <v/>
      </c>
      <c r="N1364" s="2">
        <v>108.3</v>
      </c>
      <c r="O1364" s="2" t="s">
        <v>17</v>
      </c>
      <c r="P1364" s="2">
        <v>391.67774699907659</v>
      </c>
      <c r="Q1364" s="2">
        <v>42418.7</v>
      </c>
      <c r="R1364" s="2">
        <v>5.0441435543989259</v>
      </c>
      <c r="S1364" s="2">
        <v>546.28074694140366</v>
      </c>
      <c r="T1364" s="6">
        <v>15542.2</v>
      </c>
    </row>
    <row r="1365" spans="1:20">
      <c r="A1365" s="5" t="s">
        <v>12</v>
      </c>
      <c r="B1365" s="2" t="s">
        <v>1829</v>
      </c>
      <c r="C1365" s="2" t="s">
        <v>14</v>
      </c>
      <c r="D1365" s="3" t="s">
        <v>15</v>
      </c>
      <c r="E1365" s="2" t="s">
        <v>1830</v>
      </c>
      <c r="F1365" s="2" t="str">
        <f t="shared" si="147"/>
        <v>03-027I</v>
      </c>
      <c r="G1365" s="2" t="str">
        <f t="shared" si="148"/>
        <v>FAMILY CLOTH RACK 3LAYERS</v>
      </c>
      <c r="H1365" s="2" t="str">
        <f t="shared" si="149"/>
        <v>1824 PCS</v>
      </c>
      <c r="I1365" s="15" t="str">
        <f t="shared" si="150"/>
        <v>OTHE</v>
      </c>
      <c r="J1365" s="15" t="str">
        <f t="shared" si="153"/>
        <v/>
      </c>
      <c r="K1365" s="2">
        <f ca="1">IFERROR(
TRIM(_xlfn.TEXTAFTER(_xlfn.TEXTBEFORE(_xlfn.TEXTAFTER(tblRaw[[#This Row],[GOODS DESCRIPTION]],"QTY"),"/")," ")),
tblRaw[[#This Row],[Unit of measure]]
)</f>
        <v>0</v>
      </c>
      <c r="L1365" s="2" t="str">
        <f t="shared" si="151"/>
        <v/>
      </c>
      <c r="M1365" s="2" t="str">
        <f t="shared" si="152"/>
        <v/>
      </c>
      <c r="N1365" s="2">
        <v>10488</v>
      </c>
      <c r="O1365" s="2" t="s">
        <v>17</v>
      </c>
      <c r="P1365" s="2">
        <v>157.1683114035088</v>
      </c>
      <c r="Q1365" s="2">
        <v>1648381.25</v>
      </c>
      <c r="R1365" s="2">
        <v>2.0240606748681098</v>
      </c>
      <c r="S1365" s="2">
        <v>21228.348358016741</v>
      </c>
      <c r="T1365" s="6">
        <v>603966.80000000005</v>
      </c>
    </row>
    <row r="1366" spans="1:20">
      <c r="A1366" s="5" t="s">
        <v>12</v>
      </c>
      <c r="B1366" s="2" t="s">
        <v>1831</v>
      </c>
      <c r="C1366" s="2" t="s">
        <v>14</v>
      </c>
      <c r="D1366" s="3" t="s">
        <v>15</v>
      </c>
      <c r="E1366" s="2" t="s">
        <v>1832</v>
      </c>
      <c r="F1366" s="2" t="str">
        <f t="shared" si="147"/>
        <v>2628</v>
      </c>
      <c r="G1366" s="2" t="str">
        <f t="shared" si="148"/>
        <v>HOUSEHOLD STEEL HOOK 3PCS SET</v>
      </c>
      <c r="H1366" s="2" t="str">
        <f t="shared" si="149"/>
        <v>QTY 96984 SET / USD 0.445 PER PCS</v>
      </c>
      <c r="I1366" s="15" t="str">
        <f t="shared" si="150"/>
        <v>QTY</v>
      </c>
      <c r="J1366" s="15">
        <f t="shared" si="153"/>
        <v>96984</v>
      </c>
      <c r="K1366" s="2" t="str">
        <f>IFERROR(
TRIM(_xlfn.TEXTAFTER(_xlfn.TEXTBEFORE(_xlfn.TEXTAFTER(tblRaw[[#This Row],[GOODS DESCRIPTION]],"QTY"),"/")," ")),
tblRaw[[#This Row],[Unit of measure]]
)</f>
        <v>96984 SET</v>
      </c>
      <c r="L1366" s="2">
        <f t="shared" si="151"/>
        <v>0.44500000000000001</v>
      </c>
      <c r="M1366" s="2" t="str">
        <f t="shared" si="152"/>
        <v>USD</v>
      </c>
      <c r="N1366" s="2">
        <v>3286.68</v>
      </c>
      <c r="O1366" s="2" t="s">
        <v>17</v>
      </c>
      <c r="P1366" s="2">
        <v>1033.3314803996741</v>
      </c>
      <c r="Q1366" s="2">
        <v>3396229.91</v>
      </c>
      <c r="R1366" s="2">
        <v>13.30755287056888</v>
      </c>
      <c r="S1366" s="2">
        <v>43737.667868641343</v>
      </c>
      <c r="T1366" s="6">
        <v>1244378.7</v>
      </c>
    </row>
    <row r="1367" spans="1:20">
      <c r="A1367" s="5" t="s">
        <v>12</v>
      </c>
      <c r="B1367" s="2" t="s">
        <v>1833</v>
      </c>
      <c r="C1367" s="2" t="s">
        <v>14</v>
      </c>
      <c r="D1367" s="3" t="s">
        <v>15</v>
      </c>
      <c r="E1367" s="2" t="s">
        <v>1834</v>
      </c>
      <c r="F1367" s="2" t="str">
        <f t="shared" si="147"/>
        <v>STAINLESS</v>
      </c>
      <c r="G1367" s="2" t="str">
        <f t="shared" si="148"/>
        <v>STEEL COLA BOTTLE 750ML SK750-SL-01</v>
      </c>
      <c r="H1367" s="2" t="str">
        <f t="shared" si="149"/>
        <v>TOTAL 25200 (NOT VACUUM BOTTLE</v>
      </c>
      <c r="I1367" s="15" t="str">
        <f t="shared" si="150"/>
        <v/>
      </c>
      <c r="J1367" s="15" t="str">
        <f t="shared" si="153"/>
        <v/>
      </c>
      <c r="K1367" s="2">
        <f ca="1">IFERROR(
TRIM(_xlfn.TEXTAFTER(_xlfn.TEXTBEFORE(_xlfn.TEXTAFTER(tblRaw[[#This Row],[GOODS DESCRIPTION]],"QTY"),"/")," ")),
tblRaw[[#This Row],[Unit of measure]]
)</f>
        <v>0</v>
      </c>
      <c r="L1367" s="2" t="str">
        <f t="shared" si="151"/>
        <v/>
      </c>
      <c r="M1367" s="2" t="str">
        <f t="shared" si="152"/>
        <v/>
      </c>
      <c r="N1367" s="2">
        <v>4760</v>
      </c>
      <c r="O1367" s="2" t="s">
        <v>17</v>
      </c>
      <c r="P1367" s="2">
        <v>516.70881092436969</v>
      </c>
      <c r="Q1367" s="2">
        <v>2459533.94</v>
      </c>
      <c r="R1367" s="2">
        <v>6.6543311129989648</v>
      </c>
      <c r="S1367" s="2">
        <v>31674.616097875081</v>
      </c>
      <c r="T1367" s="6">
        <v>901173.3</v>
      </c>
    </row>
    <row r="1368" spans="1:20">
      <c r="A1368" s="5" t="s">
        <v>12</v>
      </c>
      <c r="B1368" s="2" t="s">
        <v>1833</v>
      </c>
      <c r="C1368" s="2" t="s">
        <v>14</v>
      </c>
      <c r="D1368" s="3" t="s">
        <v>15</v>
      </c>
      <c r="E1368" s="2" t="s">
        <v>1835</v>
      </c>
      <c r="F1368" s="2" t="str">
        <f t="shared" si="147"/>
        <v>STAINLESS</v>
      </c>
      <c r="G1368" s="2" t="str">
        <f t="shared" si="148"/>
        <v>STEEL BOTTLE 750ML SG805-AM-06</v>
      </c>
      <c r="H1368" s="2" t="str">
        <f t="shared" si="149"/>
        <v>TOTAL 3600 PCS</v>
      </c>
      <c r="I1368" s="15" t="str">
        <f t="shared" si="150"/>
        <v>NOT V</v>
      </c>
      <c r="J1368" s="15" t="str">
        <f t="shared" si="153"/>
        <v/>
      </c>
      <c r="K1368" s="2">
        <f ca="1">IFERROR(
TRIM(_xlfn.TEXTAFTER(_xlfn.TEXTBEFORE(_xlfn.TEXTAFTER(tblRaw[[#This Row],[GOODS DESCRIPTION]],"QTY"),"/")," ")),
tblRaw[[#This Row],[Unit of measure]]
)</f>
        <v>0</v>
      </c>
      <c r="L1368" s="2" t="str">
        <f t="shared" si="151"/>
        <v/>
      </c>
      <c r="M1368" s="2" t="str">
        <f t="shared" si="152"/>
        <v/>
      </c>
      <c r="N1368" s="2">
        <v>570</v>
      </c>
      <c r="O1368" s="2" t="s">
        <v>17</v>
      </c>
      <c r="P1368" s="2">
        <v>549.64526315789476</v>
      </c>
      <c r="Q1368" s="2">
        <v>313297.8</v>
      </c>
      <c r="R1368" s="2">
        <v>7.0784966279187991</v>
      </c>
      <c r="S1368" s="2">
        <v>4034.7430779137148</v>
      </c>
      <c r="T1368" s="6">
        <v>114792.4</v>
      </c>
    </row>
    <row r="1369" spans="1:20">
      <c r="A1369" s="5" t="s">
        <v>12</v>
      </c>
      <c r="B1369" s="2" t="s">
        <v>1833</v>
      </c>
      <c r="C1369" s="2" t="s">
        <v>14</v>
      </c>
      <c r="D1369" s="3" t="s">
        <v>15</v>
      </c>
      <c r="E1369" s="2" t="s">
        <v>1836</v>
      </c>
      <c r="F1369" s="2" t="str">
        <f t="shared" si="147"/>
        <v>STAINLESS</v>
      </c>
      <c r="G1369" s="2" t="str">
        <f t="shared" si="148"/>
        <v>STEEL SPORTS BOTTLE 750ML SG-702 -SB-01</v>
      </c>
      <c r="H1369" s="2" t="str">
        <f t="shared" si="149"/>
        <v xml:space="preserve">TOTAL 21600 PCS </v>
      </c>
      <c r="I1369" s="15" t="str">
        <f t="shared" si="150"/>
        <v>TOTAL</v>
      </c>
      <c r="J1369" s="15" t="str">
        <f t="shared" si="153"/>
        <v/>
      </c>
      <c r="K1369" s="2">
        <f ca="1">IFERROR(
TRIM(_xlfn.TEXTAFTER(_xlfn.TEXTBEFORE(_xlfn.TEXTAFTER(tblRaw[[#This Row],[GOODS DESCRIPTION]],"QTY"),"/")," ")),
tblRaw[[#This Row],[Unit of measure]]
)</f>
        <v>0</v>
      </c>
      <c r="L1369" s="2" t="str">
        <f t="shared" si="151"/>
        <v/>
      </c>
      <c r="M1369" s="2" t="str">
        <f t="shared" si="152"/>
        <v/>
      </c>
      <c r="N1369" s="2">
        <v>3540</v>
      </c>
      <c r="O1369" s="2" t="s">
        <v>17</v>
      </c>
      <c r="P1369" s="2">
        <v>550.86412429378527</v>
      </c>
      <c r="Q1369" s="2">
        <v>1950059</v>
      </c>
      <c r="R1369" s="2">
        <v>7.0941934873636221</v>
      </c>
      <c r="S1369" s="2">
        <v>25113.44494526722</v>
      </c>
      <c r="T1369" s="6">
        <v>714501.6</v>
      </c>
    </row>
    <row r="1370" spans="1:20">
      <c r="A1370" s="5" t="s">
        <v>12</v>
      </c>
      <c r="B1370" s="2" t="s">
        <v>1833</v>
      </c>
      <c r="C1370" s="2" t="s">
        <v>14</v>
      </c>
      <c r="D1370" s="3" t="s">
        <v>15</v>
      </c>
      <c r="E1370" s="2" t="s">
        <v>1837</v>
      </c>
      <c r="F1370" s="2" t="str">
        <f t="shared" si="147"/>
        <v>STAINLESS</v>
      </c>
      <c r="G1370" s="2" t="str">
        <f t="shared" si="148"/>
        <v>STEEL SPORTS BOTTLE KOOU 750ML-MP-202</v>
      </c>
      <c r="H1370" s="2" t="str">
        <f t="shared" si="149"/>
        <v>TOTAL 16560PCS</v>
      </c>
      <c r="I1370" s="15" t="str">
        <f t="shared" si="150"/>
        <v>TOTAL</v>
      </c>
      <c r="J1370" s="15" t="str">
        <f t="shared" si="153"/>
        <v/>
      </c>
      <c r="K1370" s="2">
        <f ca="1">IFERROR(
TRIM(_xlfn.TEXTAFTER(_xlfn.TEXTBEFORE(_xlfn.TEXTAFTER(tblRaw[[#This Row],[GOODS DESCRIPTION]],"QTY"),"/")," ")),
tblRaw[[#This Row],[Unit of measure]]
)</f>
        <v>0</v>
      </c>
      <c r="L1370" s="2" t="str">
        <f t="shared" si="151"/>
        <v/>
      </c>
      <c r="M1370" s="2" t="str">
        <f t="shared" si="152"/>
        <v/>
      </c>
      <c r="N1370" s="2">
        <v>3128</v>
      </c>
      <c r="O1370" s="2" t="s">
        <v>17</v>
      </c>
      <c r="P1370" s="2">
        <v>473.64972186700771</v>
      </c>
      <c r="Q1370" s="2">
        <v>1481576.33</v>
      </c>
      <c r="R1370" s="2">
        <v>6.0998032436189016</v>
      </c>
      <c r="S1370" s="2">
        <v>19080.18454603992</v>
      </c>
      <c r="T1370" s="6">
        <v>542849.6</v>
      </c>
    </row>
    <row r="1371" spans="1:20">
      <c r="A1371" s="5" t="s">
        <v>12</v>
      </c>
      <c r="B1371" s="2" t="s">
        <v>1833</v>
      </c>
      <c r="C1371" s="2" t="s">
        <v>14</v>
      </c>
      <c r="D1371" s="3" t="s">
        <v>15</v>
      </c>
      <c r="E1371" s="2" t="s">
        <v>1838</v>
      </c>
      <c r="F1371" s="2" t="str">
        <f t="shared" si="147"/>
        <v>STAINLESS</v>
      </c>
      <c r="G1371" s="2" t="str">
        <f t="shared" si="148"/>
        <v>STEEL SPORTS BOTTLE 650ML S115 -NP-21</v>
      </c>
      <c r="H1371" s="2" t="str">
        <f t="shared" si="149"/>
        <v>TOTAL 17280(NOT VACUUM BOTTLE</v>
      </c>
      <c r="I1371" s="15" t="str">
        <f t="shared" si="150"/>
        <v>TOTAL</v>
      </c>
      <c r="J1371" s="15" t="str">
        <f t="shared" si="153"/>
        <v/>
      </c>
      <c r="K1371" s="2">
        <f ca="1">IFERROR(
TRIM(_xlfn.TEXTAFTER(_xlfn.TEXTBEFORE(_xlfn.TEXTAFTER(tblRaw[[#This Row],[GOODS DESCRIPTION]],"QTY"),"/")," ")),
tblRaw[[#This Row],[Unit of measure]]
)</f>
        <v>0</v>
      </c>
      <c r="L1371" s="2" t="str">
        <f t="shared" si="151"/>
        <v/>
      </c>
      <c r="M1371" s="2" t="str">
        <f t="shared" si="152"/>
        <v/>
      </c>
      <c r="N1371" s="2">
        <v>3072</v>
      </c>
      <c r="O1371" s="2" t="s">
        <v>17</v>
      </c>
      <c r="P1371" s="2">
        <v>489.52778645833342</v>
      </c>
      <c r="Q1371" s="2">
        <v>1503829.36</v>
      </c>
      <c r="R1371" s="2">
        <v>6.3042857238677827</v>
      </c>
      <c r="S1371" s="2">
        <v>19366.765743721829</v>
      </c>
      <c r="T1371" s="6">
        <v>551003.1</v>
      </c>
    </row>
    <row r="1372" spans="1:20">
      <c r="A1372" s="5" t="s">
        <v>12</v>
      </c>
      <c r="B1372" s="2" t="s">
        <v>1833</v>
      </c>
      <c r="C1372" s="2" t="s">
        <v>14</v>
      </c>
      <c r="D1372" s="3" t="s">
        <v>15</v>
      </c>
      <c r="E1372" s="2" t="s">
        <v>1839</v>
      </c>
      <c r="F1372" s="2" t="str">
        <f t="shared" si="147"/>
        <v>STAINLESS</v>
      </c>
      <c r="G1372" s="2" t="str">
        <f t="shared" si="148"/>
        <v>STEEL SPORTS BOTTLE KWB-600F</v>
      </c>
      <c r="H1372" s="2" t="str">
        <f t="shared" si="149"/>
        <v>50400 PCS</v>
      </c>
      <c r="I1372" s="15" t="str">
        <f t="shared" si="150"/>
        <v>50400</v>
      </c>
      <c r="J1372" s="15" t="str">
        <f t="shared" si="153"/>
        <v/>
      </c>
      <c r="K1372" s="2">
        <f ca="1">IFERROR(
TRIM(_xlfn.TEXTAFTER(_xlfn.TEXTBEFORE(_xlfn.TEXTAFTER(tblRaw[[#This Row],[GOODS DESCRIPTION]],"QTY"),"/")," ")),
tblRaw[[#This Row],[Unit of measure]]
)</f>
        <v>0</v>
      </c>
      <c r="L1372" s="2" t="str">
        <f t="shared" si="151"/>
        <v/>
      </c>
      <c r="M1372" s="2" t="str">
        <f t="shared" si="152"/>
        <v/>
      </c>
      <c r="N1372" s="2">
        <v>7897.5</v>
      </c>
      <c r="O1372" s="2" t="s">
        <v>17</v>
      </c>
      <c r="P1372" s="2">
        <v>507.94811775878441</v>
      </c>
      <c r="Q1372" s="2">
        <v>4011520.26</v>
      </c>
      <c r="R1372" s="2">
        <v>6.541508277640494</v>
      </c>
      <c r="S1372" s="2">
        <v>51661.561622665802</v>
      </c>
      <c r="T1372" s="6">
        <v>1469821.1</v>
      </c>
    </row>
    <row r="1373" spans="1:20">
      <c r="A1373" s="5" t="s">
        <v>12</v>
      </c>
      <c r="B1373" s="2" t="s">
        <v>1840</v>
      </c>
      <c r="C1373" s="2" t="s">
        <v>14</v>
      </c>
      <c r="D1373" s="3" t="s">
        <v>15</v>
      </c>
      <c r="E1373" s="2" t="s">
        <v>1800</v>
      </c>
      <c r="F1373" s="2" t="str">
        <f t="shared" si="147"/>
        <v>03-027I</v>
      </c>
      <c r="G1373" s="2" t="str">
        <f t="shared" si="148"/>
        <v>FAMILY CLOTH RACK 3LAYERS</v>
      </c>
      <c r="H1373" s="2" t="str">
        <f t="shared" si="149"/>
        <v>3648 PCS</v>
      </c>
      <c r="I1373" s="15" t="str">
        <f t="shared" si="150"/>
        <v>OTHE</v>
      </c>
      <c r="J1373" s="15" t="str">
        <f t="shared" si="153"/>
        <v/>
      </c>
      <c r="K1373" s="2">
        <f ca="1">IFERROR(
TRIM(_xlfn.TEXTAFTER(_xlfn.TEXTBEFORE(_xlfn.TEXTAFTER(tblRaw[[#This Row],[GOODS DESCRIPTION]],"QTY"),"/")," ")),
tblRaw[[#This Row],[Unit of measure]]
)</f>
        <v>0</v>
      </c>
      <c r="L1373" s="2" t="str">
        <f t="shared" si="151"/>
        <v/>
      </c>
      <c r="M1373" s="2" t="str">
        <f t="shared" si="152"/>
        <v/>
      </c>
      <c r="N1373" s="2">
        <v>20976</v>
      </c>
      <c r="O1373" s="2" t="s">
        <v>17</v>
      </c>
      <c r="P1373" s="2">
        <v>157.01942648741419</v>
      </c>
      <c r="Q1373" s="2">
        <v>3293639.49</v>
      </c>
      <c r="R1373" s="2">
        <v>2.0221432902435819</v>
      </c>
      <c r="S1373" s="2">
        <v>42416.477656149393</v>
      </c>
      <c r="T1373" s="6">
        <v>1206789.5</v>
      </c>
    </row>
    <row r="1374" spans="1:20">
      <c r="A1374" s="5" t="s">
        <v>12</v>
      </c>
      <c r="B1374" s="2" t="s">
        <v>1840</v>
      </c>
      <c r="C1374" s="2" t="s">
        <v>14</v>
      </c>
      <c r="D1374" s="3" t="s">
        <v>15</v>
      </c>
      <c r="E1374" s="2" t="s">
        <v>1841</v>
      </c>
      <c r="F1374" s="2" t="str">
        <f t="shared" si="147"/>
        <v>RYX-02-021A</v>
      </c>
      <c r="G1374" s="2" t="str">
        <f t="shared" si="148"/>
        <v>MILD STEEL MULTI FUNCTION CLOTH STAND</v>
      </c>
      <c r="H1374" s="2" t="str">
        <f t="shared" si="149"/>
        <v>3888 NOS</v>
      </c>
      <c r="I1374" s="15" t="str">
        <f t="shared" si="150"/>
        <v/>
      </c>
      <c r="J1374" s="15" t="str">
        <f t="shared" si="153"/>
        <v/>
      </c>
      <c r="K1374" s="2">
        <f ca="1">IFERROR(
TRIM(_xlfn.TEXTAFTER(_xlfn.TEXTBEFORE(_xlfn.TEXTAFTER(tblRaw[[#This Row],[GOODS DESCRIPTION]],"QTY"),"/")," ")),
tblRaw[[#This Row],[Unit of measure]]
)</f>
        <v>0</v>
      </c>
      <c r="L1374" s="2" t="str">
        <f t="shared" si="151"/>
        <v/>
      </c>
      <c r="M1374" s="2" t="str">
        <f t="shared" si="152"/>
        <v/>
      </c>
      <c r="N1374" s="2">
        <v>14256</v>
      </c>
      <c r="O1374" s="2" t="s">
        <v>17</v>
      </c>
      <c r="P1374" s="2">
        <v>197.69450126262629</v>
      </c>
      <c r="Q1374" s="2">
        <v>2818332.81</v>
      </c>
      <c r="R1374" s="2">
        <v>2.5459691083403251</v>
      </c>
      <c r="S1374" s="2">
        <v>36295.335608499678</v>
      </c>
      <c r="T1374" s="6">
        <v>1032637.2</v>
      </c>
    </row>
    <row r="1375" spans="1:20">
      <c r="A1375" s="5" t="s">
        <v>12</v>
      </c>
      <c r="B1375" s="2" t="s">
        <v>1840</v>
      </c>
      <c r="C1375" s="2" t="s">
        <v>14</v>
      </c>
      <c r="D1375" s="3" t="s">
        <v>15</v>
      </c>
      <c r="E1375" s="2" t="s">
        <v>1725</v>
      </c>
      <c r="F1375" s="2" t="str">
        <f t="shared" si="147"/>
        <v>RYX-02-020</v>
      </c>
      <c r="G1375" s="2" t="str">
        <f t="shared" si="148"/>
        <v>MILD STEEL MULTI FUNCTION CLOTH STAND</v>
      </c>
      <c r="H1375" s="2" t="str">
        <f t="shared" si="149"/>
        <v>2464 NOS</v>
      </c>
      <c r="I1375" s="15" t="str">
        <f t="shared" si="150"/>
        <v/>
      </c>
      <c r="J1375" s="15" t="str">
        <f t="shared" si="153"/>
        <v/>
      </c>
      <c r="K1375" s="2">
        <f ca="1">IFERROR(
TRIM(_xlfn.TEXTAFTER(_xlfn.TEXTBEFORE(_xlfn.TEXTAFTER(tblRaw[[#This Row],[GOODS DESCRIPTION]],"QTY"),"/")," ")),
tblRaw[[#This Row],[Unit of measure]]
)</f>
        <v>0</v>
      </c>
      <c r="L1375" s="2" t="str">
        <f t="shared" si="151"/>
        <v/>
      </c>
      <c r="M1375" s="2" t="str">
        <f t="shared" si="152"/>
        <v/>
      </c>
      <c r="N1375" s="2">
        <v>8008</v>
      </c>
      <c r="O1375" s="2" t="s">
        <v>17</v>
      </c>
      <c r="P1375" s="2">
        <v>357.90125874125869</v>
      </c>
      <c r="Q1375" s="2">
        <v>2866073.28</v>
      </c>
      <c r="R1375" s="2">
        <v>4.609159803493351</v>
      </c>
      <c r="S1375" s="2">
        <v>36910.151706374752</v>
      </c>
      <c r="T1375" s="6">
        <v>1050129.3</v>
      </c>
    </row>
    <row r="1376" spans="1:20">
      <c r="A1376" s="5" t="s">
        <v>12</v>
      </c>
      <c r="B1376" s="2" t="s">
        <v>1842</v>
      </c>
      <c r="C1376" s="2" t="s">
        <v>14</v>
      </c>
      <c r="D1376" s="3" t="s">
        <v>15</v>
      </c>
      <c r="E1376" s="2" t="s">
        <v>1843</v>
      </c>
      <c r="F1376" s="2" t="str">
        <f t="shared" si="147"/>
        <v>RYX-02-021A</v>
      </c>
      <c r="G1376" s="2" t="str">
        <f t="shared" si="148"/>
        <v>MILD STEEL MULTI FUNCTION CLOTH STAND</v>
      </c>
      <c r="H1376" s="2" t="str">
        <f t="shared" si="149"/>
        <v>2592 NOS</v>
      </c>
      <c r="I1376" s="15" t="str">
        <f t="shared" si="150"/>
        <v/>
      </c>
      <c r="J1376" s="15" t="str">
        <f t="shared" si="153"/>
        <v/>
      </c>
      <c r="K1376" s="2">
        <f ca="1">IFERROR(
TRIM(_xlfn.TEXTAFTER(_xlfn.TEXTBEFORE(_xlfn.TEXTAFTER(tblRaw[[#This Row],[GOODS DESCRIPTION]],"QTY"),"/")," ")),
tblRaw[[#This Row],[Unit of measure]]
)</f>
        <v>0</v>
      </c>
      <c r="L1376" s="2" t="str">
        <f t="shared" si="151"/>
        <v/>
      </c>
      <c r="M1376" s="2" t="str">
        <f t="shared" si="152"/>
        <v/>
      </c>
      <c r="N1376" s="2">
        <v>9504</v>
      </c>
      <c r="O1376" s="2" t="s">
        <v>17</v>
      </c>
      <c r="P1376" s="2">
        <v>196.45386679292929</v>
      </c>
      <c r="Q1376" s="2">
        <v>1867097.55</v>
      </c>
      <c r="R1376" s="2">
        <v>2.5299918453693402</v>
      </c>
      <c r="S1376" s="2">
        <v>24045.042498390208</v>
      </c>
      <c r="T1376" s="6">
        <v>684104.6</v>
      </c>
    </row>
    <row r="1377" spans="1:20">
      <c r="A1377" s="5" t="s">
        <v>12</v>
      </c>
      <c r="B1377" s="2" t="s">
        <v>1842</v>
      </c>
      <c r="C1377" s="2" t="s">
        <v>14</v>
      </c>
      <c r="D1377" s="3" t="s">
        <v>15</v>
      </c>
      <c r="E1377" s="2" t="s">
        <v>1800</v>
      </c>
      <c r="F1377" s="2" t="str">
        <f t="shared" si="147"/>
        <v>03-027I</v>
      </c>
      <c r="G1377" s="2" t="str">
        <f t="shared" si="148"/>
        <v>FAMILY CLOTH RACK 3LAYERS</v>
      </c>
      <c r="H1377" s="2" t="str">
        <f t="shared" si="149"/>
        <v>3648 PCS</v>
      </c>
      <c r="I1377" s="15" t="str">
        <f t="shared" si="150"/>
        <v>OTHE</v>
      </c>
      <c r="J1377" s="15" t="str">
        <f t="shared" si="153"/>
        <v/>
      </c>
      <c r="K1377" s="2">
        <f ca="1">IFERROR(
TRIM(_xlfn.TEXTAFTER(_xlfn.TEXTBEFORE(_xlfn.TEXTAFTER(tblRaw[[#This Row],[GOODS DESCRIPTION]],"QTY"),"/")," ")),
tblRaw[[#This Row],[Unit of measure]]
)</f>
        <v>0</v>
      </c>
      <c r="L1377" s="2" t="str">
        <f t="shared" si="151"/>
        <v/>
      </c>
      <c r="M1377" s="2" t="str">
        <f t="shared" si="152"/>
        <v/>
      </c>
      <c r="N1377" s="2">
        <v>20976</v>
      </c>
      <c r="O1377" s="2" t="s">
        <v>17</v>
      </c>
      <c r="P1377" s="2">
        <v>156.79731550343249</v>
      </c>
      <c r="Q1377" s="2">
        <v>3288980.49</v>
      </c>
      <c r="R1377" s="2">
        <v>2.0192828783442689</v>
      </c>
      <c r="S1377" s="2">
        <v>42356.477656149393</v>
      </c>
      <c r="T1377" s="6">
        <v>1205082.3999999999</v>
      </c>
    </row>
    <row r="1378" spans="1:20">
      <c r="A1378" s="5" t="s">
        <v>12</v>
      </c>
      <c r="B1378" s="2" t="s">
        <v>1842</v>
      </c>
      <c r="C1378" s="2" t="s">
        <v>14</v>
      </c>
      <c r="D1378" s="3" t="s">
        <v>15</v>
      </c>
      <c r="E1378" s="2" t="s">
        <v>1844</v>
      </c>
      <c r="F1378" s="2" t="str">
        <f t="shared" si="147"/>
        <v>RYX-02-020</v>
      </c>
      <c r="G1378" s="2" t="str">
        <f t="shared" si="148"/>
        <v>MILD STEEL MULTI FUNCTION CLOTH STAND</v>
      </c>
      <c r="H1378" s="2" t="str">
        <f t="shared" si="149"/>
        <v>3696 NOS</v>
      </c>
      <c r="I1378" s="15" t="str">
        <f t="shared" si="150"/>
        <v/>
      </c>
      <c r="J1378" s="15" t="str">
        <f t="shared" si="153"/>
        <v/>
      </c>
      <c r="K1378" s="2">
        <f ca="1">IFERROR(
TRIM(_xlfn.TEXTAFTER(_xlfn.TEXTBEFORE(_xlfn.TEXTAFTER(tblRaw[[#This Row],[GOODS DESCRIPTION]],"QTY"),"/")," ")),
tblRaw[[#This Row],[Unit of measure]]
)</f>
        <v>0</v>
      </c>
      <c r="L1378" s="2" t="str">
        <f t="shared" si="151"/>
        <v/>
      </c>
      <c r="M1378" s="2" t="str">
        <f t="shared" si="152"/>
        <v/>
      </c>
      <c r="N1378" s="2">
        <v>12012</v>
      </c>
      <c r="O1378" s="2" t="s">
        <v>17</v>
      </c>
      <c r="P1378" s="2">
        <v>355.65524558774553</v>
      </c>
      <c r="Q1378" s="2">
        <v>4272130.8099999996</v>
      </c>
      <c r="R1378" s="2">
        <v>4.5802349721538373</v>
      </c>
      <c r="S1378" s="2">
        <v>55017.782485511903</v>
      </c>
      <c r="T1378" s="6">
        <v>1565308.8</v>
      </c>
    </row>
    <row r="1379" spans="1:20">
      <c r="A1379" s="5" t="s">
        <v>12</v>
      </c>
      <c r="B1379" s="2" t="s">
        <v>1845</v>
      </c>
      <c r="C1379" s="2" t="s">
        <v>14</v>
      </c>
      <c r="D1379" s="3" t="s">
        <v>15</v>
      </c>
      <c r="E1379" s="2" t="s">
        <v>1846</v>
      </c>
      <c r="F1379" s="2" t="str">
        <f t="shared" si="147"/>
        <v>STEEL</v>
      </c>
      <c r="G1379" s="2" t="str">
        <f t="shared" si="148"/>
        <v>RECTANGLE CONTAINER- 6901</v>
      </c>
      <c r="H1379" s="2" t="str">
        <f t="shared" si="149"/>
        <v>TOTAL 55200 PCS</v>
      </c>
      <c r="I1379" s="15" t="str">
        <f t="shared" si="150"/>
        <v xml:space="preserve">MILD </v>
      </c>
      <c r="J1379" s="15" t="str">
        <f t="shared" si="153"/>
        <v/>
      </c>
      <c r="K1379" s="2">
        <f ca="1">IFERROR(
TRIM(_xlfn.TEXTAFTER(_xlfn.TEXTBEFORE(_xlfn.TEXTAFTER(tblRaw[[#This Row],[GOODS DESCRIPTION]],"QTY"),"/")," ")),
tblRaw[[#This Row],[Unit of measure]]
)</f>
        <v>0</v>
      </c>
      <c r="L1379" s="2" t="str">
        <f t="shared" si="151"/>
        <v/>
      </c>
      <c r="M1379" s="2" t="str">
        <f t="shared" si="152"/>
        <v/>
      </c>
      <c r="N1379" s="2">
        <v>8970</v>
      </c>
      <c r="O1379" s="2" t="s">
        <v>17</v>
      </c>
      <c r="P1379" s="2">
        <v>457.37414827201781</v>
      </c>
      <c r="Q1379" s="2">
        <v>4102646.11</v>
      </c>
      <c r="R1379" s="2">
        <v>5.9904931011397231</v>
      </c>
      <c r="S1379" s="2">
        <v>53734.723117223322</v>
      </c>
      <c r="T1379" s="6">
        <v>1503209.5</v>
      </c>
    </row>
    <row r="1380" spans="1:20">
      <c r="A1380" s="5" t="s">
        <v>12</v>
      </c>
      <c r="B1380" s="2" t="s">
        <v>1845</v>
      </c>
      <c r="C1380" s="2" t="s">
        <v>14</v>
      </c>
      <c r="D1380" s="3" t="s">
        <v>15</v>
      </c>
      <c r="E1380" s="2" t="s">
        <v>1847</v>
      </c>
      <c r="F1380" s="2" t="str">
        <f t="shared" si="147"/>
        <v>STAINLESS</v>
      </c>
      <c r="G1380" s="2" t="str">
        <f t="shared" si="148"/>
        <v>STEEL SPORTS BOTTLE 650ML S115 -NP-21</v>
      </c>
      <c r="H1380" s="2" t="str">
        <f t="shared" si="149"/>
        <v>TOTAL 19728PCS</v>
      </c>
      <c r="I1380" s="15" t="str">
        <f t="shared" si="150"/>
        <v>TOTAL</v>
      </c>
      <c r="J1380" s="15" t="str">
        <f t="shared" si="153"/>
        <v/>
      </c>
      <c r="K1380" s="2">
        <f ca="1">IFERROR(
TRIM(_xlfn.TEXTAFTER(_xlfn.TEXTBEFORE(_xlfn.TEXTAFTER(tblRaw[[#This Row],[GOODS DESCRIPTION]],"QTY"),"/")," ")),
tblRaw[[#This Row],[Unit of measure]]
)</f>
        <v>0</v>
      </c>
      <c r="L1380" s="2" t="str">
        <f t="shared" si="151"/>
        <v/>
      </c>
      <c r="M1380" s="2" t="str">
        <f t="shared" si="152"/>
        <v/>
      </c>
      <c r="N1380" s="2">
        <v>3507.2</v>
      </c>
      <c r="O1380" s="2" t="s">
        <v>17</v>
      </c>
      <c r="P1380" s="2">
        <v>482.27909443430661</v>
      </c>
      <c r="Q1380" s="2">
        <v>1691449.24</v>
      </c>
      <c r="R1380" s="2">
        <v>6.3166875498926869</v>
      </c>
      <c r="S1380" s="2">
        <v>22153.88657498363</v>
      </c>
      <c r="T1380" s="6">
        <v>619747</v>
      </c>
    </row>
    <row r="1381" spans="1:20">
      <c r="A1381" s="5" t="s">
        <v>12</v>
      </c>
      <c r="B1381" s="2" t="s">
        <v>1845</v>
      </c>
      <c r="C1381" s="2" t="s">
        <v>14</v>
      </c>
      <c r="D1381" s="3" t="s">
        <v>15</v>
      </c>
      <c r="E1381" s="2" t="s">
        <v>1848</v>
      </c>
      <c r="F1381" s="2" t="str">
        <f t="shared" si="147"/>
        <v>STAINLESS</v>
      </c>
      <c r="G1381" s="2" t="str">
        <f t="shared" si="148"/>
        <v>STEEL COLA BOTTLE 750ML SK750-SL-01</v>
      </c>
      <c r="H1381" s="2" t="str">
        <f t="shared" si="149"/>
        <v>TOTAL 3600 PCS(NOT VACUUM BOTTLE</v>
      </c>
      <c r="I1381" s="15" t="str">
        <f t="shared" si="150"/>
        <v>NOT V</v>
      </c>
      <c r="J1381" s="15" t="str">
        <f t="shared" si="153"/>
        <v/>
      </c>
      <c r="K1381" s="2">
        <f ca="1">IFERROR(
TRIM(_xlfn.TEXTAFTER(_xlfn.TEXTBEFORE(_xlfn.TEXTAFTER(tblRaw[[#This Row],[GOODS DESCRIPTION]],"QTY"),"/")," ")),
tblRaw[[#This Row],[Unit of measure]]
)</f>
        <v>0</v>
      </c>
      <c r="L1381" s="2" t="str">
        <f t="shared" si="151"/>
        <v/>
      </c>
      <c r="M1381" s="2" t="str">
        <f t="shared" si="152"/>
        <v/>
      </c>
      <c r="N1381" s="2">
        <v>680</v>
      </c>
      <c r="O1381" s="2" t="s">
        <v>17</v>
      </c>
      <c r="P1381" s="2">
        <v>509.0576323529412</v>
      </c>
      <c r="Q1381" s="2">
        <v>346159.19</v>
      </c>
      <c r="R1381" s="2">
        <v>6.667421510844024</v>
      </c>
      <c r="S1381" s="2">
        <v>4533.8466273739359</v>
      </c>
      <c r="T1381" s="6">
        <v>126832.7</v>
      </c>
    </row>
    <row r="1382" spans="1:20">
      <c r="A1382" s="5" t="s">
        <v>12</v>
      </c>
      <c r="B1382" s="2" t="s">
        <v>1845</v>
      </c>
      <c r="C1382" s="2" t="s">
        <v>14</v>
      </c>
      <c r="D1382" s="3" t="s">
        <v>18</v>
      </c>
      <c r="E1382" s="2" t="s">
        <v>1849</v>
      </c>
      <c r="F1382" s="2" t="str">
        <f t="shared" si="147"/>
        <v>SS</v>
      </c>
      <c r="G1382" s="2" t="str">
        <f t="shared" si="148"/>
        <v>SCRUBBER 3PCS SET-SS410</v>
      </c>
      <c r="H1382" s="2" t="str">
        <f t="shared" si="149"/>
        <v>TOTAL 122640 SET</v>
      </c>
      <c r="I1382" s="15" t="str">
        <f t="shared" si="150"/>
        <v>TOTAL</v>
      </c>
      <c r="J1382" s="15" t="str">
        <f t="shared" si="153"/>
        <v/>
      </c>
      <c r="K1382" s="2">
        <f ca="1">IFERROR(
TRIM(_xlfn.TEXTAFTER(_xlfn.TEXTBEFORE(_xlfn.TEXTAFTER(tblRaw[[#This Row],[GOODS DESCRIPTION]],"QTY"),"/")," ")),
tblRaw[[#This Row],[Unit of measure]]
)</f>
        <v>0</v>
      </c>
      <c r="L1382" s="2" t="str">
        <f t="shared" si="151"/>
        <v/>
      </c>
      <c r="M1382" s="2" t="str">
        <f t="shared" si="152"/>
        <v/>
      </c>
      <c r="N1382" s="2">
        <v>7665</v>
      </c>
      <c r="O1382" s="2" t="s">
        <v>17</v>
      </c>
      <c r="P1382" s="2">
        <v>210.43208480104369</v>
      </c>
      <c r="Q1382" s="2">
        <v>1612961.93</v>
      </c>
      <c r="R1382" s="2">
        <v>2.7561504230654048</v>
      </c>
      <c r="S1382" s="2">
        <v>21125.892992796329</v>
      </c>
      <c r="T1382" s="6">
        <v>709058</v>
      </c>
    </row>
    <row r="1383" spans="1:20">
      <c r="A1383" s="5" t="s">
        <v>12</v>
      </c>
      <c r="B1383" s="2" t="s">
        <v>1845</v>
      </c>
      <c r="C1383" s="2" t="s">
        <v>14</v>
      </c>
      <c r="D1383" s="3" t="s">
        <v>15</v>
      </c>
      <c r="E1383" s="2" t="s">
        <v>1850</v>
      </c>
      <c r="F1383" s="2" t="str">
        <f t="shared" si="147"/>
        <v>STAINLESS</v>
      </c>
      <c r="G1383" s="2" t="str">
        <f t="shared" si="148"/>
        <v>STEEL SPORTS BOTTLE 750ML S-308-C6-NP-20</v>
      </c>
      <c r="H1383" s="2" t="str">
        <f t="shared" si="149"/>
        <v>TOTAL 18000 PCS</v>
      </c>
      <c r="I1383" s="15" t="str">
        <f t="shared" si="150"/>
        <v>TOTAL</v>
      </c>
      <c r="J1383" s="15" t="str">
        <f t="shared" si="153"/>
        <v/>
      </c>
      <c r="K1383" s="2">
        <f ca="1">IFERROR(
TRIM(_xlfn.TEXTAFTER(_xlfn.TEXTBEFORE(_xlfn.TEXTAFTER(tblRaw[[#This Row],[GOODS DESCRIPTION]],"QTY"),"/")," ")),
tblRaw[[#This Row],[Unit of measure]]
)</f>
        <v>0</v>
      </c>
      <c r="L1383" s="2" t="str">
        <f t="shared" si="151"/>
        <v/>
      </c>
      <c r="M1383" s="2" t="str">
        <f t="shared" si="152"/>
        <v/>
      </c>
      <c r="N1383" s="2">
        <v>3200</v>
      </c>
      <c r="O1383" s="2" t="s">
        <v>17</v>
      </c>
      <c r="P1383" s="2">
        <v>460.64414687499999</v>
      </c>
      <c r="Q1383" s="2">
        <v>1474061.27</v>
      </c>
      <c r="R1383" s="2">
        <v>6.0333221594629993</v>
      </c>
      <c r="S1383" s="2">
        <v>19306.630910281601</v>
      </c>
      <c r="T1383" s="6">
        <v>540096.1</v>
      </c>
    </row>
    <row r="1384" spans="1:20">
      <c r="A1384" s="5" t="s">
        <v>12</v>
      </c>
      <c r="B1384" s="2" t="s">
        <v>1851</v>
      </c>
      <c r="C1384" s="2" t="s">
        <v>14</v>
      </c>
      <c r="D1384" s="3" t="s">
        <v>15</v>
      </c>
      <c r="E1384" s="2" t="s">
        <v>1852</v>
      </c>
      <c r="F1384" s="2" t="str">
        <f t="shared" si="147"/>
        <v>STEEL</v>
      </c>
      <c r="G1384" s="2" t="str">
        <f t="shared" si="148"/>
        <v>LUNCH BOX-6527</v>
      </c>
      <c r="H1384" s="2" t="str">
        <f t="shared" si="149"/>
        <v>MILD STEEL</v>
      </c>
      <c r="I1384" s="15" t="str">
        <f t="shared" si="150"/>
        <v/>
      </c>
      <c r="J1384" s="15" t="str">
        <f t="shared" si="153"/>
        <v/>
      </c>
      <c r="K1384" s="2">
        <f ca="1">IFERROR(
TRIM(_xlfn.TEXTAFTER(_xlfn.TEXTBEFORE(_xlfn.TEXTAFTER(tblRaw[[#This Row],[GOODS DESCRIPTION]],"QTY"),"/")," ")),
tblRaw[[#This Row],[Unit of measure]]
)</f>
        <v>0</v>
      </c>
      <c r="L1384" s="2" t="str">
        <f t="shared" si="151"/>
        <v/>
      </c>
      <c r="M1384" s="2" t="str">
        <f t="shared" si="152"/>
        <v/>
      </c>
      <c r="N1384" s="2">
        <v>8987</v>
      </c>
      <c r="O1384" s="2" t="s">
        <v>17</v>
      </c>
      <c r="P1384" s="2">
        <v>425.61472237676639</v>
      </c>
      <c r="Q1384" s="2">
        <v>3824999.51</v>
      </c>
      <c r="R1384" s="2">
        <v>5.5745215766439609</v>
      </c>
      <c r="S1384" s="2">
        <v>50098.225409299281</v>
      </c>
      <c r="T1384" s="6">
        <v>1401479.8</v>
      </c>
    </row>
    <row r="1385" spans="1:20">
      <c r="A1385" s="5" t="s">
        <v>12</v>
      </c>
      <c r="B1385" s="2" t="s">
        <v>1851</v>
      </c>
      <c r="C1385" s="2" t="s">
        <v>14</v>
      </c>
      <c r="D1385" s="3" t="s">
        <v>15</v>
      </c>
      <c r="E1385" s="2" t="s">
        <v>1853</v>
      </c>
      <c r="F1385" s="2" t="str">
        <f t="shared" si="147"/>
        <v>STEEL</v>
      </c>
      <c r="G1385" s="2" t="str">
        <f t="shared" si="148"/>
        <v>LUNCH BOX-6561</v>
      </c>
      <c r="H1385" s="2" t="str">
        <f t="shared" si="149"/>
        <v>TOTAL 21240 PCS</v>
      </c>
      <c r="I1385" s="15" t="str">
        <f t="shared" si="150"/>
        <v xml:space="preserve">MILD </v>
      </c>
      <c r="J1385" s="15" t="str">
        <f t="shared" si="153"/>
        <v/>
      </c>
      <c r="K1385" s="2">
        <f ca="1">IFERROR(
TRIM(_xlfn.TEXTAFTER(_xlfn.TEXTBEFORE(_xlfn.TEXTAFTER(tblRaw[[#This Row],[GOODS DESCRIPTION]],"QTY"),"/")," ")),
tblRaw[[#This Row],[Unit of measure]]
)</f>
        <v>0</v>
      </c>
      <c r="L1385" s="2" t="str">
        <f t="shared" si="151"/>
        <v/>
      </c>
      <c r="M1385" s="2" t="str">
        <f t="shared" si="152"/>
        <v/>
      </c>
      <c r="N1385" s="2">
        <v>8094.8</v>
      </c>
      <c r="O1385" s="2" t="s">
        <v>17</v>
      </c>
      <c r="P1385" s="2">
        <v>502.81530241636608</v>
      </c>
      <c r="Q1385" s="2">
        <v>4070189.31</v>
      </c>
      <c r="R1385" s="2">
        <v>6.5856621141632763</v>
      </c>
      <c r="S1385" s="2">
        <v>53309.617681728887</v>
      </c>
      <c r="T1385" s="6">
        <v>1491317.4</v>
      </c>
    </row>
    <row r="1386" spans="1:20">
      <c r="A1386" s="5" t="s">
        <v>12</v>
      </c>
      <c r="B1386" s="2" t="s">
        <v>1854</v>
      </c>
      <c r="C1386" s="2" t="s">
        <v>14</v>
      </c>
      <c r="D1386" s="3" t="s">
        <v>15</v>
      </c>
      <c r="E1386" s="2" t="s">
        <v>1855</v>
      </c>
      <c r="F1386" s="2" t="str">
        <f t="shared" si="147"/>
        <v>RYX-02-021A</v>
      </c>
      <c r="G1386" s="2" t="str">
        <f t="shared" si="148"/>
        <v>MILD STEEL MULTI FUNCTION CLOTH STAND</v>
      </c>
      <c r="H1386" s="2" t="str">
        <f t="shared" si="149"/>
        <v>5184 NOS</v>
      </c>
      <c r="I1386" s="15" t="str">
        <f t="shared" si="150"/>
        <v/>
      </c>
      <c r="J1386" s="15" t="str">
        <f t="shared" si="153"/>
        <v/>
      </c>
      <c r="K1386" s="2">
        <f ca="1">IFERROR(
TRIM(_xlfn.TEXTAFTER(_xlfn.TEXTBEFORE(_xlfn.TEXTAFTER(tblRaw[[#This Row],[GOODS DESCRIPTION]],"QTY"),"/")," ")),
tblRaw[[#This Row],[Unit of measure]]
)</f>
        <v>0</v>
      </c>
      <c r="L1386" s="2" t="str">
        <f t="shared" si="151"/>
        <v/>
      </c>
      <c r="M1386" s="2" t="str">
        <f t="shared" si="152"/>
        <v/>
      </c>
      <c r="N1386" s="2">
        <v>19008</v>
      </c>
      <c r="O1386" s="2" t="s">
        <v>17</v>
      </c>
      <c r="P1386" s="2">
        <v>192.9811243</v>
      </c>
      <c r="Q1386" s="2">
        <v>3668185.21</v>
      </c>
      <c r="R1386" s="2">
        <v>2.5476056009999999</v>
      </c>
      <c r="S1386" s="2">
        <v>48424.887260000003</v>
      </c>
      <c r="T1386" s="6">
        <v>1344023</v>
      </c>
    </row>
    <row r="1387" spans="1:20">
      <c r="A1387" s="5" t="s">
        <v>12</v>
      </c>
      <c r="B1387" s="2" t="s">
        <v>1854</v>
      </c>
      <c r="C1387" s="2" t="s">
        <v>14</v>
      </c>
      <c r="D1387" s="3" t="s">
        <v>15</v>
      </c>
      <c r="E1387" s="2" t="s">
        <v>1844</v>
      </c>
      <c r="F1387" s="2" t="str">
        <f t="shared" si="147"/>
        <v>RYX-02-020</v>
      </c>
      <c r="G1387" s="2" t="str">
        <f t="shared" si="148"/>
        <v>MILD STEEL MULTI FUNCTION CLOTH STAND</v>
      </c>
      <c r="H1387" s="2" t="str">
        <f t="shared" si="149"/>
        <v>3696 NOS</v>
      </c>
      <c r="I1387" s="15" t="str">
        <f t="shared" si="150"/>
        <v/>
      </c>
      <c r="J1387" s="15" t="str">
        <f t="shared" si="153"/>
        <v/>
      </c>
      <c r="K1387" s="2">
        <f ca="1">IFERROR(
TRIM(_xlfn.TEXTAFTER(_xlfn.TEXTBEFORE(_xlfn.TEXTAFTER(tblRaw[[#This Row],[GOODS DESCRIPTION]],"QTY"),"/")," ")),
tblRaw[[#This Row],[Unit of measure]]
)</f>
        <v>0</v>
      </c>
      <c r="L1387" s="2" t="str">
        <f t="shared" si="151"/>
        <v/>
      </c>
      <c r="M1387" s="2" t="str">
        <f t="shared" si="152"/>
        <v/>
      </c>
      <c r="N1387" s="2">
        <v>12012</v>
      </c>
      <c r="O1387" s="2" t="s">
        <v>17</v>
      </c>
      <c r="P1387" s="2">
        <v>349.36827670000002</v>
      </c>
      <c r="Q1387" s="2">
        <v>4196611.74</v>
      </c>
      <c r="R1387" s="2">
        <v>4.6121224649999997</v>
      </c>
      <c r="S1387" s="2">
        <v>55400.815049999997</v>
      </c>
      <c r="T1387" s="6">
        <v>1537638.5</v>
      </c>
    </row>
    <row r="1388" spans="1:20">
      <c r="A1388" s="5" t="s">
        <v>12</v>
      </c>
      <c r="B1388" s="2" t="s">
        <v>1856</v>
      </c>
      <c r="C1388" s="2" t="s">
        <v>14</v>
      </c>
      <c r="D1388" s="3" t="s">
        <v>15</v>
      </c>
      <c r="E1388" s="2" t="s">
        <v>1857</v>
      </c>
      <c r="F1388" s="2" t="str">
        <f t="shared" si="147"/>
        <v>STAINLESS</v>
      </c>
      <c r="G1388" s="2" t="str">
        <f t="shared" si="148"/>
        <v>STEEL SPORT BOTTLE 1000ML</v>
      </c>
      <c r="H1388" s="2" t="str">
        <f t="shared" si="149"/>
        <v>ITEM NO: KW-830</v>
      </c>
      <c r="I1388" s="15" t="str">
        <f t="shared" si="150"/>
        <v>ITEM</v>
      </c>
      <c r="J1388" s="15">
        <f t="shared" si="153"/>
        <v>32220</v>
      </c>
      <c r="K1388" s="2">
        <f ca="1">IFERROR(
TRIM(_xlfn.TEXTAFTER(_xlfn.TEXTBEFORE(_xlfn.TEXTAFTER(tblRaw[[#This Row],[GOODS DESCRIPTION]],"QTY"),"/")," ")),
tblRaw[[#This Row],[Unit of measure]]
)</f>
        <v>0</v>
      </c>
      <c r="L1388" s="2" t="str">
        <f t="shared" si="151"/>
        <v/>
      </c>
      <c r="M1388" s="2" t="str">
        <f t="shared" si="152"/>
        <v/>
      </c>
      <c r="N1388" s="2">
        <v>6450</v>
      </c>
      <c r="O1388" s="2" t="s">
        <v>17</v>
      </c>
      <c r="P1388" s="2">
        <v>384.97500309999998</v>
      </c>
      <c r="Q1388" s="2">
        <v>2483088.77</v>
      </c>
      <c r="R1388" s="2">
        <v>5.082178259</v>
      </c>
      <c r="S1388" s="2">
        <v>32780.049769999998</v>
      </c>
      <c r="T1388" s="6">
        <v>909803.8</v>
      </c>
    </row>
    <row r="1389" spans="1:20">
      <c r="A1389" s="5" t="s">
        <v>12</v>
      </c>
      <c r="B1389" s="2" t="s">
        <v>1858</v>
      </c>
      <c r="C1389" s="2" t="s">
        <v>14</v>
      </c>
      <c r="D1389" s="3" t="s">
        <v>15</v>
      </c>
      <c r="E1389" s="2" t="s">
        <v>1859</v>
      </c>
      <c r="F1389" s="2" t="str">
        <f t="shared" si="147"/>
        <v>STAINLESS</v>
      </c>
      <c r="G1389" s="2" t="str">
        <f t="shared" si="148"/>
        <v>STEEL SPORTS BOTTLE 750ML S-308-C6-NP-20</v>
      </c>
      <c r="H1389" s="2" t="str">
        <f t="shared" si="149"/>
        <v>TOTAL 7884 PCS</v>
      </c>
      <c r="I1389" s="15" t="str">
        <f t="shared" si="150"/>
        <v>TOTAL</v>
      </c>
      <c r="J1389" s="15" t="str">
        <f t="shared" si="153"/>
        <v/>
      </c>
      <c r="K1389" s="2">
        <f ca="1">IFERROR(
TRIM(_xlfn.TEXTAFTER(_xlfn.TEXTBEFORE(_xlfn.TEXTAFTER(tblRaw[[#This Row],[GOODS DESCRIPTION]],"QTY"),"/")," ")),
tblRaw[[#This Row],[Unit of measure]]
)</f>
        <v>0</v>
      </c>
      <c r="L1389" s="2" t="str">
        <f t="shared" si="151"/>
        <v/>
      </c>
      <c r="M1389" s="2" t="str">
        <f t="shared" si="152"/>
        <v/>
      </c>
      <c r="N1389" s="2">
        <v>1401.6</v>
      </c>
      <c r="O1389" s="2" t="s">
        <v>17</v>
      </c>
      <c r="P1389" s="2">
        <v>431.49974315068499</v>
      </c>
      <c r="Q1389" s="2">
        <v>604790.04</v>
      </c>
      <c r="R1389" s="2">
        <v>6.0223271898211426</v>
      </c>
      <c r="S1389" s="2">
        <v>8440.893789253314</v>
      </c>
      <c r="T1389" s="6">
        <v>221595.1</v>
      </c>
    </row>
    <row r="1390" spans="1:20">
      <c r="A1390" s="5" t="s">
        <v>12</v>
      </c>
      <c r="B1390" s="2" t="s">
        <v>1858</v>
      </c>
      <c r="C1390" s="2" t="s">
        <v>14</v>
      </c>
      <c r="D1390" s="3" t="s">
        <v>15</v>
      </c>
      <c r="E1390" s="2" t="s">
        <v>1860</v>
      </c>
      <c r="F1390" s="2" t="str">
        <f t="shared" si="147"/>
        <v>STAINLESS</v>
      </c>
      <c r="G1390" s="2" t="str">
        <f t="shared" si="148"/>
        <v>STEEL BOTTLE 750ML SG805-AM-06</v>
      </c>
      <c r="H1390" s="2" t="str">
        <f t="shared" si="149"/>
        <v>TOTAL 21600 PCS</v>
      </c>
      <c r="I1390" s="15" t="str">
        <f t="shared" si="150"/>
        <v>NOT V</v>
      </c>
      <c r="J1390" s="15" t="str">
        <f t="shared" si="153"/>
        <v/>
      </c>
      <c r="K1390" s="2">
        <f ca="1">IFERROR(
TRIM(_xlfn.TEXTAFTER(_xlfn.TEXTBEFORE(_xlfn.TEXTAFTER(tblRaw[[#This Row],[GOODS DESCRIPTION]],"QTY"),"/")," ")),
tblRaw[[#This Row],[Unit of measure]]
)</f>
        <v>0</v>
      </c>
      <c r="L1390" s="2" t="str">
        <f t="shared" si="151"/>
        <v/>
      </c>
      <c r="M1390" s="2" t="str">
        <f t="shared" si="152"/>
        <v/>
      </c>
      <c r="N1390" s="2">
        <v>3420</v>
      </c>
      <c r="O1390" s="2" t="s">
        <v>17</v>
      </c>
      <c r="P1390" s="2">
        <v>507.2458304093567</v>
      </c>
      <c r="Q1390" s="2">
        <v>1734780.74</v>
      </c>
      <c r="R1390" s="2">
        <v>7.0794951906400092</v>
      </c>
      <c r="S1390" s="2">
        <v>24211.873551988829</v>
      </c>
      <c r="T1390" s="6">
        <v>635623.6</v>
      </c>
    </row>
    <row r="1391" spans="1:20">
      <c r="A1391" s="5" t="s">
        <v>12</v>
      </c>
      <c r="B1391" s="2" t="s">
        <v>1858</v>
      </c>
      <c r="C1391" s="2" t="s">
        <v>14</v>
      </c>
      <c r="D1391" s="3" t="s">
        <v>15</v>
      </c>
      <c r="E1391" s="2" t="s">
        <v>1861</v>
      </c>
      <c r="F1391" s="2" t="str">
        <f t="shared" si="147"/>
        <v>STAINLESS</v>
      </c>
      <c r="G1391" s="2" t="str">
        <f t="shared" si="148"/>
        <v>STEEL SPORTS BOTTLE 650ML S115 -NP-21</v>
      </c>
      <c r="H1391" s="2" t="str">
        <f t="shared" si="149"/>
        <v>TOTAL 14400PCS</v>
      </c>
      <c r="I1391" s="15" t="str">
        <f t="shared" si="150"/>
        <v>TOTAL</v>
      </c>
      <c r="J1391" s="15" t="str">
        <f t="shared" si="153"/>
        <v/>
      </c>
      <c r="K1391" s="2">
        <f ca="1">IFERROR(
TRIM(_xlfn.TEXTAFTER(_xlfn.TEXTBEFORE(_xlfn.TEXTAFTER(tblRaw[[#This Row],[GOODS DESCRIPTION]],"QTY"),"/")," ")),
tblRaw[[#This Row],[Unit of measure]]
)</f>
        <v>0</v>
      </c>
      <c r="L1391" s="2" t="str">
        <f t="shared" si="151"/>
        <v/>
      </c>
      <c r="M1391" s="2" t="str">
        <f t="shared" si="152"/>
        <v/>
      </c>
      <c r="N1391" s="2">
        <v>2560</v>
      </c>
      <c r="O1391" s="2" t="s">
        <v>17</v>
      </c>
      <c r="P1391" s="2">
        <v>451.76580078124999</v>
      </c>
      <c r="Q1391" s="2">
        <v>1156520.45</v>
      </c>
      <c r="R1391" s="2">
        <v>6.305175167916957</v>
      </c>
      <c r="S1391" s="2">
        <v>16141.24842986741</v>
      </c>
      <c r="T1391" s="6">
        <v>423749.1</v>
      </c>
    </row>
    <row r="1392" spans="1:20">
      <c r="A1392" s="5" t="s">
        <v>12</v>
      </c>
      <c r="B1392" s="2" t="s">
        <v>1858</v>
      </c>
      <c r="C1392" s="2" t="s">
        <v>14</v>
      </c>
      <c r="D1392" s="3" t="s">
        <v>15</v>
      </c>
      <c r="E1392" s="2" t="s">
        <v>1862</v>
      </c>
      <c r="F1392" s="2" t="str">
        <f t="shared" si="147"/>
        <v>STAINLESS</v>
      </c>
      <c r="G1392" s="2" t="str">
        <f t="shared" si="148"/>
        <v>STEEL SPORTS BOTTLE 750ML SG-702 -SB-01</v>
      </c>
      <c r="H1392" s="2" t="str">
        <f t="shared" si="149"/>
        <v xml:space="preserve">TOTAL 18540 PCS </v>
      </c>
      <c r="I1392" s="15" t="str">
        <f t="shared" si="150"/>
        <v>TOTAL</v>
      </c>
      <c r="J1392" s="15" t="str">
        <f t="shared" si="153"/>
        <v/>
      </c>
      <c r="K1392" s="2">
        <f ca="1">IFERROR(
TRIM(_xlfn.TEXTAFTER(_xlfn.TEXTBEFORE(_xlfn.TEXTAFTER(tblRaw[[#This Row],[GOODS DESCRIPTION]],"QTY"),"/")," ")),
tblRaw[[#This Row],[Unit of measure]]
)</f>
        <v>0</v>
      </c>
      <c r="L1392" s="2" t="str">
        <f t="shared" si="151"/>
        <v/>
      </c>
      <c r="M1392" s="2" t="str">
        <f t="shared" si="152"/>
        <v/>
      </c>
      <c r="N1392" s="2">
        <v>3038.5</v>
      </c>
      <c r="O1392" s="2" t="s">
        <v>17</v>
      </c>
      <c r="P1392" s="2">
        <v>508.37067632055289</v>
      </c>
      <c r="Q1392" s="2">
        <v>1544684.3</v>
      </c>
      <c r="R1392" s="2">
        <v>7.0951943659532857</v>
      </c>
      <c r="S1392" s="2">
        <v>21558.748080949059</v>
      </c>
      <c r="T1392" s="6">
        <v>565972.4</v>
      </c>
    </row>
    <row r="1393" spans="1:20">
      <c r="A1393" s="5" t="s">
        <v>12</v>
      </c>
      <c r="B1393" s="2" t="s">
        <v>1858</v>
      </c>
      <c r="C1393" s="2" t="s">
        <v>14</v>
      </c>
      <c r="D1393" s="3" t="s">
        <v>15</v>
      </c>
      <c r="E1393" s="2" t="s">
        <v>1863</v>
      </c>
      <c r="F1393" s="2" t="str">
        <f t="shared" si="147"/>
        <v>STAINLESS</v>
      </c>
      <c r="G1393" s="2" t="str">
        <f t="shared" si="148"/>
        <v>STEEL COLA BOTTLE 750ML SK750-SL-01</v>
      </c>
      <c r="H1393" s="2" t="str">
        <f t="shared" si="149"/>
        <v>TOTAL 23436 PCS (NOT VACUUM BOTTLE</v>
      </c>
      <c r="I1393" s="15" t="str">
        <f t="shared" si="150"/>
        <v>NOT V</v>
      </c>
      <c r="J1393" s="15" t="str">
        <f t="shared" si="153"/>
        <v/>
      </c>
      <c r="K1393" s="2">
        <f ca="1">IFERROR(
TRIM(_xlfn.TEXTAFTER(_xlfn.TEXTBEFORE(_xlfn.TEXTAFTER(tblRaw[[#This Row],[GOODS DESCRIPTION]],"QTY"),"/")," ")),
tblRaw[[#This Row],[Unit of measure]]
)</f>
        <v>0</v>
      </c>
      <c r="L1393" s="2" t="str">
        <f t="shared" si="151"/>
        <v/>
      </c>
      <c r="M1393" s="2" t="str">
        <f t="shared" si="152"/>
        <v/>
      </c>
      <c r="N1393" s="2">
        <v>4426.8</v>
      </c>
      <c r="O1393" s="2" t="s">
        <v>17</v>
      </c>
      <c r="P1393" s="2">
        <v>476.85008809975608</v>
      </c>
      <c r="Q1393" s="2">
        <v>2110919.9700000002</v>
      </c>
      <c r="R1393" s="2">
        <v>6.6552698967167627</v>
      </c>
      <c r="S1393" s="2">
        <v>29461.54877878576</v>
      </c>
      <c r="T1393" s="6">
        <v>773441.1</v>
      </c>
    </row>
    <row r="1394" spans="1:20">
      <c r="A1394" s="5" t="s">
        <v>12</v>
      </c>
      <c r="B1394" s="2" t="s">
        <v>1864</v>
      </c>
      <c r="C1394" s="2" t="s">
        <v>14</v>
      </c>
      <c r="D1394" s="3" t="s">
        <v>15</v>
      </c>
      <c r="E1394" s="2" t="s">
        <v>1865</v>
      </c>
      <c r="F1394" s="2" t="str">
        <f t="shared" si="147"/>
        <v>STEEL</v>
      </c>
      <c r="G1394" s="2" t="str">
        <f t="shared" si="148"/>
        <v>HANGER WITH HOOK-SL-89</v>
      </c>
      <c r="H1394" s="2" t="str">
        <f t="shared" si="149"/>
        <v>MILD STEEL</v>
      </c>
      <c r="I1394" s="15" t="str">
        <f t="shared" si="150"/>
        <v>HOUS</v>
      </c>
      <c r="J1394" s="15" t="str">
        <f t="shared" si="153"/>
        <v/>
      </c>
      <c r="K1394" s="2">
        <f ca="1">IFERROR(
TRIM(_xlfn.TEXTAFTER(_xlfn.TEXTBEFORE(_xlfn.TEXTAFTER(tblRaw[[#This Row],[GOODS DESCRIPTION]],"QTY"),"/")," ")),
tblRaw[[#This Row],[Unit of measure]]
)</f>
        <v>0</v>
      </c>
      <c r="L1394" s="2" t="str">
        <f t="shared" si="151"/>
        <v/>
      </c>
      <c r="M1394" s="2" t="str">
        <f t="shared" si="152"/>
        <v/>
      </c>
      <c r="N1394" s="2">
        <v>15568</v>
      </c>
      <c r="O1394" s="2" t="s">
        <v>17</v>
      </c>
      <c r="P1394" s="2">
        <v>328.46774152106877</v>
      </c>
      <c r="Q1394" s="2">
        <v>5113585.8</v>
      </c>
      <c r="R1394" s="2">
        <v>4.584336936790911</v>
      </c>
      <c r="S1394" s="2">
        <v>71368.957431960909</v>
      </c>
      <c r="T1394" s="6">
        <v>1243624.1000000001</v>
      </c>
    </row>
    <row r="1395" spans="1:20">
      <c r="A1395" s="5" t="s">
        <v>12</v>
      </c>
      <c r="B1395" s="2" t="s">
        <v>1866</v>
      </c>
      <c r="C1395" s="2" t="s">
        <v>14</v>
      </c>
      <c r="D1395" s="3" t="s">
        <v>15</v>
      </c>
      <c r="E1395" s="2" t="s">
        <v>1867</v>
      </c>
      <c r="F1395" s="2" t="str">
        <f t="shared" si="147"/>
        <v>STEEL</v>
      </c>
      <c r="G1395" s="2" t="str">
        <f t="shared" si="148"/>
        <v>ROUND CONTAINER -6856</v>
      </c>
      <c r="H1395" s="2" t="str">
        <f t="shared" si="149"/>
        <v>TOTAL 2208 PCS</v>
      </c>
      <c r="I1395" s="15" t="str">
        <f t="shared" si="150"/>
        <v xml:space="preserve">MILD </v>
      </c>
      <c r="J1395" s="15" t="str">
        <f t="shared" si="153"/>
        <v/>
      </c>
      <c r="K1395" s="2">
        <f ca="1">IFERROR(
TRIM(_xlfn.TEXTAFTER(_xlfn.TEXTBEFORE(_xlfn.TEXTAFTER(tblRaw[[#This Row],[GOODS DESCRIPTION]],"QTY"),"/")," ")),
tblRaw[[#This Row],[Unit of measure]]
)</f>
        <v>0</v>
      </c>
      <c r="L1395" s="2" t="str">
        <f t="shared" si="151"/>
        <v/>
      </c>
      <c r="M1395" s="2" t="str">
        <f t="shared" si="152"/>
        <v/>
      </c>
      <c r="N1395" s="2">
        <v>184</v>
      </c>
      <c r="O1395" s="2" t="s">
        <v>17</v>
      </c>
      <c r="P1395" s="2">
        <v>514.7641304347826</v>
      </c>
      <c r="Q1395" s="2">
        <v>94716.6</v>
      </c>
      <c r="R1395" s="2">
        <v>7.1844261051609566</v>
      </c>
      <c r="S1395" s="2">
        <v>1321.9344033496161</v>
      </c>
      <c r="T1395" s="6">
        <v>23035.200000000001</v>
      </c>
    </row>
    <row r="1396" spans="1:20">
      <c r="A1396" s="5" t="s">
        <v>12</v>
      </c>
      <c r="B1396" s="2" t="s">
        <v>1866</v>
      </c>
      <c r="C1396" s="2" t="s">
        <v>14</v>
      </c>
      <c r="D1396" s="3" t="s">
        <v>15</v>
      </c>
      <c r="E1396" s="2" t="s">
        <v>1868</v>
      </c>
      <c r="F1396" s="2" t="str">
        <f t="shared" si="147"/>
        <v>STEEL</v>
      </c>
      <c r="G1396" s="2" t="str">
        <f t="shared" si="148"/>
        <v>ROUND CONTAINER -6857</v>
      </c>
      <c r="H1396" s="2" t="str">
        <f t="shared" si="149"/>
        <v>TOTAL 69696 PCS</v>
      </c>
      <c r="I1396" s="15" t="str">
        <f t="shared" si="150"/>
        <v xml:space="preserve">MILD </v>
      </c>
      <c r="J1396" s="15" t="str">
        <f t="shared" si="153"/>
        <v/>
      </c>
      <c r="K1396" s="2">
        <f ca="1">IFERROR(
TRIM(_xlfn.TEXTAFTER(_xlfn.TEXTBEFORE(_xlfn.TEXTAFTER(tblRaw[[#This Row],[GOODS DESCRIPTION]],"QTY"),"/")," ")),
tblRaw[[#This Row],[Unit of measure]]
)</f>
        <v>0</v>
      </c>
      <c r="L1396" s="2" t="str">
        <f t="shared" si="151"/>
        <v/>
      </c>
      <c r="M1396" s="2" t="str">
        <f t="shared" si="152"/>
        <v/>
      </c>
      <c r="N1396" s="2">
        <v>8886.24</v>
      </c>
      <c r="O1396" s="2" t="s">
        <v>17</v>
      </c>
      <c r="P1396" s="2">
        <v>406.05688457660392</v>
      </c>
      <c r="Q1396" s="2">
        <v>3608318.93</v>
      </c>
      <c r="R1396" s="2">
        <v>5.6672279773426917</v>
      </c>
      <c r="S1396" s="2">
        <v>50360.347941381719</v>
      </c>
      <c r="T1396" s="6">
        <v>877543.2</v>
      </c>
    </row>
    <row r="1397" spans="1:20">
      <c r="A1397" s="5" t="s">
        <v>12</v>
      </c>
      <c r="B1397" s="2" t="s">
        <v>1866</v>
      </c>
      <c r="C1397" s="2" t="s">
        <v>14</v>
      </c>
      <c r="D1397" s="3" t="s">
        <v>15</v>
      </c>
      <c r="E1397" s="2" t="s">
        <v>1869</v>
      </c>
      <c r="F1397" s="2" t="str">
        <f t="shared" si="147"/>
        <v>STEEL</v>
      </c>
      <c r="G1397" s="2" t="str">
        <f t="shared" si="148"/>
        <v>ROUND CONTAINER -6857</v>
      </c>
      <c r="H1397" s="2" t="str">
        <f t="shared" si="149"/>
        <v>TOTAL 504 PCS</v>
      </c>
      <c r="I1397" s="15" t="str">
        <f t="shared" si="150"/>
        <v xml:space="preserve">MILD </v>
      </c>
      <c r="J1397" s="15" t="str">
        <f t="shared" si="153"/>
        <v/>
      </c>
      <c r="K1397" s="2">
        <f ca="1">IFERROR(
TRIM(_xlfn.TEXTAFTER(_xlfn.TEXTBEFORE(_xlfn.TEXTAFTER(tblRaw[[#This Row],[GOODS DESCRIPTION]],"QTY"),"/")," ")),
tblRaw[[#This Row],[Unit of measure]]
)</f>
        <v>0</v>
      </c>
      <c r="L1397" s="2" t="str">
        <f t="shared" si="151"/>
        <v/>
      </c>
      <c r="M1397" s="2" t="str">
        <f t="shared" si="152"/>
        <v/>
      </c>
      <c r="N1397" s="2">
        <v>64.260000000000005</v>
      </c>
      <c r="O1397" s="2" t="s">
        <v>17</v>
      </c>
      <c r="P1397" s="2">
        <v>428.04964207905391</v>
      </c>
      <c r="Q1397" s="2">
        <v>27506.47</v>
      </c>
      <c r="R1397" s="2">
        <v>5.9741750464627188</v>
      </c>
      <c r="S1397" s="2">
        <v>383.90048848569432</v>
      </c>
      <c r="T1397" s="6">
        <v>6689.6</v>
      </c>
    </row>
    <row r="1398" spans="1:20">
      <c r="A1398" s="5" t="s">
        <v>12</v>
      </c>
      <c r="B1398" s="2" t="s">
        <v>1866</v>
      </c>
      <c r="C1398" s="2" t="s">
        <v>14</v>
      </c>
      <c r="D1398" s="3" t="s">
        <v>15</v>
      </c>
      <c r="E1398" s="2" t="s">
        <v>1870</v>
      </c>
      <c r="F1398" s="2" t="str">
        <f t="shared" si="147"/>
        <v>STEEL</v>
      </c>
      <c r="G1398" s="2" t="str">
        <f t="shared" si="148"/>
        <v>ROUND CONTAINER MEDIUM-6581</v>
      </c>
      <c r="H1398" s="2" t="str">
        <f t="shared" si="149"/>
        <v>MILD STEEL</v>
      </c>
      <c r="I1398" s="15" t="str">
        <f t="shared" si="150"/>
        <v/>
      </c>
      <c r="J1398" s="15" t="str">
        <f t="shared" si="153"/>
        <v/>
      </c>
      <c r="K1398" s="2">
        <f ca="1">IFERROR(
TRIM(_xlfn.TEXTAFTER(_xlfn.TEXTBEFORE(_xlfn.TEXTAFTER(tblRaw[[#This Row],[GOODS DESCRIPTION]],"QTY"),"/")," ")),
tblRaw[[#This Row],[Unit of measure]]
)</f>
        <v>0</v>
      </c>
      <c r="L1398" s="2" t="str">
        <f t="shared" si="151"/>
        <v/>
      </c>
      <c r="M1398" s="2" t="str">
        <f t="shared" si="152"/>
        <v/>
      </c>
      <c r="N1398" s="2">
        <v>6230.4</v>
      </c>
      <c r="O1398" s="2" t="s">
        <v>17</v>
      </c>
      <c r="P1398" s="2">
        <v>295.84144838212637</v>
      </c>
      <c r="Q1398" s="2">
        <v>1843210.56</v>
      </c>
      <c r="R1398" s="2">
        <v>4.1289804379919941</v>
      </c>
      <c r="S1398" s="2">
        <v>25725.199720865319</v>
      </c>
      <c r="T1398" s="6">
        <v>448268.9</v>
      </c>
    </row>
    <row r="1399" spans="1:20">
      <c r="A1399" s="5" t="s">
        <v>12</v>
      </c>
      <c r="B1399" s="2" t="s">
        <v>1866</v>
      </c>
      <c r="C1399" s="2" t="s">
        <v>14</v>
      </c>
      <c r="D1399" s="3" t="s">
        <v>15</v>
      </c>
      <c r="E1399" s="2" t="s">
        <v>1871</v>
      </c>
      <c r="F1399" s="2" t="str">
        <f t="shared" si="147"/>
        <v>STEEL</v>
      </c>
      <c r="G1399" s="2" t="str">
        <f t="shared" si="148"/>
        <v>LUNCH BOX-6527</v>
      </c>
      <c r="H1399" s="2" t="str">
        <f t="shared" si="149"/>
        <v>MILD STEEL</v>
      </c>
      <c r="I1399" s="15" t="str">
        <f t="shared" si="150"/>
        <v/>
      </c>
      <c r="J1399" s="15" t="str">
        <f t="shared" si="153"/>
        <v/>
      </c>
      <c r="K1399" s="2">
        <f ca="1">IFERROR(
TRIM(_xlfn.TEXTAFTER(_xlfn.TEXTBEFORE(_xlfn.TEXTAFTER(tblRaw[[#This Row],[GOODS DESCRIPTION]],"QTY"),"/")," ")),
tblRaw[[#This Row],[Unit of measure]]
)</f>
        <v>0</v>
      </c>
      <c r="L1399" s="2" t="str">
        <f t="shared" si="151"/>
        <v/>
      </c>
      <c r="M1399" s="2" t="str">
        <f t="shared" si="152"/>
        <v/>
      </c>
      <c r="N1399" s="2">
        <v>96.14</v>
      </c>
      <c r="O1399" s="2" t="s">
        <v>17</v>
      </c>
      <c r="P1399" s="2">
        <v>399.1736009985438</v>
      </c>
      <c r="Q1399" s="2">
        <v>38376.550000000003</v>
      </c>
      <c r="R1399" s="2">
        <v>5.5711598185421316</v>
      </c>
      <c r="S1399" s="2">
        <v>535.61130495464056</v>
      </c>
      <c r="T1399" s="6">
        <v>9333.2999999999993</v>
      </c>
    </row>
    <row r="1400" spans="1:20">
      <c r="A1400" s="5" t="s">
        <v>12</v>
      </c>
      <c r="B1400" s="2" t="s">
        <v>1866</v>
      </c>
      <c r="C1400" s="2" t="s">
        <v>14</v>
      </c>
      <c r="D1400" s="3" t="s">
        <v>15</v>
      </c>
      <c r="E1400" s="2" t="s">
        <v>1872</v>
      </c>
      <c r="F1400" s="2" t="str">
        <f t="shared" si="147"/>
        <v>STEEL</v>
      </c>
      <c r="G1400" s="2" t="str">
        <f t="shared" si="148"/>
        <v>LUNCH BOX BIG-6588</v>
      </c>
      <c r="H1400" s="2" t="str">
        <f t="shared" si="149"/>
        <v>TOTAL 2400 PCS</v>
      </c>
      <c r="I1400" s="15" t="str">
        <f t="shared" si="150"/>
        <v xml:space="preserve">MILD </v>
      </c>
      <c r="J1400" s="15" t="str">
        <f t="shared" si="153"/>
        <v/>
      </c>
      <c r="K1400" s="2">
        <f ca="1">IFERROR(
TRIM(_xlfn.TEXTAFTER(_xlfn.TEXTBEFORE(_xlfn.TEXTAFTER(tblRaw[[#This Row],[GOODS DESCRIPTION]],"QTY"),"/")," ")),
tblRaw[[#This Row],[Unit of measure]]
)</f>
        <v>0</v>
      </c>
      <c r="L1400" s="2" t="str">
        <f t="shared" si="151"/>
        <v/>
      </c>
      <c r="M1400" s="2" t="str">
        <f t="shared" si="152"/>
        <v/>
      </c>
      <c r="N1400" s="2">
        <v>715</v>
      </c>
      <c r="O1400" s="2" t="s">
        <v>17</v>
      </c>
      <c r="P1400" s="2">
        <v>510.32418181818178</v>
      </c>
      <c r="Q1400" s="2">
        <v>364881.79</v>
      </c>
      <c r="R1400" s="2">
        <v>7.122458922793883</v>
      </c>
      <c r="S1400" s="2">
        <v>5092.5581297976269</v>
      </c>
      <c r="T1400" s="6">
        <v>88739.3</v>
      </c>
    </row>
    <row r="1401" spans="1:20">
      <c r="A1401" s="5" t="s">
        <v>12</v>
      </c>
      <c r="B1401" s="2" t="s">
        <v>1866</v>
      </c>
      <c r="C1401" s="2" t="s">
        <v>14</v>
      </c>
      <c r="D1401" s="3" t="s">
        <v>15</v>
      </c>
      <c r="E1401" s="2" t="s">
        <v>1873</v>
      </c>
      <c r="F1401" s="2" t="str">
        <f t="shared" si="147"/>
        <v>STEEL</v>
      </c>
      <c r="G1401" s="2" t="str">
        <f t="shared" si="148"/>
        <v>LUNCH BOX SMALL-6587</v>
      </c>
      <c r="H1401" s="2" t="str">
        <f t="shared" si="149"/>
        <v>TOTAL 2400 PCS</v>
      </c>
      <c r="I1401" s="15" t="str">
        <f t="shared" si="150"/>
        <v xml:space="preserve">MILD </v>
      </c>
      <c r="J1401" s="15" t="str">
        <f t="shared" si="153"/>
        <v/>
      </c>
      <c r="K1401" s="2">
        <f ca="1">IFERROR(
TRIM(_xlfn.TEXTAFTER(_xlfn.TEXTBEFORE(_xlfn.TEXTAFTER(tblRaw[[#This Row],[GOODS DESCRIPTION]],"QTY"),"/")," ")),
tblRaw[[#This Row],[Unit of measure]]
)</f>
        <v>0</v>
      </c>
      <c r="L1401" s="2" t="str">
        <f t="shared" si="151"/>
        <v/>
      </c>
      <c r="M1401" s="2" t="str">
        <f t="shared" si="152"/>
        <v/>
      </c>
      <c r="N1401" s="2">
        <v>487</v>
      </c>
      <c r="O1401" s="2" t="s">
        <v>17</v>
      </c>
      <c r="P1401" s="2">
        <v>557.13008213552359</v>
      </c>
      <c r="Q1401" s="2">
        <v>271322.34999999998</v>
      </c>
      <c r="R1401" s="2">
        <v>7.77571642896753</v>
      </c>
      <c r="S1401" s="2">
        <v>3786.773900907187</v>
      </c>
      <c r="T1401" s="6">
        <v>65985.5</v>
      </c>
    </row>
    <row r="1402" spans="1:20">
      <c r="A1402" s="5" t="s">
        <v>12</v>
      </c>
      <c r="B1402" s="2" t="s">
        <v>1866</v>
      </c>
      <c r="C1402" s="2" t="s">
        <v>14</v>
      </c>
      <c r="D1402" s="3" t="s">
        <v>15</v>
      </c>
      <c r="E1402" s="2" t="s">
        <v>1874</v>
      </c>
      <c r="F1402" s="2" t="str">
        <f t="shared" si="147"/>
        <v>STEEL</v>
      </c>
      <c r="G1402" s="2" t="str">
        <f t="shared" si="148"/>
        <v>RECTANGLE CONTAINER MEDIUM-6577</v>
      </c>
      <c r="H1402" s="2" t="str">
        <f t="shared" si="149"/>
        <v>TOTAL 21000 PCS</v>
      </c>
      <c r="I1402" s="15" t="str">
        <f t="shared" si="150"/>
        <v>MILDS</v>
      </c>
      <c r="J1402" s="15" t="str">
        <f t="shared" si="153"/>
        <v/>
      </c>
      <c r="K1402" s="2">
        <f ca="1">IFERROR(
TRIM(_xlfn.TEXTAFTER(_xlfn.TEXTBEFORE(_xlfn.TEXTAFTER(tblRaw[[#This Row],[GOODS DESCRIPTION]],"QTY"),"/")," ")),
tblRaw[[#This Row],[Unit of measure]]
)</f>
        <v>0</v>
      </c>
      <c r="L1402" s="2" t="str">
        <f t="shared" si="151"/>
        <v/>
      </c>
      <c r="M1402" s="2" t="str">
        <f t="shared" si="152"/>
        <v/>
      </c>
      <c r="N1402" s="2">
        <v>4620</v>
      </c>
      <c r="O1402" s="2" t="s">
        <v>17</v>
      </c>
      <c r="P1402" s="2">
        <v>470.65682251082251</v>
      </c>
      <c r="Q1402" s="2">
        <v>2174434.52</v>
      </c>
      <c r="R1402" s="2">
        <v>6.568832135531367</v>
      </c>
      <c r="S1402" s="2">
        <v>30348.004466154918</v>
      </c>
      <c r="T1402" s="6">
        <v>528822.5</v>
      </c>
    </row>
    <row r="1403" spans="1:20">
      <c r="A1403" s="5" t="s">
        <v>12</v>
      </c>
      <c r="B1403" s="2" t="s">
        <v>1866</v>
      </c>
      <c r="C1403" s="2" t="s">
        <v>14</v>
      </c>
      <c r="D1403" s="3" t="s">
        <v>15</v>
      </c>
      <c r="E1403" s="2" t="s">
        <v>1875</v>
      </c>
      <c r="F1403" s="2" t="str">
        <f t="shared" si="147"/>
        <v>STEEL</v>
      </c>
      <c r="G1403" s="2" t="str">
        <f t="shared" si="148"/>
        <v>RECTANGLE CONTAINER BIG-6578</v>
      </c>
      <c r="H1403" s="2" t="str">
        <f t="shared" si="149"/>
        <v>MILD STEEL</v>
      </c>
      <c r="I1403" s="15" t="str">
        <f t="shared" si="150"/>
        <v/>
      </c>
      <c r="J1403" s="15" t="str">
        <f t="shared" si="153"/>
        <v/>
      </c>
      <c r="K1403" s="2">
        <f ca="1">IFERROR(
TRIM(_xlfn.TEXTAFTER(_xlfn.TEXTBEFORE(_xlfn.TEXTAFTER(tblRaw[[#This Row],[GOODS DESCRIPTION]],"QTY"),"/")," ")),
tblRaw[[#This Row],[Unit of measure]]
)</f>
        <v>0</v>
      </c>
      <c r="L1403" s="2" t="str">
        <f t="shared" si="151"/>
        <v/>
      </c>
      <c r="M1403" s="2" t="str">
        <f t="shared" si="152"/>
        <v/>
      </c>
      <c r="N1403" s="2">
        <v>5033.8999999999996</v>
      </c>
      <c r="O1403" s="2" t="s">
        <v>17</v>
      </c>
      <c r="P1403" s="2">
        <v>415.5967361290451</v>
      </c>
      <c r="Q1403" s="2">
        <v>2092072.41</v>
      </c>
      <c r="R1403" s="2">
        <v>5.8003731490445931</v>
      </c>
      <c r="S1403" s="2">
        <v>29198.49839497557</v>
      </c>
      <c r="T1403" s="6">
        <v>508791.9</v>
      </c>
    </row>
    <row r="1404" spans="1:20">
      <c r="A1404" s="5" t="s">
        <v>12</v>
      </c>
      <c r="B1404" s="2" t="s">
        <v>1866</v>
      </c>
      <c r="C1404" s="2" t="s">
        <v>14</v>
      </c>
      <c r="D1404" s="3" t="s">
        <v>15</v>
      </c>
      <c r="E1404" s="2" t="s">
        <v>1876</v>
      </c>
      <c r="F1404" s="2" t="str">
        <f t="shared" si="147"/>
        <v>STEEL</v>
      </c>
      <c r="G1404" s="2" t="str">
        <f t="shared" si="148"/>
        <v>RECTANGLE CONTAINER- 6901</v>
      </c>
      <c r="H1404" s="2" t="str">
        <f t="shared" si="149"/>
        <v>TOTAL 2400 PCS</v>
      </c>
      <c r="I1404" s="15" t="str">
        <f t="shared" si="150"/>
        <v xml:space="preserve">MILD </v>
      </c>
      <c r="J1404" s="15" t="str">
        <f t="shared" si="153"/>
        <v/>
      </c>
      <c r="K1404" s="2">
        <f ca="1">IFERROR(
TRIM(_xlfn.TEXTAFTER(_xlfn.TEXTBEFORE(_xlfn.TEXTAFTER(tblRaw[[#This Row],[GOODS DESCRIPTION]],"QTY"),"/")," ")),
tblRaw[[#This Row],[Unit of measure]]
)</f>
        <v>0</v>
      </c>
      <c r="L1404" s="2" t="str">
        <f t="shared" si="151"/>
        <v/>
      </c>
      <c r="M1404" s="2" t="str">
        <f t="shared" si="152"/>
        <v/>
      </c>
      <c r="N1404" s="2">
        <v>390</v>
      </c>
      <c r="O1404" s="2" t="s">
        <v>17</v>
      </c>
      <c r="P1404" s="2">
        <v>432.38366666666673</v>
      </c>
      <c r="Q1404" s="2">
        <v>168629.63</v>
      </c>
      <c r="R1404" s="2">
        <v>6.0346638753198416</v>
      </c>
      <c r="S1404" s="2">
        <v>2353.5189113747379</v>
      </c>
      <c r="T1404" s="6">
        <v>41010.800000000003</v>
      </c>
    </row>
    <row r="1405" spans="1:20">
      <c r="A1405" s="5" t="s">
        <v>12</v>
      </c>
      <c r="B1405" s="2" t="s">
        <v>1866</v>
      </c>
      <c r="C1405" s="2" t="s">
        <v>14</v>
      </c>
      <c r="D1405" s="3" t="s">
        <v>15</v>
      </c>
      <c r="E1405" s="2" t="s">
        <v>1877</v>
      </c>
      <c r="F1405" s="2" t="str">
        <f t="shared" si="147"/>
        <v>HOUSEHOLD</v>
      </c>
      <c r="G1405" s="2" t="str">
        <f t="shared" si="148"/>
        <v>STEEL HOOK 3 PCS SET-2628</v>
      </c>
      <c r="H1405" s="2" t="str">
        <f t="shared" si="149"/>
        <v>TOTAL 70200 SET</v>
      </c>
      <c r="I1405" s="15" t="str">
        <f t="shared" si="150"/>
        <v>TOTAL</v>
      </c>
      <c r="J1405" s="15" t="str">
        <f t="shared" si="153"/>
        <v/>
      </c>
      <c r="K1405" s="2">
        <f ca="1">IFERROR(
TRIM(_xlfn.TEXTAFTER(_xlfn.TEXTBEFORE(_xlfn.TEXTAFTER(tblRaw[[#This Row],[GOODS DESCRIPTION]],"QTY"),"/")," ")),
tblRaw[[#This Row],[Unit of measure]]
)</f>
        <v>0</v>
      </c>
      <c r="L1405" s="2" t="str">
        <f t="shared" si="151"/>
        <v/>
      </c>
      <c r="M1405" s="2" t="str">
        <f t="shared" si="152"/>
        <v/>
      </c>
      <c r="N1405" s="2">
        <v>2379</v>
      </c>
      <c r="O1405" s="2" t="s">
        <v>17</v>
      </c>
      <c r="P1405" s="2">
        <v>970.79386717108025</v>
      </c>
      <c r="Q1405" s="2">
        <v>2309518.61</v>
      </c>
      <c r="R1405" s="2">
        <v>13.5491118935252</v>
      </c>
      <c r="S1405" s="2">
        <v>32233.33719469644</v>
      </c>
      <c r="T1405" s="6">
        <v>561675</v>
      </c>
    </row>
    <row r="1406" spans="1:20">
      <c r="A1406" s="5" t="s">
        <v>12</v>
      </c>
      <c r="B1406" s="2" t="s">
        <v>1866</v>
      </c>
      <c r="C1406" s="2" t="s">
        <v>14</v>
      </c>
      <c r="D1406" s="3" t="s">
        <v>15</v>
      </c>
      <c r="E1406" s="2" t="s">
        <v>1853</v>
      </c>
      <c r="F1406" s="2" t="str">
        <f t="shared" si="147"/>
        <v>STEEL</v>
      </c>
      <c r="G1406" s="2" t="str">
        <f t="shared" si="148"/>
        <v>LUNCH BOX-6561</v>
      </c>
      <c r="H1406" s="2" t="str">
        <f t="shared" si="149"/>
        <v>TOTAL 21240 PCS</v>
      </c>
      <c r="I1406" s="15" t="str">
        <f t="shared" si="150"/>
        <v xml:space="preserve">MILD </v>
      </c>
      <c r="J1406" s="15" t="str">
        <f t="shared" si="153"/>
        <v/>
      </c>
      <c r="K1406" s="2">
        <f ca="1">IFERROR(
TRIM(_xlfn.TEXTAFTER(_xlfn.TEXTBEFORE(_xlfn.TEXTAFTER(tblRaw[[#This Row],[GOODS DESCRIPTION]],"QTY"),"/")," ")),
tblRaw[[#This Row],[Unit of measure]]
)</f>
        <v>0</v>
      </c>
      <c r="L1406" s="2" t="str">
        <f t="shared" si="151"/>
        <v/>
      </c>
      <c r="M1406" s="2" t="str">
        <f t="shared" si="152"/>
        <v/>
      </c>
      <c r="N1406" s="2">
        <v>8094.8</v>
      </c>
      <c r="O1406" s="2" t="s">
        <v>17</v>
      </c>
      <c r="P1406" s="2">
        <v>471.57814769975778</v>
      </c>
      <c r="Q1406" s="2">
        <v>3817330.79</v>
      </c>
      <c r="R1406" s="2">
        <v>6.5816908262352802</v>
      </c>
      <c r="S1406" s="2">
        <v>53277.470900209337</v>
      </c>
      <c r="T1406" s="6">
        <v>928374.9</v>
      </c>
    </row>
    <row r="1407" spans="1:20">
      <c r="A1407" s="5" t="s">
        <v>12</v>
      </c>
      <c r="B1407" s="2" t="s">
        <v>1866</v>
      </c>
      <c r="C1407" s="2" t="s">
        <v>14</v>
      </c>
      <c r="D1407" s="3" t="s">
        <v>15</v>
      </c>
      <c r="E1407" s="2" t="s">
        <v>1878</v>
      </c>
      <c r="F1407" s="2" t="str">
        <f t="shared" si="147"/>
        <v>STEEL</v>
      </c>
      <c r="G1407" s="2" t="str">
        <f t="shared" si="148"/>
        <v>LUNCH BOX 2 LAYER-8504</v>
      </c>
      <c r="H1407" s="2" t="str">
        <f t="shared" si="149"/>
        <v>MILD STEEL</v>
      </c>
      <c r="I1407" s="15" t="str">
        <f t="shared" si="150"/>
        <v/>
      </c>
      <c r="J1407" s="15" t="str">
        <f t="shared" si="153"/>
        <v/>
      </c>
      <c r="K1407" s="2">
        <f ca="1">IFERROR(
TRIM(_xlfn.TEXTAFTER(_xlfn.TEXTBEFORE(_xlfn.TEXTAFTER(tblRaw[[#This Row],[GOODS DESCRIPTION]],"QTY"),"/")," ")),
tblRaw[[#This Row],[Unit of measure]]
)</f>
        <v>0</v>
      </c>
      <c r="L1407" s="2" t="str">
        <f t="shared" si="151"/>
        <v/>
      </c>
      <c r="M1407" s="2" t="str">
        <f t="shared" si="152"/>
        <v/>
      </c>
      <c r="N1407" s="2">
        <v>321.44</v>
      </c>
      <c r="O1407" s="2" t="s">
        <v>17</v>
      </c>
      <c r="P1407" s="2">
        <v>369.54414509706322</v>
      </c>
      <c r="Q1407" s="2">
        <v>118786.27</v>
      </c>
      <c r="R1407" s="2">
        <v>5.1576293802800164</v>
      </c>
      <c r="S1407" s="2">
        <v>1657.8683879972091</v>
      </c>
      <c r="T1407" s="6">
        <v>28888.799999999999</v>
      </c>
    </row>
    <row r="1408" spans="1:20">
      <c r="A1408" s="5" t="s">
        <v>12</v>
      </c>
      <c r="B1408" s="2" t="s">
        <v>1879</v>
      </c>
      <c r="C1408" s="2" t="s">
        <v>14</v>
      </c>
      <c r="D1408" s="3" t="s">
        <v>15</v>
      </c>
      <c r="E1408" s="2" t="s">
        <v>1880</v>
      </c>
      <c r="F1408" s="2" t="str">
        <f t="shared" si="147"/>
        <v>STEEL</v>
      </c>
      <c r="G1408" s="2" t="str">
        <f t="shared" si="148"/>
        <v>TEA STRAINER -NP-55</v>
      </c>
      <c r="H1408" s="2" t="str">
        <f t="shared" si="149"/>
        <v>TOTAL 61200 PCS</v>
      </c>
      <c r="I1408" s="15" t="str">
        <f t="shared" si="150"/>
        <v>TOTAL</v>
      </c>
      <c r="J1408" s="15" t="str">
        <f t="shared" si="153"/>
        <v/>
      </c>
      <c r="K1408" s="2">
        <f ca="1">IFERROR(
TRIM(_xlfn.TEXTAFTER(_xlfn.TEXTBEFORE(_xlfn.TEXTAFTER(tblRaw[[#This Row],[GOODS DESCRIPTION]],"QTY"),"/")," ")),
tblRaw[[#This Row],[Unit of measure]]
)</f>
        <v>0</v>
      </c>
      <c r="L1408" s="2" t="str">
        <f t="shared" si="151"/>
        <v/>
      </c>
      <c r="M1408" s="2" t="str">
        <f t="shared" si="152"/>
        <v/>
      </c>
      <c r="N1408" s="2">
        <v>2805</v>
      </c>
      <c r="O1408" s="2" t="s">
        <v>17</v>
      </c>
      <c r="P1408" s="2">
        <v>496.74485918003569</v>
      </c>
      <c r="Q1408" s="2">
        <v>1393369.33</v>
      </c>
      <c r="R1408" s="2">
        <v>6.9329359271463451</v>
      </c>
      <c r="S1408" s="2">
        <v>19446.885275645502</v>
      </c>
      <c r="T1408" s="6">
        <v>338867.4</v>
      </c>
    </row>
    <row r="1409" spans="1:20">
      <c r="A1409" s="5" t="s">
        <v>12</v>
      </c>
      <c r="B1409" s="2" t="s">
        <v>1879</v>
      </c>
      <c r="C1409" s="2" t="s">
        <v>14</v>
      </c>
      <c r="D1409" s="3" t="s">
        <v>15</v>
      </c>
      <c r="E1409" s="2" t="s">
        <v>1881</v>
      </c>
      <c r="F1409" s="2" t="str">
        <f t="shared" si="147"/>
        <v>RYX-02-021A-13</v>
      </c>
      <c r="G1409" s="2" t="str">
        <f t="shared" si="148"/>
        <v>MILD STEEL MULTI FUNCTION CLOTH STAND</v>
      </c>
      <c r="H1409" s="2" t="str">
        <f t="shared" si="149"/>
        <v>1164 NOS</v>
      </c>
      <c r="I1409" s="15" t="str">
        <f t="shared" si="150"/>
        <v/>
      </c>
      <c r="J1409" s="15" t="str">
        <f t="shared" si="153"/>
        <v/>
      </c>
      <c r="K1409" s="2">
        <f ca="1">IFERROR(
TRIM(_xlfn.TEXTAFTER(_xlfn.TEXTBEFORE(_xlfn.TEXTAFTER(tblRaw[[#This Row],[GOODS DESCRIPTION]],"QTY"),"/")," ")),
tblRaw[[#This Row],[Unit of measure]]
)</f>
        <v>0</v>
      </c>
      <c r="L1409" s="2" t="str">
        <f t="shared" si="151"/>
        <v/>
      </c>
      <c r="M1409" s="2" t="str">
        <f t="shared" si="152"/>
        <v/>
      </c>
      <c r="N1409" s="2">
        <v>4268</v>
      </c>
      <c r="O1409" s="2" t="s">
        <v>17</v>
      </c>
      <c r="P1409" s="2">
        <v>198.6852272727273</v>
      </c>
      <c r="Q1409" s="2">
        <v>847988.55</v>
      </c>
      <c r="R1409" s="2">
        <v>2.7729968914546719</v>
      </c>
      <c r="S1409" s="2">
        <v>11835.15073272854</v>
      </c>
      <c r="T1409" s="6">
        <v>206230.9</v>
      </c>
    </row>
    <row r="1410" spans="1:20">
      <c r="A1410" s="5" t="s">
        <v>12</v>
      </c>
      <c r="B1410" s="2" t="s">
        <v>1879</v>
      </c>
      <c r="C1410" s="2" t="s">
        <v>14</v>
      </c>
      <c r="D1410" s="3" t="s">
        <v>15</v>
      </c>
      <c r="E1410" s="2" t="s">
        <v>1882</v>
      </c>
      <c r="F1410" s="2" t="str">
        <f t="shared" ref="F1410:F1473" si="154">IFERROR(TRIM(LEFT(E1410, FIND(" ", E1410)-1)), "")</f>
        <v>RYX-02-021A</v>
      </c>
      <c r="G1410" s="2" t="str">
        <f t="shared" ref="G1410:G1473" si="155">IFERROR(TRIM(MID(E1410, FIND(" ", E1410)+1, FIND("(",E1410)-FIND(" ",E1410)-1)), "")</f>
        <v>MILD STEEL MULTI FUNCTION CLOTH STAND</v>
      </c>
      <c r="H1410" s="2" t="str">
        <f t="shared" ref="H1410:H1473" si="156">IFERROR(MID(E1410, FIND("(",E1410)+1, FIND(")",E1410)-FIND("(",E1410)-1), "")</f>
        <v>1296 NOS</v>
      </c>
      <c r="I1410" s="15" t="str">
        <f t="shared" ref="I1410:I1473" si="157">IFERROR(MID(E1410, FIND("(",E1410, FIND("P",E1410)) + 1, FIND(" ",E1410, FIND("(",E1410)) - FIND("(",E1410) - 1), "")</f>
        <v/>
      </c>
      <c r="J1410" s="15" t="str">
        <f t="shared" si="153"/>
        <v/>
      </c>
      <c r="K1410" s="2">
        <f ca="1">IFERROR(
TRIM(_xlfn.TEXTAFTER(_xlfn.TEXTBEFORE(_xlfn.TEXTAFTER(tblRaw[[#This Row],[GOODS DESCRIPTION]],"QTY"),"/")," ")),
tblRaw[[#This Row],[Unit of measure]]
)</f>
        <v>0</v>
      </c>
      <c r="L1410" s="2" t="str">
        <f t="shared" ref="L1410:L1473" si="158">IFERROR(--MID(E1410, FIND("USD",E1410)+4, FIND(" ",E1410,FIND("USD",E1410)+5)-FIND("USD",E1410)-4), IFERROR(--MID(E1410,FIND("CNY",E1410)+4,FIND(" ",E1410,FIND("CNY",E1410)+5)-FIND("CNY",E1410)-4),""))</f>
        <v/>
      </c>
      <c r="M1410" s="2" t="str">
        <f t="shared" ref="M1410:M1473" si="159">IFERROR(IF(ISNUMBER(SEARCH("USD",E1410)),"USD",IF(ISNUMBER(SEARCH("CNY",E1410)),"CNY","")), "")</f>
        <v/>
      </c>
      <c r="N1410" s="2">
        <v>4752</v>
      </c>
      <c r="O1410" s="2" t="s">
        <v>17</v>
      </c>
      <c r="P1410" s="2">
        <v>193.07271675084169</v>
      </c>
      <c r="Q1410" s="2">
        <v>917481.55</v>
      </c>
      <c r="R1410" s="2">
        <v>2.6946645743313571</v>
      </c>
      <c r="S1410" s="2">
        <v>12805.046057222609</v>
      </c>
      <c r="T1410" s="6">
        <v>223131.5</v>
      </c>
    </row>
    <row r="1411" spans="1:20">
      <c r="A1411" s="5" t="s">
        <v>12</v>
      </c>
      <c r="B1411" s="2" t="s">
        <v>1879</v>
      </c>
      <c r="C1411" s="2" t="s">
        <v>14</v>
      </c>
      <c r="D1411" s="3" t="s">
        <v>15</v>
      </c>
      <c r="E1411" s="2" t="s">
        <v>1883</v>
      </c>
      <c r="F1411" s="2" t="str">
        <f t="shared" si="154"/>
        <v>STEEL</v>
      </c>
      <c r="G1411" s="2" t="str">
        <f t="shared" si="155"/>
        <v>HAND BLENDER-RS-02</v>
      </c>
      <c r="H1411" s="2" t="str">
        <f t="shared" si="156"/>
        <v>TOTAL 10000 PCS</v>
      </c>
      <c r="I1411" s="15" t="str">
        <f t="shared" si="157"/>
        <v xml:space="preserve">MILD </v>
      </c>
      <c r="J1411" s="15" t="str">
        <f t="shared" ref="J1411:J1474" si="160">IFERROR(--SUBSTITUTE(MID(E1411, FIND("QTY", E1411)+4, FIND(" ",E1411, FIND("QTY",E1411)+5)-FIND("QTY",E1411)-4), ",",""),"")</f>
        <v/>
      </c>
      <c r="K1411" s="2">
        <f ca="1">IFERROR(
TRIM(_xlfn.TEXTAFTER(_xlfn.TEXTBEFORE(_xlfn.TEXTAFTER(tblRaw[[#This Row],[GOODS DESCRIPTION]],"QTY"),"/")," ")),
tblRaw[[#This Row],[Unit of measure]]
)</f>
        <v>0</v>
      </c>
      <c r="L1411" s="2" t="str">
        <f t="shared" si="158"/>
        <v/>
      </c>
      <c r="M1411" s="2" t="str">
        <f t="shared" si="159"/>
        <v/>
      </c>
      <c r="N1411" s="2">
        <v>650</v>
      </c>
      <c r="O1411" s="2" t="s">
        <v>17</v>
      </c>
      <c r="P1411" s="2">
        <v>530.44350769230778</v>
      </c>
      <c r="Q1411" s="2">
        <v>344788.28</v>
      </c>
      <c r="R1411" s="2">
        <v>7.4032590047774978</v>
      </c>
      <c r="S1411" s="2">
        <v>4812.118353105373</v>
      </c>
      <c r="T1411" s="6">
        <v>83852.5</v>
      </c>
    </row>
    <row r="1412" spans="1:20">
      <c r="A1412" s="5" t="s">
        <v>12</v>
      </c>
      <c r="B1412" s="2" t="s">
        <v>1879</v>
      </c>
      <c r="C1412" s="2" t="s">
        <v>14</v>
      </c>
      <c r="D1412" s="3" t="s">
        <v>15</v>
      </c>
      <c r="E1412" s="2" t="s">
        <v>1884</v>
      </c>
      <c r="F1412" s="2" t="str">
        <f t="shared" si="154"/>
        <v>STEEL</v>
      </c>
      <c r="G1412" s="2" t="str">
        <f t="shared" si="155"/>
        <v>SPOON HOLDER ROUND -MP-96</v>
      </c>
      <c r="H1412" s="2" t="str">
        <f t="shared" si="156"/>
        <v xml:space="preserve"> TOTAL 18936 PCS</v>
      </c>
      <c r="I1412" s="15" t="str">
        <f t="shared" si="157"/>
        <v/>
      </c>
      <c r="J1412" s="15" t="str">
        <f t="shared" si="160"/>
        <v/>
      </c>
      <c r="K1412" s="2">
        <f ca="1">IFERROR(
TRIM(_xlfn.TEXTAFTER(_xlfn.TEXTBEFORE(_xlfn.TEXTAFTER(tblRaw[[#This Row],[GOODS DESCRIPTION]],"QTY"),"/")," ")),
tblRaw[[#This Row],[Unit of measure]]
)</f>
        <v>0</v>
      </c>
      <c r="L1412" s="2" t="str">
        <f t="shared" si="158"/>
        <v/>
      </c>
      <c r="M1412" s="2" t="str">
        <f t="shared" si="159"/>
        <v/>
      </c>
      <c r="N1412" s="2">
        <v>4050.2</v>
      </c>
      <c r="O1412" s="2" t="s">
        <v>17</v>
      </c>
      <c r="P1412" s="2">
        <v>253.3138684509407</v>
      </c>
      <c r="Q1412" s="2">
        <v>1025971.83</v>
      </c>
      <c r="R1412" s="2">
        <v>3.535434311946136</v>
      </c>
      <c r="S1412" s="2">
        <v>14319.21605024424</v>
      </c>
      <c r="T1412" s="6">
        <v>249516.4</v>
      </c>
    </row>
    <row r="1413" spans="1:20">
      <c r="A1413" s="5" t="s">
        <v>12</v>
      </c>
      <c r="B1413" s="2" t="s">
        <v>1879</v>
      </c>
      <c r="C1413" s="2" t="s">
        <v>14</v>
      </c>
      <c r="D1413" s="3" t="s">
        <v>15</v>
      </c>
      <c r="E1413" s="2" t="s">
        <v>1885</v>
      </c>
      <c r="F1413" s="2" t="str">
        <f t="shared" si="154"/>
        <v>STEEL</v>
      </c>
      <c r="G1413" s="2" t="str">
        <f t="shared" si="155"/>
        <v>ZHARA -NP-003</v>
      </c>
      <c r="H1413" s="2" t="str">
        <f t="shared" si="156"/>
        <v>TOTAL 12000 PCS</v>
      </c>
      <c r="I1413" s="15" t="str">
        <f t="shared" si="157"/>
        <v>TOTAL</v>
      </c>
      <c r="J1413" s="15" t="str">
        <f t="shared" si="160"/>
        <v/>
      </c>
      <c r="K1413" s="2">
        <f ca="1">IFERROR(
TRIM(_xlfn.TEXTAFTER(_xlfn.TEXTBEFORE(_xlfn.TEXTAFTER(tblRaw[[#This Row],[GOODS DESCRIPTION]],"QTY"),"/")," ")),
tblRaw[[#This Row],[Unit of measure]]
)</f>
        <v>0</v>
      </c>
      <c r="L1413" s="2" t="str">
        <f t="shared" si="158"/>
        <v/>
      </c>
      <c r="M1413" s="2" t="str">
        <f t="shared" si="159"/>
        <v/>
      </c>
      <c r="N1413" s="2">
        <v>1120</v>
      </c>
      <c r="O1413" s="2" t="s">
        <v>17</v>
      </c>
      <c r="P1413" s="2">
        <v>345.93410714285721</v>
      </c>
      <c r="Q1413" s="2">
        <v>387446.2</v>
      </c>
      <c r="R1413" s="2">
        <v>4.8281103578905391</v>
      </c>
      <c r="S1413" s="2">
        <v>5407.4836008374041</v>
      </c>
      <c r="T1413" s="6">
        <v>94226.9</v>
      </c>
    </row>
    <row r="1414" spans="1:20">
      <c r="A1414" s="5" t="s">
        <v>12</v>
      </c>
      <c r="B1414" s="2" t="s">
        <v>1886</v>
      </c>
      <c r="C1414" s="2" t="s">
        <v>14</v>
      </c>
      <c r="D1414" s="3" t="s">
        <v>15</v>
      </c>
      <c r="E1414" s="2" t="s">
        <v>1887</v>
      </c>
      <c r="F1414" s="2" t="str">
        <f t="shared" si="154"/>
        <v>STEEL</v>
      </c>
      <c r="G1414" s="2" t="str">
        <f t="shared" si="155"/>
        <v>ZHARA-NP-003</v>
      </c>
      <c r="H1414" s="2" t="str">
        <f t="shared" si="156"/>
        <v>TOTAL 60000 PCS</v>
      </c>
      <c r="I1414" s="15" t="str">
        <f t="shared" si="157"/>
        <v>TOTAL</v>
      </c>
      <c r="J1414" s="15" t="str">
        <f t="shared" si="160"/>
        <v/>
      </c>
      <c r="K1414" s="2">
        <f ca="1">IFERROR(
TRIM(_xlfn.TEXTAFTER(_xlfn.TEXTBEFORE(_xlfn.TEXTAFTER(tblRaw[[#This Row],[GOODS DESCRIPTION]],"QTY"),"/")," ")),
tblRaw[[#This Row],[Unit of measure]]
)</f>
        <v>0</v>
      </c>
      <c r="L1414" s="2" t="str">
        <f t="shared" si="158"/>
        <v/>
      </c>
      <c r="M1414" s="2" t="str">
        <f t="shared" si="159"/>
        <v/>
      </c>
      <c r="N1414" s="2">
        <v>5600</v>
      </c>
      <c r="O1414" s="2" t="s">
        <v>17</v>
      </c>
      <c r="P1414" s="2">
        <v>343.15831428571431</v>
      </c>
      <c r="Q1414" s="2">
        <v>1921686.56</v>
      </c>
      <c r="R1414" s="2">
        <v>4.7893693549995016</v>
      </c>
      <c r="S1414" s="2">
        <v>26820.468387997211</v>
      </c>
      <c r="T1414" s="6">
        <v>467354.3</v>
      </c>
    </row>
    <row r="1415" spans="1:20">
      <c r="A1415" s="5" t="s">
        <v>12</v>
      </c>
      <c r="B1415" s="2" t="s">
        <v>1886</v>
      </c>
      <c r="C1415" s="2" t="s">
        <v>14</v>
      </c>
      <c r="D1415" s="3" t="s">
        <v>15</v>
      </c>
      <c r="E1415" s="2" t="s">
        <v>1888</v>
      </c>
      <c r="F1415" s="2" t="str">
        <f t="shared" si="154"/>
        <v>STAINLESS</v>
      </c>
      <c r="G1415" s="2" t="str">
        <f t="shared" si="155"/>
        <v>STEEL BOTTLE 750ML SG805-AM-06</v>
      </c>
      <c r="H1415" s="2" t="str">
        <f t="shared" si="156"/>
        <v>TOTAL 14400 PCS</v>
      </c>
      <c r="I1415" s="15" t="str">
        <f t="shared" si="157"/>
        <v>NOT V</v>
      </c>
      <c r="J1415" s="15" t="str">
        <f t="shared" si="160"/>
        <v/>
      </c>
      <c r="K1415" s="2">
        <f ca="1">IFERROR(
TRIM(_xlfn.TEXTAFTER(_xlfn.TEXTBEFORE(_xlfn.TEXTAFTER(tblRaw[[#This Row],[GOODS DESCRIPTION]],"QTY"),"/")," ")),
tblRaw[[#This Row],[Unit of measure]]
)</f>
        <v>0</v>
      </c>
      <c r="L1415" s="2" t="str">
        <f t="shared" si="158"/>
        <v/>
      </c>
      <c r="M1415" s="2" t="str">
        <f t="shared" si="159"/>
        <v/>
      </c>
      <c r="N1415" s="2">
        <v>2280</v>
      </c>
      <c r="O1415" s="2" t="s">
        <v>17</v>
      </c>
      <c r="P1415" s="2">
        <v>508.59969736842112</v>
      </c>
      <c r="Q1415" s="2">
        <v>1159607.31</v>
      </c>
      <c r="R1415" s="2">
        <v>7.09839075182723</v>
      </c>
      <c r="S1415" s="2">
        <v>16184.330914166079</v>
      </c>
      <c r="T1415" s="6">
        <v>282016.5</v>
      </c>
    </row>
    <row r="1416" spans="1:20">
      <c r="A1416" s="5" t="s">
        <v>12</v>
      </c>
      <c r="B1416" s="2" t="s">
        <v>1886</v>
      </c>
      <c r="C1416" s="2" t="s">
        <v>14</v>
      </c>
      <c r="D1416" s="3" t="s">
        <v>15</v>
      </c>
      <c r="E1416" s="2" t="s">
        <v>1889</v>
      </c>
      <c r="F1416" s="2" t="str">
        <f t="shared" si="154"/>
        <v>STAINLESS</v>
      </c>
      <c r="G1416" s="2" t="str">
        <f t="shared" si="155"/>
        <v>STEEL SPORTS BOTTLE KOOU 750ML-MP-202</v>
      </c>
      <c r="H1416" s="2" t="str">
        <f t="shared" si="156"/>
        <v>TOTAL 21348PCS</v>
      </c>
      <c r="I1416" s="15" t="str">
        <f t="shared" si="157"/>
        <v>TOTAL</v>
      </c>
      <c r="J1416" s="15" t="str">
        <f t="shared" si="160"/>
        <v/>
      </c>
      <c r="K1416" s="2">
        <f ca="1">IFERROR(
TRIM(_xlfn.TEXTAFTER(_xlfn.TEXTBEFORE(_xlfn.TEXTAFTER(tblRaw[[#This Row],[GOODS DESCRIPTION]],"QTY"),"/")," ")),
tblRaw[[#This Row],[Unit of measure]]
)</f>
        <v>0</v>
      </c>
      <c r="L1416" s="2" t="str">
        <f t="shared" si="158"/>
        <v/>
      </c>
      <c r="M1416" s="2" t="str">
        <f t="shared" si="159"/>
        <v/>
      </c>
      <c r="N1416" s="2">
        <v>4032.4</v>
      </c>
      <c r="O1416" s="2" t="s">
        <v>17</v>
      </c>
      <c r="P1416" s="2">
        <v>438.27924065072909</v>
      </c>
      <c r="Q1416" s="2">
        <v>1767317.21</v>
      </c>
      <c r="R1416" s="2">
        <v>6.1169468339250388</v>
      </c>
      <c r="S1416" s="2">
        <v>24665.97641311933</v>
      </c>
      <c r="T1416" s="6">
        <v>429811.6</v>
      </c>
    </row>
    <row r="1417" spans="1:20">
      <c r="A1417" s="5" t="s">
        <v>12</v>
      </c>
      <c r="B1417" s="2" t="s">
        <v>1886</v>
      </c>
      <c r="C1417" s="2" t="s">
        <v>14</v>
      </c>
      <c r="D1417" s="3" t="s">
        <v>15</v>
      </c>
      <c r="E1417" s="2" t="s">
        <v>1890</v>
      </c>
      <c r="F1417" s="2" t="str">
        <f t="shared" si="154"/>
        <v>STAINLESS</v>
      </c>
      <c r="G1417" s="2" t="str">
        <f t="shared" si="155"/>
        <v>STEEL SPORTS BOTTLE 750ML SG-702 -SB-01</v>
      </c>
      <c r="H1417" s="2" t="str">
        <f t="shared" si="156"/>
        <v xml:space="preserve">TOTAL 12528 PCS </v>
      </c>
      <c r="I1417" s="15" t="str">
        <f t="shared" si="157"/>
        <v>TOTAL</v>
      </c>
      <c r="J1417" s="15" t="str">
        <f t="shared" si="160"/>
        <v/>
      </c>
      <c r="K1417" s="2">
        <f ca="1">IFERROR(
TRIM(_xlfn.TEXTAFTER(_xlfn.TEXTBEFORE(_xlfn.TEXTAFTER(tblRaw[[#This Row],[GOODS DESCRIPTION]],"QTY"),"/")," ")),
tblRaw[[#This Row],[Unit of measure]]
)</f>
        <v>0</v>
      </c>
      <c r="L1417" s="2" t="str">
        <f t="shared" si="158"/>
        <v/>
      </c>
      <c r="M1417" s="2" t="str">
        <f t="shared" si="159"/>
        <v/>
      </c>
      <c r="N1417" s="2">
        <v>2053.1999999999998</v>
      </c>
      <c r="O1417" s="2" t="s">
        <v>17</v>
      </c>
      <c r="P1417" s="2">
        <v>509.72754724332748</v>
      </c>
      <c r="Q1417" s="2">
        <v>1046572.6</v>
      </c>
      <c r="R1417" s="2">
        <v>7.1141318526633288</v>
      </c>
      <c r="S1417" s="2">
        <v>14606.735519888351</v>
      </c>
      <c r="T1417" s="6">
        <v>254526.5</v>
      </c>
    </row>
    <row r="1418" spans="1:20">
      <c r="A1418" s="5" t="s">
        <v>12</v>
      </c>
      <c r="B1418" s="2" t="s">
        <v>1886</v>
      </c>
      <c r="C1418" s="2" t="s">
        <v>14</v>
      </c>
      <c r="D1418" s="3" t="s">
        <v>15</v>
      </c>
      <c r="E1418" s="2" t="s">
        <v>1891</v>
      </c>
      <c r="F1418" s="2" t="str">
        <f t="shared" si="154"/>
        <v>STAINLESS</v>
      </c>
      <c r="G1418" s="2" t="str">
        <f t="shared" si="155"/>
        <v>STEEL SPORTS BOTTLE 750ML S-308-C6 -NP-20</v>
      </c>
      <c r="H1418" s="2" t="str">
        <f t="shared" si="156"/>
        <v>TOTAL 22320 PCS (NOT VACUUM BOTTLE</v>
      </c>
      <c r="I1418" s="15" t="str">
        <f t="shared" si="157"/>
        <v>TOTAL</v>
      </c>
      <c r="J1418" s="15" t="str">
        <f t="shared" si="160"/>
        <v/>
      </c>
      <c r="K1418" s="2">
        <f ca="1">IFERROR(
TRIM(_xlfn.TEXTAFTER(_xlfn.TEXTBEFORE(_xlfn.TEXTAFTER(tblRaw[[#This Row],[GOODS DESCRIPTION]],"QTY"),"/")," ")),
tblRaw[[#This Row],[Unit of measure]]
)</f>
        <v>0</v>
      </c>
      <c r="L1418" s="2" t="str">
        <f t="shared" si="158"/>
        <v/>
      </c>
      <c r="M1418" s="2" t="str">
        <f t="shared" si="159"/>
        <v/>
      </c>
      <c r="N1418" s="2">
        <v>3968</v>
      </c>
      <c r="O1418" s="2" t="s">
        <v>17</v>
      </c>
      <c r="P1418" s="2">
        <v>432.65136844758058</v>
      </c>
      <c r="Q1418" s="2">
        <v>1716760.63</v>
      </c>
      <c r="R1418" s="2">
        <v>6.0384001179006361</v>
      </c>
      <c r="S1418" s="2">
        <v>23960.371667829721</v>
      </c>
      <c r="T1418" s="6">
        <v>417516.2</v>
      </c>
    </row>
    <row r="1419" spans="1:20">
      <c r="A1419" s="5" t="s">
        <v>12</v>
      </c>
      <c r="B1419" s="2" t="s">
        <v>1886</v>
      </c>
      <c r="C1419" s="2" t="s">
        <v>14</v>
      </c>
      <c r="D1419" s="3" t="s">
        <v>15</v>
      </c>
      <c r="E1419" s="2" t="s">
        <v>1892</v>
      </c>
      <c r="F1419" s="2" t="str">
        <f t="shared" si="154"/>
        <v>STAINLESS</v>
      </c>
      <c r="G1419" s="2" t="str">
        <f t="shared" si="155"/>
        <v>STEEL SPORTS BOTTLE 650ML S115 -NP-21</v>
      </c>
      <c r="H1419" s="2" t="str">
        <f t="shared" si="156"/>
        <v>TOTAL 3168 PCS</v>
      </c>
      <c r="I1419" s="15" t="str">
        <f t="shared" si="157"/>
        <v>TOTAL</v>
      </c>
      <c r="J1419" s="15" t="str">
        <f t="shared" si="160"/>
        <v/>
      </c>
      <c r="K1419" s="2">
        <f ca="1">IFERROR(
TRIM(_xlfn.TEXTAFTER(_xlfn.TEXTBEFORE(_xlfn.TEXTAFTER(tblRaw[[#This Row],[GOODS DESCRIPTION]],"QTY"),"/")," ")),
tblRaw[[#This Row],[Unit of measure]]
)</f>
        <v>0</v>
      </c>
      <c r="L1419" s="2" t="str">
        <f t="shared" si="158"/>
        <v/>
      </c>
      <c r="M1419" s="2" t="str">
        <f t="shared" si="159"/>
        <v/>
      </c>
      <c r="N1419" s="2">
        <v>563.20000000000005</v>
      </c>
      <c r="O1419" s="2" t="s">
        <v>17</v>
      </c>
      <c r="P1419" s="2">
        <v>452.97159090909088</v>
      </c>
      <c r="Q1419" s="2">
        <v>255113.60000000001</v>
      </c>
      <c r="R1419" s="2">
        <v>6.3220040601408352</v>
      </c>
      <c r="S1419" s="2">
        <v>3560.552686671318</v>
      </c>
      <c r="T1419" s="6">
        <v>62043.6</v>
      </c>
    </row>
    <row r="1420" spans="1:20">
      <c r="A1420" s="5" t="s">
        <v>12</v>
      </c>
      <c r="B1420" s="2" t="s">
        <v>1893</v>
      </c>
      <c r="C1420" s="2" t="s">
        <v>14</v>
      </c>
      <c r="D1420" s="3" t="s">
        <v>15</v>
      </c>
      <c r="E1420" s="2" t="s">
        <v>1894</v>
      </c>
      <c r="F1420" s="2" t="str">
        <f t="shared" si="154"/>
        <v>KW-830</v>
      </c>
      <c r="G1420" s="2" t="str">
        <f t="shared" si="155"/>
        <v>STAINLESS STEEL SPORT BOTTLE 1000ML</v>
      </c>
      <c r="H1420" s="2" t="str">
        <f t="shared" si="156"/>
        <v>QTY- 34920 PCS/USD 0.98 PER PCS</v>
      </c>
      <c r="I1420" s="15" t="str">
        <f t="shared" si="157"/>
        <v>QTY-</v>
      </c>
      <c r="J1420" s="15">
        <f t="shared" si="160"/>
        <v>34920</v>
      </c>
      <c r="K1420" s="2" t="str">
        <f>IFERROR(
TRIM(_xlfn.TEXTAFTER(_xlfn.TEXTBEFORE(_xlfn.TEXTAFTER(tblRaw[[#This Row],[GOODS DESCRIPTION]],"QTY"),"/")," ")),
tblRaw[[#This Row],[Unit of measure]]
)</f>
        <v>34920 PCS</v>
      </c>
      <c r="L1420" s="2">
        <f t="shared" si="158"/>
        <v>0.98</v>
      </c>
      <c r="M1420" s="2" t="str">
        <f t="shared" si="159"/>
        <v>USD</v>
      </c>
      <c r="N1420" s="2">
        <v>6790</v>
      </c>
      <c r="O1420" s="2" t="s">
        <v>17</v>
      </c>
      <c r="P1420" s="2">
        <v>373.83264212076591</v>
      </c>
      <c r="Q1420" s="2">
        <v>2538323.64</v>
      </c>
      <c r="R1420" s="2">
        <v>5.2174827930323211</v>
      </c>
      <c r="S1420" s="2">
        <v>35426.708164689458</v>
      </c>
      <c r="T1420" s="6">
        <v>617320.30000000005</v>
      </c>
    </row>
    <row r="1421" spans="1:20">
      <c r="A1421" s="5" t="s">
        <v>12</v>
      </c>
      <c r="B1421" s="2" t="s">
        <v>1895</v>
      </c>
      <c r="C1421" s="2" t="s">
        <v>14</v>
      </c>
      <c r="D1421" s="3" t="s">
        <v>18</v>
      </c>
      <c r="E1421" s="2" t="s">
        <v>1896</v>
      </c>
      <c r="F1421" s="2" t="str">
        <f t="shared" si="154"/>
        <v>STEEL</v>
      </c>
      <c r="G1421" s="2" t="str">
        <f t="shared" si="155"/>
        <v>SCRUBBER 6PCS SET - OKS-4156</v>
      </c>
      <c r="H1421" s="2" t="str">
        <f t="shared" si="156"/>
        <v>QTY- 98000 PCS/USD 0.268 PER PCS</v>
      </c>
      <c r="I1421" s="15" t="str">
        <f t="shared" si="157"/>
        <v>QTY-</v>
      </c>
      <c r="J1421" s="15">
        <f t="shared" si="160"/>
        <v>98000</v>
      </c>
      <c r="K1421" s="2" t="str">
        <f>IFERROR(
TRIM(_xlfn.TEXTAFTER(_xlfn.TEXTBEFORE(_xlfn.TEXTAFTER(tblRaw[[#This Row],[GOODS DESCRIPTION]],"QTY"),"/")," ")),
tblRaw[[#This Row],[Unit of measure]]
)</f>
        <v>98000 PCS</v>
      </c>
      <c r="L1421" s="2">
        <f t="shared" si="158"/>
        <v>0.26800000000000002</v>
      </c>
      <c r="M1421" s="2" t="str">
        <f t="shared" si="159"/>
        <v>USD</v>
      </c>
      <c r="N1421" s="2">
        <v>9212</v>
      </c>
      <c r="O1421" s="2" t="s">
        <v>17</v>
      </c>
      <c r="P1421" s="2">
        <v>213.64271819366039</v>
      </c>
      <c r="Q1421" s="2">
        <v>1968076.72</v>
      </c>
      <c r="R1421" s="2">
        <v>2.9817546154034948</v>
      </c>
      <c r="S1421" s="2">
        <v>27467.923517096999</v>
      </c>
      <c r="T1421" s="6">
        <v>609710.19999999995</v>
      </c>
    </row>
    <row r="1422" spans="1:20">
      <c r="A1422" s="5" t="s">
        <v>12</v>
      </c>
      <c r="B1422" s="2" t="s">
        <v>1897</v>
      </c>
      <c r="C1422" s="2" t="s">
        <v>14</v>
      </c>
      <c r="D1422" s="3" t="s">
        <v>15</v>
      </c>
      <c r="E1422" s="2" t="s">
        <v>1898</v>
      </c>
      <c r="F1422" s="2" t="str">
        <f t="shared" si="154"/>
        <v>STAINLESS</v>
      </c>
      <c r="G1422" s="2" t="str">
        <f t="shared" si="155"/>
        <v>STEEL GRATER WITH HANDLE-DS-25</v>
      </c>
      <c r="H1422" s="2" t="str">
        <f t="shared" si="156"/>
        <v>TOTAL 102000 PCS</v>
      </c>
      <c r="I1422" s="15" t="str">
        <f t="shared" si="157"/>
        <v xml:space="preserve">MILD </v>
      </c>
      <c r="J1422" s="15" t="str">
        <f t="shared" si="160"/>
        <v/>
      </c>
      <c r="K1422" s="2">
        <f ca="1">IFERROR(
TRIM(_xlfn.TEXTAFTER(_xlfn.TEXTBEFORE(_xlfn.TEXTAFTER(tblRaw[[#This Row],[GOODS DESCRIPTION]],"QTY"),"/")," ")),
tblRaw[[#This Row],[Unit of measure]]
)</f>
        <v>0</v>
      </c>
      <c r="L1422" s="2" t="str">
        <f t="shared" si="158"/>
        <v/>
      </c>
      <c r="M1422" s="2" t="str">
        <f t="shared" si="159"/>
        <v/>
      </c>
      <c r="N1422" s="2">
        <v>3400</v>
      </c>
      <c r="O1422" s="2" t="s">
        <v>17</v>
      </c>
      <c r="P1422" s="2">
        <v>471.79493529411758</v>
      </c>
      <c r="Q1422" s="2">
        <v>1604102.78</v>
      </c>
      <c r="R1422" s="2">
        <v>6.5390843422608116</v>
      </c>
      <c r="S1422" s="2">
        <v>22232.886763686762</v>
      </c>
      <c r="T1422" s="6">
        <v>390117.8</v>
      </c>
    </row>
    <row r="1423" spans="1:20">
      <c r="A1423" s="5" t="s">
        <v>12</v>
      </c>
      <c r="B1423" s="2" t="s">
        <v>1897</v>
      </c>
      <c r="C1423" s="2" t="s">
        <v>14</v>
      </c>
      <c r="D1423" s="3" t="s">
        <v>15</v>
      </c>
      <c r="E1423" s="2" t="s">
        <v>1899</v>
      </c>
      <c r="F1423" s="2" t="str">
        <f t="shared" si="154"/>
        <v>STEEL</v>
      </c>
      <c r="G1423" s="2" t="str">
        <f t="shared" si="155"/>
        <v>HAND BLENDER-RS-02</v>
      </c>
      <c r="H1423" s="2" t="str">
        <f t="shared" si="156"/>
        <v>TOTAL 20400 PCS</v>
      </c>
      <c r="I1423" s="15" t="str">
        <f t="shared" si="157"/>
        <v xml:space="preserve">MILD </v>
      </c>
      <c r="J1423" s="15" t="str">
        <f t="shared" si="160"/>
        <v/>
      </c>
      <c r="K1423" s="2">
        <f ca="1">IFERROR(
TRIM(_xlfn.TEXTAFTER(_xlfn.TEXTBEFORE(_xlfn.TEXTAFTER(tblRaw[[#This Row],[GOODS DESCRIPTION]],"QTY"),"/")," ")),
tblRaw[[#This Row],[Unit of measure]]
)</f>
        <v>0</v>
      </c>
      <c r="L1423" s="2" t="str">
        <f t="shared" si="158"/>
        <v/>
      </c>
      <c r="M1423" s="2" t="str">
        <f t="shared" si="159"/>
        <v/>
      </c>
      <c r="N1423" s="2">
        <v>1326</v>
      </c>
      <c r="O1423" s="2" t="s">
        <v>17</v>
      </c>
      <c r="P1423" s="2">
        <v>533.05778280542984</v>
      </c>
      <c r="Q1423" s="2">
        <v>706834.62</v>
      </c>
      <c r="R1423" s="2">
        <v>7.3881882578715148</v>
      </c>
      <c r="S1423" s="2">
        <v>9796.7376299376283</v>
      </c>
      <c r="T1423" s="6">
        <v>171902.2</v>
      </c>
    </row>
    <row r="1424" spans="1:20">
      <c r="A1424" s="5" t="s">
        <v>12</v>
      </c>
      <c r="B1424" s="2" t="s">
        <v>1897</v>
      </c>
      <c r="C1424" s="2" t="s">
        <v>14</v>
      </c>
      <c r="D1424" s="3" t="s">
        <v>15</v>
      </c>
      <c r="E1424" s="2" t="s">
        <v>1880</v>
      </c>
      <c r="F1424" s="2" t="str">
        <f t="shared" si="154"/>
        <v>STEEL</v>
      </c>
      <c r="G1424" s="2" t="str">
        <f t="shared" si="155"/>
        <v>TEA STRAINER -NP-55</v>
      </c>
      <c r="H1424" s="2" t="str">
        <f t="shared" si="156"/>
        <v>TOTAL 61200 PCS</v>
      </c>
      <c r="I1424" s="15" t="str">
        <f t="shared" si="157"/>
        <v>TOTAL</v>
      </c>
      <c r="J1424" s="15" t="str">
        <f t="shared" si="160"/>
        <v/>
      </c>
      <c r="K1424" s="2">
        <f ca="1">IFERROR(
TRIM(_xlfn.TEXTAFTER(_xlfn.TEXTBEFORE(_xlfn.TEXTAFTER(tblRaw[[#This Row],[GOODS DESCRIPTION]],"QTY"),"/")," ")),
tblRaw[[#This Row],[Unit of measure]]
)</f>
        <v>0</v>
      </c>
      <c r="L1424" s="2" t="str">
        <f t="shared" si="158"/>
        <v/>
      </c>
      <c r="M1424" s="2" t="str">
        <f t="shared" si="159"/>
        <v/>
      </c>
      <c r="N1424" s="2">
        <v>2805</v>
      </c>
      <c r="O1424" s="2" t="s">
        <v>17</v>
      </c>
      <c r="P1424" s="2">
        <v>499.08885561497328</v>
      </c>
      <c r="Q1424" s="2">
        <v>1399944.24</v>
      </c>
      <c r="R1424" s="2">
        <v>6.9173784562019858</v>
      </c>
      <c r="S1424" s="2">
        <v>19403.24656964657</v>
      </c>
      <c r="T1424" s="6">
        <v>340466.4</v>
      </c>
    </row>
    <row r="1425" spans="1:20">
      <c r="A1425" s="5" t="s">
        <v>12</v>
      </c>
      <c r="B1425" s="2" t="s">
        <v>1900</v>
      </c>
      <c r="C1425" s="2" t="s">
        <v>14</v>
      </c>
      <c r="D1425" s="3" t="s">
        <v>18</v>
      </c>
      <c r="E1425" s="2" t="s">
        <v>1901</v>
      </c>
      <c r="F1425" s="2" t="str">
        <f t="shared" si="154"/>
        <v>SS</v>
      </c>
      <c r="G1425" s="2" t="str">
        <f t="shared" si="155"/>
        <v>SCRUBBER 3PCS SET-SS410</v>
      </c>
      <c r="H1425" s="2" t="str">
        <f t="shared" si="156"/>
        <v>TOTAL 124200 SET</v>
      </c>
      <c r="I1425" s="15" t="str">
        <f t="shared" si="157"/>
        <v>TOTAL</v>
      </c>
      <c r="J1425" s="15" t="str">
        <f t="shared" si="160"/>
        <v/>
      </c>
      <c r="K1425" s="2">
        <f ca="1">IFERROR(
TRIM(_xlfn.TEXTAFTER(_xlfn.TEXTBEFORE(_xlfn.TEXTAFTER(tblRaw[[#This Row],[GOODS DESCRIPTION]],"QTY"),"/")," ")),
tblRaw[[#This Row],[Unit of measure]]
)</f>
        <v>0</v>
      </c>
      <c r="L1425" s="2" t="str">
        <f t="shared" si="158"/>
        <v/>
      </c>
      <c r="M1425" s="2" t="str">
        <f t="shared" si="159"/>
        <v/>
      </c>
      <c r="N1425" s="2">
        <v>7659</v>
      </c>
      <c r="O1425" s="2" t="s">
        <v>17</v>
      </c>
      <c r="P1425" s="2">
        <v>198.82503590547071</v>
      </c>
      <c r="Q1425" s="2">
        <v>1522800.95</v>
      </c>
      <c r="R1425" s="2">
        <v>2.755717753367577</v>
      </c>
      <c r="S1425" s="2">
        <v>21106.042273042269</v>
      </c>
      <c r="T1425" s="6">
        <v>471763.7</v>
      </c>
    </row>
    <row r="1426" spans="1:20">
      <c r="A1426" s="5" t="s">
        <v>12</v>
      </c>
      <c r="B1426" s="2" t="s">
        <v>1902</v>
      </c>
      <c r="C1426" s="2" t="s">
        <v>14</v>
      </c>
      <c r="D1426" s="3" t="s">
        <v>15</v>
      </c>
      <c r="E1426" s="2" t="s">
        <v>1817</v>
      </c>
      <c r="F1426" s="2" t="str">
        <f t="shared" si="154"/>
        <v>KWP-1000B</v>
      </c>
      <c r="G1426" s="2" t="str">
        <f t="shared" si="155"/>
        <v>SS OIL POT 1000ML</v>
      </c>
      <c r="H1426" s="2" t="str">
        <f t="shared" si="156"/>
        <v>QTY:27000 PCS/USD 1.45 PER PCS</v>
      </c>
      <c r="I1426" s="15" t="str">
        <f t="shared" si="157"/>
        <v>QTY:27000</v>
      </c>
      <c r="J1426" s="15">
        <f t="shared" si="160"/>
        <v>27000</v>
      </c>
      <c r="K1426" s="2" t="str">
        <f>IFERROR(
TRIM(_xlfn.TEXTAFTER(_xlfn.TEXTBEFORE(_xlfn.TEXTAFTER(tblRaw[[#This Row],[GOODS DESCRIPTION]],"QTY"),"/")," ")),
tblRaw[[#This Row],[Unit of measure]]
)</f>
        <v>PCS</v>
      </c>
      <c r="L1426" s="2">
        <f t="shared" si="158"/>
        <v>1.45</v>
      </c>
      <c r="M1426" s="2" t="str">
        <f t="shared" si="159"/>
        <v>USD</v>
      </c>
      <c r="N1426" s="2">
        <v>6097.5</v>
      </c>
      <c r="O1426" s="2" t="s">
        <v>17</v>
      </c>
      <c r="P1426" s="2">
        <v>470.88073144731442</v>
      </c>
      <c r="Q1426" s="2">
        <v>2871195.26</v>
      </c>
      <c r="R1426" s="2">
        <v>6.5264134642732419</v>
      </c>
      <c r="S1426" s="2">
        <v>39794.806098406087</v>
      </c>
      <c r="T1426" s="6">
        <v>698274.7</v>
      </c>
    </row>
    <row r="1427" spans="1:20">
      <c r="A1427" s="5" t="s">
        <v>12</v>
      </c>
      <c r="B1427" s="2" t="s">
        <v>1903</v>
      </c>
      <c r="C1427" s="2" t="s">
        <v>14</v>
      </c>
      <c r="D1427" s="3" t="s">
        <v>15</v>
      </c>
      <c r="E1427" s="2" t="s">
        <v>1904</v>
      </c>
      <c r="F1427" s="2" t="str">
        <f t="shared" si="154"/>
        <v>STAINLESS</v>
      </c>
      <c r="G1427" s="2" t="str">
        <f t="shared" si="155"/>
        <v>STEEL BOTTLE 750ML SG805-AM-06</v>
      </c>
      <c r="H1427" s="2" t="str">
        <f t="shared" si="156"/>
        <v>TOTAL 10800 PCS</v>
      </c>
      <c r="I1427" s="15" t="str">
        <f t="shared" si="157"/>
        <v>NOT V</v>
      </c>
      <c r="J1427" s="15" t="str">
        <f t="shared" si="160"/>
        <v/>
      </c>
      <c r="K1427" s="2">
        <f ca="1">IFERROR(
TRIM(_xlfn.TEXTAFTER(_xlfn.TEXTBEFORE(_xlfn.TEXTAFTER(tblRaw[[#This Row],[GOODS DESCRIPTION]],"QTY"),"/")," ")),
tblRaw[[#This Row],[Unit of measure]]
)</f>
        <v>0</v>
      </c>
      <c r="L1427" s="2" t="str">
        <f t="shared" si="158"/>
        <v/>
      </c>
      <c r="M1427" s="2" t="str">
        <f t="shared" si="159"/>
        <v/>
      </c>
      <c r="N1427" s="2">
        <v>1710</v>
      </c>
      <c r="O1427" s="2" t="s">
        <v>17</v>
      </c>
      <c r="P1427" s="2">
        <v>506.4737953216374</v>
      </c>
      <c r="Q1427" s="2">
        <v>866070.19</v>
      </c>
      <c r="R1427" s="2">
        <v>7.019733822891717</v>
      </c>
      <c r="S1427" s="2">
        <v>12003.744837144841</v>
      </c>
      <c r="T1427" s="6">
        <v>210628.3</v>
      </c>
    </row>
    <row r="1428" spans="1:20">
      <c r="A1428" s="5" t="s">
        <v>12</v>
      </c>
      <c r="B1428" s="2" t="s">
        <v>1903</v>
      </c>
      <c r="C1428" s="2" t="s">
        <v>14</v>
      </c>
      <c r="D1428" s="3" t="s">
        <v>15</v>
      </c>
      <c r="E1428" s="2" t="s">
        <v>1905</v>
      </c>
      <c r="F1428" s="2" t="str">
        <f t="shared" si="154"/>
        <v>STAINLESS</v>
      </c>
      <c r="G1428" s="2" t="str">
        <f t="shared" si="155"/>
        <v>STEEL SPORTS BOTTLE 650ML S115 -NP-21</v>
      </c>
      <c r="H1428" s="2" t="str">
        <f t="shared" si="156"/>
        <v>TOTAL 10800PCS</v>
      </c>
      <c r="I1428" s="15" t="str">
        <f t="shared" si="157"/>
        <v>TOTAL</v>
      </c>
      <c r="J1428" s="15" t="str">
        <f t="shared" si="160"/>
        <v/>
      </c>
      <c r="K1428" s="2">
        <f ca="1">IFERROR(
TRIM(_xlfn.TEXTAFTER(_xlfn.TEXTBEFORE(_xlfn.TEXTAFTER(tblRaw[[#This Row],[GOODS DESCRIPTION]],"QTY"),"/")," ")),
tblRaw[[#This Row],[Unit of measure]]
)</f>
        <v>0</v>
      </c>
      <c r="L1428" s="2" t="str">
        <f t="shared" si="158"/>
        <v/>
      </c>
      <c r="M1428" s="2" t="str">
        <f t="shared" si="159"/>
        <v/>
      </c>
      <c r="N1428" s="2">
        <v>1920</v>
      </c>
      <c r="O1428" s="2" t="s">
        <v>17</v>
      </c>
      <c r="P1428" s="2">
        <v>451.07820833333341</v>
      </c>
      <c r="Q1428" s="2">
        <v>866070.16</v>
      </c>
      <c r="R1428" s="2">
        <v>6.2519502194502188</v>
      </c>
      <c r="S1428" s="2">
        <v>12003.74442134442</v>
      </c>
      <c r="T1428" s="6">
        <v>210628.3</v>
      </c>
    </row>
    <row r="1429" spans="1:20">
      <c r="A1429" s="5" t="s">
        <v>12</v>
      </c>
      <c r="B1429" s="2" t="s">
        <v>1903</v>
      </c>
      <c r="C1429" s="2" t="s">
        <v>14</v>
      </c>
      <c r="D1429" s="3" t="s">
        <v>15</v>
      </c>
      <c r="E1429" s="2" t="s">
        <v>1906</v>
      </c>
      <c r="F1429" s="2" t="str">
        <f t="shared" si="154"/>
        <v>STAINLESS</v>
      </c>
      <c r="G1429" s="2" t="str">
        <f t="shared" si="155"/>
        <v>STEEL COLA BOTTLE 750ML SK750-SL-01</v>
      </c>
      <c r="H1429" s="2" t="str">
        <f t="shared" si="156"/>
        <v>TOTAL 19692 PCS</v>
      </c>
      <c r="I1429" s="15" t="str">
        <f t="shared" si="157"/>
        <v>NOT V</v>
      </c>
      <c r="J1429" s="15" t="str">
        <f t="shared" si="160"/>
        <v/>
      </c>
      <c r="K1429" s="2">
        <f ca="1">IFERROR(
TRIM(_xlfn.TEXTAFTER(_xlfn.TEXTBEFORE(_xlfn.TEXTAFTER(tblRaw[[#This Row],[GOODS DESCRIPTION]],"QTY"),"/")," ")),
tblRaw[[#This Row],[Unit of measure]]
)</f>
        <v>0</v>
      </c>
      <c r="L1429" s="2" t="str">
        <f t="shared" si="158"/>
        <v/>
      </c>
      <c r="M1429" s="2" t="str">
        <f t="shared" si="159"/>
        <v/>
      </c>
      <c r="N1429" s="2">
        <v>3719.6</v>
      </c>
      <c r="O1429" s="2" t="s">
        <v>17</v>
      </c>
      <c r="P1429" s="2">
        <v>476.12431981933543</v>
      </c>
      <c r="Q1429" s="2">
        <v>1770992.02</v>
      </c>
      <c r="R1429" s="2">
        <v>6.5990896717856602</v>
      </c>
      <c r="S1429" s="2">
        <v>24545.97394317394</v>
      </c>
      <c r="T1429" s="6">
        <v>430705.2</v>
      </c>
    </row>
    <row r="1430" spans="1:20">
      <c r="A1430" s="5" t="s">
        <v>12</v>
      </c>
      <c r="B1430" s="2" t="s">
        <v>1907</v>
      </c>
      <c r="C1430" s="2" t="s">
        <v>14</v>
      </c>
      <c r="D1430" s="3" t="s">
        <v>15</v>
      </c>
      <c r="E1430" s="2" t="s">
        <v>1908</v>
      </c>
      <c r="F1430" s="2" t="str">
        <f t="shared" si="154"/>
        <v>STAINLESS</v>
      </c>
      <c r="G1430" s="2" t="str">
        <f t="shared" si="155"/>
        <v>STEEL GRATER WITH HANDLE-KL324H-9S</v>
      </c>
      <c r="H1430" s="2" t="str">
        <f t="shared" si="156"/>
        <v>MILD STEEL</v>
      </c>
      <c r="I1430" s="15" t="str">
        <f t="shared" si="157"/>
        <v/>
      </c>
      <c r="J1430" s="15" t="str">
        <f t="shared" si="160"/>
        <v/>
      </c>
      <c r="K1430" s="2">
        <f ca="1">IFERROR(
TRIM(_xlfn.TEXTAFTER(_xlfn.TEXTBEFORE(_xlfn.TEXTAFTER(tblRaw[[#This Row],[GOODS DESCRIPTION]],"QTY"),"/")," ")),
tblRaw[[#This Row],[Unit of measure]]
)</f>
        <v>0</v>
      </c>
      <c r="L1430" s="2" t="str">
        <f t="shared" si="158"/>
        <v/>
      </c>
      <c r="M1430" s="2" t="str">
        <f t="shared" si="159"/>
        <v/>
      </c>
      <c r="N1430" s="2">
        <v>4200</v>
      </c>
      <c r="O1430" s="2" t="s">
        <v>17</v>
      </c>
      <c r="P1430" s="2">
        <v>305.56222380952391</v>
      </c>
      <c r="Q1430" s="2">
        <v>1283361.3400000001</v>
      </c>
      <c r="R1430" s="2">
        <v>4.2350966570966584</v>
      </c>
      <c r="S1430" s="2">
        <v>17787.405959805961</v>
      </c>
      <c r="T1430" s="6">
        <v>312113.40000000002</v>
      </c>
    </row>
    <row r="1431" spans="1:20">
      <c r="A1431" s="5" t="s">
        <v>12</v>
      </c>
      <c r="B1431" s="2" t="s">
        <v>1907</v>
      </c>
      <c r="C1431" s="2" t="s">
        <v>14</v>
      </c>
      <c r="D1431" s="3" t="s">
        <v>15</v>
      </c>
      <c r="E1431" s="2" t="s">
        <v>1909</v>
      </c>
      <c r="F1431" s="2" t="str">
        <f t="shared" si="154"/>
        <v>STEEL</v>
      </c>
      <c r="G1431" s="2" t="str">
        <f t="shared" si="155"/>
        <v>SALT BOTTLE -NP-19</v>
      </c>
      <c r="H1431" s="2" t="str">
        <f t="shared" si="156"/>
        <v>MILD STEEL</v>
      </c>
      <c r="I1431" s="15" t="str">
        <f t="shared" si="157"/>
        <v>MILD</v>
      </c>
      <c r="J1431" s="15" t="str">
        <f t="shared" si="160"/>
        <v/>
      </c>
      <c r="K1431" s="2">
        <f ca="1">IFERROR(
TRIM(_xlfn.TEXTAFTER(_xlfn.TEXTBEFORE(_xlfn.TEXTAFTER(tblRaw[[#This Row],[GOODS DESCRIPTION]],"QTY"),"/")," ")),
tblRaw[[#This Row],[Unit of measure]]
)</f>
        <v>0</v>
      </c>
      <c r="L1431" s="2" t="str">
        <f t="shared" si="158"/>
        <v/>
      </c>
      <c r="M1431" s="2" t="str">
        <f t="shared" si="159"/>
        <v/>
      </c>
      <c r="N1431" s="2">
        <v>4687.5</v>
      </c>
      <c r="O1431" s="2" t="s">
        <v>17</v>
      </c>
      <c r="P1431" s="2">
        <v>226.39008426666669</v>
      </c>
      <c r="Q1431" s="2">
        <v>1061203.52</v>
      </c>
      <c r="R1431" s="2">
        <v>3.137769705705705</v>
      </c>
      <c r="S1431" s="2">
        <v>14708.295495495489</v>
      </c>
      <c r="T1431" s="6">
        <v>258084.7</v>
      </c>
    </row>
    <row r="1432" spans="1:20">
      <c r="A1432" s="5" t="s">
        <v>12</v>
      </c>
      <c r="B1432" s="2" t="s">
        <v>1907</v>
      </c>
      <c r="C1432" s="2" t="s">
        <v>14</v>
      </c>
      <c r="D1432" s="3" t="s">
        <v>15</v>
      </c>
      <c r="E1432" s="2" t="s">
        <v>1910</v>
      </c>
      <c r="F1432" s="2" t="str">
        <f t="shared" si="154"/>
        <v>STEEL</v>
      </c>
      <c r="G1432" s="2" t="str">
        <f t="shared" si="155"/>
        <v>SPOON HOLDER ROUND-MP-96</v>
      </c>
      <c r="H1432" s="2" t="str">
        <f t="shared" si="156"/>
        <v>MILD STEEL</v>
      </c>
      <c r="I1432" s="15" t="str">
        <f t="shared" si="157"/>
        <v>MILD</v>
      </c>
      <c r="J1432" s="15" t="str">
        <f t="shared" si="160"/>
        <v/>
      </c>
      <c r="K1432" s="2">
        <f ca="1">IFERROR(
TRIM(_xlfn.TEXTAFTER(_xlfn.TEXTBEFORE(_xlfn.TEXTAFTER(tblRaw[[#This Row],[GOODS DESCRIPTION]],"QTY"),"/")," ")),
tblRaw[[#This Row],[Unit of measure]]
)</f>
        <v>0</v>
      </c>
      <c r="L1432" s="2" t="str">
        <f t="shared" si="158"/>
        <v/>
      </c>
      <c r="M1432" s="2" t="str">
        <f t="shared" si="159"/>
        <v/>
      </c>
      <c r="N1432" s="2">
        <v>860</v>
      </c>
      <c r="O1432" s="2" t="s">
        <v>17</v>
      </c>
      <c r="P1432" s="2">
        <v>387.29723255813951</v>
      </c>
      <c r="Q1432" s="2">
        <v>333075.62</v>
      </c>
      <c r="R1432" s="2">
        <v>5.367945011200824</v>
      </c>
      <c r="S1432" s="2">
        <v>4616.4327096327088</v>
      </c>
      <c r="T1432" s="6">
        <v>81004.100000000006</v>
      </c>
    </row>
    <row r="1433" spans="1:20">
      <c r="A1433" s="5" t="s">
        <v>12</v>
      </c>
      <c r="B1433" s="2" t="s">
        <v>1907</v>
      </c>
      <c r="C1433" s="2" t="s">
        <v>14</v>
      </c>
      <c r="D1433" s="3" t="s">
        <v>15</v>
      </c>
      <c r="E1433" s="2" t="s">
        <v>1911</v>
      </c>
      <c r="F1433" s="2" t="str">
        <f t="shared" si="154"/>
        <v>STAINLESS</v>
      </c>
      <c r="G1433" s="2" t="str">
        <f t="shared" si="155"/>
        <v>STEEL GRATER WITH HANDLE SMALL -KL321RB-S</v>
      </c>
      <c r="H1433" s="2" t="str">
        <f t="shared" si="156"/>
        <v>MILD STEEL</v>
      </c>
      <c r="I1433" s="15" t="str">
        <f t="shared" si="157"/>
        <v/>
      </c>
      <c r="J1433" s="15" t="str">
        <f t="shared" si="160"/>
        <v/>
      </c>
      <c r="K1433" s="2">
        <f ca="1">IFERROR(
TRIM(_xlfn.TEXTAFTER(_xlfn.TEXTBEFORE(_xlfn.TEXTAFTER(tblRaw[[#This Row],[GOODS DESCRIPTION]],"QTY"),"/")," ")),
tblRaw[[#This Row],[Unit of measure]]
)</f>
        <v>0</v>
      </c>
      <c r="L1433" s="2" t="str">
        <f t="shared" si="158"/>
        <v/>
      </c>
      <c r="M1433" s="2" t="str">
        <f t="shared" si="159"/>
        <v/>
      </c>
      <c r="N1433" s="2">
        <v>2695</v>
      </c>
      <c r="O1433" s="2" t="s">
        <v>17</v>
      </c>
      <c r="P1433" s="2">
        <v>363.31267161410022</v>
      </c>
      <c r="Q1433" s="2">
        <v>979127.65</v>
      </c>
      <c r="R1433" s="2">
        <v>5.035518664090092</v>
      </c>
      <c r="S1433" s="2">
        <v>13570.7227997228</v>
      </c>
      <c r="T1433" s="6">
        <v>238123.9</v>
      </c>
    </row>
    <row r="1434" spans="1:20">
      <c r="A1434" s="5" t="s">
        <v>12</v>
      </c>
      <c r="B1434" s="2" t="s">
        <v>1907</v>
      </c>
      <c r="C1434" s="2" t="s">
        <v>14</v>
      </c>
      <c r="D1434" s="3" t="s">
        <v>15</v>
      </c>
      <c r="E1434" s="2" t="s">
        <v>1887</v>
      </c>
      <c r="F1434" s="2" t="str">
        <f t="shared" si="154"/>
        <v>STEEL</v>
      </c>
      <c r="G1434" s="2" t="str">
        <f t="shared" si="155"/>
        <v>ZHARA-NP-003</v>
      </c>
      <c r="H1434" s="2" t="str">
        <f t="shared" si="156"/>
        <v>TOTAL 60000 PCS</v>
      </c>
      <c r="I1434" s="15" t="str">
        <f t="shared" si="157"/>
        <v>TOTAL</v>
      </c>
      <c r="J1434" s="15" t="str">
        <f t="shared" si="160"/>
        <v/>
      </c>
      <c r="K1434" s="2">
        <f ca="1">IFERROR(
TRIM(_xlfn.TEXTAFTER(_xlfn.TEXTBEFORE(_xlfn.TEXTAFTER(tblRaw[[#This Row],[GOODS DESCRIPTION]],"QTY"),"/")," ")),
tblRaw[[#This Row],[Unit of measure]]
)</f>
        <v>0</v>
      </c>
      <c r="L1434" s="2" t="str">
        <f t="shared" si="158"/>
        <v/>
      </c>
      <c r="M1434" s="2" t="str">
        <f t="shared" si="159"/>
        <v/>
      </c>
      <c r="N1434" s="2">
        <v>5600</v>
      </c>
      <c r="O1434" s="2" t="s">
        <v>17</v>
      </c>
      <c r="P1434" s="2">
        <v>344.01525535714279</v>
      </c>
      <c r="Q1434" s="2">
        <v>1926485.43</v>
      </c>
      <c r="R1434" s="2">
        <v>4.7680562073062056</v>
      </c>
      <c r="S1434" s="2">
        <v>26701.114760914759</v>
      </c>
      <c r="T1434" s="6">
        <v>468521.3</v>
      </c>
    </row>
    <row r="1435" spans="1:20">
      <c r="A1435" s="5" t="s">
        <v>12</v>
      </c>
      <c r="B1435" s="2" t="s">
        <v>1907</v>
      </c>
      <c r="C1435" s="2" t="s">
        <v>14</v>
      </c>
      <c r="D1435" s="3" t="s">
        <v>15</v>
      </c>
      <c r="E1435" s="2" t="s">
        <v>1912</v>
      </c>
      <c r="F1435" s="2" t="str">
        <f t="shared" si="154"/>
        <v>STAINLESS</v>
      </c>
      <c r="G1435" s="2" t="str">
        <f t="shared" si="155"/>
        <v>STEEL GRATER WITH HANDLE HEXA-KL326D-9S</v>
      </c>
      <c r="H1435" s="2" t="str">
        <f t="shared" si="156"/>
        <v>MILD STEEL</v>
      </c>
      <c r="I1435" s="15" t="str">
        <f t="shared" si="157"/>
        <v/>
      </c>
      <c r="J1435" s="15" t="str">
        <f t="shared" si="160"/>
        <v/>
      </c>
      <c r="K1435" s="2">
        <f ca="1">IFERROR(
TRIM(_xlfn.TEXTAFTER(_xlfn.TEXTBEFORE(_xlfn.TEXTAFTER(tblRaw[[#This Row],[GOODS DESCRIPTION]],"QTY"),"/")," ")),
tblRaw[[#This Row],[Unit of measure]]
)</f>
        <v>0</v>
      </c>
      <c r="L1435" s="2" t="str">
        <f t="shared" si="158"/>
        <v/>
      </c>
      <c r="M1435" s="2" t="str">
        <f t="shared" si="159"/>
        <v/>
      </c>
      <c r="N1435" s="2">
        <v>3575</v>
      </c>
      <c r="O1435" s="2" t="s">
        <v>17</v>
      </c>
      <c r="P1435" s="2">
        <v>309.18549650349649</v>
      </c>
      <c r="Q1435" s="2">
        <v>1105338.1499999999</v>
      </c>
      <c r="R1435" s="2">
        <v>4.2853152668537282</v>
      </c>
      <c r="S1435" s="2">
        <v>15320.002079002081</v>
      </c>
      <c r="T1435" s="6">
        <v>268818.2</v>
      </c>
    </row>
    <row r="1436" spans="1:20">
      <c r="A1436" s="5" t="s">
        <v>12</v>
      </c>
      <c r="B1436" s="2" t="s">
        <v>1907</v>
      </c>
      <c r="C1436" s="2" t="s">
        <v>14</v>
      </c>
      <c r="D1436" s="3" t="s">
        <v>15</v>
      </c>
      <c r="E1436" s="2" t="s">
        <v>1913</v>
      </c>
      <c r="F1436" s="2" t="str">
        <f t="shared" si="154"/>
        <v>STAINLESS</v>
      </c>
      <c r="G1436" s="2" t="str">
        <f t="shared" si="155"/>
        <v>STEEL GRATER WITH HANDLE-KL3241-8S</v>
      </c>
      <c r="H1436" s="2" t="str">
        <f t="shared" si="156"/>
        <v>MILD STEEL</v>
      </c>
      <c r="I1436" s="15" t="str">
        <f t="shared" si="157"/>
        <v/>
      </c>
      <c r="J1436" s="15" t="str">
        <f t="shared" si="160"/>
        <v/>
      </c>
      <c r="K1436" s="2">
        <f ca="1">IFERROR(
TRIM(_xlfn.TEXTAFTER(_xlfn.TEXTBEFORE(_xlfn.TEXTAFTER(tblRaw[[#This Row],[GOODS DESCRIPTION]],"QTY"),"/")," ")),
tblRaw[[#This Row],[Unit of measure]]
)</f>
        <v>0</v>
      </c>
      <c r="L1436" s="2" t="str">
        <f t="shared" si="158"/>
        <v/>
      </c>
      <c r="M1436" s="2" t="str">
        <f t="shared" si="159"/>
        <v/>
      </c>
      <c r="N1436" s="2">
        <v>2530</v>
      </c>
      <c r="O1436" s="2" t="s">
        <v>17</v>
      </c>
      <c r="P1436" s="2">
        <v>340.79716205533589</v>
      </c>
      <c r="Q1436" s="2">
        <v>862216.82</v>
      </c>
      <c r="R1436" s="2">
        <v>4.723453389540345</v>
      </c>
      <c r="S1436" s="2">
        <v>11950.337075537071</v>
      </c>
      <c r="T1436" s="6">
        <v>209691.2</v>
      </c>
    </row>
    <row r="1437" spans="1:20">
      <c r="A1437" s="5" t="s">
        <v>12</v>
      </c>
      <c r="B1437" s="2" t="s">
        <v>1907</v>
      </c>
      <c r="C1437" s="2" t="s">
        <v>14</v>
      </c>
      <c r="D1437" s="3" t="s">
        <v>15</v>
      </c>
      <c r="E1437" s="2" t="s">
        <v>1914</v>
      </c>
      <c r="F1437" s="2" t="str">
        <f t="shared" si="154"/>
        <v>STAINLESS</v>
      </c>
      <c r="G1437" s="2" t="str">
        <f t="shared" si="155"/>
        <v>STEEL GRATER WITH HANDLE BIG -KL321R-S</v>
      </c>
      <c r="H1437" s="2" t="str">
        <f t="shared" si="156"/>
        <v>MILD STEEL</v>
      </c>
      <c r="I1437" s="15" t="str">
        <f t="shared" si="157"/>
        <v/>
      </c>
      <c r="J1437" s="15" t="str">
        <f t="shared" si="160"/>
        <v/>
      </c>
      <c r="K1437" s="2">
        <f ca="1">IFERROR(
TRIM(_xlfn.TEXTAFTER(_xlfn.TEXTBEFORE(_xlfn.TEXTAFTER(tblRaw[[#This Row],[GOODS DESCRIPTION]],"QTY"),"/")," ")),
tblRaw[[#This Row],[Unit of measure]]
)</f>
        <v>0</v>
      </c>
      <c r="L1437" s="2" t="str">
        <f t="shared" si="158"/>
        <v/>
      </c>
      <c r="M1437" s="2" t="str">
        <f t="shared" si="159"/>
        <v/>
      </c>
      <c r="N1437" s="2">
        <v>2215.1999999999998</v>
      </c>
      <c r="O1437" s="2" t="s">
        <v>17</v>
      </c>
      <c r="P1437" s="2">
        <v>354.27504062838568</v>
      </c>
      <c r="Q1437" s="2">
        <v>784790.07</v>
      </c>
      <c r="R1437" s="2">
        <v>4.9102569733663994</v>
      </c>
      <c r="S1437" s="2">
        <v>10877.20124740125</v>
      </c>
      <c r="T1437" s="6">
        <v>190860.9</v>
      </c>
    </row>
    <row r="1438" spans="1:20">
      <c r="A1438" s="5" t="s">
        <v>12</v>
      </c>
      <c r="B1438" s="2" t="s">
        <v>1915</v>
      </c>
      <c r="C1438" s="2" t="s">
        <v>14</v>
      </c>
      <c r="D1438" s="3" t="s">
        <v>15</v>
      </c>
      <c r="E1438" s="2" t="s">
        <v>1916</v>
      </c>
      <c r="F1438" s="2" t="str">
        <f t="shared" si="154"/>
        <v>STAINLESS</v>
      </c>
      <c r="G1438" s="2" t="str">
        <f t="shared" si="155"/>
        <v>STEEL SPORTS BOTTLE KOOU 750ML-MP-202</v>
      </c>
      <c r="H1438" s="2" t="str">
        <f t="shared" si="156"/>
        <v>TOTAL 10800PCS</v>
      </c>
      <c r="I1438" s="15" t="str">
        <f t="shared" si="157"/>
        <v>TOTAL</v>
      </c>
      <c r="J1438" s="15" t="str">
        <f t="shared" si="160"/>
        <v/>
      </c>
      <c r="K1438" s="2">
        <f ca="1">IFERROR(
TRIM(_xlfn.TEXTAFTER(_xlfn.TEXTBEFORE(_xlfn.TEXTAFTER(tblRaw[[#This Row],[GOODS DESCRIPTION]],"QTY"),"/")," ")),
tblRaw[[#This Row],[Unit of measure]]
)</f>
        <v>0</v>
      </c>
      <c r="L1438" s="2" t="str">
        <f t="shared" si="158"/>
        <v/>
      </c>
      <c r="M1438" s="2" t="str">
        <f t="shared" si="159"/>
        <v/>
      </c>
      <c r="N1438" s="2">
        <v>2040</v>
      </c>
      <c r="O1438" s="2" t="s">
        <v>1917</v>
      </c>
      <c r="P1438" s="2">
        <v>436.10316666666671</v>
      </c>
      <c r="Q1438" s="2">
        <v>889650.46</v>
      </c>
      <c r="R1438" s="2">
        <v>6.0654126101066286</v>
      </c>
      <c r="S1438" s="2">
        <v>12373.44172461752</v>
      </c>
      <c r="T1438" s="6">
        <v>216362.9</v>
      </c>
    </row>
    <row r="1439" spans="1:20">
      <c r="A1439" s="5" t="s">
        <v>12</v>
      </c>
      <c r="B1439" s="2" t="s">
        <v>1915</v>
      </c>
      <c r="C1439" s="2" t="s">
        <v>14</v>
      </c>
      <c r="D1439" s="3" t="s">
        <v>15</v>
      </c>
      <c r="E1439" s="2" t="s">
        <v>1918</v>
      </c>
      <c r="F1439" s="2" t="str">
        <f t="shared" si="154"/>
        <v>STAINLESS</v>
      </c>
      <c r="G1439" s="2" t="str">
        <f t="shared" si="155"/>
        <v>STEEL COLA BOTTLE 750ML SK750-SL-01</v>
      </c>
      <c r="H1439" s="2" t="str">
        <f t="shared" si="156"/>
        <v>TOTAL 10800 PCS</v>
      </c>
      <c r="I1439" s="15" t="str">
        <f t="shared" si="157"/>
        <v>NOT V</v>
      </c>
      <c r="J1439" s="15" t="str">
        <f t="shared" si="160"/>
        <v/>
      </c>
      <c r="K1439" s="2">
        <f ca="1">IFERROR(
TRIM(_xlfn.TEXTAFTER(_xlfn.TEXTBEFORE(_xlfn.TEXTAFTER(tblRaw[[#This Row],[GOODS DESCRIPTION]],"QTY"),"/")," ")),
tblRaw[[#This Row],[Unit of measure]]
)</f>
        <v>0</v>
      </c>
      <c r="L1439" s="2" t="str">
        <f t="shared" si="158"/>
        <v/>
      </c>
      <c r="M1439" s="2" t="str">
        <f t="shared" si="159"/>
        <v/>
      </c>
      <c r="N1439" s="2">
        <v>2040</v>
      </c>
      <c r="O1439" s="2" t="s">
        <v>1917</v>
      </c>
      <c r="P1439" s="2">
        <v>475.74892647058829</v>
      </c>
      <c r="Q1439" s="2">
        <v>970527.81</v>
      </c>
      <c r="R1439" s="2">
        <v>6.6168139982001151</v>
      </c>
      <c r="S1439" s="2">
        <v>13498.30055632823</v>
      </c>
      <c r="T1439" s="6">
        <v>236032.4</v>
      </c>
    </row>
    <row r="1440" spans="1:20">
      <c r="A1440" s="5" t="s">
        <v>12</v>
      </c>
      <c r="B1440" s="2" t="s">
        <v>1915</v>
      </c>
      <c r="C1440" s="2" t="s">
        <v>14</v>
      </c>
      <c r="D1440" s="3" t="s">
        <v>15</v>
      </c>
      <c r="E1440" s="2" t="s">
        <v>1919</v>
      </c>
      <c r="F1440" s="2" t="str">
        <f t="shared" si="154"/>
        <v>STAINLESS</v>
      </c>
      <c r="G1440" s="2" t="str">
        <f t="shared" si="155"/>
        <v>STEEL SPORTS BOTTLE 650ML S115 -NP-21</v>
      </c>
      <c r="H1440" s="2" t="str">
        <f t="shared" si="156"/>
        <v>TOTAL 8640 PCS</v>
      </c>
      <c r="I1440" s="15" t="str">
        <f t="shared" si="157"/>
        <v>TOTAL</v>
      </c>
      <c r="J1440" s="15" t="str">
        <f t="shared" si="160"/>
        <v/>
      </c>
      <c r="K1440" s="2">
        <f ca="1">IFERROR(
TRIM(_xlfn.TEXTAFTER(_xlfn.TEXTBEFORE(_xlfn.TEXTAFTER(tblRaw[[#This Row],[GOODS DESCRIPTION]],"QTY"),"/")," ")),
tblRaw[[#This Row],[Unit of measure]]
)</f>
        <v>0</v>
      </c>
      <c r="L1440" s="2" t="str">
        <f t="shared" si="158"/>
        <v/>
      </c>
      <c r="M1440" s="2" t="str">
        <f t="shared" si="159"/>
        <v/>
      </c>
      <c r="N1440" s="2">
        <v>1536</v>
      </c>
      <c r="O1440" s="2" t="s">
        <v>1917</v>
      </c>
      <c r="P1440" s="2">
        <v>450.72256510416668</v>
      </c>
      <c r="Q1440" s="2">
        <v>692309.86</v>
      </c>
      <c r="R1440" s="2">
        <v>6.2687422128534998</v>
      </c>
      <c r="S1440" s="2">
        <v>9628.7880389429756</v>
      </c>
      <c r="T1440" s="6">
        <v>168369.8</v>
      </c>
    </row>
    <row r="1441" spans="1:20">
      <c r="A1441" s="5" t="s">
        <v>12</v>
      </c>
      <c r="B1441" s="2" t="s">
        <v>1920</v>
      </c>
      <c r="C1441" s="2" t="s">
        <v>14</v>
      </c>
      <c r="D1441" s="3" t="s">
        <v>15</v>
      </c>
      <c r="E1441" s="2" t="s">
        <v>1921</v>
      </c>
      <c r="F1441" s="2" t="str">
        <f t="shared" si="154"/>
        <v>STAINLESS</v>
      </c>
      <c r="G1441" s="2" t="str">
        <f t="shared" si="155"/>
        <v>STEEL SPORT BOTTLE 750ML</v>
      </c>
      <c r="H1441" s="2" t="str">
        <f t="shared" si="156"/>
        <v xml:space="preserve"> ITEM NO. KW-820</v>
      </c>
      <c r="I1441" s="15" t="str">
        <f t="shared" si="157"/>
        <v/>
      </c>
      <c r="J1441" s="15">
        <f t="shared" si="160"/>
        <v>7160</v>
      </c>
      <c r="K1441" s="2">
        <f ca="1">IFERROR(
TRIM(_xlfn.TEXTAFTER(_xlfn.TEXTBEFORE(_xlfn.TEXTAFTER(tblRaw[[#This Row],[GOODS DESCRIPTION]],"QTY"),"/")," ")),
tblRaw[[#This Row],[Unit of measure]]
)</f>
        <v>0</v>
      </c>
      <c r="L1441" s="2" t="str">
        <f t="shared" si="158"/>
        <v/>
      </c>
      <c r="M1441" s="2" t="str">
        <f t="shared" si="159"/>
        <v/>
      </c>
      <c r="N1441" s="2">
        <v>7451.28</v>
      </c>
      <c r="O1441" s="2" t="s">
        <v>1917</v>
      </c>
      <c r="P1441" s="2">
        <v>415.78385861221159</v>
      </c>
      <c r="Q1441" s="2">
        <v>3098121.95</v>
      </c>
      <c r="R1441" s="2">
        <v>5.7828074911295078</v>
      </c>
      <c r="S1441" s="2">
        <v>43089.317802503479</v>
      </c>
      <c r="T1441" s="6">
        <v>753463.2</v>
      </c>
    </row>
    <row r="1442" spans="1:20">
      <c r="A1442" s="5" t="s">
        <v>12</v>
      </c>
      <c r="B1442" s="2" t="s">
        <v>1922</v>
      </c>
      <c r="C1442" s="2" t="s">
        <v>14</v>
      </c>
      <c r="D1442" s="3" t="s">
        <v>15</v>
      </c>
      <c r="E1442" s="2" t="s">
        <v>1923</v>
      </c>
      <c r="F1442" s="2" t="str">
        <f t="shared" si="154"/>
        <v>STEEL</v>
      </c>
      <c r="G1442" s="2" t="str">
        <f t="shared" si="155"/>
        <v>LEMON SQUEEZER-AM-217</v>
      </c>
      <c r="H1442" s="2" t="str">
        <f t="shared" si="156"/>
        <v>TOTAL 120 PCS</v>
      </c>
      <c r="I1442" s="15" t="str">
        <f t="shared" si="157"/>
        <v xml:space="preserve">MILD </v>
      </c>
      <c r="J1442" s="15" t="str">
        <f t="shared" si="160"/>
        <v/>
      </c>
      <c r="K1442" s="2">
        <f ca="1">IFERROR(
TRIM(_xlfn.TEXTAFTER(_xlfn.TEXTBEFORE(_xlfn.TEXTAFTER(tblRaw[[#This Row],[GOODS DESCRIPTION]],"QTY"),"/")," ")),
tblRaw[[#This Row],[Unit of measure]]
)</f>
        <v>0</v>
      </c>
      <c r="L1442" s="2" t="str">
        <f t="shared" si="158"/>
        <v/>
      </c>
      <c r="M1442" s="2" t="str">
        <f t="shared" si="159"/>
        <v/>
      </c>
      <c r="N1442" s="2">
        <v>30</v>
      </c>
      <c r="O1442" s="2" t="s">
        <v>1917</v>
      </c>
      <c r="P1442" s="2">
        <v>612.97033333333331</v>
      </c>
      <c r="Q1442" s="2">
        <v>18389.11</v>
      </c>
      <c r="R1442" s="2">
        <v>8.5253175707000448</v>
      </c>
      <c r="S1442" s="2">
        <v>255.75952712100141</v>
      </c>
      <c r="T1442" s="6">
        <v>4472.2</v>
      </c>
    </row>
    <row r="1443" spans="1:20">
      <c r="A1443" s="5" t="s">
        <v>12</v>
      </c>
      <c r="B1443" s="2" t="s">
        <v>1922</v>
      </c>
      <c r="C1443" s="2" t="s">
        <v>14</v>
      </c>
      <c r="D1443" s="3" t="s">
        <v>15</v>
      </c>
      <c r="E1443" s="2" t="s">
        <v>1924</v>
      </c>
      <c r="F1443" s="2" t="str">
        <f t="shared" si="154"/>
        <v>STEEL</v>
      </c>
      <c r="G1443" s="2" t="str">
        <f t="shared" si="155"/>
        <v>TEA STRAINER-NP-55</v>
      </c>
      <c r="H1443" s="2" t="str">
        <f t="shared" si="156"/>
        <v>TOTAL 61200 PCS</v>
      </c>
      <c r="I1443" s="15" t="str">
        <f t="shared" si="157"/>
        <v>TOTAL</v>
      </c>
      <c r="J1443" s="15" t="str">
        <f t="shared" si="160"/>
        <v/>
      </c>
      <c r="K1443" s="2">
        <f ca="1">IFERROR(
TRIM(_xlfn.TEXTAFTER(_xlfn.TEXTBEFORE(_xlfn.TEXTAFTER(tblRaw[[#This Row],[GOODS DESCRIPTION]],"QTY"),"/")," ")),
tblRaw[[#This Row],[Unit of measure]]
)</f>
        <v>0</v>
      </c>
      <c r="L1443" s="2" t="str">
        <f t="shared" si="158"/>
        <v/>
      </c>
      <c r="M1443" s="2" t="str">
        <f t="shared" si="159"/>
        <v/>
      </c>
      <c r="N1443" s="2">
        <v>2805</v>
      </c>
      <c r="O1443" s="2" t="s">
        <v>1917</v>
      </c>
      <c r="P1443" s="2">
        <v>485.13172192513372</v>
      </c>
      <c r="Q1443" s="2">
        <v>1360794.48</v>
      </c>
      <c r="R1443" s="2">
        <v>6.7473118487501198</v>
      </c>
      <c r="S1443" s="2">
        <v>18926.209735744091</v>
      </c>
      <c r="T1443" s="6">
        <v>330945.09999999998</v>
      </c>
    </row>
    <row r="1444" spans="1:20">
      <c r="A1444" s="5" t="s">
        <v>12</v>
      </c>
      <c r="B1444" s="2" t="s">
        <v>1925</v>
      </c>
      <c r="C1444" s="2" t="s">
        <v>14</v>
      </c>
      <c r="D1444" s="3" t="s">
        <v>15</v>
      </c>
      <c r="E1444" s="2" t="s">
        <v>1926</v>
      </c>
      <c r="F1444" s="2" t="str">
        <f t="shared" si="154"/>
        <v>STAINLESS</v>
      </c>
      <c r="G1444" s="2" t="str">
        <f t="shared" si="155"/>
        <v>STEEL BOTTLE 750ML SG805-AM-06</v>
      </c>
      <c r="H1444" s="2" t="str">
        <f t="shared" si="156"/>
        <v>TOTAL 7200 PCS</v>
      </c>
      <c r="I1444" s="15" t="str">
        <f t="shared" si="157"/>
        <v>NOT V</v>
      </c>
      <c r="J1444" s="15" t="str">
        <f t="shared" si="160"/>
        <v/>
      </c>
      <c r="K1444" s="2">
        <f ca="1">IFERROR(
TRIM(_xlfn.TEXTAFTER(_xlfn.TEXTBEFORE(_xlfn.TEXTAFTER(tblRaw[[#This Row],[GOODS DESCRIPTION]],"QTY"),"/")," ")),
tblRaw[[#This Row],[Unit of measure]]
)</f>
        <v>0</v>
      </c>
      <c r="L1444" s="2" t="str">
        <f t="shared" si="158"/>
        <v/>
      </c>
      <c r="M1444" s="2" t="str">
        <f t="shared" si="159"/>
        <v/>
      </c>
      <c r="N1444" s="2">
        <v>1080</v>
      </c>
      <c r="O1444" s="2" t="s">
        <v>1917</v>
      </c>
      <c r="P1444" s="2">
        <v>532.70432407407407</v>
      </c>
      <c r="Q1444" s="2">
        <v>575320.67000000004</v>
      </c>
      <c r="R1444" s="2">
        <v>7.4089613918508208</v>
      </c>
      <c r="S1444" s="2">
        <v>8001.6783031988871</v>
      </c>
      <c r="T1444" s="6">
        <v>139918</v>
      </c>
    </row>
    <row r="1445" spans="1:20">
      <c r="A1445" s="5" t="s">
        <v>12</v>
      </c>
      <c r="B1445" s="2" t="s">
        <v>1925</v>
      </c>
      <c r="C1445" s="2" t="s">
        <v>14</v>
      </c>
      <c r="D1445" s="3" t="s">
        <v>15</v>
      </c>
      <c r="E1445" s="2" t="s">
        <v>1927</v>
      </c>
      <c r="F1445" s="2" t="str">
        <f t="shared" si="154"/>
        <v>STAINLESS</v>
      </c>
      <c r="G1445" s="2" t="str">
        <f t="shared" si="155"/>
        <v>STEEL SPORTS BOTTLE 650ML S115-NP-21</v>
      </c>
      <c r="H1445" s="2" t="str">
        <f t="shared" si="156"/>
        <v>TOTAL 9792 PCS</v>
      </c>
      <c r="I1445" s="15" t="str">
        <f t="shared" si="157"/>
        <v>TOTAL</v>
      </c>
      <c r="J1445" s="15" t="str">
        <f t="shared" si="160"/>
        <v/>
      </c>
      <c r="K1445" s="2">
        <f ca="1">IFERROR(
TRIM(_xlfn.TEXTAFTER(_xlfn.TEXTBEFORE(_xlfn.TEXTAFTER(tblRaw[[#This Row],[GOODS DESCRIPTION]],"QTY"),"/")," ")),
tblRaw[[#This Row],[Unit of measure]]
)</f>
        <v>0</v>
      </c>
      <c r="L1445" s="2" t="str">
        <f t="shared" si="158"/>
        <v/>
      </c>
      <c r="M1445" s="2" t="str">
        <f t="shared" si="159"/>
        <v/>
      </c>
      <c r="N1445" s="2">
        <v>1740.8</v>
      </c>
      <c r="O1445" s="2" t="s">
        <v>1917</v>
      </c>
      <c r="P1445" s="2">
        <v>449.46929572610298</v>
      </c>
      <c r="Q1445" s="2">
        <v>782436.15</v>
      </c>
      <c r="R1445" s="2">
        <v>6.2513114843686086</v>
      </c>
      <c r="S1445" s="2">
        <v>10882.283031988871</v>
      </c>
      <c r="T1445" s="6">
        <v>190288.5</v>
      </c>
    </row>
    <row r="1446" spans="1:20">
      <c r="A1446" s="5" t="s">
        <v>12</v>
      </c>
      <c r="B1446" s="2" t="s">
        <v>1925</v>
      </c>
      <c r="C1446" s="2" t="s">
        <v>14</v>
      </c>
      <c r="D1446" s="3" t="s">
        <v>15</v>
      </c>
      <c r="E1446" s="2" t="s">
        <v>1928</v>
      </c>
      <c r="F1446" s="2" t="str">
        <f t="shared" si="154"/>
        <v>STAINLESS</v>
      </c>
      <c r="G1446" s="2" t="str">
        <f t="shared" si="155"/>
        <v>STEEL SPORTS BOTTLE 750ML SG-702 -SB-01</v>
      </c>
      <c r="H1446" s="2" t="str">
        <f t="shared" si="156"/>
        <v xml:space="preserve">TOTAL 14400 PCS </v>
      </c>
      <c r="I1446" s="15" t="str">
        <f t="shared" si="157"/>
        <v>TOTAL</v>
      </c>
      <c r="J1446" s="15" t="str">
        <f t="shared" si="160"/>
        <v/>
      </c>
      <c r="K1446" s="2">
        <f ca="1">IFERROR(
TRIM(_xlfn.TEXTAFTER(_xlfn.TEXTBEFORE(_xlfn.TEXTAFTER(tblRaw[[#This Row],[GOODS DESCRIPTION]],"QTY"),"/")," ")),
tblRaw[[#This Row],[Unit of measure]]
)</f>
        <v>0</v>
      </c>
      <c r="L1446" s="2" t="str">
        <f t="shared" si="158"/>
        <v/>
      </c>
      <c r="M1446" s="2" t="str">
        <f t="shared" si="159"/>
        <v/>
      </c>
      <c r="N1446" s="2">
        <v>2360</v>
      </c>
      <c r="O1446" s="2" t="s">
        <v>1917</v>
      </c>
      <c r="P1446" s="2">
        <v>505.78642372881347</v>
      </c>
      <c r="Q1446" s="2">
        <v>1193655.96</v>
      </c>
      <c r="R1446" s="2">
        <v>7.034581693029395</v>
      </c>
      <c r="S1446" s="2">
        <v>16601.612795549368</v>
      </c>
      <c r="T1446" s="6">
        <v>290297.2</v>
      </c>
    </row>
    <row r="1447" spans="1:20">
      <c r="A1447" s="5" t="s">
        <v>12</v>
      </c>
      <c r="B1447" s="2" t="s">
        <v>1925</v>
      </c>
      <c r="C1447" s="2" t="s">
        <v>14</v>
      </c>
      <c r="D1447" s="3" t="s">
        <v>15</v>
      </c>
      <c r="E1447" s="2" t="s">
        <v>1929</v>
      </c>
      <c r="F1447" s="2" t="str">
        <f t="shared" si="154"/>
        <v>STAINLESS</v>
      </c>
      <c r="G1447" s="2" t="str">
        <f t="shared" si="155"/>
        <v>STEEL SPORTS BOTTLE 750ML S-308-C6 -NP-20</v>
      </c>
      <c r="H1447" s="2" t="str">
        <f t="shared" si="156"/>
        <v>TOTAL 12600 PCS (NOT VACUUM BOTTLE</v>
      </c>
      <c r="I1447" s="15" t="str">
        <f t="shared" si="157"/>
        <v>TOTAL</v>
      </c>
      <c r="J1447" s="15" t="str">
        <f t="shared" si="160"/>
        <v/>
      </c>
      <c r="K1447" s="2">
        <f ca="1">IFERROR(
TRIM(_xlfn.TEXTAFTER(_xlfn.TEXTBEFORE(_xlfn.TEXTAFTER(tblRaw[[#This Row],[GOODS DESCRIPTION]],"QTY"),"/")," ")),
tblRaw[[#This Row],[Unit of measure]]
)</f>
        <v>0</v>
      </c>
      <c r="L1447" s="2" t="str">
        <f t="shared" si="158"/>
        <v/>
      </c>
      <c r="M1447" s="2" t="str">
        <f t="shared" si="159"/>
        <v/>
      </c>
      <c r="N1447" s="2">
        <v>2240</v>
      </c>
      <c r="O1447" s="2" t="s">
        <v>1917</v>
      </c>
      <c r="P1447" s="2">
        <v>429.30618750000002</v>
      </c>
      <c r="Q1447" s="2">
        <v>961645.86</v>
      </c>
      <c r="R1447" s="2">
        <v>5.970878824756606</v>
      </c>
      <c r="S1447" s="2">
        <v>13374.768567454799</v>
      </c>
      <c r="T1447" s="6">
        <v>233872.3</v>
      </c>
    </row>
    <row r="1448" spans="1:20">
      <c r="A1448" s="5" t="s">
        <v>12</v>
      </c>
      <c r="B1448" s="2" t="s">
        <v>1930</v>
      </c>
      <c r="C1448" s="2" t="s">
        <v>14</v>
      </c>
      <c r="D1448" s="3" t="s">
        <v>15</v>
      </c>
      <c r="E1448" s="2" t="s">
        <v>1931</v>
      </c>
      <c r="F1448" s="2" t="str">
        <f t="shared" si="154"/>
        <v>STAINLESS</v>
      </c>
      <c r="G1448" s="2" t="str">
        <f t="shared" si="155"/>
        <v>STEEL SPORT BOTTLE 1000 ML</v>
      </c>
      <c r="H1448" s="2" t="str">
        <f t="shared" si="156"/>
        <v xml:space="preserve"> ITEM NO. KW-830</v>
      </c>
      <c r="I1448" s="15" t="str">
        <f t="shared" si="157"/>
        <v/>
      </c>
      <c r="J1448" s="15">
        <f t="shared" si="160"/>
        <v>34920</v>
      </c>
      <c r="K1448" s="2">
        <f ca="1">IFERROR(
TRIM(_xlfn.TEXTAFTER(_xlfn.TEXTBEFORE(_xlfn.TEXTAFTER(tblRaw[[#This Row],[GOODS DESCRIPTION]],"QTY"),"/")," ")),
tblRaw[[#This Row],[Unit of measure]]
)</f>
        <v>0</v>
      </c>
      <c r="L1448" s="2" t="str">
        <f t="shared" si="158"/>
        <v/>
      </c>
      <c r="M1448" s="2" t="str">
        <f t="shared" si="159"/>
        <v/>
      </c>
      <c r="N1448" s="2">
        <v>6790</v>
      </c>
      <c r="O1448" s="2" t="s">
        <v>1917</v>
      </c>
      <c r="P1448" s="2">
        <v>369.19633873343162</v>
      </c>
      <c r="Q1448" s="2">
        <v>2506843.14</v>
      </c>
      <c r="R1448" s="2">
        <v>5.1348586750129561</v>
      </c>
      <c r="S1448" s="2">
        <v>34865.690403337969</v>
      </c>
      <c r="T1448" s="6">
        <v>609664.19999999995</v>
      </c>
    </row>
    <row r="1449" spans="1:20">
      <c r="A1449" s="5" t="s">
        <v>12</v>
      </c>
      <c r="B1449" s="2" t="s">
        <v>1932</v>
      </c>
      <c r="C1449" s="2" t="s">
        <v>14</v>
      </c>
      <c r="D1449" s="3" t="s">
        <v>15</v>
      </c>
      <c r="E1449" s="2" t="s">
        <v>1933</v>
      </c>
      <c r="F1449" s="2" t="str">
        <f t="shared" si="154"/>
        <v>STEEL</v>
      </c>
      <c r="G1449" s="2" t="str">
        <f t="shared" si="155"/>
        <v>GLASS CANISTER 3PCS SET -NP-20</v>
      </c>
      <c r="H1449" s="2" t="str">
        <f t="shared" si="156"/>
        <v>MILD STEEL</v>
      </c>
      <c r="I1449" s="15" t="str">
        <f t="shared" si="157"/>
        <v>MILD</v>
      </c>
      <c r="J1449" s="15" t="str">
        <f t="shared" si="160"/>
        <v/>
      </c>
      <c r="K1449" s="2">
        <f ca="1">IFERROR(
TRIM(_xlfn.TEXTAFTER(_xlfn.TEXTBEFORE(_xlfn.TEXTAFTER(tblRaw[[#This Row],[GOODS DESCRIPTION]],"QTY"),"/")," ")),
tblRaw[[#This Row],[Unit of measure]]
)</f>
        <v>0</v>
      </c>
      <c r="L1449" s="2" t="str">
        <f t="shared" si="158"/>
        <v/>
      </c>
      <c r="M1449" s="2" t="str">
        <f t="shared" si="159"/>
        <v/>
      </c>
      <c r="N1449" s="2">
        <v>1400</v>
      </c>
      <c r="O1449" s="2" t="s">
        <v>1917</v>
      </c>
      <c r="P1449" s="2">
        <v>127.45742857142859</v>
      </c>
      <c r="Q1449" s="2">
        <v>178440.4</v>
      </c>
      <c r="R1449" s="2">
        <v>1.7604617205998421</v>
      </c>
      <c r="S1449" s="2">
        <v>2464.6464088397788</v>
      </c>
      <c r="T1449" s="6">
        <v>43396.7</v>
      </c>
    </row>
    <row r="1450" spans="1:20">
      <c r="A1450" s="5" t="s">
        <v>12</v>
      </c>
      <c r="B1450" s="2" t="s">
        <v>1932</v>
      </c>
      <c r="C1450" s="2" t="s">
        <v>14</v>
      </c>
      <c r="D1450" s="3" t="s">
        <v>15</v>
      </c>
      <c r="E1450" s="2" t="s">
        <v>1934</v>
      </c>
      <c r="F1450" s="2" t="str">
        <f t="shared" si="154"/>
        <v>STEEL</v>
      </c>
      <c r="G1450" s="2" t="str">
        <f t="shared" si="155"/>
        <v>LUNCH BOX MEDIUM 6577 -AM-179</v>
      </c>
      <c r="H1450" s="2" t="str">
        <f t="shared" si="156"/>
        <v>TOTAL 336 PCS</v>
      </c>
      <c r="I1450" s="15" t="str">
        <f t="shared" si="157"/>
        <v xml:space="preserve">MILD </v>
      </c>
      <c r="J1450" s="15" t="str">
        <f t="shared" si="160"/>
        <v/>
      </c>
      <c r="K1450" s="2">
        <f ca="1">IFERROR(
TRIM(_xlfn.TEXTAFTER(_xlfn.TEXTBEFORE(_xlfn.TEXTAFTER(tblRaw[[#This Row],[GOODS DESCRIPTION]],"QTY"),"/")," ")),
tblRaw[[#This Row],[Unit of measure]]
)</f>
        <v>0</v>
      </c>
      <c r="L1450" s="2" t="str">
        <f t="shared" si="158"/>
        <v/>
      </c>
      <c r="M1450" s="2" t="str">
        <f t="shared" si="159"/>
        <v/>
      </c>
      <c r="N1450" s="2">
        <v>70</v>
      </c>
      <c r="O1450" s="2" t="s">
        <v>1917</v>
      </c>
      <c r="P1450" s="2">
        <v>603.53228571428576</v>
      </c>
      <c r="Q1450" s="2">
        <v>42247.26</v>
      </c>
      <c r="R1450" s="2">
        <v>8.3360812943962124</v>
      </c>
      <c r="S1450" s="2">
        <v>583.52569060773476</v>
      </c>
      <c r="T1450" s="6">
        <v>10274.5</v>
      </c>
    </row>
    <row r="1451" spans="1:20">
      <c r="A1451" s="5" t="s">
        <v>12</v>
      </c>
      <c r="B1451" s="2" t="s">
        <v>1932</v>
      </c>
      <c r="C1451" s="2" t="s">
        <v>14</v>
      </c>
      <c r="D1451" s="3" t="s">
        <v>15</v>
      </c>
      <c r="E1451" s="2" t="s">
        <v>1935</v>
      </c>
      <c r="F1451" s="2" t="str">
        <f t="shared" si="154"/>
        <v>STEEL</v>
      </c>
      <c r="G1451" s="2" t="str">
        <f t="shared" si="155"/>
        <v>LUNCH BOX RECTANGLE 6576 -AM-170</v>
      </c>
      <c r="H1451" s="2" t="str">
        <f t="shared" si="156"/>
        <v>MILD STEEL</v>
      </c>
      <c r="I1451" s="15" t="str">
        <f t="shared" si="157"/>
        <v/>
      </c>
      <c r="J1451" s="15" t="str">
        <f t="shared" si="160"/>
        <v/>
      </c>
      <c r="K1451" s="2">
        <f ca="1">IFERROR(
TRIM(_xlfn.TEXTAFTER(_xlfn.TEXTBEFORE(_xlfn.TEXTAFTER(tblRaw[[#This Row],[GOODS DESCRIPTION]],"QTY"),"/")," ")),
tblRaw[[#This Row],[Unit of measure]]
)</f>
        <v>0</v>
      </c>
      <c r="L1451" s="2" t="str">
        <f t="shared" si="158"/>
        <v/>
      </c>
      <c r="M1451" s="2" t="str">
        <f t="shared" si="159"/>
        <v/>
      </c>
      <c r="N1451" s="2">
        <v>65</v>
      </c>
      <c r="O1451" s="2" t="s">
        <v>1917</v>
      </c>
      <c r="P1451" s="2">
        <v>690.33661538461536</v>
      </c>
      <c r="Q1451" s="2">
        <v>44871.88</v>
      </c>
      <c r="R1451" s="2">
        <v>9.5350361240968962</v>
      </c>
      <c r="S1451" s="2">
        <v>619.77734806629826</v>
      </c>
      <c r="T1451" s="6">
        <v>10912.8</v>
      </c>
    </row>
    <row r="1452" spans="1:20">
      <c r="A1452" s="5" t="s">
        <v>12</v>
      </c>
      <c r="B1452" s="2" t="s">
        <v>1932</v>
      </c>
      <c r="C1452" s="2" t="s">
        <v>14</v>
      </c>
      <c r="D1452" s="3" t="s">
        <v>15</v>
      </c>
      <c r="E1452" s="2" t="s">
        <v>1936</v>
      </c>
      <c r="F1452" s="2" t="str">
        <f t="shared" si="154"/>
        <v>STEEL</v>
      </c>
      <c r="G1452" s="2" t="str">
        <f t="shared" si="155"/>
        <v>LUNCH BOX 6016-3 -AM-192</v>
      </c>
      <c r="H1452" s="2" t="str">
        <f t="shared" si="156"/>
        <v>MILD STEEL</v>
      </c>
      <c r="I1452" s="15" t="str">
        <f t="shared" si="157"/>
        <v/>
      </c>
      <c r="J1452" s="15" t="str">
        <f t="shared" si="160"/>
        <v/>
      </c>
      <c r="K1452" s="2">
        <f ca="1">IFERROR(
TRIM(_xlfn.TEXTAFTER(_xlfn.TEXTBEFORE(_xlfn.TEXTAFTER(tblRaw[[#This Row],[GOODS DESCRIPTION]],"QTY"),"/")," ")),
tblRaw[[#This Row],[Unit of measure]]
)</f>
        <v>0</v>
      </c>
      <c r="L1452" s="2" t="str">
        <f t="shared" si="158"/>
        <v/>
      </c>
      <c r="M1452" s="2" t="str">
        <f t="shared" si="159"/>
        <v/>
      </c>
      <c r="N1452" s="2">
        <v>159</v>
      </c>
      <c r="O1452" s="2" t="s">
        <v>1917</v>
      </c>
      <c r="P1452" s="2">
        <v>420.85006289308183</v>
      </c>
      <c r="Q1452" s="2">
        <v>66915.16</v>
      </c>
      <c r="R1452" s="2">
        <v>5.8128461725563776</v>
      </c>
      <c r="S1452" s="2">
        <v>924.24254143646408</v>
      </c>
      <c r="T1452" s="6">
        <v>16273.8</v>
      </c>
    </row>
    <row r="1453" spans="1:20">
      <c r="A1453" s="5" t="s">
        <v>12</v>
      </c>
      <c r="B1453" s="2" t="s">
        <v>1932</v>
      </c>
      <c r="C1453" s="2" t="s">
        <v>14</v>
      </c>
      <c r="D1453" s="3" t="s">
        <v>15</v>
      </c>
      <c r="E1453" s="2" t="s">
        <v>1937</v>
      </c>
      <c r="F1453" s="2" t="str">
        <f t="shared" si="154"/>
        <v>STEEL</v>
      </c>
      <c r="G1453" s="2" t="str">
        <f t="shared" si="155"/>
        <v>LUNCH BOX MINI 001 -AM-169</v>
      </c>
      <c r="H1453" s="2" t="str">
        <f t="shared" si="156"/>
        <v>MILD STEEL</v>
      </c>
      <c r="I1453" s="15" t="str">
        <f t="shared" si="157"/>
        <v/>
      </c>
      <c r="J1453" s="15" t="str">
        <f t="shared" si="160"/>
        <v/>
      </c>
      <c r="K1453" s="2">
        <f ca="1">IFERROR(
TRIM(_xlfn.TEXTAFTER(_xlfn.TEXTBEFORE(_xlfn.TEXTAFTER(tblRaw[[#This Row],[GOODS DESCRIPTION]],"QTY"),"/")," ")),
tblRaw[[#This Row],[Unit of measure]]
)</f>
        <v>0</v>
      </c>
      <c r="L1453" s="2" t="str">
        <f t="shared" si="158"/>
        <v/>
      </c>
      <c r="M1453" s="2" t="str">
        <f t="shared" si="159"/>
        <v/>
      </c>
      <c r="N1453" s="2">
        <v>38</v>
      </c>
      <c r="O1453" s="2" t="s">
        <v>1917</v>
      </c>
      <c r="P1453" s="2">
        <v>807.89894736842109</v>
      </c>
      <c r="Q1453" s="2">
        <v>30700.16</v>
      </c>
      <c r="R1453" s="2">
        <v>11.15882523989532</v>
      </c>
      <c r="S1453" s="2">
        <v>424.03535911602211</v>
      </c>
      <c r="T1453" s="6">
        <v>7466.3</v>
      </c>
    </row>
    <row r="1454" spans="1:20">
      <c r="A1454" s="5" t="s">
        <v>12</v>
      </c>
      <c r="B1454" s="2" t="s">
        <v>1932</v>
      </c>
      <c r="C1454" s="2" t="s">
        <v>14</v>
      </c>
      <c r="D1454" s="3" t="s">
        <v>15</v>
      </c>
      <c r="E1454" s="2" t="s">
        <v>1938</v>
      </c>
      <c r="F1454" s="2" t="str">
        <f t="shared" si="154"/>
        <v>STEEL</v>
      </c>
      <c r="G1454" s="2" t="str">
        <f t="shared" si="155"/>
        <v>LUNCH BOX 6576-AM-180</v>
      </c>
      <c r="H1454" s="2" t="str">
        <f t="shared" si="156"/>
        <v>MILD STEEL</v>
      </c>
      <c r="I1454" s="15" t="str">
        <f t="shared" si="157"/>
        <v/>
      </c>
      <c r="J1454" s="15" t="str">
        <f t="shared" si="160"/>
        <v/>
      </c>
      <c r="K1454" s="2">
        <f ca="1">IFERROR(
TRIM(_xlfn.TEXTAFTER(_xlfn.TEXTBEFORE(_xlfn.TEXTAFTER(tblRaw[[#This Row],[GOODS DESCRIPTION]],"QTY"),"/")," ")),
tblRaw[[#This Row],[Unit of measure]]
)</f>
        <v>0</v>
      </c>
      <c r="L1454" s="2" t="str">
        <f t="shared" si="158"/>
        <v/>
      </c>
      <c r="M1454" s="2" t="str">
        <f t="shared" si="159"/>
        <v/>
      </c>
      <c r="N1454" s="2">
        <v>35</v>
      </c>
      <c r="O1454" s="2" t="s">
        <v>1917</v>
      </c>
      <c r="P1454" s="2">
        <v>652.24571428571426</v>
      </c>
      <c r="Q1454" s="2">
        <v>22828.6</v>
      </c>
      <c r="R1454" s="2">
        <v>9.0089187056037865</v>
      </c>
      <c r="S1454" s="2">
        <v>315.31215469613261</v>
      </c>
      <c r="T1454" s="6">
        <v>5552</v>
      </c>
    </row>
    <row r="1455" spans="1:20">
      <c r="A1455" s="5" t="s">
        <v>12</v>
      </c>
      <c r="B1455" s="2" t="s">
        <v>1932</v>
      </c>
      <c r="C1455" s="2" t="s">
        <v>14</v>
      </c>
      <c r="D1455" s="3" t="s">
        <v>15</v>
      </c>
      <c r="E1455" s="2" t="s">
        <v>1939</v>
      </c>
      <c r="F1455" s="2" t="str">
        <f t="shared" si="154"/>
        <v>STEEL</v>
      </c>
      <c r="G1455" s="2" t="str">
        <f t="shared" si="155"/>
        <v>LUNCH BOX 6581 -AM-181</v>
      </c>
      <c r="H1455" s="2" t="str">
        <f t="shared" si="156"/>
        <v>MILD STEEL</v>
      </c>
      <c r="I1455" s="15" t="str">
        <f t="shared" si="157"/>
        <v/>
      </c>
      <c r="J1455" s="15" t="str">
        <f t="shared" si="160"/>
        <v/>
      </c>
      <c r="K1455" s="2">
        <f ca="1">IFERROR(
TRIM(_xlfn.TEXTAFTER(_xlfn.TEXTBEFORE(_xlfn.TEXTAFTER(tblRaw[[#This Row],[GOODS DESCRIPTION]],"QTY"),"/")," ")),
tblRaw[[#This Row],[Unit of measure]]
)</f>
        <v>0</v>
      </c>
      <c r="L1455" s="2" t="str">
        <f t="shared" si="158"/>
        <v/>
      </c>
      <c r="M1455" s="2" t="str">
        <f t="shared" si="159"/>
        <v/>
      </c>
      <c r="N1455" s="2">
        <v>42</v>
      </c>
      <c r="O1455" s="2" t="s">
        <v>1917</v>
      </c>
      <c r="P1455" s="2">
        <v>647.24142857142851</v>
      </c>
      <c r="Q1455" s="2">
        <v>27184.14</v>
      </c>
      <c r="R1455" s="2">
        <v>8.9397987371744261</v>
      </c>
      <c r="S1455" s="2">
        <v>375.47154696132588</v>
      </c>
      <c r="T1455" s="6">
        <v>6611.1</v>
      </c>
    </row>
    <row r="1456" spans="1:20">
      <c r="A1456" s="5" t="s">
        <v>12</v>
      </c>
      <c r="B1456" s="2" t="s">
        <v>1940</v>
      </c>
      <c r="C1456" s="2" t="s">
        <v>14</v>
      </c>
      <c r="D1456" s="3" t="s">
        <v>15</v>
      </c>
      <c r="E1456" s="2" t="s">
        <v>1941</v>
      </c>
      <c r="F1456" s="2" t="str">
        <f t="shared" si="154"/>
        <v>STEEL</v>
      </c>
      <c r="G1456" s="2" t="str">
        <f t="shared" si="155"/>
        <v>LUNCH BOX-6900</v>
      </c>
      <c r="H1456" s="2" t="str">
        <f t="shared" si="156"/>
        <v>MILD STEEL</v>
      </c>
      <c r="I1456" s="15" t="str">
        <f t="shared" si="157"/>
        <v/>
      </c>
      <c r="J1456" s="15" t="str">
        <f t="shared" si="160"/>
        <v/>
      </c>
      <c r="K1456" s="2">
        <f ca="1">IFERROR(
TRIM(_xlfn.TEXTAFTER(_xlfn.TEXTBEFORE(_xlfn.TEXTAFTER(tblRaw[[#This Row],[GOODS DESCRIPTION]],"QTY"),"/")," ")),
tblRaw[[#This Row],[Unit of measure]]
)</f>
        <v>0</v>
      </c>
      <c r="L1456" s="2" t="str">
        <f t="shared" si="158"/>
        <v/>
      </c>
      <c r="M1456" s="2" t="str">
        <f t="shared" si="159"/>
        <v/>
      </c>
      <c r="N1456" s="2">
        <v>10116</v>
      </c>
      <c r="O1456" s="2" t="s">
        <v>1917</v>
      </c>
      <c r="P1456" s="2">
        <v>474.29080862000802</v>
      </c>
      <c r="Q1456" s="2">
        <v>4797925.82</v>
      </c>
      <c r="R1456" s="2">
        <v>6.5509780196133693</v>
      </c>
      <c r="S1456" s="2">
        <v>66269.693646408836</v>
      </c>
      <c r="T1456" s="6">
        <v>1166855.6000000001</v>
      </c>
    </row>
    <row r="1457" spans="1:20">
      <c r="A1457" s="5" t="s">
        <v>12</v>
      </c>
      <c r="B1457" s="2" t="s">
        <v>1940</v>
      </c>
      <c r="C1457" s="2" t="s">
        <v>14</v>
      </c>
      <c r="D1457" s="3" t="s">
        <v>15</v>
      </c>
      <c r="E1457" s="2" t="s">
        <v>1942</v>
      </c>
      <c r="F1457" s="2" t="str">
        <f t="shared" si="154"/>
        <v>STEEL</v>
      </c>
      <c r="G1457" s="2" t="str">
        <f t="shared" si="155"/>
        <v>ROUND CONTAINER-6857</v>
      </c>
      <c r="H1457" s="2" t="str">
        <f t="shared" si="156"/>
        <v>TOTAL 72000 PCS</v>
      </c>
      <c r="I1457" s="15" t="str">
        <f t="shared" si="157"/>
        <v xml:space="preserve">MILD </v>
      </c>
      <c r="J1457" s="15" t="str">
        <f t="shared" si="160"/>
        <v/>
      </c>
      <c r="K1457" s="2">
        <f ca="1">IFERROR(
TRIM(_xlfn.TEXTAFTER(_xlfn.TEXTBEFORE(_xlfn.TEXTAFTER(tblRaw[[#This Row],[GOODS DESCRIPTION]],"QTY"),"/")," ")),
tblRaw[[#This Row],[Unit of measure]]
)</f>
        <v>0</v>
      </c>
      <c r="L1457" s="2" t="str">
        <f t="shared" si="158"/>
        <v/>
      </c>
      <c r="M1457" s="2" t="str">
        <f t="shared" si="159"/>
        <v/>
      </c>
      <c r="N1457" s="2">
        <v>9180</v>
      </c>
      <c r="O1457" s="2" t="s">
        <v>1917</v>
      </c>
      <c r="P1457" s="2">
        <v>435.54155010893248</v>
      </c>
      <c r="Q1457" s="2">
        <v>3998271.43</v>
      </c>
      <c r="R1457" s="2">
        <v>6.0157672666979618</v>
      </c>
      <c r="S1457" s="2">
        <v>55224.743508287291</v>
      </c>
      <c r="T1457" s="6">
        <v>972379.6</v>
      </c>
    </row>
    <row r="1458" spans="1:20">
      <c r="A1458" s="5" t="s">
        <v>12</v>
      </c>
      <c r="B1458" s="2" t="s">
        <v>1940</v>
      </c>
      <c r="C1458" s="2" t="s">
        <v>14</v>
      </c>
      <c r="D1458" s="3" t="s">
        <v>15</v>
      </c>
      <c r="E1458" s="2" t="s">
        <v>1943</v>
      </c>
      <c r="F1458" s="2" t="str">
        <f t="shared" si="154"/>
        <v>STEEL</v>
      </c>
      <c r="G1458" s="2" t="str">
        <f t="shared" si="155"/>
        <v>ROUND CONTAINER-6856</v>
      </c>
      <c r="H1458" s="2" t="str">
        <f t="shared" si="156"/>
        <v>MILD STEEL</v>
      </c>
      <c r="I1458" s="15" t="str">
        <f t="shared" si="157"/>
        <v/>
      </c>
      <c r="J1458" s="15" t="str">
        <f t="shared" si="160"/>
        <v/>
      </c>
      <c r="K1458" s="2">
        <f ca="1">IFERROR(
TRIM(_xlfn.TEXTAFTER(_xlfn.TEXTBEFORE(_xlfn.TEXTAFTER(tblRaw[[#This Row],[GOODS DESCRIPTION]],"QTY"),"/")," ")),
tblRaw[[#This Row],[Unit of measure]]
)</f>
        <v>0</v>
      </c>
      <c r="L1458" s="2" t="str">
        <f t="shared" si="158"/>
        <v/>
      </c>
      <c r="M1458" s="2" t="str">
        <f t="shared" si="159"/>
        <v/>
      </c>
      <c r="N1458" s="2">
        <v>10616</v>
      </c>
      <c r="O1458" s="2" t="s">
        <v>1917</v>
      </c>
      <c r="P1458" s="2">
        <v>508.55209495101741</v>
      </c>
      <c r="Q1458" s="2">
        <v>5398789.04</v>
      </c>
      <c r="R1458" s="2">
        <v>7.024200206505764</v>
      </c>
      <c r="S1458" s="2">
        <v>74568.909392265181</v>
      </c>
      <c r="T1458" s="6">
        <v>1312985.5</v>
      </c>
    </row>
    <row r="1459" spans="1:20">
      <c r="A1459" s="5" t="s">
        <v>12</v>
      </c>
      <c r="B1459" s="2" t="s">
        <v>1944</v>
      </c>
      <c r="C1459" s="2" t="s">
        <v>14</v>
      </c>
      <c r="D1459" s="3" t="s">
        <v>15</v>
      </c>
      <c r="E1459" s="2" t="s">
        <v>1945</v>
      </c>
      <c r="F1459" s="2" t="str">
        <f t="shared" si="154"/>
        <v>STEEL</v>
      </c>
      <c r="G1459" s="2" t="str">
        <f t="shared" si="155"/>
        <v>ZHARA WAN-MP-263</v>
      </c>
      <c r="H1459" s="2" t="str">
        <f t="shared" si="156"/>
        <v>TOTAL 102000 PCS</v>
      </c>
      <c r="I1459" s="15" t="str">
        <f t="shared" si="157"/>
        <v>TOTAL</v>
      </c>
      <c r="J1459" s="15" t="str">
        <f t="shared" si="160"/>
        <v/>
      </c>
      <c r="K1459" s="2">
        <f ca="1">IFERROR(
TRIM(_xlfn.TEXTAFTER(_xlfn.TEXTBEFORE(_xlfn.TEXTAFTER(tblRaw[[#This Row],[GOODS DESCRIPTION]],"QTY"),"/")," ")),
tblRaw[[#This Row],[Unit of measure]]
)</f>
        <v>0</v>
      </c>
      <c r="L1459" s="2" t="str">
        <f t="shared" si="158"/>
        <v/>
      </c>
      <c r="M1459" s="2" t="str">
        <f t="shared" si="159"/>
        <v/>
      </c>
      <c r="N1459" s="2">
        <v>9605</v>
      </c>
      <c r="O1459" s="2" t="s">
        <v>1917</v>
      </c>
      <c r="P1459" s="2">
        <v>367.93365122332119</v>
      </c>
      <c r="Q1459" s="2">
        <v>3534002.72</v>
      </c>
      <c r="R1459" s="2">
        <v>5.0575072333102566</v>
      </c>
      <c r="S1459" s="2">
        <v>48577.356975945018</v>
      </c>
      <c r="T1459" s="6">
        <v>859469.5</v>
      </c>
    </row>
    <row r="1460" spans="1:20">
      <c r="A1460" s="5" t="s">
        <v>12</v>
      </c>
      <c r="B1460" s="2" t="s">
        <v>1944</v>
      </c>
      <c r="C1460" s="2" t="s">
        <v>14</v>
      </c>
      <c r="D1460" s="3" t="s">
        <v>15</v>
      </c>
      <c r="E1460" s="2" t="s">
        <v>1946</v>
      </c>
      <c r="F1460" s="2" t="str">
        <f t="shared" si="154"/>
        <v>STEEL</v>
      </c>
      <c r="G1460" s="2" t="str">
        <f t="shared" si="155"/>
        <v>HANGER WITH HOOK</v>
      </c>
      <c r="H1460" s="2" t="str">
        <f t="shared" si="156"/>
        <v xml:space="preserve"> ITEM NO. SM1168</v>
      </c>
      <c r="I1460" s="15" t="str">
        <f t="shared" si="157"/>
        <v/>
      </c>
      <c r="J1460" s="15">
        <f t="shared" si="160"/>
        <v>25440</v>
      </c>
      <c r="K1460" s="2">
        <f ca="1">IFERROR(
TRIM(_xlfn.TEXTAFTER(_xlfn.TEXTBEFORE(_xlfn.TEXTAFTER(tblRaw[[#This Row],[GOODS DESCRIPTION]],"QTY"),"/")," ")),
tblRaw[[#This Row],[Unit of measure]]
)</f>
        <v>0</v>
      </c>
      <c r="L1460" s="2" t="str">
        <f t="shared" si="158"/>
        <v/>
      </c>
      <c r="M1460" s="2" t="str">
        <f t="shared" si="159"/>
        <v/>
      </c>
      <c r="N1460" s="2">
        <v>4770</v>
      </c>
      <c r="O1460" s="2" t="s">
        <v>1917</v>
      </c>
      <c r="P1460" s="2">
        <v>458.15313836477992</v>
      </c>
      <c r="Q1460" s="2">
        <v>2185390.4700000002</v>
      </c>
      <c r="R1460" s="2">
        <v>6.2976376407529884</v>
      </c>
      <c r="S1460" s="2">
        <v>30039.731546391751</v>
      </c>
      <c r="T1460" s="6">
        <v>531486.9</v>
      </c>
    </row>
    <row r="1461" spans="1:20">
      <c r="A1461" s="5" t="s">
        <v>12</v>
      </c>
      <c r="B1461" s="2" t="s">
        <v>1944</v>
      </c>
      <c r="C1461" s="2" t="s">
        <v>14</v>
      </c>
      <c r="D1461" s="3" t="s">
        <v>15</v>
      </c>
      <c r="E1461" s="2" t="s">
        <v>1947</v>
      </c>
      <c r="F1461" s="2" t="str">
        <f t="shared" si="154"/>
        <v>STEEL</v>
      </c>
      <c r="G1461" s="2" t="str">
        <f t="shared" si="155"/>
        <v>ZHARA-NP-003</v>
      </c>
      <c r="H1461" s="2" t="str">
        <f t="shared" si="156"/>
        <v>TOTAL 24000 PCS</v>
      </c>
      <c r="I1461" s="15" t="str">
        <f t="shared" si="157"/>
        <v>TOTAL</v>
      </c>
      <c r="J1461" s="15" t="str">
        <f t="shared" si="160"/>
        <v/>
      </c>
      <c r="K1461" s="2">
        <f ca="1">IFERROR(
TRIM(_xlfn.TEXTAFTER(_xlfn.TEXTBEFORE(_xlfn.TEXTAFTER(tblRaw[[#This Row],[GOODS DESCRIPTION]],"QTY"),"/")," ")),
tblRaw[[#This Row],[Unit of measure]]
)</f>
        <v>0</v>
      </c>
      <c r="L1461" s="2" t="str">
        <f t="shared" si="158"/>
        <v/>
      </c>
      <c r="M1461" s="2" t="str">
        <f t="shared" si="159"/>
        <v/>
      </c>
      <c r="N1461" s="2">
        <v>2240</v>
      </c>
      <c r="O1461" s="2" t="s">
        <v>1917</v>
      </c>
      <c r="P1461" s="2">
        <v>350.20335714285721</v>
      </c>
      <c r="Q1461" s="2">
        <v>784455.52</v>
      </c>
      <c r="R1461" s="2">
        <v>4.8137918507609232</v>
      </c>
      <c r="S1461" s="2">
        <v>10782.89374570447</v>
      </c>
      <c r="T1461" s="6">
        <v>190779.7</v>
      </c>
    </row>
    <row r="1462" spans="1:20">
      <c r="A1462" s="5" t="s">
        <v>12</v>
      </c>
      <c r="B1462" s="2" t="s">
        <v>1944</v>
      </c>
      <c r="C1462" s="2" t="s">
        <v>14</v>
      </c>
      <c r="D1462" s="3" t="s">
        <v>15</v>
      </c>
      <c r="E1462" s="2" t="s">
        <v>1948</v>
      </c>
      <c r="F1462" s="2" t="str">
        <f t="shared" si="154"/>
        <v>STEEL</v>
      </c>
      <c r="G1462" s="2" t="str">
        <f t="shared" si="155"/>
        <v>MULTI GRATER AND SLICER-RS-04</v>
      </c>
      <c r="H1462" s="2" t="str">
        <f t="shared" si="156"/>
        <v>TOTAL 144 PCS</v>
      </c>
      <c r="I1462" s="15" t="str">
        <f t="shared" si="157"/>
        <v>MILDS</v>
      </c>
      <c r="J1462" s="15" t="str">
        <f t="shared" si="160"/>
        <v/>
      </c>
      <c r="K1462" s="2">
        <f ca="1">IFERROR(
TRIM(_xlfn.TEXTAFTER(_xlfn.TEXTBEFORE(_xlfn.TEXTAFTER(tblRaw[[#This Row],[GOODS DESCRIPTION]],"QTY"),"/")," ")),
tblRaw[[#This Row],[Unit of measure]]
)</f>
        <v>0</v>
      </c>
      <c r="L1462" s="2" t="str">
        <f t="shared" si="158"/>
        <v/>
      </c>
      <c r="M1462" s="2" t="str">
        <f t="shared" si="159"/>
        <v/>
      </c>
      <c r="N1462" s="2">
        <v>31.8</v>
      </c>
      <c r="O1462" s="2" t="s">
        <v>1917</v>
      </c>
      <c r="P1462" s="2">
        <v>274.34748427672957</v>
      </c>
      <c r="Q1462" s="2">
        <v>8724.25</v>
      </c>
      <c r="R1462" s="2">
        <v>3.77109944022996</v>
      </c>
      <c r="S1462" s="2">
        <v>119.9209621993127</v>
      </c>
      <c r="T1462" s="6">
        <v>2121.6999999999998</v>
      </c>
    </row>
    <row r="1463" spans="1:20">
      <c r="A1463" s="5" t="s">
        <v>12</v>
      </c>
      <c r="B1463" s="2" t="s">
        <v>1949</v>
      </c>
      <c r="C1463" s="2" t="s">
        <v>14</v>
      </c>
      <c r="D1463" s="3" t="s">
        <v>15</v>
      </c>
      <c r="E1463" s="2" t="s">
        <v>1887</v>
      </c>
      <c r="F1463" s="2" t="str">
        <f t="shared" si="154"/>
        <v>STEEL</v>
      </c>
      <c r="G1463" s="2" t="str">
        <f t="shared" si="155"/>
        <v>ZHARA-NP-003</v>
      </c>
      <c r="H1463" s="2" t="str">
        <f t="shared" si="156"/>
        <v>TOTAL 60000 PCS</v>
      </c>
      <c r="I1463" s="15" t="str">
        <f t="shared" si="157"/>
        <v>TOTAL</v>
      </c>
      <c r="J1463" s="15" t="str">
        <f t="shared" si="160"/>
        <v/>
      </c>
      <c r="K1463" s="2">
        <f ca="1">IFERROR(
TRIM(_xlfn.TEXTAFTER(_xlfn.TEXTBEFORE(_xlfn.TEXTAFTER(tblRaw[[#This Row],[GOODS DESCRIPTION]],"QTY"),"/")," ")),
tblRaw[[#This Row],[Unit of measure]]
)</f>
        <v>0</v>
      </c>
      <c r="L1463" s="2" t="str">
        <f t="shared" si="158"/>
        <v/>
      </c>
      <c r="M1463" s="2" t="str">
        <f t="shared" si="159"/>
        <v/>
      </c>
      <c r="N1463" s="2">
        <v>5600</v>
      </c>
      <c r="O1463" s="2" t="s">
        <v>1917</v>
      </c>
      <c r="P1463" s="2">
        <v>343.43464464285722</v>
      </c>
      <c r="Q1463" s="2">
        <v>1923234.01</v>
      </c>
      <c r="R1463" s="2">
        <v>4.7699256200396816</v>
      </c>
      <c r="S1463" s="2">
        <v>26711.583472222221</v>
      </c>
      <c r="T1463" s="6">
        <v>467730.5</v>
      </c>
    </row>
    <row r="1464" spans="1:20">
      <c r="A1464" s="5" t="s">
        <v>12</v>
      </c>
      <c r="B1464" s="2" t="s">
        <v>1949</v>
      </c>
      <c r="C1464" s="2" t="s">
        <v>14</v>
      </c>
      <c r="D1464" s="3" t="s">
        <v>15</v>
      </c>
      <c r="E1464" s="2" t="s">
        <v>1950</v>
      </c>
      <c r="F1464" s="2" t="str">
        <f t="shared" si="154"/>
        <v>STEEL</v>
      </c>
      <c r="G1464" s="2" t="str">
        <f t="shared" si="155"/>
        <v>MULTI GRATER AND SLICER -RS-04</v>
      </c>
      <c r="H1464" s="2" t="str">
        <f t="shared" si="156"/>
        <v>TOTAL 5856 PCS</v>
      </c>
      <c r="I1464" s="15" t="str">
        <f t="shared" si="157"/>
        <v>MILDS</v>
      </c>
      <c r="J1464" s="15" t="str">
        <f t="shared" si="160"/>
        <v/>
      </c>
      <c r="K1464" s="2">
        <f ca="1">IFERROR(
TRIM(_xlfn.TEXTAFTER(_xlfn.TEXTBEFORE(_xlfn.TEXTAFTER(tblRaw[[#This Row],[GOODS DESCRIPTION]],"QTY"),"/")," ")),
tblRaw[[#This Row],[Unit of measure]]
)</f>
        <v>0</v>
      </c>
      <c r="L1464" s="2" t="str">
        <f t="shared" si="158"/>
        <v/>
      </c>
      <c r="M1464" s="2" t="str">
        <f t="shared" si="159"/>
        <v/>
      </c>
      <c r="N1464" s="2">
        <v>1049.2</v>
      </c>
      <c r="O1464" s="2" t="s">
        <v>1917</v>
      </c>
      <c r="P1464" s="2">
        <v>333.98756195196341</v>
      </c>
      <c r="Q1464" s="2">
        <v>350419.75</v>
      </c>
      <c r="R1464" s="2">
        <v>4.6387161382217137</v>
      </c>
      <c r="S1464" s="2">
        <v>4866.9409722222226</v>
      </c>
      <c r="T1464" s="6">
        <v>85222.1</v>
      </c>
    </row>
    <row r="1465" spans="1:20">
      <c r="A1465" s="5" t="s">
        <v>12</v>
      </c>
      <c r="B1465" s="2" t="s">
        <v>1949</v>
      </c>
      <c r="C1465" s="2" t="s">
        <v>14</v>
      </c>
      <c r="D1465" s="3" t="s">
        <v>15</v>
      </c>
      <c r="E1465" s="2" t="s">
        <v>1951</v>
      </c>
      <c r="F1465" s="2" t="str">
        <f t="shared" si="154"/>
        <v>STEEL</v>
      </c>
      <c r="G1465" s="2" t="str">
        <f t="shared" si="155"/>
        <v>TEA STRAINER-NP-55</v>
      </c>
      <c r="H1465" s="2" t="str">
        <f t="shared" si="156"/>
        <v>TOTAL 86040 PCS</v>
      </c>
      <c r="I1465" s="15" t="str">
        <f t="shared" si="157"/>
        <v>TOTAL</v>
      </c>
      <c r="J1465" s="15" t="str">
        <f t="shared" si="160"/>
        <v/>
      </c>
      <c r="K1465" s="2">
        <f ca="1">IFERROR(
TRIM(_xlfn.TEXTAFTER(_xlfn.TEXTBEFORE(_xlfn.TEXTAFTER(tblRaw[[#This Row],[GOODS DESCRIPTION]],"QTY"),"/")," ")),
tblRaw[[#This Row],[Unit of measure]]
)</f>
        <v>0</v>
      </c>
      <c r="L1465" s="2" t="str">
        <f t="shared" si="158"/>
        <v/>
      </c>
      <c r="M1465" s="2" t="str">
        <f t="shared" si="159"/>
        <v/>
      </c>
      <c r="N1465" s="2">
        <v>3943.5</v>
      </c>
      <c r="O1465" s="2" t="s">
        <v>1917</v>
      </c>
      <c r="P1465" s="2">
        <v>487.24279193609738</v>
      </c>
      <c r="Q1465" s="2">
        <v>1921441.95</v>
      </c>
      <c r="R1465" s="2">
        <v>6.7672609991124633</v>
      </c>
      <c r="S1465" s="2">
        <v>26686.693749999999</v>
      </c>
      <c r="T1465" s="6">
        <v>467294.7</v>
      </c>
    </row>
    <row r="1466" spans="1:20">
      <c r="A1466" s="5" t="s">
        <v>12</v>
      </c>
      <c r="B1466" s="2" t="s">
        <v>1952</v>
      </c>
      <c r="C1466" s="2" t="s">
        <v>14</v>
      </c>
      <c r="D1466" s="3" t="s">
        <v>15</v>
      </c>
      <c r="E1466" s="2" t="s">
        <v>1953</v>
      </c>
      <c r="F1466" s="2" t="str">
        <f t="shared" si="154"/>
        <v>STEEL</v>
      </c>
      <c r="G1466" s="2" t="str">
        <f t="shared" si="155"/>
        <v>RECTANGLE CONTAINER LARGE-6862</v>
      </c>
      <c r="H1466" s="2" t="str">
        <f t="shared" si="156"/>
        <v>MILD STEEL</v>
      </c>
      <c r="I1466" s="15" t="str">
        <f t="shared" si="157"/>
        <v/>
      </c>
      <c r="J1466" s="15" t="str">
        <f t="shared" si="160"/>
        <v/>
      </c>
      <c r="K1466" s="2">
        <f ca="1">IFERROR(
TRIM(_xlfn.TEXTAFTER(_xlfn.TEXTBEFORE(_xlfn.TEXTAFTER(tblRaw[[#This Row],[GOODS DESCRIPTION]],"QTY"),"/")," ")),
tblRaw[[#This Row],[Unit of measure]]
)</f>
        <v>0</v>
      </c>
      <c r="L1466" s="2" t="str">
        <f t="shared" si="158"/>
        <v/>
      </c>
      <c r="M1466" s="2" t="str">
        <f t="shared" si="159"/>
        <v/>
      </c>
      <c r="N1466" s="2">
        <v>5100</v>
      </c>
      <c r="O1466" s="2" t="s">
        <v>1917</v>
      </c>
      <c r="P1466" s="2">
        <v>435.31854901960787</v>
      </c>
      <c r="Q1466" s="2">
        <v>2220124.6</v>
      </c>
      <c r="R1466" s="2">
        <v>6.0210034442546041</v>
      </c>
      <c r="S1466" s="2">
        <v>30707.117565698481</v>
      </c>
      <c r="T1466" s="6">
        <v>539934.30000000005</v>
      </c>
    </row>
    <row r="1467" spans="1:20">
      <c r="A1467" s="5" t="s">
        <v>12</v>
      </c>
      <c r="B1467" s="2" t="s">
        <v>1952</v>
      </c>
      <c r="C1467" s="2" t="s">
        <v>14</v>
      </c>
      <c r="D1467" s="3" t="s">
        <v>15</v>
      </c>
      <c r="E1467" s="2" t="s">
        <v>1954</v>
      </c>
      <c r="F1467" s="2" t="str">
        <f t="shared" si="154"/>
        <v>STEEL</v>
      </c>
      <c r="G1467" s="2" t="str">
        <f t="shared" si="155"/>
        <v>RECTANGLE CONTAINER- 6901</v>
      </c>
      <c r="H1467" s="2" t="str">
        <f t="shared" si="156"/>
        <v>MILD STEEL</v>
      </c>
      <c r="I1467" s="15" t="str">
        <f t="shared" si="157"/>
        <v/>
      </c>
      <c r="J1467" s="15" t="str">
        <f t="shared" si="160"/>
        <v/>
      </c>
      <c r="K1467" s="2">
        <f ca="1">IFERROR(
TRIM(_xlfn.TEXTAFTER(_xlfn.TEXTBEFORE(_xlfn.TEXTAFTER(tblRaw[[#This Row],[GOODS DESCRIPTION]],"QTY"),"/")," ")),
tblRaw[[#This Row],[Unit of measure]]
)</f>
        <v>0</v>
      </c>
      <c r="L1467" s="2" t="str">
        <f t="shared" si="158"/>
        <v/>
      </c>
      <c r="M1467" s="2" t="str">
        <f t="shared" si="159"/>
        <v/>
      </c>
      <c r="N1467" s="2">
        <v>8775</v>
      </c>
      <c r="O1467" s="2" t="s">
        <v>1917</v>
      </c>
      <c r="P1467" s="2">
        <v>453.68663817663821</v>
      </c>
      <c r="Q1467" s="2">
        <v>3981100.25</v>
      </c>
      <c r="R1467" s="2">
        <v>6.2750572361913992</v>
      </c>
      <c r="S1467" s="2">
        <v>55063.627247579527</v>
      </c>
      <c r="T1467" s="6">
        <v>968203.6</v>
      </c>
    </row>
    <row r="1468" spans="1:20">
      <c r="A1468" s="5" t="s">
        <v>12</v>
      </c>
      <c r="B1468" s="2" t="s">
        <v>1955</v>
      </c>
      <c r="C1468" s="2" t="s">
        <v>14</v>
      </c>
      <c r="D1468" s="3" t="s">
        <v>18</v>
      </c>
      <c r="E1468" s="2" t="s">
        <v>1956</v>
      </c>
      <c r="F1468" s="2" t="str">
        <f t="shared" si="154"/>
        <v>STEEL</v>
      </c>
      <c r="G1468" s="2" t="str">
        <f t="shared" si="155"/>
        <v>SCRUBBER 2 PCS-SET-SS430</v>
      </c>
      <c r="H1468" s="2" t="str">
        <f t="shared" si="156"/>
        <v>TOTAL 226080 SET</v>
      </c>
      <c r="I1468" s="15" t="str">
        <f t="shared" si="157"/>
        <v>TOTAL</v>
      </c>
      <c r="J1468" s="15" t="str">
        <f t="shared" si="160"/>
        <v/>
      </c>
      <c r="K1468" s="2">
        <f ca="1">IFERROR(
TRIM(_xlfn.TEXTAFTER(_xlfn.TEXTBEFORE(_xlfn.TEXTAFTER(tblRaw[[#This Row],[GOODS DESCRIPTION]],"QTY"),"/")," ")),
tblRaw[[#This Row],[Unit of measure]]
)</f>
        <v>0</v>
      </c>
      <c r="L1468" s="2" t="str">
        <f t="shared" si="158"/>
        <v/>
      </c>
      <c r="M1468" s="2" t="str">
        <f t="shared" si="159"/>
        <v/>
      </c>
      <c r="N1468" s="2">
        <v>7850</v>
      </c>
      <c r="O1468" s="2" t="s">
        <v>1917</v>
      </c>
      <c r="P1468" s="2">
        <v>255.72080382165609</v>
      </c>
      <c r="Q1468" s="2">
        <v>2007408.31</v>
      </c>
      <c r="R1468" s="2">
        <v>3.544293885262038</v>
      </c>
      <c r="S1468" s="2">
        <v>27822.706999307</v>
      </c>
      <c r="T1468" s="6">
        <v>621895.1</v>
      </c>
    </row>
    <row r="1469" spans="1:20">
      <c r="A1469" s="5" t="s">
        <v>12</v>
      </c>
      <c r="B1469" s="2" t="s">
        <v>1955</v>
      </c>
      <c r="C1469" s="2" t="s">
        <v>14</v>
      </c>
      <c r="D1469" s="3" t="s">
        <v>15</v>
      </c>
      <c r="E1469" s="2" t="s">
        <v>1957</v>
      </c>
      <c r="F1469" s="2" t="str">
        <f t="shared" si="154"/>
        <v>STEEL</v>
      </c>
      <c r="G1469" s="2" t="str">
        <f t="shared" si="155"/>
        <v>HANGER WITH HOOK</v>
      </c>
      <c r="H1469" s="2" t="str">
        <f t="shared" si="156"/>
        <v xml:space="preserve"> ITEM NO. SM1168</v>
      </c>
      <c r="I1469" s="15" t="str">
        <f t="shared" si="157"/>
        <v/>
      </c>
      <c r="J1469" s="15">
        <f t="shared" si="160"/>
        <v>25440</v>
      </c>
      <c r="K1469" s="2">
        <f ca="1">IFERROR(
TRIM(_xlfn.TEXTAFTER(_xlfn.TEXTBEFORE(_xlfn.TEXTAFTER(tblRaw[[#This Row],[GOODS DESCRIPTION]],"QTY"),"/")," ")),
tblRaw[[#This Row],[Unit of measure]]
)</f>
        <v>0</v>
      </c>
      <c r="L1469" s="2" t="str">
        <f t="shared" si="158"/>
        <v/>
      </c>
      <c r="M1469" s="2" t="str">
        <f t="shared" si="159"/>
        <v/>
      </c>
      <c r="N1469" s="2">
        <v>4770</v>
      </c>
      <c r="O1469" s="2" t="s">
        <v>1917</v>
      </c>
      <c r="P1469" s="2">
        <v>454.08771069182387</v>
      </c>
      <c r="Q1469" s="2">
        <v>2165998.38</v>
      </c>
      <c r="R1469" s="2">
        <v>6.2936619638506421</v>
      </c>
      <c r="S1469" s="2">
        <v>30020.76756756756</v>
      </c>
      <c r="T1469" s="6">
        <v>526770.80000000005</v>
      </c>
    </row>
    <row r="1470" spans="1:20">
      <c r="A1470" s="5" t="s">
        <v>12</v>
      </c>
      <c r="B1470" s="2" t="s">
        <v>1955</v>
      </c>
      <c r="C1470" s="2" t="s">
        <v>14</v>
      </c>
      <c r="D1470" s="3" t="s">
        <v>15</v>
      </c>
      <c r="E1470" s="2" t="s">
        <v>1958</v>
      </c>
      <c r="F1470" s="2" t="str">
        <f t="shared" si="154"/>
        <v>STEEL</v>
      </c>
      <c r="G1470" s="2" t="str">
        <f t="shared" si="155"/>
        <v>TEA STRAINER -NP-55</v>
      </c>
      <c r="H1470" s="2" t="str">
        <f t="shared" si="156"/>
        <v>TOTAL 14760 PCS</v>
      </c>
      <c r="I1470" s="15" t="str">
        <f t="shared" si="157"/>
        <v>TOTAL</v>
      </c>
      <c r="J1470" s="15" t="str">
        <f t="shared" si="160"/>
        <v/>
      </c>
      <c r="K1470" s="2">
        <f ca="1">IFERROR(
TRIM(_xlfn.TEXTAFTER(_xlfn.TEXTBEFORE(_xlfn.TEXTAFTER(tblRaw[[#This Row],[GOODS DESCRIPTION]],"QTY"),"/")," ")),
tblRaw[[#This Row],[Unit of measure]]
)</f>
        <v>0</v>
      </c>
      <c r="L1470" s="2" t="str">
        <f t="shared" si="158"/>
        <v/>
      </c>
      <c r="M1470" s="2" t="str">
        <f t="shared" si="159"/>
        <v/>
      </c>
      <c r="N1470" s="2">
        <v>676.5</v>
      </c>
      <c r="O1470" s="2" t="s">
        <v>1917</v>
      </c>
      <c r="P1470" s="2">
        <v>484.48597191426461</v>
      </c>
      <c r="Q1470" s="2">
        <v>327754.76</v>
      </c>
      <c r="R1470" s="2">
        <v>6.7149822857139929</v>
      </c>
      <c r="S1470" s="2">
        <v>4542.6855162855163</v>
      </c>
      <c r="T1470" s="6">
        <v>79709.899999999994</v>
      </c>
    </row>
    <row r="1471" spans="1:20">
      <c r="A1471" s="5" t="s">
        <v>12</v>
      </c>
      <c r="B1471" s="2" t="s">
        <v>1955</v>
      </c>
      <c r="C1471" s="2" t="s">
        <v>14</v>
      </c>
      <c r="D1471" s="3" t="s">
        <v>15</v>
      </c>
      <c r="E1471" s="2" t="s">
        <v>1959</v>
      </c>
      <c r="F1471" s="2" t="str">
        <f t="shared" si="154"/>
        <v>STEEL</v>
      </c>
      <c r="G1471" s="2" t="str">
        <f t="shared" si="155"/>
        <v>HAND BLENDER-RS-02</v>
      </c>
      <c r="H1471" s="2" t="str">
        <f t="shared" si="156"/>
        <v>TOTAL 10200 PCS</v>
      </c>
      <c r="I1471" s="15" t="str">
        <f t="shared" si="157"/>
        <v xml:space="preserve">MILD </v>
      </c>
      <c r="J1471" s="15" t="str">
        <f t="shared" si="160"/>
        <v/>
      </c>
      <c r="K1471" s="2">
        <f ca="1">IFERROR(
TRIM(_xlfn.TEXTAFTER(_xlfn.TEXTBEFORE(_xlfn.TEXTAFTER(tblRaw[[#This Row],[GOODS DESCRIPTION]],"QTY"),"/")," ")),
tblRaw[[#This Row],[Unit of measure]]
)</f>
        <v>0</v>
      </c>
      <c r="L1471" s="2" t="str">
        <f t="shared" si="158"/>
        <v/>
      </c>
      <c r="M1471" s="2" t="str">
        <f t="shared" si="159"/>
        <v/>
      </c>
      <c r="N1471" s="2">
        <v>425</v>
      </c>
      <c r="O1471" s="2" t="s">
        <v>1917</v>
      </c>
      <c r="P1471" s="2">
        <v>831.01658823529408</v>
      </c>
      <c r="Q1471" s="2">
        <v>353182.05</v>
      </c>
      <c r="R1471" s="2">
        <v>11.51790143084261</v>
      </c>
      <c r="S1471" s="2">
        <v>4895.1081081081074</v>
      </c>
      <c r="T1471" s="6">
        <v>85893.9</v>
      </c>
    </row>
    <row r="1472" spans="1:20">
      <c r="A1472" s="5" t="s">
        <v>12</v>
      </c>
      <c r="B1472" s="2" t="s">
        <v>1955</v>
      </c>
      <c r="C1472" s="2" t="s">
        <v>14</v>
      </c>
      <c r="D1472" s="3" t="s">
        <v>15</v>
      </c>
      <c r="E1472" s="2" t="s">
        <v>1960</v>
      </c>
      <c r="F1472" s="2" t="str">
        <f t="shared" si="154"/>
        <v>STEEL</v>
      </c>
      <c r="G1472" s="2" t="str">
        <f t="shared" si="155"/>
        <v>ZHARA-NP-003</v>
      </c>
      <c r="H1472" s="2" t="str">
        <f t="shared" si="156"/>
        <v>TOTAL 36000 PCS</v>
      </c>
      <c r="I1472" s="15" t="str">
        <f t="shared" si="157"/>
        <v>TOTAL</v>
      </c>
      <c r="J1472" s="15" t="str">
        <f t="shared" si="160"/>
        <v/>
      </c>
      <c r="K1472" s="2">
        <f ca="1">IFERROR(
TRIM(_xlfn.TEXTAFTER(_xlfn.TEXTBEFORE(_xlfn.TEXTAFTER(tblRaw[[#This Row],[GOODS DESCRIPTION]],"QTY"),"/")," ")),
tblRaw[[#This Row],[Unit of measure]]
)</f>
        <v>0</v>
      </c>
      <c r="L1472" s="2" t="str">
        <f t="shared" si="158"/>
        <v/>
      </c>
      <c r="M1472" s="2" t="str">
        <f t="shared" si="159"/>
        <v/>
      </c>
      <c r="N1472" s="2">
        <v>3360</v>
      </c>
      <c r="O1472" s="2" t="s">
        <v>1917</v>
      </c>
      <c r="P1472" s="2">
        <v>341.95556845238087</v>
      </c>
      <c r="Q1472" s="2">
        <v>1148970.71</v>
      </c>
      <c r="R1472" s="2">
        <v>4.7395089182589176</v>
      </c>
      <c r="S1472" s="2">
        <v>15924.74996534996</v>
      </c>
      <c r="T1472" s="6">
        <v>279429.7</v>
      </c>
    </row>
    <row r="1473" spans="1:20">
      <c r="A1473" s="5" t="s">
        <v>12</v>
      </c>
      <c r="B1473" s="2" t="s">
        <v>1961</v>
      </c>
      <c r="C1473" s="2" t="s">
        <v>14</v>
      </c>
      <c r="D1473" s="3" t="s">
        <v>15</v>
      </c>
      <c r="E1473" s="2" t="s">
        <v>1962</v>
      </c>
      <c r="F1473" s="2" t="str">
        <f t="shared" si="154"/>
        <v>STEEL</v>
      </c>
      <c r="G1473" s="2" t="str">
        <f t="shared" si="155"/>
        <v>TEA STRAINER -NP-55</v>
      </c>
      <c r="H1473" s="2" t="str">
        <f t="shared" si="156"/>
        <v>MILD STEEL</v>
      </c>
      <c r="I1473" s="15" t="str">
        <f t="shared" si="157"/>
        <v>MILD</v>
      </c>
      <c r="J1473" s="15" t="str">
        <f t="shared" si="160"/>
        <v/>
      </c>
      <c r="K1473" s="2">
        <f ca="1">IFERROR(
TRIM(_xlfn.TEXTAFTER(_xlfn.TEXTBEFORE(_xlfn.TEXTAFTER(tblRaw[[#This Row],[GOODS DESCRIPTION]],"QTY"),"/")," ")),
tblRaw[[#This Row],[Unit of measure]]
)</f>
        <v>0</v>
      </c>
      <c r="L1473" s="2" t="str">
        <f t="shared" si="158"/>
        <v/>
      </c>
      <c r="M1473" s="2" t="str">
        <f t="shared" si="159"/>
        <v/>
      </c>
      <c r="N1473" s="2">
        <v>2541</v>
      </c>
      <c r="O1473" s="2" t="s">
        <v>1917</v>
      </c>
      <c r="P1473" s="2">
        <v>486.52164895710348</v>
      </c>
      <c r="Q1473" s="2">
        <v>1236251.51</v>
      </c>
      <c r="R1473" s="2">
        <v>6.7431967977422511</v>
      </c>
      <c r="S1473" s="2">
        <v>17134.46306306306</v>
      </c>
      <c r="T1473" s="6">
        <v>300656.40000000002</v>
      </c>
    </row>
    <row r="1474" spans="1:20">
      <c r="A1474" s="5" t="s">
        <v>12</v>
      </c>
      <c r="B1474" s="2" t="s">
        <v>1961</v>
      </c>
      <c r="C1474" s="2" t="s">
        <v>14</v>
      </c>
      <c r="D1474" s="3" t="s">
        <v>15</v>
      </c>
      <c r="E1474" s="2" t="s">
        <v>1963</v>
      </c>
      <c r="F1474" s="2" t="str">
        <f t="shared" ref="F1474:F1537" si="161">IFERROR(TRIM(LEFT(E1474, FIND(" ", E1474)-1)), "")</f>
        <v>STEEL</v>
      </c>
      <c r="G1474" s="2" t="str">
        <f t="shared" ref="G1474:G1537" si="162">IFERROR(TRIM(MID(E1474, FIND(" ", E1474)+1, FIND("(",E1474)-FIND(" ",E1474)-1)), "")</f>
        <v>ZHARA-NP-003</v>
      </c>
      <c r="H1474" s="2" t="str">
        <f t="shared" ref="H1474:H1537" si="163">IFERROR(MID(E1474, FIND("(",E1474)+1, FIND(")",E1474)-FIND("(",E1474)-1), "")</f>
        <v>MILD STEEL</v>
      </c>
      <c r="I1474" s="15" t="str">
        <f t="shared" ref="I1474:I1537" si="164">IFERROR(MID(E1474, FIND("(",E1474, FIND("P",E1474)) + 1, FIND(" ",E1474, FIND("(",E1474)) - FIND("(",E1474) - 1), "")</f>
        <v>MILD</v>
      </c>
      <c r="J1474" s="15" t="str">
        <f t="shared" si="160"/>
        <v/>
      </c>
      <c r="K1474" s="2">
        <f ca="1">IFERROR(
TRIM(_xlfn.TEXTAFTER(_xlfn.TEXTBEFORE(_xlfn.TEXTAFTER(tblRaw[[#This Row],[GOODS DESCRIPTION]],"QTY"),"/")," ")),
tblRaw[[#This Row],[Unit of measure]]
)</f>
        <v>0</v>
      </c>
      <c r="L1474" s="2" t="str">
        <f t="shared" ref="L1474:L1537" si="165">IFERROR(--MID(E1474, FIND("USD",E1474)+4, FIND(" ",E1474,FIND("USD",E1474)+5)-FIND("USD",E1474)-4), IFERROR(--MID(E1474,FIND("CNY",E1474)+4,FIND(" ",E1474,FIND("CNY",E1474)+5)-FIND("CNY",E1474)-4),""))</f>
        <v/>
      </c>
      <c r="M1474" s="2" t="str">
        <f t="shared" ref="M1474:M1537" si="166">IFERROR(IF(ISNUMBER(SEARCH("USD",E1474)),"USD",IF(ISNUMBER(SEARCH("CNY",E1474)),"CNY","")), "")</f>
        <v/>
      </c>
      <c r="N1474" s="2">
        <v>5497.4</v>
      </c>
      <c r="O1474" s="2" t="s">
        <v>1917</v>
      </c>
      <c r="P1474" s="2">
        <v>349.44167242696551</v>
      </c>
      <c r="Q1474" s="2">
        <v>1921020.65</v>
      </c>
      <c r="R1474" s="2">
        <v>4.843266423104164</v>
      </c>
      <c r="S1474" s="2">
        <v>26625.372834372829</v>
      </c>
      <c r="T1474" s="6">
        <v>467192.3</v>
      </c>
    </row>
    <row r="1475" spans="1:20">
      <c r="A1475" s="5" t="s">
        <v>12</v>
      </c>
      <c r="B1475" s="2" t="s">
        <v>1961</v>
      </c>
      <c r="C1475" s="2" t="s">
        <v>14</v>
      </c>
      <c r="D1475" s="3" t="s">
        <v>15</v>
      </c>
      <c r="E1475" s="2" t="s">
        <v>1964</v>
      </c>
      <c r="F1475" s="2" t="str">
        <f t="shared" si="161"/>
        <v>STEEL</v>
      </c>
      <c r="G1475" s="2" t="str">
        <f t="shared" si="162"/>
        <v>HANGER WITH HOOK-SL-89</v>
      </c>
      <c r="H1475" s="2" t="str">
        <f t="shared" si="163"/>
        <v>MILD STEEL</v>
      </c>
      <c r="I1475" s="15" t="str">
        <f t="shared" si="164"/>
        <v>HOUS</v>
      </c>
      <c r="J1475" s="15" t="str">
        <f t="shared" ref="J1475:J1538" si="167">IFERROR(--SUBSTITUTE(MID(E1475, FIND("QTY", E1475)+4, FIND(" ",E1475, FIND("QTY",E1475)+5)-FIND("QTY",E1475)-4), ",",""),"")</f>
        <v/>
      </c>
      <c r="K1475" s="2">
        <f ca="1">IFERROR(
TRIM(_xlfn.TEXTAFTER(_xlfn.TEXTBEFORE(_xlfn.TEXTAFTER(tblRaw[[#This Row],[GOODS DESCRIPTION]],"QTY"),"/")," ")),
tblRaw[[#This Row],[Unit of measure]]
)</f>
        <v>0</v>
      </c>
      <c r="L1475" s="2" t="str">
        <f t="shared" si="165"/>
        <v/>
      </c>
      <c r="M1475" s="2" t="str">
        <f t="shared" si="166"/>
        <v/>
      </c>
      <c r="N1475" s="2">
        <v>15408</v>
      </c>
      <c r="O1475" s="2" t="s">
        <v>1917</v>
      </c>
      <c r="P1475" s="2">
        <v>336.3336364226376</v>
      </c>
      <c r="Q1475" s="2">
        <v>5182228.67</v>
      </c>
      <c r="R1475" s="2">
        <v>4.6615888624066191</v>
      </c>
      <c r="S1475" s="2">
        <v>71825.761191961181</v>
      </c>
      <c r="T1475" s="6">
        <v>1260318.1000000001</v>
      </c>
    </row>
    <row r="1476" spans="1:20">
      <c r="A1476" s="5" t="s">
        <v>12</v>
      </c>
      <c r="B1476" s="2" t="s">
        <v>1965</v>
      </c>
      <c r="C1476" s="2" t="s">
        <v>14</v>
      </c>
      <c r="D1476" s="3" t="s">
        <v>15</v>
      </c>
      <c r="E1476" s="2" t="s">
        <v>1966</v>
      </c>
      <c r="F1476" s="2" t="str">
        <f t="shared" si="161"/>
        <v>SS</v>
      </c>
      <c r="G1476" s="2" t="str">
        <f t="shared" si="162"/>
        <v>OIL POT 1000ML</v>
      </c>
      <c r="H1476" s="2" t="str">
        <f t="shared" si="163"/>
        <v xml:space="preserve"> ITEM NO. KWP-1000B</v>
      </c>
      <c r="I1476" s="15" t="str">
        <f t="shared" si="164"/>
        <v/>
      </c>
      <c r="J1476" s="15">
        <f t="shared" si="167"/>
        <v>24840</v>
      </c>
      <c r="K1476" s="2">
        <f ca="1">IFERROR(
TRIM(_xlfn.TEXTAFTER(_xlfn.TEXTBEFORE(_xlfn.TEXTAFTER(tblRaw[[#This Row],[GOODS DESCRIPTION]],"QTY"),"/")," ")),
tblRaw[[#This Row],[Unit of measure]]
)</f>
        <v>0</v>
      </c>
      <c r="L1476" s="2" t="str">
        <f t="shared" si="165"/>
        <v/>
      </c>
      <c r="M1476" s="2" t="str">
        <f t="shared" si="166"/>
        <v/>
      </c>
      <c r="N1476" s="2">
        <v>6210</v>
      </c>
      <c r="O1476" s="2" t="s">
        <v>1917</v>
      </c>
      <c r="P1476" s="2">
        <v>444.00626247987122</v>
      </c>
      <c r="Q1476" s="2">
        <v>2757278.89</v>
      </c>
      <c r="R1476" s="2">
        <v>6.1539329519039656</v>
      </c>
      <c r="S1476" s="2">
        <v>38215.923631323632</v>
      </c>
      <c r="T1476" s="6">
        <v>670570.30000000005</v>
      </c>
    </row>
    <row r="1477" spans="1:20">
      <c r="A1477" s="5" t="s">
        <v>12</v>
      </c>
      <c r="B1477" s="2" t="s">
        <v>1967</v>
      </c>
      <c r="C1477" s="2" t="s">
        <v>14</v>
      </c>
      <c r="D1477" s="3" t="s">
        <v>15</v>
      </c>
      <c r="E1477" s="2" t="s">
        <v>1968</v>
      </c>
      <c r="F1477" s="2" t="str">
        <f t="shared" si="161"/>
        <v>HOUSEHOLD</v>
      </c>
      <c r="G1477" s="2" t="str">
        <f t="shared" si="162"/>
        <v>STEEL HOOK 3 PCS SET-2628</v>
      </c>
      <c r="H1477" s="2" t="str">
        <f t="shared" si="163"/>
        <v>TOTAL 68760 SET</v>
      </c>
      <c r="I1477" s="15" t="str">
        <f t="shared" si="164"/>
        <v>TOTAL</v>
      </c>
      <c r="J1477" s="15" t="str">
        <f t="shared" si="167"/>
        <v/>
      </c>
      <c r="K1477" s="2">
        <f ca="1">IFERROR(
TRIM(_xlfn.TEXTAFTER(_xlfn.TEXTBEFORE(_xlfn.TEXTAFTER(tblRaw[[#This Row],[GOODS DESCRIPTION]],"QTY"),"/")," ")),
tblRaw[[#This Row],[Unit of measure]]
)</f>
        <v>0</v>
      </c>
      <c r="L1477" s="2" t="str">
        <f t="shared" si="165"/>
        <v/>
      </c>
      <c r="M1477" s="2" t="str">
        <f t="shared" si="166"/>
        <v/>
      </c>
      <c r="N1477" s="2">
        <v>2330.1999999999998</v>
      </c>
      <c r="O1477" s="2" t="s">
        <v>1917</v>
      </c>
      <c r="P1477" s="2">
        <v>957.92368895373784</v>
      </c>
      <c r="Q1477" s="2">
        <v>2232153.7799999998</v>
      </c>
      <c r="R1477" s="2">
        <v>13.26764112124291</v>
      </c>
      <c r="S1477" s="2">
        <v>30916.257340720222</v>
      </c>
      <c r="T1477" s="6">
        <v>542859.80000000005</v>
      </c>
    </row>
    <row r="1478" spans="1:20">
      <c r="A1478" s="5" t="s">
        <v>12</v>
      </c>
      <c r="B1478" s="2" t="s">
        <v>1969</v>
      </c>
      <c r="C1478" s="2" t="s">
        <v>14</v>
      </c>
      <c r="D1478" s="3" t="s">
        <v>15</v>
      </c>
      <c r="E1478" s="2" t="s">
        <v>1970</v>
      </c>
      <c r="F1478" s="2" t="str">
        <f t="shared" si="161"/>
        <v>STEEL</v>
      </c>
      <c r="G1478" s="2" t="str">
        <f t="shared" si="162"/>
        <v>LUNCH BOX 3LAYER -8505</v>
      </c>
      <c r="H1478" s="2" t="str">
        <f t="shared" si="163"/>
        <v>MILD STEEL</v>
      </c>
      <c r="I1478" s="15" t="str">
        <f t="shared" si="164"/>
        <v/>
      </c>
      <c r="J1478" s="15" t="str">
        <f t="shared" si="167"/>
        <v/>
      </c>
      <c r="K1478" s="2">
        <f ca="1">IFERROR(
TRIM(_xlfn.TEXTAFTER(_xlfn.TEXTBEFORE(_xlfn.TEXTAFTER(tblRaw[[#This Row],[GOODS DESCRIPTION]],"QTY"),"/")," ")),
tblRaw[[#This Row],[Unit of measure]]
)</f>
        <v>0</v>
      </c>
      <c r="L1478" s="2" t="str">
        <f t="shared" si="165"/>
        <v/>
      </c>
      <c r="M1478" s="2" t="str">
        <f t="shared" si="166"/>
        <v/>
      </c>
      <c r="N1478" s="2">
        <v>10892</v>
      </c>
      <c r="O1478" s="2" t="s">
        <v>1917</v>
      </c>
      <c r="P1478" s="2">
        <v>389.1724219610723</v>
      </c>
      <c r="Q1478" s="2">
        <v>4238866.0199999996</v>
      </c>
      <c r="R1478" s="2">
        <v>5.3901997501533554</v>
      </c>
      <c r="S1478" s="2">
        <v>58710.055678670353</v>
      </c>
      <c r="T1478" s="6">
        <v>1030892.3</v>
      </c>
    </row>
    <row r="1479" spans="1:20">
      <c r="A1479" s="5" t="s">
        <v>12</v>
      </c>
      <c r="B1479" s="2" t="s">
        <v>1969</v>
      </c>
      <c r="C1479" s="2" t="s">
        <v>14</v>
      </c>
      <c r="D1479" s="3" t="s">
        <v>15</v>
      </c>
      <c r="E1479" s="2" t="s">
        <v>1971</v>
      </c>
      <c r="F1479" s="2" t="str">
        <f t="shared" si="161"/>
        <v>STAINLESS</v>
      </c>
      <c r="G1479" s="2" t="str">
        <f t="shared" si="162"/>
        <v>STEEL SPORT BOTTLE 1000 ML</v>
      </c>
      <c r="H1479" s="2" t="str">
        <f t="shared" si="163"/>
        <v xml:space="preserve"> ITEM NO. KW-830</v>
      </c>
      <c r="I1479" s="15" t="str">
        <f t="shared" si="164"/>
        <v/>
      </c>
      <c r="J1479" s="15">
        <f t="shared" si="167"/>
        <v>4920</v>
      </c>
      <c r="K1479" s="2">
        <f ca="1">IFERROR(
TRIM(_xlfn.TEXTAFTER(_xlfn.TEXTBEFORE(_xlfn.TEXTAFTER(tblRaw[[#This Row],[GOODS DESCRIPTION]],"QTY"),"/")," ")),
tblRaw[[#This Row],[Unit of measure]]
)</f>
        <v>0</v>
      </c>
      <c r="L1479" s="2" t="str">
        <f t="shared" si="165"/>
        <v/>
      </c>
      <c r="M1479" s="2" t="str">
        <f t="shared" si="166"/>
        <v/>
      </c>
      <c r="N1479" s="2">
        <v>6790</v>
      </c>
      <c r="O1479" s="2" t="s">
        <v>1917</v>
      </c>
      <c r="P1479" s="2">
        <v>395.5840058910162</v>
      </c>
      <c r="Q1479" s="2">
        <v>2686015.4</v>
      </c>
      <c r="R1479" s="2">
        <v>5.4790028516761247</v>
      </c>
      <c r="S1479" s="2">
        <v>37202.429362880881</v>
      </c>
      <c r="T1479" s="6">
        <v>653239</v>
      </c>
    </row>
    <row r="1480" spans="1:20">
      <c r="A1480" s="5" t="s">
        <v>12</v>
      </c>
      <c r="B1480" s="2" t="s">
        <v>1969</v>
      </c>
      <c r="C1480" s="2" t="s">
        <v>14</v>
      </c>
      <c r="D1480" s="3" t="s">
        <v>15</v>
      </c>
      <c r="E1480" s="2" t="s">
        <v>1972</v>
      </c>
      <c r="F1480" s="2" t="str">
        <f t="shared" si="161"/>
        <v>STEEL</v>
      </c>
      <c r="G1480" s="2" t="str">
        <f t="shared" si="162"/>
        <v>LUNCH BOX 2 LAYER-8504</v>
      </c>
      <c r="H1480" s="2" t="str">
        <f t="shared" si="163"/>
        <v>MILD STEEL</v>
      </c>
      <c r="I1480" s="15" t="str">
        <f t="shared" si="164"/>
        <v/>
      </c>
      <c r="J1480" s="15" t="str">
        <f t="shared" si="167"/>
        <v/>
      </c>
      <c r="K1480" s="2">
        <f ca="1">IFERROR(
TRIM(_xlfn.TEXTAFTER(_xlfn.TEXTBEFORE(_xlfn.TEXTAFTER(tblRaw[[#This Row],[GOODS DESCRIPTION]],"QTY"),"/")," ")),
tblRaw[[#This Row],[Unit of measure]]
)</f>
        <v>0</v>
      </c>
      <c r="L1480" s="2" t="str">
        <f t="shared" si="165"/>
        <v/>
      </c>
      <c r="M1480" s="2" t="str">
        <f t="shared" si="166"/>
        <v/>
      </c>
      <c r="N1480" s="2">
        <v>10584.56</v>
      </c>
      <c r="O1480" s="2" t="s">
        <v>1917</v>
      </c>
      <c r="P1480" s="2">
        <v>379.6059496096201</v>
      </c>
      <c r="Q1480" s="2">
        <v>4017961.95</v>
      </c>
      <c r="R1480" s="2">
        <v>5.2577001330972308</v>
      </c>
      <c r="S1480" s="2">
        <v>55650.442520775621</v>
      </c>
      <c r="T1480" s="6">
        <v>977168.3</v>
      </c>
    </row>
    <row r="1481" spans="1:20">
      <c r="A1481" s="5" t="s">
        <v>12</v>
      </c>
      <c r="B1481" s="2" t="s">
        <v>1969</v>
      </c>
      <c r="C1481" s="2" t="s">
        <v>14</v>
      </c>
      <c r="D1481" s="3" t="s">
        <v>15</v>
      </c>
      <c r="E1481" s="2" t="s">
        <v>1973</v>
      </c>
      <c r="F1481" s="2" t="str">
        <f t="shared" si="161"/>
        <v>STEEL</v>
      </c>
      <c r="G1481" s="2" t="str">
        <f t="shared" si="162"/>
        <v>LUNCH BOX-6527</v>
      </c>
      <c r="H1481" s="2" t="str">
        <f t="shared" si="163"/>
        <v>MILD STEEL</v>
      </c>
      <c r="I1481" s="15" t="str">
        <f t="shared" si="164"/>
        <v/>
      </c>
      <c r="J1481" s="15" t="str">
        <f t="shared" si="167"/>
        <v/>
      </c>
      <c r="K1481" s="2">
        <f ca="1">IFERROR(
TRIM(_xlfn.TEXTAFTER(_xlfn.TEXTBEFORE(_xlfn.TEXTAFTER(tblRaw[[#This Row],[GOODS DESCRIPTION]],"QTY"),"/")," ")),
tblRaw[[#This Row],[Unit of measure]]
)</f>
        <v>0</v>
      </c>
      <c r="L1481" s="2" t="str">
        <f t="shared" si="165"/>
        <v/>
      </c>
      <c r="M1481" s="2" t="str">
        <f t="shared" si="166"/>
        <v/>
      </c>
      <c r="N1481" s="2">
        <v>9099.86</v>
      </c>
      <c r="O1481" s="2" t="s">
        <v>1917</v>
      </c>
      <c r="P1481" s="2">
        <v>418.69644917614107</v>
      </c>
      <c r="Q1481" s="2">
        <v>3810079.07</v>
      </c>
      <c r="R1481" s="2">
        <v>5.7991197946833948</v>
      </c>
      <c r="S1481" s="2">
        <v>52771.17825484764</v>
      </c>
      <c r="T1481" s="6">
        <v>926611.2</v>
      </c>
    </row>
    <row r="1482" spans="1:20">
      <c r="A1482" s="5" t="s">
        <v>12</v>
      </c>
      <c r="B1482" s="2" t="s">
        <v>1974</v>
      </c>
      <c r="C1482" s="2" t="s">
        <v>14</v>
      </c>
      <c r="D1482" s="3" t="s">
        <v>15</v>
      </c>
      <c r="E1482" s="2" t="s">
        <v>1975</v>
      </c>
      <c r="F1482" s="2" t="str">
        <f t="shared" si="161"/>
        <v>STAINLESS</v>
      </c>
      <c r="G1482" s="2" t="str">
        <f t="shared" si="162"/>
        <v>STEEL SPORTS BOTTLE</v>
      </c>
      <c r="H1482" s="2" t="str">
        <f t="shared" si="163"/>
        <v xml:space="preserve"> ITEM NO. KWB-600F</v>
      </c>
      <c r="I1482" s="15" t="str">
        <f t="shared" si="164"/>
        <v/>
      </c>
      <c r="J1482" s="15">
        <f t="shared" si="167"/>
        <v>50400</v>
      </c>
      <c r="K1482" s="2">
        <f ca="1">IFERROR(
TRIM(_xlfn.TEXTAFTER(_xlfn.TEXTBEFORE(_xlfn.TEXTAFTER(tblRaw[[#This Row],[GOODS DESCRIPTION]],"QTY"),"/")," ")),
tblRaw[[#This Row],[Unit of measure]]
)</f>
        <v>0</v>
      </c>
      <c r="L1482" s="2" t="str">
        <f t="shared" si="165"/>
        <v/>
      </c>
      <c r="M1482" s="2" t="str">
        <f t="shared" si="166"/>
        <v/>
      </c>
      <c r="N1482" s="2">
        <v>7897.5</v>
      </c>
      <c r="O1482" s="2" t="s">
        <v>1917</v>
      </c>
      <c r="P1482" s="2">
        <v>497.43523773345999</v>
      </c>
      <c r="Q1482" s="2">
        <v>3928494.79</v>
      </c>
      <c r="R1482" s="2">
        <v>6.8329016172178569</v>
      </c>
      <c r="S1482" s="2">
        <v>53962.840521978032</v>
      </c>
      <c r="T1482" s="6">
        <v>955409.9</v>
      </c>
    </row>
    <row r="1483" spans="1:20">
      <c r="A1483" s="5" t="s">
        <v>12</v>
      </c>
      <c r="B1483" s="2" t="s">
        <v>1976</v>
      </c>
      <c r="C1483" s="2" t="s">
        <v>14</v>
      </c>
      <c r="D1483" s="3" t="s">
        <v>15</v>
      </c>
      <c r="E1483" s="2" t="s">
        <v>1977</v>
      </c>
      <c r="F1483" s="2" t="str">
        <f t="shared" si="161"/>
        <v>STEEL</v>
      </c>
      <c r="G1483" s="2" t="str">
        <f t="shared" si="162"/>
        <v>ZHARA -NP-003</v>
      </c>
      <c r="H1483" s="2" t="str">
        <f t="shared" si="163"/>
        <v>MILD STEEL</v>
      </c>
      <c r="I1483" s="15" t="str">
        <f t="shared" si="164"/>
        <v>MILD</v>
      </c>
      <c r="J1483" s="15" t="str">
        <f t="shared" si="167"/>
        <v/>
      </c>
      <c r="K1483" s="2">
        <f ca="1">IFERROR(
TRIM(_xlfn.TEXTAFTER(_xlfn.TEXTBEFORE(_xlfn.TEXTAFTER(tblRaw[[#This Row],[GOODS DESCRIPTION]],"QTY"),"/")," ")),
tblRaw[[#This Row],[Unit of measure]]
)</f>
        <v>0</v>
      </c>
      <c r="L1483" s="2" t="str">
        <f t="shared" si="165"/>
        <v/>
      </c>
      <c r="M1483" s="2" t="str">
        <f t="shared" si="166"/>
        <v/>
      </c>
      <c r="N1483" s="2">
        <v>5250</v>
      </c>
      <c r="O1483" s="2" t="s">
        <v>1917</v>
      </c>
      <c r="P1483" s="2">
        <v>368.47259619047622</v>
      </c>
      <c r="Q1483" s="2">
        <v>1934481.13</v>
      </c>
      <c r="R1483" s="2">
        <v>5.0614367608581894</v>
      </c>
      <c r="S1483" s="2">
        <v>26572.542994505489</v>
      </c>
      <c r="T1483" s="6">
        <v>470465.8</v>
      </c>
    </row>
    <row r="1484" spans="1:20">
      <c r="A1484" s="5" t="s">
        <v>12</v>
      </c>
      <c r="B1484" s="2" t="s">
        <v>1976</v>
      </c>
      <c r="C1484" s="2" t="s">
        <v>14</v>
      </c>
      <c r="D1484" s="3" t="s">
        <v>15</v>
      </c>
      <c r="E1484" s="2" t="s">
        <v>1978</v>
      </c>
      <c r="F1484" s="2" t="str">
        <f t="shared" si="161"/>
        <v>STEEL</v>
      </c>
      <c r="G1484" s="2" t="str">
        <f t="shared" si="162"/>
        <v>PIZZA CUTTER-RJ-388</v>
      </c>
      <c r="H1484" s="2" t="str">
        <f t="shared" si="163"/>
        <v>TOTAL 12600 PCS</v>
      </c>
      <c r="I1484" s="15" t="str">
        <f t="shared" si="164"/>
        <v>TOTAL</v>
      </c>
      <c r="J1484" s="15" t="str">
        <f t="shared" si="167"/>
        <v/>
      </c>
      <c r="K1484" s="2">
        <f ca="1">IFERROR(
TRIM(_xlfn.TEXTAFTER(_xlfn.TEXTBEFORE(_xlfn.TEXTAFTER(tblRaw[[#This Row],[GOODS DESCRIPTION]],"QTY"),"/")," ")),
tblRaw[[#This Row],[Unit of measure]]
)</f>
        <v>0</v>
      </c>
      <c r="L1484" s="2" t="str">
        <f t="shared" si="165"/>
        <v/>
      </c>
      <c r="M1484" s="2" t="str">
        <f t="shared" si="166"/>
        <v/>
      </c>
      <c r="N1484" s="2">
        <v>1120</v>
      </c>
      <c r="O1484" s="2" t="s">
        <v>1917</v>
      </c>
      <c r="P1484" s="2">
        <v>390.11573214285721</v>
      </c>
      <c r="Q1484" s="2">
        <v>436929.62</v>
      </c>
      <c r="R1484" s="2">
        <v>5.3587325843799061</v>
      </c>
      <c r="S1484" s="2">
        <v>6001.780494505495</v>
      </c>
      <c r="T1484" s="6">
        <v>106261.3</v>
      </c>
    </row>
    <row r="1485" spans="1:20">
      <c r="A1485" s="5" t="s">
        <v>12</v>
      </c>
      <c r="B1485" s="2" t="s">
        <v>1976</v>
      </c>
      <c r="C1485" s="2" t="s">
        <v>14</v>
      </c>
      <c r="D1485" s="3" t="s">
        <v>15</v>
      </c>
      <c r="E1485" s="2" t="s">
        <v>1979</v>
      </c>
      <c r="F1485" s="2" t="str">
        <f t="shared" si="161"/>
        <v>STEEL</v>
      </c>
      <c r="G1485" s="2" t="str">
        <f t="shared" si="162"/>
        <v>TEA STRAINER -NP-55</v>
      </c>
      <c r="H1485" s="2" t="str">
        <f t="shared" si="163"/>
        <v>MILD STEEL</v>
      </c>
      <c r="I1485" s="15" t="str">
        <f t="shared" si="164"/>
        <v>MILD</v>
      </c>
      <c r="J1485" s="15" t="str">
        <f t="shared" si="167"/>
        <v/>
      </c>
      <c r="K1485" s="2">
        <f ca="1">IFERROR(
TRIM(_xlfn.TEXTAFTER(_xlfn.TEXTBEFORE(_xlfn.TEXTAFTER(tblRaw[[#This Row],[GOODS DESCRIPTION]],"QTY"),"/")," ")),
tblRaw[[#This Row],[Unit of measure]]
)</f>
        <v>0</v>
      </c>
      <c r="L1485" s="2" t="str">
        <f t="shared" si="165"/>
        <v/>
      </c>
      <c r="M1485" s="2" t="str">
        <f t="shared" si="166"/>
        <v/>
      </c>
      <c r="N1485" s="2">
        <v>2079</v>
      </c>
      <c r="O1485" s="2" t="s">
        <v>1917</v>
      </c>
      <c r="P1485" s="2">
        <v>491.24367484367491</v>
      </c>
      <c r="Q1485" s="2">
        <v>1021295.6</v>
      </c>
      <c r="R1485" s="2">
        <v>6.7478526764241051</v>
      </c>
      <c r="S1485" s="2">
        <v>14028.78571428571</v>
      </c>
      <c r="T1485" s="6">
        <v>248379.2</v>
      </c>
    </row>
    <row r="1486" spans="1:20">
      <c r="A1486" s="5" t="s">
        <v>12</v>
      </c>
      <c r="B1486" s="2" t="s">
        <v>1980</v>
      </c>
      <c r="C1486" s="2" t="s">
        <v>14</v>
      </c>
      <c r="D1486" s="3" t="s">
        <v>15</v>
      </c>
      <c r="E1486" s="2" t="s">
        <v>1981</v>
      </c>
      <c r="F1486" s="2" t="str">
        <f t="shared" si="161"/>
        <v>STEEL</v>
      </c>
      <c r="G1486" s="2" t="str">
        <f t="shared" si="162"/>
        <v>SALT BOTTLE -NP-19</v>
      </c>
      <c r="H1486" s="2" t="str">
        <f t="shared" si="163"/>
        <v>MILD STEEL</v>
      </c>
      <c r="I1486" s="15" t="str">
        <f t="shared" si="164"/>
        <v>MILD</v>
      </c>
      <c r="J1486" s="15" t="str">
        <f t="shared" si="167"/>
        <v/>
      </c>
      <c r="K1486" s="2">
        <f ca="1">IFERROR(
TRIM(_xlfn.TEXTAFTER(_xlfn.TEXTBEFORE(_xlfn.TEXTAFTER(tblRaw[[#This Row],[GOODS DESCRIPTION]],"QTY"),"/")," ")),
tblRaw[[#This Row],[Unit of measure]]
)</f>
        <v>0</v>
      </c>
      <c r="L1486" s="2" t="str">
        <f t="shared" si="165"/>
        <v/>
      </c>
      <c r="M1486" s="2" t="str">
        <f t="shared" si="166"/>
        <v/>
      </c>
      <c r="N1486" s="2">
        <v>1600</v>
      </c>
      <c r="O1486" s="2" t="s">
        <v>1917</v>
      </c>
      <c r="P1486" s="2">
        <v>217.95086875000001</v>
      </c>
      <c r="Q1486" s="2">
        <v>348721.39</v>
      </c>
      <c r="R1486" s="2">
        <v>2.993830614697802</v>
      </c>
      <c r="S1486" s="2">
        <v>4790.1289835164825</v>
      </c>
      <c r="T1486" s="6">
        <v>84809</v>
      </c>
    </row>
    <row r="1487" spans="1:20">
      <c r="A1487" s="5" t="s">
        <v>12</v>
      </c>
      <c r="B1487" s="2" t="s">
        <v>1982</v>
      </c>
      <c r="C1487" s="2" t="s">
        <v>14</v>
      </c>
      <c r="D1487" s="3" t="s">
        <v>15</v>
      </c>
      <c r="E1487" s="2" t="s">
        <v>1983</v>
      </c>
      <c r="F1487" s="2" t="str">
        <f t="shared" si="161"/>
        <v>STAINLESS</v>
      </c>
      <c r="G1487" s="2" t="str">
        <f t="shared" si="162"/>
        <v>STEEL GRATER WITH HANDLE-KL324I-8S</v>
      </c>
      <c r="H1487" s="2" t="str">
        <f t="shared" si="163"/>
        <v>MILD STEEL</v>
      </c>
      <c r="I1487" s="15" t="str">
        <f t="shared" si="164"/>
        <v/>
      </c>
      <c r="J1487" s="15" t="str">
        <f t="shared" si="167"/>
        <v/>
      </c>
      <c r="K1487" s="2">
        <f ca="1">IFERROR(
TRIM(_xlfn.TEXTAFTER(_xlfn.TEXTBEFORE(_xlfn.TEXTAFTER(tblRaw[[#This Row],[GOODS DESCRIPTION]],"QTY"),"/")," ")),
tblRaw[[#This Row],[Unit of measure]]
)</f>
        <v>0</v>
      </c>
      <c r="L1487" s="2" t="str">
        <f t="shared" si="165"/>
        <v/>
      </c>
      <c r="M1487" s="2" t="str">
        <f t="shared" si="166"/>
        <v/>
      </c>
      <c r="N1487" s="2">
        <v>1200</v>
      </c>
      <c r="O1487" s="2" t="s">
        <v>1917</v>
      </c>
      <c r="P1487" s="2">
        <v>409.92669999999998</v>
      </c>
      <c r="Q1487" s="2">
        <v>491912.04</v>
      </c>
      <c r="R1487" s="2">
        <v>5.7053124565066113</v>
      </c>
      <c r="S1487" s="2">
        <v>6846.3749478079326</v>
      </c>
      <c r="T1487" s="6">
        <v>119633</v>
      </c>
    </row>
    <row r="1488" spans="1:20">
      <c r="A1488" s="5" t="s">
        <v>12</v>
      </c>
      <c r="B1488" s="2" t="s">
        <v>1982</v>
      </c>
      <c r="C1488" s="2" t="s">
        <v>14</v>
      </c>
      <c r="D1488" s="3" t="s">
        <v>15</v>
      </c>
      <c r="E1488" s="2" t="s">
        <v>1984</v>
      </c>
      <c r="F1488" s="2" t="str">
        <f t="shared" si="161"/>
        <v>STAINLESS</v>
      </c>
      <c r="G1488" s="2" t="str">
        <f t="shared" si="162"/>
        <v>STEEL GRATER WITH HANDLE HEXA -KL326D-9S</v>
      </c>
      <c r="H1488" s="2" t="str">
        <f t="shared" si="163"/>
        <v>MILD STEEL</v>
      </c>
      <c r="I1488" s="15" t="str">
        <f t="shared" si="164"/>
        <v/>
      </c>
      <c r="J1488" s="15" t="str">
        <f t="shared" si="167"/>
        <v/>
      </c>
      <c r="K1488" s="2">
        <f ca="1">IFERROR(
TRIM(_xlfn.TEXTAFTER(_xlfn.TEXTBEFORE(_xlfn.TEXTAFTER(tblRaw[[#This Row],[GOODS DESCRIPTION]],"QTY"),"/")," ")),
tblRaw[[#This Row],[Unit of measure]]
)</f>
        <v>0</v>
      </c>
      <c r="L1488" s="2" t="str">
        <f t="shared" si="165"/>
        <v/>
      </c>
      <c r="M1488" s="2" t="str">
        <f t="shared" si="166"/>
        <v/>
      </c>
      <c r="N1488" s="2">
        <v>250</v>
      </c>
      <c r="O1488" s="2" t="s">
        <v>1917</v>
      </c>
      <c r="P1488" s="2">
        <v>354.91487999999998</v>
      </c>
      <c r="Q1488" s="2">
        <v>88728.72</v>
      </c>
      <c r="R1488" s="2">
        <v>4.9396643006263048</v>
      </c>
      <c r="S1488" s="2">
        <v>1234.916075156576</v>
      </c>
      <c r="T1488" s="6">
        <v>21578.9</v>
      </c>
    </row>
    <row r="1489" spans="1:20">
      <c r="A1489" s="5" t="s">
        <v>12</v>
      </c>
      <c r="B1489" s="2" t="s">
        <v>1982</v>
      </c>
      <c r="C1489" s="2" t="s">
        <v>14</v>
      </c>
      <c r="D1489" s="3" t="s">
        <v>15</v>
      </c>
      <c r="E1489" s="2" t="s">
        <v>1985</v>
      </c>
      <c r="F1489" s="2" t="str">
        <f t="shared" si="161"/>
        <v>STAINLESS</v>
      </c>
      <c r="G1489" s="2" t="str">
        <f t="shared" si="162"/>
        <v>STEEL GRATER WITH HANDLE-KL324H-9S</v>
      </c>
      <c r="H1489" s="2" t="str">
        <f t="shared" si="163"/>
        <v>MILD STEEL</v>
      </c>
      <c r="I1489" s="15" t="str">
        <f t="shared" si="164"/>
        <v/>
      </c>
      <c r="J1489" s="15" t="str">
        <f t="shared" si="167"/>
        <v/>
      </c>
      <c r="K1489" s="2">
        <f ca="1">IFERROR(
TRIM(_xlfn.TEXTAFTER(_xlfn.TEXTBEFORE(_xlfn.TEXTAFTER(tblRaw[[#This Row],[GOODS DESCRIPTION]],"QTY"),"/")," ")),
tblRaw[[#This Row],[Unit of measure]]
)</f>
        <v>0</v>
      </c>
      <c r="L1489" s="2" t="str">
        <f t="shared" si="165"/>
        <v/>
      </c>
      <c r="M1489" s="2" t="str">
        <f t="shared" si="166"/>
        <v/>
      </c>
      <c r="N1489" s="2">
        <v>397.5</v>
      </c>
      <c r="O1489" s="2" t="s">
        <v>1917</v>
      </c>
      <c r="P1489" s="2">
        <v>360.60691823899373</v>
      </c>
      <c r="Q1489" s="2">
        <v>143341.25</v>
      </c>
      <c r="R1489" s="2">
        <v>5.0188854313012357</v>
      </c>
      <c r="S1489" s="2">
        <v>1995.006958942241</v>
      </c>
      <c r="T1489" s="6">
        <v>34860.6</v>
      </c>
    </row>
    <row r="1490" spans="1:20">
      <c r="A1490" s="5" t="s">
        <v>12</v>
      </c>
      <c r="B1490" s="2" t="s">
        <v>1982</v>
      </c>
      <c r="C1490" s="2" t="s">
        <v>14</v>
      </c>
      <c r="D1490" s="3" t="s">
        <v>15</v>
      </c>
      <c r="E1490" s="2" t="s">
        <v>1986</v>
      </c>
      <c r="F1490" s="2" t="str">
        <f t="shared" si="161"/>
        <v>STAINLESS</v>
      </c>
      <c r="G1490" s="2" t="str">
        <f t="shared" si="162"/>
        <v>STEEL GRATER WITH HANDLE-KL324I-9S</v>
      </c>
      <c r="H1490" s="2" t="str">
        <f t="shared" si="163"/>
        <v>MILD STEEL</v>
      </c>
      <c r="I1490" s="15" t="str">
        <f t="shared" si="164"/>
        <v/>
      </c>
      <c r="J1490" s="15" t="str">
        <f t="shared" si="167"/>
        <v/>
      </c>
      <c r="K1490" s="2">
        <f ca="1">IFERROR(
TRIM(_xlfn.TEXTAFTER(_xlfn.TEXTBEFORE(_xlfn.TEXTAFTER(tblRaw[[#This Row],[GOODS DESCRIPTION]],"QTY"),"/")," ")),
tblRaw[[#This Row],[Unit of measure]]
)</f>
        <v>0</v>
      </c>
      <c r="L1490" s="2" t="str">
        <f t="shared" si="165"/>
        <v/>
      </c>
      <c r="M1490" s="2" t="str">
        <f t="shared" si="166"/>
        <v/>
      </c>
      <c r="N1490" s="2">
        <v>357</v>
      </c>
      <c r="O1490" s="2" t="s">
        <v>1917</v>
      </c>
      <c r="P1490" s="2">
        <v>378.923837535014</v>
      </c>
      <c r="Q1490" s="2">
        <v>135275.81</v>
      </c>
      <c r="R1490" s="2">
        <v>5.2738181981212806</v>
      </c>
      <c r="S1490" s="2">
        <v>1882.7530967292971</v>
      </c>
      <c r="T1490" s="6">
        <v>32899.1</v>
      </c>
    </row>
    <row r="1491" spans="1:20">
      <c r="A1491" s="5" t="s">
        <v>12</v>
      </c>
      <c r="B1491" s="2" t="s">
        <v>1982</v>
      </c>
      <c r="C1491" s="2" t="s">
        <v>14</v>
      </c>
      <c r="D1491" s="3" t="s">
        <v>15</v>
      </c>
      <c r="E1491" s="2" t="s">
        <v>1987</v>
      </c>
      <c r="F1491" s="2" t="str">
        <f t="shared" si="161"/>
        <v>STAINLESS</v>
      </c>
      <c r="G1491" s="2" t="str">
        <f t="shared" si="162"/>
        <v>STEEL GRATER WITH HANDLE-KL324P-3S</v>
      </c>
      <c r="H1491" s="2" t="str">
        <f t="shared" si="163"/>
        <v>MILD STEEL</v>
      </c>
      <c r="I1491" s="15" t="str">
        <f t="shared" si="164"/>
        <v>MILD</v>
      </c>
      <c r="J1491" s="15" t="str">
        <f t="shared" si="167"/>
        <v/>
      </c>
      <c r="K1491" s="2">
        <f ca="1">IFERROR(
TRIM(_xlfn.TEXTAFTER(_xlfn.TEXTBEFORE(_xlfn.TEXTAFTER(tblRaw[[#This Row],[GOODS DESCRIPTION]],"QTY"),"/")," ")),
tblRaw[[#This Row],[Unit of measure]]
)</f>
        <v>0</v>
      </c>
      <c r="L1491" s="2" t="str">
        <f t="shared" si="165"/>
        <v/>
      </c>
      <c r="M1491" s="2" t="str">
        <f t="shared" si="166"/>
        <v/>
      </c>
      <c r="N1491" s="2">
        <v>360</v>
      </c>
      <c r="O1491" s="2" t="s">
        <v>1917</v>
      </c>
      <c r="P1491" s="2">
        <v>805.95255555555548</v>
      </c>
      <c r="Q1491" s="2">
        <v>290142.92</v>
      </c>
      <c r="R1491" s="2">
        <v>11.21715456583933</v>
      </c>
      <c r="S1491" s="2">
        <v>4038.1756437021568</v>
      </c>
      <c r="T1491" s="6">
        <v>70562.7</v>
      </c>
    </row>
    <row r="1492" spans="1:20">
      <c r="A1492" s="5" t="s">
        <v>12</v>
      </c>
      <c r="B1492" s="2" t="s">
        <v>1982</v>
      </c>
      <c r="C1492" s="2" t="s">
        <v>14</v>
      </c>
      <c r="D1492" s="3" t="s">
        <v>18</v>
      </c>
      <c r="E1492" s="2" t="s">
        <v>1988</v>
      </c>
      <c r="F1492" s="2" t="str">
        <f t="shared" si="161"/>
        <v>SS</v>
      </c>
      <c r="G1492" s="2" t="str">
        <f t="shared" si="162"/>
        <v>SCRUBBER 3PCS SET-SS410</v>
      </c>
      <c r="H1492" s="2" t="str">
        <f t="shared" si="163"/>
        <v>TOTAL 123840 SET</v>
      </c>
      <c r="I1492" s="15" t="str">
        <f t="shared" si="164"/>
        <v>TOTAL</v>
      </c>
      <c r="J1492" s="15" t="str">
        <f t="shared" si="167"/>
        <v/>
      </c>
      <c r="K1492" s="2">
        <f ca="1">IFERROR(
TRIM(_xlfn.TEXTAFTER(_xlfn.TEXTBEFORE(_xlfn.TEXTAFTER(tblRaw[[#This Row],[GOODS DESCRIPTION]],"QTY"),"/")," ")),
tblRaw[[#This Row],[Unit of measure]]
)</f>
        <v>0</v>
      </c>
      <c r="L1492" s="2" t="str">
        <f t="shared" si="165"/>
        <v/>
      </c>
      <c r="M1492" s="2" t="str">
        <f t="shared" si="166"/>
        <v/>
      </c>
      <c r="N1492" s="2">
        <v>7740</v>
      </c>
      <c r="O1492" s="2" t="s">
        <v>1917</v>
      </c>
      <c r="P1492" s="2">
        <v>208.3918733850129</v>
      </c>
      <c r="Q1492" s="2">
        <v>1612953.1</v>
      </c>
      <c r="R1492" s="2">
        <v>2.900374020668238</v>
      </c>
      <c r="S1492" s="2">
        <v>22448.894919972168</v>
      </c>
      <c r="T1492" s="6">
        <v>499692.79999999999</v>
      </c>
    </row>
    <row r="1493" spans="1:20">
      <c r="A1493" s="5" t="s">
        <v>12</v>
      </c>
      <c r="B1493" s="2" t="s">
        <v>1982</v>
      </c>
      <c r="C1493" s="2" t="s">
        <v>14</v>
      </c>
      <c r="D1493" s="3" t="s">
        <v>15</v>
      </c>
      <c r="E1493" s="2" t="s">
        <v>1989</v>
      </c>
      <c r="F1493" s="2" t="str">
        <f t="shared" si="161"/>
        <v>STAINLESS</v>
      </c>
      <c r="G1493" s="2" t="str">
        <f t="shared" si="162"/>
        <v>STEEL GRATER WITH HANDLE SMALL-KL321R-S</v>
      </c>
      <c r="H1493" s="2" t="str">
        <f t="shared" si="163"/>
        <v>MILD STEEL</v>
      </c>
      <c r="I1493" s="15" t="str">
        <f t="shared" si="164"/>
        <v/>
      </c>
      <c r="J1493" s="15" t="str">
        <f t="shared" si="167"/>
        <v/>
      </c>
      <c r="K1493" s="2">
        <f ca="1">IFERROR(
TRIM(_xlfn.TEXTAFTER(_xlfn.TEXTBEFORE(_xlfn.TEXTAFTER(tblRaw[[#This Row],[GOODS DESCRIPTION]],"QTY"),"/")," ")),
tblRaw[[#This Row],[Unit of measure]]
)</f>
        <v>0</v>
      </c>
      <c r="L1493" s="2" t="str">
        <f t="shared" si="165"/>
        <v/>
      </c>
      <c r="M1493" s="2" t="str">
        <f t="shared" si="166"/>
        <v/>
      </c>
      <c r="N1493" s="2">
        <v>470</v>
      </c>
      <c r="O1493" s="2" t="s">
        <v>1917</v>
      </c>
      <c r="P1493" s="2">
        <v>409.66242553191489</v>
      </c>
      <c r="Q1493" s="2">
        <v>192541.34</v>
      </c>
      <c r="R1493" s="2">
        <v>5.7016343149883779</v>
      </c>
      <c r="S1493" s="2">
        <v>2679.7681280445372</v>
      </c>
      <c r="T1493" s="6">
        <v>46826</v>
      </c>
    </row>
    <row r="1494" spans="1:20">
      <c r="A1494" s="5" t="s">
        <v>12</v>
      </c>
      <c r="B1494" s="2" t="s">
        <v>1982</v>
      </c>
      <c r="C1494" s="2" t="s">
        <v>14</v>
      </c>
      <c r="D1494" s="3" t="s">
        <v>15</v>
      </c>
      <c r="E1494" s="2" t="s">
        <v>1990</v>
      </c>
      <c r="F1494" s="2" t="str">
        <f t="shared" si="161"/>
        <v>STAINLESS</v>
      </c>
      <c r="G1494" s="2" t="str">
        <f t="shared" si="162"/>
        <v>STEEL GRATER WITH HANDLE BIG-KL321RB-S</v>
      </c>
      <c r="H1494" s="2" t="str">
        <f t="shared" si="163"/>
        <v>MILD STEEL</v>
      </c>
      <c r="I1494" s="15" t="str">
        <f t="shared" si="164"/>
        <v/>
      </c>
      <c r="J1494" s="15" t="str">
        <f t="shared" si="167"/>
        <v/>
      </c>
      <c r="K1494" s="2">
        <f ca="1">IFERROR(
TRIM(_xlfn.TEXTAFTER(_xlfn.TEXTBEFORE(_xlfn.TEXTAFTER(tblRaw[[#This Row],[GOODS DESCRIPTION]],"QTY"),"/")," ")),
tblRaw[[#This Row],[Unit of measure]]
)</f>
        <v>0</v>
      </c>
      <c r="L1494" s="2" t="str">
        <f t="shared" si="165"/>
        <v/>
      </c>
      <c r="M1494" s="2" t="str">
        <f t="shared" si="166"/>
        <v/>
      </c>
      <c r="N1494" s="2">
        <v>280</v>
      </c>
      <c r="O1494" s="2" t="s">
        <v>1917</v>
      </c>
      <c r="P1494" s="2">
        <v>465.8257857142857</v>
      </c>
      <c r="Q1494" s="2">
        <v>130431.22</v>
      </c>
      <c r="R1494" s="2">
        <v>6.4833094741027937</v>
      </c>
      <c r="S1494" s="2">
        <v>1815.326652748782</v>
      </c>
      <c r="T1494" s="6">
        <v>31720.799999999999</v>
      </c>
    </row>
    <row r="1495" spans="1:20">
      <c r="A1495" s="5" t="s">
        <v>12</v>
      </c>
      <c r="B1495" s="2" t="s">
        <v>1982</v>
      </c>
      <c r="C1495" s="2" t="s">
        <v>14</v>
      </c>
      <c r="D1495" s="3" t="s">
        <v>15</v>
      </c>
      <c r="E1495" s="2" t="s">
        <v>1991</v>
      </c>
      <c r="F1495" s="2" t="str">
        <f t="shared" si="161"/>
        <v>STEEL</v>
      </c>
      <c r="G1495" s="2" t="str">
        <f t="shared" si="162"/>
        <v>ZHARA -NP-003</v>
      </c>
      <c r="H1495" s="2" t="str">
        <f t="shared" si="163"/>
        <v>MILD STEEL</v>
      </c>
      <c r="I1495" s="15" t="str">
        <f t="shared" si="164"/>
        <v>MILD</v>
      </c>
      <c r="J1495" s="15" t="str">
        <f t="shared" si="167"/>
        <v/>
      </c>
      <c r="K1495" s="2">
        <f ca="1">IFERROR(
TRIM(_xlfn.TEXTAFTER(_xlfn.TEXTBEFORE(_xlfn.TEXTAFTER(tblRaw[[#This Row],[GOODS DESCRIPTION]],"QTY"),"/")," ")),
tblRaw[[#This Row],[Unit of measure]]
)</f>
        <v>0</v>
      </c>
      <c r="L1495" s="2" t="str">
        <f t="shared" si="165"/>
        <v/>
      </c>
      <c r="M1495" s="2" t="str">
        <f t="shared" si="166"/>
        <v/>
      </c>
      <c r="N1495" s="2">
        <v>4491.2</v>
      </c>
      <c r="O1495" s="2" t="s">
        <v>1917</v>
      </c>
      <c r="P1495" s="2">
        <v>345.95302146419658</v>
      </c>
      <c r="Q1495" s="2">
        <v>1553744.21</v>
      </c>
      <c r="R1495" s="2">
        <v>4.814934188784922</v>
      </c>
      <c r="S1495" s="2">
        <v>21624.832428670841</v>
      </c>
      <c r="T1495" s="6">
        <v>377870.5</v>
      </c>
    </row>
    <row r="1496" spans="1:20">
      <c r="A1496" s="5" t="s">
        <v>12</v>
      </c>
      <c r="B1496" s="2" t="s">
        <v>1992</v>
      </c>
      <c r="C1496" s="2" t="s">
        <v>14</v>
      </c>
      <c r="D1496" s="3" t="s">
        <v>15</v>
      </c>
      <c r="E1496" s="2" t="s">
        <v>1993</v>
      </c>
      <c r="F1496" s="2" t="str">
        <f t="shared" si="161"/>
        <v>SS</v>
      </c>
      <c r="G1496" s="2" t="str">
        <f t="shared" si="162"/>
        <v>OIL POT 1000ML</v>
      </c>
      <c r="H1496" s="2" t="str">
        <f t="shared" si="163"/>
        <v xml:space="preserve"> ITEM NO. KWP-1000B</v>
      </c>
      <c r="I1496" s="15" t="str">
        <f t="shared" si="164"/>
        <v/>
      </c>
      <c r="J1496" s="15">
        <f t="shared" si="167"/>
        <v>27000</v>
      </c>
      <c r="K1496" s="2">
        <f ca="1">IFERROR(
TRIM(_xlfn.TEXTAFTER(_xlfn.TEXTBEFORE(_xlfn.TEXTAFTER(tblRaw[[#This Row],[GOODS DESCRIPTION]],"QTY"),"/")," ")),
tblRaw[[#This Row],[Unit of measure]]
)</f>
        <v>0</v>
      </c>
      <c r="L1496" s="2" t="str">
        <f t="shared" si="165"/>
        <v/>
      </c>
      <c r="M1496" s="2" t="str">
        <f t="shared" si="166"/>
        <v/>
      </c>
      <c r="N1496" s="2">
        <v>6750</v>
      </c>
      <c r="O1496" s="2" t="s">
        <v>1917</v>
      </c>
      <c r="P1496" s="2">
        <v>442.76748148148152</v>
      </c>
      <c r="Q1496" s="2">
        <v>2988680.5</v>
      </c>
      <c r="R1496" s="2">
        <v>6.1623866594499859</v>
      </c>
      <c r="S1496" s="2">
        <v>41596.109951287413</v>
      </c>
      <c r="T1496" s="6">
        <v>726847.1</v>
      </c>
    </row>
    <row r="1497" spans="1:20">
      <c r="A1497" s="5" t="s">
        <v>12</v>
      </c>
      <c r="B1497" s="2" t="s">
        <v>1994</v>
      </c>
      <c r="C1497" s="2" t="s">
        <v>14</v>
      </c>
      <c r="D1497" s="3" t="s">
        <v>15</v>
      </c>
      <c r="E1497" s="2" t="s">
        <v>1995</v>
      </c>
      <c r="F1497" s="2" t="str">
        <f t="shared" si="161"/>
        <v>STAINLESS</v>
      </c>
      <c r="G1497" s="2" t="str">
        <f t="shared" si="162"/>
        <v>STEEL GRATER WITH HANDLE-DS-25</v>
      </c>
      <c r="H1497" s="2" t="str">
        <f t="shared" si="163"/>
        <v>MILD STEEL</v>
      </c>
      <c r="I1497" s="15" t="str">
        <f t="shared" si="164"/>
        <v/>
      </c>
      <c r="J1497" s="15" t="str">
        <f t="shared" si="167"/>
        <v/>
      </c>
      <c r="K1497" s="2">
        <f ca="1">IFERROR(
TRIM(_xlfn.TEXTAFTER(_xlfn.TEXTBEFORE(_xlfn.TEXTAFTER(tblRaw[[#This Row],[GOODS DESCRIPTION]],"QTY"),"/")," ")),
tblRaw[[#This Row],[Unit of measure]]
)</f>
        <v>0</v>
      </c>
      <c r="L1497" s="2" t="str">
        <f t="shared" si="165"/>
        <v/>
      </c>
      <c r="M1497" s="2" t="str">
        <f t="shared" si="166"/>
        <v/>
      </c>
      <c r="N1497" s="2">
        <v>3408</v>
      </c>
      <c r="O1497" s="2" t="s">
        <v>1917</v>
      </c>
      <c r="P1497" s="2">
        <v>468.32200997652581</v>
      </c>
      <c r="Q1497" s="2">
        <v>1596041.41</v>
      </c>
      <c r="R1497" s="2">
        <v>6.5180516350247162</v>
      </c>
      <c r="S1497" s="2">
        <v>22213.519972164231</v>
      </c>
      <c r="T1497" s="6">
        <v>388157.2</v>
      </c>
    </row>
    <row r="1498" spans="1:20">
      <c r="A1498" s="5" t="s">
        <v>12</v>
      </c>
      <c r="B1498" s="2" t="s">
        <v>1994</v>
      </c>
      <c r="C1498" s="2" t="s">
        <v>14</v>
      </c>
      <c r="D1498" s="3" t="s">
        <v>15</v>
      </c>
      <c r="E1498" s="2" t="s">
        <v>1996</v>
      </c>
      <c r="F1498" s="2" t="str">
        <f t="shared" si="161"/>
        <v>STEEL</v>
      </c>
      <c r="G1498" s="2" t="str">
        <f t="shared" si="162"/>
        <v>ROUND CONTAINER BIG-6582</v>
      </c>
      <c r="H1498" s="2" t="str">
        <f t="shared" si="163"/>
        <v>MILD STEEL</v>
      </c>
      <c r="I1498" s="15" t="str">
        <f t="shared" si="164"/>
        <v/>
      </c>
      <c r="J1498" s="15" t="str">
        <f t="shared" si="167"/>
        <v/>
      </c>
      <c r="K1498" s="2">
        <f ca="1">IFERROR(
TRIM(_xlfn.TEXTAFTER(_xlfn.TEXTBEFORE(_xlfn.TEXTAFTER(tblRaw[[#This Row],[GOODS DESCRIPTION]],"QTY"),"/")," ")),
tblRaw[[#This Row],[Unit of measure]]
)</f>
        <v>0</v>
      </c>
      <c r="L1498" s="2" t="str">
        <f t="shared" si="165"/>
        <v/>
      </c>
      <c r="M1498" s="2" t="str">
        <f t="shared" si="166"/>
        <v/>
      </c>
      <c r="N1498" s="2">
        <v>886.25</v>
      </c>
      <c r="O1498" s="2" t="s">
        <v>1917</v>
      </c>
      <c r="P1498" s="2">
        <v>340.8534724964739</v>
      </c>
      <c r="Q1498" s="2">
        <v>302081.39</v>
      </c>
      <c r="R1498" s="2">
        <v>4.7439592553441043</v>
      </c>
      <c r="S1498" s="2">
        <v>4204.3338900487133</v>
      </c>
      <c r="T1498" s="6">
        <v>73466.100000000006</v>
      </c>
    </row>
    <row r="1499" spans="1:20">
      <c r="A1499" s="5" t="s">
        <v>12</v>
      </c>
      <c r="B1499" s="2" t="s">
        <v>1994</v>
      </c>
      <c r="C1499" s="2" t="s">
        <v>14</v>
      </c>
      <c r="D1499" s="3" t="s">
        <v>15</v>
      </c>
      <c r="E1499" s="2" t="s">
        <v>1997</v>
      </c>
      <c r="F1499" s="2" t="str">
        <f t="shared" si="161"/>
        <v>STEEL</v>
      </c>
      <c r="G1499" s="2" t="str">
        <f t="shared" si="162"/>
        <v>TEA STRAINER -NP-55</v>
      </c>
      <c r="H1499" s="2" t="str">
        <f t="shared" si="163"/>
        <v>MILD STEEL</v>
      </c>
      <c r="I1499" s="15" t="str">
        <f t="shared" si="164"/>
        <v>MILD</v>
      </c>
      <c r="J1499" s="15" t="str">
        <f t="shared" si="167"/>
        <v/>
      </c>
      <c r="K1499" s="2">
        <f ca="1">IFERROR(
TRIM(_xlfn.TEXTAFTER(_xlfn.TEXTBEFORE(_xlfn.TEXTAFTER(tblRaw[[#This Row],[GOODS DESCRIPTION]],"QTY"),"/")," ")),
tblRaw[[#This Row],[Unit of measure]]
)</f>
        <v>0</v>
      </c>
      <c r="L1499" s="2" t="str">
        <f t="shared" si="165"/>
        <v/>
      </c>
      <c r="M1499" s="2" t="str">
        <f t="shared" si="166"/>
        <v/>
      </c>
      <c r="N1499" s="2">
        <v>2310</v>
      </c>
      <c r="O1499" s="2" t="s">
        <v>1917</v>
      </c>
      <c r="P1499" s="2">
        <v>485.63707792207788</v>
      </c>
      <c r="Q1499" s="2">
        <v>1121821.6499999999</v>
      </c>
      <c r="R1499" s="2">
        <v>6.7590407504812511</v>
      </c>
      <c r="S1499" s="2">
        <v>15613.384133611689</v>
      </c>
      <c r="T1499" s="6">
        <v>272827</v>
      </c>
    </row>
    <row r="1500" spans="1:20">
      <c r="A1500" s="5" t="s">
        <v>12</v>
      </c>
      <c r="B1500" s="2" t="s">
        <v>1994</v>
      </c>
      <c r="C1500" s="2" t="s">
        <v>14</v>
      </c>
      <c r="D1500" s="3" t="s">
        <v>15</v>
      </c>
      <c r="E1500" s="2" t="s">
        <v>1970</v>
      </c>
      <c r="F1500" s="2" t="str">
        <f t="shared" si="161"/>
        <v>STEEL</v>
      </c>
      <c r="G1500" s="2" t="str">
        <f t="shared" si="162"/>
        <v>LUNCH BOX 3LAYER -8505</v>
      </c>
      <c r="H1500" s="2" t="str">
        <f t="shared" si="163"/>
        <v>MILD STEEL</v>
      </c>
      <c r="I1500" s="15" t="str">
        <f t="shared" si="164"/>
        <v/>
      </c>
      <c r="J1500" s="15" t="str">
        <f t="shared" si="167"/>
        <v/>
      </c>
      <c r="K1500" s="2">
        <f ca="1">IFERROR(
TRIM(_xlfn.TEXTAFTER(_xlfn.TEXTBEFORE(_xlfn.TEXTAFTER(tblRaw[[#This Row],[GOODS DESCRIPTION]],"QTY"),"/")," ")),
tblRaw[[#This Row],[Unit of measure]]
)</f>
        <v>0</v>
      </c>
      <c r="L1500" s="2" t="str">
        <f t="shared" si="165"/>
        <v/>
      </c>
      <c r="M1500" s="2" t="str">
        <f t="shared" si="166"/>
        <v/>
      </c>
      <c r="N1500" s="2">
        <v>10892</v>
      </c>
      <c r="O1500" s="2" t="s">
        <v>1917</v>
      </c>
      <c r="P1500" s="2">
        <v>389.40488248255599</v>
      </c>
      <c r="Q1500" s="2">
        <v>4241397.9800000004</v>
      </c>
      <c r="R1500" s="2">
        <v>5.4196921709471964</v>
      </c>
      <c r="S1500" s="2">
        <v>59031.287125956856</v>
      </c>
      <c r="T1500" s="6">
        <v>1031508</v>
      </c>
    </row>
    <row r="1501" spans="1:20">
      <c r="A1501" s="5" t="s">
        <v>12</v>
      </c>
      <c r="B1501" s="2" t="s">
        <v>1994</v>
      </c>
      <c r="C1501" s="2" t="s">
        <v>14</v>
      </c>
      <c r="D1501" s="3" t="s">
        <v>15</v>
      </c>
      <c r="E1501" s="2" t="s">
        <v>1998</v>
      </c>
      <c r="F1501" s="2" t="str">
        <f t="shared" si="161"/>
        <v>STEEL</v>
      </c>
      <c r="G1501" s="2" t="str">
        <f t="shared" si="162"/>
        <v>ROUND CONTAINER MEDIUM-6581</v>
      </c>
      <c r="H1501" s="2" t="str">
        <f t="shared" si="163"/>
        <v>MILD STEEL</v>
      </c>
      <c r="I1501" s="15" t="str">
        <f t="shared" si="164"/>
        <v/>
      </c>
      <c r="J1501" s="15" t="str">
        <f t="shared" si="167"/>
        <v/>
      </c>
      <c r="K1501" s="2">
        <f ca="1">IFERROR(
TRIM(_xlfn.TEXTAFTER(_xlfn.TEXTBEFORE(_xlfn.TEXTAFTER(tblRaw[[#This Row],[GOODS DESCRIPTION]],"QTY"),"/")," ")),
tblRaw[[#This Row],[Unit of measure]]
)</f>
        <v>0</v>
      </c>
      <c r="L1501" s="2" t="str">
        <f t="shared" si="165"/>
        <v/>
      </c>
      <c r="M1501" s="2" t="str">
        <f t="shared" si="166"/>
        <v/>
      </c>
      <c r="N1501" s="2">
        <v>660</v>
      </c>
      <c r="O1501" s="2" t="s">
        <v>1917</v>
      </c>
      <c r="P1501" s="2">
        <v>341.61596969696973</v>
      </c>
      <c r="Q1501" s="2">
        <v>225466.54</v>
      </c>
      <c r="R1501" s="2">
        <v>4.7545716032981176</v>
      </c>
      <c r="S1501" s="2">
        <v>3138.017258176757</v>
      </c>
      <c r="T1501" s="6">
        <v>54833.5</v>
      </c>
    </row>
    <row r="1502" spans="1:20">
      <c r="A1502" s="5" t="s">
        <v>12</v>
      </c>
      <c r="B1502" s="2" t="s">
        <v>1994</v>
      </c>
      <c r="C1502" s="2" t="s">
        <v>14</v>
      </c>
      <c r="D1502" s="3" t="s">
        <v>15</v>
      </c>
      <c r="E1502" s="2" t="s">
        <v>1999</v>
      </c>
      <c r="F1502" s="2" t="str">
        <f t="shared" si="161"/>
        <v>STEEL</v>
      </c>
      <c r="G1502" s="2" t="str">
        <f t="shared" si="162"/>
        <v>LUNCH BOX 2 LAYER-8504</v>
      </c>
      <c r="H1502" s="2" t="str">
        <f t="shared" si="163"/>
        <v>MILD STEEL</v>
      </c>
      <c r="I1502" s="15" t="str">
        <f t="shared" si="164"/>
        <v/>
      </c>
      <c r="J1502" s="15" t="str">
        <f t="shared" si="167"/>
        <v/>
      </c>
      <c r="K1502" s="2">
        <f ca="1">IFERROR(
TRIM(_xlfn.TEXTAFTER(_xlfn.TEXTBEFORE(_xlfn.TEXTAFTER(tblRaw[[#This Row],[GOODS DESCRIPTION]],"QTY"),"/")," ")),
tblRaw[[#This Row],[Unit of measure]]
)</f>
        <v>0</v>
      </c>
      <c r="L1502" s="2" t="str">
        <f t="shared" si="165"/>
        <v/>
      </c>
      <c r="M1502" s="2" t="str">
        <f t="shared" si="166"/>
        <v/>
      </c>
      <c r="N1502" s="2">
        <v>12628</v>
      </c>
      <c r="O1502" s="2" t="s">
        <v>1917</v>
      </c>
      <c r="P1502" s="2">
        <v>379.8326963889769</v>
      </c>
      <c r="Q1502" s="2">
        <v>4796527.29</v>
      </c>
      <c r="R1502" s="2">
        <v>5.2864675906607781</v>
      </c>
      <c r="S1502" s="2">
        <v>66757.5127348643</v>
      </c>
      <c r="T1502" s="6">
        <v>1166515.3999999999</v>
      </c>
    </row>
    <row r="1503" spans="1:20">
      <c r="A1503" s="5" t="s">
        <v>12</v>
      </c>
      <c r="B1503" s="2" t="s">
        <v>1994</v>
      </c>
      <c r="C1503" s="2" t="s">
        <v>14</v>
      </c>
      <c r="D1503" s="3" t="s">
        <v>15</v>
      </c>
      <c r="E1503" s="2" t="s">
        <v>2000</v>
      </c>
      <c r="F1503" s="2" t="str">
        <f t="shared" si="161"/>
        <v>STEEL</v>
      </c>
      <c r="G1503" s="2" t="str">
        <f t="shared" si="162"/>
        <v>LUNCH BOX-6900</v>
      </c>
      <c r="H1503" s="2" t="str">
        <f t="shared" si="163"/>
        <v>MILD STEEL</v>
      </c>
      <c r="I1503" s="15" t="str">
        <f t="shared" si="164"/>
        <v/>
      </c>
      <c r="J1503" s="15" t="str">
        <f t="shared" si="167"/>
        <v/>
      </c>
      <c r="K1503" s="2">
        <f ca="1">IFERROR(
TRIM(_xlfn.TEXTAFTER(_xlfn.TEXTBEFORE(_xlfn.TEXTAFTER(tblRaw[[#This Row],[GOODS DESCRIPTION]],"QTY"),"/")," ")),
tblRaw[[#This Row],[Unit of measure]]
)</f>
        <v>0</v>
      </c>
      <c r="L1503" s="2" t="str">
        <f t="shared" si="165"/>
        <v/>
      </c>
      <c r="M1503" s="2" t="str">
        <f t="shared" si="166"/>
        <v/>
      </c>
      <c r="N1503" s="2">
        <v>53.39</v>
      </c>
      <c r="O1503" s="2" t="s">
        <v>1917</v>
      </c>
      <c r="P1503" s="2">
        <v>492.32927514515819</v>
      </c>
      <c r="Q1503" s="2">
        <v>26285.46</v>
      </c>
      <c r="R1503" s="2">
        <v>6.8521819783598934</v>
      </c>
      <c r="S1503" s="2">
        <v>365.83799582463467</v>
      </c>
      <c r="T1503" s="6">
        <v>6392.6</v>
      </c>
    </row>
    <row r="1504" spans="1:20">
      <c r="A1504" s="5" t="s">
        <v>12</v>
      </c>
      <c r="B1504" s="2" t="s">
        <v>1994</v>
      </c>
      <c r="C1504" s="2" t="s">
        <v>14</v>
      </c>
      <c r="D1504" s="3" t="s">
        <v>18</v>
      </c>
      <c r="E1504" s="2" t="s">
        <v>2001</v>
      </c>
      <c r="F1504" s="2" t="str">
        <f t="shared" si="161"/>
        <v>STEEL</v>
      </c>
      <c r="G1504" s="2" t="str">
        <f t="shared" si="162"/>
        <v>SCRUBBER 6PCS SET</v>
      </c>
      <c r="H1504" s="2" t="str">
        <f t="shared" si="163"/>
        <v xml:space="preserve"> ITEM NO. OKS-4156</v>
      </c>
      <c r="I1504" s="15" t="str">
        <f t="shared" si="164"/>
        <v/>
      </c>
      <c r="J1504" s="15">
        <f t="shared" si="167"/>
        <v>98000</v>
      </c>
      <c r="K1504" s="2">
        <f ca="1">IFERROR(
TRIM(_xlfn.TEXTAFTER(_xlfn.TEXTBEFORE(_xlfn.TEXTAFTER(tblRaw[[#This Row],[GOODS DESCRIPTION]],"QTY"),"/")," ")),
tblRaw[[#This Row],[Unit of measure]]
)</f>
        <v>0</v>
      </c>
      <c r="L1504" s="2" t="str">
        <f t="shared" si="165"/>
        <v/>
      </c>
      <c r="M1504" s="2" t="str">
        <f t="shared" si="166"/>
        <v/>
      </c>
      <c r="N1504" s="2">
        <v>9065</v>
      </c>
      <c r="O1504" s="2" t="s">
        <v>1917</v>
      </c>
      <c r="P1504" s="2">
        <v>222.67628019856591</v>
      </c>
      <c r="Q1504" s="2">
        <v>2018560.48</v>
      </c>
      <c r="R1504" s="2">
        <v>3.09918274458686</v>
      </c>
      <c r="S1504" s="2">
        <v>28094.091579679891</v>
      </c>
      <c r="T1504" s="6">
        <v>625350</v>
      </c>
    </row>
    <row r="1505" spans="1:20">
      <c r="A1505" s="5" t="s">
        <v>12</v>
      </c>
      <c r="B1505" s="2" t="s">
        <v>1994</v>
      </c>
      <c r="C1505" s="2" t="s">
        <v>14</v>
      </c>
      <c r="D1505" s="3" t="s">
        <v>15</v>
      </c>
      <c r="E1505" s="2" t="s">
        <v>2002</v>
      </c>
      <c r="F1505" s="2" t="str">
        <f t="shared" si="161"/>
        <v>STEEL</v>
      </c>
      <c r="G1505" s="2" t="str">
        <f t="shared" si="162"/>
        <v>LUNCH BOX-6527</v>
      </c>
      <c r="H1505" s="2" t="str">
        <f t="shared" si="163"/>
        <v>MILD STEEL</v>
      </c>
      <c r="I1505" s="15" t="str">
        <f t="shared" si="164"/>
        <v/>
      </c>
      <c r="J1505" s="15" t="str">
        <f t="shared" si="167"/>
        <v/>
      </c>
      <c r="K1505" s="2">
        <f ca="1">IFERROR(
TRIM(_xlfn.TEXTAFTER(_xlfn.TEXTBEFORE(_xlfn.TEXTAFTER(tblRaw[[#This Row],[GOODS DESCRIPTION]],"QTY"),"/")," ")),
tblRaw[[#This Row],[Unit of measure]]
)</f>
        <v>0</v>
      </c>
      <c r="L1505" s="2" t="str">
        <f t="shared" si="165"/>
        <v/>
      </c>
      <c r="M1505" s="2" t="str">
        <f t="shared" si="166"/>
        <v/>
      </c>
      <c r="N1505" s="2">
        <v>100.32</v>
      </c>
      <c r="O1505" s="2" t="s">
        <v>1917</v>
      </c>
      <c r="P1505" s="2">
        <v>418.94657097288678</v>
      </c>
      <c r="Q1505" s="2">
        <v>42028.72</v>
      </c>
      <c r="R1505" s="2">
        <v>5.8308499787458148</v>
      </c>
      <c r="S1505" s="2">
        <v>584.95086986778017</v>
      </c>
      <c r="T1505" s="6">
        <v>10221.4</v>
      </c>
    </row>
    <row r="1506" spans="1:20">
      <c r="A1506" s="5" t="s">
        <v>12</v>
      </c>
      <c r="B1506" s="2" t="s">
        <v>1994</v>
      </c>
      <c r="C1506" s="2" t="s">
        <v>14</v>
      </c>
      <c r="D1506" s="3" t="s">
        <v>15</v>
      </c>
      <c r="E1506" s="2" t="s">
        <v>2003</v>
      </c>
      <c r="F1506" s="2" t="str">
        <f t="shared" si="161"/>
        <v>STEEL</v>
      </c>
      <c r="G1506" s="2" t="str">
        <f t="shared" si="162"/>
        <v>SPOON HOLDER ROUND- MP-96</v>
      </c>
      <c r="H1506" s="2" t="str">
        <f t="shared" si="163"/>
        <v>MILD STEEL</v>
      </c>
      <c r="I1506" s="15" t="str">
        <f t="shared" si="164"/>
        <v>MILD</v>
      </c>
      <c r="J1506" s="15" t="str">
        <f t="shared" si="167"/>
        <v/>
      </c>
      <c r="K1506" s="2">
        <f ca="1">IFERROR(
TRIM(_xlfn.TEXTAFTER(_xlfn.TEXTBEFORE(_xlfn.TEXTAFTER(tblRaw[[#This Row],[GOODS DESCRIPTION]],"QTY"),"/")," ")),
tblRaw[[#This Row],[Unit of measure]]
)</f>
        <v>0</v>
      </c>
      <c r="L1506" s="2" t="str">
        <f t="shared" si="165"/>
        <v/>
      </c>
      <c r="M1506" s="2" t="str">
        <f t="shared" si="166"/>
        <v/>
      </c>
      <c r="N1506" s="2">
        <v>7.7</v>
      </c>
      <c r="O1506" s="2" t="s">
        <v>1917</v>
      </c>
      <c r="P1506" s="2">
        <v>244.44805194805201</v>
      </c>
      <c r="Q1506" s="2">
        <v>1882.25</v>
      </c>
      <c r="R1506" s="2">
        <v>3.402199748755073</v>
      </c>
      <c r="S1506" s="2">
        <v>26.196938065414059</v>
      </c>
      <c r="T1506" s="6">
        <v>457.7</v>
      </c>
    </row>
    <row r="1507" spans="1:20">
      <c r="A1507" s="5" t="s">
        <v>12</v>
      </c>
      <c r="B1507" s="2" t="s">
        <v>1994</v>
      </c>
      <c r="C1507" s="2" t="s">
        <v>14</v>
      </c>
      <c r="D1507" s="3" t="s">
        <v>15</v>
      </c>
      <c r="E1507" s="2" t="s">
        <v>2004</v>
      </c>
      <c r="F1507" s="2" t="str">
        <f t="shared" si="161"/>
        <v>STEEL</v>
      </c>
      <c r="G1507" s="2" t="str">
        <f t="shared" si="162"/>
        <v>RECTANGLE CONTAINER BIG-6578</v>
      </c>
      <c r="H1507" s="2" t="str">
        <f t="shared" si="163"/>
        <v>MILD STEEL</v>
      </c>
      <c r="I1507" s="15" t="str">
        <f t="shared" si="164"/>
        <v/>
      </c>
      <c r="J1507" s="15" t="str">
        <f t="shared" si="167"/>
        <v/>
      </c>
      <c r="K1507" s="2">
        <f ca="1">IFERROR(
TRIM(_xlfn.TEXTAFTER(_xlfn.TEXTBEFORE(_xlfn.TEXTAFTER(tblRaw[[#This Row],[GOODS DESCRIPTION]],"QTY"),"/")," ")),
tblRaw[[#This Row],[Unit of measure]]
)</f>
        <v>0</v>
      </c>
      <c r="L1507" s="2" t="str">
        <f t="shared" si="165"/>
        <v/>
      </c>
      <c r="M1507" s="2" t="str">
        <f t="shared" si="166"/>
        <v/>
      </c>
      <c r="N1507" s="2">
        <v>886.25</v>
      </c>
      <c r="O1507" s="2" t="s">
        <v>1917</v>
      </c>
      <c r="P1507" s="2">
        <v>466.82104372355428</v>
      </c>
      <c r="Q1507" s="2">
        <v>413720.15</v>
      </c>
      <c r="R1507" s="2">
        <v>6.4971613601051406</v>
      </c>
      <c r="S1507" s="2">
        <v>5758.1092553931812</v>
      </c>
      <c r="T1507" s="6">
        <v>100616.7</v>
      </c>
    </row>
    <row r="1508" spans="1:20">
      <c r="A1508" s="5" t="s">
        <v>12</v>
      </c>
      <c r="B1508" s="2" t="s">
        <v>1994</v>
      </c>
      <c r="C1508" s="2" t="s">
        <v>14</v>
      </c>
      <c r="D1508" s="3" t="s">
        <v>15</v>
      </c>
      <c r="E1508" s="2" t="s">
        <v>2005</v>
      </c>
      <c r="F1508" s="2" t="str">
        <f t="shared" si="161"/>
        <v>STEEL</v>
      </c>
      <c r="G1508" s="2" t="str">
        <f t="shared" si="162"/>
        <v>RECTANGLE CONTAINER MEDIUM-6577</v>
      </c>
      <c r="H1508" s="2" t="str">
        <f t="shared" si="163"/>
        <v>MILD STEEL</v>
      </c>
      <c r="I1508" s="15" t="str">
        <f t="shared" si="164"/>
        <v/>
      </c>
      <c r="J1508" s="15" t="str">
        <f t="shared" si="167"/>
        <v/>
      </c>
      <c r="K1508" s="2">
        <f ca="1">IFERROR(
TRIM(_xlfn.TEXTAFTER(_xlfn.TEXTBEFORE(_xlfn.TEXTAFTER(tblRaw[[#This Row],[GOODS DESCRIPTION]],"QTY"),"/")," ")),
tblRaw[[#This Row],[Unit of measure]]
)</f>
        <v>0</v>
      </c>
      <c r="L1508" s="2" t="str">
        <f t="shared" si="165"/>
        <v/>
      </c>
      <c r="M1508" s="2" t="str">
        <f t="shared" si="166"/>
        <v/>
      </c>
      <c r="N1508" s="2">
        <v>660</v>
      </c>
      <c r="O1508" s="2" t="s">
        <v>1917</v>
      </c>
      <c r="P1508" s="2">
        <v>514.08233333333339</v>
      </c>
      <c r="Q1508" s="2">
        <v>339294.34</v>
      </c>
      <c r="R1508" s="2">
        <v>7.154938529343541</v>
      </c>
      <c r="S1508" s="2">
        <v>4722.2594293667371</v>
      </c>
      <c r="T1508" s="6">
        <v>82516.3</v>
      </c>
    </row>
    <row r="1509" spans="1:20">
      <c r="A1509" s="5" t="s">
        <v>12</v>
      </c>
      <c r="B1509" s="2" t="s">
        <v>1994</v>
      </c>
      <c r="C1509" s="2" t="s">
        <v>14</v>
      </c>
      <c r="D1509" s="3" t="s">
        <v>18</v>
      </c>
      <c r="E1509" s="2" t="s">
        <v>2006</v>
      </c>
      <c r="F1509" s="2" t="str">
        <f t="shared" si="161"/>
        <v>STEEL</v>
      </c>
      <c r="G1509" s="2" t="str">
        <f t="shared" si="162"/>
        <v>SCRUBBER 2PCS SET</v>
      </c>
      <c r="H1509" s="2" t="str">
        <f t="shared" si="163"/>
        <v xml:space="preserve"> ITEM NO.8001-2</v>
      </c>
      <c r="I1509" s="15" t="str">
        <f t="shared" si="164"/>
        <v/>
      </c>
      <c r="J1509" s="15">
        <f t="shared" si="167"/>
        <v>166320</v>
      </c>
      <c r="K1509" s="2">
        <f ca="1">IFERROR(
TRIM(_xlfn.TEXTAFTER(_xlfn.TEXTBEFORE(_xlfn.TEXTAFTER(tblRaw[[#This Row],[GOODS DESCRIPTION]],"QTY"),"/")," ")),
tblRaw[[#This Row],[Unit of measure]]
)</f>
        <v>0</v>
      </c>
      <c r="L1509" s="2" t="str">
        <f t="shared" si="165"/>
        <v/>
      </c>
      <c r="M1509" s="2" t="str">
        <f t="shared" si="166"/>
        <v/>
      </c>
      <c r="N1509" s="2">
        <v>4851</v>
      </c>
      <c r="O1509" s="2" t="s">
        <v>1917</v>
      </c>
      <c r="P1509" s="2">
        <v>411.22600494743352</v>
      </c>
      <c r="Q1509" s="2">
        <v>1994857.35</v>
      </c>
      <c r="R1509" s="2">
        <v>5.7233960326713094</v>
      </c>
      <c r="S1509" s="2">
        <v>27764.194154488519</v>
      </c>
      <c r="T1509" s="6">
        <v>618006.80000000005</v>
      </c>
    </row>
    <row r="1510" spans="1:20">
      <c r="A1510" s="5" t="s">
        <v>12</v>
      </c>
      <c r="B1510" s="2" t="s">
        <v>2007</v>
      </c>
      <c r="C1510" s="2" t="s">
        <v>14</v>
      </c>
      <c r="D1510" s="3" t="s">
        <v>15</v>
      </c>
      <c r="E1510" s="2" t="s">
        <v>2008</v>
      </c>
      <c r="F1510" s="2" t="str">
        <f t="shared" si="161"/>
        <v>STAINLESS</v>
      </c>
      <c r="G1510" s="2" t="str">
        <f t="shared" si="162"/>
        <v>STEEL SPORTS BOTTLE 750ML SG-702 -SB-01</v>
      </c>
      <c r="H1510" s="2" t="str">
        <f t="shared" si="163"/>
        <v xml:space="preserve">TOTAL 41472 PCS </v>
      </c>
      <c r="I1510" s="15" t="str">
        <f t="shared" si="164"/>
        <v>TOTAL</v>
      </c>
      <c r="J1510" s="15" t="str">
        <f t="shared" si="167"/>
        <v/>
      </c>
      <c r="K1510" s="2">
        <f ca="1">IFERROR(
TRIM(_xlfn.TEXTAFTER(_xlfn.TEXTBEFORE(_xlfn.TEXTAFTER(tblRaw[[#This Row],[GOODS DESCRIPTION]],"QTY"),"/")," ")),
tblRaw[[#This Row],[Unit of measure]]
)</f>
        <v>0</v>
      </c>
      <c r="L1510" s="2" t="str">
        <f t="shared" si="165"/>
        <v/>
      </c>
      <c r="M1510" s="2" t="str">
        <f t="shared" si="166"/>
        <v/>
      </c>
      <c r="N1510" s="2">
        <v>6566.4</v>
      </c>
      <c r="O1510" s="2" t="s">
        <v>1917</v>
      </c>
      <c r="P1510" s="2">
        <v>580.39497898391812</v>
      </c>
      <c r="Q1510" s="2">
        <v>3811105.59</v>
      </c>
      <c r="R1510" s="2">
        <v>8.0778702711749215</v>
      </c>
      <c r="S1510" s="2">
        <v>53042.527348643009</v>
      </c>
      <c r="T1510" s="6">
        <v>926861</v>
      </c>
    </row>
    <row r="1511" spans="1:20">
      <c r="A1511" s="5" t="s">
        <v>12</v>
      </c>
      <c r="B1511" s="2" t="s">
        <v>2007</v>
      </c>
      <c r="C1511" s="2" t="s">
        <v>14</v>
      </c>
      <c r="D1511" s="3" t="s">
        <v>15</v>
      </c>
      <c r="E1511" s="2" t="s">
        <v>2009</v>
      </c>
      <c r="F1511" s="2" t="str">
        <f t="shared" si="161"/>
        <v>STAINLESS</v>
      </c>
      <c r="G1511" s="2" t="str">
        <f t="shared" si="162"/>
        <v>STEEL SPORTS BOTTLE 750ML SG-901-A-19</v>
      </c>
      <c r="H1511" s="2" t="str">
        <f t="shared" si="163"/>
        <v>TOTAL 720 PCS</v>
      </c>
      <c r="I1511" s="15" t="str">
        <f t="shared" si="164"/>
        <v>TOTAL</v>
      </c>
      <c r="J1511" s="15" t="str">
        <f t="shared" si="167"/>
        <v/>
      </c>
      <c r="K1511" s="2">
        <f ca="1">IFERROR(
TRIM(_xlfn.TEXTAFTER(_xlfn.TEXTBEFORE(_xlfn.TEXTAFTER(tblRaw[[#This Row],[GOODS DESCRIPTION]],"QTY"),"/")," ")),
tblRaw[[#This Row],[Unit of measure]]
)</f>
        <v>0</v>
      </c>
      <c r="L1511" s="2" t="str">
        <f t="shared" si="165"/>
        <v/>
      </c>
      <c r="M1511" s="2" t="str">
        <f t="shared" si="166"/>
        <v/>
      </c>
      <c r="N1511" s="2">
        <v>132</v>
      </c>
      <c r="O1511" s="2" t="s">
        <v>1917</v>
      </c>
      <c r="P1511" s="2">
        <v>509.33484848484852</v>
      </c>
      <c r="Q1511" s="2">
        <v>67232.2</v>
      </c>
      <c r="R1511" s="2">
        <v>7.0888635836443772</v>
      </c>
      <c r="S1511" s="2">
        <v>935.72999304105781</v>
      </c>
      <c r="T1511" s="6">
        <v>16350.8</v>
      </c>
    </row>
    <row r="1512" spans="1:20">
      <c r="A1512" s="5" t="s">
        <v>12</v>
      </c>
      <c r="B1512" s="2" t="s">
        <v>2007</v>
      </c>
      <c r="C1512" s="2" t="s">
        <v>14</v>
      </c>
      <c r="D1512" s="3" t="s">
        <v>15</v>
      </c>
      <c r="E1512" s="2" t="s">
        <v>2010</v>
      </c>
      <c r="F1512" s="2" t="str">
        <f t="shared" si="161"/>
        <v>STAINLESS</v>
      </c>
      <c r="G1512" s="2" t="str">
        <f t="shared" si="162"/>
        <v>STEEL BOTTLE 750ML SG805-AM-6</v>
      </c>
      <c r="H1512" s="2" t="str">
        <f t="shared" si="163"/>
        <v xml:space="preserve">TOTAL 3780 PCS </v>
      </c>
      <c r="I1512" s="15" t="str">
        <f t="shared" si="164"/>
        <v>NOT V</v>
      </c>
      <c r="J1512" s="15" t="str">
        <f t="shared" si="167"/>
        <v/>
      </c>
      <c r="K1512" s="2">
        <f ca="1">IFERROR(
TRIM(_xlfn.TEXTAFTER(_xlfn.TEXTBEFORE(_xlfn.TEXTAFTER(tblRaw[[#This Row],[GOODS DESCRIPTION]],"QTY"),"/")," ")),
tblRaw[[#This Row],[Unit of measure]]
)</f>
        <v>0</v>
      </c>
      <c r="L1512" s="2" t="str">
        <f t="shared" si="165"/>
        <v/>
      </c>
      <c r="M1512" s="2" t="str">
        <f t="shared" si="166"/>
        <v/>
      </c>
      <c r="N1512" s="2">
        <v>567</v>
      </c>
      <c r="O1512" s="2" t="s">
        <v>1917</v>
      </c>
      <c r="P1512" s="2">
        <v>597.8172486772487</v>
      </c>
      <c r="Q1512" s="2">
        <v>338962.38</v>
      </c>
      <c r="R1512" s="2">
        <v>8.320351408173261</v>
      </c>
      <c r="S1512" s="2">
        <v>4717.6392484342387</v>
      </c>
      <c r="T1512" s="6">
        <v>82435.600000000006</v>
      </c>
    </row>
    <row r="1513" spans="1:20">
      <c r="A1513" s="5" t="s">
        <v>12</v>
      </c>
      <c r="B1513" s="2" t="s">
        <v>2007</v>
      </c>
      <c r="C1513" s="2" t="s">
        <v>14</v>
      </c>
      <c r="D1513" s="3" t="s">
        <v>15</v>
      </c>
      <c r="E1513" s="2" t="s">
        <v>2011</v>
      </c>
      <c r="F1513" s="2" t="str">
        <f t="shared" si="161"/>
        <v>STEEL</v>
      </c>
      <c r="G1513" s="2" t="str">
        <f t="shared" si="162"/>
        <v>SPOON HOLDER ROUND -MP-96</v>
      </c>
      <c r="H1513" s="2" t="str">
        <f t="shared" si="163"/>
        <v>TOTAL 20700 PCS</v>
      </c>
      <c r="I1513" s="15" t="str">
        <f t="shared" si="164"/>
        <v>TOTAL</v>
      </c>
      <c r="J1513" s="15" t="str">
        <f t="shared" si="167"/>
        <v/>
      </c>
      <c r="K1513" s="2">
        <f ca="1">IFERROR(
TRIM(_xlfn.TEXTAFTER(_xlfn.TEXTBEFORE(_xlfn.TEXTAFTER(tblRaw[[#This Row],[GOODS DESCRIPTION]],"QTY"),"/")," ")),
tblRaw[[#This Row],[Unit of measure]]
)</f>
        <v>0</v>
      </c>
      <c r="L1513" s="2" t="str">
        <f t="shared" si="165"/>
        <v/>
      </c>
      <c r="M1513" s="2" t="str">
        <f t="shared" si="166"/>
        <v/>
      </c>
      <c r="N1513" s="2">
        <v>4427.5</v>
      </c>
      <c r="O1513" s="2" t="s">
        <v>1917</v>
      </c>
      <c r="P1513" s="2">
        <v>252.93033766233771</v>
      </c>
      <c r="Q1513" s="2">
        <v>1119849.07</v>
      </c>
      <c r="R1513" s="2">
        <v>3.5202552214660781</v>
      </c>
      <c r="S1513" s="2">
        <v>15585.92999304106</v>
      </c>
      <c r="T1513" s="6">
        <v>272347.3</v>
      </c>
    </row>
    <row r="1514" spans="1:20">
      <c r="A1514" s="5" t="s">
        <v>12</v>
      </c>
      <c r="B1514" s="2" t="s">
        <v>2012</v>
      </c>
      <c r="C1514" s="2" t="s">
        <v>14</v>
      </c>
      <c r="D1514" s="3" t="s">
        <v>15</v>
      </c>
      <c r="E1514" s="2" t="s">
        <v>2013</v>
      </c>
      <c r="F1514" s="2" t="str">
        <f t="shared" si="161"/>
        <v>STEEL</v>
      </c>
      <c r="G1514" s="2" t="str">
        <f t="shared" si="162"/>
        <v>ZHARA-AM-60</v>
      </c>
      <c r="H1514" s="2" t="str">
        <f t="shared" si="163"/>
        <v>TOTAL 1440 PCS</v>
      </c>
      <c r="I1514" s="15" t="str">
        <f t="shared" si="164"/>
        <v xml:space="preserve">MILD </v>
      </c>
      <c r="J1514" s="15" t="str">
        <f t="shared" si="167"/>
        <v/>
      </c>
      <c r="K1514" s="2">
        <f ca="1">IFERROR(
TRIM(_xlfn.TEXTAFTER(_xlfn.TEXTBEFORE(_xlfn.TEXTAFTER(tblRaw[[#This Row],[GOODS DESCRIPTION]],"QTY"),"/")," ")),
tblRaw[[#This Row],[Unit of measure]]
)</f>
        <v>0</v>
      </c>
      <c r="L1514" s="2" t="str">
        <f t="shared" si="165"/>
        <v/>
      </c>
      <c r="M1514" s="2" t="str">
        <f t="shared" si="166"/>
        <v/>
      </c>
      <c r="N1514" s="2">
        <v>103.2</v>
      </c>
      <c r="O1514" s="2" t="s">
        <v>1917</v>
      </c>
      <c r="P1514" s="2">
        <v>309.49166666666667</v>
      </c>
      <c r="Q1514" s="2">
        <v>31939.54</v>
      </c>
      <c r="R1514" s="2">
        <v>4.4213095238095237</v>
      </c>
      <c r="S1514" s="2">
        <v>456.27914285714292</v>
      </c>
      <c r="T1514" s="6">
        <v>7767.8</v>
      </c>
    </row>
    <row r="1515" spans="1:20">
      <c r="A1515" s="5" t="s">
        <v>12</v>
      </c>
      <c r="B1515" s="2" t="s">
        <v>2014</v>
      </c>
      <c r="C1515" s="2" t="s">
        <v>14</v>
      </c>
      <c r="D1515" s="3" t="s">
        <v>15</v>
      </c>
      <c r="E1515" s="2" t="s">
        <v>2015</v>
      </c>
      <c r="F1515" s="2" t="str">
        <f t="shared" si="161"/>
        <v>STEEL</v>
      </c>
      <c r="G1515" s="2" t="str">
        <f t="shared" si="162"/>
        <v>LUNCH BOX 6862 -AM-22</v>
      </c>
      <c r="H1515" s="2" t="str">
        <f t="shared" si="163"/>
        <v>TOTAL 336 PCS</v>
      </c>
      <c r="I1515" s="15" t="str">
        <f t="shared" si="164"/>
        <v xml:space="preserve">MILD </v>
      </c>
      <c r="J1515" s="15" t="str">
        <f t="shared" si="167"/>
        <v/>
      </c>
      <c r="K1515" s="2">
        <f ca="1">IFERROR(
TRIM(_xlfn.TEXTAFTER(_xlfn.TEXTBEFORE(_xlfn.TEXTAFTER(tblRaw[[#This Row],[GOODS DESCRIPTION]],"QTY"),"/")," ")),
tblRaw[[#This Row],[Unit of measure]]
)</f>
        <v>0</v>
      </c>
      <c r="L1515" s="2" t="str">
        <f t="shared" si="165"/>
        <v/>
      </c>
      <c r="M1515" s="2" t="str">
        <f t="shared" si="166"/>
        <v/>
      </c>
      <c r="N1515" s="2">
        <v>87.5</v>
      </c>
      <c r="O1515" s="2" t="s">
        <v>1917</v>
      </c>
      <c r="P1515" s="2">
        <v>500.46114285714282</v>
      </c>
      <c r="Q1515" s="2">
        <v>43790.35</v>
      </c>
      <c r="R1515" s="2">
        <v>7.1494448979591834</v>
      </c>
      <c r="S1515" s="2">
        <v>625.57642857142855</v>
      </c>
      <c r="T1515" s="6">
        <v>10649.8</v>
      </c>
    </row>
    <row r="1516" spans="1:20">
      <c r="A1516" s="5" t="s">
        <v>12</v>
      </c>
      <c r="B1516" s="2" t="s">
        <v>2014</v>
      </c>
      <c r="C1516" s="2" t="s">
        <v>14</v>
      </c>
      <c r="D1516" s="3" t="s">
        <v>15</v>
      </c>
      <c r="E1516" s="2" t="s">
        <v>2016</v>
      </c>
      <c r="F1516" s="2" t="str">
        <f t="shared" si="161"/>
        <v>STEEL</v>
      </c>
      <c r="G1516" s="2" t="str">
        <f t="shared" si="162"/>
        <v>ZHARA-AM-60</v>
      </c>
      <c r="H1516" s="2" t="str">
        <f t="shared" si="163"/>
        <v>TOTAL 960 PCS</v>
      </c>
      <c r="I1516" s="15" t="str">
        <f t="shared" si="164"/>
        <v xml:space="preserve">MILD </v>
      </c>
      <c r="J1516" s="15" t="str">
        <f t="shared" si="167"/>
        <v/>
      </c>
      <c r="K1516" s="2">
        <f ca="1">IFERROR(
TRIM(_xlfn.TEXTAFTER(_xlfn.TEXTBEFORE(_xlfn.TEXTAFTER(tblRaw[[#This Row],[GOODS DESCRIPTION]],"QTY"),"/")," ")),
tblRaw[[#This Row],[Unit of measure]]
)</f>
        <v>0</v>
      </c>
      <c r="L1516" s="2" t="str">
        <f t="shared" si="165"/>
        <v/>
      </c>
      <c r="M1516" s="2" t="str">
        <f t="shared" si="166"/>
        <v/>
      </c>
      <c r="N1516" s="2">
        <v>68.8</v>
      </c>
      <c r="O1516" s="2" t="s">
        <v>1917</v>
      </c>
      <c r="P1516" s="2">
        <v>308.2264534883721</v>
      </c>
      <c r="Q1516" s="2">
        <v>21205.98</v>
      </c>
      <c r="R1516" s="2">
        <v>4.4032350498338868</v>
      </c>
      <c r="S1516" s="2">
        <v>302.9425714285714</v>
      </c>
      <c r="T1516" s="6">
        <v>5157.3</v>
      </c>
    </row>
    <row r="1517" spans="1:20">
      <c r="A1517" s="5" t="s">
        <v>12</v>
      </c>
      <c r="B1517" s="2" t="s">
        <v>2014</v>
      </c>
      <c r="C1517" s="2" t="s">
        <v>14</v>
      </c>
      <c r="D1517" s="3" t="s">
        <v>15</v>
      </c>
      <c r="E1517" s="2" t="s">
        <v>2017</v>
      </c>
      <c r="F1517" s="2" t="str">
        <f t="shared" si="161"/>
        <v>STEEL</v>
      </c>
      <c r="G1517" s="2" t="str">
        <f t="shared" si="162"/>
        <v>LUNCH BOX 2652 -AM-20</v>
      </c>
      <c r="H1517" s="2" t="str">
        <f t="shared" si="163"/>
        <v>TOTAL 288 PCS</v>
      </c>
      <c r="I1517" s="15" t="str">
        <f t="shared" si="164"/>
        <v xml:space="preserve">MILD </v>
      </c>
      <c r="J1517" s="15" t="str">
        <f t="shared" si="167"/>
        <v/>
      </c>
      <c r="K1517" s="2">
        <f ca="1">IFERROR(
TRIM(_xlfn.TEXTAFTER(_xlfn.TEXTBEFORE(_xlfn.TEXTAFTER(tblRaw[[#This Row],[GOODS DESCRIPTION]],"QTY"),"/")," ")),
tblRaw[[#This Row],[Unit of measure]]
)</f>
        <v>0</v>
      </c>
      <c r="L1517" s="2" t="str">
        <f t="shared" si="165"/>
        <v/>
      </c>
      <c r="M1517" s="2" t="str">
        <f t="shared" si="166"/>
        <v/>
      </c>
      <c r="N1517" s="2">
        <v>57.6</v>
      </c>
      <c r="O1517" s="2" t="s">
        <v>1917</v>
      </c>
      <c r="P1517" s="2">
        <v>662.68697916666656</v>
      </c>
      <c r="Q1517" s="2">
        <v>38170.769999999997</v>
      </c>
      <c r="R1517" s="2">
        <v>9.4669568452380943</v>
      </c>
      <c r="S1517" s="2">
        <v>545.29671428571419</v>
      </c>
      <c r="T1517" s="6">
        <v>9283.2000000000007</v>
      </c>
    </row>
    <row r="1518" spans="1:20">
      <c r="A1518" s="5" t="s">
        <v>12</v>
      </c>
      <c r="B1518" s="2" t="s">
        <v>2014</v>
      </c>
      <c r="C1518" s="2" t="s">
        <v>14</v>
      </c>
      <c r="D1518" s="3" t="s">
        <v>15</v>
      </c>
      <c r="E1518" s="2" t="s">
        <v>2018</v>
      </c>
      <c r="F1518" s="2" t="str">
        <f t="shared" si="161"/>
        <v>STEEL</v>
      </c>
      <c r="G1518" s="2" t="str">
        <f t="shared" si="162"/>
        <v>LUNCH BOX 6861 -AM-21</v>
      </c>
      <c r="H1518" s="2" t="str">
        <f t="shared" si="163"/>
        <v>TOTAL 420 PCS</v>
      </c>
      <c r="I1518" s="15" t="str">
        <f t="shared" si="164"/>
        <v xml:space="preserve">MILD </v>
      </c>
      <c r="J1518" s="15" t="str">
        <f t="shared" si="167"/>
        <v/>
      </c>
      <c r="K1518" s="2">
        <f ca="1">IFERROR(
TRIM(_xlfn.TEXTAFTER(_xlfn.TEXTBEFORE(_xlfn.TEXTAFTER(tblRaw[[#This Row],[GOODS DESCRIPTION]],"QTY"),"/")," ")),
tblRaw[[#This Row],[Unit of measure]]
)</f>
        <v>0</v>
      </c>
      <c r="L1518" s="2" t="str">
        <f t="shared" si="165"/>
        <v/>
      </c>
      <c r="M1518" s="2" t="str">
        <f t="shared" si="166"/>
        <v/>
      </c>
      <c r="N1518" s="2">
        <v>77</v>
      </c>
      <c r="O1518" s="2" t="s">
        <v>1917</v>
      </c>
      <c r="P1518" s="2">
        <v>586.37753246753243</v>
      </c>
      <c r="Q1518" s="2">
        <v>45151.07</v>
      </c>
      <c r="R1518" s="2">
        <v>8.3768218923933198</v>
      </c>
      <c r="S1518" s="2">
        <v>645.01528571428571</v>
      </c>
      <c r="T1518" s="6">
        <v>10980.7</v>
      </c>
    </row>
    <row r="1519" spans="1:20">
      <c r="A1519" s="5" t="s">
        <v>12</v>
      </c>
      <c r="B1519" s="2" t="s">
        <v>2014</v>
      </c>
      <c r="C1519" s="2" t="s">
        <v>14</v>
      </c>
      <c r="D1519" s="3" t="s">
        <v>15</v>
      </c>
      <c r="E1519" s="2" t="s">
        <v>2019</v>
      </c>
      <c r="F1519" s="2" t="str">
        <f t="shared" si="161"/>
        <v>STEEL</v>
      </c>
      <c r="G1519" s="2" t="str">
        <f t="shared" si="162"/>
        <v>LUNCH BOX 2651-AM-19</v>
      </c>
      <c r="H1519" s="2" t="str">
        <f t="shared" si="163"/>
        <v>TOTAL 480 PCS</v>
      </c>
      <c r="I1519" s="15" t="str">
        <f t="shared" si="164"/>
        <v xml:space="preserve">MILD </v>
      </c>
      <c r="J1519" s="15" t="str">
        <f t="shared" si="167"/>
        <v/>
      </c>
      <c r="K1519" s="2">
        <f ca="1">IFERROR(
TRIM(_xlfn.TEXTAFTER(_xlfn.TEXTBEFORE(_xlfn.TEXTAFTER(tblRaw[[#This Row],[GOODS DESCRIPTION]],"QTY"),"/")," ")),
tblRaw[[#This Row],[Unit of measure]]
)</f>
        <v>0</v>
      </c>
      <c r="L1519" s="2" t="str">
        <f t="shared" si="165"/>
        <v/>
      </c>
      <c r="M1519" s="2" t="str">
        <f t="shared" si="166"/>
        <v/>
      </c>
      <c r="N1519" s="2">
        <v>72</v>
      </c>
      <c r="O1519" s="2" t="s">
        <v>1917</v>
      </c>
      <c r="P1519" s="2">
        <v>667.59569444444446</v>
      </c>
      <c r="Q1519" s="2">
        <v>48066.89</v>
      </c>
      <c r="R1519" s="2">
        <v>9.5370813492063498</v>
      </c>
      <c r="S1519" s="2">
        <v>686.66985714285715</v>
      </c>
      <c r="T1519" s="6">
        <v>11689.9</v>
      </c>
    </row>
    <row r="1520" spans="1:20">
      <c r="A1520" s="5" t="s">
        <v>12</v>
      </c>
      <c r="B1520" s="2" t="s">
        <v>2020</v>
      </c>
      <c r="C1520" s="2" t="s">
        <v>14</v>
      </c>
      <c r="D1520" s="3" t="s">
        <v>18</v>
      </c>
      <c r="E1520" s="2" t="s">
        <v>2021</v>
      </c>
      <c r="F1520" s="2" t="str">
        <f t="shared" si="161"/>
        <v>SS</v>
      </c>
      <c r="G1520" s="2" t="str">
        <f t="shared" si="162"/>
        <v>SCOURER 3 PCS SET</v>
      </c>
      <c r="H1520" s="2" t="str">
        <f t="shared" si="163"/>
        <v>MADE OF STEEL</v>
      </c>
      <c r="I1520" s="15" t="str">
        <f t="shared" si="164"/>
        <v>MADE</v>
      </c>
      <c r="J1520" s="15">
        <f t="shared" si="167"/>
        <v>106800</v>
      </c>
      <c r="K1520" s="2">
        <f ca="1">IFERROR(
TRIM(_xlfn.TEXTAFTER(_xlfn.TEXTBEFORE(_xlfn.TEXTAFTER(tblRaw[[#This Row],[GOODS DESCRIPTION]],"QTY"),"/")," ")),
tblRaw[[#This Row],[Unit of measure]]
)</f>
        <v>0</v>
      </c>
      <c r="L1520" s="2" t="str">
        <f t="shared" si="165"/>
        <v/>
      </c>
      <c r="M1520" s="2" t="str">
        <f t="shared" si="166"/>
        <v/>
      </c>
      <c r="N1520" s="2">
        <v>6401</v>
      </c>
      <c r="O1520" s="2" t="s">
        <v>1917</v>
      </c>
      <c r="P1520" s="2">
        <v>250.07735041399781</v>
      </c>
      <c r="Q1520" s="2">
        <v>1600745.12</v>
      </c>
      <c r="R1520" s="2">
        <v>3.572533577342826</v>
      </c>
      <c r="S1520" s="2">
        <v>22867.787428571432</v>
      </c>
      <c r="T1520" s="6">
        <v>495910.9</v>
      </c>
    </row>
    <row r="1521" spans="1:20">
      <c r="A1521" s="5" t="s">
        <v>12</v>
      </c>
      <c r="B1521" s="2" t="s">
        <v>2022</v>
      </c>
      <c r="C1521" s="2" t="s">
        <v>14</v>
      </c>
      <c r="D1521" s="3" t="s">
        <v>15</v>
      </c>
      <c r="E1521" s="2" t="s">
        <v>2023</v>
      </c>
      <c r="F1521" s="2" t="str">
        <f t="shared" si="161"/>
        <v>STEEL</v>
      </c>
      <c r="G1521" s="2" t="str">
        <f t="shared" si="162"/>
        <v>LUNCH BOX-6527</v>
      </c>
      <c r="H1521" s="2" t="str">
        <f t="shared" si="163"/>
        <v>TOTAL 26112 PCS</v>
      </c>
      <c r="I1521" s="15" t="str">
        <f t="shared" si="164"/>
        <v xml:space="preserve">MILD </v>
      </c>
      <c r="J1521" s="15" t="str">
        <f t="shared" si="167"/>
        <v/>
      </c>
      <c r="K1521" s="2">
        <f ca="1">IFERROR(
TRIM(_xlfn.TEXTAFTER(_xlfn.TEXTBEFORE(_xlfn.TEXTAFTER(tblRaw[[#This Row],[GOODS DESCRIPTION]],"QTY"),"/")," ")),
tblRaw[[#This Row],[Unit of measure]]
)</f>
        <v>0</v>
      </c>
      <c r="L1521" s="2" t="str">
        <f t="shared" si="165"/>
        <v/>
      </c>
      <c r="M1521" s="2" t="str">
        <f t="shared" si="166"/>
        <v/>
      </c>
      <c r="N1521" s="2">
        <v>9095.68</v>
      </c>
      <c r="O1521" s="2" t="s">
        <v>1917</v>
      </c>
      <c r="P1521" s="2">
        <v>408.92974796826621</v>
      </c>
      <c r="Q1521" s="2">
        <v>3719494.13</v>
      </c>
      <c r="R1521" s="2">
        <v>5.8418535424038032</v>
      </c>
      <c r="S1521" s="2">
        <v>53135.630428571429</v>
      </c>
      <c r="T1521" s="6">
        <v>904580.9</v>
      </c>
    </row>
    <row r="1522" spans="1:20">
      <c r="A1522" s="5" t="s">
        <v>12</v>
      </c>
      <c r="B1522" s="2" t="s">
        <v>2022</v>
      </c>
      <c r="C1522" s="2" t="s">
        <v>14</v>
      </c>
      <c r="D1522" s="3" t="s">
        <v>15</v>
      </c>
      <c r="E1522" s="2" t="s">
        <v>2024</v>
      </c>
      <c r="F1522" s="2" t="str">
        <f t="shared" si="161"/>
        <v>STEEL</v>
      </c>
      <c r="G1522" s="2" t="str">
        <f t="shared" si="162"/>
        <v>ZHARA-NP-003</v>
      </c>
      <c r="H1522" s="2" t="str">
        <f t="shared" si="163"/>
        <v>TOTAL 71880 PCS</v>
      </c>
      <c r="I1522" s="15" t="str">
        <f t="shared" si="164"/>
        <v>TOTAL</v>
      </c>
      <c r="J1522" s="15" t="str">
        <f t="shared" si="167"/>
        <v/>
      </c>
      <c r="K1522" s="2">
        <f ca="1">IFERROR(
TRIM(_xlfn.TEXTAFTER(_xlfn.TEXTBEFORE(_xlfn.TEXTAFTER(tblRaw[[#This Row],[GOODS DESCRIPTION]],"QTY"),"/")," ")),
tblRaw[[#This Row],[Unit of measure]]
)</f>
        <v>0</v>
      </c>
      <c r="L1522" s="2" t="str">
        <f t="shared" si="165"/>
        <v/>
      </c>
      <c r="M1522" s="2" t="str">
        <f t="shared" si="166"/>
        <v/>
      </c>
      <c r="N1522" s="2">
        <v>6708.8</v>
      </c>
      <c r="O1522" s="2" t="s">
        <v>1917</v>
      </c>
      <c r="P1522" s="2">
        <v>346.91774087765327</v>
      </c>
      <c r="Q1522" s="2">
        <v>2327401.7400000002</v>
      </c>
      <c r="R1522" s="2">
        <v>4.9559677268236184</v>
      </c>
      <c r="S1522" s="2">
        <v>33248.596285714288</v>
      </c>
      <c r="T1522" s="6">
        <v>566024.1</v>
      </c>
    </row>
    <row r="1523" spans="1:20">
      <c r="A1523" s="5" t="s">
        <v>12</v>
      </c>
      <c r="B1523" s="2" t="s">
        <v>2025</v>
      </c>
      <c r="C1523" s="2" t="s">
        <v>14</v>
      </c>
      <c r="D1523" s="3" t="s">
        <v>18</v>
      </c>
      <c r="E1523" s="2" t="s">
        <v>2026</v>
      </c>
      <c r="F1523" s="2" t="str">
        <f t="shared" si="161"/>
        <v>STEEL</v>
      </c>
      <c r="G1523" s="2" t="str">
        <f t="shared" si="162"/>
        <v>SCRUBBER 2PCS SET</v>
      </c>
      <c r="H1523" s="2" t="str">
        <f t="shared" si="163"/>
        <v>ITEM NO. 8001-2</v>
      </c>
      <c r="I1523" s="15" t="str">
        <f t="shared" si="164"/>
        <v>ITEM</v>
      </c>
      <c r="J1523" s="15">
        <f t="shared" si="167"/>
        <v>167400</v>
      </c>
      <c r="K1523" s="2">
        <f ca="1">IFERROR(
TRIM(_xlfn.TEXTAFTER(_xlfn.TEXTBEFORE(_xlfn.TEXTAFTER(tblRaw[[#This Row],[GOODS DESCRIPTION]],"QTY"),"/")," ")),
tblRaw[[#This Row],[Unit of measure]]
)</f>
        <v>0</v>
      </c>
      <c r="L1523" s="2" t="str">
        <f t="shared" si="165"/>
        <v/>
      </c>
      <c r="M1523" s="2" t="str">
        <f t="shared" si="166"/>
        <v/>
      </c>
      <c r="N1523" s="2">
        <v>4882</v>
      </c>
      <c r="O1523" s="2" t="s">
        <v>1917</v>
      </c>
      <c r="P1523" s="2">
        <v>400.61963744367063</v>
      </c>
      <c r="Q1523" s="2">
        <v>1955825.07</v>
      </c>
      <c r="R1523" s="2">
        <v>5.7231376777667231</v>
      </c>
      <c r="S1523" s="2">
        <v>27940.358142857149</v>
      </c>
      <c r="T1523" s="6">
        <v>605914.69999999995</v>
      </c>
    </row>
    <row r="1524" spans="1:20">
      <c r="A1524" s="5" t="s">
        <v>12</v>
      </c>
      <c r="B1524" s="2" t="s">
        <v>2027</v>
      </c>
      <c r="C1524" s="2" t="s">
        <v>14</v>
      </c>
      <c r="D1524" s="3" t="s">
        <v>15</v>
      </c>
      <c r="E1524" s="2" t="s">
        <v>2028</v>
      </c>
      <c r="F1524" s="2" t="str">
        <f t="shared" si="161"/>
        <v>STEEL</v>
      </c>
      <c r="G1524" s="2" t="str">
        <f t="shared" si="162"/>
        <v>SPOON HOLDER ROUND-MP-96</v>
      </c>
      <c r="H1524" s="2" t="str">
        <f t="shared" si="163"/>
        <v>MILD STEEL</v>
      </c>
      <c r="I1524" s="15" t="str">
        <f t="shared" si="164"/>
        <v>MILD</v>
      </c>
      <c r="J1524" s="15" t="str">
        <f t="shared" si="167"/>
        <v/>
      </c>
      <c r="K1524" s="2">
        <f ca="1">IFERROR(
TRIM(_xlfn.TEXTAFTER(_xlfn.TEXTBEFORE(_xlfn.TEXTAFTER(tblRaw[[#This Row],[GOODS DESCRIPTION]],"QTY"),"/")," ")),
tblRaw[[#This Row],[Unit of measure]]
)</f>
        <v>0</v>
      </c>
      <c r="L1524" s="2" t="str">
        <f t="shared" si="165"/>
        <v/>
      </c>
      <c r="M1524" s="2" t="str">
        <f t="shared" si="166"/>
        <v/>
      </c>
      <c r="N1524" s="2">
        <v>1740.2</v>
      </c>
      <c r="O1524" s="2" t="s">
        <v>17</v>
      </c>
      <c r="P1524" s="2">
        <v>246.9528215147684</v>
      </c>
      <c r="Q1524" s="2">
        <v>429747.3</v>
      </c>
      <c r="R1524" s="2">
        <v>3.5456255781014838</v>
      </c>
      <c r="S1524" s="2">
        <v>6170.0976310122032</v>
      </c>
      <c r="T1524" s="6">
        <v>104514.5</v>
      </c>
    </row>
    <row r="1525" spans="1:20">
      <c r="A1525" s="5" t="s">
        <v>12</v>
      </c>
      <c r="B1525" s="2" t="s">
        <v>2027</v>
      </c>
      <c r="C1525" s="2" t="s">
        <v>14</v>
      </c>
      <c r="D1525" s="3" t="s">
        <v>15</v>
      </c>
      <c r="E1525" s="2" t="s">
        <v>2029</v>
      </c>
      <c r="F1525" s="2" t="str">
        <f t="shared" si="161"/>
        <v>STEEL</v>
      </c>
      <c r="G1525" s="2" t="str">
        <f t="shared" si="162"/>
        <v>TEA STRAINER -NP-55</v>
      </c>
      <c r="H1525" s="2" t="str">
        <f t="shared" si="163"/>
        <v>MILD STEEL</v>
      </c>
      <c r="I1525" s="15" t="str">
        <f t="shared" si="164"/>
        <v>MILD</v>
      </c>
      <c r="J1525" s="15" t="str">
        <f t="shared" si="167"/>
        <v/>
      </c>
      <c r="K1525" s="2">
        <f ca="1">IFERROR(
TRIM(_xlfn.TEXTAFTER(_xlfn.TEXTBEFORE(_xlfn.TEXTAFTER(tblRaw[[#This Row],[GOODS DESCRIPTION]],"QTY"),"/")," ")),
tblRaw[[#This Row],[Unit of measure]]
)</f>
        <v>0</v>
      </c>
      <c r="L1525" s="2" t="str">
        <f t="shared" si="165"/>
        <v/>
      </c>
      <c r="M1525" s="2" t="str">
        <f t="shared" si="166"/>
        <v/>
      </c>
      <c r="N1525" s="2">
        <v>2310</v>
      </c>
      <c r="O1525" s="2" t="s">
        <v>17</v>
      </c>
      <c r="P1525" s="2">
        <v>486.16324675324682</v>
      </c>
      <c r="Q1525" s="2">
        <v>1123037.1000000001</v>
      </c>
      <c r="R1525" s="2">
        <v>6.9800896877709508</v>
      </c>
      <c r="S1525" s="2">
        <v>16124.0071787509</v>
      </c>
      <c r="T1525" s="6">
        <v>273122.59999999998</v>
      </c>
    </row>
    <row r="1526" spans="1:20">
      <c r="A1526" s="5" t="s">
        <v>12</v>
      </c>
      <c r="B1526" s="2" t="s">
        <v>2027</v>
      </c>
      <c r="C1526" s="2" t="s">
        <v>14</v>
      </c>
      <c r="D1526" s="3" t="s">
        <v>15</v>
      </c>
      <c r="E1526" s="2" t="s">
        <v>2030</v>
      </c>
      <c r="F1526" s="2" t="str">
        <f t="shared" si="161"/>
        <v>STEEL</v>
      </c>
      <c r="G1526" s="2" t="str">
        <f t="shared" si="162"/>
        <v>ZHARA-RS-07</v>
      </c>
      <c r="H1526" s="2" t="str">
        <f t="shared" si="163"/>
        <v>MILD STEEL</v>
      </c>
      <c r="I1526" s="15" t="str">
        <f t="shared" si="164"/>
        <v/>
      </c>
      <c r="J1526" s="15" t="str">
        <f t="shared" si="167"/>
        <v/>
      </c>
      <c r="K1526" s="2">
        <f ca="1">IFERROR(
TRIM(_xlfn.TEXTAFTER(_xlfn.TEXTBEFORE(_xlfn.TEXTAFTER(tblRaw[[#This Row],[GOODS DESCRIPTION]],"QTY"),"/")," ")),
tblRaw[[#This Row],[Unit of measure]]
)</f>
        <v>0</v>
      </c>
      <c r="L1526" s="2" t="str">
        <f t="shared" si="165"/>
        <v/>
      </c>
      <c r="M1526" s="2" t="str">
        <f t="shared" si="166"/>
        <v/>
      </c>
      <c r="N1526" s="2">
        <v>20</v>
      </c>
      <c r="O1526" s="2" t="s">
        <v>17</v>
      </c>
      <c r="P1526" s="2">
        <v>3708.39</v>
      </c>
      <c r="Q1526" s="2">
        <v>74167.8</v>
      </c>
      <c r="R1526" s="2">
        <v>53.243216080402007</v>
      </c>
      <c r="S1526" s="2">
        <v>1064.86432160804</v>
      </c>
      <c r="T1526" s="6">
        <v>18037.7</v>
      </c>
    </row>
    <row r="1527" spans="1:20">
      <c r="A1527" s="5" t="s">
        <v>12</v>
      </c>
      <c r="B1527" s="2" t="s">
        <v>2027</v>
      </c>
      <c r="C1527" s="2" t="s">
        <v>14</v>
      </c>
      <c r="D1527" s="3" t="s">
        <v>15</v>
      </c>
      <c r="E1527" s="2" t="s">
        <v>2031</v>
      </c>
      <c r="F1527" s="2" t="str">
        <f t="shared" si="161"/>
        <v>STAINLESS</v>
      </c>
      <c r="G1527" s="2" t="str">
        <f t="shared" si="162"/>
        <v>STEEL GRATER WITH HANDLE-DS-25</v>
      </c>
      <c r="H1527" s="2" t="str">
        <f t="shared" si="163"/>
        <v>MILD STEEL</v>
      </c>
      <c r="I1527" s="15" t="str">
        <f t="shared" si="164"/>
        <v/>
      </c>
      <c r="J1527" s="15" t="str">
        <f t="shared" si="167"/>
        <v/>
      </c>
      <c r="K1527" s="2">
        <f ca="1">IFERROR(
TRIM(_xlfn.TEXTAFTER(_xlfn.TEXTBEFORE(_xlfn.TEXTAFTER(tblRaw[[#This Row],[GOODS DESCRIPTION]],"QTY"),"/")," ")),
tblRaw[[#This Row],[Unit of measure]]
)</f>
        <v>0</v>
      </c>
      <c r="L1527" s="2" t="str">
        <f t="shared" si="165"/>
        <v/>
      </c>
      <c r="M1527" s="2" t="str">
        <f t="shared" si="166"/>
        <v/>
      </c>
      <c r="N1527" s="2">
        <v>1700</v>
      </c>
      <c r="O1527" s="2" t="s">
        <v>17</v>
      </c>
      <c r="P1527" s="2">
        <v>469.02801764705879</v>
      </c>
      <c r="Q1527" s="2">
        <v>797347.63</v>
      </c>
      <c r="R1527" s="2">
        <v>6.7340706051264716</v>
      </c>
      <c r="S1527" s="2">
        <v>11447.920028715</v>
      </c>
      <c r="T1527" s="6">
        <v>193915</v>
      </c>
    </row>
    <row r="1528" spans="1:20">
      <c r="A1528" s="5" t="s">
        <v>12</v>
      </c>
      <c r="B1528" s="2" t="s">
        <v>2032</v>
      </c>
      <c r="C1528" s="2" t="s">
        <v>14</v>
      </c>
      <c r="D1528" s="3" t="s">
        <v>15</v>
      </c>
      <c r="E1528" s="2" t="s">
        <v>2033</v>
      </c>
      <c r="F1528" s="2" t="str">
        <f t="shared" si="161"/>
        <v>STEEL</v>
      </c>
      <c r="G1528" s="2" t="str">
        <f t="shared" si="162"/>
        <v>LUNCH BOX 3LAYER -8505</v>
      </c>
      <c r="H1528" s="2" t="str">
        <f t="shared" si="163"/>
        <v>MILD STEEL</v>
      </c>
      <c r="I1528" s="15" t="str">
        <f t="shared" si="164"/>
        <v/>
      </c>
      <c r="J1528" s="15" t="str">
        <f t="shared" si="167"/>
        <v/>
      </c>
      <c r="K1528" s="2">
        <f ca="1">IFERROR(
TRIM(_xlfn.TEXTAFTER(_xlfn.TEXTBEFORE(_xlfn.TEXTAFTER(tblRaw[[#This Row],[GOODS DESCRIPTION]],"QTY"),"/")," ")),
tblRaw[[#This Row],[Unit of measure]]
)</f>
        <v>0</v>
      </c>
      <c r="L1528" s="2" t="str">
        <f t="shared" si="165"/>
        <v/>
      </c>
      <c r="M1528" s="2" t="str">
        <f t="shared" si="166"/>
        <v/>
      </c>
      <c r="N1528" s="2">
        <v>10892</v>
      </c>
      <c r="O1528" s="2" t="s">
        <v>17</v>
      </c>
      <c r="P1528" s="2">
        <v>376.32973834006611</v>
      </c>
      <c r="Q1528" s="2">
        <v>4098983.51</v>
      </c>
      <c r="R1528" s="2">
        <v>5.4031548936118599</v>
      </c>
      <c r="S1528" s="2">
        <v>58851.16310122038</v>
      </c>
      <c r="T1528" s="6">
        <v>996872.8</v>
      </c>
    </row>
    <row r="1529" spans="1:20">
      <c r="A1529" s="5" t="s">
        <v>12</v>
      </c>
      <c r="B1529" s="2" t="s">
        <v>2032</v>
      </c>
      <c r="C1529" s="2" t="s">
        <v>14</v>
      </c>
      <c r="D1529" s="3" t="s">
        <v>15</v>
      </c>
      <c r="E1529" s="2" t="s">
        <v>2034</v>
      </c>
      <c r="F1529" s="2" t="str">
        <f t="shared" si="161"/>
        <v>STEEL</v>
      </c>
      <c r="G1529" s="2" t="str">
        <f t="shared" si="162"/>
        <v>MULTI GRATER AND SLICER-RS-04</v>
      </c>
      <c r="H1529" s="2" t="str">
        <f t="shared" si="163"/>
        <v>MILD STEEL</v>
      </c>
      <c r="I1529" s="15" t="str">
        <f t="shared" si="164"/>
        <v/>
      </c>
      <c r="J1529" s="15" t="str">
        <f t="shared" si="167"/>
        <v/>
      </c>
      <c r="K1529" s="2">
        <f ca="1">IFERROR(
TRIM(_xlfn.TEXTAFTER(_xlfn.TEXTBEFORE(_xlfn.TEXTAFTER(tblRaw[[#This Row],[GOODS DESCRIPTION]],"QTY"),"/")," ")),
tblRaw[[#This Row],[Unit of measure]]
)</f>
        <v>0</v>
      </c>
      <c r="L1529" s="2" t="str">
        <f t="shared" si="165"/>
        <v/>
      </c>
      <c r="M1529" s="2" t="str">
        <f t="shared" si="166"/>
        <v/>
      </c>
      <c r="N1529" s="2">
        <v>170</v>
      </c>
      <c r="O1529" s="2" t="s">
        <v>17</v>
      </c>
      <c r="P1529" s="2">
        <v>267.97964705882362</v>
      </c>
      <c r="Q1529" s="2">
        <v>45556.54</v>
      </c>
      <c r="R1529" s="2">
        <v>3.8475182635868421</v>
      </c>
      <c r="S1529" s="2">
        <v>654.07810480976309</v>
      </c>
      <c r="T1529" s="6">
        <v>11079.4</v>
      </c>
    </row>
    <row r="1530" spans="1:20">
      <c r="A1530" s="5" t="s">
        <v>12</v>
      </c>
      <c r="B1530" s="2" t="s">
        <v>2032</v>
      </c>
      <c r="C1530" s="2" t="s">
        <v>14</v>
      </c>
      <c r="D1530" s="3" t="s">
        <v>15</v>
      </c>
      <c r="E1530" s="2" t="s">
        <v>2035</v>
      </c>
      <c r="F1530" s="2" t="str">
        <f t="shared" si="161"/>
        <v>STEEL</v>
      </c>
      <c r="G1530" s="2" t="str">
        <f t="shared" si="162"/>
        <v>MULTI PEELER-RS-03</v>
      </c>
      <c r="H1530" s="2" t="str">
        <f t="shared" si="163"/>
        <v>MILD STEEL</v>
      </c>
      <c r="I1530" s="15" t="str">
        <f t="shared" si="164"/>
        <v>MILD</v>
      </c>
      <c r="J1530" s="15" t="str">
        <f t="shared" si="167"/>
        <v/>
      </c>
      <c r="K1530" s="2">
        <f ca="1">IFERROR(
TRIM(_xlfn.TEXTAFTER(_xlfn.TEXTBEFORE(_xlfn.TEXTAFTER(tblRaw[[#This Row],[GOODS DESCRIPTION]],"QTY"),"/")," ")),
tblRaw[[#This Row],[Unit of measure]]
)</f>
        <v>0</v>
      </c>
      <c r="L1530" s="2" t="str">
        <f t="shared" si="165"/>
        <v/>
      </c>
      <c r="M1530" s="2" t="str">
        <f t="shared" si="166"/>
        <v/>
      </c>
      <c r="N1530" s="2">
        <v>75</v>
      </c>
      <c r="O1530" s="2" t="s">
        <v>17</v>
      </c>
      <c r="P1530" s="2">
        <v>762.25319999999999</v>
      </c>
      <c r="Q1530" s="2">
        <v>57168.99</v>
      </c>
      <c r="R1530" s="2">
        <v>10.944051687006461</v>
      </c>
      <c r="S1530" s="2">
        <v>820.8038765254845</v>
      </c>
      <c r="T1530" s="6">
        <v>13903.5</v>
      </c>
    </row>
    <row r="1531" spans="1:20">
      <c r="A1531" s="5" t="s">
        <v>12</v>
      </c>
      <c r="B1531" s="2" t="s">
        <v>2032</v>
      </c>
      <c r="C1531" s="2" t="s">
        <v>14</v>
      </c>
      <c r="D1531" s="3" t="s">
        <v>15</v>
      </c>
      <c r="E1531" s="2" t="s">
        <v>2036</v>
      </c>
      <c r="F1531" s="2" t="str">
        <f t="shared" si="161"/>
        <v>STEEL</v>
      </c>
      <c r="G1531" s="2" t="str">
        <f t="shared" si="162"/>
        <v>ROUND CONTAINER-6856</v>
      </c>
      <c r="H1531" s="2" t="str">
        <f t="shared" si="163"/>
        <v>MILD STEEL</v>
      </c>
      <c r="I1531" s="15" t="str">
        <f t="shared" si="164"/>
        <v/>
      </c>
      <c r="J1531" s="15" t="str">
        <f t="shared" si="167"/>
        <v/>
      </c>
      <c r="K1531" s="2">
        <f ca="1">IFERROR(
TRIM(_xlfn.TEXTAFTER(_xlfn.TEXTBEFORE(_xlfn.TEXTAFTER(tblRaw[[#This Row],[GOODS DESCRIPTION]],"QTY"),"/")," ")),
tblRaw[[#This Row],[Unit of measure]]
)</f>
        <v>0</v>
      </c>
      <c r="L1531" s="2" t="str">
        <f t="shared" si="165"/>
        <v/>
      </c>
      <c r="M1531" s="2" t="str">
        <f t="shared" si="166"/>
        <v/>
      </c>
      <c r="N1531" s="2">
        <v>1672</v>
      </c>
      <c r="O1531" s="2" t="s">
        <v>17</v>
      </c>
      <c r="P1531" s="2">
        <v>507.71883971291868</v>
      </c>
      <c r="Q1531" s="2">
        <v>848905.9</v>
      </c>
      <c r="R1531" s="2">
        <v>7.2895741523749988</v>
      </c>
      <c r="S1531" s="2">
        <v>12188.167982771</v>
      </c>
      <c r="T1531" s="6">
        <v>206454</v>
      </c>
    </row>
    <row r="1532" spans="1:20">
      <c r="A1532" s="5" t="s">
        <v>12</v>
      </c>
      <c r="B1532" s="2" t="s">
        <v>2032</v>
      </c>
      <c r="C1532" s="2" t="s">
        <v>14</v>
      </c>
      <c r="D1532" s="3" t="s">
        <v>15</v>
      </c>
      <c r="E1532" s="2" t="s">
        <v>2037</v>
      </c>
      <c r="F1532" s="2" t="str">
        <f t="shared" si="161"/>
        <v>STEEL</v>
      </c>
      <c r="G1532" s="2" t="str">
        <f t="shared" si="162"/>
        <v>WATER JUG-6311</v>
      </c>
      <c r="H1532" s="2" t="str">
        <f t="shared" si="163"/>
        <v>MILD STEEL</v>
      </c>
      <c r="I1532" s="15" t="str">
        <f t="shared" si="164"/>
        <v/>
      </c>
      <c r="J1532" s="15" t="str">
        <f t="shared" si="167"/>
        <v/>
      </c>
      <c r="K1532" s="2">
        <f ca="1">IFERROR(
TRIM(_xlfn.TEXTAFTER(_xlfn.TEXTBEFORE(_xlfn.TEXTAFTER(tblRaw[[#This Row],[GOODS DESCRIPTION]],"QTY"),"/")," ")),
tblRaw[[#This Row],[Unit of measure]]
)</f>
        <v>0</v>
      </c>
      <c r="L1532" s="2" t="str">
        <f t="shared" si="165"/>
        <v/>
      </c>
      <c r="M1532" s="2" t="str">
        <f t="shared" si="166"/>
        <v/>
      </c>
      <c r="N1532" s="2">
        <v>582.96</v>
      </c>
      <c r="O1532" s="2" t="s">
        <v>17</v>
      </c>
      <c r="P1532" s="2">
        <v>487.72226224783861</v>
      </c>
      <c r="Q1532" s="2">
        <v>284322.57</v>
      </c>
      <c r="R1532" s="2">
        <v>7.0024732555324993</v>
      </c>
      <c r="S1532" s="2">
        <v>4082.1618090452262</v>
      </c>
      <c r="T1532" s="6">
        <v>69147.3</v>
      </c>
    </row>
    <row r="1533" spans="1:20">
      <c r="A1533" s="5" t="s">
        <v>12</v>
      </c>
      <c r="B1533" s="2" t="s">
        <v>2032</v>
      </c>
      <c r="C1533" s="2" t="s">
        <v>14</v>
      </c>
      <c r="D1533" s="3" t="s">
        <v>15</v>
      </c>
      <c r="E1533" s="2" t="s">
        <v>2038</v>
      </c>
      <c r="F1533" s="2" t="str">
        <f t="shared" si="161"/>
        <v>STEEL</v>
      </c>
      <c r="G1533" s="2" t="str">
        <f t="shared" si="162"/>
        <v>RECTANGLE CONTAINER MEDIUM-6861</v>
      </c>
      <c r="H1533" s="2" t="str">
        <f t="shared" si="163"/>
        <v>MILD STEEL</v>
      </c>
      <c r="I1533" s="15" t="str">
        <f t="shared" si="164"/>
        <v/>
      </c>
      <c r="J1533" s="15" t="str">
        <f t="shared" si="167"/>
        <v/>
      </c>
      <c r="K1533" s="2">
        <f ca="1">IFERROR(
TRIM(_xlfn.TEXTAFTER(_xlfn.TEXTBEFORE(_xlfn.TEXTAFTER(tblRaw[[#This Row],[GOODS DESCRIPTION]],"QTY"),"/")," ")),
tblRaw[[#This Row],[Unit of measure]]
)</f>
        <v>0</v>
      </c>
      <c r="L1533" s="2" t="str">
        <f t="shared" si="165"/>
        <v/>
      </c>
      <c r="M1533" s="2" t="str">
        <f t="shared" si="166"/>
        <v/>
      </c>
      <c r="N1533" s="2">
        <v>550</v>
      </c>
      <c r="O1533" s="2" t="s">
        <v>17</v>
      </c>
      <c r="P1533" s="2">
        <v>530.79698181818185</v>
      </c>
      <c r="Q1533" s="2">
        <v>291938.34000000003</v>
      </c>
      <c r="R1533" s="2">
        <v>7.6209186190693723</v>
      </c>
      <c r="S1533" s="2">
        <v>4191.5052404881553</v>
      </c>
      <c r="T1533" s="6">
        <v>70999.399999999994</v>
      </c>
    </row>
    <row r="1534" spans="1:20">
      <c r="A1534" s="5" t="s">
        <v>12</v>
      </c>
      <c r="B1534" s="2" t="s">
        <v>2032</v>
      </c>
      <c r="C1534" s="2" t="s">
        <v>14</v>
      </c>
      <c r="D1534" s="3" t="s">
        <v>15</v>
      </c>
      <c r="E1534" s="2" t="s">
        <v>2039</v>
      </c>
      <c r="F1534" s="2" t="str">
        <f t="shared" si="161"/>
        <v>STEEL</v>
      </c>
      <c r="G1534" s="2" t="str">
        <f t="shared" si="162"/>
        <v>RECTANGLE CONTAINER- 6901</v>
      </c>
      <c r="H1534" s="2" t="str">
        <f t="shared" si="163"/>
        <v>MILD STEEL</v>
      </c>
      <c r="I1534" s="15" t="str">
        <f t="shared" si="164"/>
        <v/>
      </c>
      <c r="J1534" s="15" t="str">
        <f t="shared" si="167"/>
        <v/>
      </c>
      <c r="K1534" s="2">
        <f ca="1">IFERROR(
TRIM(_xlfn.TEXTAFTER(_xlfn.TEXTBEFORE(_xlfn.TEXTAFTER(tblRaw[[#This Row],[GOODS DESCRIPTION]],"QTY"),"/")," ")),
tblRaw[[#This Row],[Unit of measure]]
)</f>
        <v>0</v>
      </c>
      <c r="L1534" s="2" t="str">
        <f t="shared" si="165"/>
        <v/>
      </c>
      <c r="M1534" s="2" t="str">
        <f t="shared" si="166"/>
        <v/>
      </c>
      <c r="N1534" s="2">
        <v>487.5</v>
      </c>
      <c r="O1534" s="2" t="s">
        <v>17</v>
      </c>
      <c r="P1534" s="2">
        <v>446.96619487179493</v>
      </c>
      <c r="Q1534" s="2">
        <v>217896.02</v>
      </c>
      <c r="R1534" s="2">
        <v>6.4173179450365376</v>
      </c>
      <c r="S1534" s="2">
        <v>3128.4424982053119</v>
      </c>
      <c r="T1534" s="6">
        <v>52992.4</v>
      </c>
    </row>
    <row r="1535" spans="1:20">
      <c r="A1535" s="5" t="s">
        <v>12</v>
      </c>
      <c r="B1535" s="2" t="s">
        <v>2032</v>
      </c>
      <c r="C1535" s="2" t="s">
        <v>14</v>
      </c>
      <c r="D1535" s="3" t="s">
        <v>15</v>
      </c>
      <c r="E1535" s="2" t="s">
        <v>2040</v>
      </c>
      <c r="F1535" s="2" t="str">
        <f t="shared" si="161"/>
        <v>STEEL</v>
      </c>
      <c r="G1535" s="2" t="str">
        <f t="shared" si="162"/>
        <v>LUNCH BOX-6900</v>
      </c>
      <c r="H1535" s="2" t="str">
        <f t="shared" si="163"/>
        <v>MILD STEEL</v>
      </c>
      <c r="I1535" s="15" t="str">
        <f t="shared" si="164"/>
        <v/>
      </c>
      <c r="J1535" s="15" t="str">
        <f t="shared" si="167"/>
        <v/>
      </c>
      <c r="K1535" s="2">
        <f ca="1">IFERROR(
TRIM(_xlfn.TEXTAFTER(_xlfn.TEXTBEFORE(_xlfn.TEXTAFTER(tblRaw[[#This Row],[GOODS DESCRIPTION]],"QTY"),"/")," ")),
tblRaw[[#This Row],[Unit of measure]]
)</f>
        <v>0</v>
      </c>
      <c r="L1535" s="2" t="str">
        <f t="shared" si="165"/>
        <v/>
      </c>
      <c r="M1535" s="2" t="str">
        <f t="shared" si="166"/>
        <v/>
      </c>
      <c r="N1535" s="2">
        <v>5802.65</v>
      </c>
      <c r="O1535" s="2" t="s">
        <v>17</v>
      </c>
      <c r="P1535" s="2">
        <v>475.79820599208978</v>
      </c>
      <c r="Q1535" s="2">
        <v>2760890.46</v>
      </c>
      <c r="R1535" s="2">
        <v>6.8312735964406288</v>
      </c>
      <c r="S1535" s="2">
        <v>39639.48973438621</v>
      </c>
      <c r="T1535" s="6">
        <v>671448.5</v>
      </c>
    </row>
    <row r="1536" spans="1:20">
      <c r="A1536" s="5" t="s">
        <v>12</v>
      </c>
      <c r="B1536" s="2" t="s">
        <v>2032</v>
      </c>
      <c r="C1536" s="2" t="s">
        <v>14</v>
      </c>
      <c r="D1536" s="3" t="s">
        <v>15</v>
      </c>
      <c r="E1536" s="2" t="s">
        <v>2041</v>
      </c>
      <c r="F1536" s="2" t="str">
        <f t="shared" si="161"/>
        <v>STEEL</v>
      </c>
      <c r="G1536" s="2" t="str">
        <f t="shared" si="162"/>
        <v>ROUND CONTAINER 730ML-6858</v>
      </c>
      <c r="H1536" s="2" t="str">
        <f t="shared" si="163"/>
        <v>MILD STEEL</v>
      </c>
      <c r="I1536" s="15" t="str">
        <f t="shared" si="164"/>
        <v/>
      </c>
      <c r="J1536" s="15" t="str">
        <f t="shared" si="167"/>
        <v/>
      </c>
      <c r="K1536" s="2">
        <f ca="1">IFERROR(
TRIM(_xlfn.TEXTAFTER(_xlfn.TEXTBEFORE(_xlfn.TEXTAFTER(tblRaw[[#This Row],[GOODS DESCRIPTION]],"QTY"),"/")," ")),
tblRaw[[#This Row],[Unit of measure]]
)</f>
        <v>0</v>
      </c>
      <c r="L1536" s="2" t="str">
        <f t="shared" si="165"/>
        <v/>
      </c>
      <c r="M1536" s="2" t="str">
        <f t="shared" si="166"/>
        <v/>
      </c>
      <c r="N1536" s="2">
        <v>6847.4</v>
      </c>
      <c r="O1536" s="2" t="s">
        <v>17</v>
      </c>
      <c r="P1536" s="2">
        <v>389.72018722434791</v>
      </c>
      <c r="Q1536" s="2">
        <v>2668570.0099999998</v>
      </c>
      <c r="R1536" s="2">
        <v>5.5954082874996107</v>
      </c>
      <c r="S1536" s="2">
        <v>38313.99870782483</v>
      </c>
      <c r="T1536" s="6">
        <v>648996.19999999995</v>
      </c>
    </row>
    <row r="1537" spans="1:20">
      <c r="A1537" s="5" t="s">
        <v>12</v>
      </c>
      <c r="B1537" s="2" t="s">
        <v>2032</v>
      </c>
      <c r="C1537" s="2" t="s">
        <v>14</v>
      </c>
      <c r="D1537" s="3" t="s">
        <v>15</v>
      </c>
      <c r="E1537" s="2" t="s">
        <v>2042</v>
      </c>
      <c r="F1537" s="2" t="str">
        <f t="shared" si="161"/>
        <v>STEEL</v>
      </c>
      <c r="G1537" s="2" t="str">
        <f t="shared" si="162"/>
        <v>LUNCH BOX 2 LAYER-8504</v>
      </c>
      <c r="H1537" s="2" t="str">
        <f t="shared" si="163"/>
        <v>MILD STEEL</v>
      </c>
      <c r="I1537" s="15" t="str">
        <f t="shared" si="164"/>
        <v/>
      </c>
      <c r="J1537" s="15" t="str">
        <f t="shared" si="167"/>
        <v/>
      </c>
      <c r="K1537" s="2">
        <f ca="1">IFERROR(
TRIM(_xlfn.TEXTAFTER(_xlfn.TEXTBEFORE(_xlfn.TEXTAFTER(tblRaw[[#This Row],[GOODS DESCRIPTION]],"QTY"),"/")," ")),
tblRaw[[#This Row],[Unit of measure]]
)</f>
        <v>0</v>
      </c>
      <c r="L1537" s="2" t="str">
        <f t="shared" si="165"/>
        <v/>
      </c>
      <c r="M1537" s="2" t="str">
        <f t="shared" si="166"/>
        <v/>
      </c>
      <c r="N1537" s="2">
        <v>10906</v>
      </c>
      <c r="O1537" s="2" t="s">
        <v>17</v>
      </c>
      <c r="P1537" s="2">
        <v>367.07895928846511</v>
      </c>
      <c r="Q1537" s="2">
        <v>4003363.13</v>
      </c>
      <c r="R1537" s="2">
        <v>5.270336816776239</v>
      </c>
      <c r="S1537" s="2">
        <v>57478.29332376166</v>
      </c>
      <c r="T1537" s="6">
        <v>973617.9</v>
      </c>
    </row>
    <row r="1538" spans="1:20">
      <c r="A1538" s="5" t="s">
        <v>12</v>
      </c>
      <c r="B1538" s="2" t="s">
        <v>2032</v>
      </c>
      <c r="C1538" s="2" t="s">
        <v>14</v>
      </c>
      <c r="D1538" s="3" t="s">
        <v>15</v>
      </c>
      <c r="E1538" s="2" t="s">
        <v>2043</v>
      </c>
      <c r="F1538" s="2" t="str">
        <f t="shared" ref="F1538:F1601" si="168">IFERROR(TRIM(LEFT(E1538, FIND(" ", E1538)-1)), "")</f>
        <v>STEEL</v>
      </c>
      <c r="G1538" s="2" t="str">
        <f t="shared" ref="G1538:G1601" si="169">IFERROR(TRIM(MID(E1538, FIND(" ", E1538)+1, FIND("(",E1538)-FIND(" ",E1538)-1)), "")</f>
        <v>RECTANGLE CONTAINER LARGE-6862</v>
      </c>
      <c r="H1538" s="2" t="str">
        <f t="shared" ref="H1538:H1601" si="170">IFERROR(MID(E1538, FIND("(",E1538)+1, FIND(")",E1538)-FIND("(",E1538)-1), "")</f>
        <v>MILD STEEL</v>
      </c>
      <c r="I1538" s="15" t="str">
        <f t="shared" ref="I1538:I1601" si="171">IFERROR(MID(E1538, FIND("(",E1538, FIND("P",E1538)) + 1, FIND(" ",E1538, FIND("(",E1538)) - FIND("(",E1538) - 1), "")</f>
        <v/>
      </c>
      <c r="J1538" s="15" t="str">
        <f t="shared" si="167"/>
        <v/>
      </c>
      <c r="K1538" s="2">
        <f ca="1">IFERROR(
TRIM(_xlfn.TEXTAFTER(_xlfn.TEXTBEFORE(_xlfn.TEXTAFTER(tblRaw[[#This Row],[GOODS DESCRIPTION]],"QTY"),"/")," ")),
tblRaw[[#This Row],[Unit of measure]]
)</f>
        <v>0</v>
      </c>
      <c r="L1538" s="2" t="str">
        <f t="shared" ref="L1538:L1601" si="172">IFERROR(--MID(E1538, FIND("USD",E1538)+4, FIND(" ",E1538,FIND("USD",E1538)+5)-FIND("USD",E1538)-4), IFERROR(--MID(E1538,FIND("CNY",E1538)+4,FIND(" ",E1538,FIND("CNY",E1538)+5)-FIND("CNY",E1538)-4),""))</f>
        <v/>
      </c>
      <c r="M1538" s="2" t="str">
        <f t="shared" ref="M1538:M1601" si="173">IFERROR(IF(ISNUMBER(SEARCH("USD",E1538)),"USD",IF(ISNUMBER(SEARCH("CNY",E1538)),"CNY","")), "")</f>
        <v/>
      </c>
      <c r="N1538" s="2">
        <v>756</v>
      </c>
      <c r="O1538" s="2" t="s">
        <v>17</v>
      </c>
      <c r="P1538" s="2">
        <v>459.76761904761912</v>
      </c>
      <c r="Q1538" s="2">
        <v>347584.32</v>
      </c>
      <c r="R1538" s="2">
        <v>6.6011144156154922</v>
      </c>
      <c r="S1538" s="2">
        <v>4990.4424982053124</v>
      </c>
      <c r="T1538" s="6">
        <v>84532.4</v>
      </c>
    </row>
    <row r="1539" spans="1:20">
      <c r="A1539" s="5" t="s">
        <v>12</v>
      </c>
      <c r="B1539" s="2" t="s">
        <v>2044</v>
      </c>
      <c r="C1539" s="2" t="s">
        <v>14</v>
      </c>
      <c r="D1539" s="3" t="s">
        <v>15</v>
      </c>
      <c r="E1539" s="2" t="s">
        <v>2045</v>
      </c>
      <c r="F1539" s="2" t="str">
        <f t="shared" si="168"/>
        <v>STEEL</v>
      </c>
      <c r="G1539" s="2" t="str">
        <f t="shared" si="169"/>
        <v>SPOON HOLDER ROUND-MP-96</v>
      </c>
      <c r="H1539" s="2" t="str">
        <f t="shared" si="170"/>
        <v>MILD STEEL</v>
      </c>
      <c r="I1539" s="15" t="str">
        <f t="shared" si="171"/>
        <v>MILD</v>
      </c>
      <c r="J1539" s="15" t="str">
        <f t="shared" ref="J1539:J1602" si="174">IFERROR(--SUBSTITUTE(MID(E1539, FIND("QTY", E1539)+4, FIND(" ",E1539, FIND("QTY",E1539)+5)-FIND("QTY",E1539)-4), ",",""),"")</f>
        <v/>
      </c>
      <c r="K1539" s="2">
        <f ca="1">IFERROR(
TRIM(_xlfn.TEXTAFTER(_xlfn.TEXTBEFORE(_xlfn.TEXTAFTER(tblRaw[[#This Row],[GOODS DESCRIPTION]],"QTY"),"/")," ")),
tblRaw[[#This Row],[Unit of measure]]
)</f>
        <v>0</v>
      </c>
      <c r="L1539" s="2" t="str">
        <f t="shared" si="172"/>
        <v/>
      </c>
      <c r="M1539" s="2" t="str">
        <f t="shared" si="173"/>
        <v/>
      </c>
      <c r="N1539" s="2">
        <v>2702.7</v>
      </c>
      <c r="O1539" s="2" t="s">
        <v>17</v>
      </c>
      <c r="P1539" s="2">
        <v>251.5444555444555</v>
      </c>
      <c r="Q1539" s="2">
        <v>679849.2</v>
      </c>
      <c r="R1539" s="2">
        <v>3.611549971923266</v>
      </c>
      <c r="S1539" s="2">
        <v>9760.9361091170122</v>
      </c>
      <c r="T1539" s="6">
        <v>165339.29999999999</v>
      </c>
    </row>
    <row r="1540" spans="1:20">
      <c r="A1540" s="5" t="s">
        <v>12</v>
      </c>
      <c r="B1540" s="2" t="s">
        <v>2044</v>
      </c>
      <c r="C1540" s="2" t="s">
        <v>14</v>
      </c>
      <c r="D1540" s="3" t="s">
        <v>15</v>
      </c>
      <c r="E1540" s="2" t="s">
        <v>2046</v>
      </c>
      <c r="F1540" s="2" t="str">
        <f t="shared" si="168"/>
        <v>HOUSEHOLD</v>
      </c>
      <c r="G1540" s="2" t="str">
        <f t="shared" si="169"/>
        <v>STEEL HOOK 3 PCS SET-2628</v>
      </c>
      <c r="H1540" s="2" t="str">
        <f t="shared" si="170"/>
        <v>TOTAL 68760 SET</v>
      </c>
      <c r="I1540" s="15" t="str">
        <f t="shared" si="171"/>
        <v>TOTAL</v>
      </c>
      <c r="J1540" s="15" t="str">
        <f t="shared" si="174"/>
        <v/>
      </c>
      <c r="K1540" s="2">
        <f ca="1">IFERROR(
TRIM(_xlfn.TEXTAFTER(_xlfn.TEXTBEFORE(_xlfn.TEXTAFTER(tblRaw[[#This Row],[GOODS DESCRIPTION]],"QTY"),"/")," ")),
tblRaw[[#This Row],[Unit of measure]]
)</f>
        <v>0</v>
      </c>
      <c r="L1540" s="2" t="str">
        <f t="shared" si="172"/>
        <v/>
      </c>
      <c r="M1540" s="2" t="str">
        <f t="shared" si="173"/>
        <v/>
      </c>
      <c r="N1540" s="2">
        <v>2330.1999999999998</v>
      </c>
      <c r="O1540" s="2" t="s">
        <v>17</v>
      </c>
      <c r="P1540" s="2">
        <v>933.13111750064377</v>
      </c>
      <c r="Q1540" s="2">
        <v>2174382.13</v>
      </c>
      <c r="R1540" s="2">
        <v>13.39743169419445</v>
      </c>
      <c r="S1540" s="2">
        <v>31218.695333811909</v>
      </c>
      <c r="T1540" s="6">
        <v>528809.69999999995</v>
      </c>
    </row>
    <row r="1541" spans="1:20">
      <c r="A1541" s="5" t="s">
        <v>12</v>
      </c>
      <c r="B1541" s="2" t="s">
        <v>2044</v>
      </c>
      <c r="C1541" s="2" t="s">
        <v>14</v>
      </c>
      <c r="D1541" s="3" t="s">
        <v>15</v>
      </c>
      <c r="E1541" s="2" t="s">
        <v>2047</v>
      </c>
      <c r="F1541" s="2" t="str">
        <f t="shared" si="168"/>
        <v>STEEL</v>
      </c>
      <c r="G1541" s="2" t="str">
        <f t="shared" si="169"/>
        <v>PEELER-MP-196</v>
      </c>
      <c r="H1541" s="2" t="str">
        <f t="shared" si="170"/>
        <v>MILD STEEL</v>
      </c>
      <c r="I1541" s="15" t="str">
        <f t="shared" si="171"/>
        <v>MILD</v>
      </c>
      <c r="J1541" s="15" t="str">
        <f t="shared" si="174"/>
        <v/>
      </c>
      <c r="K1541" s="2">
        <f ca="1">IFERROR(
TRIM(_xlfn.TEXTAFTER(_xlfn.TEXTBEFORE(_xlfn.TEXTAFTER(tblRaw[[#This Row],[GOODS DESCRIPTION]],"QTY"),"/")," ")),
tblRaw[[#This Row],[Unit of measure]]
)</f>
        <v>0</v>
      </c>
      <c r="L1541" s="2" t="str">
        <f t="shared" si="172"/>
        <v/>
      </c>
      <c r="M1541" s="2" t="str">
        <f t="shared" si="173"/>
        <v/>
      </c>
      <c r="N1541" s="2">
        <v>1742.5</v>
      </c>
      <c r="O1541" s="2" t="s">
        <v>17</v>
      </c>
      <c r="P1541" s="2">
        <v>432.11931707317069</v>
      </c>
      <c r="Q1541" s="2">
        <v>752967.91</v>
      </c>
      <c r="R1541" s="2">
        <v>6.2041538703972821</v>
      </c>
      <c r="S1541" s="2">
        <v>10810.738119167259</v>
      </c>
      <c r="T1541" s="6">
        <v>183121.8</v>
      </c>
    </row>
    <row r="1542" spans="1:20">
      <c r="A1542" s="5" t="s">
        <v>12</v>
      </c>
      <c r="B1542" s="2" t="s">
        <v>2048</v>
      </c>
      <c r="C1542" s="2" t="s">
        <v>14</v>
      </c>
      <c r="D1542" s="3" t="s">
        <v>15</v>
      </c>
      <c r="E1542" s="2" t="s">
        <v>2049</v>
      </c>
      <c r="F1542" s="2" t="str">
        <f t="shared" si="168"/>
        <v>RYX-02-021A</v>
      </c>
      <c r="G1542" s="2" t="str">
        <f t="shared" si="169"/>
        <v>MILD STEEL MULTI FUNCTION CLOTH STAND</v>
      </c>
      <c r="H1542" s="2" t="str">
        <f t="shared" si="170"/>
        <v>OTHER ART - ICLES OF HOUSEHOLD OF IRON &amp; STEEL</v>
      </c>
      <c r="I1542" s="15" t="str">
        <f t="shared" si="171"/>
        <v/>
      </c>
      <c r="J1542" s="15" t="str">
        <f t="shared" si="174"/>
        <v/>
      </c>
      <c r="K1542" s="2">
        <f ca="1">IFERROR(
TRIM(_xlfn.TEXTAFTER(_xlfn.TEXTBEFORE(_xlfn.TEXTAFTER(tblRaw[[#This Row],[GOODS DESCRIPTION]],"QTY"),"/")," ")),
tblRaw[[#This Row],[Unit of measure]]
)</f>
        <v>0</v>
      </c>
      <c r="L1542" s="2" t="str">
        <f t="shared" si="172"/>
        <v/>
      </c>
      <c r="M1542" s="2" t="str">
        <f t="shared" si="173"/>
        <v/>
      </c>
      <c r="N1542" s="2">
        <v>19008</v>
      </c>
      <c r="O1542" s="2" t="s">
        <v>17</v>
      </c>
      <c r="P1542" s="2">
        <v>175.04916140572391</v>
      </c>
      <c r="Q1542" s="2">
        <v>3327334.46</v>
      </c>
      <c r="R1542" s="2">
        <v>2.5096653964978342</v>
      </c>
      <c r="S1542" s="2">
        <v>47703.719856630822</v>
      </c>
      <c r="T1542" s="6">
        <v>809207.7</v>
      </c>
    </row>
    <row r="1543" spans="1:20">
      <c r="A1543" s="5" t="s">
        <v>12</v>
      </c>
      <c r="B1543" s="2" t="s">
        <v>2048</v>
      </c>
      <c r="C1543" s="2" t="s">
        <v>14</v>
      </c>
      <c r="D1543" s="3" t="s">
        <v>15</v>
      </c>
      <c r="E1543" s="2" t="s">
        <v>2050</v>
      </c>
      <c r="F1543" s="2" t="str">
        <f t="shared" si="168"/>
        <v>STEEL</v>
      </c>
      <c r="G1543" s="2" t="str">
        <f t="shared" si="169"/>
        <v>MULTI PEELER-RS-01</v>
      </c>
      <c r="H1543" s="2" t="str">
        <f t="shared" si="170"/>
        <v>TOTAL 1920 PCS</v>
      </c>
      <c r="I1543" s="15" t="str">
        <f t="shared" si="171"/>
        <v>TOTAL</v>
      </c>
      <c r="J1543" s="15" t="str">
        <f t="shared" si="174"/>
        <v/>
      </c>
      <c r="K1543" s="2">
        <f ca="1">IFERROR(
TRIM(_xlfn.TEXTAFTER(_xlfn.TEXTBEFORE(_xlfn.TEXTAFTER(tblRaw[[#This Row],[GOODS DESCRIPTION]],"QTY"),"/")," ")),
tblRaw[[#This Row],[Unit of measure]]
)</f>
        <v>0</v>
      </c>
      <c r="L1543" s="2" t="str">
        <f t="shared" si="172"/>
        <v/>
      </c>
      <c r="M1543" s="2" t="str">
        <f t="shared" si="173"/>
        <v/>
      </c>
      <c r="N1543" s="2">
        <v>100</v>
      </c>
      <c r="O1543" s="2" t="s">
        <v>17</v>
      </c>
      <c r="P1543" s="2">
        <v>308.59010000000001</v>
      </c>
      <c r="Q1543" s="2">
        <v>30859.01</v>
      </c>
      <c r="R1543" s="2">
        <v>4.4242308243727599</v>
      </c>
      <c r="S1543" s="2">
        <v>442.42308243727598</v>
      </c>
      <c r="T1543" s="6">
        <v>7504.9</v>
      </c>
    </row>
    <row r="1544" spans="1:20">
      <c r="A1544" s="5" t="s">
        <v>12</v>
      </c>
      <c r="B1544" s="2" t="s">
        <v>2051</v>
      </c>
      <c r="C1544" s="2" t="s">
        <v>14</v>
      </c>
      <c r="D1544" s="3" t="s">
        <v>15</v>
      </c>
      <c r="E1544" s="2" t="s">
        <v>2052</v>
      </c>
      <c r="F1544" s="2" t="str">
        <f t="shared" si="168"/>
        <v>STAINLESS</v>
      </c>
      <c r="G1544" s="2" t="str">
        <f t="shared" si="169"/>
        <v>STEEL SPORTS BOTTLE KOOU 750ML-MP-202</v>
      </c>
      <c r="H1544" s="2" t="str">
        <f t="shared" si="170"/>
        <v xml:space="preserve">TOTAL 2070 - 0 PCS </v>
      </c>
      <c r="I1544" s="15" t="str">
        <f t="shared" si="171"/>
        <v>TOTAL</v>
      </c>
      <c r="J1544" s="15" t="str">
        <f t="shared" si="174"/>
        <v/>
      </c>
      <c r="K1544" s="2">
        <f ca="1">IFERROR(
TRIM(_xlfn.TEXTAFTER(_xlfn.TEXTBEFORE(_xlfn.TEXTAFTER(tblRaw[[#This Row],[GOODS DESCRIPTION]],"QTY"),"/")," ")),
tblRaw[[#This Row],[Unit of measure]]
)</f>
        <v>0</v>
      </c>
      <c r="L1544" s="2" t="str">
        <f t="shared" si="172"/>
        <v/>
      </c>
      <c r="M1544" s="2" t="str">
        <f t="shared" si="173"/>
        <v/>
      </c>
      <c r="N1544" s="2">
        <v>3910</v>
      </c>
      <c r="O1544" s="2" t="s">
        <v>17</v>
      </c>
      <c r="P1544" s="2">
        <v>426.99375191815858</v>
      </c>
      <c r="Q1544" s="2">
        <v>1669545.57</v>
      </c>
      <c r="R1544" s="2">
        <v>6.1217742210488684</v>
      </c>
      <c r="S1544" s="2">
        <v>23936.137204301082</v>
      </c>
      <c r="T1544" s="6">
        <v>406033.6</v>
      </c>
    </row>
    <row r="1545" spans="1:20">
      <c r="A1545" s="5" t="s">
        <v>12</v>
      </c>
      <c r="B1545" s="2" t="s">
        <v>2051</v>
      </c>
      <c r="C1545" s="2" t="s">
        <v>14</v>
      </c>
      <c r="D1545" s="3" t="s">
        <v>15</v>
      </c>
      <c r="E1545" s="2" t="s">
        <v>2053</v>
      </c>
      <c r="F1545" s="2" t="str">
        <f t="shared" si="168"/>
        <v>STEEL</v>
      </c>
      <c r="G1545" s="2" t="str">
        <f t="shared" si="169"/>
        <v>HAND BLENDER-RS-02</v>
      </c>
      <c r="H1545" s="2" t="str">
        <f t="shared" si="170"/>
        <v>MILD STEEL</v>
      </c>
      <c r="I1545" s="15" t="str">
        <f t="shared" si="171"/>
        <v/>
      </c>
      <c r="J1545" s="15" t="str">
        <f t="shared" si="174"/>
        <v/>
      </c>
      <c r="K1545" s="2">
        <f ca="1">IFERROR(
TRIM(_xlfn.TEXTAFTER(_xlfn.TEXTBEFORE(_xlfn.TEXTAFTER(tblRaw[[#This Row],[GOODS DESCRIPTION]],"QTY"),"/")," ")),
tblRaw[[#This Row],[Unit of measure]]
)</f>
        <v>0</v>
      </c>
      <c r="L1545" s="2" t="str">
        <f t="shared" si="172"/>
        <v/>
      </c>
      <c r="M1545" s="2" t="str">
        <f t="shared" si="173"/>
        <v/>
      </c>
      <c r="N1545" s="2">
        <v>69.5</v>
      </c>
      <c r="O1545" s="2" t="s">
        <v>17</v>
      </c>
      <c r="P1545" s="2">
        <v>630.08359712230208</v>
      </c>
      <c r="Q1545" s="2">
        <v>43790.81</v>
      </c>
      <c r="R1545" s="2">
        <v>9.0334565895670558</v>
      </c>
      <c r="S1545" s="2">
        <v>627.82523297491036</v>
      </c>
      <c r="T1545" s="6">
        <v>10649.9</v>
      </c>
    </row>
    <row r="1546" spans="1:20">
      <c r="A1546" s="5" t="s">
        <v>12</v>
      </c>
      <c r="B1546" s="2" t="s">
        <v>2051</v>
      </c>
      <c r="C1546" s="2" t="s">
        <v>14</v>
      </c>
      <c r="D1546" s="3" t="s">
        <v>15</v>
      </c>
      <c r="E1546" s="2" t="s">
        <v>2054</v>
      </c>
      <c r="F1546" s="2" t="str">
        <f t="shared" si="168"/>
        <v>STAINLESS</v>
      </c>
      <c r="G1546" s="2" t="str">
        <f t="shared" si="169"/>
        <v>STEEL BOTTLE 750ML SG805-AM-6</v>
      </c>
      <c r="H1546" s="2" t="str">
        <f t="shared" si="170"/>
        <v xml:space="preserve">TOTAL 23184 PCS </v>
      </c>
      <c r="I1546" s="15" t="str">
        <f t="shared" si="171"/>
        <v>N - O</v>
      </c>
      <c r="J1546" s="15" t="str">
        <f t="shared" si="174"/>
        <v/>
      </c>
      <c r="K1546" s="2">
        <f ca="1">IFERROR(
TRIM(_xlfn.TEXTAFTER(_xlfn.TEXTBEFORE(_xlfn.TEXTAFTER(tblRaw[[#This Row],[GOODS DESCRIPTION]],"QTY"),"/")," ")),
tblRaw[[#This Row],[Unit of measure]]
)</f>
        <v>0</v>
      </c>
      <c r="L1546" s="2" t="str">
        <f t="shared" si="172"/>
        <v/>
      </c>
      <c r="M1546" s="2" t="str">
        <f t="shared" si="173"/>
        <v/>
      </c>
      <c r="N1546" s="2">
        <v>3477.6</v>
      </c>
      <c r="O1546" s="2" t="s">
        <v>17</v>
      </c>
      <c r="P1546" s="2">
        <v>580.90353692201518</v>
      </c>
      <c r="Q1546" s="2">
        <v>2020150.14</v>
      </c>
      <c r="R1546" s="2">
        <v>8.3283661207457378</v>
      </c>
      <c r="S1546" s="2">
        <v>28962.726021505379</v>
      </c>
      <c r="T1546" s="6">
        <v>491300.5</v>
      </c>
    </row>
    <row r="1547" spans="1:20">
      <c r="A1547" s="5" t="s">
        <v>12</v>
      </c>
      <c r="B1547" s="2" t="s">
        <v>2055</v>
      </c>
      <c r="C1547" s="2" t="s">
        <v>14</v>
      </c>
      <c r="D1547" s="3" t="s">
        <v>15</v>
      </c>
      <c r="E1547" s="2" t="s">
        <v>2056</v>
      </c>
      <c r="F1547" s="2" t="str">
        <f t="shared" si="168"/>
        <v>STAINLESS</v>
      </c>
      <c r="G1547" s="2" t="str">
        <f t="shared" si="169"/>
        <v>STEEL BOTTLE 750ML SG805-AM-6</v>
      </c>
      <c r="H1547" s="2" t="str">
        <f t="shared" si="170"/>
        <v xml:space="preserve">TOTAL 33588 PCS </v>
      </c>
      <c r="I1547" s="15" t="str">
        <f t="shared" si="171"/>
        <v>N - O</v>
      </c>
      <c r="J1547" s="15" t="str">
        <f t="shared" si="174"/>
        <v/>
      </c>
      <c r="K1547" s="2">
        <f ca="1">IFERROR(
TRIM(_xlfn.TEXTAFTER(_xlfn.TEXTBEFORE(_xlfn.TEXTAFTER(tblRaw[[#This Row],[GOODS DESCRIPTION]],"QTY"),"/")," ")),
tblRaw[[#This Row],[Unit of measure]]
)</f>
        <v>0</v>
      </c>
      <c r="L1547" s="2" t="str">
        <f t="shared" si="172"/>
        <v/>
      </c>
      <c r="M1547" s="2" t="str">
        <f t="shared" si="173"/>
        <v/>
      </c>
      <c r="N1547" s="2">
        <v>5038.2</v>
      </c>
      <c r="O1547" s="2" t="s">
        <v>17</v>
      </c>
      <c r="P1547" s="2">
        <v>581.07654122504073</v>
      </c>
      <c r="Q1547" s="2">
        <v>2927579.83</v>
      </c>
      <c r="R1547" s="2">
        <v>8.3308464691762119</v>
      </c>
      <c r="S1547" s="2">
        <v>41972.470681003593</v>
      </c>
      <c r="T1547" s="6">
        <v>711987.4</v>
      </c>
    </row>
    <row r="1548" spans="1:20">
      <c r="A1548" s="5" t="s">
        <v>12</v>
      </c>
      <c r="B1548" s="2" t="s">
        <v>2055</v>
      </c>
      <c r="C1548" s="2" t="s">
        <v>14</v>
      </c>
      <c r="D1548" s="3" t="s">
        <v>15</v>
      </c>
      <c r="E1548" s="2" t="s">
        <v>2057</v>
      </c>
      <c r="F1548" s="2" t="str">
        <f t="shared" si="168"/>
        <v>STAINLESS</v>
      </c>
      <c r="G1548" s="2" t="str">
        <f t="shared" si="169"/>
        <v>STEEL SPORTS BOTTLE KOOU 750ML-MP-202</v>
      </c>
      <c r="H1548" s="2" t="str">
        <f t="shared" si="170"/>
        <v xml:space="preserve">TOTAL 1080 - 0 PCS </v>
      </c>
      <c r="I1548" s="15" t="str">
        <f t="shared" si="171"/>
        <v>TOTAL</v>
      </c>
      <c r="J1548" s="15" t="str">
        <f t="shared" si="174"/>
        <v/>
      </c>
      <c r="K1548" s="2">
        <f ca="1">IFERROR(
TRIM(_xlfn.TEXTAFTER(_xlfn.TEXTBEFORE(_xlfn.TEXTAFTER(tblRaw[[#This Row],[GOODS DESCRIPTION]],"QTY"),"/")," ")),
tblRaw[[#This Row],[Unit of measure]]
)</f>
        <v>0</v>
      </c>
      <c r="L1548" s="2" t="str">
        <f t="shared" si="172"/>
        <v/>
      </c>
      <c r="M1548" s="2" t="str">
        <f t="shared" si="173"/>
        <v/>
      </c>
      <c r="N1548" s="2">
        <v>2040</v>
      </c>
      <c r="O1548" s="2" t="s">
        <v>17</v>
      </c>
      <c r="P1548" s="2">
        <v>427.12091666666669</v>
      </c>
      <c r="Q1548" s="2">
        <v>871326.67</v>
      </c>
      <c r="R1548" s="2">
        <v>6.123597371565114</v>
      </c>
      <c r="S1548" s="2">
        <v>12492.13863799283</v>
      </c>
      <c r="T1548" s="6">
        <v>211906.7</v>
      </c>
    </row>
    <row r="1549" spans="1:20">
      <c r="A1549" s="5" t="s">
        <v>12</v>
      </c>
      <c r="B1549" s="2" t="s">
        <v>2058</v>
      </c>
      <c r="C1549" s="2" t="s">
        <v>14</v>
      </c>
      <c r="D1549" s="3" t="s">
        <v>15</v>
      </c>
      <c r="E1549" s="2" t="s">
        <v>2059</v>
      </c>
      <c r="F1549" s="2" t="str">
        <f t="shared" si="168"/>
        <v>STEEL</v>
      </c>
      <c r="G1549" s="2" t="str">
        <f t="shared" si="169"/>
        <v>ZHARA -NP-003</v>
      </c>
      <c r="H1549" s="2" t="str">
        <f t="shared" si="170"/>
        <v>MILD STEEL</v>
      </c>
      <c r="I1549" s="15" t="str">
        <f t="shared" si="171"/>
        <v>MILD</v>
      </c>
      <c r="J1549" s="15" t="str">
        <f t="shared" si="174"/>
        <v/>
      </c>
      <c r="K1549" s="2">
        <f ca="1">IFERROR(
TRIM(_xlfn.TEXTAFTER(_xlfn.TEXTBEFORE(_xlfn.TEXTAFTER(tblRaw[[#This Row],[GOODS DESCRIPTION]],"QTY"),"/")," ")),
tblRaw[[#This Row],[Unit of measure]]
)</f>
        <v>0</v>
      </c>
      <c r="L1549" s="2" t="str">
        <f t="shared" si="172"/>
        <v/>
      </c>
      <c r="M1549" s="2" t="str">
        <f t="shared" si="173"/>
        <v/>
      </c>
      <c r="N1549" s="2">
        <v>5600</v>
      </c>
      <c r="O1549" s="2" t="s">
        <v>17</v>
      </c>
      <c r="P1549" s="2">
        <v>345.40884107142858</v>
      </c>
      <c r="Q1549" s="2">
        <v>1934289.51</v>
      </c>
      <c r="R1549" s="2">
        <v>4.9520980798771124</v>
      </c>
      <c r="S1549" s="2">
        <v>27731.749247311829</v>
      </c>
      <c r="T1549" s="6">
        <v>470419.3</v>
      </c>
    </row>
    <row r="1550" spans="1:20">
      <c r="A1550" s="5" t="s">
        <v>12</v>
      </c>
      <c r="B1550" s="2" t="s">
        <v>2058</v>
      </c>
      <c r="C1550" s="2" t="s">
        <v>14</v>
      </c>
      <c r="D1550" s="3" t="s">
        <v>15</v>
      </c>
      <c r="E1550" s="2" t="s">
        <v>2060</v>
      </c>
      <c r="F1550" s="2" t="str">
        <f t="shared" si="168"/>
        <v>HOUSE</v>
      </c>
      <c r="G1550" s="2" t="str">
        <f t="shared" si="169"/>
        <v>HOLD STEEL HOOK 6 PCS SET -GN-09</v>
      </c>
      <c r="H1550" s="2" t="str">
        <f t="shared" si="170"/>
        <v>TOTAL 5000 SET</v>
      </c>
      <c r="I1550" s="15" t="str">
        <f t="shared" si="171"/>
        <v>TOTAL</v>
      </c>
      <c r="J1550" s="15" t="str">
        <f t="shared" si="174"/>
        <v/>
      </c>
      <c r="K1550" s="2">
        <f ca="1">IFERROR(
TRIM(_xlfn.TEXTAFTER(_xlfn.TEXTBEFORE(_xlfn.TEXTAFTER(tblRaw[[#This Row],[GOODS DESCRIPTION]],"QTY"),"/")," ")),
tblRaw[[#This Row],[Unit of measure]]
)</f>
        <v>0</v>
      </c>
      <c r="L1550" s="2" t="str">
        <f t="shared" si="172"/>
        <v/>
      </c>
      <c r="M1550" s="2" t="str">
        <f t="shared" si="173"/>
        <v/>
      </c>
      <c r="N1550" s="2">
        <v>800</v>
      </c>
      <c r="O1550" s="2" t="s">
        <v>17</v>
      </c>
      <c r="P1550" s="2">
        <v>346.49058749999989</v>
      </c>
      <c r="Q1550" s="2">
        <v>277192.46999999997</v>
      </c>
      <c r="R1550" s="2">
        <v>4.9676069892473107</v>
      </c>
      <c r="S1550" s="2">
        <v>3974.0855913978489</v>
      </c>
      <c r="T1550" s="6">
        <v>67413.100000000006</v>
      </c>
    </row>
    <row r="1551" spans="1:20">
      <c r="A1551" s="5" t="s">
        <v>12</v>
      </c>
      <c r="B1551" s="2" t="s">
        <v>2058</v>
      </c>
      <c r="C1551" s="2" t="s">
        <v>14</v>
      </c>
      <c r="D1551" s="3" t="s">
        <v>15</v>
      </c>
      <c r="E1551" s="2" t="s">
        <v>2061</v>
      </c>
      <c r="F1551" s="2" t="str">
        <f t="shared" si="168"/>
        <v>STEEL</v>
      </c>
      <c r="G1551" s="2" t="str">
        <f t="shared" si="169"/>
        <v>SALT BOTTLE-NP-19</v>
      </c>
      <c r="H1551" s="2" t="str">
        <f t="shared" si="170"/>
        <v>MILD STEEL</v>
      </c>
      <c r="I1551" s="15" t="str">
        <f t="shared" si="171"/>
        <v>MILD</v>
      </c>
      <c r="J1551" s="15" t="str">
        <f t="shared" si="174"/>
        <v/>
      </c>
      <c r="K1551" s="2">
        <f ca="1">IFERROR(
TRIM(_xlfn.TEXTAFTER(_xlfn.TEXTBEFORE(_xlfn.TEXTAFTER(tblRaw[[#This Row],[GOODS DESCRIPTION]],"QTY"),"/")," ")),
tblRaw[[#This Row],[Unit of measure]]
)</f>
        <v>0</v>
      </c>
      <c r="L1551" s="2" t="str">
        <f t="shared" si="172"/>
        <v/>
      </c>
      <c r="M1551" s="2" t="str">
        <f t="shared" si="173"/>
        <v/>
      </c>
      <c r="N1551" s="2">
        <v>154</v>
      </c>
      <c r="O1551" s="2" t="s">
        <v>17</v>
      </c>
      <c r="P1551" s="2">
        <v>248.813961038961</v>
      </c>
      <c r="Q1551" s="2">
        <v>38317.35</v>
      </c>
      <c r="R1551" s="2">
        <v>3.5672252478704092</v>
      </c>
      <c r="S1551" s="2">
        <v>549.35268817204303</v>
      </c>
      <c r="T1551" s="6">
        <v>9318.7999999999993</v>
      </c>
    </row>
    <row r="1552" spans="1:20">
      <c r="A1552" s="5" t="s">
        <v>12</v>
      </c>
      <c r="B1552" s="2" t="s">
        <v>2062</v>
      </c>
      <c r="C1552" s="2" t="s">
        <v>14</v>
      </c>
      <c r="D1552" s="3" t="s">
        <v>15</v>
      </c>
      <c r="E1552" s="2" t="s">
        <v>2063</v>
      </c>
      <c r="F1552" s="2" t="str">
        <f t="shared" si="168"/>
        <v>STEEL</v>
      </c>
      <c r="G1552" s="2" t="str">
        <f t="shared" si="169"/>
        <v>GLASS CANISTER 3PCS SET-NP-20</v>
      </c>
      <c r="H1552" s="2" t="str">
        <f t="shared" si="170"/>
        <v>MILD STEEL</v>
      </c>
      <c r="I1552" s="15" t="str">
        <f t="shared" si="171"/>
        <v>MILD</v>
      </c>
      <c r="J1552" s="15" t="str">
        <f t="shared" si="174"/>
        <v/>
      </c>
      <c r="K1552" s="2">
        <f ca="1">IFERROR(
TRIM(_xlfn.TEXTAFTER(_xlfn.TEXTBEFORE(_xlfn.TEXTAFTER(tblRaw[[#This Row],[GOODS DESCRIPTION]],"QTY"),"/")," ")),
tblRaw[[#This Row],[Unit of measure]]
)</f>
        <v>0</v>
      </c>
      <c r="L1552" s="2" t="str">
        <f t="shared" si="172"/>
        <v/>
      </c>
      <c r="M1552" s="2" t="str">
        <f t="shared" si="173"/>
        <v/>
      </c>
      <c r="N1552" s="2">
        <v>42</v>
      </c>
      <c r="O1552" s="2" t="s">
        <v>17</v>
      </c>
      <c r="P1552" s="2">
        <v>129.4809523809524</v>
      </c>
      <c r="Q1552" s="2">
        <v>5438.2</v>
      </c>
      <c r="R1552" s="2">
        <v>1.839218073593073</v>
      </c>
      <c r="S1552" s="2">
        <v>77.247159090909079</v>
      </c>
      <c r="T1552" s="6">
        <v>1322.6</v>
      </c>
    </row>
    <row r="1553" spans="1:20">
      <c r="A1553" s="5" t="s">
        <v>12</v>
      </c>
      <c r="B1553" s="2" t="s">
        <v>2064</v>
      </c>
      <c r="C1553" s="2" t="s">
        <v>14</v>
      </c>
      <c r="D1553" s="3" t="s">
        <v>15</v>
      </c>
      <c r="E1553" s="2" t="s">
        <v>2065</v>
      </c>
      <c r="F1553" s="2" t="str">
        <f t="shared" si="168"/>
        <v>RYX-02-020</v>
      </c>
      <c r="G1553" s="2" t="str">
        <f t="shared" si="169"/>
        <v>MILD STEEL MULTI FUNCTION CLOTH STAND</v>
      </c>
      <c r="H1553" s="2" t="str">
        <f t="shared" si="170"/>
        <v>OTHER ARTI - CLES OF HOUSEHOLD OF IRON &amp; STEEL</v>
      </c>
      <c r="I1553" s="15" t="str">
        <f t="shared" si="171"/>
        <v/>
      </c>
      <c r="J1553" s="15" t="str">
        <f t="shared" si="174"/>
        <v/>
      </c>
      <c r="K1553" s="2">
        <f ca="1">IFERROR(
TRIM(_xlfn.TEXTAFTER(_xlfn.TEXTBEFORE(_xlfn.TEXTAFTER(tblRaw[[#This Row],[GOODS DESCRIPTION]],"QTY"),"/")," ")),
tblRaw[[#This Row],[Unit of measure]]
)</f>
        <v>0</v>
      </c>
      <c r="L1553" s="2" t="str">
        <f t="shared" si="172"/>
        <v/>
      </c>
      <c r="M1553" s="2" t="str">
        <f t="shared" si="173"/>
        <v/>
      </c>
      <c r="N1553" s="2">
        <v>8008</v>
      </c>
      <c r="O1553" s="2" t="s">
        <v>17</v>
      </c>
      <c r="P1553" s="2">
        <v>317.57522477522468</v>
      </c>
      <c r="Q1553" s="2">
        <v>2543142.4</v>
      </c>
      <c r="R1553" s="2">
        <v>4.511011715557169</v>
      </c>
      <c r="S1553" s="2">
        <v>36124.181818181823</v>
      </c>
      <c r="T1553" s="6">
        <v>618492.19999999995</v>
      </c>
    </row>
    <row r="1554" spans="1:20">
      <c r="A1554" s="5" t="s">
        <v>12</v>
      </c>
      <c r="B1554" s="2" t="s">
        <v>2064</v>
      </c>
      <c r="C1554" s="2" t="s">
        <v>14</v>
      </c>
      <c r="D1554" s="3" t="s">
        <v>15</v>
      </c>
      <c r="E1554" s="2" t="s">
        <v>2066</v>
      </c>
      <c r="F1554" s="2" t="str">
        <f t="shared" si="168"/>
        <v>RYX-02-021A</v>
      </c>
      <c r="G1554" s="2" t="str">
        <f t="shared" si="169"/>
        <v>MILD STEEL MULTI FUNCTION CLOTH STAND</v>
      </c>
      <c r="H1554" s="2" t="str">
        <f t="shared" si="170"/>
        <v>OTHER ART - ICLES OF HOUSEHOLD OF IRON &amp; STEEL</v>
      </c>
      <c r="I1554" s="15" t="str">
        <f t="shared" si="171"/>
        <v/>
      </c>
      <c r="J1554" s="15" t="str">
        <f t="shared" si="174"/>
        <v/>
      </c>
      <c r="K1554" s="2">
        <f ca="1">IFERROR(
TRIM(_xlfn.TEXTAFTER(_xlfn.TEXTBEFORE(_xlfn.TEXTAFTER(tblRaw[[#This Row],[GOODS DESCRIPTION]],"QTY"),"/")," ")),
tblRaw[[#This Row],[Unit of measure]]
)</f>
        <v>0</v>
      </c>
      <c r="L1554" s="2" t="str">
        <f t="shared" si="172"/>
        <v/>
      </c>
      <c r="M1554" s="2" t="str">
        <f t="shared" si="173"/>
        <v/>
      </c>
      <c r="N1554" s="2">
        <v>23760</v>
      </c>
      <c r="O1554" s="2" t="s">
        <v>17</v>
      </c>
      <c r="P1554" s="2">
        <v>175.4253253367003</v>
      </c>
      <c r="Q1554" s="2">
        <v>4168105.73</v>
      </c>
      <c r="R1554" s="2">
        <v>2.4918370076235838</v>
      </c>
      <c r="S1554" s="2">
        <v>59206.047301136357</v>
      </c>
      <c r="T1554" s="6">
        <v>1013683.4</v>
      </c>
    </row>
    <row r="1555" spans="1:20">
      <c r="A1555" s="5" t="s">
        <v>12</v>
      </c>
      <c r="B1555" s="2" t="s">
        <v>2064</v>
      </c>
      <c r="C1555" s="2" t="s">
        <v>14</v>
      </c>
      <c r="D1555" s="3" t="s">
        <v>15</v>
      </c>
      <c r="E1555" s="2" t="s">
        <v>2067</v>
      </c>
      <c r="F1555" s="2" t="str">
        <f t="shared" si="168"/>
        <v>KWP-600B</v>
      </c>
      <c r="G1555" s="2" t="str">
        <f t="shared" si="169"/>
        <v>SS OIL POT 600ML</v>
      </c>
      <c r="H1555" s="2" t="str">
        <f t="shared" si="170"/>
        <v xml:space="preserve"> QTY 38960 PCS/ USD 1.26 PER PCS - </v>
      </c>
      <c r="I1555" s="15" t="str">
        <f t="shared" si="171"/>
        <v/>
      </c>
      <c r="J1555" s="15">
        <f t="shared" si="174"/>
        <v>38960</v>
      </c>
      <c r="K1555" s="2" t="str">
        <f>IFERROR(
TRIM(_xlfn.TEXTAFTER(_xlfn.TEXTBEFORE(_xlfn.TEXTAFTER(tblRaw[[#This Row],[GOODS DESCRIPTION]],"QTY"),"/")," ")),
tblRaw[[#This Row],[Unit of measure]]
)</f>
        <v>38960 PCS</v>
      </c>
      <c r="L1555" s="2">
        <f t="shared" si="172"/>
        <v>1.26</v>
      </c>
      <c r="M1555" s="2" t="str">
        <f t="shared" si="173"/>
        <v>USD</v>
      </c>
      <c r="N1555" s="2">
        <v>7012.8</v>
      </c>
      <c r="O1555" s="2" t="s">
        <v>17</v>
      </c>
      <c r="P1555" s="2">
        <v>496.89037759525428</v>
      </c>
      <c r="Q1555" s="2">
        <v>3484592.84</v>
      </c>
      <c r="R1555" s="2">
        <v>7.0581019544780439</v>
      </c>
      <c r="S1555" s="2">
        <v>49497.057386363631</v>
      </c>
      <c r="T1555" s="6">
        <v>847453</v>
      </c>
    </row>
    <row r="1556" spans="1:20">
      <c r="A1556" s="5" t="s">
        <v>12</v>
      </c>
      <c r="B1556" s="2" t="s">
        <v>2064</v>
      </c>
      <c r="C1556" s="2" t="s">
        <v>14</v>
      </c>
      <c r="D1556" s="3" t="s">
        <v>15</v>
      </c>
      <c r="E1556" s="2" t="s">
        <v>2068</v>
      </c>
      <c r="F1556" s="2" t="str">
        <f t="shared" si="168"/>
        <v>KWP-1000B</v>
      </c>
      <c r="G1556" s="2" t="str">
        <f t="shared" si="169"/>
        <v>SS OIL POT 1000ML</v>
      </c>
      <c r="H1556" s="2" t="str">
        <f t="shared" si="170"/>
        <v xml:space="preserve"> QTY 27000 PCS/ USD 1.52 PER PC - S</v>
      </c>
      <c r="I1556" s="15" t="str">
        <f t="shared" si="171"/>
        <v/>
      </c>
      <c r="J1556" s="15">
        <f t="shared" si="174"/>
        <v>27000</v>
      </c>
      <c r="K1556" s="2" t="str">
        <f>IFERROR(
TRIM(_xlfn.TEXTAFTER(_xlfn.TEXTBEFORE(_xlfn.TEXTAFTER(tblRaw[[#This Row],[GOODS DESCRIPTION]],"QTY"),"/")," ")),
tblRaw[[#This Row],[Unit of measure]]
)</f>
        <v>27000 PCS</v>
      </c>
      <c r="L1556" s="2">
        <f t="shared" si="172"/>
        <v>1.52</v>
      </c>
      <c r="M1556" s="2" t="str">
        <f t="shared" si="173"/>
        <v>USD</v>
      </c>
      <c r="N1556" s="2">
        <v>6750</v>
      </c>
      <c r="O1556" s="2" t="s">
        <v>17</v>
      </c>
      <c r="P1556" s="2">
        <v>432.26888888888891</v>
      </c>
      <c r="Q1556" s="2">
        <v>2917815</v>
      </c>
      <c r="R1556" s="2">
        <v>6.1401830808080806</v>
      </c>
      <c r="S1556" s="2">
        <v>41446.235795454537</v>
      </c>
      <c r="T1556" s="6">
        <v>709612.7</v>
      </c>
    </row>
    <row r="1557" spans="1:20">
      <c r="A1557" s="5" t="s">
        <v>12</v>
      </c>
      <c r="B1557" s="2" t="s">
        <v>2069</v>
      </c>
      <c r="C1557" s="2" t="s">
        <v>14</v>
      </c>
      <c r="D1557" s="3" t="s">
        <v>15</v>
      </c>
      <c r="E1557" s="2" t="s">
        <v>2070</v>
      </c>
      <c r="F1557" s="2" t="str">
        <f t="shared" si="168"/>
        <v>STEEL</v>
      </c>
      <c r="G1557" s="2" t="str">
        <f t="shared" si="169"/>
        <v>TEA STRAINER -NP-55</v>
      </c>
      <c r="H1557" s="2" t="str">
        <f t="shared" si="170"/>
        <v>MILD STEEL</v>
      </c>
      <c r="I1557" s="15" t="str">
        <f t="shared" si="171"/>
        <v>MILD</v>
      </c>
      <c r="J1557" s="15" t="str">
        <f t="shared" si="174"/>
        <v/>
      </c>
      <c r="K1557" s="2">
        <f ca="1">IFERROR(
TRIM(_xlfn.TEXTAFTER(_xlfn.TEXTBEFORE(_xlfn.TEXTAFTER(tblRaw[[#This Row],[GOODS DESCRIPTION]],"QTY"),"/")," ")),
tblRaw[[#This Row],[Unit of measure]]
)</f>
        <v>0</v>
      </c>
      <c r="L1557" s="2" t="str">
        <f t="shared" si="172"/>
        <v/>
      </c>
      <c r="M1557" s="2" t="str">
        <f t="shared" si="173"/>
        <v/>
      </c>
      <c r="N1557" s="2">
        <v>1267.2</v>
      </c>
      <c r="O1557" s="2" t="s">
        <v>17</v>
      </c>
      <c r="P1557" s="2">
        <v>489.49249526515149</v>
      </c>
      <c r="Q1557" s="2">
        <v>620284.89</v>
      </c>
      <c r="R1557" s="2">
        <v>6.9530183986527199</v>
      </c>
      <c r="S1557" s="2">
        <v>8810.8649147727265</v>
      </c>
      <c r="T1557" s="6">
        <v>150853.29999999999</v>
      </c>
    </row>
    <row r="1558" spans="1:20">
      <c r="A1558" s="5" t="s">
        <v>12</v>
      </c>
      <c r="B1558" s="2" t="s">
        <v>2069</v>
      </c>
      <c r="C1558" s="2" t="s">
        <v>14</v>
      </c>
      <c r="D1558" s="3" t="s">
        <v>15</v>
      </c>
      <c r="E1558" s="2" t="s">
        <v>2071</v>
      </c>
      <c r="F1558" s="2" t="str">
        <f t="shared" si="168"/>
        <v>STEEL</v>
      </c>
      <c r="G1558" s="2" t="str">
        <f t="shared" si="169"/>
        <v>TEA STRAINER -NP-55</v>
      </c>
      <c r="H1558" s="2" t="str">
        <f t="shared" si="170"/>
        <v>MILD STEEL</v>
      </c>
      <c r="I1558" s="15" t="str">
        <f t="shared" si="171"/>
        <v>MILD</v>
      </c>
      <c r="J1558" s="15" t="str">
        <f t="shared" si="174"/>
        <v/>
      </c>
      <c r="K1558" s="2">
        <f ca="1">IFERROR(
TRIM(_xlfn.TEXTAFTER(_xlfn.TEXTBEFORE(_xlfn.TEXTAFTER(tblRaw[[#This Row],[GOODS DESCRIPTION]],"QTY"),"/")," ")),
tblRaw[[#This Row],[Unit of measure]]
)</f>
        <v>0</v>
      </c>
      <c r="L1558" s="2" t="str">
        <f t="shared" si="172"/>
        <v/>
      </c>
      <c r="M1558" s="2" t="str">
        <f t="shared" si="173"/>
        <v/>
      </c>
      <c r="N1558" s="2">
        <v>1042.8</v>
      </c>
      <c r="O1558" s="2" t="s">
        <v>17</v>
      </c>
      <c r="P1558" s="2">
        <v>491.10268507863452</v>
      </c>
      <c r="Q1558" s="2">
        <v>512121.88</v>
      </c>
      <c r="R1558" s="2">
        <v>6.9758904130487842</v>
      </c>
      <c r="S1558" s="2">
        <v>7274.4585227272719</v>
      </c>
      <c r="T1558" s="6">
        <v>124548</v>
      </c>
    </row>
    <row r="1559" spans="1:20">
      <c r="A1559" s="5" t="s">
        <v>12</v>
      </c>
      <c r="B1559" s="2" t="s">
        <v>2072</v>
      </c>
      <c r="C1559" s="2" t="s">
        <v>14</v>
      </c>
      <c r="D1559" s="3" t="s">
        <v>15</v>
      </c>
      <c r="E1559" s="2" t="s">
        <v>2073</v>
      </c>
      <c r="F1559" s="2" t="str">
        <f t="shared" si="168"/>
        <v>STAINLESS</v>
      </c>
      <c r="G1559" s="2" t="str">
        <f t="shared" si="169"/>
        <v>STEEL SPORTS BOTTLE 650ML S115-NP-21</v>
      </c>
      <c r="H1559" s="2" t="str">
        <f t="shared" si="170"/>
        <v xml:space="preserve">TOTAL 1440 P - CS </v>
      </c>
      <c r="I1559" s="15" t="str">
        <f t="shared" si="171"/>
        <v>TOTAL</v>
      </c>
      <c r="J1559" s="15" t="str">
        <f t="shared" si="174"/>
        <v/>
      </c>
      <c r="K1559" s="2">
        <f ca="1">IFERROR(
TRIM(_xlfn.TEXTAFTER(_xlfn.TEXTBEFORE(_xlfn.TEXTAFTER(tblRaw[[#This Row],[GOODS DESCRIPTION]],"QTY"),"/")," ")),
tblRaw[[#This Row],[Unit of measure]]
)</f>
        <v>0</v>
      </c>
      <c r="L1559" s="2" t="str">
        <f t="shared" si="172"/>
        <v/>
      </c>
      <c r="M1559" s="2" t="str">
        <f t="shared" si="173"/>
        <v/>
      </c>
      <c r="N1559" s="2">
        <v>256</v>
      </c>
      <c r="O1559" s="2" t="s">
        <v>17</v>
      </c>
      <c r="P1559" s="2">
        <v>465.14914062499997</v>
      </c>
      <c r="Q1559" s="2">
        <v>119078.18</v>
      </c>
      <c r="R1559" s="2">
        <v>6.6072321111505676</v>
      </c>
      <c r="S1559" s="2">
        <v>1691.4514204545451</v>
      </c>
      <c r="T1559" s="6">
        <v>28959.8</v>
      </c>
    </row>
    <row r="1560" spans="1:20">
      <c r="A1560" s="5" t="s">
        <v>12</v>
      </c>
      <c r="B1560" s="2" t="s">
        <v>2072</v>
      </c>
      <c r="C1560" s="2" t="s">
        <v>14</v>
      </c>
      <c r="D1560" s="3" t="s">
        <v>15</v>
      </c>
      <c r="E1560" s="2" t="s">
        <v>2074</v>
      </c>
      <c r="F1560" s="2" t="str">
        <f t="shared" si="168"/>
        <v>STAINLESS</v>
      </c>
      <c r="G1560" s="2" t="str">
        <f t="shared" si="169"/>
        <v>STEEL SPORTS BOTTLE KOOU 750ML-MP-202</v>
      </c>
      <c r="H1560" s="2" t="str">
        <f t="shared" si="170"/>
        <v xml:space="preserve">TOTAL 1080 - 0 PCS </v>
      </c>
      <c r="I1560" s="15" t="str">
        <f t="shared" si="171"/>
        <v>TOTAL</v>
      </c>
      <c r="J1560" s="15" t="str">
        <f t="shared" si="174"/>
        <v/>
      </c>
      <c r="K1560" s="2">
        <f ca="1">IFERROR(
TRIM(_xlfn.TEXTAFTER(_xlfn.TEXTBEFORE(_xlfn.TEXTAFTER(tblRaw[[#This Row],[GOODS DESCRIPTION]],"QTY"),"/")," ")),
tblRaw[[#This Row],[Unit of measure]]
)</f>
        <v>0</v>
      </c>
      <c r="L1560" s="2" t="str">
        <f t="shared" si="172"/>
        <v/>
      </c>
      <c r="M1560" s="2" t="str">
        <f t="shared" si="173"/>
        <v/>
      </c>
      <c r="N1560" s="2">
        <v>2040</v>
      </c>
      <c r="O1560" s="2" t="s">
        <v>17</v>
      </c>
      <c r="P1560" s="2">
        <v>430.10696078431369</v>
      </c>
      <c r="Q1560" s="2">
        <v>877418.2</v>
      </c>
      <c r="R1560" s="2">
        <v>6.1094738747771826</v>
      </c>
      <c r="S1560" s="2">
        <v>12463.32670454545</v>
      </c>
      <c r="T1560" s="6">
        <v>213388.1</v>
      </c>
    </row>
    <row r="1561" spans="1:20">
      <c r="A1561" s="5" t="s">
        <v>12</v>
      </c>
      <c r="B1561" s="2" t="s">
        <v>2072</v>
      </c>
      <c r="C1561" s="2" t="s">
        <v>14</v>
      </c>
      <c r="D1561" s="3" t="s">
        <v>15</v>
      </c>
      <c r="E1561" s="2" t="s">
        <v>2075</v>
      </c>
      <c r="F1561" s="2" t="str">
        <f t="shared" si="168"/>
        <v>STAINLESS</v>
      </c>
      <c r="G1561" s="2" t="str">
        <f t="shared" si="169"/>
        <v>STEEL BOTTLE 750ML SG805-AM-6</v>
      </c>
      <c r="H1561" s="2" t="str">
        <f t="shared" si="170"/>
        <v xml:space="preserve">TOTAL 27648 PCS </v>
      </c>
      <c r="I1561" s="15" t="str">
        <f t="shared" si="171"/>
        <v>N - O</v>
      </c>
      <c r="J1561" s="15" t="str">
        <f t="shared" si="174"/>
        <v/>
      </c>
      <c r="K1561" s="2">
        <f ca="1">IFERROR(
TRIM(_xlfn.TEXTAFTER(_xlfn.TEXTBEFORE(_xlfn.TEXTAFTER(tblRaw[[#This Row],[GOODS DESCRIPTION]],"QTY"),"/")," ")),
tblRaw[[#This Row],[Unit of measure]]
)</f>
        <v>0</v>
      </c>
      <c r="L1561" s="2" t="str">
        <f t="shared" si="172"/>
        <v/>
      </c>
      <c r="M1561" s="2" t="str">
        <f t="shared" si="173"/>
        <v/>
      </c>
      <c r="N1561" s="2">
        <v>4147.2</v>
      </c>
      <c r="O1561" s="2" t="s">
        <v>17</v>
      </c>
      <c r="P1561" s="2">
        <v>585.13890094521605</v>
      </c>
      <c r="Q1561" s="2">
        <v>2426688.0499999998</v>
      </c>
      <c r="R1561" s="2">
        <v>8.3116321156990907</v>
      </c>
      <c r="S1561" s="2">
        <v>34470.000710227258</v>
      </c>
      <c r="T1561" s="6">
        <v>590170.6</v>
      </c>
    </row>
    <row r="1562" spans="1:20">
      <c r="A1562" s="5" t="s">
        <v>12</v>
      </c>
      <c r="B1562" s="2" t="s">
        <v>2072</v>
      </c>
      <c r="C1562" s="2" t="s">
        <v>14</v>
      </c>
      <c r="D1562" s="3" t="s">
        <v>15</v>
      </c>
      <c r="E1562" s="2" t="s">
        <v>2076</v>
      </c>
      <c r="F1562" s="2" t="str">
        <f t="shared" si="168"/>
        <v>STAINLESS</v>
      </c>
      <c r="G1562" s="2" t="str">
        <f t="shared" si="169"/>
        <v>STEEL COLA BOTTLE 750 ML SK750-SL-01</v>
      </c>
      <c r="H1562" s="2" t="str">
        <f t="shared" si="170"/>
        <v xml:space="preserve">TOTAL 1188 - PCS </v>
      </c>
      <c r="I1562" s="15" t="str">
        <f t="shared" si="171"/>
        <v>NOT V</v>
      </c>
      <c r="J1562" s="15" t="str">
        <f t="shared" si="174"/>
        <v/>
      </c>
      <c r="K1562" s="2">
        <f ca="1">IFERROR(
TRIM(_xlfn.TEXTAFTER(_xlfn.TEXTBEFORE(_xlfn.TEXTAFTER(tblRaw[[#This Row],[GOODS DESCRIPTION]],"QTY"),"/")," ")),
tblRaw[[#This Row],[Unit of measure]]
)</f>
        <v>0</v>
      </c>
      <c r="L1562" s="2" t="str">
        <f t="shared" si="172"/>
        <v/>
      </c>
      <c r="M1562" s="2" t="str">
        <f t="shared" si="173"/>
        <v/>
      </c>
      <c r="N1562" s="2">
        <v>211.2</v>
      </c>
      <c r="O1562" s="2" t="s">
        <v>17</v>
      </c>
      <c r="P1562" s="2">
        <v>510.03196022727269</v>
      </c>
      <c r="Q1562" s="2">
        <v>107718.75</v>
      </c>
      <c r="R1562" s="2">
        <v>7.2447721623192143</v>
      </c>
      <c r="S1562" s="2">
        <v>1530.095880681818</v>
      </c>
      <c r="T1562" s="6">
        <v>26197.200000000001</v>
      </c>
    </row>
    <row r="1563" spans="1:20">
      <c r="A1563" s="5" t="s">
        <v>12</v>
      </c>
      <c r="B1563" s="2" t="s">
        <v>2072</v>
      </c>
      <c r="C1563" s="2" t="s">
        <v>14</v>
      </c>
      <c r="D1563" s="3" t="s">
        <v>15</v>
      </c>
      <c r="E1563" s="2" t="s">
        <v>2077</v>
      </c>
      <c r="F1563" s="2" t="str">
        <f t="shared" si="168"/>
        <v>STAINLESS</v>
      </c>
      <c r="G1563" s="2" t="str">
        <f t="shared" si="169"/>
        <v>STEEL SPORTS BOTTLE 750ML SG-702-SB-01</v>
      </c>
      <c r="H1563" s="2" t="str">
        <f t="shared" si="170"/>
        <v>TOTAL 2520 - PCS</v>
      </c>
      <c r="I1563" s="15" t="str">
        <f t="shared" si="171"/>
        <v>TOTAL</v>
      </c>
      <c r="J1563" s="15" t="str">
        <f t="shared" si="174"/>
        <v/>
      </c>
      <c r="K1563" s="2">
        <f ca="1">IFERROR(
TRIM(_xlfn.TEXTAFTER(_xlfn.TEXTBEFORE(_xlfn.TEXTAFTER(tblRaw[[#This Row],[GOODS DESCRIPTION]],"QTY"),"/")," ")),
tblRaw[[#This Row],[Unit of measure]]
)</f>
        <v>0</v>
      </c>
      <c r="L1563" s="2" t="str">
        <f t="shared" si="172"/>
        <v/>
      </c>
      <c r="M1563" s="2" t="str">
        <f t="shared" si="173"/>
        <v/>
      </c>
      <c r="N1563" s="2">
        <v>350</v>
      </c>
      <c r="O1563" s="2" t="s">
        <v>17</v>
      </c>
      <c r="P1563" s="2">
        <v>655.45225714285721</v>
      </c>
      <c r="Q1563" s="2">
        <v>229408.29</v>
      </c>
      <c r="R1563" s="2">
        <v>9.3104013798701306</v>
      </c>
      <c r="S1563" s="2">
        <v>3258.640482954545</v>
      </c>
      <c r="T1563" s="6">
        <v>55792.1</v>
      </c>
    </row>
    <row r="1564" spans="1:20">
      <c r="A1564" s="5" t="s">
        <v>12</v>
      </c>
      <c r="B1564" s="2" t="s">
        <v>2078</v>
      </c>
      <c r="C1564" s="2" t="s">
        <v>14</v>
      </c>
      <c r="D1564" s="3" t="s">
        <v>15</v>
      </c>
      <c r="E1564" s="2" t="s">
        <v>2066</v>
      </c>
      <c r="F1564" s="2" t="str">
        <f t="shared" si="168"/>
        <v>RYX-02-021A</v>
      </c>
      <c r="G1564" s="2" t="str">
        <f t="shared" si="169"/>
        <v>MILD STEEL MULTI FUNCTION CLOTH STAND</v>
      </c>
      <c r="H1564" s="2" t="str">
        <f t="shared" si="170"/>
        <v>OTHER ART - ICLES OF HOUSEHOLD OF IRON &amp; STEEL</v>
      </c>
      <c r="I1564" s="15" t="str">
        <f t="shared" si="171"/>
        <v/>
      </c>
      <c r="J1564" s="15" t="str">
        <f t="shared" si="174"/>
        <v/>
      </c>
      <c r="K1564" s="2">
        <f ca="1">IFERROR(
TRIM(_xlfn.TEXTAFTER(_xlfn.TEXTBEFORE(_xlfn.TEXTAFTER(tblRaw[[#This Row],[GOODS DESCRIPTION]],"QTY"),"/")," ")),
tblRaw[[#This Row],[Unit of measure]]
)</f>
        <v>0</v>
      </c>
      <c r="L1564" s="2" t="str">
        <f t="shared" si="172"/>
        <v/>
      </c>
      <c r="M1564" s="2" t="str">
        <f t="shared" si="173"/>
        <v/>
      </c>
      <c r="N1564" s="2">
        <v>23760</v>
      </c>
      <c r="O1564" s="2" t="s">
        <v>17</v>
      </c>
      <c r="P1564" s="2">
        <v>174.74275505050511</v>
      </c>
      <c r="Q1564" s="2">
        <v>4151887.86</v>
      </c>
      <c r="R1564" s="2">
        <v>2.4856721913300861</v>
      </c>
      <c r="S1564" s="2">
        <v>59059.571266002837</v>
      </c>
      <c r="T1564" s="6">
        <v>1009739.2</v>
      </c>
    </row>
    <row r="1565" spans="1:20">
      <c r="A1565" s="5" t="s">
        <v>12</v>
      </c>
      <c r="B1565" s="2" t="s">
        <v>2079</v>
      </c>
      <c r="C1565" s="2" t="s">
        <v>14</v>
      </c>
      <c r="D1565" s="3" t="s">
        <v>15</v>
      </c>
      <c r="E1565" s="2" t="s">
        <v>2080</v>
      </c>
      <c r="F1565" s="2" t="str">
        <f t="shared" si="168"/>
        <v>STEEL</v>
      </c>
      <c r="G1565" s="2" t="str">
        <f t="shared" si="169"/>
        <v>HANGER WITH HOOK-SL-89</v>
      </c>
      <c r="H1565" s="2" t="str">
        <f t="shared" si="170"/>
        <v>MILD STEEL</v>
      </c>
      <c r="I1565" s="15" t="str">
        <f t="shared" si="171"/>
        <v/>
      </c>
      <c r="J1565" s="15" t="str">
        <f t="shared" si="174"/>
        <v/>
      </c>
      <c r="K1565" s="2">
        <f ca="1">IFERROR(
TRIM(_xlfn.TEXTAFTER(_xlfn.TEXTBEFORE(_xlfn.TEXTAFTER(tblRaw[[#This Row],[GOODS DESCRIPTION]],"QTY"),"/")," ")),
tblRaw[[#This Row],[Unit of measure]]
)</f>
        <v>0</v>
      </c>
      <c r="L1565" s="2" t="str">
        <f t="shared" si="172"/>
        <v/>
      </c>
      <c r="M1565" s="2" t="str">
        <f t="shared" si="173"/>
        <v/>
      </c>
      <c r="N1565" s="2">
        <v>6344</v>
      </c>
      <c r="O1565" s="2" t="s">
        <v>17</v>
      </c>
      <c r="P1565" s="2">
        <v>349.77937421185368</v>
      </c>
      <c r="Q1565" s="2">
        <v>2219000.35</v>
      </c>
      <c r="R1565" s="2">
        <v>4.9755245264844064</v>
      </c>
      <c r="S1565" s="2">
        <v>31564.72759601707</v>
      </c>
      <c r="T1565" s="6">
        <v>539660.9</v>
      </c>
    </row>
    <row r="1566" spans="1:20">
      <c r="A1566" s="5" t="s">
        <v>12</v>
      </c>
      <c r="B1566" s="2" t="s">
        <v>2079</v>
      </c>
      <c r="C1566" s="2" t="s">
        <v>14</v>
      </c>
      <c r="D1566" s="3" t="s">
        <v>15</v>
      </c>
      <c r="E1566" s="2" t="s">
        <v>2081</v>
      </c>
      <c r="F1566" s="2" t="str">
        <f t="shared" si="168"/>
        <v>STEEL</v>
      </c>
      <c r="G1566" s="2" t="str">
        <f t="shared" si="169"/>
        <v>PEELER -MP-196</v>
      </c>
      <c r="H1566" s="2" t="str">
        <f t="shared" si="170"/>
        <v>MILD STEEL</v>
      </c>
      <c r="I1566" s="15" t="str">
        <f t="shared" si="171"/>
        <v>MILD</v>
      </c>
      <c r="J1566" s="15" t="str">
        <f t="shared" si="174"/>
        <v/>
      </c>
      <c r="K1566" s="2">
        <f ca="1">IFERROR(
TRIM(_xlfn.TEXTAFTER(_xlfn.TEXTBEFORE(_xlfn.TEXTAFTER(tblRaw[[#This Row],[GOODS DESCRIPTION]],"QTY"),"/")," ")),
tblRaw[[#This Row],[Unit of measure]]
)</f>
        <v>0</v>
      </c>
      <c r="L1566" s="2" t="str">
        <f t="shared" si="172"/>
        <v/>
      </c>
      <c r="M1566" s="2" t="str">
        <f t="shared" si="173"/>
        <v/>
      </c>
      <c r="N1566" s="2">
        <v>1513</v>
      </c>
      <c r="O1566" s="2" t="s">
        <v>17</v>
      </c>
      <c r="P1566" s="2">
        <v>493.26161929940508</v>
      </c>
      <c r="Q1566" s="2">
        <v>746304.83</v>
      </c>
      <c r="R1566" s="2">
        <v>7.0165237453684943</v>
      </c>
      <c r="S1566" s="2">
        <v>10616.00042674253</v>
      </c>
      <c r="T1566" s="6">
        <v>181501.3</v>
      </c>
    </row>
    <row r="1567" spans="1:20">
      <c r="A1567" s="5" t="s">
        <v>12</v>
      </c>
      <c r="B1567" s="2" t="s">
        <v>2079</v>
      </c>
      <c r="C1567" s="2" t="s">
        <v>14</v>
      </c>
      <c r="D1567" s="3" t="s">
        <v>15</v>
      </c>
      <c r="E1567" s="2" t="s">
        <v>2082</v>
      </c>
      <c r="F1567" s="2" t="str">
        <f t="shared" si="168"/>
        <v>STEEL</v>
      </c>
      <c r="G1567" s="2" t="str">
        <f t="shared" si="169"/>
        <v>ZHARA-NP-003</v>
      </c>
      <c r="H1567" s="2" t="str">
        <f t="shared" si="170"/>
        <v>TOTAL 60240 PCS</v>
      </c>
      <c r="I1567" s="15" t="str">
        <f t="shared" si="171"/>
        <v>TOTAL</v>
      </c>
      <c r="J1567" s="15" t="str">
        <f t="shared" si="174"/>
        <v/>
      </c>
      <c r="K1567" s="2">
        <f ca="1">IFERROR(
TRIM(_xlfn.TEXTAFTER(_xlfn.TEXTBEFORE(_xlfn.TEXTAFTER(tblRaw[[#This Row],[GOODS DESCRIPTION]],"QTY"),"/")," ")),
tblRaw[[#This Row],[Unit of measure]]
)</f>
        <v>0</v>
      </c>
      <c r="L1567" s="2" t="str">
        <f t="shared" si="172"/>
        <v/>
      </c>
      <c r="M1567" s="2" t="str">
        <f t="shared" si="173"/>
        <v/>
      </c>
      <c r="N1567" s="2">
        <v>5622.4</v>
      </c>
      <c r="O1567" s="2" t="s">
        <v>17</v>
      </c>
      <c r="P1567" s="2">
        <v>345.34176863972692</v>
      </c>
      <c r="Q1567" s="2">
        <v>1941649.56</v>
      </c>
      <c r="R1567" s="2">
        <v>4.9124006918880072</v>
      </c>
      <c r="S1567" s="2">
        <v>27619.48165007112</v>
      </c>
      <c r="T1567" s="6">
        <v>472209.2</v>
      </c>
    </row>
    <row r="1568" spans="1:20">
      <c r="A1568" s="5" t="s">
        <v>12</v>
      </c>
      <c r="B1568" s="2" t="s">
        <v>2079</v>
      </c>
      <c r="C1568" s="2" t="s">
        <v>14</v>
      </c>
      <c r="D1568" s="3" t="s">
        <v>15</v>
      </c>
      <c r="E1568" s="2" t="s">
        <v>2083</v>
      </c>
      <c r="F1568" s="2" t="str">
        <f t="shared" si="168"/>
        <v>SM1168</v>
      </c>
      <c r="G1568" s="2" t="str">
        <f t="shared" si="169"/>
        <v>- STEEL HANGER WITH HOOK</v>
      </c>
      <c r="H1568" s="2" t="str">
        <f t="shared" si="170"/>
        <v>QTY: 28200 PCS/USD 1.22 PER - PCS</v>
      </c>
      <c r="I1568" s="15" t="str">
        <f t="shared" si="171"/>
        <v/>
      </c>
      <c r="J1568" s="15">
        <f t="shared" si="174"/>
        <v>28200</v>
      </c>
      <c r="K1568" s="2" t="str">
        <f>IFERROR(
TRIM(_xlfn.TEXTAFTER(_xlfn.TEXTBEFORE(_xlfn.TEXTAFTER(tblRaw[[#This Row],[GOODS DESCRIPTION]],"QTY"),"/")," ")),
tblRaw[[#This Row],[Unit of measure]]
)</f>
        <v>28200 PCS</v>
      </c>
      <c r="L1568" s="2">
        <f t="shared" si="172"/>
        <v>1.22</v>
      </c>
      <c r="M1568" s="2" t="str">
        <f t="shared" si="173"/>
        <v>USD</v>
      </c>
      <c r="N1568" s="2">
        <v>5452</v>
      </c>
      <c r="O1568" s="2" t="s">
        <v>17</v>
      </c>
      <c r="P1568" s="2">
        <v>454.3225917094644</v>
      </c>
      <c r="Q1568" s="2">
        <v>2476966.77</v>
      </c>
      <c r="R1568" s="2">
        <v>6.4626257711161372</v>
      </c>
      <c r="S1568" s="2">
        <v>35234.235704125182</v>
      </c>
      <c r="T1568" s="6">
        <v>602398.4</v>
      </c>
    </row>
    <row r="1569" spans="1:20">
      <c r="A1569" s="5" t="s">
        <v>12</v>
      </c>
      <c r="B1569" s="2" t="s">
        <v>2084</v>
      </c>
      <c r="C1569" s="2" t="s">
        <v>14</v>
      </c>
      <c r="D1569" s="3" t="s">
        <v>15</v>
      </c>
      <c r="E1569" s="2" t="s">
        <v>2085</v>
      </c>
      <c r="F1569" s="2" t="str">
        <f t="shared" si="168"/>
        <v>STAINLESS</v>
      </c>
      <c r="G1569" s="2" t="str">
        <f t="shared" si="169"/>
        <v>STEEL SPORTS BOTTLE 650ML</v>
      </c>
      <c r="H1569" s="2" t="str">
        <f t="shared" si="170"/>
        <v xml:space="preserve"> ITEM NO.KW-868</v>
      </c>
      <c r="I1569" s="15" t="str">
        <f t="shared" si="171"/>
        <v/>
      </c>
      <c r="J1569" s="15" t="str">
        <f t="shared" si="174"/>
        <v/>
      </c>
      <c r="K1569" s="2">
        <f ca="1">IFERROR(
TRIM(_xlfn.TEXTAFTER(_xlfn.TEXTBEFORE(_xlfn.TEXTAFTER(tblRaw[[#This Row],[GOODS DESCRIPTION]],"QTY"),"/")," ")),
tblRaw[[#This Row],[Unit of measure]]
)</f>
        <v>0</v>
      </c>
      <c r="L1569" s="2" t="str">
        <f t="shared" si="172"/>
        <v/>
      </c>
      <c r="M1569" s="2" t="str">
        <f t="shared" si="173"/>
        <v/>
      </c>
      <c r="N1569" s="2">
        <v>9405.5</v>
      </c>
      <c r="O1569" s="2" t="s">
        <v>17</v>
      </c>
      <c r="P1569" s="2">
        <v>450.81483068417413</v>
      </c>
      <c r="Q1569" s="2">
        <v>4240138.8899999997</v>
      </c>
      <c r="R1569" s="2">
        <v>6.4127287437293621</v>
      </c>
      <c r="S1569" s="2">
        <v>60314.920199146523</v>
      </c>
      <c r="T1569" s="6">
        <v>1031201.8</v>
      </c>
    </row>
    <row r="1570" spans="1:20">
      <c r="A1570" s="5" t="s">
        <v>12</v>
      </c>
      <c r="B1570" s="2" t="s">
        <v>2084</v>
      </c>
      <c r="C1570" s="2" t="s">
        <v>14</v>
      </c>
      <c r="D1570" s="3" t="s">
        <v>15</v>
      </c>
      <c r="E1570" s="2" t="s">
        <v>2086</v>
      </c>
      <c r="F1570" s="2" t="str">
        <f t="shared" si="168"/>
        <v>STAINLESS</v>
      </c>
      <c r="G1570" s="2" t="str">
        <f t="shared" si="169"/>
        <v>STEEL SPORT BOTTLE 1000ML</v>
      </c>
      <c r="H1570" s="2" t="str">
        <f t="shared" si="170"/>
        <v xml:space="preserve"> ITEM NO. KW-830</v>
      </c>
      <c r="I1570" s="15" t="str">
        <f t="shared" si="171"/>
        <v/>
      </c>
      <c r="J1570" s="15" t="str">
        <f t="shared" si="174"/>
        <v/>
      </c>
      <c r="K1570" s="2">
        <f ca="1">IFERROR(
TRIM(_xlfn.TEXTAFTER(_xlfn.TEXTBEFORE(_xlfn.TEXTAFTER(tblRaw[[#This Row],[GOODS DESCRIPTION]],"QTY"),"/")," ")),
tblRaw[[#This Row],[Unit of measure]]
)</f>
        <v>0</v>
      </c>
      <c r="L1570" s="2" t="str">
        <f t="shared" si="172"/>
        <v/>
      </c>
      <c r="M1570" s="2" t="str">
        <f t="shared" si="173"/>
        <v/>
      </c>
      <c r="N1570" s="2">
        <v>6790</v>
      </c>
      <c r="O1570" s="2" t="s">
        <v>17</v>
      </c>
      <c r="P1570" s="2">
        <v>383.81911634756989</v>
      </c>
      <c r="Q1570" s="2">
        <v>2606131.7999999998</v>
      </c>
      <c r="R1570" s="2">
        <v>5.4597313847449493</v>
      </c>
      <c r="S1570" s="2">
        <v>37071.576102418207</v>
      </c>
      <c r="T1570" s="6">
        <v>633811.30000000005</v>
      </c>
    </row>
    <row r="1571" spans="1:20">
      <c r="A1571" s="5" t="s">
        <v>12</v>
      </c>
      <c r="B1571" s="2" t="s">
        <v>2087</v>
      </c>
      <c r="C1571" s="2" t="s">
        <v>14</v>
      </c>
      <c r="D1571" s="3" t="s">
        <v>15</v>
      </c>
      <c r="E1571" s="2" t="s">
        <v>2088</v>
      </c>
      <c r="F1571" s="2" t="str">
        <f t="shared" si="168"/>
        <v>KWB-600F</v>
      </c>
      <c r="G1571" s="2" t="str">
        <f t="shared" si="169"/>
        <v>STAINLESS STEEL SPORTS BOTTLE.</v>
      </c>
      <c r="H1571" s="2" t="str">
        <f t="shared" si="170"/>
        <v>QTY :50400 PCS / US - D 1.06 PER PCS</v>
      </c>
      <c r="I1571" s="15" t="str">
        <f t="shared" si="171"/>
        <v>QTY</v>
      </c>
      <c r="J1571" s="15" t="str">
        <f t="shared" si="174"/>
        <v/>
      </c>
      <c r="K1571" s="2" t="str">
        <f>IFERROR(
TRIM(_xlfn.TEXTAFTER(_xlfn.TEXTBEFORE(_xlfn.TEXTAFTER(tblRaw[[#This Row],[GOODS DESCRIPTION]],"QTY"),"/")," ")),
tblRaw[[#This Row],[Unit of measure]]
)</f>
        <v>:50400 PCS</v>
      </c>
      <c r="L1571" s="2" t="str">
        <f t="shared" si="172"/>
        <v/>
      </c>
      <c r="M1571" s="2" t="str">
        <f t="shared" si="173"/>
        <v/>
      </c>
      <c r="N1571" s="2">
        <v>7897.5</v>
      </c>
      <c r="O1571" s="2" t="s">
        <v>17</v>
      </c>
      <c r="P1571" s="2">
        <v>480.3020576131687</v>
      </c>
      <c r="Q1571" s="2">
        <v>3793185.5</v>
      </c>
      <c r="R1571" s="2">
        <v>6.8321772064462118</v>
      </c>
      <c r="S1571" s="2">
        <v>53957.119487908967</v>
      </c>
      <c r="T1571" s="6">
        <v>1156162.8999999999</v>
      </c>
    </row>
    <row r="1572" spans="1:20">
      <c r="A1572" s="5" t="s">
        <v>12</v>
      </c>
      <c r="B1572" s="2" t="s">
        <v>2089</v>
      </c>
      <c r="C1572" s="2" t="s">
        <v>14</v>
      </c>
      <c r="D1572" s="3" t="s">
        <v>15</v>
      </c>
      <c r="E1572" s="2" t="s">
        <v>2090</v>
      </c>
      <c r="F1572" s="2" t="str">
        <f t="shared" si="168"/>
        <v>STAINLESS</v>
      </c>
      <c r="G1572" s="2" t="str">
        <f t="shared" si="169"/>
        <v>STEEL SPORTS BOTTLE 750ML SG-702-SB-01</v>
      </c>
      <c r="H1572" s="2" t="str">
        <f t="shared" si="170"/>
        <v>TOTAL 16344 - PCS</v>
      </c>
      <c r="I1572" s="15" t="str">
        <f t="shared" si="171"/>
        <v>TOTAL</v>
      </c>
      <c r="J1572" s="15" t="str">
        <f t="shared" si="174"/>
        <v/>
      </c>
      <c r="K1572" s="2">
        <f ca="1">IFERROR(
TRIM(_xlfn.TEXTAFTER(_xlfn.TEXTBEFORE(_xlfn.TEXTAFTER(tblRaw[[#This Row],[GOODS DESCRIPTION]],"QTY"),"/")," ")),
tblRaw[[#This Row],[Unit of measure]]
)</f>
        <v>0</v>
      </c>
      <c r="L1572" s="2" t="str">
        <f t="shared" si="172"/>
        <v/>
      </c>
      <c r="M1572" s="2" t="str">
        <f t="shared" si="173"/>
        <v/>
      </c>
      <c r="N1572" s="2">
        <v>2587.8000000000002</v>
      </c>
      <c r="O1572" s="2" t="s">
        <v>17</v>
      </c>
      <c r="P1572" s="2">
        <v>574.11426308060891</v>
      </c>
      <c r="Q1572" s="2">
        <v>1485692.89</v>
      </c>
      <c r="R1572" s="2">
        <v>8.1666324762533282</v>
      </c>
      <c r="S1572" s="2">
        <v>21133.611522048359</v>
      </c>
      <c r="T1572" s="6">
        <v>361320.5</v>
      </c>
    </row>
    <row r="1573" spans="1:20">
      <c r="A1573" s="5" t="s">
        <v>12</v>
      </c>
      <c r="B1573" s="2" t="s">
        <v>2089</v>
      </c>
      <c r="C1573" s="2" t="s">
        <v>14</v>
      </c>
      <c r="D1573" s="3" t="s">
        <v>15</v>
      </c>
      <c r="E1573" s="2" t="s">
        <v>2091</v>
      </c>
      <c r="F1573" s="2" t="str">
        <f t="shared" si="168"/>
        <v>STAINLESS</v>
      </c>
      <c r="G1573" s="2" t="str">
        <f t="shared" si="169"/>
        <v>STEEL SPORTS BOTTLE 650ML S115-NP-21</v>
      </c>
      <c r="H1573" s="2" t="str">
        <f t="shared" si="170"/>
        <v xml:space="preserve">TOTAL 13824 - PCS </v>
      </c>
      <c r="I1573" s="15" t="str">
        <f t="shared" si="171"/>
        <v>TOTAL</v>
      </c>
      <c r="J1573" s="15" t="str">
        <f t="shared" si="174"/>
        <v/>
      </c>
      <c r="K1573" s="2">
        <f ca="1">IFERROR(
TRIM(_xlfn.TEXTAFTER(_xlfn.TEXTBEFORE(_xlfn.TEXTAFTER(tblRaw[[#This Row],[GOODS DESCRIPTION]],"QTY"),"/")," ")),
tblRaw[[#This Row],[Unit of measure]]
)</f>
        <v>0</v>
      </c>
      <c r="L1573" s="2" t="str">
        <f t="shared" si="172"/>
        <v/>
      </c>
      <c r="M1573" s="2" t="str">
        <f t="shared" si="173"/>
        <v/>
      </c>
      <c r="N1573" s="2">
        <v>2457.6</v>
      </c>
      <c r="O1573" s="2" t="s">
        <v>17</v>
      </c>
      <c r="P1573" s="2">
        <v>462.83658040364583</v>
      </c>
      <c r="Q1573" s="2">
        <v>1137467.18</v>
      </c>
      <c r="R1573" s="2">
        <v>6.5837351408768967</v>
      </c>
      <c r="S1573" s="2">
        <v>16180.18748221906</v>
      </c>
      <c r="T1573" s="6">
        <v>276632</v>
      </c>
    </row>
    <row r="1574" spans="1:20">
      <c r="A1574" s="5" t="s">
        <v>12</v>
      </c>
      <c r="B1574" s="2" t="s">
        <v>2089</v>
      </c>
      <c r="C1574" s="2" t="s">
        <v>14</v>
      </c>
      <c r="D1574" s="3" t="s">
        <v>15</v>
      </c>
      <c r="E1574" s="2" t="s">
        <v>2092</v>
      </c>
      <c r="F1574" s="2" t="str">
        <f t="shared" si="168"/>
        <v>STAINLESS</v>
      </c>
      <c r="G1574" s="2" t="str">
        <f t="shared" si="169"/>
        <v>STEEL COLA BOTTLE 750 ML SK750-SL-01</v>
      </c>
      <c r="H1574" s="2" t="str">
        <f t="shared" si="170"/>
        <v xml:space="preserve">TOTAL 12600 - PCS </v>
      </c>
      <c r="I1574" s="15" t="str">
        <f t="shared" si="171"/>
        <v>NOT V</v>
      </c>
      <c r="J1574" s="15" t="str">
        <f t="shared" si="174"/>
        <v/>
      </c>
      <c r="K1574" s="2">
        <f ca="1">IFERROR(
TRIM(_xlfn.TEXTAFTER(_xlfn.TEXTBEFORE(_xlfn.TEXTAFTER(tblRaw[[#This Row],[GOODS DESCRIPTION]],"QTY"),"/")," ")),
tblRaw[[#This Row],[Unit of measure]]
)</f>
        <v>0</v>
      </c>
      <c r="L1574" s="2" t="str">
        <f t="shared" si="172"/>
        <v/>
      </c>
      <c r="M1574" s="2" t="str">
        <f t="shared" si="173"/>
        <v/>
      </c>
      <c r="N1574" s="2">
        <v>2275</v>
      </c>
      <c r="O1574" s="2" t="s">
        <v>17</v>
      </c>
      <c r="P1574" s="2">
        <v>503.45401318681309</v>
      </c>
      <c r="Q1574" s="2">
        <v>1145357.8799999999</v>
      </c>
      <c r="R1574" s="2">
        <v>7.1615080111922218</v>
      </c>
      <c r="S1574" s="2">
        <v>16292.4307254623</v>
      </c>
      <c r="T1574" s="6">
        <v>278551.09999999998</v>
      </c>
    </row>
    <row r="1575" spans="1:20">
      <c r="A1575" s="5" t="s">
        <v>12</v>
      </c>
      <c r="B1575" s="2" t="s">
        <v>2093</v>
      </c>
      <c r="C1575" s="2" t="s">
        <v>14</v>
      </c>
      <c r="D1575" s="3" t="s">
        <v>18</v>
      </c>
      <c r="E1575" s="2" t="s">
        <v>2094</v>
      </c>
      <c r="F1575" s="2" t="str">
        <f t="shared" si="168"/>
        <v>STEEL</v>
      </c>
      <c r="G1575" s="2" t="str">
        <f t="shared" si="169"/>
        <v>SCRUBBER 3PCS SET-DR-2</v>
      </c>
      <c r="H1575" s="2" t="str">
        <f t="shared" si="170"/>
        <v>TOTAL 133000 SET</v>
      </c>
      <c r="I1575" s="15" t="str">
        <f t="shared" si="171"/>
        <v>TOTAL</v>
      </c>
      <c r="J1575" s="15" t="str">
        <f t="shared" si="174"/>
        <v/>
      </c>
      <c r="K1575" s="2">
        <f ca="1">IFERROR(
TRIM(_xlfn.TEXTAFTER(_xlfn.TEXTBEFORE(_xlfn.TEXTAFTER(tblRaw[[#This Row],[GOODS DESCRIPTION]],"QTY"),"/")," ")),
tblRaw[[#This Row],[Unit of measure]]
)</f>
        <v>0</v>
      </c>
      <c r="L1575" s="2" t="str">
        <f t="shared" si="172"/>
        <v/>
      </c>
      <c r="M1575" s="2" t="str">
        <f t="shared" si="173"/>
        <v/>
      </c>
      <c r="N1575" s="2">
        <v>8645</v>
      </c>
      <c r="O1575" s="2" t="s">
        <v>17</v>
      </c>
      <c r="P1575" s="2">
        <v>225.1667761711972</v>
      </c>
      <c r="Q1575" s="2">
        <v>1946566.78</v>
      </c>
      <c r="R1575" s="2">
        <v>3.2029413395618378</v>
      </c>
      <c r="S1575" s="2">
        <v>27689.427880512088</v>
      </c>
      <c r="T1575" s="6">
        <v>603046.40000000002</v>
      </c>
    </row>
    <row r="1576" spans="1:20">
      <c r="A1576" s="5" t="s">
        <v>12</v>
      </c>
      <c r="B1576" s="2" t="s">
        <v>2093</v>
      </c>
      <c r="C1576" s="2" t="s">
        <v>14</v>
      </c>
      <c r="D1576" s="3" t="s">
        <v>15</v>
      </c>
      <c r="E1576" s="2" t="s">
        <v>2095</v>
      </c>
      <c r="F1576" s="2" t="str">
        <f t="shared" si="168"/>
        <v>STEEL</v>
      </c>
      <c r="G1576" s="2" t="str">
        <f t="shared" si="169"/>
        <v>TEA STRAINER -NP-55</v>
      </c>
      <c r="H1576" s="2" t="str">
        <f t="shared" si="170"/>
        <v>MILD STEEL</v>
      </c>
      <c r="I1576" s="15" t="str">
        <f t="shared" si="171"/>
        <v>MILD</v>
      </c>
      <c r="J1576" s="15" t="str">
        <f t="shared" si="174"/>
        <v/>
      </c>
      <c r="K1576" s="2">
        <f ca="1">IFERROR(
TRIM(_xlfn.TEXTAFTER(_xlfn.TEXTBEFORE(_xlfn.TEXTAFTER(tblRaw[[#This Row],[GOODS DESCRIPTION]],"QTY"),"/")," ")),
tblRaw[[#This Row],[Unit of measure]]
)</f>
        <v>0</v>
      </c>
      <c r="L1576" s="2" t="str">
        <f t="shared" si="172"/>
        <v/>
      </c>
      <c r="M1576" s="2" t="str">
        <f t="shared" si="173"/>
        <v/>
      </c>
      <c r="N1576" s="2">
        <v>2310</v>
      </c>
      <c r="O1576" s="2" t="s">
        <v>17</v>
      </c>
      <c r="P1576" s="2">
        <v>491.35166666666669</v>
      </c>
      <c r="Q1576" s="2">
        <v>1135022.3500000001</v>
      </c>
      <c r="R1576" s="2">
        <v>6.9893551446183029</v>
      </c>
      <c r="S1576" s="2">
        <v>16145.41038406828</v>
      </c>
      <c r="T1576" s="6">
        <v>276037.40000000002</v>
      </c>
    </row>
    <row r="1577" spans="1:20">
      <c r="A1577" s="5" t="s">
        <v>12</v>
      </c>
      <c r="B1577" s="2" t="s">
        <v>2096</v>
      </c>
      <c r="C1577" s="2" t="s">
        <v>14</v>
      </c>
      <c r="D1577" s="3" t="s">
        <v>15</v>
      </c>
      <c r="E1577" s="2" t="s">
        <v>2097</v>
      </c>
      <c r="F1577" s="2" t="str">
        <f t="shared" si="168"/>
        <v>STAINLESS</v>
      </c>
      <c r="G1577" s="2" t="str">
        <f t="shared" si="169"/>
        <v>STEEL COLA BOTTLE 750 ML SK750-SL-01</v>
      </c>
      <c r="H1577" s="2" t="str">
        <f t="shared" si="170"/>
        <v xml:space="preserve">TOTAL 2268 - PCS </v>
      </c>
      <c r="I1577" s="15" t="str">
        <f t="shared" si="171"/>
        <v>NOT V</v>
      </c>
      <c r="J1577" s="15" t="str">
        <f t="shared" si="174"/>
        <v/>
      </c>
      <c r="K1577" s="2">
        <f ca="1">IFERROR(
TRIM(_xlfn.TEXTAFTER(_xlfn.TEXTBEFORE(_xlfn.TEXTAFTER(tblRaw[[#This Row],[GOODS DESCRIPTION]],"QTY"),"/")," ")),
tblRaw[[#This Row],[Unit of measure]]
)</f>
        <v>0</v>
      </c>
      <c r="L1577" s="2" t="str">
        <f t="shared" si="172"/>
        <v/>
      </c>
      <c r="M1577" s="2" t="str">
        <f t="shared" si="173"/>
        <v/>
      </c>
      <c r="N1577" s="2">
        <v>428.4</v>
      </c>
      <c r="O1577" s="2" t="s">
        <v>17</v>
      </c>
      <c r="P1577" s="2">
        <v>488.15485527544348</v>
      </c>
      <c r="Q1577" s="2">
        <v>209125.54</v>
      </c>
      <c r="R1577" s="2">
        <v>6.8609255836323753</v>
      </c>
      <c r="S1577" s="2">
        <v>2939.2205200281101</v>
      </c>
      <c r="T1577" s="6">
        <v>50859.4</v>
      </c>
    </row>
    <row r="1578" spans="1:20">
      <c r="A1578" s="5" t="s">
        <v>12</v>
      </c>
      <c r="B1578" s="2" t="s">
        <v>2096</v>
      </c>
      <c r="C1578" s="2" t="s">
        <v>14</v>
      </c>
      <c r="D1578" s="3" t="s">
        <v>15</v>
      </c>
      <c r="E1578" s="2" t="s">
        <v>2098</v>
      </c>
      <c r="F1578" s="2" t="str">
        <f t="shared" si="168"/>
        <v>STAINLESS</v>
      </c>
      <c r="G1578" s="2" t="str">
        <f t="shared" si="169"/>
        <v>STEEL WATER BOTTLE 750ML SB-08</v>
      </c>
      <c r="H1578" s="2" t="str">
        <f t="shared" si="170"/>
        <v>TOTAL 10800 PCS</v>
      </c>
      <c r="I1578" s="15" t="str">
        <f t="shared" si="171"/>
        <v>N - O</v>
      </c>
      <c r="J1578" s="15" t="str">
        <f t="shared" si="174"/>
        <v/>
      </c>
      <c r="K1578" s="2">
        <f ca="1">IFERROR(
TRIM(_xlfn.TEXTAFTER(_xlfn.TEXTBEFORE(_xlfn.TEXTAFTER(tblRaw[[#This Row],[GOODS DESCRIPTION]],"QTY"),"/")," ")),
tblRaw[[#This Row],[Unit of measure]]
)</f>
        <v>0</v>
      </c>
      <c r="L1578" s="2" t="str">
        <f t="shared" si="172"/>
        <v/>
      </c>
      <c r="M1578" s="2" t="str">
        <f t="shared" si="173"/>
        <v/>
      </c>
      <c r="N1578" s="2">
        <v>1800</v>
      </c>
      <c r="O1578" s="2" t="s">
        <v>17</v>
      </c>
      <c r="P1578" s="2">
        <v>542.2213888888889</v>
      </c>
      <c r="Q1578" s="2">
        <v>975998.5</v>
      </c>
      <c r="R1578" s="2">
        <v>7.6208206449597871</v>
      </c>
      <c r="S1578" s="2">
        <v>13717.477160927619</v>
      </c>
      <c r="T1578" s="6">
        <v>237362.9</v>
      </c>
    </row>
    <row r="1579" spans="1:20">
      <c r="A1579" s="5" t="s">
        <v>12</v>
      </c>
      <c r="B1579" s="2" t="s">
        <v>2096</v>
      </c>
      <c r="C1579" s="2" t="s">
        <v>14</v>
      </c>
      <c r="D1579" s="3" t="s">
        <v>15</v>
      </c>
      <c r="E1579" s="2" t="s">
        <v>2047</v>
      </c>
      <c r="F1579" s="2" t="str">
        <f t="shared" si="168"/>
        <v>STEEL</v>
      </c>
      <c r="G1579" s="2" t="str">
        <f t="shared" si="169"/>
        <v>PEELER-MP-196</v>
      </c>
      <c r="H1579" s="2" t="str">
        <f t="shared" si="170"/>
        <v>MILD STEEL</v>
      </c>
      <c r="I1579" s="15" t="str">
        <f t="shared" si="171"/>
        <v>MILD</v>
      </c>
      <c r="J1579" s="15" t="str">
        <f t="shared" si="174"/>
        <v/>
      </c>
      <c r="K1579" s="2">
        <f ca="1">IFERROR(
TRIM(_xlfn.TEXTAFTER(_xlfn.TEXTBEFORE(_xlfn.TEXTAFTER(tblRaw[[#This Row],[GOODS DESCRIPTION]],"QTY"),"/")," ")),
tblRaw[[#This Row],[Unit of measure]]
)</f>
        <v>0</v>
      </c>
      <c r="L1579" s="2" t="str">
        <f t="shared" si="172"/>
        <v/>
      </c>
      <c r="M1579" s="2" t="str">
        <f t="shared" si="173"/>
        <v/>
      </c>
      <c r="N1579" s="2">
        <v>1445</v>
      </c>
      <c r="O1579" s="2" t="s">
        <v>17</v>
      </c>
      <c r="P1579" s="2">
        <v>528.44280276816608</v>
      </c>
      <c r="Q1579" s="2">
        <v>763599.85</v>
      </c>
      <c r="R1579" s="2">
        <v>7.4271651829678991</v>
      </c>
      <c r="S1579" s="2">
        <v>10732.25368938861</v>
      </c>
      <c r="T1579" s="6">
        <v>185707.5</v>
      </c>
    </row>
    <row r="1580" spans="1:20">
      <c r="A1580" s="5" t="s">
        <v>12</v>
      </c>
      <c r="B1580" s="2" t="s">
        <v>2096</v>
      </c>
      <c r="C1580" s="2" t="s">
        <v>14</v>
      </c>
      <c r="D1580" s="3" t="s">
        <v>15</v>
      </c>
      <c r="E1580" s="2" t="s">
        <v>2099</v>
      </c>
      <c r="F1580" s="2" t="str">
        <f t="shared" si="168"/>
        <v>STAINLESS</v>
      </c>
      <c r="G1580" s="2" t="str">
        <f t="shared" si="169"/>
        <v>STEEL SPORTS BOTTLE 750ML SG-702-SB-01</v>
      </c>
      <c r="H1580" s="2" t="str">
        <f t="shared" si="170"/>
        <v>TOTAL 12456 - PCS</v>
      </c>
      <c r="I1580" s="15" t="str">
        <f t="shared" si="171"/>
        <v>TOTAL</v>
      </c>
      <c r="J1580" s="15" t="str">
        <f t="shared" si="174"/>
        <v/>
      </c>
      <c r="K1580" s="2">
        <f ca="1">IFERROR(
TRIM(_xlfn.TEXTAFTER(_xlfn.TEXTBEFORE(_xlfn.TEXTAFTER(tblRaw[[#This Row],[GOODS DESCRIPTION]],"QTY"),"/")," ")),
tblRaw[[#This Row],[Unit of measure]]
)</f>
        <v>0</v>
      </c>
      <c r="L1580" s="2" t="str">
        <f t="shared" si="172"/>
        <v/>
      </c>
      <c r="M1580" s="2" t="str">
        <f t="shared" si="173"/>
        <v/>
      </c>
      <c r="N1580" s="2">
        <v>2076</v>
      </c>
      <c r="O1580" s="2" t="s">
        <v>17</v>
      </c>
      <c r="P1580" s="2">
        <v>553.24214836223507</v>
      </c>
      <c r="Q1580" s="2">
        <v>1148530.7</v>
      </c>
      <c r="R1580" s="2">
        <v>7.7757153670026007</v>
      </c>
      <c r="S1580" s="2">
        <v>16142.3851018974</v>
      </c>
      <c r="T1580" s="6">
        <v>279322.7</v>
      </c>
    </row>
    <row r="1581" spans="1:20">
      <c r="A1581" s="5" t="s">
        <v>12</v>
      </c>
      <c r="B1581" s="2" t="s">
        <v>2096</v>
      </c>
      <c r="C1581" s="2" t="s">
        <v>14</v>
      </c>
      <c r="D1581" s="3" t="s">
        <v>15</v>
      </c>
      <c r="E1581" s="2" t="s">
        <v>2100</v>
      </c>
      <c r="F1581" s="2" t="str">
        <f t="shared" si="168"/>
        <v>STAINLESS</v>
      </c>
      <c r="G1581" s="2" t="str">
        <f t="shared" si="169"/>
        <v>STEEL SPORTS BOTTLE 750ML S-308-C6-NP-20</v>
      </c>
      <c r="H1581" s="2" t="str">
        <f t="shared" si="170"/>
        <v>TOTAL 3 - 456 PCS</v>
      </c>
      <c r="I1581" s="15" t="str">
        <f t="shared" si="171"/>
        <v>TOTAL</v>
      </c>
      <c r="J1581" s="15" t="str">
        <f t="shared" si="174"/>
        <v/>
      </c>
      <c r="K1581" s="2">
        <f ca="1">IFERROR(
TRIM(_xlfn.TEXTAFTER(_xlfn.TEXTBEFORE(_xlfn.TEXTAFTER(tblRaw[[#This Row],[GOODS DESCRIPTION]],"QTY"),"/")," ")),
tblRaw[[#This Row],[Unit of measure]]
)</f>
        <v>0</v>
      </c>
      <c r="L1581" s="2" t="str">
        <f t="shared" si="172"/>
        <v/>
      </c>
      <c r="M1581" s="2" t="str">
        <f t="shared" si="173"/>
        <v/>
      </c>
      <c r="N1581" s="2">
        <v>576</v>
      </c>
      <c r="O1581" s="2" t="s">
        <v>17</v>
      </c>
      <c r="P1581" s="2">
        <v>450.52845486111107</v>
      </c>
      <c r="Q1581" s="2">
        <v>259504.39</v>
      </c>
      <c r="R1581" s="2">
        <v>6.3320935328336061</v>
      </c>
      <c r="S1581" s="2">
        <v>3647.2858749121569</v>
      </c>
      <c r="T1581" s="6">
        <v>63111.4</v>
      </c>
    </row>
    <row r="1582" spans="1:20">
      <c r="A1582" s="5" t="s">
        <v>12</v>
      </c>
      <c r="B1582" s="2" t="s">
        <v>2101</v>
      </c>
      <c r="C1582" s="2" t="s">
        <v>14</v>
      </c>
      <c r="D1582" s="3" t="s">
        <v>15</v>
      </c>
      <c r="E1582" s="2" t="s">
        <v>2102</v>
      </c>
      <c r="F1582" s="2" t="str">
        <f t="shared" si="168"/>
        <v>RYX-02-020</v>
      </c>
      <c r="G1582" s="2" t="str">
        <f t="shared" si="169"/>
        <v>MILD STEEL MULTI FUNCTION CLOTH STAND</v>
      </c>
      <c r="H1582" s="2" t="str">
        <f t="shared" si="170"/>
        <v>OTHER ARTI - CLES OF HOUSEHOLD OF IRON &amp; STEEL</v>
      </c>
      <c r="I1582" s="15" t="str">
        <f t="shared" si="171"/>
        <v/>
      </c>
      <c r="J1582" s="15" t="str">
        <f t="shared" si="174"/>
        <v/>
      </c>
      <c r="K1582" s="2">
        <f ca="1">IFERROR(
TRIM(_xlfn.TEXTAFTER(_xlfn.TEXTBEFORE(_xlfn.TEXTAFTER(tblRaw[[#This Row],[GOODS DESCRIPTION]],"QTY"),"/")," ")),
tblRaw[[#This Row],[Unit of measure]]
)</f>
        <v>0</v>
      </c>
      <c r="L1582" s="2" t="str">
        <f t="shared" si="172"/>
        <v/>
      </c>
      <c r="M1582" s="2" t="str">
        <f t="shared" si="173"/>
        <v/>
      </c>
      <c r="N1582" s="2">
        <v>4004</v>
      </c>
      <c r="O1582" s="2" t="s">
        <v>17</v>
      </c>
      <c r="P1582" s="2">
        <v>316.85299950049949</v>
      </c>
      <c r="Q1582" s="2">
        <v>1268679.4099999999</v>
      </c>
      <c r="R1582" s="2">
        <v>4.4533099016233244</v>
      </c>
      <c r="S1582" s="2">
        <v>17831.052846099781</v>
      </c>
      <c r="T1582" s="6">
        <v>308542.8</v>
      </c>
    </row>
    <row r="1583" spans="1:20">
      <c r="A1583" s="5" t="s">
        <v>12</v>
      </c>
      <c r="B1583" s="2" t="s">
        <v>2101</v>
      </c>
      <c r="C1583" s="2" t="s">
        <v>14</v>
      </c>
      <c r="D1583" s="3" t="s">
        <v>15</v>
      </c>
      <c r="E1583" s="2" t="s">
        <v>2066</v>
      </c>
      <c r="F1583" s="2" t="str">
        <f t="shared" si="168"/>
        <v>RYX-02-021A</v>
      </c>
      <c r="G1583" s="2" t="str">
        <f t="shared" si="169"/>
        <v>MILD STEEL MULTI FUNCTION CLOTH STAND</v>
      </c>
      <c r="H1583" s="2" t="str">
        <f t="shared" si="170"/>
        <v>OTHER ART - ICLES OF HOUSEHOLD OF IRON &amp; STEEL</v>
      </c>
      <c r="I1583" s="15" t="str">
        <f t="shared" si="171"/>
        <v/>
      </c>
      <c r="J1583" s="15" t="str">
        <f t="shared" si="174"/>
        <v/>
      </c>
      <c r="K1583" s="2">
        <f ca="1">IFERROR(
TRIM(_xlfn.TEXTAFTER(_xlfn.TEXTBEFORE(_xlfn.TEXTAFTER(tblRaw[[#This Row],[GOODS DESCRIPTION]],"QTY"),"/")," ")),
tblRaw[[#This Row],[Unit of measure]]
)</f>
        <v>0</v>
      </c>
      <c r="L1583" s="2" t="str">
        <f t="shared" si="172"/>
        <v/>
      </c>
      <c r="M1583" s="2" t="str">
        <f t="shared" si="173"/>
        <v/>
      </c>
      <c r="N1583" s="2">
        <v>23760</v>
      </c>
      <c r="O1583" s="2" t="s">
        <v>17</v>
      </c>
      <c r="P1583" s="2">
        <v>175.02637457912459</v>
      </c>
      <c r="Q1583" s="2">
        <v>4158626.66</v>
      </c>
      <c r="R1583" s="2">
        <v>2.459963100198518</v>
      </c>
      <c r="S1583" s="2">
        <v>58448.72326071679</v>
      </c>
      <c r="T1583" s="6">
        <v>1011378.1</v>
      </c>
    </row>
    <row r="1584" spans="1:20">
      <c r="A1584" s="5" t="s">
        <v>12</v>
      </c>
      <c r="B1584" s="2" t="s">
        <v>2103</v>
      </c>
      <c r="C1584" s="2" t="s">
        <v>14</v>
      </c>
      <c r="D1584" s="3" t="s">
        <v>15</v>
      </c>
      <c r="E1584" s="2" t="s">
        <v>2104</v>
      </c>
      <c r="F1584" s="2" t="str">
        <f t="shared" si="168"/>
        <v>STEEL</v>
      </c>
      <c r="G1584" s="2" t="str">
        <f t="shared" si="169"/>
        <v>SPOON HOLDER ROUND -MP-96</v>
      </c>
      <c r="H1584" s="2" t="str">
        <f t="shared" si="170"/>
        <v>MILD STEEL</v>
      </c>
      <c r="I1584" s="15" t="str">
        <f t="shared" si="171"/>
        <v>MILD</v>
      </c>
      <c r="J1584" s="15" t="str">
        <f t="shared" si="174"/>
        <v/>
      </c>
      <c r="K1584" s="2">
        <f ca="1">IFERROR(
TRIM(_xlfn.TEXTAFTER(_xlfn.TEXTBEFORE(_xlfn.TEXTAFTER(tblRaw[[#This Row],[GOODS DESCRIPTION]],"QTY"),"/")," ")),
tblRaw[[#This Row],[Unit of measure]]
)</f>
        <v>0</v>
      </c>
      <c r="L1584" s="2" t="str">
        <f t="shared" si="172"/>
        <v/>
      </c>
      <c r="M1584" s="2" t="str">
        <f t="shared" si="173"/>
        <v/>
      </c>
      <c r="N1584" s="2">
        <v>69.3</v>
      </c>
      <c r="O1584" s="2" t="s">
        <v>17</v>
      </c>
      <c r="P1584" s="2">
        <v>258.35858585858591</v>
      </c>
      <c r="Q1584" s="2">
        <v>17904.25</v>
      </c>
      <c r="R1584" s="2">
        <v>3.6311818110834269</v>
      </c>
      <c r="S1584" s="2">
        <v>251.6408995080815</v>
      </c>
      <c r="T1584" s="6">
        <v>4354.3</v>
      </c>
    </row>
    <row r="1585" spans="1:20">
      <c r="A1585" s="5" t="s">
        <v>12</v>
      </c>
      <c r="B1585" s="2" t="s">
        <v>2105</v>
      </c>
      <c r="C1585" s="2" t="s">
        <v>14</v>
      </c>
      <c r="D1585" s="3" t="s">
        <v>15</v>
      </c>
      <c r="E1585" s="2" t="s">
        <v>2106</v>
      </c>
      <c r="F1585" s="2" t="str">
        <f t="shared" si="168"/>
        <v>03-027I</v>
      </c>
      <c r="G1585" s="2" t="str">
        <f t="shared" si="169"/>
        <v>FAMILY CLOTH RACK 3LAYERS</v>
      </c>
      <c r="H1585" s="2" t="str">
        <f t="shared" si="170"/>
        <v>1824 PCS</v>
      </c>
      <c r="I1585" s="15" t="str">
        <f t="shared" si="171"/>
        <v>OTHE</v>
      </c>
      <c r="J1585" s="15" t="str">
        <f t="shared" si="174"/>
        <v/>
      </c>
      <c r="K1585" s="2">
        <f ca="1">IFERROR(
TRIM(_xlfn.TEXTAFTER(_xlfn.TEXTBEFORE(_xlfn.TEXTAFTER(tblRaw[[#This Row],[GOODS DESCRIPTION]],"QTY"),"/")," ")),
tblRaw[[#This Row],[Unit of measure]]
)</f>
        <v>0</v>
      </c>
      <c r="L1585" s="2" t="str">
        <f t="shared" si="172"/>
        <v/>
      </c>
      <c r="M1585" s="2" t="str">
        <f t="shared" si="173"/>
        <v/>
      </c>
      <c r="N1585" s="2">
        <v>10843.68</v>
      </c>
      <c r="O1585" s="2" t="s">
        <v>17</v>
      </c>
      <c r="P1585" s="2">
        <v>143.0971256990247</v>
      </c>
      <c r="Q1585" s="2">
        <v>1551699.44</v>
      </c>
      <c r="R1585" s="2">
        <v>2.0112034532540362</v>
      </c>
      <c r="S1585" s="2">
        <v>21808.84666198173</v>
      </c>
      <c r="T1585" s="6">
        <v>377373.3</v>
      </c>
    </row>
    <row r="1586" spans="1:20">
      <c r="A1586" s="5" t="s">
        <v>12</v>
      </c>
      <c r="B1586" s="2" t="s">
        <v>2107</v>
      </c>
      <c r="C1586" s="2" t="s">
        <v>14</v>
      </c>
      <c r="D1586" s="3" t="s">
        <v>15</v>
      </c>
      <c r="E1586" s="2" t="s">
        <v>2108</v>
      </c>
      <c r="F1586" s="2" t="str">
        <f t="shared" si="168"/>
        <v>STAINLESS</v>
      </c>
      <c r="G1586" s="2" t="str">
        <f t="shared" si="169"/>
        <v>STEEL SPORT BOTTLE 750ML</v>
      </c>
      <c r="H1586" s="2" t="str">
        <f t="shared" si="170"/>
        <v>ITEM NO. KW-820</v>
      </c>
      <c r="I1586" s="15" t="str">
        <f t="shared" si="171"/>
        <v>ITEM</v>
      </c>
      <c r="J1586" s="15" t="str">
        <f t="shared" si="174"/>
        <v/>
      </c>
      <c r="K1586" s="2">
        <f ca="1">IFERROR(
TRIM(_xlfn.TEXTAFTER(_xlfn.TEXTBEFORE(_xlfn.TEXTAFTER(tblRaw[[#This Row],[GOODS DESCRIPTION]],"QTY"),"/")," ")),
tblRaw[[#This Row],[Unit of measure]]
)</f>
        <v>0</v>
      </c>
      <c r="L1586" s="2" t="str">
        <f t="shared" si="172"/>
        <v/>
      </c>
      <c r="M1586" s="2" t="str">
        <f t="shared" si="173"/>
        <v/>
      </c>
      <c r="N1586" s="2">
        <v>7860</v>
      </c>
      <c r="O1586" s="2" t="s">
        <v>17</v>
      </c>
      <c r="P1586" s="2">
        <v>418.00251017811712</v>
      </c>
      <c r="Q1586" s="2">
        <v>3285499.73</v>
      </c>
      <c r="R1586" s="2">
        <v>5.8749474374998876</v>
      </c>
      <c r="S1586" s="2">
        <v>46177.08685874912</v>
      </c>
      <c r="T1586" s="6">
        <v>799033.6</v>
      </c>
    </row>
    <row r="1587" spans="1:20">
      <c r="A1587" s="5" t="s">
        <v>12</v>
      </c>
      <c r="B1587" s="2" t="s">
        <v>2109</v>
      </c>
      <c r="C1587" s="2" t="s">
        <v>14</v>
      </c>
      <c r="D1587" s="3" t="s">
        <v>15</v>
      </c>
      <c r="E1587" s="2" t="s">
        <v>2110</v>
      </c>
      <c r="F1587" s="2" t="str">
        <f t="shared" si="168"/>
        <v>RYX-02-021A</v>
      </c>
      <c r="G1587" s="2" t="str">
        <f t="shared" si="169"/>
        <v>MILD STEEL MULTI FUNCTION CLOTH STAND</v>
      </c>
      <c r="H1587" s="2" t="str">
        <f t="shared" si="170"/>
        <v>OTHER ART - ICLES OF HOUSEHOLD OF IRON &amp; STEEL</v>
      </c>
      <c r="I1587" s="15" t="str">
        <f t="shared" si="171"/>
        <v/>
      </c>
      <c r="J1587" s="15" t="str">
        <f t="shared" si="174"/>
        <v/>
      </c>
      <c r="K1587" s="2">
        <f ca="1">IFERROR(
TRIM(_xlfn.TEXTAFTER(_xlfn.TEXTBEFORE(_xlfn.TEXTAFTER(tblRaw[[#This Row],[GOODS DESCRIPTION]],"QTY"),"/")," ")),
tblRaw[[#This Row],[Unit of measure]]
)</f>
        <v>0</v>
      </c>
      <c r="L1587" s="2" t="str">
        <f t="shared" si="172"/>
        <v/>
      </c>
      <c r="M1587" s="2" t="str">
        <f t="shared" si="173"/>
        <v/>
      </c>
      <c r="N1587" s="2">
        <v>28512</v>
      </c>
      <c r="O1587" s="2" t="s">
        <v>17</v>
      </c>
      <c r="P1587" s="2">
        <v>172.70012205387201</v>
      </c>
      <c r="Q1587" s="2">
        <v>4924025.88</v>
      </c>
      <c r="R1587" s="2">
        <v>2.4513856927448119</v>
      </c>
      <c r="S1587" s="2">
        <v>69893.908871540101</v>
      </c>
      <c r="T1587" s="6">
        <v>1197523.2</v>
      </c>
    </row>
    <row r="1588" spans="1:20">
      <c r="A1588" s="5" t="s">
        <v>12</v>
      </c>
      <c r="B1588" s="2" t="s">
        <v>2109</v>
      </c>
      <c r="C1588" s="2" t="s">
        <v>14</v>
      </c>
      <c r="D1588" s="3" t="s">
        <v>15</v>
      </c>
      <c r="E1588" s="2" t="s">
        <v>2102</v>
      </c>
      <c r="F1588" s="2" t="str">
        <f t="shared" si="168"/>
        <v>RYX-02-020</v>
      </c>
      <c r="G1588" s="2" t="str">
        <f t="shared" si="169"/>
        <v>MILD STEEL MULTI FUNCTION CLOTH STAND</v>
      </c>
      <c r="H1588" s="2" t="str">
        <f t="shared" si="170"/>
        <v>OTHER ARTI - CLES OF HOUSEHOLD OF IRON &amp; STEEL</v>
      </c>
      <c r="I1588" s="15" t="str">
        <f t="shared" si="171"/>
        <v/>
      </c>
      <c r="J1588" s="15" t="str">
        <f t="shared" si="174"/>
        <v/>
      </c>
      <c r="K1588" s="2">
        <f ca="1">IFERROR(
TRIM(_xlfn.TEXTAFTER(_xlfn.TEXTBEFORE(_xlfn.TEXTAFTER(tblRaw[[#This Row],[GOODS DESCRIPTION]],"QTY"),"/")," ")),
tblRaw[[#This Row],[Unit of measure]]
)</f>
        <v>0</v>
      </c>
      <c r="L1588" s="2" t="str">
        <f t="shared" si="172"/>
        <v/>
      </c>
      <c r="M1588" s="2" t="str">
        <f t="shared" si="173"/>
        <v/>
      </c>
      <c r="N1588" s="2">
        <v>4004</v>
      </c>
      <c r="O1588" s="2" t="s">
        <v>17</v>
      </c>
      <c r="P1588" s="2">
        <v>312.64174575424579</v>
      </c>
      <c r="Q1588" s="2">
        <v>1251817.55</v>
      </c>
      <c r="R1588" s="2">
        <v>4.4377820547089533</v>
      </c>
      <c r="S1588" s="2">
        <v>17768.879347054652</v>
      </c>
      <c r="T1588" s="6">
        <v>304442.09999999998</v>
      </c>
    </row>
    <row r="1589" spans="1:20">
      <c r="A1589" s="5" t="s">
        <v>12</v>
      </c>
      <c r="B1589" s="2" t="s">
        <v>2109</v>
      </c>
      <c r="C1589" s="2" t="s">
        <v>14</v>
      </c>
      <c r="D1589" s="3" t="s">
        <v>15</v>
      </c>
      <c r="E1589" s="2" t="s">
        <v>2111</v>
      </c>
      <c r="F1589" s="2" t="str">
        <f t="shared" si="168"/>
        <v>03-027I</v>
      </c>
      <c r="G1589" s="2" t="str">
        <f t="shared" si="169"/>
        <v>FAMILY CLOTH RACK 3LAYERS</v>
      </c>
      <c r="H1589" s="2" t="str">
        <f t="shared" si="170"/>
        <v>3648 PCS</v>
      </c>
      <c r="I1589" s="15" t="str">
        <f t="shared" si="171"/>
        <v>OTHE</v>
      </c>
      <c r="J1589" s="15" t="str">
        <f t="shared" si="174"/>
        <v/>
      </c>
      <c r="K1589" s="2">
        <f ca="1">IFERROR(
TRIM(_xlfn.TEXTAFTER(_xlfn.TEXTBEFORE(_xlfn.TEXTAFTER(tblRaw[[#This Row],[GOODS DESCRIPTION]],"QTY"),"/")," ")),
tblRaw[[#This Row],[Unit of measure]]
)</f>
        <v>0</v>
      </c>
      <c r="L1589" s="2" t="str">
        <f t="shared" si="172"/>
        <v/>
      </c>
      <c r="M1589" s="2" t="str">
        <f t="shared" si="173"/>
        <v/>
      </c>
      <c r="N1589" s="2">
        <v>21687.360000000001</v>
      </c>
      <c r="O1589" s="2" t="s">
        <v>17</v>
      </c>
      <c r="P1589" s="2">
        <v>144.09058410060049</v>
      </c>
      <c r="Q1589" s="2">
        <v>3124944.37</v>
      </c>
      <c r="R1589" s="2">
        <v>2.0452886316621788</v>
      </c>
      <c r="S1589" s="2">
        <v>44356.910858765077</v>
      </c>
      <c r="T1589" s="6">
        <v>759986.4</v>
      </c>
    </row>
    <row r="1590" spans="1:20">
      <c r="A1590" s="5" t="s">
        <v>12</v>
      </c>
      <c r="B1590" s="2" t="s">
        <v>2112</v>
      </c>
      <c r="C1590" s="2" t="s">
        <v>14</v>
      </c>
      <c r="D1590" s="3" t="s">
        <v>15</v>
      </c>
      <c r="E1590" s="2" t="s">
        <v>2113</v>
      </c>
      <c r="F1590" s="2" t="str">
        <f t="shared" si="168"/>
        <v>STEEL</v>
      </c>
      <c r="G1590" s="2" t="str">
        <f t="shared" si="169"/>
        <v>SPOON HOLDER ROUND -MP-96</v>
      </c>
      <c r="H1590" s="2" t="str">
        <f t="shared" si="170"/>
        <v>MILD STEEL</v>
      </c>
      <c r="I1590" s="15" t="str">
        <f t="shared" si="171"/>
        <v>MILD</v>
      </c>
      <c r="J1590" s="15" t="str">
        <f t="shared" si="174"/>
        <v/>
      </c>
      <c r="K1590" s="2">
        <f ca="1">IFERROR(
TRIM(_xlfn.TEXTAFTER(_xlfn.TEXTBEFORE(_xlfn.TEXTAFTER(tblRaw[[#This Row],[GOODS DESCRIPTION]],"QTY"),"/")," ")),
tblRaw[[#This Row],[Unit of measure]]
)</f>
        <v>0</v>
      </c>
      <c r="L1590" s="2" t="str">
        <f t="shared" si="172"/>
        <v/>
      </c>
      <c r="M1590" s="2" t="str">
        <f t="shared" si="173"/>
        <v/>
      </c>
      <c r="N1590" s="2">
        <v>1709.4</v>
      </c>
      <c r="O1590" s="2" t="s">
        <v>17</v>
      </c>
      <c r="P1590" s="2">
        <v>258.01390546390542</v>
      </c>
      <c r="Q1590" s="2">
        <v>441048.97</v>
      </c>
      <c r="R1590" s="2">
        <v>3.6623691336253432</v>
      </c>
      <c r="S1590" s="2">
        <v>6260.4537970191623</v>
      </c>
      <c r="T1590" s="6">
        <v>107263.1</v>
      </c>
    </row>
    <row r="1591" spans="1:20">
      <c r="A1591" s="5" t="s">
        <v>12</v>
      </c>
      <c r="B1591" s="2" t="s">
        <v>2112</v>
      </c>
      <c r="C1591" s="2" t="s">
        <v>14</v>
      </c>
      <c r="D1591" s="3" t="s">
        <v>15</v>
      </c>
      <c r="E1591" s="2" t="s">
        <v>2114</v>
      </c>
      <c r="F1591" s="2" t="str">
        <f t="shared" si="168"/>
        <v>STEEL</v>
      </c>
      <c r="G1591" s="2" t="str">
        <f t="shared" si="169"/>
        <v>ZHARA-NP-003</v>
      </c>
      <c r="H1591" s="2" t="str">
        <f t="shared" si="170"/>
        <v>MILD STEEL</v>
      </c>
      <c r="I1591" s="15" t="str">
        <f t="shared" si="171"/>
        <v>MILD</v>
      </c>
      <c r="J1591" s="15" t="str">
        <f t="shared" si="174"/>
        <v/>
      </c>
      <c r="K1591" s="2">
        <f ca="1">IFERROR(
TRIM(_xlfn.TEXTAFTER(_xlfn.TEXTBEFORE(_xlfn.TEXTAFTER(tblRaw[[#This Row],[GOODS DESCRIPTION]],"QTY"),"/")," ")),
tblRaw[[#This Row],[Unit of measure]]
)</f>
        <v>0</v>
      </c>
      <c r="L1591" s="2" t="str">
        <f t="shared" si="172"/>
        <v/>
      </c>
      <c r="M1591" s="2" t="str">
        <f t="shared" si="173"/>
        <v/>
      </c>
      <c r="N1591" s="2">
        <v>4457.6000000000004</v>
      </c>
      <c r="O1591" s="2" t="s">
        <v>17</v>
      </c>
      <c r="P1591" s="2">
        <v>355.10416367552051</v>
      </c>
      <c r="Q1591" s="2">
        <v>1582912.32</v>
      </c>
      <c r="R1591" s="2">
        <v>5.0405133239960316</v>
      </c>
      <c r="S1591" s="2">
        <v>22468.592193044711</v>
      </c>
      <c r="T1591" s="6">
        <v>384964.2</v>
      </c>
    </row>
    <row r="1592" spans="1:20">
      <c r="A1592" s="5" t="s">
        <v>12</v>
      </c>
      <c r="B1592" s="2" t="s">
        <v>2115</v>
      </c>
      <c r="C1592" s="2" t="s">
        <v>14</v>
      </c>
      <c r="D1592" s="3" t="s">
        <v>15</v>
      </c>
      <c r="E1592" s="2" t="s">
        <v>2116</v>
      </c>
      <c r="F1592" s="2" t="str">
        <f t="shared" si="168"/>
        <v>STAINLESS</v>
      </c>
      <c r="G1592" s="2" t="str">
        <f t="shared" si="169"/>
        <v>STEEL COLA BOTTLE 750 ML SK750-SL-01</v>
      </c>
      <c r="H1592" s="2" t="str">
        <f t="shared" si="170"/>
        <v xml:space="preserve">TOTAL 20304 - PCS </v>
      </c>
      <c r="I1592" s="15" t="str">
        <f t="shared" si="171"/>
        <v>NOT V</v>
      </c>
      <c r="J1592" s="15" t="str">
        <f t="shared" si="174"/>
        <v/>
      </c>
      <c r="K1592" s="2">
        <f ca="1">IFERROR(
TRIM(_xlfn.TEXTAFTER(_xlfn.TEXTBEFORE(_xlfn.TEXTAFTER(tblRaw[[#This Row],[GOODS DESCRIPTION]],"QTY"),"/")," ")),
tblRaw[[#This Row],[Unit of measure]]
)</f>
        <v>0</v>
      </c>
      <c r="L1592" s="2" t="str">
        <f t="shared" si="172"/>
        <v/>
      </c>
      <c r="M1592" s="2" t="str">
        <f t="shared" si="173"/>
        <v/>
      </c>
      <c r="N1592" s="2">
        <v>3948</v>
      </c>
      <c r="O1592" s="2" t="s">
        <v>17</v>
      </c>
      <c r="P1592" s="2">
        <v>469.38666160081061</v>
      </c>
      <c r="Q1592" s="2">
        <v>1853138.54</v>
      </c>
      <c r="R1592" s="2">
        <v>6.6626921447950398</v>
      </c>
      <c r="S1592" s="2">
        <v>26304.308587650819</v>
      </c>
      <c r="T1592" s="6">
        <v>450683.4</v>
      </c>
    </row>
    <row r="1593" spans="1:20">
      <c r="A1593" s="5" t="s">
        <v>12</v>
      </c>
      <c r="B1593" s="2" t="s">
        <v>2115</v>
      </c>
      <c r="C1593" s="2" t="s">
        <v>14</v>
      </c>
      <c r="D1593" s="3" t="s">
        <v>18</v>
      </c>
      <c r="E1593" s="2" t="s">
        <v>2117</v>
      </c>
      <c r="F1593" s="2" t="str">
        <f t="shared" si="168"/>
        <v>STEEL</v>
      </c>
      <c r="G1593" s="2" t="str">
        <f t="shared" si="169"/>
        <v>SCRUBBER 3 PCS SET-GN-15</v>
      </c>
      <c r="H1593" s="2" t="str">
        <f t="shared" si="170"/>
        <v xml:space="preserve">TOTAL 106320 SET </v>
      </c>
      <c r="I1593" s="15" t="str">
        <f t="shared" si="171"/>
        <v>TOTAL</v>
      </c>
      <c r="J1593" s="15" t="str">
        <f t="shared" si="174"/>
        <v/>
      </c>
      <c r="K1593" s="2">
        <f ca="1">IFERROR(
TRIM(_xlfn.TEXTAFTER(_xlfn.TEXTBEFORE(_xlfn.TEXTAFTER(tblRaw[[#This Row],[GOODS DESCRIPTION]],"QTY"),"/")," ")),
tblRaw[[#This Row],[Unit of measure]]
)</f>
        <v>0</v>
      </c>
      <c r="L1593" s="2" t="str">
        <f t="shared" si="172"/>
        <v/>
      </c>
      <c r="M1593" s="2" t="str">
        <f t="shared" si="173"/>
        <v/>
      </c>
      <c r="N1593" s="2">
        <v>6512.1</v>
      </c>
      <c r="O1593" s="2" t="s">
        <v>17</v>
      </c>
      <c r="P1593" s="2">
        <v>277.75177592481691</v>
      </c>
      <c r="Q1593" s="2">
        <v>1808747.34</v>
      </c>
      <c r="R1593" s="2">
        <v>3.942537628457301</v>
      </c>
      <c r="S1593" s="2">
        <v>25674.199290276789</v>
      </c>
      <c r="T1593" s="6">
        <v>560349.9</v>
      </c>
    </row>
    <row r="1594" spans="1:20">
      <c r="A1594" s="5" t="s">
        <v>12</v>
      </c>
      <c r="B1594" s="2" t="s">
        <v>2115</v>
      </c>
      <c r="C1594" s="2" t="s">
        <v>14</v>
      </c>
      <c r="D1594" s="3" t="s">
        <v>15</v>
      </c>
      <c r="E1594" s="2" t="s">
        <v>2118</v>
      </c>
      <c r="F1594" s="2" t="str">
        <f t="shared" si="168"/>
        <v>STEEL</v>
      </c>
      <c r="G1594" s="2" t="str">
        <f t="shared" si="169"/>
        <v>LUNCH BOX 2 LAYER-8504</v>
      </c>
      <c r="H1594" s="2" t="str">
        <f t="shared" si="170"/>
        <v>TOTAL 21840 PCS</v>
      </c>
      <c r="I1594" s="15" t="str">
        <f t="shared" si="171"/>
        <v xml:space="preserve">MILD </v>
      </c>
      <c r="J1594" s="15" t="str">
        <f t="shared" si="174"/>
        <v/>
      </c>
      <c r="K1594" s="2">
        <f ca="1">IFERROR(
TRIM(_xlfn.TEXTAFTER(_xlfn.TEXTBEFORE(_xlfn.TEXTAFTER(tblRaw[[#This Row],[GOODS DESCRIPTION]],"QTY"),"/")," ")),
tblRaw[[#This Row],[Unit of measure]]
)</f>
        <v>0</v>
      </c>
      <c r="L1594" s="2" t="str">
        <f t="shared" si="172"/>
        <v/>
      </c>
      <c r="M1594" s="2" t="str">
        <f t="shared" si="173"/>
        <v/>
      </c>
      <c r="N1594" s="2">
        <v>10446.799999999999</v>
      </c>
      <c r="O1594" s="2" t="s">
        <v>17</v>
      </c>
      <c r="P1594" s="2">
        <v>373.12517900218251</v>
      </c>
      <c r="Q1594" s="2">
        <v>3897964.12</v>
      </c>
      <c r="R1594" s="2">
        <v>5.2963119801587304</v>
      </c>
      <c r="S1594" s="2">
        <v>55329.511994322223</v>
      </c>
      <c r="T1594" s="6">
        <v>947984.8</v>
      </c>
    </row>
    <row r="1595" spans="1:20">
      <c r="A1595" s="5" t="s">
        <v>12</v>
      </c>
      <c r="B1595" s="2" t="s">
        <v>2115</v>
      </c>
      <c r="C1595" s="2" t="s">
        <v>14</v>
      </c>
      <c r="D1595" s="3" t="s">
        <v>15</v>
      </c>
      <c r="E1595" s="2" t="s">
        <v>2119</v>
      </c>
      <c r="F1595" s="2" t="str">
        <f t="shared" si="168"/>
        <v>STEEL</v>
      </c>
      <c r="G1595" s="2" t="str">
        <f t="shared" si="169"/>
        <v>LUNCH BOX 3LAYER-8505</v>
      </c>
      <c r="H1595" s="2" t="str">
        <f t="shared" si="170"/>
        <v>TOTAL 16800 PCS</v>
      </c>
      <c r="I1595" s="15" t="str">
        <f t="shared" si="171"/>
        <v xml:space="preserve">MILD </v>
      </c>
      <c r="J1595" s="15" t="str">
        <f t="shared" si="174"/>
        <v/>
      </c>
      <c r="K1595" s="2">
        <f ca="1">IFERROR(
TRIM(_xlfn.TEXTAFTER(_xlfn.TEXTBEFORE(_xlfn.TEXTAFTER(tblRaw[[#This Row],[GOODS DESCRIPTION]],"QTY"),"/")," ")),
tblRaw[[#This Row],[Unit of measure]]
)</f>
        <v>0</v>
      </c>
      <c r="L1595" s="2" t="str">
        <f t="shared" si="172"/>
        <v/>
      </c>
      <c r="M1595" s="2" t="str">
        <f t="shared" si="173"/>
        <v/>
      </c>
      <c r="N1595" s="2">
        <v>10892</v>
      </c>
      <c r="O1595" s="2" t="s">
        <v>17</v>
      </c>
      <c r="P1595" s="2">
        <v>382.09934906353288</v>
      </c>
      <c r="Q1595" s="2">
        <v>4161826.11</v>
      </c>
      <c r="R1595" s="2">
        <v>5.4236955154511408</v>
      </c>
      <c r="S1595" s="2">
        <v>59074.891554293819</v>
      </c>
      <c r="T1595" s="6">
        <v>1012156.1</v>
      </c>
    </row>
    <row r="1596" spans="1:20">
      <c r="A1596" s="5" t="s">
        <v>12</v>
      </c>
      <c r="B1596" s="2" t="s">
        <v>2115</v>
      </c>
      <c r="C1596" s="2" t="s">
        <v>14</v>
      </c>
      <c r="D1596" s="3" t="s">
        <v>15</v>
      </c>
      <c r="E1596" s="2" t="s">
        <v>2120</v>
      </c>
      <c r="F1596" s="2" t="str">
        <f t="shared" si="168"/>
        <v>STEEL</v>
      </c>
      <c r="G1596" s="2" t="str">
        <f t="shared" si="169"/>
        <v>LUNCH BOX -6561</v>
      </c>
      <c r="H1596" s="2" t="str">
        <f t="shared" si="170"/>
        <v>TOTAL 18108 PCS</v>
      </c>
      <c r="I1596" s="15" t="str">
        <f t="shared" si="171"/>
        <v xml:space="preserve">MILD </v>
      </c>
      <c r="J1596" s="15" t="str">
        <f t="shared" si="174"/>
        <v/>
      </c>
      <c r="K1596" s="2">
        <f ca="1">IFERROR(
TRIM(_xlfn.TEXTAFTER(_xlfn.TEXTBEFORE(_xlfn.TEXTAFTER(tblRaw[[#This Row],[GOODS DESCRIPTION]],"QTY"),"/")," ")),
tblRaw[[#This Row],[Unit of measure]]
)</f>
        <v>0</v>
      </c>
      <c r="L1596" s="2" t="str">
        <f t="shared" si="172"/>
        <v/>
      </c>
      <c r="M1596" s="2" t="str">
        <f t="shared" si="173"/>
        <v/>
      </c>
      <c r="N1596" s="2">
        <v>6901.16</v>
      </c>
      <c r="O1596" s="2" t="s">
        <v>17</v>
      </c>
      <c r="P1596" s="2">
        <v>473.92988280231151</v>
      </c>
      <c r="Q1596" s="2">
        <v>3270665.95</v>
      </c>
      <c r="R1596" s="2">
        <v>6.727180735306054</v>
      </c>
      <c r="S1596" s="2">
        <v>46425.350603264727</v>
      </c>
      <c r="T1596" s="6">
        <v>795426</v>
      </c>
    </row>
    <row r="1597" spans="1:20">
      <c r="A1597" s="5" t="s">
        <v>12</v>
      </c>
      <c r="B1597" s="2" t="s">
        <v>2121</v>
      </c>
      <c r="C1597" s="2" t="s">
        <v>14</v>
      </c>
      <c r="D1597" s="3" t="s">
        <v>15</v>
      </c>
      <c r="E1597" s="2" t="s">
        <v>2122</v>
      </c>
      <c r="F1597" s="2" t="str">
        <f t="shared" si="168"/>
        <v>STAINLESS</v>
      </c>
      <c r="G1597" s="2" t="str">
        <f t="shared" si="169"/>
        <v>STEEL SPORT BOTTLE 1000ML</v>
      </c>
      <c r="H1597" s="2" t="str">
        <f t="shared" si="170"/>
        <v>ITEM NO. KW-830</v>
      </c>
      <c r="I1597" s="15" t="str">
        <f t="shared" si="171"/>
        <v>ITEM</v>
      </c>
      <c r="J1597" s="15" t="str">
        <f t="shared" si="174"/>
        <v/>
      </c>
      <c r="K1597" s="2">
        <f ca="1">IFERROR(
TRIM(_xlfn.TEXTAFTER(_xlfn.TEXTBEFORE(_xlfn.TEXTAFTER(tblRaw[[#This Row],[GOODS DESCRIPTION]],"QTY"),"/")," ")),
tblRaw[[#This Row],[Unit of measure]]
)</f>
        <v>0</v>
      </c>
      <c r="L1597" s="2" t="str">
        <f t="shared" si="172"/>
        <v/>
      </c>
      <c r="M1597" s="2" t="str">
        <f t="shared" si="173"/>
        <v/>
      </c>
      <c r="N1597" s="2">
        <v>6790</v>
      </c>
      <c r="O1597" s="2" t="s">
        <v>17</v>
      </c>
      <c r="P1597" s="2">
        <v>384.62421207658321</v>
      </c>
      <c r="Q1597" s="2">
        <v>2611598.4</v>
      </c>
      <c r="R1597" s="2">
        <v>5.4634121033605556</v>
      </c>
      <c r="S1597" s="2">
        <v>37096.568181818177</v>
      </c>
      <c r="T1597" s="6">
        <v>635140.69999999995</v>
      </c>
    </row>
    <row r="1598" spans="1:20">
      <c r="A1598" s="5" t="s">
        <v>12</v>
      </c>
      <c r="B1598" s="2" t="s">
        <v>2123</v>
      </c>
      <c r="C1598" s="2" t="s">
        <v>14</v>
      </c>
      <c r="D1598" s="3" t="s">
        <v>15</v>
      </c>
      <c r="E1598" s="2" t="s">
        <v>2124</v>
      </c>
      <c r="F1598" s="2" t="str">
        <f t="shared" si="168"/>
        <v>STEEL</v>
      </c>
      <c r="G1598" s="2" t="str">
        <f t="shared" si="169"/>
        <v>ZHARA-NP-003</v>
      </c>
      <c r="H1598" s="2" t="str">
        <f t="shared" si="170"/>
        <v>MILD STEEL</v>
      </c>
      <c r="I1598" s="15" t="str">
        <f t="shared" si="171"/>
        <v>MILD</v>
      </c>
      <c r="J1598" s="15" t="str">
        <f t="shared" si="174"/>
        <v/>
      </c>
      <c r="K1598" s="2">
        <f ca="1">IFERROR(
TRIM(_xlfn.TEXTAFTER(_xlfn.TEXTBEFORE(_xlfn.TEXTAFTER(tblRaw[[#This Row],[GOODS DESCRIPTION]],"QTY"),"/")," ")),
tblRaw[[#This Row],[Unit of measure]]
)</f>
        <v>0</v>
      </c>
      <c r="L1598" s="2" t="str">
        <f t="shared" si="172"/>
        <v/>
      </c>
      <c r="M1598" s="2" t="str">
        <f t="shared" si="173"/>
        <v/>
      </c>
      <c r="N1598" s="2">
        <v>3018.06</v>
      </c>
      <c r="O1598" s="2" t="s">
        <v>1917</v>
      </c>
      <c r="P1598" s="2">
        <v>402.04194747619329</v>
      </c>
      <c r="Q1598" s="2">
        <v>1213386.72</v>
      </c>
      <c r="R1598" s="2">
        <v>5.7108231175595634</v>
      </c>
      <c r="S1598" s="2">
        <v>17235.606818181819</v>
      </c>
      <c r="T1598" s="6">
        <v>295095.7</v>
      </c>
    </row>
    <row r="1599" spans="1:20">
      <c r="A1599" s="5" t="s">
        <v>12</v>
      </c>
      <c r="B1599" s="2" t="s">
        <v>2125</v>
      </c>
      <c r="C1599" s="2" t="s">
        <v>14</v>
      </c>
      <c r="D1599" s="3" t="s">
        <v>15</v>
      </c>
      <c r="E1599" s="2" t="s">
        <v>2065</v>
      </c>
      <c r="F1599" s="2" t="str">
        <f t="shared" si="168"/>
        <v>RYX-02-020</v>
      </c>
      <c r="G1599" s="2" t="str">
        <f t="shared" si="169"/>
        <v>MILD STEEL MULTI FUNCTION CLOTH STAND</v>
      </c>
      <c r="H1599" s="2" t="str">
        <f t="shared" si="170"/>
        <v>OTHER ARTI - CLES OF HOUSEHOLD OF IRON &amp; STEEL</v>
      </c>
      <c r="I1599" s="15" t="str">
        <f t="shared" si="171"/>
        <v/>
      </c>
      <c r="J1599" s="15" t="str">
        <f t="shared" si="174"/>
        <v/>
      </c>
      <c r="K1599" s="2">
        <f ca="1">IFERROR(
TRIM(_xlfn.TEXTAFTER(_xlfn.TEXTBEFORE(_xlfn.TEXTAFTER(tblRaw[[#This Row],[GOODS DESCRIPTION]],"QTY"),"/")," ")),
tblRaw[[#This Row],[Unit of measure]]
)</f>
        <v>0</v>
      </c>
      <c r="L1599" s="2" t="str">
        <f t="shared" si="172"/>
        <v/>
      </c>
      <c r="M1599" s="2" t="str">
        <f t="shared" si="173"/>
        <v/>
      </c>
      <c r="N1599" s="2">
        <v>8008</v>
      </c>
      <c r="O1599" s="2" t="s">
        <v>1917</v>
      </c>
      <c r="P1599" s="2">
        <v>311.92345154845162</v>
      </c>
      <c r="Q1599" s="2">
        <v>2497883</v>
      </c>
      <c r="R1599" s="2">
        <v>4.4307308458586867</v>
      </c>
      <c r="S1599" s="2">
        <v>35481.29261363636</v>
      </c>
      <c r="T1599" s="6">
        <v>607485.1</v>
      </c>
    </row>
    <row r="1600" spans="1:20">
      <c r="A1600" s="5" t="s">
        <v>12</v>
      </c>
      <c r="B1600" s="2" t="s">
        <v>2125</v>
      </c>
      <c r="C1600" s="2" t="s">
        <v>14</v>
      </c>
      <c r="D1600" s="3" t="s">
        <v>15</v>
      </c>
      <c r="E1600" s="2" t="s">
        <v>2110</v>
      </c>
      <c r="F1600" s="2" t="str">
        <f t="shared" si="168"/>
        <v>RYX-02-021A</v>
      </c>
      <c r="G1600" s="2" t="str">
        <f t="shared" si="169"/>
        <v>MILD STEEL MULTI FUNCTION CLOTH STAND</v>
      </c>
      <c r="H1600" s="2" t="str">
        <f t="shared" si="170"/>
        <v>OTHER ART - ICLES OF HOUSEHOLD OF IRON &amp; STEEL</v>
      </c>
      <c r="I1600" s="15" t="str">
        <f t="shared" si="171"/>
        <v/>
      </c>
      <c r="J1600" s="15" t="str">
        <f t="shared" si="174"/>
        <v/>
      </c>
      <c r="K1600" s="2">
        <f ca="1">IFERROR(
TRIM(_xlfn.TEXTAFTER(_xlfn.TEXTBEFORE(_xlfn.TEXTAFTER(tblRaw[[#This Row],[GOODS DESCRIPTION]],"QTY"),"/")," ")),
tblRaw[[#This Row],[Unit of measure]]
)</f>
        <v>0</v>
      </c>
      <c r="L1600" s="2" t="str">
        <f t="shared" si="172"/>
        <v/>
      </c>
      <c r="M1600" s="2" t="str">
        <f t="shared" si="173"/>
        <v/>
      </c>
      <c r="N1600" s="2">
        <v>28512</v>
      </c>
      <c r="O1600" s="2" t="s">
        <v>1917</v>
      </c>
      <c r="P1600" s="2">
        <v>172.30334315375981</v>
      </c>
      <c r="Q1600" s="2">
        <v>4912712.92</v>
      </c>
      <c r="R1600" s="2">
        <v>2.447490669797725</v>
      </c>
      <c r="S1600" s="2">
        <v>69782.853977272724</v>
      </c>
      <c r="T1600" s="6">
        <v>1194771.8</v>
      </c>
    </row>
    <row r="1601" spans="1:20">
      <c r="A1601" s="5" t="s">
        <v>12</v>
      </c>
      <c r="B1601" s="2" t="s">
        <v>2126</v>
      </c>
      <c r="C1601" s="2" t="s">
        <v>14</v>
      </c>
      <c r="D1601" s="3" t="s">
        <v>15</v>
      </c>
      <c r="E1601" s="2" t="s">
        <v>2127</v>
      </c>
      <c r="F1601" s="2" t="str">
        <f t="shared" si="168"/>
        <v>STEEL</v>
      </c>
      <c r="G1601" s="2" t="str">
        <f t="shared" si="169"/>
        <v>LUNCH BOX 2 LAYER-8504</v>
      </c>
      <c r="H1601" s="2" t="str">
        <f t="shared" si="170"/>
        <v>TOTAL 324 PCS</v>
      </c>
      <c r="I1601" s="15" t="str">
        <f t="shared" si="171"/>
        <v xml:space="preserve">MILD </v>
      </c>
      <c r="J1601" s="15" t="str">
        <f t="shared" si="174"/>
        <v/>
      </c>
      <c r="K1601" s="2">
        <f ca="1">IFERROR(
TRIM(_xlfn.TEXTAFTER(_xlfn.TEXTBEFORE(_xlfn.TEXTAFTER(tblRaw[[#This Row],[GOODS DESCRIPTION]],"QTY"),"/")," ")),
tblRaw[[#This Row],[Unit of measure]]
)</f>
        <v>0</v>
      </c>
      <c r="L1601" s="2" t="str">
        <f t="shared" si="172"/>
        <v/>
      </c>
      <c r="M1601" s="2" t="str">
        <f t="shared" si="173"/>
        <v/>
      </c>
      <c r="N1601" s="2">
        <v>154.97999999999999</v>
      </c>
      <c r="O1601" s="2" t="s">
        <v>1917</v>
      </c>
      <c r="P1601" s="2">
        <v>371.85533617240941</v>
      </c>
      <c r="Q1601" s="2">
        <v>57630.14</v>
      </c>
      <c r="R1601" s="2">
        <v>5.2820360251762688</v>
      </c>
      <c r="S1601" s="2">
        <v>818.60994318181815</v>
      </c>
      <c r="T1601" s="6">
        <v>14015.6</v>
      </c>
    </row>
    <row r="1602" spans="1:20">
      <c r="A1602" s="5" t="s">
        <v>12</v>
      </c>
      <c r="B1602" s="2" t="s">
        <v>2126</v>
      </c>
      <c r="C1602" s="2" t="s">
        <v>14</v>
      </c>
      <c r="D1602" s="3" t="s">
        <v>15</v>
      </c>
      <c r="E1602" s="2" t="s">
        <v>2128</v>
      </c>
      <c r="F1602" s="2" t="str">
        <f t="shared" ref="F1602:F1665" si="175">IFERROR(TRIM(LEFT(E1602, FIND(" ", E1602)-1)), "")</f>
        <v>STAINLESS</v>
      </c>
      <c r="G1602" s="2" t="str">
        <f t="shared" ref="G1602:G1665" si="176">IFERROR(TRIM(MID(E1602, FIND(" ", E1602)+1, FIND("(",E1602)-FIND(" ",E1602)-1)), "")</f>
        <v>STEEL SPORTS BOTTLE 750ML SG-702-SB-01</v>
      </c>
      <c r="H1602" s="2" t="str">
        <f t="shared" ref="H1602:H1665" si="177">IFERROR(MID(E1602, FIND("(",E1602)+1, FIND(")",E1602)-FIND("(",E1602)-1), "")</f>
        <v>TOTAL 1080 - 0 PCS</v>
      </c>
      <c r="I1602" s="15" t="str">
        <f t="shared" ref="I1602:I1665" si="178">IFERROR(MID(E1602, FIND("(",E1602, FIND("P",E1602)) + 1, FIND(" ",E1602, FIND("(",E1602)) - FIND("(",E1602) - 1), "")</f>
        <v>TOTAL</v>
      </c>
      <c r="J1602" s="15" t="str">
        <f t="shared" si="174"/>
        <v/>
      </c>
      <c r="K1602" s="2">
        <f ca="1">IFERROR(
TRIM(_xlfn.TEXTAFTER(_xlfn.TEXTBEFORE(_xlfn.TEXTAFTER(tblRaw[[#This Row],[GOODS DESCRIPTION]],"QTY"),"/")," ")),
tblRaw[[#This Row],[Unit of measure]]
)</f>
        <v>0</v>
      </c>
      <c r="L1602" s="2" t="str">
        <f t="shared" ref="L1602:L1665" si="179">IFERROR(--MID(E1602, FIND("USD",E1602)+4, FIND(" ",E1602,FIND("USD",E1602)+5)-FIND("USD",E1602)-4), IFERROR(--MID(E1602,FIND("CNY",E1602)+4,FIND(" ",E1602,FIND("CNY",E1602)+5)-FIND("CNY",E1602)-4),""))</f>
        <v/>
      </c>
      <c r="M1602" s="2" t="str">
        <f t="shared" ref="M1602:M1665" si="180">IFERROR(IF(ISNUMBER(SEARCH("USD",E1602)),"USD",IF(ISNUMBER(SEARCH("CNY",E1602)),"CNY","")), "")</f>
        <v/>
      </c>
      <c r="N1602" s="2">
        <v>1500</v>
      </c>
      <c r="O1602" s="2" t="s">
        <v>1917</v>
      </c>
      <c r="P1602" s="2">
        <v>655.23778000000004</v>
      </c>
      <c r="Q1602" s="2">
        <v>982856.67</v>
      </c>
      <c r="R1602" s="2">
        <v>9.3073548295454547</v>
      </c>
      <c r="S1602" s="2">
        <v>13961.032244318179</v>
      </c>
      <c r="T1602" s="6">
        <v>239030.8</v>
      </c>
    </row>
    <row r="1603" spans="1:20">
      <c r="A1603" s="5" t="s">
        <v>12</v>
      </c>
      <c r="B1603" s="2" t="s">
        <v>2126</v>
      </c>
      <c r="C1603" s="2" t="s">
        <v>14</v>
      </c>
      <c r="D1603" s="3" t="s">
        <v>15</v>
      </c>
      <c r="E1603" s="2" t="s">
        <v>2129</v>
      </c>
      <c r="F1603" s="2" t="str">
        <f t="shared" si="175"/>
        <v>STEEL</v>
      </c>
      <c r="G1603" s="2" t="str">
        <f t="shared" si="176"/>
        <v>ZHARA -NP-003</v>
      </c>
      <c r="H1603" s="2" t="str">
        <f t="shared" si="177"/>
        <v>TOTAL 6840 PCS</v>
      </c>
      <c r="I1603" s="15" t="str">
        <f t="shared" si="178"/>
        <v>TOTAL</v>
      </c>
      <c r="J1603" s="15" t="str">
        <f t="shared" ref="J1603:J1666" si="181">IFERROR(--SUBSTITUTE(MID(E1603, FIND("QTY", E1603)+4, FIND(" ",E1603, FIND("QTY",E1603)+5)-FIND("QTY",E1603)-4), ",",""),"")</f>
        <v/>
      </c>
      <c r="K1603" s="2">
        <f ca="1">IFERROR(
TRIM(_xlfn.TEXTAFTER(_xlfn.TEXTBEFORE(_xlfn.TEXTAFTER(tblRaw[[#This Row],[GOODS DESCRIPTION]],"QTY"),"/")," ")),
tblRaw[[#This Row],[Unit of measure]]
)</f>
        <v>0</v>
      </c>
      <c r="L1603" s="2" t="str">
        <f t="shared" si="179"/>
        <v/>
      </c>
      <c r="M1603" s="2" t="str">
        <f t="shared" si="180"/>
        <v/>
      </c>
      <c r="N1603" s="2">
        <v>655.5</v>
      </c>
      <c r="O1603" s="2" t="s">
        <v>1917</v>
      </c>
      <c r="P1603" s="2">
        <v>352.07279938977882</v>
      </c>
      <c r="Q1603" s="2">
        <v>230783.72</v>
      </c>
      <c r="R1603" s="2">
        <v>5.0010340822411763</v>
      </c>
      <c r="S1603" s="2">
        <v>3278.1778409090912</v>
      </c>
      <c r="T1603" s="6">
        <v>56126.6</v>
      </c>
    </row>
    <row r="1604" spans="1:20">
      <c r="A1604" s="5" t="s">
        <v>12</v>
      </c>
      <c r="B1604" s="2" t="s">
        <v>2126</v>
      </c>
      <c r="C1604" s="2" t="s">
        <v>14</v>
      </c>
      <c r="D1604" s="3" t="s">
        <v>15</v>
      </c>
      <c r="E1604" s="2" t="s">
        <v>2130</v>
      </c>
      <c r="F1604" s="2" t="str">
        <f t="shared" si="175"/>
        <v>STEEL</v>
      </c>
      <c r="G1604" s="2" t="str">
        <f t="shared" si="176"/>
        <v>ZHARA -NP-003</v>
      </c>
      <c r="H1604" s="2" t="str">
        <f t="shared" si="177"/>
        <v>TOTAL 16560 PCS</v>
      </c>
      <c r="I1604" s="15" t="str">
        <f t="shared" si="178"/>
        <v>TOTAL</v>
      </c>
      <c r="J1604" s="15" t="str">
        <f t="shared" si="181"/>
        <v/>
      </c>
      <c r="K1604" s="2">
        <f ca="1">IFERROR(
TRIM(_xlfn.TEXTAFTER(_xlfn.TEXTBEFORE(_xlfn.TEXTAFTER(tblRaw[[#This Row],[GOODS DESCRIPTION]],"QTY"),"/")," ")),
tblRaw[[#This Row],[Unit of measure]]
)</f>
        <v>0</v>
      </c>
      <c r="L1604" s="2" t="str">
        <f t="shared" si="179"/>
        <v/>
      </c>
      <c r="M1604" s="2" t="str">
        <f t="shared" si="180"/>
        <v/>
      </c>
      <c r="N1604" s="2">
        <v>1697.4</v>
      </c>
      <c r="O1604" s="2" t="s">
        <v>1917</v>
      </c>
      <c r="P1604" s="2">
        <v>322.35893719806762</v>
      </c>
      <c r="Q1604" s="2">
        <v>547172.06000000006</v>
      </c>
      <c r="R1604" s="2">
        <v>4.5789621761089148</v>
      </c>
      <c r="S1604" s="2">
        <v>7772.3303977272726</v>
      </c>
      <c r="T1604" s="6">
        <v>133072.20000000001</v>
      </c>
    </row>
    <row r="1605" spans="1:20">
      <c r="A1605" s="5" t="s">
        <v>12</v>
      </c>
      <c r="B1605" s="2" t="s">
        <v>2126</v>
      </c>
      <c r="C1605" s="2" t="s">
        <v>14</v>
      </c>
      <c r="D1605" s="3" t="s">
        <v>15</v>
      </c>
      <c r="E1605" s="2" t="s">
        <v>2131</v>
      </c>
      <c r="F1605" s="2" t="str">
        <f t="shared" si="175"/>
        <v>STEEL</v>
      </c>
      <c r="G1605" s="2" t="str">
        <f t="shared" si="176"/>
        <v>LUNCH BOX-6527</v>
      </c>
      <c r="H1605" s="2" t="str">
        <f t="shared" si="177"/>
        <v>TOTAL 22152 PCS</v>
      </c>
      <c r="I1605" s="15" t="str">
        <f t="shared" si="178"/>
        <v xml:space="preserve">MILD </v>
      </c>
      <c r="J1605" s="15" t="str">
        <f t="shared" si="181"/>
        <v/>
      </c>
      <c r="K1605" s="2">
        <f ca="1">IFERROR(
TRIM(_xlfn.TEXTAFTER(_xlfn.TEXTBEFORE(_xlfn.TEXTAFTER(tblRaw[[#This Row],[GOODS DESCRIPTION]],"QTY"),"/")," ")),
tblRaw[[#This Row],[Unit of measure]]
)</f>
        <v>0</v>
      </c>
      <c r="L1605" s="2" t="str">
        <f t="shared" si="179"/>
        <v/>
      </c>
      <c r="M1605" s="2" t="str">
        <f t="shared" si="180"/>
        <v/>
      </c>
      <c r="N1605" s="2">
        <v>7716.28</v>
      </c>
      <c r="O1605" s="2" t="s">
        <v>1917</v>
      </c>
      <c r="P1605" s="2">
        <v>428.93241691592323</v>
      </c>
      <c r="Q1605" s="2">
        <v>3309762.63</v>
      </c>
      <c r="R1605" s="2">
        <v>6.0927900130102728</v>
      </c>
      <c r="S1605" s="2">
        <v>47013.673721590902</v>
      </c>
      <c r="T1605" s="6">
        <v>804934.3</v>
      </c>
    </row>
    <row r="1606" spans="1:20">
      <c r="A1606" s="5" t="s">
        <v>12</v>
      </c>
      <c r="B1606" s="2" t="s">
        <v>2126</v>
      </c>
      <c r="C1606" s="2" t="s">
        <v>14</v>
      </c>
      <c r="D1606" s="3" t="s">
        <v>15</v>
      </c>
      <c r="E1606" s="2" t="s">
        <v>2132</v>
      </c>
      <c r="F1606" s="2" t="str">
        <f t="shared" si="175"/>
        <v>STAINLESS</v>
      </c>
      <c r="G1606" s="2" t="str">
        <f t="shared" si="176"/>
        <v>STEEL SPORTS BOTTLE 650ML S115-NP-21</v>
      </c>
      <c r="H1606" s="2" t="str">
        <f t="shared" si="177"/>
        <v xml:space="preserve">TOTAL 50040 - PCS </v>
      </c>
      <c r="I1606" s="15" t="str">
        <f t="shared" si="178"/>
        <v>TOTAL</v>
      </c>
      <c r="J1606" s="15" t="str">
        <f t="shared" si="181"/>
        <v/>
      </c>
      <c r="K1606" s="2">
        <f ca="1">IFERROR(
TRIM(_xlfn.TEXTAFTER(_xlfn.TEXTBEFORE(_xlfn.TEXTAFTER(tblRaw[[#This Row],[GOODS DESCRIPTION]],"QTY"),"/")," ")),
tblRaw[[#This Row],[Unit of measure]]
)</f>
        <v>0</v>
      </c>
      <c r="L1606" s="2" t="str">
        <f t="shared" si="179"/>
        <v/>
      </c>
      <c r="M1606" s="2" t="str">
        <f t="shared" si="180"/>
        <v/>
      </c>
      <c r="N1606" s="2">
        <v>8555.7999999999993</v>
      </c>
      <c r="O1606" s="2" t="s">
        <v>1917</v>
      </c>
      <c r="P1606" s="2">
        <v>481.7475537062578</v>
      </c>
      <c r="Q1606" s="2">
        <v>4121735.72</v>
      </c>
      <c r="R1606" s="2">
        <v>6.8430050242366161</v>
      </c>
      <c r="S1606" s="2">
        <v>58547.382386363643</v>
      </c>
      <c r="T1606" s="6">
        <v>1002406.2</v>
      </c>
    </row>
    <row r="1607" spans="1:20">
      <c r="A1607" s="5" t="s">
        <v>12</v>
      </c>
      <c r="B1607" s="2" t="s">
        <v>2126</v>
      </c>
      <c r="C1607" s="2" t="s">
        <v>14</v>
      </c>
      <c r="D1607" s="3" t="s">
        <v>15</v>
      </c>
      <c r="E1607" s="2" t="s">
        <v>2133</v>
      </c>
      <c r="F1607" s="2" t="str">
        <f t="shared" si="175"/>
        <v>STEEL</v>
      </c>
      <c r="G1607" s="2" t="str">
        <f t="shared" si="176"/>
        <v>LUNCH BOX -6561</v>
      </c>
      <c r="H1607" s="2" t="str">
        <f t="shared" si="177"/>
        <v>TOTAL 2952PCS</v>
      </c>
      <c r="I1607" s="15" t="str">
        <f t="shared" si="178"/>
        <v xml:space="preserve">MILD </v>
      </c>
      <c r="J1607" s="15" t="str">
        <f t="shared" si="181"/>
        <v/>
      </c>
      <c r="K1607" s="2">
        <f ca="1">IFERROR(
TRIM(_xlfn.TEXTAFTER(_xlfn.TEXTBEFORE(_xlfn.TEXTAFTER(tblRaw[[#This Row],[GOODS DESCRIPTION]],"QTY"),"/")," ")),
tblRaw[[#This Row],[Unit of measure]]
)</f>
        <v>0</v>
      </c>
      <c r="L1607" s="2" t="str">
        <f t="shared" si="179"/>
        <v/>
      </c>
      <c r="M1607" s="2" t="str">
        <f t="shared" si="180"/>
        <v/>
      </c>
      <c r="N1607" s="2">
        <v>1125.04</v>
      </c>
      <c r="O1607" s="2" t="s">
        <v>1917</v>
      </c>
      <c r="P1607" s="2">
        <v>472.31694873071177</v>
      </c>
      <c r="Q1607" s="2">
        <v>531375.46</v>
      </c>
      <c r="R1607" s="2">
        <v>6.7090475671976098</v>
      </c>
      <c r="S1607" s="2">
        <v>7547.9468749999987</v>
      </c>
      <c r="T1607" s="6">
        <v>129230.5</v>
      </c>
    </row>
    <row r="1608" spans="1:20">
      <c r="A1608" s="5" t="s">
        <v>12</v>
      </c>
      <c r="B1608" s="2" t="s">
        <v>2126</v>
      </c>
      <c r="C1608" s="2" t="s">
        <v>14</v>
      </c>
      <c r="D1608" s="3" t="s">
        <v>15</v>
      </c>
      <c r="E1608" s="2" t="s">
        <v>2134</v>
      </c>
      <c r="F1608" s="2" t="str">
        <f t="shared" si="175"/>
        <v>STAINLESS</v>
      </c>
      <c r="G1608" s="2" t="str">
        <f t="shared" si="176"/>
        <v>STEEL COLA BOTTLE 750ML SK750-SL-01</v>
      </c>
      <c r="H1608" s="2" t="str">
        <f t="shared" si="177"/>
        <v xml:space="preserve">TOTAL 9792 PCS - </v>
      </c>
      <c r="I1608" s="15" t="str">
        <f t="shared" si="178"/>
        <v>NOT V</v>
      </c>
      <c r="J1608" s="15" t="str">
        <f t="shared" si="181"/>
        <v/>
      </c>
      <c r="K1608" s="2">
        <f ca="1">IFERROR(
TRIM(_xlfn.TEXTAFTER(_xlfn.TEXTBEFORE(_xlfn.TEXTAFTER(tblRaw[[#This Row],[GOODS DESCRIPTION]],"QTY"),"/")," ")),
tblRaw[[#This Row],[Unit of measure]]
)</f>
        <v>0</v>
      </c>
      <c r="L1608" s="2" t="str">
        <f t="shared" si="179"/>
        <v/>
      </c>
      <c r="M1608" s="2" t="str">
        <f t="shared" si="180"/>
        <v/>
      </c>
      <c r="N1608" s="2">
        <v>1740.8</v>
      </c>
      <c r="O1608" s="2" t="s">
        <v>1917</v>
      </c>
      <c r="P1608" s="2">
        <v>511.90451516544118</v>
      </c>
      <c r="Q1608" s="2">
        <v>891123.38</v>
      </c>
      <c r="R1608" s="2">
        <v>7.2713709540545617</v>
      </c>
      <c r="S1608" s="2">
        <v>12658.002556818181</v>
      </c>
      <c r="T1608" s="6">
        <v>216721.1</v>
      </c>
    </row>
    <row r="1609" spans="1:20">
      <c r="A1609" s="5" t="s">
        <v>12</v>
      </c>
      <c r="B1609" s="2" t="s">
        <v>2126</v>
      </c>
      <c r="C1609" s="2" t="s">
        <v>14</v>
      </c>
      <c r="D1609" s="3" t="s">
        <v>15</v>
      </c>
      <c r="E1609" s="2" t="s">
        <v>2046</v>
      </c>
      <c r="F1609" s="2" t="str">
        <f t="shared" si="175"/>
        <v>HOUSEHOLD</v>
      </c>
      <c r="G1609" s="2" t="str">
        <f t="shared" si="176"/>
        <v>STEEL HOOK 3 PCS SET-2628</v>
      </c>
      <c r="H1609" s="2" t="str">
        <f t="shared" si="177"/>
        <v>TOTAL 68760 SET</v>
      </c>
      <c r="I1609" s="15" t="str">
        <f t="shared" si="178"/>
        <v>TOTAL</v>
      </c>
      <c r="J1609" s="15" t="str">
        <f t="shared" si="181"/>
        <v/>
      </c>
      <c r="K1609" s="2">
        <f ca="1">IFERROR(
TRIM(_xlfn.TEXTAFTER(_xlfn.TEXTBEFORE(_xlfn.TEXTAFTER(tblRaw[[#This Row],[GOODS DESCRIPTION]],"QTY"),"/")," ")),
tblRaw[[#This Row],[Unit of measure]]
)</f>
        <v>0</v>
      </c>
      <c r="L1609" s="2" t="str">
        <f t="shared" si="179"/>
        <v/>
      </c>
      <c r="M1609" s="2" t="str">
        <f t="shared" si="180"/>
        <v/>
      </c>
      <c r="N1609" s="2">
        <v>2330.1999999999998</v>
      </c>
      <c r="O1609" s="2" t="s">
        <v>1917</v>
      </c>
      <c r="P1609" s="2">
        <v>935.03860183675238</v>
      </c>
      <c r="Q1609" s="2">
        <v>2178826.9500000002</v>
      </c>
      <c r="R1609" s="2">
        <v>13.28179832154478</v>
      </c>
      <c r="S1609" s="2">
        <v>30949.24644886364</v>
      </c>
      <c r="T1609" s="6">
        <v>529890.80000000005</v>
      </c>
    </row>
    <row r="1610" spans="1:20">
      <c r="A1610" s="5" t="s">
        <v>12</v>
      </c>
      <c r="B1610" s="2" t="s">
        <v>2126</v>
      </c>
      <c r="C1610" s="2" t="s">
        <v>14</v>
      </c>
      <c r="D1610" s="3" t="s">
        <v>15</v>
      </c>
      <c r="E1610" s="2" t="s">
        <v>2135</v>
      </c>
      <c r="F1610" s="2" t="str">
        <f t="shared" si="175"/>
        <v>STAINLESS</v>
      </c>
      <c r="G1610" s="2" t="str">
        <f t="shared" si="176"/>
        <v>STEEL SPORTS BOTTLE 750ML S-308-C6-NP-20</v>
      </c>
      <c r="H1610" s="2" t="str">
        <f t="shared" si="177"/>
        <v>TOTAL 15 - 444 PCS</v>
      </c>
      <c r="I1610" s="15" t="str">
        <f t="shared" si="178"/>
        <v>TOTAL</v>
      </c>
      <c r="J1610" s="15" t="str">
        <f t="shared" si="181"/>
        <v/>
      </c>
      <c r="K1610" s="2">
        <f ca="1">IFERROR(
TRIM(_xlfn.TEXTAFTER(_xlfn.TEXTBEFORE(_xlfn.TEXTAFTER(tblRaw[[#This Row],[GOODS DESCRIPTION]],"QTY"),"/")," ")),
tblRaw[[#This Row],[Unit of measure]]
)</f>
        <v>0</v>
      </c>
      <c r="L1610" s="2" t="str">
        <f t="shared" si="179"/>
        <v/>
      </c>
      <c r="M1610" s="2" t="str">
        <f t="shared" si="180"/>
        <v/>
      </c>
      <c r="N1610" s="2">
        <v>2488.1999999999998</v>
      </c>
      <c r="O1610" s="2" t="s">
        <v>1917</v>
      </c>
      <c r="P1610" s="2">
        <v>459.98975966562182</v>
      </c>
      <c r="Q1610" s="2">
        <v>1144546.52</v>
      </c>
      <c r="R1610" s="2">
        <v>6.5339454497957634</v>
      </c>
      <c r="S1610" s="2">
        <v>16257.763068181819</v>
      </c>
      <c r="T1610" s="6">
        <v>278353.8</v>
      </c>
    </row>
    <row r="1611" spans="1:20">
      <c r="A1611" s="5" t="s">
        <v>12</v>
      </c>
      <c r="B1611" s="2" t="s">
        <v>2126</v>
      </c>
      <c r="C1611" s="2" t="s">
        <v>14</v>
      </c>
      <c r="D1611" s="3" t="s">
        <v>15</v>
      </c>
      <c r="E1611" s="2" t="s">
        <v>2136</v>
      </c>
      <c r="F1611" s="2" t="str">
        <f t="shared" si="175"/>
        <v>STEEL</v>
      </c>
      <c r="G1611" s="2" t="str">
        <f t="shared" si="176"/>
        <v>CONTAINER -GN-30</v>
      </c>
      <c r="H1611" s="2" t="str">
        <f t="shared" si="177"/>
        <v>TOTAL 10080 PCS</v>
      </c>
      <c r="I1611" s="15" t="str">
        <f t="shared" si="178"/>
        <v xml:space="preserve">MILD </v>
      </c>
      <c r="J1611" s="15" t="str">
        <f t="shared" si="181"/>
        <v/>
      </c>
      <c r="K1611" s="2">
        <f ca="1">IFERROR(
TRIM(_xlfn.TEXTAFTER(_xlfn.TEXTBEFORE(_xlfn.TEXTAFTER(tblRaw[[#This Row],[GOODS DESCRIPTION]],"QTY"),"/")," ")),
tblRaw[[#This Row],[Unit of measure]]
)</f>
        <v>0</v>
      </c>
      <c r="L1611" s="2" t="str">
        <f t="shared" si="179"/>
        <v/>
      </c>
      <c r="M1611" s="2" t="str">
        <f t="shared" si="180"/>
        <v/>
      </c>
      <c r="N1611" s="2">
        <v>1680</v>
      </c>
      <c r="O1611" s="2" t="s">
        <v>1917</v>
      </c>
      <c r="P1611" s="2">
        <v>501.60595833333332</v>
      </c>
      <c r="Q1611" s="2">
        <v>842698.01</v>
      </c>
      <c r="R1611" s="2">
        <v>7.1250846354166661</v>
      </c>
      <c r="S1611" s="2">
        <v>11970.1421875</v>
      </c>
      <c r="T1611" s="6">
        <v>204944.2</v>
      </c>
    </row>
    <row r="1612" spans="1:20">
      <c r="A1612" s="5" t="s">
        <v>12</v>
      </c>
      <c r="B1612" s="2" t="s">
        <v>2137</v>
      </c>
      <c r="C1612" s="2" t="s">
        <v>14</v>
      </c>
      <c r="D1612" s="3" t="s">
        <v>15</v>
      </c>
      <c r="E1612" s="2" t="s">
        <v>2138</v>
      </c>
      <c r="F1612" s="2" t="str">
        <f t="shared" si="175"/>
        <v>KWB-600F</v>
      </c>
      <c r="G1612" s="2" t="str">
        <f t="shared" si="176"/>
        <v>STAINLESS STEEL SPORTS BOTTLE</v>
      </c>
      <c r="H1612" s="2" t="str">
        <f t="shared" si="177"/>
        <v xml:space="preserve"> 50400 PCS </v>
      </c>
      <c r="I1612" s="15" t="str">
        <f t="shared" si="178"/>
        <v/>
      </c>
      <c r="J1612" s="15" t="str">
        <f t="shared" si="181"/>
        <v/>
      </c>
      <c r="K1612" s="2">
        <f ca="1">IFERROR(
TRIM(_xlfn.TEXTAFTER(_xlfn.TEXTBEFORE(_xlfn.TEXTAFTER(tblRaw[[#This Row],[GOODS DESCRIPTION]],"QTY"),"/")," ")),
tblRaw[[#This Row],[Unit of measure]]
)</f>
        <v>0</v>
      </c>
      <c r="L1612" s="2" t="str">
        <f t="shared" si="179"/>
        <v/>
      </c>
      <c r="M1612" s="2" t="str">
        <f t="shared" si="180"/>
        <v/>
      </c>
      <c r="N1612" s="2">
        <v>7897.5</v>
      </c>
      <c r="O1612" s="2" t="s">
        <v>1917</v>
      </c>
      <c r="P1612" s="2">
        <v>480.10266540044307</v>
      </c>
      <c r="Q1612" s="2">
        <v>3791610.8</v>
      </c>
      <c r="R1612" s="2">
        <v>6.8196401335290213</v>
      </c>
      <c r="S1612" s="2">
        <v>53858.107954545449</v>
      </c>
      <c r="T1612" s="6">
        <v>922119.8</v>
      </c>
    </row>
    <row r="1613" spans="1:20">
      <c r="A1613" s="5" t="s">
        <v>12</v>
      </c>
      <c r="B1613" s="2" t="s">
        <v>2139</v>
      </c>
      <c r="C1613" s="2" t="s">
        <v>14</v>
      </c>
      <c r="D1613" s="3" t="s">
        <v>15</v>
      </c>
      <c r="E1613" s="2" t="s">
        <v>2066</v>
      </c>
      <c r="F1613" s="2" t="str">
        <f t="shared" si="175"/>
        <v>RYX-02-021A</v>
      </c>
      <c r="G1613" s="2" t="str">
        <f t="shared" si="176"/>
        <v>MILD STEEL MULTI FUNCTION CLOTH STAND</v>
      </c>
      <c r="H1613" s="2" t="str">
        <f t="shared" si="177"/>
        <v>OTHER ART - ICLES OF HOUSEHOLD OF IRON &amp; STEEL</v>
      </c>
      <c r="I1613" s="15" t="str">
        <f t="shared" si="178"/>
        <v/>
      </c>
      <c r="J1613" s="15" t="str">
        <f t="shared" si="181"/>
        <v/>
      </c>
      <c r="K1613" s="2">
        <f ca="1">IFERROR(
TRIM(_xlfn.TEXTAFTER(_xlfn.TEXTBEFORE(_xlfn.TEXTAFTER(tblRaw[[#This Row],[GOODS DESCRIPTION]],"QTY"),"/")," ")),
tblRaw[[#This Row],[Unit of measure]]
)</f>
        <v>0</v>
      </c>
      <c r="L1613" s="2" t="str">
        <f t="shared" si="179"/>
        <v/>
      </c>
      <c r="M1613" s="2" t="str">
        <f t="shared" si="180"/>
        <v/>
      </c>
      <c r="N1613" s="2">
        <v>23760</v>
      </c>
      <c r="O1613" s="2" t="s">
        <v>1917</v>
      </c>
      <c r="P1613" s="2">
        <v>170.65722895622889</v>
      </c>
      <c r="Q1613" s="2">
        <v>4054815.76</v>
      </c>
      <c r="R1613" s="2">
        <v>2.4572675155684509</v>
      </c>
      <c r="S1613" s="2">
        <v>58384.676169906401</v>
      </c>
      <c r="T1613" s="6">
        <v>986131.3</v>
      </c>
    </row>
    <row r="1614" spans="1:20">
      <c r="A1614" s="5" t="s">
        <v>12</v>
      </c>
      <c r="B1614" s="2" t="s">
        <v>2139</v>
      </c>
      <c r="C1614" s="2" t="s">
        <v>14</v>
      </c>
      <c r="D1614" s="3" t="s">
        <v>15</v>
      </c>
      <c r="E1614" s="2" t="s">
        <v>2140</v>
      </c>
      <c r="F1614" s="2" t="str">
        <f t="shared" si="175"/>
        <v>03-027I</v>
      </c>
      <c r="G1614" s="2" t="str">
        <f t="shared" si="176"/>
        <v>FAMILY CLOTH RACK 3LAYERS</v>
      </c>
      <c r="H1614" s="2" t="str">
        <f t="shared" si="177"/>
        <v>3648 PCS</v>
      </c>
      <c r="I1614" s="15" t="str">
        <f t="shared" si="178"/>
        <v>OTHE</v>
      </c>
      <c r="J1614" s="15" t="str">
        <f t="shared" si="181"/>
        <v/>
      </c>
      <c r="K1614" s="2">
        <f ca="1">IFERROR(
TRIM(_xlfn.TEXTAFTER(_xlfn.TEXTBEFORE(_xlfn.TEXTAFTER(tblRaw[[#This Row],[GOODS DESCRIPTION]],"QTY"),"/")," ")),
tblRaw[[#This Row],[Unit of measure]]
)</f>
        <v>0</v>
      </c>
      <c r="L1614" s="2" t="str">
        <f t="shared" si="179"/>
        <v/>
      </c>
      <c r="M1614" s="2" t="str">
        <f t="shared" si="180"/>
        <v/>
      </c>
      <c r="N1614" s="2">
        <v>21687.360000000001</v>
      </c>
      <c r="O1614" s="2" t="s">
        <v>1917</v>
      </c>
      <c r="P1614" s="2">
        <v>142.86646184690071</v>
      </c>
      <c r="Q1614" s="2">
        <v>3098396.39</v>
      </c>
      <c r="R1614" s="2">
        <v>2.057112481596842</v>
      </c>
      <c r="S1614" s="2">
        <v>44613.338948884091</v>
      </c>
      <c r="T1614" s="6">
        <v>753530</v>
      </c>
    </row>
    <row r="1615" spans="1:20">
      <c r="A1615" s="5" t="s">
        <v>12</v>
      </c>
      <c r="B1615" s="2" t="s">
        <v>2141</v>
      </c>
      <c r="C1615" s="2" t="s">
        <v>14</v>
      </c>
      <c r="D1615" s="3" t="s">
        <v>18</v>
      </c>
      <c r="E1615" s="2" t="s">
        <v>2142</v>
      </c>
      <c r="F1615" s="2" t="str">
        <f t="shared" si="175"/>
        <v>STEEL</v>
      </c>
      <c r="G1615" s="2" t="str">
        <f t="shared" si="176"/>
        <v>SCRUBBER 2 PCS SET-8001-2</v>
      </c>
      <c r="H1615" s="2" t="str">
        <f t="shared" si="177"/>
        <v>QTY-64800 PCS/USD 0.170 PER - PCS</v>
      </c>
      <c r="I1615" s="15" t="str">
        <f t="shared" si="178"/>
        <v>QTY-64800</v>
      </c>
      <c r="J1615" s="15">
        <f t="shared" si="181"/>
        <v>64800</v>
      </c>
      <c r="K1615" s="2" t="str">
        <f>IFERROR(
TRIM(_xlfn.TEXTAFTER(_xlfn.TEXTBEFORE(_xlfn.TEXTAFTER(tblRaw[[#This Row],[GOODS DESCRIPTION]],"QTY"),"/")," ")),
tblRaw[[#This Row],[Unit of measure]]
)</f>
        <v>PCS</v>
      </c>
      <c r="L1615" s="2">
        <f t="shared" si="179"/>
        <v>0.17</v>
      </c>
      <c r="M1615" s="2" t="str">
        <f t="shared" si="180"/>
        <v>USD</v>
      </c>
      <c r="N1615" s="2">
        <v>1998</v>
      </c>
      <c r="O1615" s="2" t="s">
        <v>1917</v>
      </c>
      <c r="P1615" s="2">
        <v>390.35528028028028</v>
      </c>
      <c r="Q1615" s="2">
        <v>779929.85</v>
      </c>
      <c r="R1615" s="2">
        <v>5.6206663827254184</v>
      </c>
      <c r="S1615" s="2">
        <v>11230.09143268538</v>
      </c>
      <c r="T1615" s="6">
        <v>241622.3</v>
      </c>
    </row>
    <row r="1616" spans="1:20">
      <c r="A1616" s="5" t="s">
        <v>12</v>
      </c>
      <c r="B1616" s="2" t="s">
        <v>2141</v>
      </c>
      <c r="C1616" s="2" t="s">
        <v>14</v>
      </c>
      <c r="D1616" s="3" t="s">
        <v>15</v>
      </c>
      <c r="E1616" s="2" t="s">
        <v>2143</v>
      </c>
      <c r="F1616" s="2" t="str">
        <f t="shared" si="175"/>
        <v>KWP-1000B-</v>
      </c>
      <c r="G1616" s="2" t="str">
        <f t="shared" si="176"/>
        <v>SS OIL POT 1000ML</v>
      </c>
      <c r="H1616" s="2" t="str">
        <f t="shared" si="177"/>
        <v>QTY: 11100 PCS/USD 1.53 PER PC - S</v>
      </c>
      <c r="I1616" s="15" t="str">
        <f t="shared" si="178"/>
        <v>QTY:</v>
      </c>
      <c r="J1616" s="15">
        <f t="shared" si="181"/>
        <v>11100</v>
      </c>
      <c r="K1616" s="2" t="str">
        <f>IFERROR(
TRIM(_xlfn.TEXTAFTER(_xlfn.TEXTBEFORE(_xlfn.TEXTAFTER(tblRaw[[#This Row],[GOODS DESCRIPTION]],"QTY"),"/")," ")),
tblRaw[[#This Row],[Unit of measure]]
)</f>
        <v>11100 PCS</v>
      </c>
      <c r="L1616" s="2">
        <f t="shared" si="179"/>
        <v>1.53</v>
      </c>
      <c r="M1616" s="2" t="str">
        <f t="shared" si="180"/>
        <v>USD</v>
      </c>
      <c r="N1616" s="2">
        <v>2812</v>
      </c>
      <c r="O1616" s="2" t="s">
        <v>1917</v>
      </c>
      <c r="P1616" s="2">
        <v>422.89142247510671</v>
      </c>
      <c r="Q1616" s="2">
        <v>1189170.68</v>
      </c>
      <c r="R1616" s="2">
        <v>6.0891493516933997</v>
      </c>
      <c r="S1616" s="2">
        <v>17122.687976961839</v>
      </c>
      <c r="T1616" s="6">
        <v>289206.3</v>
      </c>
    </row>
    <row r="1617" spans="1:20">
      <c r="A1617" s="5" t="s">
        <v>12</v>
      </c>
      <c r="B1617" s="2" t="s">
        <v>2141</v>
      </c>
      <c r="C1617" s="2" t="s">
        <v>14</v>
      </c>
      <c r="D1617" s="3" t="s">
        <v>15</v>
      </c>
      <c r="E1617" s="2" t="s">
        <v>2144</v>
      </c>
      <c r="F1617" s="2" t="str">
        <f t="shared" si="175"/>
        <v>KWP-600B-</v>
      </c>
      <c r="G1617" s="2" t="str">
        <f t="shared" si="176"/>
        <v>SS OIL POT 600ML</v>
      </c>
      <c r="H1617" s="2" t="str">
        <f t="shared" si="177"/>
        <v>QTY: 6800 PCS/USD 1.26 PER PCS</v>
      </c>
      <c r="I1617" s="15" t="str">
        <f t="shared" si="178"/>
        <v>QTY:</v>
      </c>
      <c r="J1617" s="15">
        <f t="shared" si="181"/>
        <v>6800</v>
      </c>
      <c r="K1617" s="2" t="str">
        <f>IFERROR(
TRIM(_xlfn.TEXTAFTER(_xlfn.TEXTBEFORE(_xlfn.TEXTAFTER(tblRaw[[#This Row],[GOODS DESCRIPTION]],"QTY"),"/")," ")),
tblRaw[[#This Row],[Unit of measure]]
)</f>
        <v>6800 PCS</v>
      </c>
      <c r="L1617" s="2">
        <f t="shared" si="179"/>
        <v>1.26</v>
      </c>
      <c r="M1617" s="2" t="str">
        <f t="shared" si="180"/>
        <v>USD</v>
      </c>
      <c r="N1617" s="2">
        <v>1205</v>
      </c>
      <c r="O1617" s="2" t="s">
        <v>1917</v>
      </c>
      <c r="P1617" s="2">
        <v>497.87708713692939</v>
      </c>
      <c r="Q1617" s="2">
        <v>599941.89</v>
      </c>
      <c r="R1617" s="2">
        <v>7.168856546248084</v>
      </c>
      <c r="S1617" s="2">
        <v>8638.4721382289408</v>
      </c>
      <c r="T1617" s="6">
        <v>145905.9</v>
      </c>
    </row>
    <row r="1618" spans="1:20">
      <c r="A1618" s="5" t="s">
        <v>12</v>
      </c>
      <c r="B1618" s="2" t="s">
        <v>2145</v>
      </c>
      <c r="C1618" s="2" t="s">
        <v>14</v>
      </c>
      <c r="D1618" s="3" t="s">
        <v>15</v>
      </c>
      <c r="E1618" s="2" t="s">
        <v>2146</v>
      </c>
      <c r="F1618" s="2" t="str">
        <f t="shared" si="175"/>
        <v>RYX-02-021A</v>
      </c>
      <c r="G1618" s="2" t="str">
        <f t="shared" si="176"/>
        <v>MILD STEEL MULTI FUNCTION CLOTH STAND</v>
      </c>
      <c r="H1618" s="2" t="str">
        <f t="shared" si="177"/>
        <v>OTHER ART - ICLES OF HOUSEHOLD OF IRON &amp; STEEL</v>
      </c>
      <c r="I1618" s="15" t="str">
        <f t="shared" si="178"/>
        <v/>
      </c>
      <c r="J1618" s="15" t="str">
        <f t="shared" si="181"/>
        <v/>
      </c>
      <c r="K1618" s="2">
        <f ca="1">IFERROR(
TRIM(_xlfn.TEXTAFTER(_xlfn.TEXTBEFORE(_xlfn.TEXTAFTER(tblRaw[[#This Row],[GOODS DESCRIPTION]],"QTY"),"/")," ")),
tblRaw[[#This Row],[Unit of measure]]
)</f>
        <v>0</v>
      </c>
      <c r="L1618" s="2" t="str">
        <f t="shared" si="179"/>
        <v/>
      </c>
      <c r="M1618" s="2" t="str">
        <f t="shared" si="180"/>
        <v/>
      </c>
      <c r="N1618" s="2">
        <v>4752</v>
      </c>
      <c r="O1618" s="2" t="s">
        <v>1917</v>
      </c>
      <c r="P1618" s="2">
        <v>169.1097306397306</v>
      </c>
      <c r="Q1618" s="2">
        <v>803609.44</v>
      </c>
      <c r="R1618" s="2">
        <v>2.4349853223863298</v>
      </c>
      <c r="S1618" s="2">
        <v>11571.050251979839</v>
      </c>
      <c r="T1618" s="6">
        <v>195437.8</v>
      </c>
    </row>
    <row r="1619" spans="1:20">
      <c r="A1619" s="5" t="s">
        <v>12</v>
      </c>
      <c r="B1619" s="2" t="s">
        <v>2145</v>
      </c>
      <c r="C1619" s="2" t="s">
        <v>14</v>
      </c>
      <c r="D1619" s="3" t="s">
        <v>15</v>
      </c>
      <c r="E1619" s="2" t="s">
        <v>2147</v>
      </c>
      <c r="F1619" s="2" t="str">
        <f t="shared" si="175"/>
        <v>RYX-02-020</v>
      </c>
      <c r="G1619" s="2" t="str">
        <f t="shared" si="176"/>
        <v>MILD STEEL MULTI FUNCTION CLOTH STAND</v>
      </c>
      <c r="H1619" s="2" t="str">
        <f t="shared" si="177"/>
        <v>OTHER ARTI - CLES OF HOUSEHOLD OF IRON &amp; STEEL</v>
      </c>
      <c r="I1619" s="15" t="str">
        <f t="shared" si="178"/>
        <v/>
      </c>
      <c r="J1619" s="15" t="str">
        <f t="shared" si="181"/>
        <v/>
      </c>
      <c r="K1619" s="2">
        <f ca="1">IFERROR(
TRIM(_xlfn.TEXTAFTER(_xlfn.TEXTBEFORE(_xlfn.TEXTAFTER(tblRaw[[#This Row],[GOODS DESCRIPTION]],"QTY"),"/")," ")),
tblRaw[[#This Row],[Unit of measure]]
)</f>
        <v>0</v>
      </c>
      <c r="L1619" s="2" t="str">
        <f t="shared" si="179"/>
        <v/>
      </c>
      <c r="M1619" s="2" t="str">
        <f t="shared" si="180"/>
        <v/>
      </c>
      <c r="N1619" s="2">
        <v>12012</v>
      </c>
      <c r="O1619" s="2" t="s">
        <v>1917</v>
      </c>
      <c r="P1619" s="2">
        <v>306.14200382950378</v>
      </c>
      <c r="Q1619" s="2">
        <v>3677377.75</v>
      </c>
      <c r="R1619" s="2">
        <v>4.4080922077682336</v>
      </c>
      <c r="S1619" s="2">
        <v>52950.003599712021</v>
      </c>
      <c r="T1619" s="6">
        <v>894338.3</v>
      </c>
    </row>
    <row r="1620" spans="1:20">
      <c r="A1620" s="5" t="s">
        <v>12</v>
      </c>
      <c r="B1620" s="2" t="s">
        <v>2148</v>
      </c>
      <c r="C1620" s="2" t="s">
        <v>14</v>
      </c>
      <c r="D1620" s="3" t="s">
        <v>15</v>
      </c>
      <c r="E1620" s="2" t="s">
        <v>2149</v>
      </c>
      <c r="F1620" s="2" t="str">
        <f t="shared" si="175"/>
        <v>RYX-02-021A</v>
      </c>
      <c r="G1620" s="2" t="str">
        <f t="shared" si="176"/>
        <v>MILD STEEL MULTI FUNCTION CLOTH STAND</v>
      </c>
      <c r="H1620" s="2" t="str">
        <f t="shared" si="177"/>
        <v>2592 PCS</v>
      </c>
      <c r="I1620" s="15" t="str">
        <f t="shared" si="178"/>
        <v>OTHE</v>
      </c>
      <c r="J1620" s="15" t="str">
        <f t="shared" si="181"/>
        <v/>
      </c>
      <c r="K1620" s="2">
        <f ca="1">IFERROR(
TRIM(_xlfn.TEXTAFTER(_xlfn.TEXTBEFORE(_xlfn.TEXTAFTER(tblRaw[[#This Row],[GOODS DESCRIPTION]],"QTY"),"/")," ")),
tblRaw[[#This Row],[Unit of measure]]
)</f>
        <v>0</v>
      </c>
      <c r="L1620" s="2" t="str">
        <f t="shared" si="179"/>
        <v/>
      </c>
      <c r="M1620" s="2" t="str">
        <f t="shared" si="180"/>
        <v/>
      </c>
      <c r="N1620" s="2">
        <v>9504</v>
      </c>
      <c r="O1620" s="2" t="s">
        <v>1917</v>
      </c>
      <c r="P1620" s="2">
        <v>170.642591540404</v>
      </c>
      <c r="Q1620" s="2">
        <v>1621787.19</v>
      </c>
      <c r="R1620" s="2">
        <v>2.4570567536415271</v>
      </c>
      <c r="S1620" s="2">
        <v>23351.867386609068</v>
      </c>
      <c r="T1620" s="6">
        <v>394418.7</v>
      </c>
    </row>
    <row r="1621" spans="1:20">
      <c r="A1621" s="5" t="s">
        <v>12</v>
      </c>
      <c r="B1621" s="2" t="s">
        <v>2148</v>
      </c>
      <c r="C1621" s="2" t="s">
        <v>14</v>
      </c>
      <c r="D1621" s="3" t="s">
        <v>15</v>
      </c>
      <c r="E1621" s="2" t="s">
        <v>2119</v>
      </c>
      <c r="F1621" s="2" t="str">
        <f t="shared" si="175"/>
        <v>STEEL</v>
      </c>
      <c r="G1621" s="2" t="str">
        <f t="shared" si="176"/>
        <v>LUNCH BOX 3LAYER-8505</v>
      </c>
      <c r="H1621" s="2" t="str">
        <f t="shared" si="177"/>
        <v>TOTAL 16800 PCS</v>
      </c>
      <c r="I1621" s="15" t="str">
        <f t="shared" si="178"/>
        <v xml:space="preserve">MILD </v>
      </c>
      <c r="J1621" s="15" t="str">
        <f t="shared" si="181"/>
        <v/>
      </c>
      <c r="K1621" s="2">
        <f ca="1">IFERROR(
TRIM(_xlfn.TEXTAFTER(_xlfn.TEXTBEFORE(_xlfn.TEXTAFTER(tblRaw[[#This Row],[GOODS DESCRIPTION]],"QTY"),"/")," ")),
tblRaw[[#This Row],[Unit of measure]]
)</f>
        <v>0</v>
      </c>
      <c r="L1621" s="2" t="str">
        <f t="shared" si="179"/>
        <v/>
      </c>
      <c r="M1621" s="2" t="str">
        <f t="shared" si="180"/>
        <v/>
      </c>
      <c r="N1621" s="2">
        <v>10892</v>
      </c>
      <c r="O1621" s="2" t="s">
        <v>1917</v>
      </c>
      <c r="P1621" s="2">
        <v>376.03335659199411</v>
      </c>
      <c r="Q1621" s="2">
        <v>4095755.32</v>
      </c>
      <c r="R1621" s="2">
        <v>5.4144471791503834</v>
      </c>
      <c r="S1621" s="2">
        <v>58974.158675305967</v>
      </c>
      <c r="T1621" s="6">
        <v>996087.7</v>
      </c>
    </row>
    <row r="1622" spans="1:20">
      <c r="A1622" s="5" t="s">
        <v>12</v>
      </c>
      <c r="B1622" s="2" t="s">
        <v>2148</v>
      </c>
      <c r="C1622" s="2" t="s">
        <v>14</v>
      </c>
      <c r="D1622" s="3" t="s">
        <v>15</v>
      </c>
      <c r="E1622" s="2" t="s">
        <v>2150</v>
      </c>
      <c r="F1622" s="2" t="str">
        <f t="shared" si="175"/>
        <v>STEEL</v>
      </c>
      <c r="G1622" s="2" t="str">
        <f t="shared" si="176"/>
        <v>LUNCH BOX -6900</v>
      </c>
      <c r="H1622" s="2" t="str">
        <f t="shared" si="177"/>
        <v>TOTAL 82488 PCS</v>
      </c>
      <c r="I1622" s="15" t="str">
        <f t="shared" si="178"/>
        <v xml:space="preserve">MILD </v>
      </c>
      <c r="J1622" s="15" t="str">
        <f t="shared" si="181"/>
        <v/>
      </c>
      <c r="K1622" s="2">
        <f ca="1">IFERROR(
TRIM(_xlfn.TEXTAFTER(_xlfn.TEXTBEFORE(_xlfn.TEXTAFTER(tblRaw[[#This Row],[GOODS DESCRIPTION]],"QTY"),"/")," ")),
tblRaw[[#This Row],[Unit of measure]]
)</f>
        <v>0</v>
      </c>
      <c r="L1622" s="2" t="str">
        <f t="shared" si="179"/>
        <v/>
      </c>
      <c r="M1622" s="2" t="str">
        <f t="shared" si="180"/>
        <v/>
      </c>
      <c r="N1622" s="2">
        <v>9657.9699999999993</v>
      </c>
      <c r="O1622" s="2" t="s">
        <v>1917</v>
      </c>
      <c r="P1622" s="2">
        <v>474.0534056328608</v>
      </c>
      <c r="Q1622" s="2">
        <v>4578393.57</v>
      </c>
      <c r="R1622" s="2">
        <v>6.8258229752751731</v>
      </c>
      <c r="S1622" s="2">
        <v>65923.593520518363</v>
      </c>
      <c r="T1622" s="6">
        <v>1113465.3</v>
      </c>
    </row>
    <row r="1623" spans="1:20">
      <c r="A1623" s="5" t="s">
        <v>12</v>
      </c>
      <c r="B1623" s="2" t="s">
        <v>2148</v>
      </c>
      <c r="C1623" s="2" t="s">
        <v>14</v>
      </c>
      <c r="D1623" s="3" t="s">
        <v>15</v>
      </c>
      <c r="E1623" s="2" t="s">
        <v>2151</v>
      </c>
      <c r="F1623" s="2" t="str">
        <f t="shared" si="175"/>
        <v>STEEL</v>
      </c>
      <c r="G1623" s="2" t="str">
        <f t="shared" si="176"/>
        <v>LUNCH BOX-6527</v>
      </c>
      <c r="H1623" s="2" t="str">
        <f t="shared" si="177"/>
        <v>TOTAL 3708 PCS</v>
      </c>
      <c r="I1623" s="15" t="str">
        <f t="shared" si="178"/>
        <v xml:space="preserve">MILD </v>
      </c>
      <c r="J1623" s="15" t="str">
        <f t="shared" si="181"/>
        <v/>
      </c>
      <c r="K1623" s="2">
        <f ca="1">IFERROR(
TRIM(_xlfn.TEXTAFTER(_xlfn.TEXTBEFORE(_xlfn.TEXTAFTER(tblRaw[[#This Row],[GOODS DESCRIPTION]],"QTY"),"/")," ")),
tblRaw[[#This Row],[Unit of measure]]
)</f>
        <v>0</v>
      </c>
      <c r="L1623" s="2" t="str">
        <f t="shared" si="179"/>
        <v/>
      </c>
      <c r="M1623" s="2" t="str">
        <f t="shared" si="180"/>
        <v/>
      </c>
      <c r="N1623" s="2">
        <v>1291.6199999999999</v>
      </c>
      <c r="O1623" s="2" t="s">
        <v>1917</v>
      </c>
      <c r="P1623" s="2">
        <v>423.56445394156168</v>
      </c>
      <c r="Q1623" s="2">
        <v>547084.31999999995</v>
      </c>
      <c r="R1623" s="2">
        <v>6.0988402295401256</v>
      </c>
      <c r="S1623" s="2">
        <v>7877.3840172786167</v>
      </c>
      <c r="T1623" s="6">
        <v>133050.79999999999</v>
      </c>
    </row>
    <row r="1624" spans="1:20">
      <c r="A1624" s="5" t="s">
        <v>12</v>
      </c>
      <c r="B1624" s="2" t="s">
        <v>2148</v>
      </c>
      <c r="C1624" s="2" t="s">
        <v>14</v>
      </c>
      <c r="D1624" s="3" t="s">
        <v>15</v>
      </c>
      <c r="E1624" s="2" t="s">
        <v>2152</v>
      </c>
      <c r="F1624" s="2" t="str">
        <f t="shared" si="175"/>
        <v>STAINLESS</v>
      </c>
      <c r="G1624" s="2" t="str">
        <f t="shared" si="176"/>
        <v>STEEL SPORTS BOTTLE 650ML S115-NP-21</v>
      </c>
      <c r="H1624" s="2" t="str">
        <f t="shared" si="177"/>
        <v xml:space="preserve">TO TAL 30312 - PCS </v>
      </c>
      <c r="I1624" s="15" t="str">
        <f t="shared" si="178"/>
        <v>TO</v>
      </c>
      <c r="J1624" s="15" t="str">
        <f t="shared" si="181"/>
        <v/>
      </c>
      <c r="K1624" s="2">
        <f ca="1">IFERROR(
TRIM(_xlfn.TEXTAFTER(_xlfn.TEXTBEFORE(_xlfn.TEXTAFTER(tblRaw[[#This Row],[GOODS DESCRIPTION]],"QTY"),"/")," ")),
tblRaw[[#This Row],[Unit of measure]]
)</f>
        <v>0</v>
      </c>
      <c r="L1624" s="2" t="str">
        <f t="shared" si="179"/>
        <v/>
      </c>
      <c r="M1624" s="2" t="str">
        <f t="shared" si="180"/>
        <v/>
      </c>
      <c r="N1624" s="2">
        <v>4546.8</v>
      </c>
      <c r="O1624" s="2" t="s">
        <v>1917</v>
      </c>
      <c r="P1624" s="2">
        <v>541.31117269288291</v>
      </c>
      <c r="Q1624" s="2">
        <v>2461233.64</v>
      </c>
      <c r="R1624" s="2">
        <v>7.7942573461898181</v>
      </c>
      <c r="S1624" s="2">
        <v>35438.929301655873</v>
      </c>
      <c r="T1624" s="6">
        <v>598572</v>
      </c>
    </row>
    <row r="1625" spans="1:20">
      <c r="A1625" s="5" t="s">
        <v>12</v>
      </c>
      <c r="B1625" s="2" t="s">
        <v>2148</v>
      </c>
      <c r="C1625" s="2" t="s">
        <v>14</v>
      </c>
      <c r="D1625" s="3" t="s">
        <v>15</v>
      </c>
      <c r="E1625" s="2" t="s">
        <v>2153</v>
      </c>
      <c r="F1625" s="2" t="str">
        <f t="shared" si="175"/>
        <v>STEEL</v>
      </c>
      <c r="G1625" s="2" t="str">
        <f t="shared" si="176"/>
        <v>ROUND CONTAINER-6857</v>
      </c>
      <c r="H1625" s="2" t="str">
        <f t="shared" si="177"/>
        <v>TOTAL 70320 PCS</v>
      </c>
      <c r="I1625" s="15" t="str">
        <f t="shared" si="178"/>
        <v xml:space="preserve">MILD </v>
      </c>
      <c r="J1625" s="15" t="str">
        <f t="shared" si="181"/>
        <v/>
      </c>
      <c r="K1625" s="2">
        <f ca="1">IFERROR(
TRIM(_xlfn.TEXTAFTER(_xlfn.TEXTBEFORE(_xlfn.TEXTAFTER(tblRaw[[#This Row],[GOODS DESCRIPTION]],"QTY"),"/")," ")),
tblRaw[[#This Row],[Unit of measure]]
)</f>
        <v>0</v>
      </c>
      <c r="L1625" s="2" t="str">
        <f t="shared" si="179"/>
        <v/>
      </c>
      <c r="M1625" s="2" t="str">
        <f t="shared" si="180"/>
        <v/>
      </c>
      <c r="N1625" s="2">
        <v>8965.7999999999993</v>
      </c>
      <c r="O1625" s="2" t="s">
        <v>1917</v>
      </c>
      <c r="P1625" s="2">
        <v>440.83398804345399</v>
      </c>
      <c r="Q1625" s="2">
        <v>3952429.37</v>
      </c>
      <c r="R1625" s="2">
        <v>6.3475016276955234</v>
      </c>
      <c r="S1625" s="2">
        <v>56910.430093592513</v>
      </c>
      <c r="T1625" s="6">
        <v>961230.8</v>
      </c>
    </row>
    <row r="1626" spans="1:20">
      <c r="A1626" s="5" t="s">
        <v>12</v>
      </c>
      <c r="B1626" s="2" t="s">
        <v>2148</v>
      </c>
      <c r="C1626" s="2" t="s">
        <v>14</v>
      </c>
      <c r="D1626" s="3" t="s">
        <v>15</v>
      </c>
      <c r="E1626" s="2" t="s">
        <v>2154</v>
      </c>
      <c r="F1626" s="2" t="str">
        <f t="shared" si="175"/>
        <v>STAINLESS</v>
      </c>
      <c r="G1626" s="2" t="str">
        <f t="shared" si="176"/>
        <v>STEEL SPORTS BOTTLE 750ML S-308-C6-NP-20</v>
      </c>
      <c r="H1626" s="2" t="str">
        <f t="shared" si="177"/>
        <v>TOTAL 30 - 96 PCS</v>
      </c>
      <c r="I1626" s="15" t="str">
        <f t="shared" si="178"/>
        <v>TOTAL</v>
      </c>
      <c r="J1626" s="15" t="str">
        <f t="shared" si="181"/>
        <v/>
      </c>
      <c r="K1626" s="2">
        <f ca="1">IFERROR(
TRIM(_xlfn.TEXTAFTER(_xlfn.TEXTBEFORE(_xlfn.TEXTAFTER(tblRaw[[#This Row],[GOODS DESCRIPTION]],"QTY"),"/")," ")),
tblRaw[[#This Row],[Unit of measure]]
)</f>
        <v>0</v>
      </c>
      <c r="L1626" s="2" t="str">
        <f t="shared" si="179"/>
        <v/>
      </c>
      <c r="M1626" s="2" t="str">
        <f t="shared" si="180"/>
        <v/>
      </c>
      <c r="N1626" s="2">
        <v>464.4</v>
      </c>
      <c r="O1626" s="2" t="s">
        <v>1917</v>
      </c>
      <c r="P1626" s="2">
        <v>486.51356589147292</v>
      </c>
      <c r="Q1626" s="2">
        <v>225936.9</v>
      </c>
      <c r="R1626" s="2">
        <v>7.0052349300428052</v>
      </c>
      <c r="S1626" s="2">
        <v>3253.2311015118789</v>
      </c>
      <c r="T1626" s="6">
        <v>54947.9</v>
      </c>
    </row>
    <row r="1627" spans="1:20">
      <c r="A1627" s="5" t="s">
        <v>12</v>
      </c>
      <c r="B1627" s="2" t="s">
        <v>2148</v>
      </c>
      <c r="C1627" s="2" t="s">
        <v>14</v>
      </c>
      <c r="D1627" s="3" t="s">
        <v>15</v>
      </c>
      <c r="E1627" s="2" t="s">
        <v>2155</v>
      </c>
      <c r="F1627" s="2" t="str">
        <f t="shared" si="175"/>
        <v>STEEL</v>
      </c>
      <c r="G1627" s="2" t="str">
        <f t="shared" si="176"/>
        <v>LUNCH BOX 2 LAYER-8504</v>
      </c>
      <c r="H1627" s="2" t="str">
        <f t="shared" si="177"/>
        <v>TOTAL 22236 PCS</v>
      </c>
      <c r="I1627" s="15" t="str">
        <f t="shared" si="178"/>
        <v xml:space="preserve">MILD </v>
      </c>
      <c r="J1627" s="15" t="str">
        <f t="shared" si="181"/>
        <v/>
      </c>
      <c r="K1627" s="2">
        <f ca="1">IFERROR(
TRIM(_xlfn.TEXTAFTER(_xlfn.TEXTBEFORE(_xlfn.TEXTAFTER(tblRaw[[#This Row],[GOODS DESCRIPTION]],"QTY"),"/")," ")),
tblRaw[[#This Row],[Unit of measure]]
)</f>
        <v>0</v>
      </c>
      <c r="L1627" s="2" t="str">
        <f t="shared" si="179"/>
        <v/>
      </c>
      <c r="M1627" s="2" t="str">
        <f t="shared" si="180"/>
        <v/>
      </c>
      <c r="N1627" s="2">
        <v>10636.22</v>
      </c>
      <c r="O1627" s="2" t="s">
        <v>1917</v>
      </c>
      <c r="P1627" s="2">
        <v>367.20165622749442</v>
      </c>
      <c r="Q1627" s="2">
        <v>3905637.6</v>
      </c>
      <c r="R1627" s="2">
        <v>5.2872808672065421</v>
      </c>
      <c r="S1627" s="2">
        <v>56236.682505399564</v>
      </c>
      <c r="T1627" s="6">
        <v>949851.1</v>
      </c>
    </row>
    <row r="1628" spans="1:20">
      <c r="A1628" s="5" t="s">
        <v>12</v>
      </c>
      <c r="B1628" s="2" t="s">
        <v>2148</v>
      </c>
      <c r="C1628" s="2" t="s">
        <v>14</v>
      </c>
      <c r="D1628" s="3" t="s">
        <v>15</v>
      </c>
      <c r="E1628" s="2" t="s">
        <v>2156</v>
      </c>
      <c r="F1628" s="2" t="str">
        <f t="shared" si="175"/>
        <v>STAINLESS</v>
      </c>
      <c r="G1628" s="2" t="str">
        <f t="shared" si="176"/>
        <v>STEEL COLA BOTTLE 750ML SK750-SL-01</v>
      </c>
      <c r="H1628" s="2" t="str">
        <f t="shared" si="177"/>
        <v xml:space="preserve">TOTAL 8856 PCS - </v>
      </c>
      <c r="I1628" s="15" t="str">
        <f t="shared" si="178"/>
        <v>NOT V</v>
      </c>
      <c r="J1628" s="15" t="str">
        <f t="shared" si="181"/>
        <v/>
      </c>
      <c r="K1628" s="2">
        <f ca="1">IFERROR(
TRIM(_xlfn.TEXTAFTER(_xlfn.TEXTBEFORE(_xlfn.TEXTAFTER(tblRaw[[#This Row],[GOODS DESCRIPTION]],"QTY"),"/")," ")),
tblRaw[[#This Row],[Unit of measure]]
)</f>
        <v>0</v>
      </c>
      <c r="L1628" s="2" t="str">
        <f t="shared" si="179"/>
        <v/>
      </c>
      <c r="M1628" s="2" t="str">
        <f t="shared" si="180"/>
        <v/>
      </c>
      <c r="N1628" s="2">
        <v>1328.4</v>
      </c>
      <c r="O1628" s="2" t="s">
        <v>1917</v>
      </c>
      <c r="P1628" s="2">
        <v>598.01547726588376</v>
      </c>
      <c r="Q1628" s="2">
        <v>794403.76</v>
      </c>
      <c r="R1628" s="2">
        <v>8.6107340139076136</v>
      </c>
      <c r="S1628" s="2">
        <v>11438.499064074869</v>
      </c>
      <c r="T1628" s="6">
        <v>193199</v>
      </c>
    </row>
    <row r="1629" spans="1:20">
      <c r="A1629" s="5" t="s">
        <v>12</v>
      </c>
      <c r="B1629" s="2" t="s">
        <v>2157</v>
      </c>
      <c r="C1629" s="2" t="s">
        <v>14</v>
      </c>
      <c r="D1629" s="3" t="s">
        <v>15</v>
      </c>
      <c r="E1629" s="2" t="s">
        <v>2158</v>
      </c>
      <c r="F1629" s="2" t="str">
        <f t="shared" si="175"/>
        <v>KW-830</v>
      </c>
      <c r="G1629" s="2" t="str">
        <f t="shared" si="176"/>
        <v/>
      </c>
      <c r="H1629" s="2" t="str">
        <f t="shared" si="177"/>
        <v/>
      </c>
      <c r="I1629" s="15" t="str">
        <f t="shared" si="178"/>
        <v/>
      </c>
      <c r="J1629" s="15" t="str">
        <f t="shared" si="181"/>
        <v/>
      </c>
      <c r="K1629" s="2">
        <f ca="1">IFERROR(
TRIM(_xlfn.TEXTAFTER(_xlfn.TEXTBEFORE(_xlfn.TEXTAFTER(tblRaw[[#This Row],[GOODS DESCRIPTION]],"QTY"),"/")," ")),
tblRaw[[#This Row],[Unit of measure]]
)</f>
        <v>0</v>
      </c>
      <c r="L1629" s="2" t="str">
        <f t="shared" si="179"/>
        <v/>
      </c>
      <c r="M1629" s="2" t="str">
        <f t="shared" si="180"/>
        <v/>
      </c>
      <c r="N1629" s="2">
        <v>34920</v>
      </c>
      <c r="O1629" s="2" t="s">
        <v>1069</v>
      </c>
      <c r="P1629" s="2">
        <v>73.679537514318454</v>
      </c>
      <c r="Q1629" s="2">
        <v>2572889.4500000002</v>
      </c>
      <c r="R1629" s="2">
        <v>1.060900468168732</v>
      </c>
      <c r="S1629" s="2">
        <v>37046.644348452122</v>
      </c>
      <c r="T1629" s="6">
        <v>625726.69999999995</v>
      </c>
    </row>
    <row r="1630" spans="1:20">
      <c r="A1630" s="5" t="s">
        <v>12</v>
      </c>
      <c r="B1630" s="2" t="s">
        <v>2159</v>
      </c>
      <c r="C1630" s="2" t="s">
        <v>14</v>
      </c>
      <c r="D1630" s="3" t="s">
        <v>15</v>
      </c>
      <c r="E1630" s="2" t="s">
        <v>2160</v>
      </c>
      <c r="F1630" s="2" t="str">
        <f t="shared" si="175"/>
        <v>03-027I</v>
      </c>
      <c r="G1630" s="2" t="str">
        <f t="shared" si="176"/>
        <v>FAMILY CLOTH RACK 3LAYERS</v>
      </c>
      <c r="H1630" s="2" t="str">
        <f t="shared" si="177"/>
        <v>3648 PCS</v>
      </c>
      <c r="I1630" s="15" t="str">
        <f t="shared" si="178"/>
        <v>HOUS</v>
      </c>
      <c r="J1630" s="15" t="str">
        <f t="shared" si="181"/>
        <v/>
      </c>
      <c r="K1630" s="2">
        <f ca="1">IFERROR(
TRIM(_xlfn.TEXTAFTER(_xlfn.TEXTBEFORE(_xlfn.TEXTAFTER(tblRaw[[#This Row],[GOODS DESCRIPTION]],"QTY"),"/")," ")),
tblRaw[[#This Row],[Unit of measure]]
)</f>
        <v>0</v>
      </c>
      <c r="L1630" s="2" t="str">
        <f t="shared" si="179"/>
        <v/>
      </c>
      <c r="M1630" s="2" t="str">
        <f t="shared" si="180"/>
        <v/>
      </c>
      <c r="N1630" s="2">
        <v>21687.360000000001</v>
      </c>
      <c r="O1630" s="2" t="s">
        <v>1917</v>
      </c>
      <c r="P1630" s="2">
        <v>142.8665079567084</v>
      </c>
      <c r="Q1630" s="2">
        <v>3098397.39</v>
      </c>
      <c r="R1630" s="2">
        <v>2.0571131455249589</v>
      </c>
      <c r="S1630" s="2">
        <v>44613.353347732183</v>
      </c>
      <c r="T1630" s="6">
        <v>753530.2</v>
      </c>
    </row>
    <row r="1631" spans="1:20">
      <c r="A1631" s="5" t="s">
        <v>12</v>
      </c>
      <c r="B1631" s="2" t="s">
        <v>2161</v>
      </c>
      <c r="C1631" s="2" t="s">
        <v>14</v>
      </c>
      <c r="D1631" s="3" t="s">
        <v>15</v>
      </c>
      <c r="E1631" s="2" t="s">
        <v>2162</v>
      </c>
      <c r="F1631" s="2" t="str">
        <f t="shared" si="175"/>
        <v>STEEL</v>
      </c>
      <c r="G1631" s="2" t="str">
        <f t="shared" si="176"/>
        <v>TEA STRAINER-NP-55</v>
      </c>
      <c r="H1631" s="2" t="str">
        <f t="shared" si="177"/>
        <v>TOTAL 50400 PCS</v>
      </c>
      <c r="I1631" s="15" t="str">
        <f t="shared" si="178"/>
        <v>TOTAL</v>
      </c>
      <c r="J1631" s="15" t="str">
        <f t="shared" si="181"/>
        <v/>
      </c>
      <c r="K1631" s="2">
        <f ca="1">IFERROR(
TRIM(_xlfn.TEXTAFTER(_xlfn.TEXTBEFORE(_xlfn.TEXTAFTER(tblRaw[[#This Row],[GOODS DESCRIPTION]],"QTY"),"/")," ")),
tblRaw[[#This Row],[Unit of measure]]
)</f>
        <v>0</v>
      </c>
      <c r="L1631" s="2" t="str">
        <f t="shared" si="179"/>
        <v/>
      </c>
      <c r="M1631" s="2" t="str">
        <f t="shared" si="180"/>
        <v/>
      </c>
      <c r="N1631" s="2">
        <v>2114</v>
      </c>
      <c r="O1631" s="2" t="s">
        <v>1917</v>
      </c>
      <c r="P1631" s="2">
        <v>545.95758751182598</v>
      </c>
      <c r="Q1631" s="2">
        <v>1154154.3400000001</v>
      </c>
      <c r="R1631" s="2">
        <v>7.7993941073117998</v>
      </c>
      <c r="S1631" s="2">
        <v>16487.919142857139</v>
      </c>
      <c r="T1631" s="6">
        <v>280690.3</v>
      </c>
    </row>
    <row r="1632" spans="1:20">
      <c r="A1632" s="5" t="s">
        <v>12</v>
      </c>
      <c r="B1632" s="2" t="s">
        <v>2161</v>
      </c>
      <c r="C1632" s="2" t="s">
        <v>14</v>
      </c>
      <c r="D1632" s="3" t="s">
        <v>15</v>
      </c>
      <c r="E1632" s="2" t="s">
        <v>2163</v>
      </c>
      <c r="F1632" s="2" t="str">
        <f t="shared" si="175"/>
        <v>STEEL</v>
      </c>
      <c r="G1632" s="2" t="str">
        <f t="shared" si="176"/>
        <v>SPOON HOLDER ROUND-MP-96</v>
      </c>
      <c r="H1632" s="2" t="str">
        <f t="shared" si="177"/>
        <v>TOTAL 11880 PCS</v>
      </c>
      <c r="I1632" s="15" t="str">
        <f t="shared" si="178"/>
        <v>TOTAL</v>
      </c>
      <c r="J1632" s="15" t="str">
        <f t="shared" si="181"/>
        <v/>
      </c>
      <c r="K1632" s="2">
        <f ca="1">IFERROR(
TRIM(_xlfn.TEXTAFTER(_xlfn.TEXTBEFORE(_xlfn.TEXTAFTER(tblRaw[[#This Row],[GOODS DESCRIPTION]],"QTY"),"/")," ")),
tblRaw[[#This Row],[Unit of measure]]
)</f>
        <v>0</v>
      </c>
      <c r="L1632" s="2" t="str">
        <f t="shared" si="179"/>
        <v/>
      </c>
      <c r="M1632" s="2" t="str">
        <f t="shared" si="180"/>
        <v/>
      </c>
      <c r="N1632" s="2">
        <v>2475</v>
      </c>
      <c r="O1632" s="2" t="s">
        <v>1917</v>
      </c>
      <c r="P1632" s="2">
        <v>258.9213898989899</v>
      </c>
      <c r="Q1632" s="2">
        <v>640830.43999999994</v>
      </c>
      <c r="R1632" s="2">
        <v>3.6988769985569991</v>
      </c>
      <c r="S1632" s="2">
        <v>9154.7205714285701</v>
      </c>
      <c r="T1632" s="6">
        <v>155849.9</v>
      </c>
    </row>
    <row r="1633" spans="1:20">
      <c r="A1633" s="5" t="s">
        <v>12</v>
      </c>
      <c r="B1633" s="2" t="s">
        <v>2161</v>
      </c>
      <c r="C1633" s="2" t="s">
        <v>14</v>
      </c>
      <c r="D1633" s="3" t="s">
        <v>15</v>
      </c>
      <c r="E1633" s="2" t="s">
        <v>2164</v>
      </c>
      <c r="F1633" s="2" t="str">
        <f t="shared" si="175"/>
        <v>STEEL</v>
      </c>
      <c r="G1633" s="2" t="str">
        <f t="shared" si="176"/>
        <v>PEELER-MP-196</v>
      </c>
      <c r="H1633" s="2" t="str">
        <f t="shared" si="177"/>
        <v>TOTAL 20400 PCS</v>
      </c>
      <c r="I1633" s="15" t="str">
        <f t="shared" si="178"/>
        <v>TOTAL</v>
      </c>
      <c r="J1633" s="15" t="str">
        <f t="shared" si="181"/>
        <v/>
      </c>
      <c r="K1633" s="2">
        <f ca="1">IFERROR(
TRIM(_xlfn.TEXTAFTER(_xlfn.TEXTBEFORE(_xlfn.TEXTAFTER(tblRaw[[#This Row],[GOODS DESCRIPTION]],"QTY"),"/")," ")),
tblRaw[[#This Row],[Unit of measure]]
)</f>
        <v>0</v>
      </c>
      <c r="L1633" s="2" t="str">
        <f t="shared" si="179"/>
        <v/>
      </c>
      <c r="M1633" s="2" t="str">
        <f t="shared" si="180"/>
        <v/>
      </c>
      <c r="N1633" s="2">
        <v>1139</v>
      </c>
      <c r="O1633" s="2" t="s">
        <v>1917</v>
      </c>
      <c r="P1633" s="2">
        <v>664.04787532923615</v>
      </c>
      <c r="Q1633" s="2">
        <v>756350.53</v>
      </c>
      <c r="R1633" s="2">
        <v>9.4863982189890876</v>
      </c>
      <c r="S1633" s="2">
        <v>10805.00757142857</v>
      </c>
      <c r="T1633" s="6">
        <v>183944.5</v>
      </c>
    </row>
    <row r="1634" spans="1:20">
      <c r="A1634" s="5" t="s">
        <v>12</v>
      </c>
      <c r="B1634" s="2" t="s">
        <v>2161</v>
      </c>
      <c r="C1634" s="2" t="s">
        <v>14</v>
      </c>
      <c r="D1634" s="3" t="s">
        <v>15</v>
      </c>
      <c r="E1634" s="2" t="s">
        <v>2165</v>
      </c>
      <c r="F1634" s="2" t="str">
        <f t="shared" si="175"/>
        <v>STEEL</v>
      </c>
      <c r="G1634" s="2" t="str">
        <f t="shared" si="176"/>
        <v>ZHARA -NP-003</v>
      </c>
      <c r="H1634" s="2" t="str">
        <f t="shared" si="177"/>
        <v>TOTAL 24000 PCS</v>
      </c>
      <c r="I1634" s="15" t="str">
        <f t="shared" si="178"/>
        <v>TOTAL</v>
      </c>
      <c r="J1634" s="15" t="str">
        <f t="shared" si="181"/>
        <v/>
      </c>
      <c r="K1634" s="2">
        <f ca="1">IFERROR(
TRIM(_xlfn.TEXTAFTER(_xlfn.TEXTBEFORE(_xlfn.TEXTAFTER(tblRaw[[#This Row],[GOODS DESCRIPTION]],"QTY"),"/")," ")),
tblRaw[[#This Row],[Unit of measure]]
)</f>
        <v>0</v>
      </c>
      <c r="L1634" s="2" t="str">
        <f t="shared" si="179"/>
        <v/>
      </c>
      <c r="M1634" s="2" t="str">
        <f t="shared" si="180"/>
        <v/>
      </c>
      <c r="N1634" s="2">
        <v>2196</v>
      </c>
      <c r="O1634" s="2" t="s">
        <v>1917</v>
      </c>
      <c r="P1634" s="2">
        <v>357.53142987249538</v>
      </c>
      <c r="Q1634" s="2">
        <v>785139.02</v>
      </c>
      <c r="R1634" s="2">
        <v>5.1075918553213633</v>
      </c>
      <c r="S1634" s="2">
        <v>11216.271714285709</v>
      </c>
      <c r="T1634" s="6">
        <v>190945.8</v>
      </c>
    </row>
    <row r="1635" spans="1:20">
      <c r="A1635" s="5" t="s">
        <v>12</v>
      </c>
      <c r="B1635" s="2" t="s">
        <v>2166</v>
      </c>
      <c r="C1635" s="2" t="s">
        <v>14</v>
      </c>
      <c r="D1635" s="3" t="s">
        <v>15</v>
      </c>
      <c r="E1635" s="2" t="s">
        <v>2167</v>
      </c>
      <c r="F1635" s="2" t="str">
        <f t="shared" si="175"/>
        <v>STEEL</v>
      </c>
      <c r="G1635" s="2" t="str">
        <f t="shared" si="176"/>
        <v>LUNCH BOX -6900</v>
      </c>
      <c r="H1635" s="2" t="str">
        <f t="shared" si="177"/>
        <v>TOTAL 4632 PCS</v>
      </c>
      <c r="I1635" s="15" t="str">
        <f t="shared" si="178"/>
        <v xml:space="preserve">MILD </v>
      </c>
      <c r="J1635" s="15" t="str">
        <f t="shared" si="181"/>
        <v/>
      </c>
      <c r="K1635" s="2">
        <f ca="1">IFERROR(
TRIM(_xlfn.TEXTAFTER(_xlfn.TEXTBEFORE(_xlfn.TEXTAFTER(tblRaw[[#This Row],[GOODS DESCRIPTION]],"QTY"),"/")," ")),
tblRaw[[#This Row],[Unit of measure]]
)</f>
        <v>0</v>
      </c>
      <c r="L1635" s="2" t="str">
        <f t="shared" si="179"/>
        <v/>
      </c>
      <c r="M1635" s="2" t="str">
        <f t="shared" si="180"/>
        <v/>
      </c>
      <c r="N1635" s="2">
        <v>542.33000000000004</v>
      </c>
      <c r="O1635" s="2" t="s">
        <v>1917</v>
      </c>
      <c r="P1635" s="2">
        <v>477.27667656224071</v>
      </c>
      <c r="Q1635" s="2">
        <v>258841.46</v>
      </c>
      <c r="R1635" s="2">
        <v>6.8182382366034382</v>
      </c>
      <c r="S1635" s="2">
        <v>3697.7351428571428</v>
      </c>
      <c r="T1635" s="6">
        <v>62950.2</v>
      </c>
    </row>
    <row r="1636" spans="1:20">
      <c r="A1636" s="5" t="s">
        <v>12</v>
      </c>
      <c r="B1636" s="2" t="s">
        <v>2166</v>
      </c>
      <c r="C1636" s="2" t="s">
        <v>14</v>
      </c>
      <c r="D1636" s="3" t="s">
        <v>15</v>
      </c>
      <c r="E1636" s="2" t="s">
        <v>2168</v>
      </c>
      <c r="F1636" s="2" t="str">
        <f t="shared" si="175"/>
        <v>STEEL</v>
      </c>
      <c r="G1636" s="2" t="str">
        <f t="shared" si="176"/>
        <v>LUNCH BOX-6527</v>
      </c>
      <c r="H1636" s="2" t="str">
        <f t="shared" si="177"/>
        <v>TOTAL 24504 PCS</v>
      </c>
      <c r="I1636" s="15" t="str">
        <f t="shared" si="178"/>
        <v xml:space="preserve">MILD </v>
      </c>
      <c r="J1636" s="15" t="str">
        <f t="shared" si="181"/>
        <v/>
      </c>
      <c r="K1636" s="2">
        <f ca="1">IFERROR(
TRIM(_xlfn.TEXTAFTER(_xlfn.TEXTBEFORE(_xlfn.TEXTAFTER(tblRaw[[#This Row],[GOODS DESCRIPTION]],"QTY"),"/")," ")),
tblRaw[[#This Row],[Unit of measure]]
)</f>
        <v>0</v>
      </c>
      <c r="L1636" s="2" t="str">
        <f t="shared" si="179"/>
        <v/>
      </c>
      <c r="M1636" s="2" t="str">
        <f t="shared" si="180"/>
        <v/>
      </c>
      <c r="N1636" s="2">
        <v>8535.56</v>
      </c>
      <c r="O1636" s="2" t="s">
        <v>1917</v>
      </c>
      <c r="P1636" s="2">
        <v>426.44443481154138</v>
      </c>
      <c r="Q1636" s="2">
        <v>3639942.06</v>
      </c>
      <c r="R1636" s="2">
        <v>6.0920633544505911</v>
      </c>
      <c r="S1636" s="2">
        <v>51999.172285714289</v>
      </c>
      <c r="T1636" s="6">
        <v>885233.9</v>
      </c>
    </row>
    <row r="1637" spans="1:20">
      <c r="A1637" s="5" t="s">
        <v>12</v>
      </c>
      <c r="B1637" s="2" t="s">
        <v>2169</v>
      </c>
      <c r="C1637" s="2" t="s">
        <v>14</v>
      </c>
      <c r="D1637" s="3" t="s">
        <v>15</v>
      </c>
      <c r="E1637" s="2" t="s">
        <v>2170</v>
      </c>
      <c r="F1637" s="2" t="str">
        <f t="shared" si="175"/>
        <v>STAINLESS</v>
      </c>
      <c r="G1637" s="2" t="str">
        <f t="shared" si="176"/>
        <v>STEEL SPORTS BOTTLE 750ML S-308-C6-NP-20</v>
      </c>
      <c r="H1637" s="2" t="str">
        <f t="shared" si="177"/>
        <v>TOTAL 15 - 264 PCS</v>
      </c>
      <c r="I1637" s="15" t="str">
        <f t="shared" si="178"/>
        <v>TOTAL</v>
      </c>
      <c r="J1637" s="15" t="str">
        <f t="shared" si="181"/>
        <v/>
      </c>
      <c r="K1637" s="2">
        <f ca="1">IFERROR(
TRIM(_xlfn.TEXTAFTER(_xlfn.TEXTBEFORE(_xlfn.TEXTAFTER(tblRaw[[#This Row],[GOODS DESCRIPTION]],"QTY"),"/")," ")),
tblRaw[[#This Row],[Unit of measure]]
)</f>
        <v>0</v>
      </c>
      <c r="L1637" s="2" t="str">
        <f t="shared" si="179"/>
        <v/>
      </c>
      <c r="M1637" s="2" t="str">
        <f t="shared" si="180"/>
        <v/>
      </c>
      <c r="N1637" s="2">
        <v>2594.88</v>
      </c>
      <c r="O1637" s="2" t="s">
        <v>1917</v>
      </c>
      <c r="P1637" s="2">
        <v>433.72385620915043</v>
      </c>
      <c r="Q1637" s="2">
        <v>1125461.3600000001</v>
      </c>
      <c r="R1637" s="2">
        <v>6.1960550887021482</v>
      </c>
      <c r="S1637" s="2">
        <v>16078.01942857143</v>
      </c>
      <c r="T1637" s="6">
        <v>273712.2</v>
      </c>
    </row>
    <row r="1638" spans="1:20">
      <c r="A1638" s="5" t="s">
        <v>12</v>
      </c>
      <c r="B1638" s="2" t="s">
        <v>2169</v>
      </c>
      <c r="C1638" s="2" t="s">
        <v>14</v>
      </c>
      <c r="D1638" s="3" t="s">
        <v>15</v>
      </c>
      <c r="E1638" s="2" t="s">
        <v>2171</v>
      </c>
      <c r="F1638" s="2" t="str">
        <f t="shared" si="175"/>
        <v>STAINLESS</v>
      </c>
      <c r="G1638" s="2" t="str">
        <f t="shared" si="176"/>
        <v>STEEL SPORTS BOTTLE 650ML S115-NP-21</v>
      </c>
      <c r="H1638" s="2" t="str">
        <f t="shared" si="177"/>
        <v xml:space="preserve">TOTAL 16776 - PCS </v>
      </c>
      <c r="I1638" s="15" t="str">
        <f t="shared" si="178"/>
        <v>TOTAL</v>
      </c>
      <c r="J1638" s="15" t="str">
        <f t="shared" si="181"/>
        <v/>
      </c>
      <c r="K1638" s="2">
        <f ca="1">IFERROR(
TRIM(_xlfn.TEXTAFTER(_xlfn.TEXTBEFORE(_xlfn.TEXTAFTER(tblRaw[[#This Row],[GOODS DESCRIPTION]],"QTY"),"/")," ")),
tblRaw[[#This Row],[Unit of measure]]
)</f>
        <v>0</v>
      </c>
      <c r="L1638" s="2" t="str">
        <f t="shared" si="179"/>
        <v/>
      </c>
      <c r="M1638" s="2" t="str">
        <f t="shared" si="180"/>
        <v/>
      </c>
      <c r="N1638" s="2">
        <v>2851.92</v>
      </c>
      <c r="O1638" s="2" t="s">
        <v>1917</v>
      </c>
      <c r="P1638" s="2">
        <v>482.10413686218402</v>
      </c>
      <c r="Q1638" s="2">
        <v>1374922.43</v>
      </c>
      <c r="R1638" s="2">
        <v>6.8872019551740573</v>
      </c>
      <c r="S1638" s="2">
        <v>19641.749</v>
      </c>
      <c r="T1638" s="6">
        <v>334381.09999999998</v>
      </c>
    </row>
    <row r="1639" spans="1:20">
      <c r="A1639" s="5" t="s">
        <v>12</v>
      </c>
      <c r="B1639" s="2" t="s">
        <v>2172</v>
      </c>
      <c r="C1639" s="2" t="s">
        <v>14</v>
      </c>
      <c r="D1639" s="3" t="s">
        <v>15</v>
      </c>
      <c r="E1639" s="2" t="s">
        <v>2173</v>
      </c>
      <c r="F1639" s="2" t="str">
        <f t="shared" si="175"/>
        <v>RYX-02-021A</v>
      </c>
      <c r="G1639" s="2" t="str">
        <f t="shared" si="176"/>
        <v>MILD STEEL MULTI FUNCTION CLOTH STAND</v>
      </c>
      <c r="H1639" s="2" t="str">
        <f t="shared" si="177"/>
        <v>OTHER ART - ICLES OF HOUSEHOLD OF IRON &amp; STEEL</v>
      </c>
      <c r="I1639" s="15" t="str">
        <f t="shared" si="178"/>
        <v/>
      </c>
      <c r="J1639" s="15" t="str">
        <f t="shared" si="181"/>
        <v/>
      </c>
      <c r="K1639" s="2">
        <f ca="1">IFERROR(
TRIM(_xlfn.TEXTAFTER(_xlfn.TEXTBEFORE(_xlfn.TEXTAFTER(tblRaw[[#This Row],[GOODS DESCRIPTION]],"QTY"),"/")," ")),
tblRaw[[#This Row],[Unit of measure]]
)</f>
        <v>0</v>
      </c>
      <c r="L1639" s="2" t="str">
        <f t="shared" si="179"/>
        <v/>
      </c>
      <c r="M1639" s="2" t="str">
        <f t="shared" si="180"/>
        <v/>
      </c>
      <c r="N1639" s="2">
        <v>14256</v>
      </c>
      <c r="O1639" s="2" t="s">
        <v>17</v>
      </c>
      <c r="P1639" s="2">
        <v>171.2896499719416</v>
      </c>
      <c r="Q1639" s="2">
        <v>2441905.25</v>
      </c>
      <c r="R1639" s="2">
        <v>2.4469949995991662</v>
      </c>
      <c r="S1639" s="2">
        <v>34884.360714285707</v>
      </c>
      <c r="T1639" s="6">
        <v>593871.4</v>
      </c>
    </row>
    <row r="1640" spans="1:20">
      <c r="A1640" s="5" t="s">
        <v>12</v>
      </c>
      <c r="B1640" s="2" t="s">
        <v>2172</v>
      </c>
      <c r="C1640" s="2" t="s">
        <v>14</v>
      </c>
      <c r="D1640" s="3" t="s">
        <v>15</v>
      </c>
      <c r="E1640" s="2" t="s">
        <v>2065</v>
      </c>
      <c r="F1640" s="2" t="str">
        <f t="shared" si="175"/>
        <v>RYX-02-020</v>
      </c>
      <c r="G1640" s="2" t="str">
        <f t="shared" si="176"/>
        <v>MILD STEEL MULTI FUNCTION CLOTH STAND</v>
      </c>
      <c r="H1640" s="2" t="str">
        <f t="shared" si="177"/>
        <v>OTHER ARTI - CLES OF HOUSEHOLD OF IRON &amp; STEEL</v>
      </c>
      <c r="I1640" s="15" t="str">
        <f t="shared" si="178"/>
        <v/>
      </c>
      <c r="J1640" s="15" t="str">
        <f t="shared" si="181"/>
        <v/>
      </c>
      <c r="K1640" s="2">
        <f ca="1">IFERROR(
TRIM(_xlfn.TEXTAFTER(_xlfn.TEXTBEFORE(_xlfn.TEXTAFTER(tblRaw[[#This Row],[GOODS DESCRIPTION]],"QTY"),"/")," ")),
tblRaw[[#This Row],[Unit of measure]]
)</f>
        <v>0</v>
      </c>
      <c r="L1640" s="2" t="str">
        <f t="shared" si="179"/>
        <v/>
      </c>
      <c r="M1640" s="2" t="str">
        <f t="shared" si="180"/>
        <v/>
      </c>
      <c r="N1640" s="2">
        <v>8008</v>
      </c>
      <c r="O1640" s="2" t="s">
        <v>17</v>
      </c>
      <c r="P1640" s="2">
        <v>310.08834790209801</v>
      </c>
      <c r="Q1640" s="2">
        <v>2483187.4900000002</v>
      </c>
      <c r="R1640" s="2">
        <v>4.4298335414585424</v>
      </c>
      <c r="S1640" s="2">
        <v>35474.107000000004</v>
      </c>
      <c r="T1640" s="6">
        <v>603911.19999999995</v>
      </c>
    </row>
    <row r="1641" spans="1:20">
      <c r="A1641" s="5" t="s">
        <v>12</v>
      </c>
      <c r="B1641" s="2" t="s">
        <v>2174</v>
      </c>
      <c r="C1641" s="2" t="s">
        <v>14</v>
      </c>
      <c r="D1641" s="3" t="s">
        <v>15</v>
      </c>
      <c r="E1641" s="2" t="s">
        <v>2175</v>
      </c>
      <c r="F1641" s="2" t="str">
        <f t="shared" si="175"/>
        <v>STAINLESS</v>
      </c>
      <c r="G1641" s="2" t="str">
        <f t="shared" si="176"/>
        <v>STEEL SPORTS BOTTLE 650ML S115-NP-21</v>
      </c>
      <c r="H1641" s="2" t="str">
        <f t="shared" si="177"/>
        <v xml:space="preserve">TOTAL 11736 - PCS </v>
      </c>
      <c r="I1641" s="15" t="str">
        <f t="shared" si="178"/>
        <v>TOTAL</v>
      </c>
      <c r="J1641" s="15" t="str">
        <f t="shared" si="181"/>
        <v/>
      </c>
      <c r="K1641" s="2">
        <f ca="1">IFERROR(
TRIM(_xlfn.TEXTAFTER(_xlfn.TEXTBEFORE(_xlfn.TEXTAFTER(tblRaw[[#This Row],[GOODS DESCRIPTION]],"QTY"),"/")," ")),
tblRaw[[#This Row],[Unit of measure]]
)</f>
        <v>0</v>
      </c>
      <c r="L1641" s="2" t="str">
        <f t="shared" si="179"/>
        <v/>
      </c>
      <c r="M1641" s="2" t="str">
        <f t="shared" si="180"/>
        <v/>
      </c>
      <c r="N1641" s="2">
        <v>1995.12</v>
      </c>
      <c r="O1641" s="2" t="s">
        <v>17</v>
      </c>
      <c r="P1641" s="2">
        <v>481.93016961385791</v>
      </c>
      <c r="Q1641" s="2">
        <v>961508.52</v>
      </c>
      <c r="R1641" s="2">
        <v>6.8847167087693979</v>
      </c>
      <c r="S1641" s="2">
        <v>13735.835999999999</v>
      </c>
      <c r="T1641" s="6">
        <v>233838.9</v>
      </c>
    </row>
    <row r="1642" spans="1:20">
      <c r="A1642" s="5" t="s">
        <v>12</v>
      </c>
      <c r="B1642" s="2" t="s">
        <v>2174</v>
      </c>
      <c r="C1642" s="2" t="s">
        <v>14</v>
      </c>
      <c r="D1642" s="3" t="s">
        <v>15</v>
      </c>
      <c r="E1642" s="2" t="s">
        <v>2176</v>
      </c>
      <c r="F1642" s="2" t="str">
        <f t="shared" si="175"/>
        <v>STEEL</v>
      </c>
      <c r="G1642" s="2" t="str">
        <f t="shared" si="176"/>
        <v>LUNCH BOX -6527</v>
      </c>
      <c r="H1642" s="2" t="str">
        <f t="shared" si="177"/>
        <v>TOTAL 1356 PCS</v>
      </c>
      <c r="I1642" s="15" t="str">
        <f t="shared" si="178"/>
        <v xml:space="preserve">MILD </v>
      </c>
      <c r="J1642" s="15" t="str">
        <f t="shared" si="181"/>
        <v/>
      </c>
      <c r="K1642" s="2">
        <f ca="1">IFERROR(
TRIM(_xlfn.TEXTAFTER(_xlfn.TEXTBEFORE(_xlfn.TEXTAFTER(tblRaw[[#This Row],[GOODS DESCRIPTION]],"QTY"),"/")," ")),
tblRaw[[#This Row],[Unit of measure]]
)</f>
        <v>0</v>
      </c>
      <c r="L1642" s="2" t="str">
        <f t="shared" si="179"/>
        <v/>
      </c>
      <c r="M1642" s="2" t="str">
        <f t="shared" si="180"/>
        <v/>
      </c>
      <c r="N1642" s="2">
        <v>472.34</v>
      </c>
      <c r="O1642" s="2" t="s">
        <v>17</v>
      </c>
      <c r="P1642" s="2">
        <v>426.26692636660039</v>
      </c>
      <c r="Q1642" s="2">
        <v>201342.92</v>
      </c>
      <c r="R1642" s="2">
        <v>6.0895275195228624</v>
      </c>
      <c r="S1642" s="2">
        <v>2876.3274285714292</v>
      </c>
      <c r="T1642" s="6">
        <v>48966.6</v>
      </c>
    </row>
    <row r="1643" spans="1:20">
      <c r="A1643" s="5" t="s">
        <v>12</v>
      </c>
      <c r="B1643" s="2" t="s">
        <v>2174</v>
      </c>
      <c r="C1643" s="2" t="s">
        <v>14</v>
      </c>
      <c r="D1643" s="3" t="s">
        <v>15</v>
      </c>
      <c r="E1643" s="2" t="s">
        <v>2177</v>
      </c>
      <c r="F1643" s="2" t="str">
        <f t="shared" si="175"/>
        <v>STAINLESS</v>
      </c>
      <c r="G1643" s="2" t="str">
        <f t="shared" si="176"/>
        <v>STEEL COLA BOTTLE 750ML SK750-SL-01</v>
      </c>
      <c r="H1643" s="2" t="str">
        <f t="shared" si="177"/>
        <v>TOTAL 10260 PC - S</v>
      </c>
      <c r="I1643" s="15" t="str">
        <f t="shared" si="178"/>
        <v>NOT V</v>
      </c>
      <c r="J1643" s="15" t="str">
        <f t="shared" si="181"/>
        <v/>
      </c>
      <c r="K1643" s="2">
        <f ca="1">IFERROR(
TRIM(_xlfn.TEXTAFTER(_xlfn.TEXTBEFORE(_xlfn.TEXTAFTER(tblRaw[[#This Row],[GOODS DESCRIPTION]],"QTY"),"/")," ")),
tblRaw[[#This Row],[Unit of measure]]
)</f>
        <v>0</v>
      </c>
      <c r="L1643" s="2" t="str">
        <f t="shared" si="179"/>
        <v/>
      </c>
      <c r="M1643" s="2" t="str">
        <f t="shared" si="180"/>
        <v/>
      </c>
      <c r="N1643" s="2">
        <v>2003.55</v>
      </c>
      <c r="O1643" s="2" t="s">
        <v>17</v>
      </c>
      <c r="P1643" s="2">
        <v>463.49548052207331</v>
      </c>
      <c r="Q1643" s="2">
        <v>928636.37</v>
      </c>
      <c r="R1643" s="2">
        <v>6.6213640074581903</v>
      </c>
      <c r="S1643" s="2">
        <v>13266.233857142861</v>
      </c>
      <c r="T1643" s="6">
        <v>225844.4</v>
      </c>
    </row>
    <row r="1644" spans="1:20">
      <c r="A1644" s="5" t="s">
        <v>12</v>
      </c>
      <c r="B1644" s="2" t="s">
        <v>2174</v>
      </c>
      <c r="C1644" s="2" t="s">
        <v>14</v>
      </c>
      <c r="D1644" s="3" t="s">
        <v>15</v>
      </c>
      <c r="E1644" s="2" t="s">
        <v>2178</v>
      </c>
      <c r="F1644" s="2" t="str">
        <f t="shared" si="175"/>
        <v>STEEL</v>
      </c>
      <c r="G1644" s="2" t="str">
        <f t="shared" si="176"/>
        <v>LUNCH BOX 3LAYER-8505</v>
      </c>
      <c r="H1644" s="2" t="str">
        <f t="shared" si="177"/>
        <v>TOTAL 16800 PCS</v>
      </c>
      <c r="I1644" s="15" t="str">
        <f t="shared" si="178"/>
        <v>MILDS</v>
      </c>
      <c r="J1644" s="15" t="str">
        <f t="shared" si="181"/>
        <v/>
      </c>
      <c r="K1644" s="2">
        <f ca="1">IFERROR(
TRIM(_xlfn.TEXTAFTER(_xlfn.TEXTBEFORE(_xlfn.TEXTAFTER(tblRaw[[#This Row],[GOODS DESCRIPTION]],"QTY"),"/")," ")),
tblRaw[[#This Row],[Unit of measure]]
)</f>
        <v>0</v>
      </c>
      <c r="L1644" s="2" t="str">
        <f t="shared" si="179"/>
        <v/>
      </c>
      <c r="M1644" s="2" t="str">
        <f t="shared" si="180"/>
        <v/>
      </c>
      <c r="N1644" s="2">
        <v>10892</v>
      </c>
      <c r="O1644" s="2" t="s">
        <v>17</v>
      </c>
      <c r="P1644" s="2">
        <v>378.432559676827</v>
      </c>
      <c r="Q1644" s="2">
        <v>4121887.44</v>
      </c>
      <c r="R1644" s="2">
        <v>5.4061794239546712</v>
      </c>
      <c r="S1644" s="2">
        <v>58884.106285714282</v>
      </c>
      <c r="T1644" s="6">
        <v>1002443</v>
      </c>
    </row>
    <row r="1645" spans="1:20">
      <c r="A1645" s="5" t="s">
        <v>12</v>
      </c>
      <c r="B1645" s="2" t="s">
        <v>2174</v>
      </c>
      <c r="C1645" s="2" t="s">
        <v>14</v>
      </c>
      <c r="D1645" s="3" t="s">
        <v>15</v>
      </c>
      <c r="E1645" s="2" t="s">
        <v>2179</v>
      </c>
      <c r="F1645" s="2" t="str">
        <f t="shared" si="175"/>
        <v>STEEL</v>
      </c>
      <c r="G1645" s="2" t="str">
        <f t="shared" si="176"/>
        <v>LUNCH BOX -6561</v>
      </c>
      <c r="H1645" s="2" t="str">
        <f t="shared" si="177"/>
        <v>TOTAL 21060 PCS</v>
      </c>
      <c r="I1645" s="15" t="str">
        <f t="shared" si="178"/>
        <v xml:space="preserve">MILD </v>
      </c>
      <c r="J1645" s="15" t="str">
        <f t="shared" si="181"/>
        <v/>
      </c>
      <c r="K1645" s="2">
        <f ca="1">IFERROR(
TRIM(_xlfn.TEXTAFTER(_xlfn.TEXTBEFORE(_xlfn.TEXTAFTER(tblRaw[[#This Row],[GOODS DESCRIPTION]],"QTY"),"/")," ")),
tblRaw[[#This Row],[Unit of measure]]
)</f>
        <v>0</v>
      </c>
      <c r="L1645" s="2" t="str">
        <f t="shared" si="179"/>
        <v/>
      </c>
      <c r="M1645" s="2" t="str">
        <f t="shared" si="180"/>
        <v/>
      </c>
      <c r="N1645" s="2">
        <v>8026.2</v>
      </c>
      <c r="O1645" s="2" t="s">
        <v>17</v>
      </c>
      <c r="P1645" s="2">
        <v>469.38184819715428</v>
      </c>
      <c r="Q1645" s="2">
        <v>3767352.59</v>
      </c>
      <c r="R1645" s="2">
        <v>6.7054549742450611</v>
      </c>
      <c r="S1645" s="2">
        <v>53819.322714285707</v>
      </c>
      <c r="T1645" s="6">
        <v>916220.2</v>
      </c>
    </row>
    <row r="1646" spans="1:20">
      <c r="A1646" s="5" t="s">
        <v>12</v>
      </c>
      <c r="B1646" s="2" t="s">
        <v>2174</v>
      </c>
      <c r="C1646" s="2" t="s">
        <v>14</v>
      </c>
      <c r="D1646" s="3" t="s">
        <v>15</v>
      </c>
      <c r="E1646" s="2" t="s">
        <v>2180</v>
      </c>
      <c r="F1646" s="2" t="str">
        <f t="shared" si="175"/>
        <v>STAINLESS</v>
      </c>
      <c r="G1646" s="2" t="str">
        <f t="shared" si="176"/>
        <v>STEEL SPORTS BOTTLE 750ML S-308-C6-NP-20</v>
      </c>
      <c r="H1646" s="2" t="str">
        <f t="shared" si="177"/>
        <v>TOTAL 1 - 0080 PCS</v>
      </c>
      <c r="I1646" s="15" t="str">
        <f t="shared" si="178"/>
        <v>TOTAL</v>
      </c>
      <c r="J1646" s="15" t="str">
        <f t="shared" si="181"/>
        <v/>
      </c>
      <c r="K1646" s="2">
        <f ca="1">IFERROR(
TRIM(_xlfn.TEXTAFTER(_xlfn.TEXTBEFORE(_xlfn.TEXTAFTER(tblRaw[[#This Row],[GOODS DESCRIPTION]],"QTY"),"/")," ")),
tblRaw[[#This Row],[Unit of measure]]
)</f>
        <v>0</v>
      </c>
      <c r="L1646" s="2" t="str">
        <f t="shared" si="179"/>
        <v/>
      </c>
      <c r="M1646" s="2" t="str">
        <f t="shared" si="180"/>
        <v/>
      </c>
      <c r="N1646" s="2">
        <v>1713.6</v>
      </c>
      <c r="O1646" s="2" t="s">
        <v>17</v>
      </c>
      <c r="P1646" s="2">
        <v>433.56734360410832</v>
      </c>
      <c r="Q1646" s="2">
        <v>742961</v>
      </c>
      <c r="R1646" s="2">
        <v>6.1938191943444041</v>
      </c>
      <c r="S1646" s="2">
        <v>10613.72857142857</v>
      </c>
      <c r="T1646" s="6">
        <v>180688.1</v>
      </c>
    </row>
    <row r="1647" spans="1:20">
      <c r="A1647" s="5" t="s">
        <v>12</v>
      </c>
      <c r="B1647" s="2" t="s">
        <v>2174</v>
      </c>
      <c r="C1647" s="2" t="s">
        <v>14</v>
      </c>
      <c r="D1647" s="3" t="s">
        <v>15</v>
      </c>
      <c r="E1647" s="2" t="s">
        <v>2181</v>
      </c>
      <c r="F1647" s="2" t="str">
        <f t="shared" si="175"/>
        <v>STEEL</v>
      </c>
      <c r="G1647" s="2" t="str">
        <f t="shared" si="176"/>
        <v>LUNCH BOX 2 LAYER-8504</v>
      </c>
      <c r="H1647" s="2" t="str">
        <f t="shared" si="177"/>
        <v>TOTAL 22260 PCS</v>
      </c>
      <c r="I1647" s="15" t="str">
        <f t="shared" si="178"/>
        <v xml:space="preserve">MILD </v>
      </c>
      <c r="J1647" s="15" t="str">
        <f t="shared" si="181"/>
        <v/>
      </c>
      <c r="K1647" s="2">
        <f ca="1">IFERROR(
TRIM(_xlfn.TEXTAFTER(_xlfn.TEXTBEFORE(_xlfn.TEXTAFTER(tblRaw[[#This Row],[GOODS DESCRIPTION]],"QTY"),"/")," ")),
tblRaw[[#This Row],[Unit of measure]]
)</f>
        <v>0</v>
      </c>
      <c r="L1647" s="2" t="str">
        <f t="shared" si="179"/>
        <v/>
      </c>
      <c r="M1647" s="2" t="str">
        <f t="shared" si="180"/>
        <v/>
      </c>
      <c r="N1647" s="2">
        <v>10647.7</v>
      </c>
      <c r="O1647" s="2" t="s">
        <v>17</v>
      </c>
      <c r="P1647" s="2">
        <v>372.31511500136179</v>
      </c>
      <c r="Q1647" s="2">
        <v>3964299.65</v>
      </c>
      <c r="R1647" s="2">
        <v>5.3187873571623117</v>
      </c>
      <c r="S1647" s="2">
        <v>56632.85214285714</v>
      </c>
      <c r="T1647" s="6">
        <v>964117.7</v>
      </c>
    </row>
    <row r="1648" spans="1:20">
      <c r="A1648" s="5" t="s">
        <v>12</v>
      </c>
      <c r="B1648" s="2" t="s">
        <v>2182</v>
      </c>
      <c r="C1648" s="2" t="s">
        <v>14</v>
      </c>
      <c r="D1648" s="3" t="s">
        <v>15</v>
      </c>
      <c r="E1648" s="2" t="s">
        <v>2160</v>
      </c>
      <c r="F1648" s="2" t="str">
        <f t="shared" si="175"/>
        <v>03-027I</v>
      </c>
      <c r="G1648" s="2" t="str">
        <f t="shared" si="176"/>
        <v>FAMILY CLOTH RACK 3LAYERS</v>
      </c>
      <c r="H1648" s="2" t="str">
        <f t="shared" si="177"/>
        <v>3648 PCS</v>
      </c>
      <c r="I1648" s="15" t="str">
        <f t="shared" si="178"/>
        <v>HOUS</v>
      </c>
      <c r="J1648" s="15" t="str">
        <f t="shared" si="181"/>
        <v/>
      </c>
      <c r="K1648" s="2">
        <f ca="1">IFERROR(
TRIM(_xlfn.TEXTAFTER(_xlfn.TEXTBEFORE(_xlfn.TEXTAFTER(tblRaw[[#This Row],[GOODS DESCRIPTION]],"QTY"),"/")," ")),
tblRaw[[#This Row],[Unit of measure]]
)</f>
        <v>0</v>
      </c>
      <c r="L1648" s="2" t="str">
        <f t="shared" si="179"/>
        <v/>
      </c>
      <c r="M1648" s="2" t="str">
        <f t="shared" si="180"/>
        <v/>
      </c>
      <c r="N1648" s="2">
        <v>21687.360000000001</v>
      </c>
      <c r="O1648" s="2" t="s">
        <v>17</v>
      </c>
      <c r="P1648" s="2">
        <v>145.6219590581795</v>
      </c>
      <c r="Q1648" s="2">
        <v>3158155.85</v>
      </c>
      <c r="R1648" s="2">
        <v>2.0510135078616831</v>
      </c>
      <c r="S1648" s="2">
        <v>44481.068309859147</v>
      </c>
      <c r="T1648" s="6">
        <v>768063.6</v>
      </c>
    </row>
    <row r="1649" spans="1:20">
      <c r="A1649" s="5" t="s">
        <v>12</v>
      </c>
      <c r="B1649" s="2" t="s">
        <v>2183</v>
      </c>
      <c r="C1649" s="2" t="s">
        <v>14</v>
      </c>
      <c r="D1649" s="3" t="s">
        <v>18</v>
      </c>
      <c r="E1649" s="2" t="s">
        <v>2184</v>
      </c>
      <c r="F1649" s="2" t="str">
        <f t="shared" si="175"/>
        <v>STEEL</v>
      </c>
      <c r="G1649" s="2" t="str">
        <f t="shared" si="176"/>
        <v>SCRUBBER-SS430</v>
      </c>
      <c r="H1649" s="2" t="str">
        <f t="shared" si="177"/>
        <v>TOTAL 273456 PCS</v>
      </c>
      <c r="I1649" s="15" t="str">
        <f t="shared" si="178"/>
        <v xml:space="preserve">MILD </v>
      </c>
      <c r="J1649" s="15" t="str">
        <f t="shared" si="181"/>
        <v/>
      </c>
      <c r="K1649" s="2">
        <f ca="1">IFERROR(
TRIM(_xlfn.TEXTAFTER(_xlfn.TEXTBEFORE(_xlfn.TEXTAFTER(tblRaw[[#This Row],[GOODS DESCRIPTION]],"QTY"),"/")," ")),
tblRaw[[#This Row],[Unit of measure]]
)</f>
        <v>0</v>
      </c>
      <c r="L1649" s="2" t="str">
        <f t="shared" si="179"/>
        <v/>
      </c>
      <c r="M1649" s="2" t="str">
        <f t="shared" si="180"/>
        <v/>
      </c>
      <c r="N1649" s="2">
        <v>6520</v>
      </c>
      <c r="O1649" s="2" t="s">
        <v>17</v>
      </c>
      <c r="P1649" s="2">
        <v>201.81367940000001</v>
      </c>
      <c r="Q1649" s="2">
        <v>1315825.19</v>
      </c>
      <c r="R1649" s="2">
        <v>2.80296777</v>
      </c>
      <c r="S1649" s="2">
        <v>18275.349859999998</v>
      </c>
      <c r="T1649" s="6">
        <v>407642.7</v>
      </c>
    </row>
    <row r="1650" spans="1:20">
      <c r="A1650" s="5" t="s">
        <v>12</v>
      </c>
      <c r="B1650" s="2" t="s">
        <v>2185</v>
      </c>
      <c r="C1650" s="2" t="s">
        <v>14</v>
      </c>
      <c r="D1650" s="3" t="s">
        <v>18</v>
      </c>
      <c r="E1650" s="2" t="s">
        <v>2186</v>
      </c>
      <c r="F1650" s="2" t="str">
        <f t="shared" si="175"/>
        <v>STEEL</v>
      </c>
      <c r="G1650" s="2" t="str">
        <f t="shared" si="176"/>
        <v/>
      </c>
      <c r="H1650" s="2" t="str">
        <f t="shared" si="177"/>
        <v/>
      </c>
      <c r="I1650" s="15" t="str">
        <f t="shared" si="178"/>
        <v/>
      </c>
      <c r="J1650" s="15" t="str">
        <f t="shared" si="181"/>
        <v/>
      </c>
      <c r="K1650" s="2">
        <f ca="1">IFERROR(
TRIM(_xlfn.TEXTAFTER(_xlfn.TEXTBEFORE(_xlfn.TEXTAFTER(tblRaw[[#This Row],[GOODS DESCRIPTION]],"QTY"),"/")," ")),
tblRaw[[#This Row],[Unit of measure]]
)</f>
        <v>0</v>
      </c>
      <c r="L1650" s="2" t="str">
        <f t="shared" si="179"/>
        <v/>
      </c>
      <c r="M1650" s="2" t="str">
        <f t="shared" si="180"/>
        <v/>
      </c>
      <c r="N1650" s="2">
        <v>96000</v>
      </c>
      <c r="O1650" s="2" t="s">
        <v>2187</v>
      </c>
      <c r="P1650" s="2">
        <v>12.58783938</v>
      </c>
      <c r="Q1650" s="2">
        <v>1208432.58</v>
      </c>
      <c r="R1650" s="2">
        <v>0.17326688700000001</v>
      </c>
      <c r="S1650" s="2">
        <v>16633.621200000001</v>
      </c>
      <c r="T1650" s="6">
        <v>374372.4</v>
      </c>
    </row>
    <row r="1651" spans="1:20">
      <c r="A1651" s="5" t="s">
        <v>12</v>
      </c>
      <c r="B1651" s="2" t="s">
        <v>2188</v>
      </c>
      <c r="C1651" s="2" t="s">
        <v>14</v>
      </c>
      <c r="D1651" s="3" t="s">
        <v>15</v>
      </c>
      <c r="E1651" s="2" t="s">
        <v>2189</v>
      </c>
      <c r="F1651" s="2" t="str">
        <f t="shared" si="175"/>
        <v>STAINLESS</v>
      </c>
      <c r="G1651" s="2" t="str">
        <f t="shared" si="176"/>
        <v>STEEL SPORTS BOTTLE 750ML-AM-06</v>
      </c>
      <c r="H1651" s="2" t="str">
        <f t="shared" si="177"/>
        <v>TOTAL NT WT.106.5 - 6 KGS</v>
      </c>
      <c r="I1651" s="15" t="str">
        <f t="shared" si="178"/>
        <v>TOTAL</v>
      </c>
      <c r="J1651" s="15" t="str">
        <f t="shared" si="181"/>
        <v/>
      </c>
      <c r="K1651" s="2">
        <f ca="1">IFERROR(
TRIM(_xlfn.TEXTAFTER(_xlfn.TEXTBEFORE(_xlfn.TEXTAFTER(tblRaw[[#This Row],[GOODS DESCRIPTION]],"QTY"),"/")," ")),
tblRaw[[#This Row],[Unit of measure]]
)</f>
        <v>0</v>
      </c>
      <c r="L1651" s="2" t="str">
        <f t="shared" si="179"/>
        <v/>
      </c>
      <c r="M1651" s="2" t="str">
        <f t="shared" si="180"/>
        <v/>
      </c>
      <c r="N1651" s="2">
        <v>720</v>
      </c>
      <c r="O1651" s="2" t="s">
        <v>1069</v>
      </c>
      <c r="P1651" s="2">
        <v>95.157666669999998</v>
      </c>
      <c r="Q1651" s="2">
        <v>68513.52</v>
      </c>
      <c r="R1651" s="2">
        <v>1.3098095890000001</v>
      </c>
      <c r="S1651" s="2">
        <v>943.06290430000001</v>
      </c>
      <c r="T1651" s="6">
        <v>16662.5</v>
      </c>
    </row>
    <row r="1652" spans="1:20">
      <c r="A1652" s="5" t="s">
        <v>12</v>
      </c>
      <c r="B1652" s="2" t="s">
        <v>2188</v>
      </c>
      <c r="C1652" s="2" t="s">
        <v>14</v>
      </c>
      <c r="D1652" s="3" t="s">
        <v>15</v>
      </c>
      <c r="E1652" s="2" t="s">
        <v>2190</v>
      </c>
      <c r="F1652" s="2" t="str">
        <f t="shared" si="175"/>
        <v>STAINLESS</v>
      </c>
      <c r="G1652" s="2" t="str">
        <f t="shared" si="176"/>
        <v>STEEL COLA BOTTLE 750ML SK750 SL-01</v>
      </c>
      <c r="H1652" s="2" t="str">
        <f t="shared" si="177"/>
        <v>TOTAL NT WT.1 - 829.81KGS</v>
      </c>
      <c r="I1652" s="15" t="str">
        <f t="shared" si="178"/>
        <v/>
      </c>
      <c r="J1652" s="15" t="str">
        <f t="shared" si="181"/>
        <v/>
      </c>
      <c r="K1652" s="2">
        <f ca="1">IFERROR(
TRIM(_xlfn.TEXTAFTER(_xlfn.TEXTBEFORE(_xlfn.TEXTAFTER(tblRaw[[#This Row],[GOODS DESCRIPTION]],"QTY"),"/")," ")),
tblRaw[[#This Row],[Unit of measure]]
)</f>
        <v>0</v>
      </c>
      <c r="L1652" s="2" t="str">
        <f t="shared" si="179"/>
        <v/>
      </c>
      <c r="M1652" s="2" t="str">
        <f t="shared" si="180"/>
        <v/>
      </c>
      <c r="N1652" s="2">
        <v>9432</v>
      </c>
      <c r="O1652" s="2" t="s">
        <v>1069</v>
      </c>
      <c r="P1652" s="2">
        <v>94.033752120000003</v>
      </c>
      <c r="Q1652" s="2">
        <v>886926.35</v>
      </c>
      <c r="R1652" s="2">
        <v>1.2943393270000001</v>
      </c>
      <c r="S1652" s="2">
        <v>12208.20853</v>
      </c>
      <c r="T1652" s="6">
        <v>215700.5</v>
      </c>
    </row>
    <row r="1653" spans="1:20">
      <c r="A1653" s="5" t="s">
        <v>12</v>
      </c>
      <c r="B1653" s="2" t="s">
        <v>2188</v>
      </c>
      <c r="C1653" s="2" t="s">
        <v>14</v>
      </c>
      <c r="D1653" s="3" t="s">
        <v>15</v>
      </c>
      <c r="E1653" s="2" t="s">
        <v>2191</v>
      </c>
      <c r="F1653" s="2" t="str">
        <f t="shared" si="175"/>
        <v>STAINLESS</v>
      </c>
      <c r="G1653" s="2" t="str">
        <f t="shared" si="176"/>
        <v>STEEL SPORTS BOTTLE 750ML S-308-C6-NP-20</v>
      </c>
      <c r="H1653" s="2" t="str">
        <f t="shared" si="177"/>
        <v>TOTAL NT - WT.2790.14KGS</v>
      </c>
      <c r="I1653" s="15" t="str">
        <f t="shared" si="178"/>
        <v>TOTAL</v>
      </c>
      <c r="J1653" s="15" t="str">
        <f t="shared" si="181"/>
        <v/>
      </c>
      <c r="K1653" s="2">
        <f ca="1">IFERROR(
TRIM(_xlfn.TEXTAFTER(_xlfn.TEXTBEFORE(_xlfn.TEXTAFTER(tblRaw[[#This Row],[GOODS DESCRIPTION]],"QTY"),"/")," ")),
tblRaw[[#This Row],[Unit of measure]]
)</f>
        <v>0</v>
      </c>
      <c r="L1653" s="2" t="str">
        <f t="shared" si="179"/>
        <v/>
      </c>
      <c r="M1653" s="2" t="str">
        <f t="shared" si="180"/>
        <v/>
      </c>
      <c r="N1653" s="2">
        <v>16128</v>
      </c>
      <c r="O1653" s="2" t="s">
        <v>1069</v>
      </c>
      <c r="P1653" s="2">
        <v>76.575693200000003</v>
      </c>
      <c r="Q1653" s="2">
        <v>1235012.78</v>
      </c>
      <c r="R1653" s="2">
        <v>1.054035694</v>
      </c>
      <c r="S1653" s="2">
        <v>16999.487679999998</v>
      </c>
      <c r="T1653" s="6">
        <v>300355.09999999998</v>
      </c>
    </row>
    <row r="1654" spans="1:20">
      <c r="A1654" s="5" t="s">
        <v>12</v>
      </c>
      <c r="B1654" s="2" t="s">
        <v>2188</v>
      </c>
      <c r="C1654" s="2" t="s">
        <v>14</v>
      </c>
      <c r="D1654" s="3" t="s">
        <v>15</v>
      </c>
      <c r="E1654" s="2" t="s">
        <v>2192</v>
      </c>
      <c r="F1654" s="2" t="str">
        <f t="shared" si="175"/>
        <v>STEEL</v>
      </c>
      <c r="G1654" s="2" t="str">
        <f t="shared" si="176"/>
        <v>TEA STRAINER -NP-55</v>
      </c>
      <c r="H1654" s="2" t="str">
        <f t="shared" si="177"/>
        <v>TOTAL NET WT.628.02 KGS</v>
      </c>
      <c r="I1654" s="15" t="str">
        <f t="shared" si="178"/>
        <v>TOTAL</v>
      </c>
      <c r="J1654" s="15" t="str">
        <f t="shared" si="181"/>
        <v/>
      </c>
      <c r="K1654" s="2">
        <f ca="1">IFERROR(
TRIM(_xlfn.TEXTAFTER(_xlfn.TEXTBEFORE(_xlfn.TEXTAFTER(tblRaw[[#This Row],[GOODS DESCRIPTION]],"QTY"),"/")," ")),
tblRaw[[#This Row],[Unit of measure]]
)</f>
        <v>0</v>
      </c>
      <c r="L1654" s="2" t="str">
        <f t="shared" si="179"/>
        <v/>
      </c>
      <c r="M1654" s="2" t="str">
        <f t="shared" si="180"/>
        <v/>
      </c>
      <c r="N1654" s="2">
        <v>21240</v>
      </c>
      <c r="O1654" s="2" t="s">
        <v>1069</v>
      </c>
      <c r="P1654" s="2">
        <v>24.256274479999998</v>
      </c>
      <c r="Q1654" s="2">
        <v>515203.27</v>
      </c>
      <c r="R1654" s="2">
        <v>0.33387852000000001</v>
      </c>
      <c r="S1654" s="2">
        <v>7091.5797659999998</v>
      </c>
      <c r="T1654" s="6">
        <v>125297.4</v>
      </c>
    </row>
    <row r="1655" spans="1:20">
      <c r="A1655" s="5" t="s">
        <v>12</v>
      </c>
      <c r="B1655" s="2" t="s">
        <v>2188</v>
      </c>
      <c r="C1655" s="2" t="s">
        <v>14</v>
      </c>
      <c r="D1655" s="3" t="s">
        <v>15</v>
      </c>
      <c r="E1655" s="2" t="s">
        <v>2193</v>
      </c>
      <c r="F1655" s="2" t="str">
        <f t="shared" si="175"/>
        <v>STEEL</v>
      </c>
      <c r="G1655" s="2" t="str">
        <f t="shared" si="176"/>
        <v>PEELER -MP-196</v>
      </c>
      <c r="H1655" s="2" t="str">
        <f t="shared" si="177"/>
        <v>TOTAL NET WT.167.28 KGS</v>
      </c>
      <c r="I1655" s="15" t="str">
        <f t="shared" si="178"/>
        <v>TOTAL</v>
      </c>
      <c r="J1655" s="15" t="str">
        <f t="shared" si="181"/>
        <v/>
      </c>
      <c r="K1655" s="2">
        <f ca="1">IFERROR(
TRIM(_xlfn.TEXTAFTER(_xlfn.TEXTBEFORE(_xlfn.TEXTAFTER(tblRaw[[#This Row],[GOODS DESCRIPTION]],"QTY"),"/")," ")),
tblRaw[[#This Row],[Unit of measure]]
)</f>
        <v>0</v>
      </c>
      <c r="L1655" s="2" t="str">
        <f t="shared" si="179"/>
        <v/>
      </c>
      <c r="M1655" s="2" t="str">
        <f t="shared" si="180"/>
        <v/>
      </c>
      <c r="N1655" s="2">
        <v>1968</v>
      </c>
      <c r="O1655" s="2" t="s">
        <v>1069</v>
      </c>
      <c r="P1655" s="2">
        <v>39.27252541</v>
      </c>
      <c r="Q1655" s="2">
        <v>77288.33</v>
      </c>
      <c r="R1655" s="2">
        <v>0.54057158199999999</v>
      </c>
      <c r="S1655" s="2">
        <v>1063.844873</v>
      </c>
      <c r="T1655" s="6">
        <v>18796.5</v>
      </c>
    </row>
    <row r="1656" spans="1:20">
      <c r="A1656" s="5" t="s">
        <v>12</v>
      </c>
      <c r="B1656" s="2" t="s">
        <v>2188</v>
      </c>
      <c r="C1656" s="2" t="s">
        <v>14</v>
      </c>
      <c r="D1656" s="3" t="s">
        <v>15</v>
      </c>
      <c r="E1656" s="2" t="s">
        <v>2194</v>
      </c>
      <c r="F1656" s="2" t="str">
        <f t="shared" si="175"/>
        <v>STAINLESS</v>
      </c>
      <c r="G1656" s="2" t="str">
        <f t="shared" si="176"/>
        <v>STEEL SPORTS BOTTLE 650ML S115-NP-21</v>
      </c>
      <c r="H1656" s="2" t="str">
        <f t="shared" si="177"/>
        <v>TOTAL NT WT. - 2696.72 KGS</v>
      </c>
      <c r="I1656" s="15" t="str">
        <f t="shared" si="178"/>
        <v>TOTAL</v>
      </c>
      <c r="J1656" s="15" t="str">
        <f t="shared" si="181"/>
        <v/>
      </c>
      <c r="K1656" s="2">
        <f ca="1">IFERROR(
TRIM(_xlfn.TEXTAFTER(_xlfn.TEXTBEFORE(_xlfn.TEXTAFTER(tblRaw[[#This Row],[GOODS DESCRIPTION]],"QTY"),"/")," ")),
tblRaw[[#This Row],[Unit of measure]]
)</f>
        <v>0</v>
      </c>
      <c r="L1656" s="2" t="str">
        <f t="shared" si="179"/>
        <v/>
      </c>
      <c r="M1656" s="2" t="str">
        <f t="shared" si="180"/>
        <v/>
      </c>
      <c r="N1656" s="2">
        <v>15588</v>
      </c>
      <c r="O1656" s="2" t="s">
        <v>1069</v>
      </c>
      <c r="P1656" s="2">
        <v>85.117404410000006</v>
      </c>
      <c r="Q1656" s="2">
        <v>1326810.1000000001</v>
      </c>
      <c r="R1656" s="2">
        <v>1.1716091449999999</v>
      </c>
      <c r="S1656" s="2">
        <v>18263.04336</v>
      </c>
      <c r="T1656" s="6">
        <v>322680.2</v>
      </c>
    </row>
    <row r="1657" spans="1:20">
      <c r="A1657" s="5" t="s">
        <v>12</v>
      </c>
      <c r="B1657" s="2" t="s">
        <v>2195</v>
      </c>
      <c r="C1657" s="2" t="s">
        <v>14</v>
      </c>
      <c r="D1657" s="3" t="s">
        <v>15</v>
      </c>
      <c r="E1657" s="2" t="s">
        <v>2196</v>
      </c>
      <c r="F1657" s="2" t="str">
        <f t="shared" si="175"/>
        <v>STAINLESS</v>
      </c>
      <c r="G1657" s="2" t="str">
        <f t="shared" si="176"/>
        <v>STEEL SPORTS BOTTLE 650ML S115-NP-21</v>
      </c>
      <c r="H1657" s="2" t="str">
        <f t="shared" si="177"/>
        <v>TOTAL NT WT. - 3286.99 KGS</v>
      </c>
      <c r="I1657" s="15" t="str">
        <f t="shared" si="178"/>
        <v>TOTAL</v>
      </c>
      <c r="J1657" s="15" t="str">
        <f t="shared" si="181"/>
        <v/>
      </c>
      <c r="K1657" s="2">
        <f ca="1">IFERROR(
TRIM(_xlfn.TEXTAFTER(_xlfn.TEXTBEFORE(_xlfn.TEXTAFTER(tblRaw[[#This Row],[GOODS DESCRIPTION]],"QTY"),"/")," ")),
tblRaw[[#This Row],[Unit of measure]]
)</f>
        <v>0</v>
      </c>
      <c r="L1657" s="2" t="str">
        <f t="shared" si="179"/>
        <v/>
      </c>
      <c r="M1657" s="2" t="str">
        <f t="shared" si="180"/>
        <v/>
      </c>
      <c r="N1657" s="2">
        <v>19044</v>
      </c>
      <c r="O1657" s="2" t="s">
        <v>1069</v>
      </c>
      <c r="P1657" s="2">
        <v>83.549800989999994</v>
      </c>
      <c r="Q1657" s="2">
        <v>1591122.41</v>
      </c>
      <c r="R1657" s="2">
        <v>1.1500316719999999</v>
      </c>
      <c r="S1657" s="2">
        <v>21901.203170000001</v>
      </c>
      <c r="T1657" s="6">
        <v>386960.9</v>
      </c>
    </row>
    <row r="1658" spans="1:20">
      <c r="A1658" s="5" t="s">
        <v>12</v>
      </c>
      <c r="B1658" s="2" t="s">
        <v>2195</v>
      </c>
      <c r="C1658" s="2" t="s">
        <v>14</v>
      </c>
      <c r="D1658" s="3" t="s">
        <v>15</v>
      </c>
      <c r="E1658" s="2" t="s">
        <v>2197</v>
      </c>
      <c r="F1658" s="2" t="str">
        <f t="shared" si="175"/>
        <v>STAINLESS</v>
      </c>
      <c r="G1658" s="2" t="str">
        <f t="shared" si="176"/>
        <v>STEEL COLA BOTTLE 750ML SK750 SL-01</v>
      </c>
      <c r="H1658" s="2" t="str">
        <f t="shared" si="177"/>
        <v>TOTAL NT WT.5 - 529 KGS</v>
      </c>
      <c r="I1658" s="15" t="str">
        <f t="shared" si="178"/>
        <v/>
      </c>
      <c r="J1658" s="15" t="str">
        <f t="shared" si="181"/>
        <v/>
      </c>
      <c r="K1658" s="2">
        <f ca="1">IFERROR(
TRIM(_xlfn.TEXTAFTER(_xlfn.TEXTBEFORE(_xlfn.TEXTAFTER(tblRaw[[#This Row],[GOODS DESCRIPTION]],"QTY"),"/")," ")),
tblRaw[[#This Row],[Unit of measure]]
)</f>
        <v>0</v>
      </c>
      <c r="L1658" s="2" t="str">
        <f t="shared" si="179"/>
        <v/>
      </c>
      <c r="M1658" s="2" t="str">
        <f t="shared" si="180"/>
        <v/>
      </c>
      <c r="N1658" s="2">
        <v>28800</v>
      </c>
      <c r="O1658" s="2" t="s">
        <v>1069</v>
      </c>
      <c r="P1658" s="2">
        <v>92.301937150000001</v>
      </c>
      <c r="Q1658" s="2">
        <v>2658295.79</v>
      </c>
      <c r="R1658" s="2">
        <v>1.270501544</v>
      </c>
      <c r="S1658" s="2">
        <v>36590.444459999999</v>
      </c>
      <c r="T1658" s="6">
        <v>646497.6</v>
      </c>
    </row>
    <row r="1659" spans="1:20">
      <c r="A1659" s="5" t="s">
        <v>12</v>
      </c>
      <c r="B1659" s="2" t="s">
        <v>2195</v>
      </c>
      <c r="C1659" s="2" t="s">
        <v>14</v>
      </c>
      <c r="D1659" s="3" t="s">
        <v>15</v>
      </c>
      <c r="E1659" s="2" t="s">
        <v>2198</v>
      </c>
      <c r="F1659" s="2" t="str">
        <f t="shared" si="175"/>
        <v>STAINLESS</v>
      </c>
      <c r="G1659" s="2" t="str">
        <f t="shared" si="176"/>
        <v>STEEL SPORTS BOTTLE 750ML S-308-C6-NP-20</v>
      </c>
      <c r="H1659" s="2" t="str">
        <f t="shared" si="177"/>
        <v>TOTAL NT - WT. 2029.49KGS</v>
      </c>
      <c r="I1659" s="15" t="str">
        <f t="shared" si="178"/>
        <v>TOTAL</v>
      </c>
      <c r="J1659" s="15" t="str">
        <f t="shared" si="181"/>
        <v/>
      </c>
      <c r="K1659" s="2">
        <f ca="1">IFERROR(
TRIM(_xlfn.TEXTAFTER(_xlfn.TEXTBEFORE(_xlfn.TEXTAFTER(tblRaw[[#This Row],[GOODS DESCRIPTION]],"QTY"),"/")," ")),
tblRaw[[#This Row],[Unit of measure]]
)</f>
        <v>0</v>
      </c>
      <c r="L1659" s="2" t="str">
        <f t="shared" si="179"/>
        <v/>
      </c>
      <c r="M1659" s="2" t="str">
        <f t="shared" si="180"/>
        <v/>
      </c>
      <c r="N1659" s="2">
        <v>11772</v>
      </c>
      <c r="O1659" s="2" t="s">
        <v>1069</v>
      </c>
      <c r="P1659" s="2">
        <v>75.202175499999996</v>
      </c>
      <c r="Q1659" s="2">
        <v>885280.01</v>
      </c>
      <c r="R1659" s="2">
        <v>1.035129738</v>
      </c>
      <c r="S1659" s="2">
        <v>12185.547280000001</v>
      </c>
      <c r="T1659" s="6">
        <v>215300.1</v>
      </c>
    </row>
    <row r="1660" spans="1:20">
      <c r="A1660" s="5" t="s">
        <v>12</v>
      </c>
      <c r="B1660" s="2" t="s">
        <v>2199</v>
      </c>
      <c r="C1660" s="2" t="s">
        <v>14</v>
      </c>
      <c r="D1660" s="3" t="s">
        <v>15</v>
      </c>
      <c r="E1660" s="2" t="s">
        <v>2200</v>
      </c>
      <c r="F1660" s="2" t="str">
        <f t="shared" si="175"/>
        <v>STEEL</v>
      </c>
      <c r="G1660" s="2" t="str">
        <f t="shared" si="176"/>
        <v>LUNCH BOX 2 LAYER-8504</v>
      </c>
      <c r="H1660" s="2" t="str">
        <f t="shared" si="177"/>
        <v>TOTAL NET.WT.574.00 KGS</v>
      </c>
      <c r="I1660" s="15" t="str">
        <f t="shared" si="178"/>
        <v/>
      </c>
      <c r="J1660" s="15" t="str">
        <f t="shared" si="181"/>
        <v/>
      </c>
      <c r="K1660" s="2">
        <f ca="1">IFERROR(
TRIM(_xlfn.TEXTAFTER(_xlfn.TEXTBEFORE(_xlfn.TEXTAFTER(tblRaw[[#This Row],[GOODS DESCRIPTION]],"QTY"),"/")," ")),
tblRaw[[#This Row],[Unit of measure]]
)</f>
        <v>0</v>
      </c>
      <c r="L1660" s="2" t="str">
        <f t="shared" si="179"/>
        <v/>
      </c>
      <c r="M1660" s="2" t="str">
        <f t="shared" si="180"/>
        <v/>
      </c>
      <c r="N1660" s="2">
        <v>1200</v>
      </c>
      <c r="O1660" s="2" t="s">
        <v>1069</v>
      </c>
      <c r="P1660" s="2">
        <v>184.46974169999999</v>
      </c>
      <c r="Q1660" s="2">
        <v>221363.69</v>
      </c>
      <c r="R1660" s="2">
        <v>2.5391568019999999</v>
      </c>
      <c r="S1660" s="2">
        <v>3046.9881620000001</v>
      </c>
      <c r="T1660" s="6">
        <v>53835.6</v>
      </c>
    </row>
    <row r="1661" spans="1:20">
      <c r="A1661" s="5" t="s">
        <v>12</v>
      </c>
      <c r="B1661" s="2" t="s">
        <v>2199</v>
      </c>
      <c r="C1661" s="2" t="s">
        <v>14</v>
      </c>
      <c r="D1661" s="3" t="s">
        <v>15</v>
      </c>
      <c r="E1661" s="2" t="s">
        <v>2201</v>
      </c>
      <c r="F1661" s="2" t="str">
        <f t="shared" si="175"/>
        <v>STEEL</v>
      </c>
      <c r="G1661" s="2" t="str">
        <f t="shared" si="176"/>
        <v>LUNCH BOX -6900</v>
      </c>
      <c r="H1661" s="2" t="str">
        <f t="shared" si="177"/>
        <v>TOTAL NET.WT.4496.00KGS</v>
      </c>
      <c r="I1661" s="15" t="str">
        <f t="shared" si="178"/>
        <v/>
      </c>
      <c r="J1661" s="15" t="str">
        <f t="shared" si="181"/>
        <v/>
      </c>
      <c r="K1661" s="2">
        <f ca="1">IFERROR(
TRIM(_xlfn.TEXTAFTER(_xlfn.TEXTBEFORE(_xlfn.TEXTAFTER(tblRaw[[#This Row],[GOODS DESCRIPTION]],"QTY"),"/")," ")),
tblRaw[[#This Row],[Unit of measure]]
)</f>
        <v>0</v>
      </c>
      <c r="L1661" s="2" t="str">
        <f t="shared" si="179"/>
        <v/>
      </c>
      <c r="M1661" s="2" t="str">
        <f t="shared" si="180"/>
        <v/>
      </c>
      <c r="N1661" s="2">
        <v>38400</v>
      </c>
      <c r="O1661" s="2" t="s">
        <v>1069</v>
      </c>
      <c r="P1661" s="2">
        <v>58.29243906</v>
      </c>
      <c r="Q1661" s="2">
        <v>2238429.66</v>
      </c>
      <c r="R1661" s="2">
        <v>0.80237355899999996</v>
      </c>
      <c r="S1661" s="2">
        <v>30811.144670000001</v>
      </c>
      <c r="T1661" s="6">
        <v>544386.1</v>
      </c>
    </row>
    <row r="1662" spans="1:20">
      <c r="A1662" s="5" t="s">
        <v>12</v>
      </c>
      <c r="B1662" s="2" t="s">
        <v>2199</v>
      </c>
      <c r="C1662" s="2" t="s">
        <v>14</v>
      </c>
      <c r="D1662" s="3" t="s">
        <v>15</v>
      </c>
      <c r="E1662" s="2" t="s">
        <v>2202</v>
      </c>
      <c r="F1662" s="2" t="str">
        <f t="shared" si="175"/>
        <v>STEEL</v>
      </c>
      <c r="G1662" s="2" t="str">
        <f t="shared" si="176"/>
        <v>LUNCH BOX 3LAYER-8505</v>
      </c>
      <c r="H1662" s="2" t="str">
        <f t="shared" si="177"/>
        <v>TOTAL NET WT.10892.00 KGS</v>
      </c>
      <c r="I1662" s="15" t="str">
        <f t="shared" si="178"/>
        <v/>
      </c>
      <c r="J1662" s="15" t="str">
        <f t="shared" si="181"/>
        <v/>
      </c>
      <c r="K1662" s="2">
        <f ca="1">IFERROR(
TRIM(_xlfn.TEXTAFTER(_xlfn.TEXTBEFORE(_xlfn.TEXTAFTER(tblRaw[[#This Row],[GOODS DESCRIPTION]],"QTY"),"/")," ")),
tblRaw[[#This Row],[Unit of measure]]
)</f>
        <v>0</v>
      </c>
      <c r="L1662" s="2" t="str">
        <f t="shared" si="179"/>
        <v/>
      </c>
      <c r="M1662" s="2" t="str">
        <f t="shared" si="180"/>
        <v/>
      </c>
      <c r="N1662" s="2">
        <v>16800</v>
      </c>
      <c r="O1662" s="2" t="s">
        <v>1069</v>
      </c>
      <c r="P1662" s="2">
        <v>256.04400479999998</v>
      </c>
      <c r="Q1662" s="2">
        <v>4301539.28</v>
      </c>
      <c r="R1662" s="2">
        <v>3.524349687</v>
      </c>
      <c r="S1662" s="2">
        <v>59209.074739999996</v>
      </c>
      <c r="T1662" s="6">
        <v>1046134.3</v>
      </c>
    </row>
    <row r="1663" spans="1:20">
      <c r="A1663" s="5" t="s">
        <v>12</v>
      </c>
      <c r="B1663" s="2" t="s">
        <v>2199</v>
      </c>
      <c r="C1663" s="2" t="s">
        <v>14</v>
      </c>
      <c r="D1663" s="3" t="s">
        <v>15</v>
      </c>
      <c r="E1663" s="2" t="s">
        <v>2203</v>
      </c>
      <c r="F1663" s="2" t="str">
        <f t="shared" si="175"/>
        <v>STEEL</v>
      </c>
      <c r="G1663" s="2" t="str">
        <f t="shared" si="176"/>
        <v>LUNCH BOX-6527</v>
      </c>
      <c r="H1663" s="2" t="str">
        <f t="shared" si="177"/>
        <v>TOTAL NET WT.9007.90 KGS</v>
      </c>
      <c r="I1663" s="15" t="str">
        <f t="shared" si="178"/>
        <v/>
      </c>
      <c r="J1663" s="15" t="str">
        <f t="shared" si="181"/>
        <v/>
      </c>
      <c r="K1663" s="2">
        <f ca="1">IFERROR(
TRIM(_xlfn.TEXTAFTER(_xlfn.TEXTBEFORE(_xlfn.TEXTAFTER(tblRaw[[#This Row],[GOODS DESCRIPTION]],"QTY"),"/")," ")),
tblRaw[[#This Row],[Unit of measure]]
)</f>
        <v>0</v>
      </c>
      <c r="L1663" s="2" t="str">
        <f t="shared" si="179"/>
        <v/>
      </c>
      <c r="M1663" s="2" t="str">
        <f t="shared" si="180"/>
        <v/>
      </c>
      <c r="N1663" s="2">
        <v>25860</v>
      </c>
      <c r="O1663" s="2" t="s">
        <v>1069</v>
      </c>
      <c r="P1663" s="2">
        <v>154.9545851</v>
      </c>
      <c r="Q1663" s="2">
        <v>4007125.57</v>
      </c>
      <c r="R1663" s="2">
        <v>2.132891742</v>
      </c>
      <c r="S1663" s="2">
        <v>55156.580450000001</v>
      </c>
      <c r="T1663" s="6">
        <v>974533</v>
      </c>
    </row>
    <row r="1664" spans="1:20">
      <c r="A1664" s="5" t="s">
        <v>12</v>
      </c>
      <c r="B1664" s="2" t="s">
        <v>2204</v>
      </c>
      <c r="C1664" s="2" t="s">
        <v>14</v>
      </c>
      <c r="D1664" s="3" t="s">
        <v>18</v>
      </c>
      <c r="E1664" s="2" t="s">
        <v>2205</v>
      </c>
      <c r="F1664" s="2" t="str">
        <f t="shared" si="175"/>
        <v>STEEL</v>
      </c>
      <c r="G1664" s="2" t="str">
        <f t="shared" si="176"/>
        <v>SCRUBBER-DR-1</v>
      </c>
      <c r="H1664" s="2" t="str">
        <f t="shared" si="177"/>
        <v>TOTAL NET WT. 4951.80KGS</v>
      </c>
      <c r="I1664" s="15" t="str">
        <f t="shared" si="178"/>
        <v/>
      </c>
      <c r="J1664" s="15" t="str">
        <f t="shared" si="181"/>
        <v/>
      </c>
      <c r="K1664" s="2">
        <f ca="1">IFERROR(
TRIM(_xlfn.TEXTAFTER(_xlfn.TEXTBEFORE(_xlfn.TEXTAFTER(tblRaw[[#This Row],[GOODS DESCRIPTION]],"QTY"),"/")," ")),
tblRaw[[#This Row],[Unit of measure]]
)</f>
        <v>0</v>
      </c>
      <c r="L1664" s="2" t="str">
        <f t="shared" si="179"/>
        <v/>
      </c>
      <c r="M1664" s="2" t="str">
        <f t="shared" si="180"/>
        <v/>
      </c>
      <c r="N1664" s="2">
        <v>235800</v>
      </c>
      <c r="O1664" s="2" t="s">
        <v>1069</v>
      </c>
      <c r="P1664" s="2">
        <v>4.938705895</v>
      </c>
      <c r="Q1664" s="2">
        <v>1164546.8500000001</v>
      </c>
      <c r="R1664" s="2">
        <v>6.8498001000000003E-2</v>
      </c>
      <c r="S1664" s="2">
        <v>16151.82871</v>
      </c>
      <c r="T1664" s="6">
        <v>360776.7</v>
      </c>
    </row>
    <row r="1665" spans="1:20">
      <c r="A1665" s="5" t="s">
        <v>12</v>
      </c>
      <c r="B1665" s="2" t="s">
        <v>2206</v>
      </c>
      <c r="C1665" s="2" t="s">
        <v>14</v>
      </c>
      <c r="D1665" s="3" t="s">
        <v>15</v>
      </c>
      <c r="E1665" s="2" t="s">
        <v>2207</v>
      </c>
      <c r="F1665" s="2" t="str">
        <f t="shared" si="175"/>
        <v>KWB-600F</v>
      </c>
      <c r="G1665" s="2" t="str">
        <f t="shared" si="176"/>
        <v/>
      </c>
      <c r="H1665" s="2" t="str">
        <f t="shared" si="177"/>
        <v/>
      </c>
      <c r="I1665" s="15" t="str">
        <f t="shared" si="178"/>
        <v/>
      </c>
      <c r="J1665" s="15" t="str">
        <f t="shared" si="181"/>
        <v/>
      </c>
      <c r="K1665" s="2">
        <f ca="1">IFERROR(
TRIM(_xlfn.TEXTAFTER(_xlfn.TEXTBEFORE(_xlfn.TEXTAFTER(tblRaw[[#This Row],[GOODS DESCRIPTION]],"QTY"),"/")," ")),
tblRaw[[#This Row],[Unit of measure]]
)</f>
        <v>0</v>
      </c>
      <c r="L1665" s="2" t="str">
        <f t="shared" si="179"/>
        <v/>
      </c>
      <c r="M1665" s="2" t="str">
        <f t="shared" si="180"/>
        <v/>
      </c>
      <c r="N1665" s="2">
        <v>50400</v>
      </c>
      <c r="O1665" s="2" t="s">
        <v>1069</v>
      </c>
      <c r="P1665" s="2">
        <v>77.081099210000005</v>
      </c>
      <c r="Q1665" s="2">
        <v>3884887.4</v>
      </c>
      <c r="R1665" s="2">
        <v>1.069085981</v>
      </c>
      <c r="S1665" s="2">
        <v>53881.933429999997</v>
      </c>
      <c r="T1665" s="6">
        <v>944804.6</v>
      </c>
    </row>
    <row r="1666" spans="1:20">
      <c r="A1666" s="5" t="s">
        <v>12</v>
      </c>
      <c r="B1666" s="2" t="s">
        <v>2206</v>
      </c>
      <c r="C1666" s="2" t="s">
        <v>14</v>
      </c>
      <c r="D1666" s="3" t="s">
        <v>15</v>
      </c>
      <c r="E1666" s="2" t="s">
        <v>2208</v>
      </c>
      <c r="F1666" s="2" t="str">
        <f t="shared" ref="F1666:F1729" si="182">IFERROR(TRIM(LEFT(E1666, FIND(" ", E1666)-1)), "")</f>
        <v>STEEL</v>
      </c>
      <c r="G1666" s="2" t="str">
        <f t="shared" ref="G1666:G1729" si="183">IFERROR(TRIM(MID(E1666, FIND(" ", E1666)+1, FIND("(",E1666)-FIND(" ",E1666)-1)), "")</f>
        <v>ZHARA -NP-003</v>
      </c>
      <c r="H1666" s="2" t="str">
        <f t="shared" ref="H1666:H1729" si="184">IFERROR(MID(E1666, FIND("(",E1666)+1, FIND(")",E1666)-FIND("(",E1666)-1), "")</f>
        <v>TOTAL NET WT.4368 KGS</v>
      </c>
      <c r="I1666" s="15" t="str">
        <f t="shared" ref="I1666:I1729" si="185">IFERROR(MID(E1666, FIND("(",E1666, FIND("P",E1666)) + 1, FIND(" ",E1666, FIND("(",E1666)) - FIND("(",E1666) - 1), "")</f>
        <v>TOTAL</v>
      </c>
      <c r="J1666" s="15" t="str">
        <f t="shared" si="181"/>
        <v/>
      </c>
      <c r="K1666" s="2">
        <f ca="1">IFERROR(
TRIM(_xlfn.TEXTAFTER(_xlfn.TEXTBEFORE(_xlfn.TEXTAFTER(tblRaw[[#This Row],[GOODS DESCRIPTION]],"QTY"),"/")," ")),
tblRaw[[#This Row],[Unit of measure]]
)</f>
        <v>0</v>
      </c>
      <c r="L1666" s="2" t="str">
        <f t="shared" ref="L1666:L1729" si="186">IFERROR(--MID(E1666, FIND("USD",E1666)+4, FIND(" ",E1666,FIND("USD",E1666)+5)-FIND("USD",E1666)-4), IFERROR(--MID(E1666,FIND("CNY",E1666)+4,FIND(" ",E1666,FIND("CNY",E1666)+5)-FIND("CNY",E1666)-4),""))</f>
        <v/>
      </c>
      <c r="M1666" s="2" t="str">
        <f t="shared" ref="M1666:M1729" si="187">IFERROR(IF(ISNUMBER(SEARCH("USD",E1666)),"USD",IF(ISNUMBER(SEARCH("CNY",E1666)),"CNY","")), "")</f>
        <v/>
      </c>
      <c r="N1666" s="2">
        <v>48000</v>
      </c>
      <c r="O1666" s="2" t="s">
        <v>17</v>
      </c>
      <c r="P1666" s="2">
        <v>33.513490210000001</v>
      </c>
      <c r="Q1666" s="2">
        <v>1608647.53</v>
      </c>
      <c r="R1666" s="2">
        <v>0.46481955899999999</v>
      </c>
      <c r="S1666" s="2">
        <v>22311.338830000001</v>
      </c>
      <c r="T1666" s="6">
        <v>391223.2</v>
      </c>
    </row>
    <row r="1667" spans="1:20">
      <c r="A1667" s="5" t="s">
        <v>12</v>
      </c>
      <c r="B1667" s="2" t="s">
        <v>2206</v>
      </c>
      <c r="C1667" s="2" t="s">
        <v>14</v>
      </c>
      <c r="D1667" s="3" t="s">
        <v>15</v>
      </c>
      <c r="E1667" s="2" t="s">
        <v>2209</v>
      </c>
      <c r="F1667" s="2" t="str">
        <f t="shared" si="182"/>
        <v>STAINLESS</v>
      </c>
      <c r="G1667" s="2" t="str">
        <f t="shared" si="183"/>
        <v>STEEL SPORTS BOTTLE 750ML S-308-C6-NP-20</v>
      </c>
      <c r="H1667" s="2" t="str">
        <f t="shared" si="184"/>
        <v>TOTAL NT - WT. 4671KGS</v>
      </c>
      <c r="I1667" s="15" t="str">
        <f t="shared" si="185"/>
        <v>TOTAL</v>
      </c>
      <c r="J1667" s="15" t="str">
        <f t="shared" ref="J1667:J1730" si="188">IFERROR(--SUBSTITUTE(MID(E1667, FIND("QTY", E1667)+4, FIND(" ",E1667, FIND("QTY",E1667)+5)-FIND("QTY",E1667)-4), ",",""),"")</f>
        <v/>
      </c>
      <c r="K1667" s="2">
        <f ca="1">IFERROR(
TRIM(_xlfn.TEXTAFTER(_xlfn.TEXTBEFORE(_xlfn.TEXTAFTER(tblRaw[[#This Row],[GOODS DESCRIPTION]],"QTY"),"/")," ")),
tblRaw[[#This Row],[Unit of measure]]
)</f>
        <v>0</v>
      </c>
      <c r="L1667" s="2" t="str">
        <f t="shared" si="186"/>
        <v/>
      </c>
      <c r="M1667" s="2" t="str">
        <f t="shared" si="187"/>
        <v/>
      </c>
      <c r="N1667" s="2">
        <v>27000</v>
      </c>
      <c r="O1667" s="2" t="s">
        <v>1069</v>
      </c>
      <c r="P1667" s="2">
        <v>76.097529629999997</v>
      </c>
      <c r="Q1667" s="2">
        <v>2054633.3</v>
      </c>
      <c r="R1667" s="2">
        <v>1.0554442390000001</v>
      </c>
      <c r="S1667" s="2">
        <v>28496.994449999998</v>
      </c>
      <c r="T1667" s="6">
        <v>499686.8</v>
      </c>
    </row>
    <row r="1668" spans="1:20">
      <c r="A1668" s="5" t="s">
        <v>12</v>
      </c>
      <c r="B1668" s="2" t="s">
        <v>2206</v>
      </c>
      <c r="C1668" s="2" t="s">
        <v>14</v>
      </c>
      <c r="D1668" s="3" t="s">
        <v>15</v>
      </c>
      <c r="E1668" s="2" t="s">
        <v>2210</v>
      </c>
      <c r="F1668" s="2" t="str">
        <f t="shared" si="182"/>
        <v>STAINLESS</v>
      </c>
      <c r="G1668" s="2" t="str">
        <f t="shared" si="183"/>
        <v>STEEL SPORTS BOTTLE 650ML S115-NP-21</v>
      </c>
      <c r="H1668" s="2" t="str">
        <f t="shared" si="184"/>
        <v>TOTAL NT WT. - 2559.71KGS</v>
      </c>
      <c r="I1668" s="15" t="str">
        <f t="shared" si="185"/>
        <v>TOTAL</v>
      </c>
      <c r="J1668" s="15" t="str">
        <f t="shared" si="188"/>
        <v/>
      </c>
      <c r="K1668" s="2">
        <f ca="1">IFERROR(
TRIM(_xlfn.TEXTAFTER(_xlfn.TEXTBEFORE(_xlfn.TEXTAFTER(tblRaw[[#This Row],[GOODS DESCRIPTION]],"QTY"),"/")," ")),
tblRaw[[#This Row],[Unit of measure]]
)</f>
        <v>0</v>
      </c>
      <c r="L1668" s="2" t="str">
        <f t="shared" si="186"/>
        <v/>
      </c>
      <c r="M1668" s="2" t="str">
        <f t="shared" si="187"/>
        <v/>
      </c>
      <c r="N1668" s="2">
        <v>14796</v>
      </c>
      <c r="O1668" s="2" t="s">
        <v>1069</v>
      </c>
      <c r="P1668" s="2">
        <v>84.585903619999996</v>
      </c>
      <c r="Q1668" s="2">
        <v>1251533.03</v>
      </c>
      <c r="R1668" s="2">
        <v>1.173174808</v>
      </c>
      <c r="S1668" s="2">
        <v>17358.294450000001</v>
      </c>
      <c r="T1668" s="6">
        <v>304372.8</v>
      </c>
    </row>
    <row r="1669" spans="1:20">
      <c r="A1669" s="5" t="s">
        <v>12</v>
      </c>
      <c r="B1669" s="2" t="s">
        <v>2206</v>
      </c>
      <c r="C1669" s="2" t="s">
        <v>14</v>
      </c>
      <c r="D1669" s="3" t="s">
        <v>15</v>
      </c>
      <c r="E1669" s="2" t="s">
        <v>2211</v>
      </c>
      <c r="F1669" s="2" t="str">
        <f t="shared" si="182"/>
        <v>STEEL</v>
      </c>
      <c r="G1669" s="2" t="str">
        <f t="shared" si="183"/>
        <v>PEELER -MP-196</v>
      </c>
      <c r="H1669" s="2" t="str">
        <f t="shared" si="184"/>
        <v>TOTAL NET WT.1566.72 KGS</v>
      </c>
      <c r="I1669" s="15" t="str">
        <f t="shared" si="185"/>
        <v>TOTAL</v>
      </c>
      <c r="J1669" s="15" t="str">
        <f t="shared" si="188"/>
        <v/>
      </c>
      <c r="K1669" s="2">
        <f ca="1">IFERROR(
TRIM(_xlfn.TEXTAFTER(_xlfn.TEXTBEFORE(_xlfn.TEXTAFTER(tblRaw[[#This Row],[GOODS DESCRIPTION]],"QTY"),"/")," ")),
tblRaw[[#This Row],[Unit of measure]]
)</f>
        <v>0</v>
      </c>
      <c r="L1669" s="2" t="str">
        <f t="shared" si="186"/>
        <v/>
      </c>
      <c r="M1669" s="2" t="str">
        <f t="shared" si="187"/>
        <v/>
      </c>
      <c r="N1669" s="2">
        <v>18432</v>
      </c>
      <c r="O1669" s="2" t="s">
        <v>1069</v>
      </c>
      <c r="P1669" s="2">
        <v>38.002539059999997</v>
      </c>
      <c r="Q1669" s="2">
        <v>700462.8</v>
      </c>
      <c r="R1669" s="2">
        <v>0.52708098599999997</v>
      </c>
      <c r="S1669" s="2">
        <v>9715.1567269999996</v>
      </c>
      <c r="T1669" s="6">
        <v>170352.6</v>
      </c>
    </row>
    <row r="1670" spans="1:20">
      <c r="A1670" s="5" t="s">
        <v>12</v>
      </c>
      <c r="B1670" s="2" t="s">
        <v>2206</v>
      </c>
      <c r="C1670" s="2" t="s">
        <v>14</v>
      </c>
      <c r="D1670" s="3" t="s">
        <v>15</v>
      </c>
      <c r="E1670" s="2" t="s">
        <v>2212</v>
      </c>
      <c r="F1670" s="2" t="str">
        <f t="shared" si="182"/>
        <v>STEEL</v>
      </c>
      <c r="G1670" s="2" t="str">
        <f t="shared" si="183"/>
        <v>TEA STRAINER-NP-55</v>
      </c>
      <c r="H1670" s="2" t="str">
        <f t="shared" si="184"/>
        <v>TOTAL NET WT.1312.20 KGS</v>
      </c>
      <c r="I1670" s="15" t="str">
        <f t="shared" si="185"/>
        <v>TOTAL</v>
      </c>
      <c r="J1670" s="15" t="str">
        <f t="shared" si="188"/>
        <v/>
      </c>
      <c r="K1670" s="2">
        <f ca="1">IFERROR(
TRIM(_xlfn.TEXTAFTER(_xlfn.TEXTBEFORE(_xlfn.TEXTAFTER(tblRaw[[#This Row],[GOODS DESCRIPTION]],"QTY"),"/")," ")),
tblRaw[[#This Row],[Unit of measure]]
)</f>
        <v>0</v>
      </c>
      <c r="L1670" s="2" t="str">
        <f t="shared" si="186"/>
        <v/>
      </c>
      <c r="M1670" s="2" t="str">
        <f t="shared" si="187"/>
        <v/>
      </c>
      <c r="N1670" s="2">
        <v>29160</v>
      </c>
      <c r="O1670" s="2" t="s">
        <v>1069</v>
      </c>
      <c r="P1670" s="2">
        <v>23.474539440000001</v>
      </c>
      <c r="Q1670" s="2">
        <v>684517.57</v>
      </c>
      <c r="R1670" s="2">
        <v>0.325583071</v>
      </c>
      <c r="S1670" s="2">
        <v>9494.0023579999997</v>
      </c>
      <c r="T1670" s="6">
        <v>166474.70000000001</v>
      </c>
    </row>
    <row r="1671" spans="1:20">
      <c r="A1671" s="5" t="s">
        <v>12</v>
      </c>
      <c r="B1671" s="2" t="s">
        <v>2213</v>
      </c>
      <c r="C1671" s="2" t="s">
        <v>14</v>
      </c>
      <c r="D1671" s="3" t="s">
        <v>15</v>
      </c>
      <c r="E1671" s="2" t="s">
        <v>2214</v>
      </c>
      <c r="F1671" s="2" t="str">
        <f t="shared" si="182"/>
        <v>KWP-600B-SS</v>
      </c>
      <c r="G1671" s="2" t="str">
        <f t="shared" si="183"/>
        <v/>
      </c>
      <c r="H1671" s="2" t="str">
        <f t="shared" si="184"/>
        <v/>
      </c>
      <c r="I1671" s="15" t="str">
        <f t="shared" si="185"/>
        <v/>
      </c>
      <c r="J1671" s="15" t="str">
        <f t="shared" si="188"/>
        <v/>
      </c>
      <c r="K1671" s="2">
        <f ca="1">IFERROR(
TRIM(_xlfn.TEXTAFTER(_xlfn.TEXTBEFORE(_xlfn.TEXTAFTER(tblRaw[[#This Row],[GOODS DESCRIPTION]],"QTY"),"/")," ")),
tblRaw[[#This Row],[Unit of measure]]
)</f>
        <v>0</v>
      </c>
      <c r="L1671" s="2" t="str">
        <f t="shared" si="186"/>
        <v/>
      </c>
      <c r="M1671" s="2" t="str">
        <f t="shared" si="187"/>
        <v/>
      </c>
      <c r="N1671" s="2">
        <v>6800</v>
      </c>
      <c r="O1671" s="2" t="s">
        <v>1069</v>
      </c>
      <c r="P1671" s="2">
        <v>91.549698530000001</v>
      </c>
      <c r="Q1671" s="2">
        <v>622537.94999999995</v>
      </c>
      <c r="R1671" s="2">
        <v>1.269760035</v>
      </c>
      <c r="S1671" s="2">
        <v>8634.3682389999994</v>
      </c>
      <c r="T1671" s="6">
        <v>151401.29999999999</v>
      </c>
    </row>
    <row r="1672" spans="1:20">
      <c r="A1672" s="5" t="s">
        <v>12</v>
      </c>
      <c r="B1672" s="2" t="s">
        <v>2213</v>
      </c>
      <c r="C1672" s="2" t="s">
        <v>14</v>
      </c>
      <c r="D1672" s="3" t="s">
        <v>15</v>
      </c>
      <c r="E1672" s="2" t="s">
        <v>2215</v>
      </c>
      <c r="F1672" s="2" t="str">
        <f t="shared" si="182"/>
        <v>KWP-1000B-SS</v>
      </c>
      <c r="G1672" s="2" t="str">
        <f t="shared" si="183"/>
        <v/>
      </c>
      <c r="H1672" s="2" t="str">
        <f t="shared" si="184"/>
        <v/>
      </c>
      <c r="I1672" s="15" t="str">
        <f t="shared" si="185"/>
        <v/>
      </c>
      <c r="J1672" s="15" t="str">
        <f t="shared" si="188"/>
        <v/>
      </c>
      <c r="K1672" s="2">
        <f ca="1">IFERROR(
TRIM(_xlfn.TEXTAFTER(_xlfn.TEXTBEFORE(_xlfn.TEXTAFTER(tblRaw[[#This Row],[GOODS DESCRIPTION]],"QTY"),"/")," ")),
tblRaw[[#This Row],[Unit of measure]]
)</f>
        <v>0</v>
      </c>
      <c r="L1672" s="2" t="str">
        <f t="shared" si="186"/>
        <v/>
      </c>
      <c r="M1672" s="2" t="str">
        <f t="shared" si="187"/>
        <v/>
      </c>
      <c r="N1672" s="2">
        <v>11100</v>
      </c>
      <c r="O1672" s="2" t="s">
        <v>1069</v>
      </c>
      <c r="P1672" s="2">
        <v>111.16749009999999</v>
      </c>
      <c r="Q1672" s="2">
        <v>1233959.1399999999</v>
      </c>
      <c r="R1672" s="2">
        <v>1.541851458</v>
      </c>
      <c r="S1672" s="2">
        <v>17114.551179999999</v>
      </c>
      <c r="T1672" s="6">
        <v>300098.90000000002</v>
      </c>
    </row>
    <row r="1673" spans="1:20">
      <c r="A1673" s="5" t="s">
        <v>12</v>
      </c>
      <c r="B1673" s="2" t="s">
        <v>2216</v>
      </c>
      <c r="C1673" s="2" t="s">
        <v>14</v>
      </c>
      <c r="D1673" s="3" t="s">
        <v>18</v>
      </c>
      <c r="E1673" s="2" t="s">
        <v>2217</v>
      </c>
      <c r="F1673" s="2" t="str">
        <f t="shared" si="182"/>
        <v>STEEL</v>
      </c>
      <c r="G1673" s="2" t="str">
        <f t="shared" si="183"/>
        <v>SCRUBBER 3PCS SET-DR-2</v>
      </c>
      <c r="H1673" s="2" t="str">
        <f t="shared" si="184"/>
        <v>TOTAL NET WT.630.00 KGS</v>
      </c>
      <c r="I1673" s="15" t="str">
        <f t="shared" si="185"/>
        <v>TOTAL</v>
      </c>
      <c r="J1673" s="15" t="str">
        <f t="shared" si="188"/>
        <v/>
      </c>
      <c r="K1673" s="2">
        <f ca="1">IFERROR(
TRIM(_xlfn.TEXTAFTER(_xlfn.TEXTBEFORE(_xlfn.TEXTAFTER(tblRaw[[#This Row],[GOODS DESCRIPTION]],"QTY"),"/")," ")),
tblRaw[[#This Row],[Unit of measure]]
)</f>
        <v>0</v>
      </c>
      <c r="L1673" s="2" t="str">
        <f t="shared" si="186"/>
        <v/>
      </c>
      <c r="M1673" s="2" t="str">
        <f t="shared" si="187"/>
        <v/>
      </c>
      <c r="N1673" s="2">
        <v>10000</v>
      </c>
      <c r="O1673" s="2" t="s">
        <v>2187</v>
      </c>
      <c r="P1673" s="2">
        <v>15.529305000000001</v>
      </c>
      <c r="Q1673" s="2">
        <v>155293.04999999999</v>
      </c>
      <c r="R1673" s="2">
        <v>0.21538564499999999</v>
      </c>
      <c r="S1673" s="2">
        <v>2153.8564489999999</v>
      </c>
      <c r="T1673" s="6">
        <v>48109.8</v>
      </c>
    </row>
    <row r="1674" spans="1:20">
      <c r="A1674" s="5" t="s">
        <v>12</v>
      </c>
      <c r="B1674" s="2" t="s">
        <v>2218</v>
      </c>
      <c r="C1674" s="2" t="s">
        <v>14</v>
      </c>
      <c r="D1674" s="3" t="s">
        <v>15</v>
      </c>
      <c r="E1674" s="2" t="s">
        <v>2219</v>
      </c>
      <c r="F1674" s="2" t="str">
        <f t="shared" si="182"/>
        <v>SM1168</v>
      </c>
      <c r="G1674" s="2" t="str">
        <f t="shared" si="183"/>
        <v/>
      </c>
      <c r="H1674" s="2" t="str">
        <f t="shared" si="184"/>
        <v/>
      </c>
      <c r="I1674" s="15" t="str">
        <f t="shared" si="185"/>
        <v/>
      </c>
      <c r="J1674" s="15" t="str">
        <f t="shared" si="188"/>
        <v/>
      </c>
      <c r="K1674" s="2">
        <f ca="1">IFERROR(
TRIM(_xlfn.TEXTAFTER(_xlfn.TEXTBEFORE(_xlfn.TEXTAFTER(tblRaw[[#This Row],[GOODS DESCRIPTION]],"QTY"),"/")," ")),
tblRaw[[#This Row],[Unit of measure]]
)</f>
        <v>0</v>
      </c>
      <c r="L1674" s="2" t="str">
        <f t="shared" si="186"/>
        <v/>
      </c>
      <c r="M1674" s="2" t="str">
        <f t="shared" si="187"/>
        <v/>
      </c>
      <c r="N1674" s="2">
        <v>1800</v>
      </c>
      <c r="O1674" s="2" t="s">
        <v>1069</v>
      </c>
      <c r="P1674" s="2">
        <v>99.891361110000005</v>
      </c>
      <c r="Q1674" s="2">
        <v>179804.45</v>
      </c>
      <c r="R1674" s="2">
        <v>1.3854557709999999</v>
      </c>
      <c r="S1674" s="2">
        <v>2493.8203880000001</v>
      </c>
      <c r="T1674" s="6">
        <v>43728.4</v>
      </c>
    </row>
    <row r="1675" spans="1:20">
      <c r="A1675" s="5" t="s">
        <v>12</v>
      </c>
      <c r="B1675" s="2" t="s">
        <v>2218</v>
      </c>
      <c r="C1675" s="2" t="s">
        <v>14</v>
      </c>
      <c r="D1675" s="3" t="s">
        <v>15</v>
      </c>
      <c r="E1675" s="2" t="s">
        <v>2215</v>
      </c>
      <c r="F1675" s="2" t="str">
        <f t="shared" si="182"/>
        <v>KWP-1000B-SS</v>
      </c>
      <c r="G1675" s="2" t="str">
        <f t="shared" si="183"/>
        <v/>
      </c>
      <c r="H1675" s="2" t="str">
        <f t="shared" si="184"/>
        <v/>
      </c>
      <c r="I1675" s="15" t="str">
        <f t="shared" si="185"/>
        <v/>
      </c>
      <c r="J1675" s="15" t="str">
        <f t="shared" si="188"/>
        <v/>
      </c>
      <c r="K1675" s="2">
        <f ca="1">IFERROR(
TRIM(_xlfn.TEXTAFTER(_xlfn.TEXTBEFORE(_xlfn.TEXTAFTER(tblRaw[[#This Row],[GOODS DESCRIPTION]],"QTY"),"/")," ")),
tblRaw[[#This Row],[Unit of measure]]
)</f>
        <v>0</v>
      </c>
      <c r="L1675" s="2" t="str">
        <f t="shared" si="186"/>
        <v/>
      </c>
      <c r="M1675" s="2" t="str">
        <f t="shared" si="187"/>
        <v/>
      </c>
      <c r="N1675" s="2">
        <v>11100</v>
      </c>
      <c r="O1675" s="2" t="s">
        <v>1069</v>
      </c>
      <c r="P1675" s="2">
        <v>111.380709</v>
      </c>
      <c r="Q1675" s="2">
        <v>1236325.8700000001</v>
      </c>
      <c r="R1675" s="2">
        <v>1.5448087239999999</v>
      </c>
      <c r="S1675" s="2">
        <v>17147.376840000001</v>
      </c>
      <c r="T1675" s="6">
        <v>300674.5</v>
      </c>
    </row>
    <row r="1676" spans="1:20">
      <c r="A1676" s="5" t="s">
        <v>12</v>
      </c>
      <c r="B1676" s="2" t="s">
        <v>2218</v>
      </c>
      <c r="C1676" s="2" t="s">
        <v>14</v>
      </c>
      <c r="D1676" s="3" t="s">
        <v>15</v>
      </c>
      <c r="E1676" s="2" t="s">
        <v>2214</v>
      </c>
      <c r="F1676" s="2" t="str">
        <f t="shared" si="182"/>
        <v>KWP-600B-SS</v>
      </c>
      <c r="G1676" s="2" t="str">
        <f t="shared" si="183"/>
        <v/>
      </c>
      <c r="H1676" s="2" t="str">
        <f t="shared" si="184"/>
        <v/>
      </c>
      <c r="I1676" s="15" t="str">
        <f t="shared" si="185"/>
        <v/>
      </c>
      <c r="J1676" s="15" t="str">
        <f t="shared" si="188"/>
        <v/>
      </c>
      <c r="K1676" s="2">
        <f ca="1">IFERROR(
TRIM(_xlfn.TEXTAFTER(_xlfn.TEXTBEFORE(_xlfn.TEXTAFTER(tblRaw[[#This Row],[GOODS DESCRIPTION]],"QTY"),"/")," ")),
tblRaw[[#This Row],[Unit of measure]]
)</f>
        <v>0</v>
      </c>
      <c r="L1676" s="2" t="str">
        <f t="shared" si="186"/>
        <v/>
      </c>
      <c r="M1676" s="2" t="str">
        <f t="shared" si="187"/>
        <v/>
      </c>
      <c r="N1676" s="2">
        <v>6800</v>
      </c>
      <c r="O1676" s="2" t="s">
        <v>1069</v>
      </c>
      <c r="P1676" s="2">
        <v>91.725289709999998</v>
      </c>
      <c r="Q1676" s="2">
        <v>623731.97</v>
      </c>
      <c r="R1676" s="2">
        <v>1.272195419</v>
      </c>
      <c r="S1676" s="2">
        <v>8650.9288489999999</v>
      </c>
      <c r="T1676" s="6">
        <v>151691.6</v>
      </c>
    </row>
    <row r="1677" spans="1:20">
      <c r="A1677" s="5" t="s">
        <v>12</v>
      </c>
      <c r="B1677" s="2" t="s">
        <v>2220</v>
      </c>
      <c r="C1677" s="2" t="s">
        <v>14</v>
      </c>
      <c r="D1677" s="3" t="s">
        <v>15</v>
      </c>
      <c r="E1677" s="2" t="s">
        <v>2221</v>
      </c>
      <c r="F1677" s="2" t="str">
        <f t="shared" si="182"/>
        <v>STEEL</v>
      </c>
      <c r="G1677" s="2" t="str">
        <f t="shared" si="183"/>
        <v>WALL HANGER HOOK-SL-89</v>
      </c>
      <c r="H1677" s="2" t="str">
        <f t="shared" si="184"/>
        <v>TOTAL NET WT.2709.50 KGS</v>
      </c>
      <c r="I1677" s="15" t="str">
        <f t="shared" si="185"/>
        <v/>
      </c>
      <c r="J1677" s="15" t="str">
        <f t="shared" si="188"/>
        <v/>
      </c>
      <c r="K1677" s="2">
        <f ca="1">IFERROR(
TRIM(_xlfn.TEXTAFTER(_xlfn.TEXTBEFORE(_xlfn.TEXTAFTER(tblRaw[[#This Row],[GOODS DESCRIPTION]],"QTY"),"/")," ")),
tblRaw[[#This Row],[Unit of measure]]
)</f>
        <v>0</v>
      </c>
      <c r="L1677" s="2" t="str">
        <f t="shared" si="186"/>
        <v/>
      </c>
      <c r="M1677" s="2" t="str">
        <f t="shared" si="187"/>
        <v/>
      </c>
      <c r="N1677" s="2">
        <v>14112</v>
      </c>
      <c r="O1677" s="2" t="s">
        <v>1069</v>
      </c>
      <c r="P1677" s="2">
        <v>80.858762760000005</v>
      </c>
      <c r="Q1677" s="2">
        <v>1141078.8600000001</v>
      </c>
      <c r="R1677" s="2">
        <v>1.121480759</v>
      </c>
      <c r="S1677" s="2">
        <v>15826.33648</v>
      </c>
      <c r="T1677" s="6">
        <v>277510.40000000002</v>
      </c>
    </row>
    <row r="1678" spans="1:20">
      <c r="A1678" s="5" t="s">
        <v>12</v>
      </c>
      <c r="B1678" s="2" t="s">
        <v>2222</v>
      </c>
      <c r="C1678" s="2" t="s">
        <v>14</v>
      </c>
      <c r="D1678" s="3" t="s">
        <v>15</v>
      </c>
      <c r="E1678" s="2" t="s">
        <v>2223</v>
      </c>
      <c r="F1678" s="2" t="str">
        <f t="shared" si="182"/>
        <v>STAINLESS</v>
      </c>
      <c r="G1678" s="2" t="str">
        <f t="shared" si="183"/>
        <v>STEEL SPORTS BOTTLE 750ML S-308-C6-NP-20</v>
      </c>
      <c r="H1678" s="2" t="str">
        <f t="shared" si="184"/>
        <v>TOTAL NT - WT. 3103.20 KGS</v>
      </c>
      <c r="I1678" s="15" t="str">
        <f t="shared" si="185"/>
        <v>TOTAL</v>
      </c>
      <c r="J1678" s="15" t="str">
        <f t="shared" si="188"/>
        <v/>
      </c>
      <c r="K1678" s="2">
        <f ca="1">IFERROR(
TRIM(_xlfn.TEXTAFTER(_xlfn.TEXTBEFORE(_xlfn.TEXTAFTER(tblRaw[[#This Row],[GOODS DESCRIPTION]],"QTY"),"/")," ")),
tblRaw[[#This Row],[Unit of measure]]
)</f>
        <v>0</v>
      </c>
      <c r="L1678" s="2" t="str">
        <f t="shared" si="186"/>
        <v/>
      </c>
      <c r="M1678" s="2" t="str">
        <f t="shared" si="187"/>
        <v/>
      </c>
      <c r="N1678" s="2">
        <v>18000</v>
      </c>
      <c r="O1678" s="2" t="s">
        <v>1069</v>
      </c>
      <c r="P1678" s="2">
        <v>76.15621333</v>
      </c>
      <c r="Q1678" s="2">
        <v>1370811.84</v>
      </c>
      <c r="R1678" s="2">
        <v>1.0562581600000001</v>
      </c>
      <c r="S1678" s="2">
        <v>19012.64688</v>
      </c>
      <c r="T1678" s="6">
        <v>333381.40000000002</v>
      </c>
    </row>
    <row r="1679" spans="1:20">
      <c r="A1679" s="5" t="s">
        <v>12</v>
      </c>
      <c r="B1679" s="2" t="s">
        <v>2222</v>
      </c>
      <c r="C1679" s="2" t="s">
        <v>14</v>
      </c>
      <c r="D1679" s="3" t="s">
        <v>15</v>
      </c>
      <c r="E1679" s="2" t="s">
        <v>2224</v>
      </c>
      <c r="F1679" s="2" t="str">
        <f t="shared" si="182"/>
        <v>STEEL</v>
      </c>
      <c r="G1679" s="2" t="str">
        <f t="shared" si="183"/>
        <v>WALL HANGER HOOK-SL-89</v>
      </c>
      <c r="H1679" s="2" t="str">
        <f t="shared" si="184"/>
        <v>TOTAL NET WT.1161.22 KGS</v>
      </c>
      <c r="I1679" s="15" t="str">
        <f t="shared" si="185"/>
        <v/>
      </c>
      <c r="J1679" s="15" t="str">
        <f t="shared" si="188"/>
        <v/>
      </c>
      <c r="K1679" s="2">
        <f ca="1">IFERROR(
TRIM(_xlfn.TEXTAFTER(_xlfn.TEXTBEFORE(_xlfn.TEXTAFTER(tblRaw[[#This Row],[GOODS DESCRIPTION]],"QTY"),"/")," ")),
tblRaw[[#This Row],[Unit of measure]]
)</f>
        <v>0</v>
      </c>
      <c r="L1679" s="2" t="str">
        <f t="shared" si="186"/>
        <v/>
      </c>
      <c r="M1679" s="2" t="str">
        <f t="shared" si="187"/>
        <v/>
      </c>
      <c r="N1679" s="2">
        <v>6048</v>
      </c>
      <c r="O1679" s="2" t="s">
        <v>1069</v>
      </c>
      <c r="P1679" s="2">
        <v>80.964553570000007</v>
      </c>
      <c r="Q1679" s="2">
        <v>489673.62</v>
      </c>
      <c r="R1679" s="2">
        <v>1.1229480380000001</v>
      </c>
      <c r="S1679" s="2">
        <v>6791.5897359999999</v>
      </c>
      <c r="T1679" s="6">
        <v>119088.6</v>
      </c>
    </row>
    <row r="1680" spans="1:20">
      <c r="A1680" s="5" t="s">
        <v>12</v>
      </c>
      <c r="B1680" s="2" t="s">
        <v>2222</v>
      </c>
      <c r="C1680" s="2" t="s">
        <v>14</v>
      </c>
      <c r="D1680" s="3" t="s">
        <v>15</v>
      </c>
      <c r="E1680" s="2" t="s">
        <v>2225</v>
      </c>
      <c r="F1680" s="2" t="str">
        <f t="shared" si="182"/>
        <v>STAINLESS</v>
      </c>
      <c r="G1680" s="2" t="str">
        <f t="shared" si="183"/>
        <v>STEEL SPORTS BOTTLE 650ML S115-NP-21</v>
      </c>
      <c r="H1680" s="2" t="str">
        <f t="shared" si="184"/>
        <v>TOTAL NT WT. - 3697.09 KGS</v>
      </c>
      <c r="I1680" s="15" t="str">
        <f t="shared" si="185"/>
        <v>TOTAL</v>
      </c>
      <c r="J1680" s="15" t="str">
        <f t="shared" si="188"/>
        <v/>
      </c>
      <c r="K1680" s="2">
        <f ca="1">IFERROR(
TRIM(_xlfn.TEXTAFTER(_xlfn.TEXTBEFORE(_xlfn.TEXTAFTER(tblRaw[[#This Row],[GOODS DESCRIPTION]],"QTY"),"/")," ")),
tblRaw[[#This Row],[Unit of measure]]
)</f>
        <v>0</v>
      </c>
      <c r="L1680" s="2" t="str">
        <f t="shared" si="186"/>
        <v/>
      </c>
      <c r="M1680" s="2" t="str">
        <f t="shared" si="187"/>
        <v/>
      </c>
      <c r="N1680" s="2">
        <v>21420</v>
      </c>
      <c r="O1680" s="2" t="s">
        <v>1069</v>
      </c>
      <c r="P1680" s="2">
        <v>84.651133520000002</v>
      </c>
      <c r="Q1680" s="2">
        <v>1813227.28</v>
      </c>
      <c r="R1680" s="2">
        <v>1.174079522</v>
      </c>
      <c r="S1680" s="2">
        <v>25148.783360000001</v>
      </c>
      <c r="T1680" s="6">
        <v>440976.9</v>
      </c>
    </row>
    <row r="1681" spans="1:20">
      <c r="A1681" s="5" t="s">
        <v>12</v>
      </c>
      <c r="B1681" s="2" t="s">
        <v>2226</v>
      </c>
      <c r="C1681" s="2" t="s">
        <v>14</v>
      </c>
      <c r="D1681" s="3" t="s">
        <v>15</v>
      </c>
      <c r="E1681" s="2" t="s">
        <v>2227</v>
      </c>
      <c r="F1681" s="2" t="str">
        <f t="shared" si="182"/>
        <v>KWS-750C</v>
      </c>
      <c r="G1681" s="2" t="str">
        <f t="shared" si="183"/>
        <v/>
      </c>
      <c r="H1681" s="2" t="str">
        <f t="shared" si="184"/>
        <v/>
      </c>
      <c r="I1681" s="15" t="str">
        <f t="shared" si="185"/>
        <v/>
      </c>
      <c r="J1681" s="15" t="str">
        <f t="shared" si="188"/>
        <v/>
      </c>
      <c r="K1681" s="2">
        <f ca="1">IFERROR(
TRIM(_xlfn.TEXTAFTER(_xlfn.TEXTBEFORE(_xlfn.TEXTAFTER(tblRaw[[#This Row],[GOODS DESCRIPTION]],"QTY"),"/")," ")),
tblRaw[[#This Row],[Unit of measure]]
)</f>
        <v>0</v>
      </c>
      <c r="L1681" s="2" t="str">
        <f t="shared" si="186"/>
        <v/>
      </c>
      <c r="M1681" s="2" t="str">
        <f t="shared" si="187"/>
        <v/>
      </c>
      <c r="N1681" s="2">
        <v>19188</v>
      </c>
      <c r="O1681" s="2" t="s">
        <v>1069</v>
      </c>
      <c r="P1681" s="2">
        <v>71.997569839999997</v>
      </c>
      <c r="Q1681" s="2">
        <v>1381489.37</v>
      </c>
      <c r="R1681" s="2">
        <v>1.0104922080000001</v>
      </c>
      <c r="S1681" s="2">
        <v>19389.324489999999</v>
      </c>
      <c r="T1681" s="6">
        <v>335978.2</v>
      </c>
    </row>
    <row r="1682" spans="1:20">
      <c r="A1682" s="5" t="s">
        <v>12</v>
      </c>
      <c r="B1682" s="2" t="s">
        <v>2226</v>
      </c>
      <c r="C1682" s="2" t="s">
        <v>14</v>
      </c>
      <c r="D1682" s="3" t="s">
        <v>15</v>
      </c>
      <c r="E1682" s="2" t="s">
        <v>2228</v>
      </c>
      <c r="F1682" s="2" t="str">
        <f t="shared" si="182"/>
        <v>KW830-</v>
      </c>
      <c r="G1682" s="2" t="str">
        <f t="shared" si="183"/>
        <v/>
      </c>
      <c r="H1682" s="2" t="str">
        <f t="shared" si="184"/>
        <v/>
      </c>
      <c r="I1682" s="15" t="str">
        <f t="shared" si="185"/>
        <v/>
      </c>
      <c r="J1682" s="15" t="str">
        <f t="shared" si="188"/>
        <v/>
      </c>
      <c r="K1682" s="2">
        <f ca="1">IFERROR(
TRIM(_xlfn.TEXTAFTER(_xlfn.TEXTBEFORE(_xlfn.TEXTAFTER(tblRaw[[#This Row],[GOODS DESCRIPTION]],"QTY"),"/")," ")),
tblRaw[[#This Row],[Unit of measure]]
)</f>
        <v>0</v>
      </c>
      <c r="L1682" s="2" t="str">
        <f t="shared" si="186"/>
        <v/>
      </c>
      <c r="M1682" s="2" t="str">
        <f t="shared" si="187"/>
        <v/>
      </c>
      <c r="N1682" s="2">
        <v>14040</v>
      </c>
      <c r="O1682" s="2" t="s">
        <v>1069</v>
      </c>
      <c r="P1682" s="2">
        <v>75.516626070000001</v>
      </c>
      <c r="Q1682" s="2">
        <v>1060253.43</v>
      </c>
      <c r="R1682" s="2">
        <v>1.0598824710000001</v>
      </c>
      <c r="S1682" s="2">
        <v>14880.749889999999</v>
      </c>
      <c r="T1682" s="6">
        <v>257853.6</v>
      </c>
    </row>
    <row r="1683" spans="1:20">
      <c r="A1683" s="5" t="s">
        <v>12</v>
      </c>
      <c r="B1683" s="2" t="s">
        <v>2226</v>
      </c>
      <c r="C1683" s="2" t="s">
        <v>14</v>
      </c>
      <c r="D1683" s="3" t="s">
        <v>15</v>
      </c>
      <c r="E1683" s="2" t="s">
        <v>2229</v>
      </c>
      <c r="F1683" s="2" t="str">
        <f t="shared" si="182"/>
        <v>KWS-750D-</v>
      </c>
      <c r="G1683" s="2" t="str">
        <f t="shared" si="183"/>
        <v/>
      </c>
      <c r="H1683" s="2" t="str">
        <f t="shared" si="184"/>
        <v/>
      </c>
      <c r="I1683" s="15" t="str">
        <f t="shared" si="185"/>
        <v/>
      </c>
      <c r="J1683" s="15" t="str">
        <f t="shared" si="188"/>
        <v/>
      </c>
      <c r="K1683" s="2">
        <f ca="1">IFERROR(
TRIM(_xlfn.TEXTAFTER(_xlfn.TEXTBEFORE(_xlfn.TEXTAFTER(tblRaw[[#This Row],[GOODS DESCRIPTION]],"QTY"),"/")," ")),
tblRaw[[#This Row],[Unit of measure]]
)</f>
        <v>0</v>
      </c>
      <c r="L1683" s="2" t="str">
        <f t="shared" si="186"/>
        <v/>
      </c>
      <c r="M1683" s="2" t="str">
        <f t="shared" si="187"/>
        <v/>
      </c>
      <c r="N1683" s="2">
        <v>19476</v>
      </c>
      <c r="O1683" s="2" t="s">
        <v>1069</v>
      </c>
      <c r="P1683" s="2">
        <v>79.197326450000006</v>
      </c>
      <c r="Q1683" s="2">
        <v>1542447.13</v>
      </c>
      <c r="R1683" s="2">
        <v>1.1115414239999999</v>
      </c>
      <c r="S1683" s="2">
        <v>21648.38077</v>
      </c>
      <c r="T1683" s="6">
        <v>375123.20000000001</v>
      </c>
    </row>
    <row r="1684" spans="1:20">
      <c r="A1684" s="5" t="s">
        <v>12</v>
      </c>
      <c r="B1684" s="2" t="s">
        <v>2226</v>
      </c>
      <c r="C1684" s="2" t="s">
        <v>14</v>
      </c>
      <c r="D1684" s="3" t="s">
        <v>15</v>
      </c>
      <c r="E1684" s="2" t="s">
        <v>2230</v>
      </c>
      <c r="F1684" s="2" t="str">
        <f t="shared" si="182"/>
        <v>KW-820</v>
      </c>
      <c r="G1684" s="2" t="str">
        <f t="shared" si="183"/>
        <v/>
      </c>
      <c r="H1684" s="2" t="str">
        <f t="shared" si="184"/>
        <v/>
      </c>
      <c r="I1684" s="15" t="str">
        <f t="shared" si="185"/>
        <v/>
      </c>
      <c r="J1684" s="15" t="str">
        <f t="shared" si="188"/>
        <v/>
      </c>
      <c r="K1684" s="2">
        <f ca="1">IFERROR(
TRIM(_xlfn.TEXTAFTER(_xlfn.TEXTBEFORE(_xlfn.TEXTAFTER(tblRaw[[#This Row],[GOODS DESCRIPTION]],"QTY"),"/")," ")),
tblRaw[[#This Row],[Unit of measure]]
)</f>
        <v>0</v>
      </c>
      <c r="L1684" s="2" t="str">
        <f t="shared" si="186"/>
        <v/>
      </c>
      <c r="M1684" s="2" t="str">
        <f t="shared" si="187"/>
        <v/>
      </c>
      <c r="N1684" s="2">
        <v>14040</v>
      </c>
      <c r="O1684" s="2" t="s">
        <v>1069</v>
      </c>
      <c r="P1684" s="2">
        <v>71.920596149999994</v>
      </c>
      <c r="Q1684" s="2">
        <v>1009765.17</v>
      </c>
      <c r="R1684" s="2">
        <v>1.0094118759999999</v>
      </c>
      <c r="S1684" s="2">
        <v>14172.142739999999</v>
      </c>
      <c r="T1684" s="6">
        <v>245574.9</v>
      </c>
    </row>
    <row r="1685" spans="1:20">
      <c r="A1685" s="5" t="s">
        <v>12</v>
      </c>
      <c r="B1685" s="2" t="s">
        <v>2226</v>
      </c>
      <c r="C1685" s="2" t="s">
        <v>14</v>
      </c>
      <c r="D1685" s="3" t="s">
        <v>15</v>
      </c>
      <c r="E1685" s="2" t="s">
        <v>2231</v>
      </c>
      <c r="F1685" s="2" t="str">
        <f t="shared" si="182"/>
        <v>KW-868-</v>
      </c>
      <c r="G1685" s="2" t="str">
        <f t="shared" si="183"/>
        <v/>
      </c>
      <c r="H1685" s="2" t="str">
        <f t="shared" si="184"/>
        <v/>
      </c>
      <c r="I1685" s="15" t="str">
        <f t="shared" si="185"/>
        <v/>
      </c>
      <c r="J1685" s="15" t="str">
        <f t="shared" si="188"/>
        <v/>
      </c>
      <c r="K1685" s="2">
        <f ca="1">IFERROR(
TRIM(_xlfn.TEXTAFTER(_xlfn.TEXTBEFORE(_xlfn.TEXTAFTER(tblRaw[[#This Row],[GOODS DESCRIPTION]],"QTY"),"/")," ")),
tblRaw[[#This Row],[Unit of measure]]
)</f>
        <v>0</v>
      </c>
      <c r="L1685" s="2" t="str">
        <f t="shared" si="186"/>
        <v/>
      </c>
      <c r="M1685" s="2" t="str">
        <f t="shared" si="187"/>
        <v/>
      </c>
      <c r="N1685" s="2">
        <v>14040</v>
      </c>
      <c r="O1685" s="2" t="s">
        <v>1069</v>
      </c>
      <c r="P1685" s="2">
        <v>84.866303419999994</v>
      </c>
      <c r="Q1685" s="2">
        <v>1191522.8999999999</v>
      </c>
      <c r="R1685" s="2">
        <v>1.191106013</v>
      </c>
      <c r="S1685" s="2">
        <v>16723.128420000001</v>
      </c>
      <c r="T1685" s="6">
        <v>289778.40000000002</v>
      </c>
    </row>
    <row r="1686" spans="1:20">
      <c r="A1686" s="5" t="s">
        <v>12</v>
      </c>
      <c r="B1686" s="2" t="s">
        <v>2232</v>
      </c>
      <c r="C1686" s="2" t="s">
        <v>14</v>
      </c>
      <c r="D1686" s="3" t="s">
        <v>15</v>
      </c>
      <c r="E1686" s="2" t="s">
        <v>2233</v>
      </c>
      <c r="F1686" s="2" t="str">
        <f t="shared" si="182"/>
        <v>STEEL</v>
      </c>
      <c r="G1686" s="2" t="str">
        <f t="shared" si="183"/>
        <v>TEA STRAINER -NP-55</v>
      </c>
      <c r="H1686" s="2" t="str">
        <f t="shared" si="184"/>
        <v>TOTAL NET WT.2368.80 KGS</v>
      </c>
      <c r="I1686" s="15" t="str">
        <f t="shared" si="185"/>
        <v>TOTAL</v>
      </c>
      <c r="J1686" s="15" t="str">
        <f t="shared" si="188"/>
        <v/>
      </c>
      <c r="K1686" s="2">
        <f ca="1">IFERROR(
TRIM(_xlfn.TEXTAFTER(_xlfn.TEXTBEFORE(_xlfn.TEXTAFTER(tblRaw[[#This Row],[GOODS DESCRIPTION]],"QTY"),"/")," ")),
tblRaw[[#This Row],[Unit of measure]]
)</f>
        <v>0</v>
      </c>
      <c r="L1686" s="2" t="str">
        <f t="shared" si="186"/>
        <v/>
      </c>
      <c r="M1686" s="2" t="str">
        <f t="shared" si="187"/>
        <v/>
      </c>
      <c r="N1686" s="2">
        <v>50400</v>
      </c>
      <c r="O1686" s="2" t="s">
        <v>1069</v>
      </c>
      <c r="P1686" s="2">
        <v>23.07264683</v>
      </c>
      <c r="Q1686" s="2">
        <v>1162861.3999999999</v>
      </c>
      <c r="R1686" s="2">
        <v>0.32382662200000001</v>
      </c>
      <c r="S1686" s="2">
        <v>16320.86175</v>
      </c>
      <c r="T1686" s="6">
        <v>282807.8</v>
      </c>
    </row>
    <row r="1687" spans="1:20">
      <c r="A1687" s="5" t="s">
        <v>12</v>
      </c>
      <c r="B1687" s="2" t="s">
        <v>2234</v>
      </c>
      <c r="C1687" s="2" t="s">
        <v>14</v>
      </c>
      <c r="D1687" s="3" t="s">
        <v>15</v>
      </c>
      <c r="E1687" s="2" t="s">
        <v>2196</v>
      </c>
      <c r="F1687" s="2" t="str">
        <f t="shared" si="182"/>
        <v>STAINLESS</v>
      </c>
      <c r="G1687" s="2" t="str">
        <f t="shared" si="183"/>
        <v>STEEL SPORTS BOTTLE 650ML S115-NP-21</v>
      </c>
      <c r="H1687" s="2" t="str">
        <f t="shared" si="184"/>
        <v>TOTAL NT WT. - 3286.99 KGS</v>
      </c>
      <c r="I1687" s="15" t="str">
        <f t="shared" si="185"/>
        <v>TOTAL</v>
      </c>
      <c r="J1687" s="15" t="str">
        <f t="shared" si="188"/>
        <v/>
      </c>
      <c r="K1687" s="2">
        <f ca="1">IFERROR(
TRIM(_xlfn.TEXTAFTER(_xlfn.TEXTBEFORE(_xlfn.TEXTAFTER(tblRaw[[#This Row],[GOODS DESCRIPTION]],"QTY"),"/")," ")),
tblRaw[[#This Row],[Unit of measure]]
)</f>
        <v>0</v>
      </c>
      <c r="L1687" s="2" t="str">
        <f t="shared" si="186"/>
        <v/>
      </c>
      <c r="M1687" s="2" t="str">
        <f t="shared" si="187"/>
        <v/>
      </c>
      <c r="N1687" s="2">
        <v>19044</v>
      </c>
      <c r="O1687" s="2" t="s">
        <v>1069</v>
      </c>
      <c r="P1687" s="2">
        <v>83.549800989999994</v>
      </c>
      <c r="Q1687" s="2">
        <v>1591122.41</v>
      </c>
      <c r="R1687" s="2">
        <v>1.172628786</v>
      </c>
      <c r="S1687" s="2">
        <v>22331.542600000001</v>
      </c>
      <c r="T1687" s="6">
        <v>386960.9</v>
      </c>
    </row>
    <row r="1688" spans="1:20">
      <c r="A1688" s="5" t="s">
        <v>12</v>
      </c>
      <c r="B1688" s="2" t="s">
        <v>2234</v>
      </c>
      <c r="C1688" s="2" t="s">
        <v>14</v>
      </c>
      <c r="D1688" s="3" t="s">
        <v>15</v>
      </c>
      <c r="E1688" s="2" t="s">
        <v>2198</v>
      </c>
      <c r="F1688" s="2" t="str">
        <f t="shared" si="182"/>
        <v>STAINLESS</v>
      </c>
      <c r="G1688" s="2" t="str">
        <f t="shared" si="183"/>
        <v>STEEL SPORTS BOTTLE 750ML S-308-C6-NP-20</v>
      </c>
      <c r="H1688" s="2" t="str">
        <f t="shared" si="184"/>
        <v>TOTAL NT - WT. 2029.49KGS</v>
      </c>
      <c r="I1688" s="15" t="str">
        <f t="shared" si="185"/>
        <v>TOTAL</v>
      </c>
      <c r="J1688" s="15" t="str">
        <f t="shared" si="188"/>
        <v/>
      </c>
      <c r="K1688" s="2">
        <f ca="1">IFERROR(
TRIM(_xlfn.TEXTAFTER(_xlfn.TEXTBEFORE(_xlfn.TEXTAFTER(tblRaw[[#This Row],[GOODS DESCRIPTION]],"QTY"),"/")," ")),
tblRaw[[#This Row],[Unit of measure]]
)</f>
        <v>0</v>
      </c>
      <c r="L1688" s="2" t="str">
        <f t="shared" si="186"/>
        <v/>
      </c>
      <c r="M1688" s="2" t="str">
        <f t="shared" si="187"/>
        <v/>
      </c>
      <c r="N1688" s="2">
        <v>11772</v>
      </c>
      <c r="O1688" s="2" t="s">
        <v>1069</v>
      </c>
      <c r="P1688" s="2">
        <v>75.202175499999996</v>
      </c>
      <c r="Q1688" s="2">
        <v>885280.01</v>
      </c>
      <c r="R1688" s="2">
        <v>1.0554691300000001</v>
      </c>
      <c r="S1688" s="2">
        <v>12424.982599999999</v>
      </c>
      <c r="T1688" s="6">
        <v>215300.1</v>
      </c>
    </row>
    <row r="1689" spans="1:20">
      <c r="A1689" s="5" t="s">
        <v>12</v>
      </c>
      <c r="B1689" s="2" t="s">
        <v>2234</v>
      </c>
      <c r="C1689" s="2" t="s">
        <v>14</v>
      </c>
      <c r="D1689" s="3" t="s">
        <v>15</v>
      </c>
      <c r="E1689" s="2" t="s">
        <v>2197</v>
      </c>
      <c r="F1689" s="2" t="str">
        <f t="shared" si="182"/>
        <v>STAINLESS</v>
      </c>
      <c r="G1689" s="2" t="str">
        <f t="shared" si="183"/>
        <v>STEEL COLA BOTTLE 750ML SK750 SL-01</v>
      </c>
      <c r="H1689" s="2" t="str">
        <f t="shared" si="184"/>
        <v>TOTAL NT WT.5 - 529 KGS</v>
      </c>
      <c r="I1689" s="15" t="str">
        <f t="shared" si="185"/>
        <v/>
      </c>
      <c r="J1689" s="15" t="str">
        <f t="shared" si="188"/>
        <v/>
      </c>
      <c r="K1689" s="2">
        <f ca="1">IFERROR(
TRIM(_xlfn.TEXTAFTER(_xlfn.TEXTBEFORE(_xlfn.TEXTAFTER(tblRaw[[#This Row],[GOODS DESCRIPTION]],"QTY"),"/")," ")),
tblRaw[[#This Row],[Unit of measure]]
)</f>
        <v>0</v>
      </c>
      <c r="L1689" s="2" t="str">
        <f t="shared" si="186"/>
        <v/>
      </c>
      <c r="M1689" s="2" t="str">
        <f t="shared" si="187"/>
        <v/>
      </c>
      <c r="N1689" s="2">
        <v>28800</v>
      </c>
      <c r="O1689" s="2" t="s">
        <v>1069</v>
      </c>
      <c r="P1689" s="2">
        <v>92.301937150000001</v>
      </c>
      <c r="Q1689" s="2">
        <v>2658295.79</v>
      </c>
      <c r="R1689" s="2">
        <v>1.295465785</v>
      </c>
      <c r="S1689" s="2">
        <v>37309.414599999996</v>
      </c>
      <c r="T1689" s="6">
        <v>646497.6</v>
      </c>
    </row>
    <row r="1690" spans="1:20">
      <c r="A1690" s="5" t="s">
        <v>12</v>
      </c>
      <c r="B1690" s="2" t="s">
        <v>2235</v>
      </c>
      <c r="C1690" s="2" t="s">
        <v>14</v>
      </c>
      <c r="D1690" s="3" t="s">
        <v>15</v>
      </c>
      <c r="E1690" s="2" t="s">
        <v>2236</v>
      </c>
      <c r="F1690" s="2" t="str">
        <f t="shared" si="182"/>
        <v>RYX-02-021A</v>
      </c>
      <c r="G1690" s="2" t="str">
        <f t="shared" si="183"/>
        <v>MILD STEEL MULTI FUNCTION CLOTH STAND</v>
      </c>
      <c r="H1690" s="2" t="str">
        <f t="shared" si="184"/>
        <v>OTHER ART - ICLES OF HOUSEHOLD OF IRON &amp; STEEL</v>
      </c>
      <c r="I1690" s="15" t="str">
        <f t="shared" si="185"/>
        <v/>
      </c>
      <c r="J1690" s="15" t="str">
        <f t="shared" si="188"/>
        <v/>
      </c>
      <c r="K1690" s="2">
        <f ca="1">IFERROR(
TRIM(_xlfn.TEXTAFTER(_xlfn.TEXTBEFORE(_xlfn.TEXTAFTER(tblRaw[[#This Row],[GOODS DESCRIPTION]],"QTY"),"/")," ")),
tblRaw[[#This Row],[Unit of measure]]
)</f>
        <v>0</v>
      </c>
      <c r="L1690" s="2" t="str">
        <f t="shared" si="186"/>
        <v/>
      </c>
      <c r="M1690" s="2" t="str">
        <f t="shared" si="187"/>
        <v/>
      </c>
      <c r="N1690" s="2">
        <v>2592</v>
      </c>
      <c r="O1690" s="2" t="s">
        <v>1069</v>
      </c>
      <c r="P1690" s="2">
        <v>637.83584099999996</v>
      </c>
      <c r="Q1690" s="2">
        <v>1653270.5</v>
      </c>
      <c r="R1690" s="2">
        <v>8.9520819800000009</v>
      </c>
      <c r="S1690" s="2">
        <v>23203.796490000001</v>
      </c>
      <c r="T1690" s="6">
        <v>402075.4</v>
      </c>
    </row>
    <row r="1691" spans="1:20">
      <c r="A1691" s="5" t="s">
        <v>12</v>
      </c>
      <c r="B1691" s="2" t="s">
        <v>2237</v>
      </c>
      <c r="C1691" s="2" t="s">
        <v>14</v>
      </c>
      <c r="D1691" s="3" t="s">
        <v>15</v>
      </c>
      <c r="E1691" s="2" t="s">
        <v>2238</v>
      </c>
      <c r="F1691" s="2" t="str">
        <f t="shared" si="182"/>
        <v>STEEL</v>
      </c>
      <c r="G1691" s="2" t="str">
        <f t="shared" si="183"/>
        <v>CONTAINER-GN-32</v>
      </c>
      <c r="H1691" s="2" t="str">
        <f t="shared" si="184"/>
        <v>TOTAL NET WT.27.79 KGS</v>
      </c>
      <c r="I1691" s="15" t="str">
        <f t="shared" si="185"/>
        <v/>
      </c>
      <c r="J1691" s="15" t="str">
        <f t="shared" si="188"/>
        <v/>
      </c>
      <c r="K1691" s="2">
        <f ca="1">IFERROR(
TRIM(_xlfn.TEXTAFTER(_xlfn.TEXTBEFORE(_xlfn.TEXTAFTER(tblRaw[[#This Row],[GOODS DESCRIPTION]],"QTY"),"/")," ")),
tblRaw[[#This Row],[Unit of measure]]
)</f>
        <v>0</v>
      </c>
      <c r="L1691" s="2" t="str">
        <f t="shared" si="186"/>
        <v/>
      </c>
      <c r="M1691" s="2" t="str">
        <f t="shared" si="187"/>
        <v/>
      </c>
      <c r="N1691" s="2">
        <v>72</v>
      </c>
      <c r="O1691" s="2" t="s">
        <v>1069</v>
      </c>
      <c r="P1691" s="2">
        <v>152.06222220000001</v>
      </c>
      <c r="Q1691" s="2">
        <v>10948.48</v>
      </c>
      <c r="R1691" s="2">
        <v>2.1342066279999998</v>
      </c>
      <c r="S1691" s="2">
        <v>153.6628772</v>
      </c>
      <c r="T1691" s="6">
        <v>2662.6</v>
      </c>
    </row>
    <row r="1692" spans="1:20">
      <c r="A1692" s="5" t="s">
        <v>12</v>
      </c>
      <c r="B1692" s="2" t="s">
        <v>2237</v>
      </c>
      <c r="C1692" s="2" t="s">
        <v>14</v>
      </c>
      <c r="D1692" s="3" t="s">
        <v>15</v>
      </c>
      <c r="E1692" s="2" t="s">
        <v>2239</v>
      </c>
      <c r="F1692" s="2" t="str">
        <f t="shared" si="182"/>
        <v>STAINLESS</v>
      </c>
      <c r="G1692" s="2" t="str">
        <f t="shared" si="183"/>
        <v>STEEL SPORTS BOTTLE 750ML S-308-C6-NP-20</v>
      </c>
      <c r="H1692" s="2" t="str">
        <f t="shared" si="184"/>
        <v>TOTAL NT - WT.5480.64 KGS</v>
      </c>
      <c r="I1692" s="15" t="str">
        <f t="shared" si="185"/>
        <v>TOTAL</v>
      </c>
      <c r="J1692" s="15" t="str">
        <f t="shared" si="188"/>
        <v/>
      </c>
      <c r="K1692" s="2">
        <f ca="1">IFERROR(
TRIM(_xlfn.TEXTAFTER(_xlfn.TEXTBEFORE(_xlfn.TEXTAFTER(tblRaw[[#This Row],[GOODS DESCRIPTION]],"QTY"),"/")," ")),
tblRaw[[#This Row],[Unit of measure]]
)</f>
        <v>0</v>
      </c>
      <c r="L1692" s="2" t="str">
        <f t="shared" si="186"/>
        <v/>
      </c>
      <c r="M1692" s="2" t="str">
        <f t="shared" si="187"/>
        <v/>
      </c>
      <c r="N1692" s="2">
        <v>31680</v>
      </c>
      <c r="O1692" s="2" t="s">
        <v>1069</v>
      </c>
      <c r="P1692" s="2">
        <v>75.012458960000004</v>
      </c>
      <c r="Q1692" s="2">
        <v>2376394.7000000002</v>
      </c>
      <c r="R1692" s="2">
        <v>1.0528064420000001</v>
      </c>
      <c r="S1692" s="2">
        <v>33352.908069999998</v>
      </c>
      <c r="T1692" s="6">
        <v>577939.19999999995</v>
      </c>
    </row>
    <row r="1693" spans="1:20">
      <c r="A1693" s="5" t="s">
        <v>12</v>
      </c>
      <c r="B1693" s="2" t="s">
        <v>2237</v>
      </c>
      <c r="C1693" s="2" t="s">
        <v>14</v>
      </c>
      <c r="D1693" s="3" t="s">
        <v>15</v>
      </c>
      <c r="E1693" s="2" t="s">
        <v>2240</v>
      </c>
      <c r="F1693" s="2" t="str">
        <f t="shared" si="182"/>
        <v>STAINLESS</v>
      </c>
      <c r="G1693" s="2" t="str">
        <f t="shared" si="183"/>
        <v>STEEL SPORTS BOTTLE 600ML S115-NP-21</v>
      </c>
      <c r="H1693" s="2" t="str">
        <f t="shared" si="184"/>
        <v>TOTAL NT WT. - 5119.41 KGS</v>
      </c>
      <c r="I1693" s="15" t="str">
        <f t="shared" si="185"/>
        <v>TOTAL</v>
      </c>
      <c r="J1693" s="15" t="str">
        <f t="shared" si="188"/>
        <v/>
      </c>
      <c r="K1693" s="2">
        <f ca="1">IFERROR(
TRIM(_xlfn.TEXTAFTER(_xlfn.TEXTBEFORE(_xlfn.TEXTAFTER(tblRaw[[#This Row],[GOODS DESCRIPTION]],"QTY"),"/")," ")),
tblRaw[[#This Row],[Unit of measure]]
)</f>
        <v>0</v>
      </c>
      <c r="L1693" s="2" t="str">
        <f t="shared" si="186"/>
        <v/>
      </c>
      <c r="M1693" s="2" t="str">
        <f t="shared" si="187"/>
        <v/>
      </c>
      <c r="N1693" s="2">
        <v>29592</v>
      </c>
      <c r="O1693" s="2" t="s">
        <v>1069</v>
      </c>
      <c r="P1693" s="2">
        <v>83.379797580000002</v>
      </c>
      <c r="Q1693" s="2">
        <v>2467374.9700000002</v>
      </c>
      <c r="R1693" s="2">
        <v>1.170242773</v>
      </c>
      <c r="S1693" s="2">
        <v>34629.824139999997</v>
      </c>
      <c r="T1693" s="6">
        <v>600065.6</v>
      </c>
    </row>
    <row r="1694" spans="1:20">
      <c r="A1694" s="5" t="s">
        <v>12</v>
      </c>
      <c r="B1694" s="2" t="s">
        <v>2237</v>
      </c>
      <c r="C1694" s="2" t="s">
        <v>14</v>
      </c>
      <c r="D1694" s="3" t="s">
        <v>15</v>
      </c>
      <c r="E1694" s="2" t="s">
        <v>2241</v>
      </c>
      <c r="F1694" s="2" t="str">
        <f t="shared" si="182"/>
        <v>STEEL</v>
      </c>
      <c r="G1694" s="2" t="str">
        <f t="shared" si="183"/>
        <v>PEELER -MP-196</v>
      </c>
      <c r="H1694" s="2" t="str">
        <f t="shared" si="184"/>
        <v>TOTAL NET WT.1611.60KGS</v>
      </c>
      <c r="I1694" s="15" t="str">
        <f t="shared" si="185"/>
        <v>TOTAL</v>
      </c>
      <c r="J1694" s="15" t="str">
        <f t="shared" si="188"/>
        <v/>
      </c>
      <c r="K1694" s="2">
        <f ca="1">IFERROR(
TRIM(_xlfn.TEXTAFTER(_xlfn.TEXTBEFORE(_xlfn.TEXTAFTER(tblRaw[[#This Row],[GOODS DESCRIPTION]],"QTY"),"/")," ")),
tblRaw[[#This Row],[Unit of measure]]
)</f>
        <v>0</v>
      </c>
      <c r="L1694" s="2" t="str">
        <f t="shared" si="186"/>
        <v/>
      </c>
      <c r="M1694" s="2" t="str">
        <f t="shared" si="187"/>
        <v/>
      </c>
      <c r="N1694" s="2">
        <v>20400</v>
      </c>
      <c r="O1694" s="2" t="s">
        <v>1069</v>
      </c>
      <c r="P1694" s="2">
        <v>36.971992649999997</v>
      </c>
      <c r="Q1694" s="2">
        <v>754228.65</v>
      </c>
      <c r="R1694" s="2">
        <v>0.51890515999999998</v>
      </c>
      <c r="S1694" s="2">
        <v>10585.66526</v>
      </c>
      <c r="T1694" s="6">
        <v>183428.5</v>
      </c>
    </row>
    <row r="1695" spans="1:20">
      <c r="A1695" s="5" t="s">
        <v>12</v>
      </c>
      <c r="B1695" s="2" t="s">
        <v>2237</v>
      </c>
      <c r="C1695" s="2" t="s">
        <v>14</v>
      </c>
      <c r="D1695" s="3" t="s">
        <v>15</v>
      </c>
      <c r="E1695" s="2" t="s">
        <v>2242</v>
      </c>
      <c r="F1695" s="2" t="str">
        <f t="shared" si="182"/>
        <v>STAINLESS</v>
      </c>
      <c r="G1695" s="2" t="str">
        <f t="shared" si="183"/>
        <v>STEEL COLA BOTTLE 750ML SK750-SL-01</v>
      </c>
      <c r="H1695" s="2" t="str">
        <f t="shared" si="184"/>
        <v>TOTAL NT WT - .4237.05 KGS</v>
      </c>
      <c r="I1695" s="15" t="str">
        <f t="shared" si="185"/>
        <v/>
      </c>
      <c r="J1695" s="15" t="str">
        <f t="shared" si="188"/>
        <v/>
      </c>
      <c r="K1695" s="2">
        <f ca="1">IFERROR(
TRIM(_xlfn.TEXTAFTER(_xlfn.TEXTBEFORE(_xlfn.TEXTAFTER(tblRaw[[#This Row],[GOODS DESCRIPTION]],"QTY"),"/")," ")),
tblRaw[[#This Row],[Unit of measure]]
)</f>
        <v>0</v>
      </c>
      <c r="L1695" s="2" t="str">
        <f t="shared" si="186"/>
        <v/>
      </c>
      <c r="M1695" s="2" t="str">
        <f t="shared" si="187"/>
        <v/>
      </c>
      <c r="N1695" s="2">
        <v>22068</v>
      </c>
      <c r="O1695" s="2" t="s">
        <v>1069</v>
      </c>
      <c r="P1695" s="2">
        <v>92.128804599999995</v>
      </c>
      <c r="Q1695" s="2">
        <v>2033098.46</v>
      </c>
      <c r="R1695" s="2">
        <v>1.293035854</v>
      </c>
      <c r="S1695" s="2">
        <v>28534.715230000002</v>
      </c>
      <c r="T1695" s="6">
        <v>494449.5</v>
      </c>
    </row>
    <row r="1696" spans="1:20">
      <c r="A1696" s="5" t="s">
        <v>12</v>
      </c>
      <c r="B1696" s="2" t="s">
        <v>2237</v>
      </c>
      <c r="C1696" s="2" t="s">
        <v>14</v>
      </c>
      <c r="D1696" s="3" t="s">
        <v>15</v>
      </c>
      <c r="E1696" s="2" t="s">
        <v>2243</v>
      </c>
      <c r="F1696" s="2" t="str">
        <f t="shared" si="182"/>
        <v>STEEL</v>
      </c>
      <c r="G1696" s="2" t="str">
        <f t="shared" si="183"/>
        <v>CONTAINER-GN-30</v>
      </c>
      <c r="H1696" s="2" t="str">
        <f t="shared" si="184"/>
        <v>TOTAL NET WT.24.91 KGS</v>
      </c>
      <c r="I1696" s="15" t="str">
        <f t="shared" si="185"/>
        <v/>
      </c>
      <c r="J1696" s="15" t="str">
        <f t="shared" si="188"/>
        <v/>
      </c>
      <c r="K1696" s="2">
        <f ca="1">IFERROR(
TRIM(_xlfn.TEXTAFTER(_xlfn.TEXTBEFORE(_xlfn.TEXTAFTER(tblRaw[[#This Row],[GOODS DESCRIPTION]],"QTY"),"/")," ")),
tblRaw[[#This Row],[Unit of measure]]
)</f>
        <v>0</v>
      </c>
      <c r="L1696" s="2" t="str">
        <f t="shared" si="186"/>
        <v/>
      </c>
      <c r="M1696" s="2" t="str">
        <f t="shared" si="187"/>
        <v/>
      </c>
      <c r="N1696" s="2">
        <v>144</v>
      </c>
      <c r="O1696" s="2" t="s">
        <v>1069</v>
      </c>
      <c r="P1696" s="2">
        <v>84.230555559999999</v>
      </c>
      <c r="Q1696" s="2">
        <v>12129.2</v>
      </c>
      <c r="R1696" s="2">
        <v>1.182183236</v>
      </c>
      <c r="S1696" s="2">
        <v>170.234386</v>
      </c>
      <c r="T1696" s="6">
        <v>2949.8</v>
      </c>
    </row>
    <row r="1697" spans="1:20">
      <c r="A1697" s="5" t="s">
        <v>12</v>
      </c>
      <c r="B1697" s="2" t="s">
        <v>2244</v>
      </c>
      <c r="C1697" s="2" t="s">
        <v>14</v>
      </c>
      <c r="D1697" s="3" t="s">
        <v>15</v>
      </c>
      <c r="E1697" s="2" t="s">
        <v>2245</v>
      </c>
      <c r="F1697" s="2" t="str">
        <f t="shared" si="182"/>
        <v>STEEL</v>
      </c>
      <c r="G1697" s="2" t="str">
        <f t="shared" si="183"/>
        <v>ZHARA-NP-003</v>
      </c>
      <c r="H1697" s="2" t="str">
        <f t="shared" si="184"/>
        <v>TOTAL NET WT.6925.80 KGS</v>
      </c>
      <c r="I1697" s="15" t="str">
        <f t="shared" si="185"/>
        <v>TOTAL</v>
      </c>
      <c r="J1697" s="15" t="str">
        <f t="shared" si="188"/>
        <v/>
      </c>
      <c r="K1697" s="2">
        <f ca="1">IFERROR(
TRIM(_xlfn.TEXTAFTER(_xlfn.TEXTBEFORE(_xlfn.TEXTAFTER(tblRaw[[#This Row],[GOODS DESCRIPTION]],"QTY"),"/")," ")),
tblRaw[[#This Row],[Unit of measure]]
)</f>
        <v>0</v>
      </c>
      <c r="L1697" s="2" t="str">
        <f t="shared" si="186"/>
        <v/>
      </c>
      <c r="M1697" s="2" t="str">
        <f t="shared" si="187"/>
        <v/>
      </c>
      <c r="N1697" s="2">
        <v>71400</v>
      </c>
      <c r="O1697" s="2" t="s">
        <v>1069</v>
      </c>
      <c r="P1697" s="2">
        <v>32.487913450000001</v>
      </c>
      <c r="Q1697" s="2">
        <v>2319637.02</v>
      </c>
      <c r="R1697" s="2">
        <v>0.45597071500000003</v>
      </c>
      <c r="S1697" s="2">
        <v>32556.30905</v>
      </c>
      <c r="T1697" s="6">
        <v>564135.80000000005</v>
      </c>
    </row>
    <row r="1698" spans="1:20">
      <c r="A1698" s="5" t="s">
        <v>12</v>
      </c>
      <c r="B1698" s="2" t="s">
        <v>2246</v>
      </c>
      <c r="C1698" s="2" t="s">
        <v>14</v>
      </c>
      <c r="D1698" s="3" t="s">
        <v>15</v>
      </c>
      <c r="E1698" s="2" t="s">
        <v>2247</v>
      </c>
      <c r="F1698" s="2" t="str">
        <f t="shared" si="182"/>
        <v>RYX-02-021A</v>
      </c>
      <c r="G1698" s="2" t="str">
        <f t="shared" si="183"/>
        <v>MILD STEEL MULTI FUNCTION CLOTH STAND</v>
      </c>
      <c r="H1698" s="2" t="str">
        <f t="shared" si="184"/>
        <v>1296 PCS</v>
      </c>
      <c r="I1698" s="15" t="str">
        <f t="shared" si="185"/>
        <v>OTHE</v>
      </c>
      <c r="J1698" s="15" t="str">
        <f t="shared" si="188"/>
        <v/>
      </c>
      <c r="K1698" s="2">
        <f ca="1">IFERROR(
TRIM(_xlfn.TEXTAFTER(_xlfn.TEXTBEFORE(_xlfn.TEXTAFTER(tblRaw[[#This Row],[GOODS DESCRIPTION]],"QTY"),"/")," ")),
tblRaw[[#This Row],[Unit of measure]]
)</f>
        <v>0</v>
      </c>
      <c r="L1698" s="2" t="str">
        <f t="shared" si="186"/>
        <v/>
      </c>
      <c r="M1698" s="2" t="str">
        <f t="shared" si="187"/>
        <v/>
      </c>
      <c r="N1698" s="2">
        <v>4752</v>
      </c>
      <c r="O1698" s="2" t="s">
        <v>1917</v>
      </c>
      <c r="P1698" s="2">
        <v>173.42680559999999</v>
      </c>
      <c r="Q1698" s="2">
        <v>824124.18</v>
      </c>
      <c r="R1698" s="2">
        <v>2.4272471040000001</v>
      </c>
      <c r="S1698" s="2">
        <v>11534.27824</v>
      </c>
      <c r="T1698" s="6">
        <v>200426.9</v>
      </c>
    </row>
    <row r="1699" spans="1:20">
      <c r="A1699" s="5" t="s">
        <v>12</v>
      </c>
      <c r="B1699" s="2" t="s">
        <v>2246</v>
      </c>
      <c r="C1699" s="2" t="s">
        <v>14</v>
      </c>
      <c r="D1699" s="3" t="s">
        <v>15</v>
      </c>
      <c r="E1699" s="2" t="s">
        <v>2248</v>
      </c>
      <c r="F1699" s="2" t="str">
        <f t="shared" si="182"/>
        <v>RYX-02-020</v>
      </c>
      <c r="G1699" s="2" t="str">
        <f t="shared" si="183"/>
        <v>MILD STEEL MULTI FUNCTION CLOTH STAND</v>
      </c>
      <c r="H1699" s="2" t="str">
        <f t="shared" si="184"/>
        <v>1232 PCS</v>
      </c>
      <c r="I1699" s="15" t="str">
        <f t="shared" si="185"/>
        <v>OTHE</v>
      </c>
      <c r="J1699" s="15" t="str">
        <f t="shared" si="188"/>
        <v/>
      </c>
      <c r="K1699" s="2">
        <f ca="1">IFERROR(
TRIM(_xlfn.TEXTAFTER(_xlfn.TEXTBEFORE(_xlfn.TEXTAFTER(tblRaw[[#This Row],[GOODS DESCRIPTION]],"QTY"),"/")," ")),
tblRaw[[#This Row],[Unit of measure]]
)</f>
        <v>0</v>
      </c>
      <c r="L1699" s="2" t="str">
        <f t="shared" si="186"/>
        <v/>
      </c>
      <c r="M1699" s="2" t="str">
        <f t="shared" si="187"/>
        <v/>
      </c>
      <c r="N1699" s="2">
        <v>4004</v>
      </c>
      <c r="O1699" s="2" t="s">
        <v>1917</v>
      </c>
      <c r="P1699" s="2">
        <v>313.95727269999998</v>
      </c>
      <c r="Q1699" s="2">
        <v>1257084.92</v>
      </c>
      <c r="R1699" s="2">
        <v>4.3940835930000004</v>
      </c>
      <c r="S1699" s="2">
        <v>17593.91071</v>
      </c>
      <c r="T1699" s="6">
        <v>305723</v>
      </c>
    </row>
    <row r="1700" spans="1:20">
      <c r="A1700" s="5" t="s">
        <v>12</v>
      </c>
      <c r="B1700" s="2" t="s">
        <v>2249</v>
      </c>
      <c r="C1700" s="2" t="s">
        <v>14</v>
      </c>
      <c r="D1700" s="3" t="s">
        <v>15</v>
      </c>
      <c r="E1700" s="2" t="s">
        <v>2250</v>
      </c>
      <c r="F1700" s="2" t="str">
        <f t="shared" si="182"/>
        <v>STAINLESS</v>
      </c>
      <c r="G1700" s="2" t="str">
        <f t="shared" si="183"/>
        <v>STEEL SPORTS BOTTLE 600ML S115-NP-21</v>
      </c>
      <c r="H1700" s="2" t="str">
        <f t="shared" si="184"/>
        <v>TOTAL NT WT.5797.29 KGS</v>
      </c>
      <c r="I1700" s="15" t="str">
        <f t="shared" si="185"/>
        <v>TOTAL</v>
      </c>
      <c r="J1700" s="15" t="str">
        <f t="shared" si="188"/>
        <v/>
      </c>
      <c r="K1700" s="2">
        <f ca="1">IFERROR(
TRIM(_xlfn.TEXTAFTER(_xlfn.TEXTBEFORE(_xlfn.TEXTAFTER(tblRaw[[#This Row],[GOODS DESCRIPTION]],"QTY"),"/")," ")),
tblRaw[[#This Row],[Unit of measure]]
)</f>
        <v>0</v>
      </c>
      <c r="L1700" s="2" t="str">
        <f t="shared" si="186"/>
        <v/>
      </c>
      <c r="M1700" s="2" t="str">
        <f t="shared" si="187"/>
        <v/>
      </c>
      <c r="N1700" s="2">
        <v>33588</v>
      </c>
      <c r="O1700" s="2" t="s">
        <v>1069</v>
      </c>
      <c r="P1700" s="2">
        <v>83.592436879999994</v>
      </c>
      <c r="Q1700" s="2">
        <v>2807702.77</v>
      </c>
      <c r="R1700" s="2">
        <v>1.1699431330000001</v>
      </c>
      <c r="S1700" s="2">
        <v>39296.04997</v>
      </c>
      <c r="T1700" s="6">
        <v>682833.3</v>
      </c>
    </row>
    <row r="1701" spans="1:20">
      <c r="A1701" s="5" t="s">
        <v>12</v>
      </c>
      <c r="B1701" s="2" t="s">
        <v>2249</v>
      </c>
      <c r="C1701" s="2" t="s">
        <v>14</v>
      </c>
      <c r="D1701" s="3" t="s">
        <v>15</v>
      </c>
      <c r="E1701" s="2" t="s">
        <v>2251</v>
      </c>
      <c r="F1701" s="2" t="str">
        <f t="shared" si="182"/>
        <v>STEEL</v>
      </c>
      <c r="G1701" s="2" t="str">
        <f t="shared" si="183"/>
        <v>HOOK 5 PCS SET-GN-08</v>
      </c>
      <c r="H1701" s="2" t="str">
        <f t="shared" si="184"/>
        <v>TOTAL NET WT.76.50 KGS</v>
      </c>
      <c r="I1701" s="15" t="str">
        <f t="shared" si="185"/>
        <v>TOTAL</v>
      </c>
      <c r="J1701" s="15" t="str">
        <f t="shared" si="188"/>
        <v/>
      </c>
      <c r="K1701" s="2">
        <f ca="1">IFERROR(
TRIM(_xlfn.TEXTAFTER(_xlfn.TEXTBEFORE(_xlfn.TEXTAFTER(tblRaw[[#This Row],[GOODS DESCRIPTION]],"QTY"),"/")," ")),
tblRaw[[#This Row],[Unit of measure]]
)</f>
        <v>0</v>
      </c>
      <c r="L1701" s="2" t="str">
        <f t="shared" si="186"/>
        <v/>
      </c>
      <c r="M1701" s="2" t="str">
        <f t="shared" si="187"/>
        <v/>
      </c>
      <c r="N1701" s="2">
        <v>450</v>
      </c>
      <c r="O1701" s="2" t="s">
        <v>2187</v>
      </c>
      <c r="P1701" s="2">
        <v>84.972688890000001</v>
      </c>
      <c r="Q1701" s="2">
        <v>38237.71</v>
      </c>
      <c r="R1701" s="2">
        <v>1.1892608659999999</v>
      </c>
      <c r="S1701" s="2">
        <v>535.16738980000002</v>
      </c>
      <c r="T1701" s="6">
        <v>9299.5</v>
      </c>
    </row>
    <row r="1702" spans="1:20">
      <c r="A1702" s="5" t="s">
        <v>12</v>
      </c>
      <c r="B1702" s="2" t="s">
        <v>2249</v>
      </c>
      <c r="C1702" s="2" t="s">
        <v>14</v>
      </c>
      <c r="D1702" s="3" t="s">
        <v>15</v>
      </c>
      <c r="E1702" s="2" t="s">
        <v>2252</v>
      </c>
      <c r="F1702" s="2" t="str">
        <f t="shared" si="182"/>
        <v>STAINLESS</v>
      </c>
      <c r="G1702" s="2" t="str">
        <f t="shared" si="183"/>
        <v>STEEL SPORTS BOTTLE 750ML -MP-201</v>
      </c>
      <c r="H1702" s="2" t="str">
        <f t="shared" si="184"/>
        <v>TOTAL NT WT.651.60 KGS</v>
      </c>
      <c r="I1702" s="15" t="str">
        <f t="shared" si="185"/>
        <v>TOTAL</v>
      </c>
      <c r="J1702" s="15" t="str">
        <f t="shared" si="188"/>
        <v/>
      </c>
      <c r="K1702" s="2">
        <f ca="1">IFERROR(
TRIM(_xlfn.TEXTAFTER(_xlfn.TEXTBEFORE(_xlfn.TEXTAFTER(tblRaw[[#This Row],[GOODS DESCRIPTION]],"QTY"),"/")," ")),
tblRaw[[#This Row],[Unit of measure]]
)</f>
        <v>0</v>
      </c>
      <c r="L1702" s="2" t="str">
        <f t="shared" si="186"/>
        <v/>
      </c>
      <c r="M1702" s="2" t="str">
        <f t="shared" si="187"/>
        <v/>
      </c>
      <c r="N1702" s="2">
        <v>3600</v>
      </c>
      <c r="O1702" s="2" t="s">
        <v>1069</v>
      </c>
      <c r="P1702" s="2">
        <v>86.830172219999994</v>
      </c>
      <c r="Q1702" s="2">
        <v>312588.62</v>
      </c>
      <c r="R1702" s="2">
        <v>1.215257834</v>
      </c>
      <c r="S1702" s="2">
        <v>4374.9282020000001</v>
      </c>
      <c r="T1702" s="6">
        <v>76021.600000000006</v>
      </c>
    </row>
    <row r="1703" spans="1:20">
      <c r="A1703" s="5" t="s">
        <v>12</v>
      </c>
      <c r="B1703" s="2" t="s">
        <v>2249</v>
      </c>
      <c r="C1703" s="2" t="s">
        <v>14</v>
      </c>
      <c r="D1703" s="3" t="s">
        <v>18</v>
      </c>
      <c r="E1703" s="2" t="s">
        <v>2253</v>
      </c>
      <c r="F1703" s="2" t="str">
        <f t="shared" si="182"/>
        <v>STEEL</v>
      </c>
      <c r="G1703" s="2" t="str">
        <f t="shared" si="183"/>
        <v>SCRUBBER 2PCS SET-GN-15</v>
      </c>
      <c r="H1703" s="2" t="str">
        <f t="shared" si="184"/>
        <v>TOTAL NET WT.648 KGS</v>
      </c>
      <c r="I1703" s="15" t="str">
        <f t="shared" si="185"/>
        <v>TOTAL</v>
      </c>
      <c r="J1703" s="15" t="str">
        <f t="shared" si="188"/>
        <v/>
      </c>
      <c r="K1703" s="2">
        <f ca="1">IFERROR(
TRIM(_xlfn.TEXTAFTER(_xlfn.TEXTBEFORE(_xlfn.TEXTAFTER(tblRaw[[#This Row],[GOODS DESCRIPTION]],"QTY"),"/")," ")),
tblRaw[[#This Row],[Unit of measure]]
)</f>
        <v>0</v>
      </c>
      <c r="L1703" s="2" t="str">
        <f t="shared" si="186"/>
        <v/>
      </c>
      <c r="M1703" s="2" t="str">
        <f t="shared" si="187"/>
        <v/>
      </c>
      <c r="N1703" s="2">
        <v>10800</v>
      </c>
      <c r="O1703" s="2" t="s">
        <v>2187</v>
      </c>
      <c r="P1703" s="2">
        <v>17.367226850000002</v>
      </c>
      <c r="Q1703" s="2">
        <v>187566.05</v>
      </c>
      <c r="R1703" s="2">
        <v>0.24306825500000001</v>
      </c>
      <c r="S1703" s="2">
        <v>2625.1371589999999</v>
      </c>
      <c r="T1703" s="6">
        <v>58108</v>
      </c>
    </row>
    <row r="1704" spans="1:20">
      <c r="A1704" s="5" t="s">
        <v>12</v>
      </c>
      <c r="B1704" s="2" t="s">
        <v>2249</v>
      </c>
      <c r="C1704" s="2" t="s">
        <v>14</v>
      </c>
      <c r="D1704" s="3" t="s">
        <v>15</v>
      </c>
      <c r="E1704" s="2" t="s">
        <v>2254</v>
      </c>
      <c r="F1704" s="2" t="str">
        <f t="shared" si="182"/>
        <v>STAINLESS</v>
      </c>
      <c r="G1704" s="2" t="str">
        <f t="shared" si="183"/>
        <v>STEEL COLA BOTTLE 750ML SK750-SL-01</v>
      </c>
      <c r="H1704" s="2" t="str">
        <f t="shared" si="184"/>
        <v>TOTAL NT WT.4147.20KGS</v>
      </c>
      <c r="I1704" s="15" t="str">
        <f t="shared" si="185"/>
        <v/>
      </c>
      <c r="J1704" s="15" t="str">
        <f t="shared" si="188"/>
        <v/>
      </c>
      <c r="K1704" s="2">
        <f ca="1">IFERROR(
TRIM(_xlfn.TEXTAFTER(_xlfn.TEXTBEFORE(_xlfn.TEXTAFTER(tblRaw[[#This Row],[GOODS DESCRIPTION]],"QTY"),"/")," ")),
tblRaw[[#This Row],[Unit of measure]]
)</f>
        <v>0</v>
      </c>
      <c r="L1704" s="2" t="str">
        <f t="shared" si="186"/>
        <v/>
      </c>
      <c r="M1704" s="2" t="str">
        <f t="shared" si="187"/>
        <v/>
      </c>
      <c r="N1704" s="2">
        <v>21600</v>
      </c>
      <c r="O1704" s="2" t="s">
        <v>1069</v>
      </c>
      <c r="P1704" s="2">
        <v>92.349038890000003</v>
      </c>
      <c r="Q1704" s="2">
        <v>1994739.24</v>
      </c>
      <c r="R1704" s="2">
        <v>1.292498795</v>
      </c>
      <c r="S1704" s="2">
        <v>27917.973969999999</v>
      </c>
      <c r="T1704" s="6">
        <v>485120.6</v>
      </c>
    </row>
    <row r="1705" spans="1:20">
      <c r="A1705" s="5" t="s">
        <v>12</v>
      </c>
      <c r="B1705" s="2" t="s">
        <v>2249</v>
      </c>
      <c r="C1705" s="2" t="s">
        <v>14</v>
      </c>
      <c r="D1705" s="3" t="s">
        <v>15</v>
      </c>
      <c r="E1705" s="2" t="s">
        <v>2255</v>
      </c>
      <c r="F1705" s="2" t="str">
        <f t="shared" si="182"/>
        <v>STEEL</v>
      </c>
      <c r="G1705" s="2" t="str">
        <f t="shared" si="183"/>
        <v>HOOK 6 PCS SET -GN-09</v>
      </c>
      <c r="H1705" s="2" t="str">
        <f t="shared" si="184"/>
        <v>TOTAL NET WT.81 KGS</v>
      </c>
      <c r="I1705" s="15" t="str">
        <f t="shared" si="185"/>
        <v>TOTAL</v>
      </c>
      <c r="J1705" s="15" t="str">
        <f t="shared" si="188"/>
        <v/>
      </c>
      <c r="K1705" s="2">
        <f ca="1">IFERROR(
TRIM(_xlfn.TEXTAFTER(_xlfn.TEXTBEFORE(_xlfn.TEXTAFTER(tblRaw[[#This Row],[GOODS DESCRIPTION]],"QTY"),"/")," ")),
tblRaw[[#This Row],[Unit of measure]]
)</f>
        <v>0</v>
      </c>
      <c r="L1705" s="2" t="str">
        <f t="shared" si="186"/>
        <v/>
      </c>
      <c r="M1705" s="2" t="str">
        <f t="shared" si="187"/>
        <v/>
      </c>
      <c r="N1705" s="2">
        <v>500</v>
      </c>
      <c r="O1705" s="2" t="s">
        <v>2187</v>
      </c>
      <c r="P1705" s="2">
        <v>58.88458</v>
      </c>
      <c r="Q1705" s="2">
        <v>29442.29</v>
      </c>
      <c r="R1705" s="2">
        <v>0.82413687899999999</v>
      </c>
      <c r="S1705" s="2">
        <v>412.06843950000001</v>
      </c>
      <c r="T1705" s="6">
        <v>7160.3</v>
      </c>
    </row>
    <row r="1706" spans="1:20">
      <c r="A1706" s="5" t="s">
        <v>12</v>
      </c>
      <c r="B1706" s="2" t="s">
        <v>2249</v>
      </c>
      <c r="C1706" s="2" t="s">
        <v>14</v>
      </c>
      <c r="D1706" s="3" t="s">
        <v>18</v>
      </c>
      <c r="E1706" s="2" t="s">
        <v>2256</v>
      </c>
      <c r="F1706" s="2" t="str">
        <f t="shared" si="182"/>
        <v>STEEL</v>
      </c>
      <c r="G1706" s="2" t="str">
        <f t="shared" si="183"/>
        <v>SCRUBBER 6PCS SET-GN-16</v>
      </c>
      <c r="H1706" s="2" t="str">
        <f t="shared" si="184"/>
        <v>TOTAL NET WT.534 KGS</v>
      </c>
      <c r="I1706" s="15" t="str">
        <f t="shared" si="185"/>
        <v>TOTAL</v>
      </c>
      <c r="J1706" s="15" t="str">
        <f t="shared" si="188"/>
        <v/>
      </c>
      <c r="K1706" s="2">
        <f ca="1">IFERROR(
TRIM(_xlfn.TEXTAFTER(_xlfn.TEXTBEFORE(_xlfn.TEXTAFTER(tblRaw[[#This Row],[GOODS DESCRIPTION]],"QTY"),"/")," ")),
tblRaw[[#This Row],[Unit of measure]]
)</f>
        <v>0</v>
      </c>
      <c r="L1706" s="2" t="str">
        <f t="shared" si="186"/>
        <v/>
      </c>
      <c r="M1706" s="2" t="str">
        <f t="shared" si="187"/>
        <v/>
      </c>
      <c r="N1706" s="2">
        <v>6000</v>
      </c>
      <c r="O1706" s="2" t="s">
        <v>2187</v>
      </c>
      <c r="P1706" s="2">
        <v>21.690398330000001</v>
      </c>
      <c r="Q1706" s="2">
        <v>130142.39</v>
      </c>
      <c r="R1706" s="2">
        <v>0.30357450400000002</v>
      </c>
      <c r="S1706" s="2">
        <v>1821.4470260000001</v>
      </c>
      <c r="T1706" s="6">
        <v>40318.1</v>
      </c>
    </row>
    <row r="1707" spans="1:20">
      <c r="A1707" s="5" t="s">
        <v>12</v>
      </c>
      <c r="B1707" s="2" t="s">
        <v>2249</v>
      </c>
      <c r="C1707" s="2" t="s">
        <v>14</v>
      </c>
      <c r="D1707" s="3" t="s">
        <v>15</v>
      </c>
      <c r="E1707" s="2" t="s">
        <v>2257</v>
      </c>
      <c r="F1707" s="2" t="str">
        <f t="shared" si="182"/>
        <v>STAINLESS</v>
      </c>
      <c r="G1707" s="2" t="str">
        <f t="shared" si="183"/>
        <v>STEEL SPORTS BOTTLE 750ML S-308-C6-NP-20</v>
      </c>
      <c r="H1707" s="2" t="str">
        <f t="shared" si="184"/>
        <v>TOTAL NTWT.3742.46KGS</v>
      </c>
      <c r="I1707" s="15" t="str">
        <f t="shared" si="185"/>
        <v>TOTAL</v>
      </c>
      <c r="J1707" s="15" t="str">
        <f t="shared" si="188"/>
        <v/>
      </c>
      <c r="K1707" s="2">
        <f ca="1">IFERROR(
TRIM(_xlfn.TEXTAFTER(_xlfn.TEXTBEFORE(_xlfn.TEXTAFTER(tblRaw[[#This Row],[GOODS DESCRIPTION]],"QTY"),"/")," ")),
tblRaw[[#This Row],[Unit of measure]]
)</f>
        <v>0</v>
      </c>
      <c r="L1707" s="2" t="str">
        <f t="shared" si="186"/>
        <v/>
      </c>
      <c r="M1707" s="2" t="str">
        <f t="shared" si="187"/>
        <v/>
      </c>
      <c r="N1707" s="2">
        <v>21708</v>
      </c>
      <c r="O1707" s="2" t="s">
        <v>1069</v>
      </c>
      <c r="P1707" s="2">
        <v>75.203759439999999</v>
      </c>
      <c r="Q1707" s="2">
        <v>1632523.21</v>
      </c>
      <c r="R1707" s="2">
        <v>1.052536871</v>
      </c>
      <c r="S1707" s="2">
        <v>22848.470399999998</v>
      </c>
      <c r="T1707" s="6">
        <v>397029.6</v>
      </c>
    </row>
    <row r="1708" spans="1:20">
      <c r="A1708" s="5" t="s">
        <v>12</v>
      </c>
      <c r="B1708" s="2" t="s">
        <v>2249</v>
      </c>
      <c r="C1708" s="2" t="s">
        <v>14</v>
      </c>
      <c r="D1708" s="3" t="s">
        <v>15</v>
      </c>
      <c r="E1708" s="2" t="s">
        <v>2258</v>
      </c>
      <c r="F1708" s="2" t="str">
        <f t="shared" si="182"/>
        <v>STAINLESS</v>
      </c>
      <c r="G1708" s="2" t="str">
        <f t="shared" si="183"/>
        <v>STEEL SPORTS BOTTLE 750ML -MP-202</v>
      </c>
      <c r="H1708" s="2" t="str">
        <f t="shared" si="184"/>
        <v>TOTAL NT WT.630.00 KGS</v>
      </c>
      <c r="I1708" s="15" t="str">
        <f t="shared" si="185"/>
        <v>TOTAL</v>
      </c>
      <c r="J1708" s="15" t="str">
        <f t="shared" si="188"/>
        <v/>
      </c>
      <c r="K1708" s="2">
        <f ca="1">IFERROR(
TRIM(_xlfn.TEXTAFTER(_xlfn.TEXTBEFORE(_xlfn.TEXTAFTER(tblRaw[[#This Row],[GOODS DESCRIPTION]],"QTY"),"/")," ")),
tblRaw[[#This Row],[Unit of measure]]
)</f>
        <v>0</v>
      </c>
      <c r="L1708" s="2" t="str">
        <f t="shared" si="186"/>
        <v/>
      </c>
      <c r="M1708" s="2" t="str">
        <f t="shared" si="187"/>
        <v/>
      </c>
      <c r="N1708" s="2">
        <v>3600</v>
      </c>
      <c r="O1708" s="2" t="s">
        <v>1069</v>
      </c>
      <c r="P1708" s="2">
        <v>85.358474999999999</v>
      </c>
      <c r="Q1708" s="2">
        <v>307290.51</v>
      </c>
      <c r="R1708" s="2">
        <v>1.194660252</v>
      </c>
      <c r="S1708" s="2">
        <v>4300.7769070000004</v>
      </c>
      <c r="T1708" s="6">
        <v>74733.100000000006</v>
      </c>
    </row>
    <row r="1709" spans="1:20">
      <c r="A1709" s="5" t="s">
        <v>12</v>
      </c>
      <c r="B1709" s="2" t="s">
        <v>2249</v>
      </c>
      <c r="C1709" s="2" t="s">
        <v>14</v>
      </c>
      <c r="D1709" s="3" t="s">
        <v>15</v>
      </c>
      <c r="E1709" s="2" t="s">
        <v>2259</v>
      </c>
      <c r="F1709" s="2" t="str">
        <f t="shared" si="182"/>
        <v>STEEL</v>
      </c>
      <c r="G1709" s="2" t="str">
        <f t="shared" si="183"/>
        <v>WALL HANGER HOOK-SL-89</v>
      </c>
      <c r="H1709" s="2" t="str">
        <f t="shared" si="184"/>
        <v>TOTAL NET WT.4697.28 KGS</v>
      </c>
      <c r="I1709" s="15" t="str">
        <f t="shared" si="185"/>
        <v/>
      </c>
      <c r="J1709" s="15" t="str">
        <f t="shared" si="188"/>
        <v/>
      </c>
      <c r="K1709" s="2">
        <f ca="1">IFERROR(
TRIM(_xlfn.TEXTAFTER(_xlfn.TEXTBEFORE(_xlfn.TEXTAFTER(tblRaw[[#This Row],[GOODS DESCRIPTION]],"QTY"),"/")," ")),
tblRaw[[#This Row],[Unit of measure]]
)</f>
        <v>0</v>
      </c>
      <c r="L1709" s="2" t="str">
        <f t="shared" si="186"/>
        <v/>
      </c>
      <c r="M1709" s="2" t="str">
        <f t="shared" si="187"/>
        <v/>
      </c>
      <c r="N1709" s="2">
        <v>20160</v>
      </c>
      <c r="O1709" s="2" t="s">
        <v>1069</v>
      </c>
      <c r="P1709" s="2">
        <v>79.307849700000006</v>
      </c>
      <c r="Q1709" s="2">
        <v>1598846.25</v>
      </c>
      <c r="R1709" s="2">
        <v>1.109976903</v>
      </c>
      <c r="S1709" s="2">
        <v>22377.13436</v>
      </c>
      <c r="T1709" s="6">
        <v>388839.4</v>
      </c>
    </row>
    <row r="1710" spans="1:20">
      <c r="A1710" s="5" t="s">
        <v>12</v>
      </c>
      <c r="B1710" s="2" t="s">
        <v>2249</v>
      </c>
      <c r="C1710" s="2" t="s">
        <v>14</v>
      </c>
      <c r="D1710" s="3" t="s">
        <v>15</v>
      </c>
      <c r="E1710" s="2" t="s">
        <v>2260</v>
      </c>
      <c r="F1710" s="2" t="str">
        <f t="shared" si="182"/>
        <v>STEEL</v>
      </c>
      <c r="G1710" s="2" t="str">
        <f t="shared" si="183"/>
        <v>HOOK 5 PCS SET-GN-07</v>
      </c>
      <c r="H1710" s="2" t="str">
        <f t="shared" si="184"/>
        <v>TOTAL NET WT.121.50 KGS</v>
      </c>
      <c r="I1710" s="15" t="str">
        <f t="shared" si="185"/>
        <v>TOTAL</v>
      </c>
      <c r="J1710" s="15" t="str">
        <f t="shared" si="188"/>
        <v/>
      </c>
      <c r="K1710" s="2">
        <f ca="1">IFERROR(
TRIM(_xlfn.TEXTAFTER(_xlfn.TEXTBEFORE(_xlfn.TEXTAFTER(tblRaw[[#This Row],[GOODS DESCRIPTION]],"QTY"),"/")," ")),
tblRaw[[#This Row],[Unit of measure]]
)</f>
        <v>0</v>
      </c>
      <c r="L1710" s="2" t="str">
        <f t="shared" si="186"/>
        <v/>
      </c>
      <c r="M1710" s="2" t="str">
        <f t="shared" si="187"/>
        <v/>
      </c>
      <c r="N1710" s="2">
        <v>450</v>
      </c>
      <c r="O1710" s="2" t="s">
        <v>2187</v>
      </c>
      <c r="P1710" s="2">
        <v>106.58855560000001</v>
      </c>
      <c r="Q1710" s="2">
        <v>47964.85</v>
      </c>
      <c r="R1710" s="2">
        <v>1.4917922400000001</v>
      </c>
      <c r="S1710" s="2">
        <v>671.30650800000001</v>
      </c>
      <c r="T1710" s="6">
        <v>11665</v>
      </c>
    </row>
    <row r="1711" spans="1:20">
      <c r="A1711" s="5" t="s">
        <v>12</v>
      </c>
      <c r="B1711" s="2" t="s">
        <v>2261</v>
      </c>
      <c r="C1711" s="2" t="s">
        <v>14</v>
      </c>
      <c r="D1711" s="3" t="s">
        <v>18</v>
      </c>
      <c r="E1711" s="2" t="s">
        <v>2262</v>
      </c>
      <c r="F1711" s="2" t="str">
        <f t="shared" si="182"/>
        <v>STEEL</v>
      </c>
      <c r="G1711" s="2" t="str">
        <f t="shared" si="183"/>
        <v>SCRUBBER -ANG-537</v>
      </c>
      <c r="H1711" s="2" t="str">
        <f t="shared" si="184"/>
        <v>TOTAL NET WT.6045KGS</v>
      </c>
      <c r="I1711" s="15" t="str">
        <f t="shared" si="185"/>
        <v/>
      </c>
      <c r="J1711" s="15" t="str">
        <f t="shared" si="188"/>
        <v/>
      </c>
      <c r="K1711" s="2">
        <f ca="1">IFERROR(
TRIM(_xlfn.TEXTAFTER(_xlfn.TEXTBEFORE(_xlfn.TEXTAFTER(tblRaw[[#This Row],[GOODS DESCRIPTION]],"QTY"),"/")," ")),
tblRaw[[#This Row],[Unit of measure]]
)</f>
        <v>0</v>
      </c>
      <c r="L1711" s="2" t="str">
        <f t="shared" si="186"/>
        <v/>
      </c>
      <c r="M1711" s="2" t="str">
        <f t="shared" si="187"/>
        <v/>
      </c>
      <c r="N1711" s="2">
        <v>280800</v>
      </c>
      <c r="O1711" s="2" t="s">
        <v>1069</v>
      </c>
      <c r="P1711" s="2">
        <v>4.8569876780000003</v>
      </c>
      <c r="Q1711" s="2">
        <v>1363842.14</v>
      </c>
      <c r="R1711" s="2">
        <v>6.7977434000000003E-2</v>
      </c>
      <c r="S1711" s="2">
        <v>19088.063539999999</v>
      </c>
      <c r="T1711" s="6">
        <v>422518.3</v>
      </c>
    </row>
    <row r="1712" spans="1:20">
      <c r="A1712" s="5" t="s">
        <v>12</v>
      </c>
      <c r="B1712" s="2" t="s">
        <v>2263</v>
      </c>
      <c r="C1712" s="2" t="s">
        <v>14</v>
      </c>
      <c r="D1712" s="3" t="s">
        <v>15</v>
      </c>
      <c r="E1712" s="2" t="s">
        <v>2264</v>
      </c>
      <c r="F1712" s="2" t="str">
        <f t="shared" si="182"/>
        <v>KWS-750B-</v>
      </c>
      <c r="G1712" s="2" t="str">
        <f t="shared" si="183"/>
        <v/>
      </c>
      <c r="H1712" s="2" t="str">
        <f t="shared" si="184"/>
        <v/>
      </c>
      <c r="I1712" s="15" t="str">
        <f t="shared" si="185"/>
        <v/>
      </c>
      <c r="J1712" s="15" t="str">
        <f t="shared" si="188"/>
        <v/>
      </c>
      <c r="K1712" s="2">
        <f ca="1">IFERROR(
TRIM(_xlfn.TEXTAFTER(_xlfn.TEXTBEFORE(_xlfn.TEXTAFTER(tblRaw[[#This Row],[GOODS DESCRIPTION]],"QTY"),"/")," ")),
tblRaw[[#This Row],[Unit of measure]]
)</f>
        <v>0</v>
      </c>
      <c r="L1712" s="2" t="str">
        <f t="shared" si="186"/>
        <v/>
      </c>
      <c r="M1712" s="2" t="str">
        <f t="shared" si="187"/>
        <v/>
      </c>
      <c r="N1712" s="2">
        <v>46044</v>
      </c>
      <c r="O1712" s="2" t="s">
        <v>1069</v>
      </c>
      <c r="P1712" s="2">
        <v>71.227149249999997</v>
      </c>
      <c r="Q1712" s="2">
        <v>3279582.86</v>
      </c>
      <c r="R1712" s="2">
        <v>0.99688102499999998</v>
      </c>
      <c r="S1712" s="2">
        <v>45900.389920000001</v>
      </c>
      <c r="T1712" s="6">
        <v>797594.5</v>
      </c>
    </row>
    <row r="1713" spans="1:20">
      <c r="A1713" s="5" t="s">
        <v>12</v>
      </c>
      <c r="B1713" s="2" t="s">
        <v>2265</v>
      </c>
      <c r="C1713" s="2" t="s">
        <v>14</v>
      </c>
      <c r="D1713" s="3" t="s">
        <v>15</v>
      </c>
      <c r="E1713" s="2" t="s">
        <v>2266</v>
      </c>
      <c r="F1713" s="2" t="str">
        <f t="shared" si="182"/>
        <v>STAINLESS</v>
      </c>
      <c r="G1713" s="2" t="str">
        <f t="shared" si="183"/>
        <v>STEEL SPORTS BOTTLE 750ML S-308-C6</v>
      </c>
      <c r="H1713" s="2" t="str">
        <f t="shared" si="184"/>
        <v>TOTAL NET WT.3407.04 KGS</v>
      </c>
      <c r="I1713" s="15" t="str">
        <f t="shared" si="185"/>
        <v>TOTAL</v>
      </c>
      <c r="J1713" s="15" t="str">
        <f t="shared" si="188"/>
        <v/>
      </c>
      <c r="K1713" s="2">
        <f ca="1">IFERROR(
TRIM(_xlfn.TEXTAFTER(_xlfn.TEXTBEFORE(_xlfn.TEXTAFTER(tblRaw[[#This Row],[GOODS DESCRIPTION]],"QTY"),"/")," ")),
tblRaw[[#This Row],[Unit of measure]]
)</f>
        <v>0</v>
      </c>
      <c r="L1713" s="2" t="str">
        <f t="shared" si="186"/>
        <v/>
      </c>
      <c r="M1713" s="2" t="str">
        <f t="shared" si="187"/>
        <v/>
      </c>
      <c r="N1713" s="2">
        <v>20160</v>
      </c>
      <c r="O1713" s="2" t="s">
        <v>1069</v>
      </c>
      <c r="P1713" s="2">
        <v>75.413137899999995</v>
      </c>
      <c r="Q1713" s="2">
        <v>1520328.86</v>
      </c>
      <c r="R1713" s="2">
        <v>1.0554672899999999</v>
      </c>
      <c r="S1713" s="2">
        <v>21278.220570000001</v>
      </c>
      <c r="T1713" s="6">
        <v>369744</v>
      </c>
    </row>
    <row r="1714" spans="1:20">
      <c r="A1714" s="5" t="s">
        <v>12</v>
      </c>
      <c r="B1714" s="2" t="s">
        <v>2265</v>
      </c>
      <c r="C1714" s="2" t="s">
        <v>14</v>
      </c>
      <c r="D1714" s="3" t="s">
        <v>15</v>
      </c>
      <c r="E1714" s="2" t="s">
        <v>2267</v>
      </c>
      <c r="F1714" s="2" t="str">
        <f t="shared" si="182"/>
        <v>STAINLESS</v>
      </c>
      <c r="G1714" s="2" t="str">
        <f t="shared" si="183"/>
        <v>STEEL COLA BOTTLE 750ML SK750 SL-01</v>
      </c>
      <c r="H1714" s="2" t="str">
        <f t="shared" si="184"/>
        <v>TOTAL NT WT.4147.20 KGS</v>
      </c>
      <c r="I1714" s="15" t="str">
        <f t="shared" si="185"/>
        <v/>
      </c>
      <c r="J1714" s="15" t="str">
        <f t="shared" si="188"/>
        <v/>
      </c>
      <c r="K1714" s="2">
        <f ca="1">IFERROR(
TRIM(_xlfn.TEXTAFTER(_xlfn.TEXTBEFORE(_xlfn.TEXTAFTER(tblRaw[[#This Row],[GOODS DESCRIPTION]],"QTY"),"/")," ")),
tblRaw[[#This Row],[Unit of measure]]
)</f>
        <v>0</v>
      </c>
      <c r="L1714" s="2" t="str">
        <f t="shared" si="186"/>
        <v/>
      </c>
      <c r="M1714" s="2" t="str">
        <f t="shared" si="187"/>
        <v/>
      </c>
      <c r="N1714" s="2">
        <v>21600</v>
      </c>
      <c r="O1714" s="2" t="s">
        <v>1069</v>
      </c>
      <c r="P1714" s="2">
        <v>92.619227309999999</v>
      </c>
      <c r="Q1714" s="2">
        <v>2000575.31</v>
      </c>
      <c r="R1714" s="2">
        <v>1.2962802980000001</v>
      </c>
      <c r="S1714" s="2">
        <v>27999.654439999998</v>
      </c>
      <c r="T1714" s="6">
        <v>486539.9</v>
      </c>
    </row>
    <row r="1715" spans="1:20">
      <c r="A1715" s="5" t="s">
        <v>12</v>
      </c>
      <c r="B1715" s="2" t="s">
        <v>2268</v>
      </c>
      <c r="C1715" s="2" t="s">
        <v>14</v>
      </c>
      <c r="D1715" s="3" t="s">
        <v>15</v>
      </c>
      <c r="E1715" s="2" t="s">
        <v>2269</v>
      </c>
      <c r="F1715" s="2" t="str">
        <f t="shared" si="182"/>
        <v>STEEL</v>
      </c>
      <c r="G1715" s="2" t="str">
        <f t="shared" si="183"/>
        <v>HOOK 3 PCS SET-2628</v>
      </c>
      <c r="H1715" s="2" t="str">
        <f t="shared" si="184"/>
        <v>TOTAL 68760 SET</v>
      </c>
      <c r="I1715" s="15" t="str">
        <f t="shared" si="185"/>
        <v>TOTAL</v>
      </c>
      <c r="J1715" s="15" t="str">
        <f t="shared" si="188"/>
        <v/>
      </c>
      <c r="K1715" s="2">
        <f ca="1">IFERROR(
TRIM(_xlfn.TEXTAFTER(_xlfn.TEXTBEFORE(_xlfn.TEXTAFTER(tblRaw[[#This Row],[GOODS DESCRIPTION]],"QTY"),"/")," ")),
tblRaw[[#This Row],[Unit of measure]]
)</f>
        <v>0</v>
      </c>
      <c r="L1715" s="2" t="str">
        <f t="shared" si="186"/>
        <v/>
      </c>
      <c r="M1715" s="2" t="str">
        <f t="shared" si="187"/>
        <v/>
      </c>
      <c r="N1715" s="2">
        <v>2330.1999999999998</v>
      </c>
      <c r="O1715" s="2" t="s">
        <v>17</v>
      </c>
      <c r="P1715" s="2">
        <v>990.76640199999997</v>
      </c>
      <c r="Q1715" s="2">
        <v>2308683.87</v>
      </c>
      <c r="R1715" s="2">
        <v>13.808590969999999</v>
      </c>
      <c r="S1715" s="2">
        <v>32176.778679999999</v>
      </c>
      <c r="T1715" s="6">
        <v>561471.9</v>
      </c>
    </row>
    <row r="1716" spans="1:20">
      <c r="A1716" s="5" t="s">
        <v>12</v>
      </c>
      <c r="B1716" s="2" t="s">
        <v>2268</v>
      </c>
      <c r="C1716" s="2" t="s">
        <v>14</v>
      </c>
      <c r="D1716" s="3" t="s">
        <v>15</v>
      </c>
      <c r="E1716" s="2" t="s">
        <v>2270</v>
      </c>
      <c r="F1716" s="2" t="str">
        <f t="shared" si="182"/>
        <v>STAINLESS</v>
      </c>
      <c r="G1716" s="2" t="str">
        <f t="shared" si="183"/>
        <v>STEEL SPORTS BOTTLE 600ML S115-NP-21</v>
      </c>
      <c r="H1716" s="2" t="str">
        <f t="shared" si="184"/>
        <v>TOTAL NT WT.4069.91 KGS</v>
      </c>
      <c r="I1716" s="15" t="str">
        <f t="shared" si="185"/>
        <v>TOTAL</v>
      </c>
      <c r="J1716" s="15" t="str">
        <f t="shared" si="188"/>
        <v/>
      </c>
      <c r="K1716" s="2">
        <f ca="1">IFERROR(
TRIM(_xlfn.TEXTAFTER(_xlfn.TEXTBEFORE(_xlfn.TEXTAFTER(tblRaw[[#This Row],[GOODS DESCRIPTION]],"QTY"),"/")," ")),
tblRaw[[#This Row],[Unit of measure]]
)</f>
        <v>0</v>
      </c>
      <c r="L1716" s="2" t="str">
        <f t="shared" si="186"/>
        <v/>
      </c>
      <c r="M1716" s="2" t="str">
        <f t="shared" si="187"/>
        <v/>
      </c>
      <c r="N1716" s="2">
        <v>23580</v>
      </c>
      <c r="O1716" s="2" t="s">
        <v>1069</v>
      </c>
      <c r="P1716" s="2">
        <v>83.975290920000006</v>
      </c>
      <c r="Q1716" s="2">
        <v>1980137.36</v>
      </c>
      <c r="R1716" s="2">
        <v>1.1703873300000001</v>
      </c>
      <c r="S1716" s="2">
        <v>27597.733240000001</v>
      </c>
      <c r="T1716" s="6">
        <v>481569.4</v>
      </c>
    </row>
    <row r="1717" spans="1:20">
      <c r="A1717" s="5" t="s">
        <v>12</v>
      </c>
      <c r="B1717" s="2" t="s">
        <v>2268</v>
      </c>
      <c r="C1717" s="2" t="s">
        <v>14</v>
      </c>
      <c r="D1717" s="3" t="s">
        <v>15</v>
      </c>
      <c r="E1717" s="2" t="s">
        <v>2271</v>
      </c>
      <c r="F1717" s="2" t="str">
        <f t="shared" si="182"/>
        <v>STEEL</v>
      </c>
      <c r="G1717" s="2" t="str">
        <f t="shared" si="183"/>
        <v>ZHARA-NP-003</v>
      </c>
      <c r="H1717" s="2" t="str">
        <f t="shared" si="184"/>
        <v>TOTAL NET WT.1466.40 KGS</v>
      </c>
      <c r="I1717" s="15" t="str">
        <f t="shared" si="185"/>
        <v>TOTAL</v>
      </c>
      <c r="J1717" s="15" t="str">
        <f t="shared" si="188"/>
        <v/>
      </c>
      <c r="K1717" s="2">
        <f ca="1">IFERROR(
TRIM(_xlfn.TEXTAFTER(_xlfn.TEXTBEFORE(_xlfn.TEXTAFTER(tblRaw[[#This Row],[GOODS DESCRIPTION]],"QTY"),"/")," ")),
tblRaw[[#This Row],[Unit of measure]]
)</f>
        <v>0</v>
      </c>
      <c r="L1717" s="2" t="str">
        <f t="shared" si="186"/>
        <v/>
      </c>
      <c r="M1717" s="2" t="str">
        <f t="shared" si="187"/>
        <v/>
      </c>
      <c r="N1717" s="2">
        <v>15600</v>
      </c>
      <c r="O1717" s="2" t="s">
        <v>1069</v>
      </c>
      <c r="P1717" s="2">
        <v>33.151211539999998</v>
      </c>
      <c r="Q1717" s="2">
        <v>517158.9</v>
      </c>
      <c r="R1717" s="2">
        <v>0.46203779099999998</v>
      </c>
      <c r="S1717" s="2">
        <v>7207.7895470000003</v>
      </c>
      <c r="T1717" s="6">
        <v>125773.1</v>
      </c>
    </row>
    <row r="1718" spans="1:20">
      <c r="A1718" s="5" t="s">
        <v>12</v>
      </c>
      <c r="B1718" s="2" t="s">
        <v>2268</v>
      </c>
      <c r="C1718" s="2" t="s">
        <v>14</v>
      </c>
      <c r="D1718" s="3" t="s">
        <v>15</v>
      </c>
      <c r="E1718" s="2" t="s">
        <v>2272</v>
      </c>
      <c r="F1718" s="2" t="str">
        <f t="shared" si="182"/>
        <v>STAINLESS</v>
      </c>
      <c r="G1718" s="2" t="str">
        <f t="shared" si="183"/>
        <v>STEEL SPORTS BOTTLE 750ML S-308-C6-NP-20</v>
      </c>
      <c r="H1718" s="2" t="str">
        <f t="shared" si="184"/>
        <v>TOTAL NTWT.3289.39 KGS</v>
      </c>
      <c r="I1718" s="15" t="str">
        <f t="shared" si="185"/>
        <v>TOTAL</v>
      </c>
      <c r="J1718" s="15" t="str">
        <f t="shared" si="188"/>
        <v/>
      </c>
      <c r="K1718" s="2">
        <f ca="1">IFERROR(
TRIM(_xlfn.TEXTAFTER(_xlfn.TEXTBEFORE(_xlfn.TEXTAFTER(tblRaw[[#This Row],[GOODS DESCRIPTION]],"QTY"),"/")," ")),
tblRaw[[#This Row],[Unit of measure]]
)</f>
        <v>0</v>
      </c>
      <c r="L1718" s="2" t="str">
        <f t="shared" si="186"/>
        <v/>
      </c>
      <c r="M1718" s="2" t="str">
        <f t="shared" si="187"/>
        <v/>
      </c>
      <c r="N1718" s="2">
        <v>19080</v>
      </c>
      <c r="O1718" s="2" t="s">
        <v>1069</v>
      </c>
      <c r="P1718" s="2">
        <v>75.554843820000002</v>
      </c>
      <c r="Q1718" s="2">
        <v>1441586.42</v>
      </c>
      <c r="R1718" s="2">
        <v>1.053029182</v>
      </c>
      <c r="S1718" s="2">
        <v>20091.79679</v>
      </c>
      <c r="T1718" s="6">
        <v>350593.8</v>
      </c>
    </row>
    <row r="1719" spans="1:20">
      <c r="A1719" s="5" t="s">
        <v>12</v>
      </c>
      <c r="B1719" s="2" t="s">
        <v>2273</v>
      </c>
      <c r="C1719" s="2" t="s">
        <v>14</v>
      </c>
      <c r="D1719" s="3" t="s">
        <v>15</v>
      </c>
      <c r="E1719" s="2" t="s">
        <v>2274</v>
      </c>
      <c r="F1719" s="2" t="str">
        <f t="shared" si="182"/>
        <v>STAINLESS</v>
      </c>
      <c r="G1719" s="2" t="str">
        <f t="shared" si="183"/>
        <v>STEEL SPORTS BOTTLE</v>
      </c>
      <c r="H1719" s="2" t="str">
        <f t="shared" si="184"/>
        <v>ITEM NO: KWB-600F</v>
      </c>
      <c r="I1719" s="15" t="str">
        <f t="shared" si="185"/>
        <v>ITEM</v>
      </c>
      <c r="J1719" s="15" t="str">
        <f t="shared" si="188"/>
        <v/>
      </c>
      <c r="K1719" s="2">
        <f ca="1">IFERROR(
TRIM(_xlfn.TEXTAFTER(_xlfn.TEXTBEFORE(_xlfn.TEXTAFTER(tblRaw[[#This Row],[GOODS DESCRIPTION]],"QTY"),"/")," ")),
tblRaw[[#This Row],[Unit of measure]]
)</f>
        <v>0</v>
      </c>
      <c r="L1719" s="2" t="str">
        <f t="shared" si="186"/>
        <v/>
      </c>
      <c r="M1719" s="2" t="str">
        <f t="shared" si="187"/>
        <v/>
      </c>
      <c r="N1719" s="2">
        <v>7875</v>
      </c>
      <c r="O1719" s="2" t="s">
        <v>17</v>
      </c>
      <c r="P1719" s="2">
        <v>498.23111239999997</v>
      </c>
      <c r="Q1719" s="2">
        <v>3923570.01</v>
      </c>
      <c r="R1719" s="2">
        <v>6.9439876290000004</v>
      </c>
      <c r="S1719" s="2">
        <v>54683.902580000002</v>
      </c>
      <c r="T1719" s="6">
        <v>954212.2</v>
      </c>
    </row>
    <row r="1720" spans="1:20">
      <c r="A1720" s="5" t="s">
        <v>12</v>
      </c>
      <c r="B1720" s="2" t="s">
        <v>2275</v>
      </c>
      <c r="C1720" s="2" t="s">
        <v>14</v>
      </c>
      <c r="D1720" s="3" t="s">
        <v>18</v>
      </c>
      <c r="E1720" s="2" t="s">
        <v>2276</v>
      </c>
      <c r="F1720" s="2" t="str">
        <f t="shared" si="182"/>
        <v>STEEL</v>
      </c>
      <c r="G1720" s="2" t="str">
        <f t="shared" si="183"/>
        <v>SCRUBBER -ANG-537</v>
      </c>
      <c r="H1720" s="2" t="str">
        <f t="shared" si="184"/>
        <v>TOTAL NET WT.5905.50 KGS</v>
      </c>
      <c r="I1720" s="15" t="str">
        <f t="shared" si="185"/>
        <v/>
      </c>
      <c r="J1720" s="15" t="str">
        <f t="shared" si="188"/>
        <v/>
      </c>
      <c r="K1720" s="2">
        <f ca="1">IFERROR(
TRIM(_xlfn.TEXTAFTER(_xlfn.TEXTBEFORE(_xlfn.TEXTAFTER(tblRaw[[#This Row],[GOODS DESCRIPTION]],"QTY"),"/")," ")),
tblRaw[[#This Row],[Unit of measure]]
)</f>
        <v>0</v>
      </c>
      <c r="L1720" s="2" t="str">
        <f t="shared" si="186"/>
        <v/>
      </c>
      <c r="M1720" s="2" t="str">
        <f t="shared" si="187"/>
        <v/>
      </c>
      <c r="N1720" s="2">
        <v>274320</v>
      </c>
      <c r="O1720" s="2" t="s">
        <v>1069</v>
      </c>
      <c r="P1720" s="2">
        <v>4.8963239649999997</v>
      </c>
      <c r="Q1720" s="2">
        <v>1343159.59</v>
      </c>
      <c r="R1720" s="2">
        <v>6.8241448999999996E-2</v>
      </c>
      <c r="S1720" s="2">
        <v>18719.994289999999</v>
      </c>
      <c r="T1720" s="6">
        <v>416110.9</v>
      </c>
    </row>
    <row r="1721" spans="1:20">
      <c r="A1721" s="5" t="s">
        <v>12</v>
      </c>
      <c r="B1721" s="2" t="s">
        <v>2277</v>
      </c>
      <c r="C1721" s="2" t="s">
        <v>14</v>
      </c>
      <c r="D1721" s="3" t="s">
        <v>15</v>
      </c>
      <c r="E1721" s="2" t="s">
        <v>2278</v>
      </c>
      <c r="F1721" s="2" t="str">
        <f t="shared" si="182"/>
        <v>STEEL</v>
      </c>
      <c r="G1721" s="2" t="str">
        <f t="shared" si="183"/>
        <v>TEA STRAINER -NP-55</v>
      </c>
      <c r="H1721" s="2" t="str">
        <f t="shared" si="184"/>
        <v>TOTAL NET WT.2318.40 KGS</v>
      </c>
      <c r="I1721" s="15" t="str">
        <f t="shared" si="185"/>
        <v>TOTAL</v>
      </c>
      <c r="J1721" s="15" t="str">
        <f t="shared" si="188"/>
        <v/>
      </c>
      <c r="K1721" s="2">
        <f ca="1">IFERROR(
TRIM(_xlfn.TEXTAFTER(_xlfn.TEXTBEFORE(_xlfn.TEXTAFTER(tblRaw[[#This Row],[GOODS DESCRIPTION]],"QTY"),"/")," ")),
tblRaw[[#This Row],[Unit of measure]]
)</f>
        <v>0</v>
      </c>
      <c r="L1721" s="2" t="str">
        <f t="shared" si="186"/>
        <v/>
      </c>
      <c r="M1721" s="2" t="str">
        <f t="shared" si="187"/>
        <v/>
      </c>
      <c r="N1721" s="2">
        <v>50400</v>
      </c>
      <c r="O1721" s="2" t="s">
        <v>1069</v>
      </c>
      <c r="P1721" s="2">
        <v>22.76209266</v>
      </c>
      <c r="Q1721" s="2">
        <v>1147209.47</v>
      </c>
      <c r="R1721" s="2">
        <v>0.31724171000000001</v>
      </c>
      <c r="S1721" s="2">
        <v>15988.98216</v>
      </c>
      <c r="T1721" s="6">
        <v>279001.3</v>
      </c>
    </row>
    <row r="1722" spans="1:20">
      <c r="A1722" s="5" t="s">
        <v>12</v>
      </c>
      <c r="B1722" s="2" t="s">
        <v>2277</v>
      </c>
      <c r="C1722" s="2" t="s">
        <v>14</v>
      </c>
      <c r="D1722" s="3" t="s">
        <v>15</v>
      </c>
      <c r="E1722" s="2" t="s">
        <v>2279</v>
      </c>
      <c r="F1722" s="2" t="str">
        <f t="shared" si="182"/>
        <v>STAINLESS</v>
      </c>
      <c r="G1722" s="2" t="str">
        <f t="shared" si="183"/>
        <v>STEEL COLA BOTTLE 750ML SK750 SL-01</v>
      </c>
      <c r="H1722" s="2" t="str">
        <f t="shared" si="184"/>
        <v>TOTAL NT WT.5075.46 KGS</v>
      </c>
      <c r="I1722" s="15" t="str">
        <f t="shared" si="185"/>
        <v/>
      </c>
      <c r="J1722" s="15" t="str">
        <f t="shared" si="188"/>
        <v/>
      </c>
      <c r="K1722" s="2">
        <f ca="1">IFERROR(
TRIM(_xlfn.TEXTAFTER(_xlfn.TEXTBEFORE(_xlfn.TEXTAFTER(tblRaw[[#This Row],[GOODS DESCRIPTION]],"QTY"),"/")," ")),
tblRaw[[#This Row],[Unit of measure]]
)</f>
        <v>0</v>
      </c>
      <c r="L1722" s="2" t="str">
        <f t="shared" si="186"/>
        <v/>
      </c>
      <c r="M1722" s="2" t="str">
        <f t="shared" si="187"/>
        <v/>
      </c>
      <c r="N1722" s="2">
        <v>26028</v>
      </c>
      <c r="O1722" s="2" t="s">
        <v>1069</v>
      </c>
      <c r="P1722" s="2">
        <v>95.152162290000007</v>
      </c>
      <c r="Q1722" s="2">
        <v>2476620.48</v>
      </c>
      <c r="R1722" s="2">
        <v>1.326162541</v>
      </c>
      <c r="S1722" s="2">
        <v>34517.358610000003</v>
      </c>
      <c r="T1722" s="6">
        <v>602314.1</v>
      </c>
    </row>
    <row r="1723" spans="1:20">
      <c r="A1723" s="5" t="s">
        <v>12</v>
      </c>
      <c r="B1723" s="2" t="s">
        <v>2277</v>
      </c>
      <c r="C1723" s="2" t="s">
        <v>14</v>
      </c>
      <c r="D1723" s="3" t="s">
        <v>15</v>
      </c>
      <c r="E1723" s="2" t="s">
        <v>2280</v>
      </c>
      <c r="F1723" s="2" t="str">
        <f t="shared" si="182"/>
        <v>STEEL</v>
      </c>
      <c r="G1723" s="2" t="str">
        <f t="shared" si="183"/>
        <v>ZHARA -NP-003</v>
      </c>
      <c r="H1723" s="2" t="str">
        <f t="shared" si="184"/>
        <v>TOTAL NET WT.5854.32 KGS</v>
      </c>
      <c r="I1723" s="15" t="str">
        <f t="shared" si="185"/>
        <v>TOTAL</v>
      </c>
      <c r="J1723" s="15" t="str">
        <f t="shared" si="188"/>
        <v/>
      </c>
      <c r="K1723" s="2">
        <f ca="1">IFERROR(
TRIM(_xlfn.TEXTAFTER(_xlfn.TEXTBEFORE(_xlfn.TEXTAFTER(tblRaw[[#This Row],[GOODS DESCRIPTION]],"QTY"),"/")," ")),
tblRaw[[#This Row],[Unit of measure]]
)</f>
        <v>0</v>
      </c>
      <c r="L1723" s="2" t="str">
        <f t="shared" si="186"/>
        <v/>
      </c>
      <c r="M1723" s="2" t="str">
        <f t="shared" si="187"/>
        <v/>
      </c>
      <c r="N1723" s="2">
        <v>62280</v>
      </c>
      <c r="O1723" s="2" t="s">
        <v>1069</v>
      </c>
      <c r="P1723" s="2">
        <v>32.49588215</v>
      </c>
      <c r="Q1723" s="2">
        <v>2023843.54</v>
      </c>
      <c r="R1723" s="2">
        <v>0.45290428100000002</v>
      </c>
      <c r="S1723" s="2">
        <v>28206.87861</v>
      </c>
      <c r="T1723" s="6">
        <v>492198.8</v>
      </c>
    </row>
    <row r="1724" spans="1:20">
      <c r="A1724" s="5" t="s">
        <v>12</v>
      </c>
      <c r="B1724" s="2" t="s">
        <v>2277</v>
      </c>
      <c r="C1724" s="2" t="s">
        <v>14</v>
      </c>
      <c r="D1724" s="3" t="s">
        <v>15</v>
      </c>
      <c r="E1724" s="2" t="s">
        <v>2281</v>
      </c>
      <c r="F1724" s="2" t="str">
        <f t="shared" si="182"/>
        <v>STAINLESS</v>
      </c>
      <c r="G1724" s="2" t="str">
        <f t="shared" si="183"/>
        <v>STEEL SPORTS BOTTLE 600ML S115-NP-21</v>
      </c>
      <c r="H1724" s="2" t="str">
        <f t="shared" si="184"/>
        <v>TOTAL NT WT.2606.832 KGS</v>
      </c>
      <c r="I1724" s="15" t="str">
        <f t="shared" si="185"/>
        <v>TOTAL</v>
      </c>
      <c r="J1724" s="15" t="str">
        <f t="shared" si="188"/>
        <v/>
      </c>
      <c r="K1724" s="2">
        <f ca="1">IFERROR(
TRIM(_xlfn.TEXTAFTER(_xlfn.TEXTBEFORE(_xlfn.TEXTAFTER(tblRaw[[#This Row],[GOODS DESCRIPTION]],"QTY"),"/")," ")),
tblRaw[[#This Row],[Unit of measure]]
)</f>
        <v>0</v>
      </c>
      <c r="L1724" s="2" t="str">
        <f t="shared" si="186"/>
        <v/>
      </c>
      <c r="M1724" s="2" t="str">
        <f t="shared" si="187"/>
        <v/>
      </c>
      <c r="N1724" s="2">
        <v>15156</v>
      </c>
      <c r="O1724" s="2" t="s">
        <v>1069</v>
      </c>
      <c r="P1724" s="2">
        <v>85.28289126</v>
      </c>
      <c r="Q1724" s="2">
        <v>1292547.5</v>
      </c>
      <c r="R1724" s="2">
        <v>1.1886117249999999</v>
      </c>
      <c r="S1724" s="2">
        <v>18014.599300000002</v>
      </c>
      <c r="T1724" s="6">
        <v>314347.59999999998</v>
      </c>
    </row>
    <row r="1725" spans="1:20">
      <c r="A1725" s="5" t="s">
        <v>12</v>
      </c>
      <c r="B1725" s="2" t="s">
        <v>2282</v>
      </c>
      <c r="C1725" s="2" t="s">
        <v>14</v>
      </c>
      <c r="D1725" s="3" t="s">
        <v>18</v>
      </c>
      <c r="E1725" s="2" t="s">
        <v>2283</v>
      </c>
      <c r="F1725" s="2" t="str">
        <f t="shared" si="182"/>
        <v>8001-1PCS</v>
      </c>
      <c r="G1725" s="2" t="str">
        <f t="shared" si="183"/>
        <v>- STEEL SCRUBBER</v>
      </c>
      <c r="H1725" s="2" t="str">
        <f t="shared" si="184"/>
        <v>MADE UP MILD STEEL</v>
      </c>
      <c r="I1725" s="15" t="str">
        <f t="shared" si="185"/>
        <v>MADE</v>
      </c>
      <c r="J1725" s="15" t="str">
        <f t="shared" si="188"/>
        <v/>
      </c>
      <c r="K1725" s="2">
        <f ca="1">IFERROR(
TRIM(_xlfn.TEXTAFTER(_xlfn.TEXTBEFORE(_xlfn.TEXTAFTER(tblRaw[[#This Row],[GOODS DESCRIPTION]],"QTY"),"/")," ")),
tblRaw[[#This Row],[Unit of measure]]
)</f>
        <v>0</v>
      </c>
      <c r="L1725" s="2" t="str">
        <f t="shared" si="186"/>
        <v/>
      </c>
      <c r="M1725" s="2" t="str">
        <f t="shared" si="187"/>
        <v/>
      </c>
      <c r="N1725" s="2">
        <v>83000</v>
      </c>
      <c r="O1725" s="2" t="s">
        <v>2187</v>
      </c>
      <c r="P1725" s="2">
        <v>7.2763420480000001</v>
      </c>
      <c r="Q1725" s="2">
        <v>603936.39</v>
      </c>
      <c r="R1725" s="2">
        <v>0.101412433</v>
      </c>
      <c r="S1725" s="2">
        <v>8417.2319160000006</v>
      </c>
      <c r="T1725" s="6">
        <v>187099.5</v>
      </c>
    </row>
    <row r="1726" spans="1:20">
      <c r="A1726" s="5" t="s">
        <v>12</v>
      </c>
      <c r="B1726" s="2" t="s">
        <v>2284</v>
      </c>
      <c r="C1726" s="2" t="s">
        <v>14</v>
      </c>
      <c r="D1726" s="3" t="s">
        <v>15</v>
      </c>
      <c r="E1726" s="2" t="s">
        <v>2285</v>
      </c>
      <c r="F1726" s="2" t="str">
        <f t="shared" si="182"/>
        <v>STEEL</v>
      </c>
      <c r="G1726" s="2" t="str">
        <f t="shared" si="183"/>
        <v>ROUND CONTAINER -6856</v>
      </c>
      <c r="H1726" s="2" t="str">
        <f t="shared" si="184"/>
        <v>TOTAL NET WT.4400 KGS</v>
      </c>
      <c r="I1726" s="15" t="str">
        <f t="shared" si="185"/>
        <v/>
      </c>
      <c r="J1726" s="15" t="str">
        <f t="shared" si="188"/>
        <v/>
      </c>
      <c r="K1726" s="2">
        <f ca="1">IFERROR(
TRIM(_xlfn.TEXTAFTER(_xlfn.TEXTBEFORE(_xlfn.TEXTAFTER(tblRaw[[#This Row],[GOODS DESCRIPTION]],"QTY"),"/")," ")),
tblRaw[[#This Row],[Unit of measure]]
)</f>
        <v>0</v>
      </c>
      <c r="L1726" s="2" t="str">
        <f t="shared" si="186"/>
        <v/>
      </c>
      <c r="M1726" s="2" t="str">
        <f t="shared" si="187"/>
        <v/>
      </c>
      <c r="N1726" s="2">
        <v>52800</v>
      </c>
      <c r="O1726" s="2" t="s">
        <v>1069</v>
      </c>
      <c r="P1726" s="2">
        <v>44.5127661</v>
      </c>
      <c r="Q1726" s="2">
        <v>2350274.0499999998</v>
      </c>
      <c r="R1726" s="2">
        <v>0.61018185199999997</v>
      </c>
      <c r="S1726" s="2">
        <v>32217.601780000001</v>
      </c>
      <c r="T1726" s="6">
        <v>571586.6</v>
      </c>
    </row>
    <row r="1727" spans="1:20">
      <c r="A1727" s="5" t="s">
        <v>12</v>
      </c>
      <c r="B1727" s="2" t="s">
        <v>2286</v>
      </c>
      <c r="C1727" s="2" t="s">
        <v>14</v>
      </c>
      <c r="D1727" s="3" t="s">
        <v>15</v>
      </c>
      <c r="E1727" s="2" t="s">
        <v>2287</v>
      </c>
      <c r="F1727" s="2" t="str">
        <f t="shared" si="182"/>
        <v>RYX-02-021A</v>
      </c>
      <c r="G1727" s="2" t="str">
        <f t="shared" si="183"/>
        <v>MILD STEEL MULTI FUNCTION CLOTH STAND</v>
      </c>
      <c r="H1727" s="2" t="str">
        <f t="shared" si="184"/>
        <v>OTHER ARTICLES OF HOUSEHOLD OF IRON &amp; STEEL</v>
      </c>
      <c r="I1727" s="15" t="str">
        <f t="shared" si="185"/>
        <v/>
      </c>
      <c r="J1727" s="15" t="str">
        <f t="shared" si="188"/>
        <v/>
      </c>
      <c r="K1727" s="2">
        <f ca="1">IFERROR(
TRIM(_xlfn.TEXTAFTER(_xlfn.TEXTBEFORE(_xlfn.TEXTAFTER(tblRaw[[#This Row],[GOODS DESCRIPTION]],"QTY"),"/")," ")),
tblRaw[[#This Row],[Unit of measure]]
)</f>
        <v>0</v>
      </c>
      <c r="L1727" s="2" t="str">
        <f t="shared" si="186"/>
        <v/>
      </c>
      <c r="M1727" s="2" t="str">
        <f t="shared" si="187"/>
        <v/>
      </c>
      <c r="N1727" s="2">
        <v>2592</v>
      </c>
      <c r="O1727" s="2" t="s">
        <v>1069</v>
      </c>
      <c r="P1727" s="2">
        <v>693.18043980000004</v>
      </c>
      <c r="Q1727" s="2">
        <v>1796723.7</v>
      </c>
      <c r="R1727" s="2">
        <v>9.5021307719999992</v>
      </c>
      <c r="S1727" s="2">
        <v>24629.522959999998</v>
      </c>
      <c r="T1727" s="6">
        <v>436963.2</v>
      </c>
    </row>
    <row r="1728" spans="1:20">
      <c r="A1728" s="5" t="s">
        <v>12</v>
      </c>
      <c r="B1728" s="2" t="s">
        <v>2288</v>
      </c>
      <c r="C1728" s="2" t="s">
        <v>14</v>
      </c>
      <c r="D1728" s="3" t="s">
        <v>15</v>
      </c>
      <c r="E1728" s="2" t="s">
        <v>2289</v>
      </c>
      <c r="F1728" s="2" t="str">
        <f t="shared" si="182"/>
        <v>STEEL</v>
      </c>
      <c r="G1728" s="2" t="str">
        <f t="shared" si="183"/>
        <v>TEA STRAINER-NP-55</v>
      </c>
      <c r="H1728" s="2" t="str">
        <f t="shared" si="184"/>
        <v>TOTAL 2268 KGS</v>
      </c>
      <c r="I1728" s="15" t="str">
        <f t="shared" si="185"/>
        <v>TOTAL</v>
      </c>
      <c r="J1728" s="15" t="str">
        <f t="shared" si="188"/>
        <v/>
      </c>
      <c r="K1728" s="2">
        <f ca="1">IFERROR(
TRIM(_xlfn.TEXTAFTER(_xlfn.TEXTBEFORE(_xlfn.TEXTAFTER(tblRaw[[#This Row],[GOODS DESCRIPTION]],"QTY"),"/")," ")),
tblRaw[[#This Row],[Unit of measure]]
)</f>
        <v>0</v>
      </c>
      <c r="L1728" s="2" t="str">
        <f t="shared" si="186"/>
        <v/>
      </c>
      <c r="M1728" s="2" t="str">
        <f t="shared" si="187"/>
        <v/>
      </c>
      <c r="N1728" s="2">
        <v>50400</v>
      </c>
      <c r="O1728" s="2" t="s">
        <v>1069</v>
      </c>
      <c r="P1728" s="2">
        <v>23.080388289999998</v>
      </c>
      <c r="Q1728" s="2">
        <v>1163251.57</v>
      </c>
      <c r="R1728" s="2">
        <v>0.31638640600000001</v>
      </c>
      <c r="S1728" s="2">
        <v>15945.87485</v>
      </c>
      <c r="T1728" s="6">
        <v>282902.8</v>
      </c>
    </row>
    <row r="1729" spans="1:20">
      <c r="A1729" s="5" t="s">
        <v>12</v>
      </c>
      <c r="B1729" s="2" t="s">
        <v>2288</v>
      </c>
      <c r="C1729" s="2" t="s">
        <v>14</v>
      </c>
      <c r="D1729" s="3" t="s">
        <v>15</v>
      </c>
      <c r="E1729" s="2" t="s">
        <v>2290</v>
      </c>
      <c r="F1729" s="2" t="str">
        <f t="shared" si="182"/>
        <v>STEEL</v>
      </c>
      <c r="G1729" s="2" t="str">
        <f t="shared" si="183"/>
        <v>STRAW 3PCS SET -SB-9</v>
      </c>
      <c r="H1729" s="2" t="str">
        <f t="shared" si="184"/>
        <v>TOTAL 34.00 KGS</v>
      </c>
      <c r="I1729" s="15" t="str">
        <f t="shared" si="185"/>
        <v>TOTAL</v>
      </c>
      <c r="J1729" s="15" t="str">
        <f t="shared" si="188"/>
        <v/>
      </c>
      <c r="K1729" s="2">
        <f ca="1">IFERROR(
TRIM(_xlfn.TEXTAFTER(_xlfn.TEXTBEFORE(_xlfn.TEXTAFTER(tblRaw[[#This Row],[GOODS DESCRIPTION]],"QTY"),"/")," ")),
tblRaw[[#This Row],[Unit of measure]]
)</f>
        <v>0</v>
      </c>
      <c r="L1729" s="2" t="str">
        <f t="shared" si="186"/>
        <v/>
      </c>
      <c r="M1729" s="2" t="str">
        <f t="shared" si="187"/>
        <v/>
      </c>
      <c r="N1729" s="2">
        <v>1000</v>
      </c>
      <c r="O1729" s="2" t="s">
        <v>2187</v>
      </c>
      <c r="P1729" s="2">
        <v>28.183969999999999</v>
      </c>
      <c r="Q1729" s="2">
        <v>28183.97</v>
      </c>
      <c r="R1729" s="2">
        <v>0.38634640199999998</v>
      </c>
      <c r="S1729" s="2">
        <v>386.34640159999998</v>
      </c>
      <c r="T1729" s="6">
        <v>6854.3</v>
      </c>
    </row>
    <row r="1730" spans="1:20">
      <c r="A1730" s="5" t="s">
        <v>12</v>
      </c>
      <c r="B1730" s="2" t="s">
        <v>2288</v>
      </c>
      <c r="C1730" s="2" t="s">
        <v>14</v>
      </c>
      <c r="D1730" s="3" t="s">
        <v>15</v>
      </c>
      <c r="E1730" s="2" t="s">
        <v>2291</v>
      </c>
      <c r="F1730" s="2" t="str">
        <f t="shared" ref="F1730:F1793" si="189">IFERROR(TRIM(LEFT(E1730, FIND(" ", E1730)-1)), "")</f>
        <v>STEEL</v>
      </c>
      <c r="G1730" s="2" t="str">
        <f t="shared" ref="G1730:G1793" si="190">IFERROR(TRIM(MID(E1730, FIND(" ", E1730)+1, FIND("(",E1730)-FIND(" ",E1730)-1)), "")</f>
        <v>ZHARA-NP-003</v>
      </c>
      <c r="H1730" s="2" t="str">
        <f t="shared" ref="H1730:H1793" si="191">IFERROR(MID(E1730, FIND("(",E1730)+1, FIND(")",E1730)-FIND("(",E1730)-1), "")</f>
        <v>TOTAL NET WT.2823.48 KGS</v>
      </c>
      <c r="I1730" s="15" t="str">
        <f t="shared" ref="I1730:I1793" si="192">IFERROR(MID(E1730, FIND("(",E1730, FIND("P",E1730)) + 1, FIND(" ",E1730, FIND("(",E1730)) - FIND("(",E1730) - 1), "")</f>
        <v>TOTAL</v>
      </c>
      <c r="J1730" s="15" t="str">
        <f t="shared" si="188"/>
        <v/>
      </c>
      <c r="K1730" s="2">
        <f ca="1">IFERROR(
TRIM(_xlfn.TEXTAFTER(_xlfn.TEXTBEFORE(_xlfn.TEXTAFTER(tblRaw[[#This Row],[GOODS DESCRIPTION]],"QTY"),"/")," ")),
tblRaw[[#This Row],[Unit of measure]]
)</f>
        <v>0</v>
      </c>
      <c r="L1730" s="2" t="str">
        <f t="shared" ref="L1730:L1793" si="193">IFERROR(--MID(E1730, FIND("USD",E1730)+4, FIND(" ",E1730,FIND("USD",E1730)+5)-FIND("USD",E1730)-4), IFERROR(--MID(E1730,FIND("CNY",E1730)+4,FIND(" ",E1730,FIND("CNY",E1730)+5)-FIND("CNY",E1730)-4),""))</f>
        <v/>
      </c>
      <c r="M1730" s="2" t="str">
        <f t="shared" ref="M1730:M1793" si="194">IFERROR(IF(ISNUMBER(SEARCH("USD",E1730)),"USD",IF(ISNUMBER(SEARCH("CNY",E1730)),"CNY","")), "")</f>
        <v/>
      </c>
      <c r="N1730" s="2">
        <v>30360</v>
      </c>
      <c r="O1730" s="2" t="s">
        <v>1069</v>
      </c>
      <c r="P1730" s="2">
        <v>33.059038209999997</v>
      </c>
      <c r="Q1730" s="2">
        <v>1003672.4</v>
      </c>
      <c r="R1730" s="2">
        <v>0.45317393</v>
      </c>
      <c r="S1730" s="2">
        <v>13758.36052</v>
      </c>
      <c r="T1730" s="6">
        <v>244093.1</v>
      </c>
    </row>
    <row r="1731" spans="1:20">
      <c r="A1731" s="5" t="s">
        <v>12</v>
      </c>
      <c r="B1731" s="2" t="s">
        <v>2292</v>
      </c>
      <c r="C1731" s="2" t="s">
        <v>14</v>
      </c>
      <c r="D1731" s="3" t="s">
        <v>15</v>
      </c>
      <c r="E1731" s="2" t="s">
        <v>2293</v>
      </c>
      <c r="F1731" s="2" t="str">
        <f t="shared" si="189"/>
        <v>STAINLESS</v>
      </c>
      <c r="G1731" s="2" t="str">
        <f t="shared" si="190"/>
        <v>STEEL SPORTS BOTTLE 600ML S115-NP-21</v>
      </c>
      <c r="H1731" s="2" t="str">
        <f t="shared" si="191"/>
        <v>TOTAL NT WT.294.41 KGS</v>
      </c>
      <c r="I1731" s="15" t="str">
        <f t="shared" si="192"/>
        <v>TOTAL</v>
      </c>
      <c r="J1731" s="15" t="str">
        <f t="shared" ref="J1731:J1794" si="195">IFERROR(--SUBSTITUTE(MID(E1731, FIND("QTY", E1731)+4, FIND(" ",E1731, FIND("QTY",E1731)+5)-FIND("QTY",E1731)-4), ",",""),"")</f>
        <v/>
      </c>
      <c r="K1731" s="2">
        <f ca="1">IFERROR(
TRIM(_xlfn.TEXTAFTER(_xlfn.TEXTBEFORE(_xlfn.TEXTAFTER(tblRaw[[#This Row],[GOODS DESCRIPTION]],"QTY"),"/")," ")),
tblRaw[[#This Row],[Unit of measure]]
)</f>
        <v>0</v>
      </c>
      <c r="L1731" s="2" t="str">
        <f t="shared" si="193"/>
        <v/>
      </c>
      <c r="M1731" s="2" t="str">
        <f t="shared" si="194"/>
        <v/>
      </c>
      <c r="N1731" s="2">
        <v>1692</v>
      </c>
      <c r="O1731" s="2" t="s">
        <v>1069</v>
      </c>
      <c r="P1731" s="2">
        <v>91.005531910000002</v>
      </c>
      <c r="Q1731" s="2">
        <v>153981.35999999999</v>
      </c>
      <c r="R1731" s="2">
        <v>1.2475055779999999</v>
      </c>
      <c r="S1731" s="2">
        <v>2110.779438</v>
      </c>
      <c r="T1731" s="6">
        <v>37448.199999999997</v>
      </c>
    </row>
    <row r="1732" spans="1:20">
      <c r="A1732" s="5" t="s">
        <v>12</v>
      </c>
      <c r="B1732" s="2" t="s">
        <v>2292</v>
      </c>
      <c r="C1732" s="2" t="s">
        <v>14</v>
      </c>
      <c r="D1732" s="3" t="s">
        <v>15</v>
      </c>
      <c r="E1732" s="2" t="s">
        <v>2294</v>
      </c>
      <c r="F1732" s="2" t="str">
        <f t="shared" si="189"/>
        <v>STAINLESS</v>
      </c>
      <c r="G1732" s="2" t="str">
        <f t="shared" si="190"/>
        <v>STEEL SPORTS BOTTLE 750ML S-308-C6-NP-20</v>
      </c>
      <c r="H1732" s="2" t="str">
        <f t="shared" si="191"/>
        <v>TOTAL NTWT.3476.16 KGS</v>
      </c>
      <c r="I1732" s="15" t="str">
        <f t="shared" si="192"/>
        <v>TOTAL</v>
      </c>
      <c r="J1732" s="15" t="str">
        <f t="shared" si="195"/>
        <v/>
      </c>
      <c r="K1732" s="2">
        <f ca="1">IFERROR(
TRIM(_xlfn.TEXTAFTER(_xlfn.TEXTBEFORE(_xlfn.TEXTAFTER(tblRaw[[#This Row],[GOODS DESCRIPTION]],"QTY"),"/")," ")),
tblRaw[[#This Row],[Unit of measure]]
)</f>
        <v>0</v>
      </c>
      <c r="L1732" s="2" t="str">
        <f t="shared" si="193"/>
        <v/>
      </c>
      <c r="M1732" s="2" t="str">
        <f t="shared" si="194"/>
        <v/>
      </c>
      <c r="N1732" s="2">
        <v>20448</v>
      </c>
      <c r="O1732" s="2" t="s">
        <v>1069</v>
      </c>
      <c r="P1732" s="2">
        <v>79.648643879999995</v>
      </c>
      <c r="Q1732" s="2">
        <v>1628655.47</v>
      </c>
      <c r="R1732" s="2">
        <v>1.091825139</v>
      </c>
      <c r="S1732" s="2">
        <v>22325.640439999999</v>
      </c>
      <c r="T1732" s="6">
        <v>396089</v>
      </c>
    </row>
    <row r="1733" spans="1:20">
      <c r="A1733" s="5" t="s">
        <v>12</v>
      </c>
      <c r="B1733" s="2" t="s">
        <v>2292</v>
      </c>
      <c r="C1733" s="2" t="s">
        <v>14</v>
      </c>
      <c r="D1733" s="3" t="s">
        <v>15</v>
      </c>
      <c r="E1733" s="2" t="s">
        <v>2295</v>
      </c>
      <c r="F1733" s="2" t="str">
        <f t="shared" si="189"/>
        <v>STAINLESS</v>
      </c>
      <c r="G1733" s="2" t="str">
        <f t="shared" si="190"/>
        <v>STEEL GAMES BOTTLE 750ML S117-750 SB-08</v>
      </c>
      <c r="H1733" s="2" t="str">
        <f t="shared" si="191"/>
        <v>TOTAL NTWT. 295.20 KGS</v>
      </c>
      <c r="I1733" s="15" t="str">
        <f t="shared" si="192"/>
        <v/>
      </c>
      <c r="J1733" s="15" t="str">
        <f t="shared" si="195"/>
        <v/>
      </c>
      <c r="K1733" s="2">
        <f ca="1">IFERROR(
TRIM(_xlfn.TEXTAFTER(_xlfn.TEXTBEFORE(_xlfn.TEXTAFTER(tblRaw[[#This Row],[GOODS DESCRIPTION]],"QTY"),"/")," ")),
tblRaw[[#This Row],[Unit of measure]]
)</f>
        <v>0</v>
      </c>
      <c r="L1733" s="2" t="str">
        <f t="shared" si="193"/>
        <v/>
      </c>
      <c r="M1733" s="2" t="str">
        <f t="shared" si="194"/>
        <v/>
      </c>
      <c r="N1733" s="2">
        <v>1800</v>
      </c>
      <c r="O1733" s="2" t="s">
        <v>1069</v>
      </c>
      <c r="P1733" s="2">
        <v>92.509755560000002</v>
      </c>
      <c r="Q1733" s="2">
        <v>166517.56</v>
      </c>
      <c r="R1733" s="2">
        <v>1.268125505</v>
      </c>
      <c r="S1733" s="2">
        <v>2282.625908</v>
      </c>
      <c r="T1733" s="6">
        <v>40497.1</v>
      </c>
    </row>
    <row r="1734" spans="1:20">
      <c r="A1734" s="5" t="s">
        <v>12</v>
      </c>
      <c r="B1734" s="2" t="s">
        <v>2292</v>
      </c>
      <c r="C1734" s="2" t="s">
        <v>14</v>
      </c>
      <c r="D1734" s="3" t="s">
        <v>15</v>
      </c>
      <c r="E1734" s="2" t="s">
        <v>2296</v>
      </c>
      <c r="F1734" s="2" t="str">
        <f t="shared" si="189"/>
        <v>STAINLESS</v>
      </c>
      <c r="G1734" s="2" t="str">
        <f t="shared" si="190"/>
        <v>STEEL COCA BOTTLE 750ML SK750 SL-01</v>
      </c>
      <c r="H1734" s="2" t="str">
        <f t="shared" si="191"/>
        <v>TOTAL NT WT.3067.74 KGS</v>
      </c>
      <c r="I1734" s="15" t="str">
        <f t="shared" si="192"/>
        <v/>
      </c>
      <c r="J1734" s="15" t="str">
        <f t="shared" si="195"/>
        <v/>
      </c>
      <c r="K1734" s="2">
        <f ca="1">IFERROR(
TRIM(_xlfn.TEXTAFTER(_xlfn.TEXTBEFORE(_xlfn.TEXTAFTER(tblRaw[[#This Row],[GOODS DESCRIPTION]],"QTY"),"/")," ")),
tblRaw[[#This Row],[Unit of measure]]
)</f>
        <v>0</v>
      </c>
      <c r="L1734" s="2" t="str">
        <f t="shared" si="193"/>
        <v/>
      </c>
      <c r="M1734" s="2" t="str">
        <f t="shared" si="194"/>
        <v/>
      </c>
      <c r="N1734" s="2">
        <v>15732</v>
      </c>
      <c r="O1734" s="2" t="s">
        <v>1069</v>
      </c>
      <c r="P1734" s="2">
        <v>97.022427539999995</v>
      </c>
      <c r="Q1734" s="2">
        <v>1526356.83</v>
      </c>
      <c r="R1734" s="2">
        <v>1.3299852990000001</v>
      </c>
      <c r="S1734" s="2">
        <v>20923.328720000001</v>
      </c>
      <c r="T1734" s="6">
        <v>371210</v>
      </c>
    </row>
    <row r="1735" spans="1:20">
      <c r="A1735" s="5" t="s">
        <v>12</v>
      </c>
      <c r="B1735" s="2" t="s">
        <v>2297</v>
      </c>
      <c r="C1735" s="2" t="s">
        <v>14</v>
      </c>
      <c r="D1735" s="3" t="s">
        <v>15</v>
      </c>
      <c r="E1735" s="2" t="s">
        <v>2298</v>
      </c>
      <c r="F1735" s="2" t="str">
        <f t="shared" si="189"/>
        <v>STEEL</v>
      </c>
      <c r="G1735" s="2" t="str">
        <f t="shared" si="190"/>
        <v>LUNCH BOX-SB-13</v>
      </c>
      <c r="H1735" s="2" t="str">
        <f t="shared" si="191"/>
        <v>TOTAL NET WT.83.92 KGS</v>
      </c>
      <c r="I1735" s="15" t="str">
        <f t="shared" si="192"/>
        <v/>
      </c>
      <c r="J1735" s="15" t="str">
        <f t="shared" si="195"/>
        <v/>
      </c>
      <c r="K1735" s="2">
        <f ca="1">IFERROR(
TRIM(_xlfn.TEXTAFTER(_xlfn.TEXTBEFORE(_xlfn.TEXTAFTER(tblRaw[[#This Row],[GOODS DESCRIPTION]],"QTY"),"/")," ")),
tblRaw[[#This Row],[Unit of measure]]
)</f>
        <v>0</v>
      </c>
      <c r="L1735" s="2" t="str">
        <f t="shared" si="193"/>
        <v/>
      </c>
      <c r="M1735" s="2" t="str">
        <f t="shared" si="194"/>
        <v/>
      </c>
      <c r="N1735" s="2">
        <v>252</v>
      </c>
      <c r="O1735" s="2" t="s">
        <v>1069</v>
      </c>
      <c r="P1735" s="2">
        <v>192.85273810000001</v>
      </c>
      <c r="Q1735" s="2">
        <v>48598.89</v>
      </c>
      <c r="R1735" s="2">
        <v>2.643629035</v>
      </c>
      <c r="S1735" s="2">
        <v>666.19451679999997</v>
      </c>
      <c r="T1735" s="6">
        <v>11819.3</v>
      </c>
    </row>
    <row r="1736" spans="1:20">
      <c r="A1736" s="5" t="s">
        <v>12</v>
      </c>
      <c r="B1736" s="2" t="s">
        <v>2297</v>
      </c>
      <c r="C1736" s="2" t="s">
        <v>14</v>
      </c>
      <c r="D1736" s="3" t="s">
        <v>15</v>
      </c>
      <c r="E1736" s="2" t="s">
        <v>2299</v>
      </c>
      <c r="F1736" s="2" t="str">
        <f t="shared" si="189"/>
        <v>STEEL</v>
      </c>
      <c r="G1736" s="2" t="str">
        <f t="shared" si="190"/>
        <v>LUNCH BOX 2 LAYER-SB-14</v>
      </c>
      <c r="H1736" s="2" t="str">
        <f t="shared" si="191"/>
        <v>TOTAL NET WT.90.29 KGS</v>
      </c>
      <c r="I1736" s="15" t="str">
        <f t="shared" si="192"/>
        <v/>
      </c>
      <c r="J1736" s="15" t="str">
        <f t="shared" si="195"/>
        <v/>
      </c>
      <c r="K1736" s="2">
        <f ca="1">IFERROR(
TRIM(_xlfn.TEXTAFTER(_xlfn.TEXTBEFORE(_xlfn.TEXTAFTER(tblRaw[[#This Row],[GOODS DESCRIPTION]],"QTY"),"/")," ")),
tblRaw[[#This Row],[Unit of measure]]
)</f>
        <v>0</v>
      </c>
      <c r="L1736" s="2" t="str">
        <f t="shared" si="193"/>
        <v/>
      </c>
      <c r="M1736" s="2" t="str">
        <f t="shared" si="194"/>
        <v/>
      </c>
      <c r="N1736" s="2">
        <v>144</v>
      </c>
      <c r="O1736" s="2" t="s">
        <v>1069</v>
      </c>
      <c r="P1736" s="2">
        <v>327.54354169999999</v>
      </c>
      <c r="Q1736" s="2">
        <v>47166.27</v>
      </c>
      <c r="R1736" s="2">
        <v>4.4899731550000004</v>
      </c>
      <c r="S1736" s="2">
        <v>646.55613430000005</v>
      </c>
      <c r="T1736" s="6">
        <v>11470.9</v>
      </c>
    </row>
    <row r="1737" spans="1:20">
      <c r="A1737" s="5" t="s">
        <v>12</v>
      </c>
      <c r="B1737" s="2" t="s">
        <v>2300</v>
      </c>
      <c r="C1737" s="2" t="s">
        <v>14</v>
      </c>
      <c r="D1737" s="3" t="s">
        <v>18</v>
      </c>
      <c r="E1737" s="2" t="s">
        <v>2276</v>
      </c>
      <c r="F1737" s="2" t="str">
        <f t="shared" si="189"/>
        <v>STEEL</v>
      </c>
      <c r="G1737" s="2" t="str">
        <f t="shared" si="190"/>
        <v>SCRUBBER -ANG-537</v>
      </c>
      <c r="H1737" s="2" t="str">
        <f t="shared" si="191"/>
        <v>TOTAL NET WT.5905.50 KGS</v>
      </c>
      <c r="I1737" s="15" t="str">
        <f t="shared" si="192"/>
        <v/>
      </c>
      <c r="J1737" s="15" t="str">
        <f t="shared" si="195"/>
        <v/>
      </c>
      <c r="K1737" s="2">
        <f ca="1">IFERROR(
TRIM(_xlfn.TEXTAFTER(_xlfn.TEXTBEFORE(_xlfn.TEXTAFTER(tblRaw[[#This Row],[GOODS DESCRIPTION]],"QTY"),"/")," ")),
tblRaw[[#This Row],[Unit of measure]]
)</f>
        <v>0</v>
      </c>
      <c r="L1737" s="2" t="str">
        <f t="shared" si="193"/>
        <v/>
      </c>
      <c r="M1737" s="2" t="str">
        <f t="shared" si="194"/>
        <v/>
      </c>
      <c r="N1737" s="2">
        <v>274320</v>
      </c>
      <c r="O1737" s="2" t="s">
        <v>1069</v>
      </c>
      <c r="P1737" s="2">
        <v>5.1178780990000003</v>
      </c>
      <c r="Q1737" s="2">
        <v>1403936.32</v>
      </c>
      <c r="R1737" s="2">
        <v>6.8512424000000002E-2</v>
      </c>
      <c r="S1737" s="2">
        <v>18794.328249999999</v>
      </c>
      <c r="T1737" s="6">
        <v>434939.5</v>
      </c>
    </row>
    <row r="1738" spans="1:20">
      <c r="A1738" s="5" t="s">
        <v>12</v>
      </c>
      <c r="B1738" s="2" t="s">
        <v>2301</v>
      </c>
      <c r="C1738" s="2" t="s">
        <v>14</v>
      </c>
      <c r="D1738" s="3" t="s">
        <v>15</v>
      </c>
      <c r="E1738" s="2" t="s">
        <v>2302</v>
      </c>
      <c r="F1738" s="2" t="str">
        <f t="shared" si="189"/>
        <v>STEEL</v>
      </c>
      <c r="G1738" s="2" t="str">
        <f t="shared" si="190"/>
        <v>ROUND CONTAINER -6856</v>
      </c>
      <c r="H1738" s="2" t="str">
        <f t="shared" si="191"/>
        <v>TOTAL NET WT.4400.00KGS</v>
      </c>
      <c r="I1738" s="15" t="str">
        <f t="shared" si="192"/>
        <v/>
      </c>
      <c r="J1738" s="15" t="str">
        <f t="shared" si="195"/>
        <v/>
      </c>
      <c r="K1738" s="2">
        <f ca="1">IFERROR(
TRIM(_xlfn.TEXTAFTER(_xlfn.TEXTBEFORE(_xlfn.TEXTAFTER(tblRaw[[#This Row],[GOODS DESCRIPTION]],"QTY"),"/")," ")),
tblRaw[[#This Row],[Unit of measure]]
)</f>
        <v>0</v>
      </c>
      <c r="L1738" s="2" t="str">
        <f t="shared" si="193"/>
        <v/>
      </c>
      <c r="M1738" s="2" t="str">
        <f t="shared" si="194"/>
        <v/>
      </c>
      <c r="N1738" s="2">
        <v>52800</v>
      </c>
      <c r="O1738" s="2" t="s">
        <v>1069</v>
      </c>
      <c r="P1738" s="2">
        <v>45.540462689999998</v>
      </c>
      <c r="Q1738" s="2">
        <v>2404536.4300000002</v>
      </c>
      <c r="R1738" s="2">
        <v>0.60964474800000001</v>
      </c>
      <c r="S1738" s="2">
        <v>32189.242699999999</v>
      </c>
      <c r="T1738" s="6">
        <v>584783.30000000005</v>
      </c>
    </row>
    <row r="1739" spans="1:20">
      <c r="A1739" s="5" t="s">
        <v>12</v>
      </c>
      <c r="B1739" s="2" t="s">
        <v>2301</v>
      </c>
      <c r="C1739" s="2" t="s">
        <v>14</v>
      </c>
      <c r="D1739" s="3" t="s">
        <v>15</v>
      </c>
      <c r="E1739" s="2" t="s">
        <v>2287</v>
      </c>
      <c r="F1739" s="2" t="str">
        <f t="shared" si="189"/>
        <v>RYX-02-021A</v>
      </c>
      <c r="G1739" s="2" t="str">
        <f t="shared" si="190"/>
        <v>MILD STEEL MULTI FUNCTION CLOTH STAND</v>
      </c>
      <c r="H1739" s="2" t="str">
        <f t="shared" si="191"/>
        <v>OTHER ARTICLES OF HOUSEHOLD OF IRON &amp; STEEL</v>
      </c>
      <c r="I1739" s="15" t="str">
        <f t="shared" si="192"/>
        <v/>
      </c>
      <c r="J1739" s="15" t="str">
        <f t="shared" si="195"/>
        <v/>
      </c>
      <c r="K1739" s="2">
        <f ca="1">IFERROR(
TRIM(_xlfn.TEXTAFTER(_xlfn.TEXTBEFORE(_xlfn.TEXTAFTER(tblRaw[[#This Row],[GOODS DESCRIPTION]],"QTY"),"/")," ")),
tblRaw[[#This Row],[Unit of measure]]
)</f>
        <v>0</v>
      </c>
      <c r="L1739" s="2" t="str">
        <f t="shared" si="193"/>
        <v/>
      </c>
      <c r="M1739" s="2" t="str">
        <f t="shared" si="194"/>
        <v/>
      </c>
      <c r="N1739" s="2">
        <v>2592</v>
      </c>
      <c r="O1739" s="2" t="s">
        <v>1069</v>
      </c>
      <c r="P1739" s="2">
        <v>715.28248459999998</v>
      </c>
      <c r="Q1739" s="2">
        <v>1854012.2</v>
      </c>
      <c r="R1739" s="2">
        <v>9.5754014000000005</v>
      </c>
      <c r="S1739" s="2">
        <v>24819.440429999999</v>
      </c>
      <c r="T1739" s="6">
        <v>450895.7</v>
      </c>
    </row>
    <row r="1740" spans="1:20">
      <c r="A1740" s="5" t="s">
        <v>12</v>
      </c>
      <c r="B1740" s="2" t="s">
        <v>2301</v>
      </c>
      <c r="C1740" s="2" t="s">
        <v>14</v>
      </c>
      <c r="D1740" s="3" t="s">
        <v>15</v>
      </c>
      <c r="E1740" s="2" t="s">
        <v>2303</v>
      </c>
      <c r="F1740" s="2" t="str">
        <f t="shared" si="189"/>
        <v>STEEL</v>
      </c>
      <c r="G1740" s="2" t="str">
        <f t="shared" si="190"/>
        <v>PEELER-MP-196</v>
      </c>
      <c r="H1740" s="2" t="str">
        <f t="shared" si="191"/>
        <v>TOTAL NET WT. 38.02 KGS</v>
      </c>
      <c r="I1740" s="15" t="str">
        <f t="shared" si="192"/>
        <v>TOTAL</v>
      </c>
      <c r="J1740" s="15" t="str">
        <f t="shared" si="195"/>
        <v/>
      </c>
      <c r="K1740" s="2">
        <f ca="1">IFERROR(
TRIM(_xlfn.TEXTAFTER(_xlfn.TEXTBEFORE(_xlfn.TEXTAFTER(tblRaw[[#This Row],[GOODS DESCRIPTION]],"QTY"),"/")," ")),
tblRaw[[#This Row],[Unit of measure]]
)</f>
        <v>0</v>
      </c>
      <c r="L1740" s="2" t="str">
        <f t="shared" si="193"/>
        <v/>
      </c>
      <c r="M1740" s="2" t="str">
        <f t="shared" si="194"/>
        <v/>
      </c>
      <c r="N1740" s="2">
        <v>576</v>
      </c>
      <c r="O1740" s="2" t="s">
        <v>1069</v>
      </c>
      <c r="P1740" s="2">
        <v>38.907065969999998</v>
      </c>
      <c r="Q1740" s="2">
        <v>22410.47</v>
      </c>
      <c r="R1740" s="2">
        <v>0.52084425700000003</v>
      </c>
      <c r="S1740" s="2">
        <v>300.00629179999999</v>
      </c>
      <c r="T1740" s="6">
        <v>5450.2</v>
      </c>
    </row>
    <row r="1741" spans="1:20">
      <c r="A1741" s="5" t="s">
        <v>12</v>
      </c>
      <c r="B1741" s="2" t="s">
        <v>2301</v>
      </c>
      <c r="C1741" s="2" t="s">
        <v>14</v>
      </c>
      <c r="D1741" s="3" t="s">
        <v>15</v>
      </c>
      <c r="E1741" s="2" t="s">
        <v>2304</v>
      </c>
      <c r="F1741" s="2" t="str">
        <f t="shared" si="189"/>
        <v>STEEL</v>
      </c>
      <c r="G1741" s="2" t="str">
        <f t="shared" si="190"/>
        <v>PIZZA CUTTER -RJ-388</v>
      </c>
      <c r="H1741" s="2" t="str">
        <f t="shared" si="191"/>
        <v>TOTAL NET WT.1915.20KGS</v>
      </c>
      <c r="I1741" s="15" t="str">
        <f t="shared" si="192"/>
        <v>TOTAL</v>
      </c>
      <c r="J1741" s="15" t="str">
        <f t="shared" si="195"/>
        <v/>
      </c>
      <c r="K1741" s="2">
        <f ca="1">IFERROR(
TRIM(_xlfn.TEXTAFTER(_xlfn.TEXTBEFORE(_xlfn.TEXTAFTER(tblRaw[[#This Row],[GOODS DESCRIPTION]],"QTY"),"/")," ")),
tblRaw[[#This Row],[Unit of measure]]
)</f>
        <v>0</v>
      </c>
      <c r="L1741" s="2" t="str">
        <f t="shared" si="193"/>
        <v/>
      </c>
      <c r="M1741" s="2" t="str">
        <f t="shared" si="194"/>
        <v/>
      </c>
      <c r="N1741" s="2">
        <v>20160</v>
      </c>
      <c r="O1741" s="2" t="s">
        <v>1069</v>
      </c>
      <c r="P1741" s="2">
        <v>36.875774309999997</v>
      </c>
      <c r="Q1741" s="2">
        <v>743415.61</v>
      </c>
      <c r="R1741" s="2">
        <v>0.493651597</v>
      </c>
      <c r="S1741" s="2">
        <v>9952.0161979999993</v>
      </c>
      <c r="T1741" s="6">
        <v>180798.8</v>
      </c>
    </row>
    <row r="1742" spans="1:20">
      <c r="A1742" s="5" t="s">
        <v>12</v>
      </c>
      <c r="B1742" s="2" t="s">
        <v>2301</v>
      </c>
      <c r="C1742" s="2" t="s">
        <v>14</v>
      </c>
      <c r="D1742" s="3" t="s">
        <v>15</v>
      </c>
      <c r="E1742" s="2" t="s">
        <v>2305</v>
      </c>
      <c r="F1742" s="2" t="str">
        <f t="shared" si="189"/>
        <v>STEEL</v>
      </c>
      <c r="G1742" s="2" t="str">
        <f t="shared" si="190"/>
        <v>LUNCH BOX 2 LAYERS-8504</v>
      </c>
      <c r="H1742" s="2" t="str">
        <f t="shared" si="191"/>
        <v>TOTAL NET WT.189.42KGS</v>
      </c>
      <c r="I1742" s="15" t="str">
        <f t="shared" si="192"/>
        <v/>
      </c>
      <c r="J1742" s="15" t="str">
        <f t="shared" si="195"/>
        <v/>
      </c>
      <c r="K1742" s="2">
        <f ca="1">IFERROR(
TRIM(_xlfn.TEXTAFTER(_xlfn.TEXTBEFORE(_xlfn.TEXTAFTER(tblRaw[[#This Row],[GOODS DESCRIPTION]],"QTY"),"/")," ")),
tblRaw[[#This Row],[Unit of measure]]
)</f>
        <v>0</v>
      </c>
      <c r="L1742" s="2" t="str">
        <f t="shared" si="193"/>
        <v/>
      </c>
      <c r="M1742" s="2" t="str">
        <f t="shared" si="194"/>
        <v/>
      </c>
      <c r="N1742" s="2">
        <v>396</v>
      </c>
      <c r="O1742" s="2" t="s">
        <v>1069</v>
      </c>
      <c r="P1742" s="2">
        <v>189.7519192</v>
      </c>
      <c r="Q1742" s="2">
        <v>75141.759999999995</v>
      </c>
      <c r="R1742" s="2">
        <v>2.540186335</v>
      </c>
      <c r="S1742" s="2">
        <v>1005.913788</v>
      </c>
      <c r="T1742" s="6">
        <v>18274.5</v>
      </c>
    </row>
    <row r="1743" spans="1:20">
      <c r="A1743" s="5" t="s">
        <v>12</v>
      </c>
      <c r="B1743" s="2" t="s">
        <v>2306</v>
      </c>
      <c r="C1743" s="2" t="s">
        <v>14</v>
      </c>
      <c r="D1743" s="3" t="s">
        <v>15</v>
      </c>
      <c r="E1743" s="2" t="s">
        <v>2307</v>
      </c>
      <c r="F1743" s="2" t="str">
        <f t="shared" si="189"/>
        <v>STEEL</v>
      </c>
      <c r="G1743" s="2" t="str">
        <f t="shared" si="190"/>
        <v>LUNCH BOX 2 LAYER-8504</v>
      </c>
      <c r="H1743" s="2" t="str">
        <f t="shared" si="191"/>
        <v>TOTAL NET.WT.86.10 KGS</v>
      </c>
      <c r="I1743" s="15" t="str">
        <f t="shared" si="192"/>
        <v/>
      </c>
      <c r="J1743" s="15" t="str">
        <f t="shared" si="195"/>
        <v/>
      </c>
      <c r="K1743" s="2">
        <f ca="1">IFERROR(
TRIM(_xlfn.TEXTAFTER(_xlfn.TEXTBEFORE(_xlfn.TEXTAFTER(tblRaw[[#This Row],[GOODS DESCRIPTION]],"QTY"),"/")," ")),
tblRaw[[#This Row],[Unit of measure]]
)</f>
        <v>0</v>
      </c>
      <c r="L1743" s="2" t="str">
        <f t="shared" si="193"/>
        <v/>
      </c>
      <c r="M1743" s="2" t="str">
        <f t="shared" si="194"/>
        <v/>
      </c>
      <c r="N1743" s="2">
        <v>180</v>
      </c>
      <c r="O1743" s="2" t="s">
        <v>1069</v>
      </c>
      <c r="P1743" s="2">
        <v>189.1106667</v>
      </c>
      <c r="Q1743" s="2">
        <v>34039.919999999998</v>
      </c>
      <c r="R1743" s="2">
        <v>2.531601963</v>
      </c>
      <c r="S1743" s="2">
        <v>455.68835339999998</v>
      </c>
      <c r="T1743" s="6">
        <v>8278.5</v>
      </c>
    </row>
    <row r="1744" spans="1:20">
      <c r="A1744" s="5" t="s">
        <v>12</v>
      </c>
      <c r="B1744" s="2" t="s">
        <v>2306</v>
      </c>
      <c r="C1744" s="2" t="s">
        <v>14</v>
      </c>
      <c r="D1744" s="3" t="s">
        <v>15</v>
      </c>
      <c r="E1744" s="2" t="s">
        <v>2308</v>
      </c>
      <c r="F1744" s="2" t="str">
        <f t="shared" si="189"/>
        <v>STEEL</v>
      </c>
      <c r="G1744" s="2" t="str">
        <f t="shared" si="190"/>
        <v>LUNCH BOX -6900</v>
      </c>
      <c r="H1744" s="2" t="str">
        <f t="shared" si="191"/>
        <v>TOTAL NET.WT.4625.26KGS</v>
      </c>
      <c r="I1744" s="15" t="str">
        <f t="shared" si="192"/>
        <v/>
      </c>
      <c r="J1744" s="15" t="str">
        <f t="shared" si="195"/>
        <v/>
      </c>
      <c r="K1744" s="2">
        <f ca="1">IFERROR(
TRIM(_xlfn.TEXTAFTER(_xlfn.TEXTBEFORE(_xlfn.TEXTAFTER(tblRaw[[#This Row],[GOODS DESCRIPTION]],"QTY"),"/")," ")),
tblRaw[[#This Row],[Unit of measure]]
)</f>
        <v>0</v>
      </c>
      <c r="L1744" s="2" t="str">
        <f t="shared" si="193"/>
        <v/>
      </c>
      <c r="M1744" s="2" t="str">
        <f t="shared" si="194"/>
        <v/>
      </c>
      <c r="N1744" s="2">
        <v>39504</v>
      </c>
      <c r="O1744" s="2" t="s">
        <v>1069</v>
      </c>
      <c r="P1744" s="2">
        <v>60.28848395</v>
      </c>
      <c r="Q1744" s="2">
        <v>2381636.27</v>
      </c>
      <c r="R1744" s="2">
        <v>0.80707475200000001</v>
      </c>
      <c r="S1744" s="2">
        <v>31882.680990000001</v>
      </c>
      <c r="T1744" s="6">
        <v>579214</v>
      </c>
    </row>
    <row r="1745" spans="1:20">
      <c r="A1745" s="5" t="s">
        <v>12</v>
      </c>
      <c r="B1745" s="2" t="s">
        <v>2306</v>
      </c>
      <c r="C1745" s="2" t="s">
        <v>14</v>
      </c>
      <c r="D1745" s="3" t="s">
        <v>15</v>
      </c>
      <c r="E1745" s="2" t="s">
        <v>2309</v>
      </c>
      <c r="F1745" s="2" t="str">
        <f t="shared" si="189"/>
        <v>STEEL</v>
      </c>
      <c r="G1745" s="2" t="str">
        <f t="shared" si="190"/>
        <v>ZHARA- NP-003</v>
      </c>
      <c r="H1745" s="2" t="str">
        <f t="shared" si="191"/>
        <v>MILD STEEL</v>
      </c>
      <c r="I1745" s="15" t="str">
        <f t="shared" si="192"/>
        <v>MILD</v>
      </c>
      <c r="J1745" s="15" t="str">
        <f t="shared" si="195"/>
        <v/>
      </c>
      <c r="K1745" s="2">
        <f ca="1">IFERROR(
TRIM(_xlfn.TEXTAFTER(_xlfn.TEXTBEFORE(_xlfn.TEXTAFTER(tblRaw[[#This Row],[GOODS DESCRIPTION]],"QTY"),"/")," ")),
tblRaw[[#This Row],[Unit of measure]]
)</f>
        <v>0</v>
      </c>
      <c r="L1745" s="2" t="str">
        <f t="shared" si="193"/>
        <v/>
      </c>
      <c r="M1745" s="2" t="str">
        <f t="shared" si="194"/>
        <v/>
      </c>
      <c r="N1745" s="2">
        <v>59640</v>
      </c>
      <c r="O1745" s="2" t="s">
        <v>1069</v>
      </c>
      <c r="P1745" s="2">
        <v>34.062949869999997</v>
      </c>
      <c r="Q1745" s="2">
        <v>2031514.33</v>
      </c>
      <c r="R1745" s="2">
        <v>0.45599665099999998</v>
      </c>
      <c r="S1745" s="2">
        <v>27195.640289999999</v>
      </c>
      <c r="T1745" s="6">
        <v>494064.2</v>
      </c>
    </row>
    <row r="1746" spans="1:20">
      <c r="A1746" s="5" t="s">
        <v>12</v>
      </c>
      <c r="B1746" s="2" t="s">
        <v>2310</v>
      </c>
      <c r="C1746" s="2" t="s">
        <v>14</v>
      </c>
      <c r="D1746" s="3" t="s">
        <v>15</v>
      </c>
      <c r="E1746" s="2" t="s">
        <v>2311</v>
      </c>
      <c r="F1746" s="2" t="str">
        <f t="shared" si="189"/>
        <v>STAINLESS</v>
      </c>
      <c r="G1746" s="2" t="str">
        <f t="shared" si="190"/>
        <v>STEEL SPORTS BOTTLE 600ML S115-NP-21</v>
      </c>
      <c r="H1746" s="2" t="str">
        <f t="shared" si="191"/>
        <v>TOTAL NET WT.4660.42 KGS</v>
      </c>
      <c r="I1746" s="15" t="str">
        <f t="shared" si="192"/>
        <v>TOTAL</v>
      </c>
      <c r="J1746" s="15" t="str">
        <f t="shared" si="195"/>
        <v/>
      </c>
      <c r="K1746" s="2">
        <f ca="1">IFERROR(
TRIM(_xlfn.TEXTAFTER(_xlfn.TEXTBEFORE(_xlfn.TEXTAFTER(tblRaw[[#This Row],[GOODS DESCRIPTION]],"QTY"),"/")," ")),
tblRaw[[#This Row],[Unit of measure]]
)</f>
        <v>0</v>
      </c>
      <c r="L1746" s="2" t="str">
        <f t="shared" si="193"/>
        <v/>
      </c>
      <c r="M1746" s="2" t="str">
        <f t="shared" si="194"/>
        <v/>
      </c>
      <c r="N1746" s="2">
        <v>26784</v>
      </c>
      <c r="O1746" s="2" t="s">
        <v>1069</v>
      </c>
      <c r="P1746" s="2">
        <v>93.161866040000007</v>
      </c>
      <c r="Q1746" s="2">
        <v>2495247.42</v>
      </c>
      <c r="R1746" s="2">
        <v>1.247146801</v>
      </c>
      <c r="S1746" s="2">
        <v>33403.579919999996</v>
      </c>
      <c r="T1746" s="6">
        <v>606844.19999999995</v>
      </c>
    </row>
    <row r="1747" spans="1:20">
      <c r="A1747" s="5" t="s">
        <v>12</v>
      </c>
      <c r="B1747" s="2" t="s">
        <v>2310</v>
      </c>
      <c r="C1747" s="2" t="s">
        <v>14</v>
      </c>
      <c r="D1747" s="3" t="s">
        <v>15</v>
      </c>
      <c r="E1747" s="2" t="s">
        <v>2312</v>
      </c>
      <c r="F1747" s="2" t="str">
        <f t="shared" si="189"/>
        <v>STAINLESS</v>
      </c>
      <c r="G1747" s="2" t="str">
        <f t="shared" si="190"/>
        <v>STEEL SPORTS BOTTLE 600ML S115-NP-21</v>
      </c>
      <c r="H1747" s="2" t="str">
        <f t="shared" si="191"/>
        <v>TOTAL NET WT.1318.18 KGS</v>
      </c>
      <c r="I1747" s="15" t="str">
        <f t="shared" si="192"/>
        <v>TOTAL</v>
      </c>
      <c r="J1747" s="15" t="str">
        <f t="shared" si="195"/>
        <v/>
      </c>
      <c r="K1747" s="2">
        <f ca="1">IFERROR(
TRIM(_xlfn.TEXTAFTER(_xlfn.TEXTBEFORE(_xlfn.TEXTAFTER(tblRaw[[#This Row],[GOODS DESCRIPTION]],"QTY"),"/")," ")),
tblRaw[[#This Row],[Unit of measure]]
)</f>
        <v>0</v>
      </c>
      <c r="L1747" s="2" t="str">
        <f t="shared" si="193"/>
        <v/>
      </c>
      <c r="M1747" s="2" t="str">
        <f t="shared" si="194"/>
        <v/>
      </c>
      <c r="N1747" s="2">
        <v>7164</v>
      </c>
      <c r="O1747" s="2" t="s">
        <v>1069</v>
      </c>
      <c r="P1747" s="2">
        <v>93.255475989999994</v>
      </c>
      <c r="Q1747" s="2">
        <v>668082.23</v>
      </c>
      <c r="R1747" s="2">
        <v>1.2483999459999999</v>
      </c>
      <c r="S1747" s="2">
        <v>8943.5372160000006</v>
      </c>
      <c r="T1747" s="6">
        <v>162477.6</v>
      </c>
    </row>
    <row r="1748" spans="1:20">
      <c r="A1748" s="5" t="s">
        <v>12</v>
      </c>
      <c r="B1748" s="2" t="s">
        <v>2310</v>
      </c>
      <c r="C1748" s="2" t="s">
        <v>14</v>
      </c>
      <c r="D1748" s="3" t="s">
        <v>15</v>
      </c>
      <c r="E1748" s="2" t="s">
        <v>2313</v>
      </c>
      <c r="F1748" s="2" t="str">
        <f t="shared" si="189"/>
        <v>STAINLESS</v>
      </c>
      <c r="G1748" s="2" t="str">
        <f t="shared" si="190"/>
        <v>STEEL SPORTS BOTTLE 750ML S-308-C6-NP-20</v>
      </c>
      <c r="H1748" s="2" t="str">
        <f t="shared" si="191"/>
        <v>TOTAL NETWT.3674.52 KGS</v>
      </c>
      <c r="I1748" s="15" t="str">
        <f t="shared" si="192"/>
        <v>TOTAL</v>
      </c>
      <c r="J1748" s="15" t="str">
        <f t="shared" si="195"/>
        <v/>
      </c>
      <c r="K1748" s="2">
        <f ca="1">IFERROR(
TRIM(_xlfn.TEXTAFTER(_xlfn.TEXTBEFORE(_xlfn.TEXTAFTER(tblRaw[[#This Row],[GOODS DESCRIPTION]],"QTY"),"/")," ")),
tblRaw[[#This Row],[Unit of measure]]
)</f>
        <v>0</v>
      </c>
      <c r="L1748" s="2" t="str">
        <f t="shared" si="193"/>
        <v/>
      </c>
      <c r="M1748" s="2" t="str">
        <f t="shared" si="194"/>
        <v/>
      </c>
      <c r="N1748" s="2">
        <v>21240</v>
      </c>
      <c r="O1748" s="2" t="s">
        <v>1069</v>
      </c>
      <c r="P1748" s="2">
        <v>81.617809320000006</v>
      </c>
      <c r="Q1748" s="2">
        <v>1733562.27</v>
      </c>
      <c r="R1748" s="2">
        <v>1.0926078889999999</v>
      </c>
      <c r="S1748" s="2">
        <v>23206.991569999998</v>
      </c>
      <c r="T1748" s="6">
        <v>421602.3</v>
      </c>
    </row>
    <row r="1749" spans="1:20">
      <c r="A1749" s="5" t="s">
        <v>12</v>
      </c>
      <c r="B1749" s="2" t="s">
        <v>2314</v>
      </c>
      <c r="C1749" s="2" t="s">
        <v>14</v>
      </c>
      <c r="D1749" s="3" t="s">
        <v>15</v>
      </c>
      <c r="E1749" s="2" t="s">
        <v>2207</v>
      </c>
      <c r="F1749" s="2" t="str">
        <f t="shared" si="189"/>
        <v>KWB-600F</v>
      </c>
      <c r="G1749" s="2" t="str">
        <f t="shared" si="190"/>
        <v/>
      </c>
      <c r="H1749" s="2" t="str">
        <f t="shared" si="191"/>
        <v/>
      </c>
      <c r="I1749" s="15" t="str">
        <f t="shared" si="192"/>
        <v/>
      </c>
      <c r="J1749" s="15" t="str">
        <f t="shared" si="195"/>
        <v/>
      </c>
      <c r="K1749" s="2">
        <f ca="1">IFERROR(
TRIM(_xlfn.TEXTAFTER(_xlfn.TEXTBEFORE(_xlfn.TEXTAFTER(tblRaw[[#This Row],[GOODS DESCRIPTION]],"QTY"),"/")," ")),
tblRaw[[#This Row],[Unit of measure]]
)</f>
        <v>0</v>
      </c>
      <c r="L1749" s="2" t="str">
        <f t="shared" si="193"/>
        <v/>
      </c>
      <c r="M1749" s="2" t="str">
        <f t="shared" si="194"/>
        <v/>
      </c>
      <c r="N1749" s="2">
        <v>50400</v>
      </c>
      <c r="O1749" s="2" t="s">
        <v>1069</v>
      </c>
      <c r="P1749" s="2">
        <v>80.868873809999997</v>
      </c>
      <c r="Q1749" s="2">
        <v>4075791.24</v>
      </c>
      <c r="R1749" s="2">
        <v>1.0884101450000001</v>
      </c>
      <c r="S1749" s="2">
        <v>54855.871330000002</v>
      </c>
      <c r="T1749" s="6">
        <v>991232.4</v>
      </c>
    </row>
    <row r="1750" spans="1:20">
      <c r="A1750" s="5" t="s">
        <v>12</v>
      </c>
      <c r="B1750" s="2" t="s">
        <v>2314</v>
      </c>
      <c r="C1750" s="2" t="s">
        <v>14</v>
      </c>
      <c r="D1750" s="3" t="s">
        <v>15</v>
      </c>
      <c r="E1750" s="2" t="s">
        <v>2215</v>
      </c>
      <c r="F1750" s="2" t="str">
        <f t="shared" si="189"/>
        <v>KWP-1000B-SS</v>
      </c>
      <c r="G1750" s="2" t="str">
        <f t="shared" si="190"/>
        <v/>
      </c>
      <c r="H1750" s="2" t="str">
        <f t="shared" si="191"/>
        <v/>
      </c>
      <c r="I1750" s="15" t="str">
        <f t="shared" si="192"/>
        <v/>
      </c>
      <c r="J1750" s="15" t="str">
        <f t="shared" si="195"/>
        <v/>
      </c>
      <c r="K1750" s="2">
        <f ca="1">IFERROR(
TRIM(_xlfn.TEXTAFTER(_xlfn.TEXTBEFORE(_xlfn.TEXTAFTER(tblRaw[[#This Row],[GOODS DESCRIPTION]],"QTY"),"/")," ")),
tblRaw[[#This Row],[Unit of measure]]
)</f>
        <v>0</v>
      </c>
      <c r="L1750" s="2" t="str">
        <f t="shared" si="193"/>
        <v/>
      </c>
      <c r="M1750" s="2" t="str">
        <f t="shared" si="194"/>
        <v/>
      </c>
      <c r="N1750" s="2">
        <v>27000</v>
      </c>
      <c r="O1750" s="2" t="s">
        <v>1069</v>
      </c>
      <c r="P1750" s="2">
        <v>116.8105956</v>
      </c>
      <c r="Q1750" s="2">
        <v>3153886.08</v>
      </c>
      <c r="R1750" s="2">
        <v>1.5721479890000001</v>
      </c>
      <c r="S1750" s="2">
        <v>42447.995690000003</v>
      </c>
      <c r="T1750" s="6">
        <v>767025.1</v>
      </c>
    </row>
    <row r="1751" spans="1:20">
      <c r="A1751" s="5" t="s">
        <v>12</v>
      </c>
      <c r="B1751" s="2" t="s">
        <v>2315</v>
      </c>
      <c r="C1751" s="2" t="s">
        <v>14</v>
      </c>
      <c r="D1751" s="3" t="s">
        <v>15</v>
      </c>
      <c r="E1751" s="2" t="s">
        <v>2316</v>
      </c>
      <c r="F1751" s="2" t="str">
        <f t="shared" si="189"/>
        <v>STEEL</v>
      </c>
      <c r="G1751" s="2" t="str">
        <f t="shared" si="190"/>
        <v>ZHARA WAN-MP-263</v>
      </c>
      <c r="H1751" s="2" t="str">
        <f t="shared" si="191"/>
        <v>TOTAL NT WT.2822.40 KGS</v>
      </c>
      <c r="I1751" s="15" t="str">
        <f t="shared" si="192"/>
        <v>TOTAL</v>
      </c>
      <c r="J1751" s="15" t="str">
        <f t="shared" si="195"/>
        <v/>
      </c>
      <c r="K1751" s="2">
        <f ca="1">IFERROR(
TRIM(_xlfn.TEXTAFTER(_xlfn.TEXTBEFORE(_xlfn.TEXTAFTER(tblRaw[[#This Row],[GOODS DESCRIPTION]],"QTY"),"/")," ")),
tblRaw[[#This Row],[Unit of measure]]
)</f>
        <v>0</v>
      </c>
      <c r="L1751" s="2" t="str">
        <f t="shared" si="193"/>
        <v/>
      </c>
      <c r="M1751" s="2" t="str">
        <f t="shared" si="194"/>
        <v/>
      </c>
      <c r="N1751" s="2">
        <v>29400</v>
      </c>
      <c r="O1751" s="2" t="s">
        <v>1069</v>
      </c>
      <c r="P1751" s="2">
        <v>37.834777549999998</v>
      </c>
      <c r="Q1751" s="2">
        <v>1112342.46</v>
      </c>
      <c r="R1751" s="2">
        <v>0.50921638700000005</v>
      </c>
      <c r="S1751" s="2">
        <v>14970.96178</v>
      </c>
      <c r="T1751" s="6">
        <v>270521.59999999998</v>
      </c>
    </row>
    <row r="1752" spans="1:20">
      <c r="A1752" s="5" t="s">
        <v>12</v>
      </c>
      <c r="B1752" s="2" t="s">
        <v>2315</v>
      </c>
      <c r="C1752" s="2" t="s">
        <v>14</v>
      </c>
      <c r="D1752" s="3" t="s">
        <v>15</v>
      </c>
      <c r="E1752" s="2" t="s">
        <v>2317</v>
      </c>
      <c r="F1752" s="2" t="str">
        <f t="shared" si="189"/>
        <v>STEEL</v>
      </c>
      <c r="G1752" s="2" t="str">
        <f t="shared" si="190"/>
        <v>PEELER-MP-196</v>
      </c>
      <c r="H1752" s="2" t="str">
        <f t="shared" si="191"/>
        <v>TOTAL NET WT.1387.58 KGS</v>
      </c>
      <c r="I1752" s="15" t="str">
        <f t="shared" si="192"/>
        <v>TOTAL</v>
      </c>
      <c r="J1752" s="15" t="str">
        <f t="shared" si="195"/>
        <v/>
      </c>
      <c r="K1752" s="2">
        <f ca="1">IFERROR(
TRIM(_xlfn.TEXTAFTER(_xlfn.TEXTBEFORE(_xlfn.TEXTAFTER(tblRaw[[#This Row],[GOODS DESCRIPTION]],"QTY"),"/")," ")),
tblRaw[[#This Row],[Unit of measure]]
)</f>
        <v>0</v>
      </c>
      <c r="L1752" s="2" t="str">
        <f t="shared" si="193"/>
        <v/>
      </c>
      <c r="M1752" s="2" t="str">
        <f t="shared" si="194"/>
        <v/>
      </c>
      <c r="N1752" s="2">
        <v>21024</v>
      </c>
      <c r="O1752" s="2" t="s">
        <v>1069</v>
      </c>
      <c r="P1752" s="2">
        <v>38.878294330000003</v>
      </c>
      <c r="Q1752" s="2">
        <v>817377.26</v>
      </c>
      <c r="R1752" s="2">
        <v>0.52326102699999999</v>
      </c>
      <c r="S1752" s="2">
        <v>11001.039839999999</v>
      </c>
      <c r="T1752" s="6">
        <v>198786.2</v>
      </c>
    </row>
    <row r="1753" spans="1:20">
      <c r="A1753" s="5" t="s">
        <v>12</v>
      </c>
      <c r="B1753" s="2" t="s">
        <v>2315</v>
      </c>
      <c r="C1753" s="2" t="s">
        <v>14</v>
      </c>
      <c r="D1753" s="3" t="s">
        <v>15</v>
      </c>
      <c r="E1753" s="2" t="s">
        <v>2318</v>
      </c>
      <c r="F1753" s="2" t="str">
        <f t="shared" si="189"/>
        <v>STEEL</v>
      </c>
      <c r="G1753" s="2" t="str">
        <f t="shared" si="190"/>
        <v>ZHARA WAN -MP-263</v>
      </c>
      <c r="H1753" s="2" t="str">
        <f t="shared" si="191"/>
        <v>TOTAL NET WT.2419.20 KGS</v>
      </c>
      <c r="I1753" s="15" t="str">
        <f t="shared" si="192"/>
        <v>TOTAL</v>
      </c>
      <c r="J1753" s="15" t="str">
        <f t="shared" si="195"/>
        <v/>
      </c>
      <c r="K1753" s="2">
        <f ca="1">IFERROR(
TRIM(_xlfn.TEXTAFTER(_xlfn.TEXTBEFORE(_xlfn.TEXTAFTER(tblRaw[[#This Row],[GOODS DESCRIPTION]],"QTY"),"/")," ")),
tblRaw[[#This Row],[Unit of measure]]
)</f>
        <v>0</v>
      </c>
      <c r="L1753" s="2" t="str">
        <f t="shared" si="193"/>
        <v/>
      </c>
      <c r="M1753" s="2" t="str">
        <f t="shared" si="194"/>
        <v/>
      </c>
      <c r="N1753" s="2">
        <v>25200</v>
      </c>
      <c r="O1753" s="2" t="s">
        <v>1069</v>
      </c>
      <c r="P1753" s="2">
        <v>36.595965479999997</v>
      </c>
      <c r="Q1753" s="2">
        <v>922218.33</v>
      </c>
      <c r="R1753" s="2">
        <v>0.492543277</v>
      </c>
      <c r="S1753" s="2">
        <v>12412.09058</v>
      </c>
      <c r="T1753" s="6">
        <v>224283.5</v>
      </c>
    </row>
    <row r="1754" spans="1:20">
      <c r="A1754" s="5" t="s">
        <v>12</v>
      </c>
      <c r="B1754" s="2" t="s">
        <v>2315</v>
      </c>
      <c r="C1754" s="2" t="s">
        <v>14</v>
      </c>
      <c r="D1754" s="3" t="s">
        <v>15</v>
      </c>
      <c r="E1754" s="2" t="s">
        <v>2319</v>
      </c>
      <c r="F1754" s="2" t="str">
        <f t="shared" si="189"/>
        <v>STEEL</v>
      </c>
      <c r="G1754" s="2" t="str">
        <f t="shared" si="190"/>
        <v>TEA STRAINER- NP-55</v>
      </c>
      <c r="H1754" s="2" t="str">
        <f t="shared" si="191"/>
        <v>TOTAL NET WT.2368.80 KGS</v>
      </c>
      <c r="I1754" s="15" t="str">
        <f t="shared" si="192"/>
        <v>TOTAL</v>
      </c>
      <c r="J1754" s="15" t="str">
        <f t="shared" si="195"/>
        <v/>
      </c>
      <c r="K1754" s="2">
        <f ca="1">IFERROR(
TRIM(_xlfn.TEXTAFTER(_xlfn.TEXTBEFORE(_xlfn.TEXTAFTER(tblRaw[[#This Row],[GOODS DESCRIPTION]],"QTY"),"/")," ")),
tblRaw[[#This Row],[Unit of measure]]
)</f>
        <v>0</v>
      </c>
      <c r="L1754" s="2" t="str">
        <f t="shared" si="193"/>
        <v/>
      </c>
      <c r="M1754" s="2" t="str">
        <f t="shared" si="194"/>
        <v/>
      </c>
      <c r="N1754" s="2">
        <v>50400</v>
      </c>
      <c r="O1754" s="2" t="s">
        <v>1069</v>
      </c>
      <c r="P1754" s="2">
        <v>24.003805159999999</v>
      </c>
      <c r="Q1754" s="2">
        <v>1209791.78</v>
      </c>
      <c r="R1754" s="2">
        <v>0.32306601800000001</v>
      </c>
      <c r="S1754" s="2">
        <v>16282.527319999999</v>
      </c>
      <c r="T1754" s="6">
        <v>294221.40000000002</v>
      </c>
    </row>
    <row r="1755" spans="1:20">
      <c r="A1755" s="5" t="s">
        <v>12</v>
      </c>
      <c r="B1755" s="2" t="s">
        <v>2315</v>
      </c>
      <c r="C1755" s="2" t="s">
        <v>14</v>
      </c>
      <c r="D1755" s="3" t="s">
        <v>15</v>
      </c>
      <c r="E1755" s="2" t="s">
        <v>2320</v>
      </c>
      <c r="F1755" s="2" t="str">
        <f t="shared" si="189"/>
        <v>STEEL</v>
      </c>
      <c r="G1755" s="2" t="str">
        <f t="shared" si="190"/>
        <v>LUNCH BOX 2LAYERS-8504</v>
      </c>
      <c r="H1755" s="2" t="str">
        <f t="shared" si="191"/>
        <v>TOTAL NET.WT.10601.78 KGS</v>
      </c>
      <c r="I1755" s="15" t="str">
        <f t="shared" si="192"/>
        <v/>
      </c>
      <c r="J1755" s="15" t="str">
        <f t="shared" si="195"/>
        <v/>
      </c>
      <c r="K1755" s="2">
        <f ca="1">IFERROR(
TRIM(_xlfn.TEXTAFTER(_xlfn.TEXTBEFORE(_xlfn.TEXTAFTER(tblRaw[[#This Row],[GOODS DESCRIPTION]],"QTY"),"/")," ")),
tblRaw[[#This Row],[Unit of measure]]
)</f>
        <v>0</v>
      </c>
      <c r="L1755" s="2" t="str">
        <f t="shared" si="193"/>
        <v/>
      </c>
      <c r="M1755" s="2" t="str">
        <f t="shared" si="194"/>
        <v/>
      </c>
      <c r="N1755" s="2">
        <v>22164</v>
      </c>
      <c r="O1755" s="2" t="s">
        <v>1069</v>
      </c>
      <c r="P1755" s="2">
        <v>187.88043669999999</v>
      </c>
      <c r="Q1755" s="2">
        <v>4164182</v>
      </c>
      <c r="R1755" s="2">
        <v>2.5286734420000001</v>
      </c>
      <c r="S1755" s="2">
        <v>56045.518170000003</v>
      </c>
      <c r="T1755" s="6">
        <v>1012729</v>
      </c>
    </row>
    <row r="1756" spans="1:20">
      <c r="A1756" s="5" t="s">
        <v>12</v>
      </c>
      <c r="B1756" s="2" t="s">
        <v>2321</v>
      </c>
      <c r="C1756" s="2" t="s">
        <v>14</v>
      </c>
      <c r="D1756" s="3" t="s">
        <v>15</v>
      </c>
      <c r="E1756" s="2" t="s">
        <v>2322</v>
      </c>
      <c r="F1756" s="2" t="str">
        <f t="shared" si="189"/>
        <v>STEEL</v>
      </c>
      <c r="G1756" s="2" t="str">
        <f t="shared" si="190"/>
        <v>HOOK 3 PCS SET-2628</v>
      </c>
      <c r="H1756" s="2" t="str">
        <f t="shared" si="191"/>
        <v>TOTAL 68760 SET</v>
      </c>
      <c r="I1756" s="15" t="str">
        <f t="shared" si="192"/>
        <v>TOTAL</v>
      </c>
      <c r="J1756" s="15" t="str">
        <f t="shared" si="195"/>
        <v/>
      </c>
      <c r="K1756" s="2">
        <f ca="1">IFERROR(
TRIM(_xlfn.TEXTAFTER(_xlfn.TEXTBEFORE(_xlfn.TEXTAFTER(tblRaw[[#This Row],[GOODS DESCRIPTION]],"QTY"),"/")," ")),
tblRaw[[#This Row],[Unit of measure]]
)</f>
        <v>0</v>
      </c>
      <c r="L1756" s="2" t="str">
        <f t="shared" si="193"/>
        <v/>
      </c>
      <c r="M1756" s="2" t="str">
        <f t="shared" si="194"/>
        <v/>
      </c>
      <c r="N1756" s="2">
        <v>2330.1999999999998</v>
      </c>
      <c r="O1756" s="2" t="s">
        <v>17</v>
      </c>
      <c r="P1756" s="2">
        <v>1039.764866</v>
      </c>
      <c r="Q1756" s="2">
        <v>2422860.09</v>
      </c>
      <c r="R1756" s="2">
        <v>13.937866830000001</v>
      </c>
      <c r="S1756" s="2">
        <v>32478.01729</v>
      </c>
      <c r="T1756" s="6">
        <v>589239.6</v>
      </c>
    </row>
    <row r="1757" spans="1:20">
      <c r="A1757" s="5" t="s">
        <v>12</v>
      </c>
      <c r="B1757" s="2" t="s">
        <v>2323</v>
      </c>
      <c r="C1757" s="2" t="s">
        <v>14</v>
      </c>
      <c r="D1757" s="3" t="s">
        <v>15</v>
      </c>
      <c r="E1757" s="2" t="s">
        <v>2324</v>
      </c>
      <c r="F1757" s="2" t="str">
        <f t="shared" si="189"/>
        <v>STEEL</v>
      </c>
      <c r="G1757" s="2" t="str">
        <f t="shared" si="190"/>
        <v>ZHARA WAN -MP-263</v>
      </c>
      <c r="H1757" s="2" t="str">
        <f t="shared" si="191"/>
        <v>TOTAL NET WT.4645.20 KGS</v>
      </c>
      <c r="I1757" s="15" t="str">
        <f t="shared" si="192"/>
        <v>TOTAL</v>
      </c>
      <c r="J1757" s="15" t="str">
        <f t="shared" si="195"/>
        <v/>
      </c>
      <c r="K1757" s="2">
        <f ca="1">IFERROR(
TRIM(_xlfn.TEXTAFTER(_xlfn.TEXTBEFORE(_xlfn.TEXTAFTER(tblRaw[[#This Row],[GOODS DESCRIPTION]],"QTY"),"/")," ")),
tblRaw[[#This Row],[Unit of measure]]
)</f>
        <v>0</v>
      </c>
      <c r="L1757" s="2" t="str">
        <f t="shared" si="193"/>
        <v/>
      </c>
      <c r="M1757" s="2" t="str">
        <f t="shared" si="194"/>
        <v/>
      </c>
      <c r="N1757" s="2">
        <v>47400</v>
      </c>
      <c r="O1757" s="2" t="s">
        <v>1069</v>
      </c>
      <c r="P1757" s="2">
        <v>36.588924679999998</v>
      </c>
      <c r="Q1757" s="2">
        <v>1734315.03</v>
      </c>
      <c r="R1757" s="2">
        <v>0.49046815900000001</v>
      </c>
      <c r="S1757" s="2">
        <v>23248.190750000002</v>
      </c>
      <c r="T1757" s="6">
        <v>421785.5</v>
      </c>
    </row>
    <row r="1758" spans="1:20">
      <c r="A1758" s="5" t="s">
        <v>12</v>
      </c>
      <c r="B1758" s="2" t="s">
        <v>2325</v>
      </c>
      <c r="C1758" s="2" t="s">
        <v>14</v>
      </c>
      <c r="D1758" s="3" t="s">
        <v>15</v>
      </c>
      <c r="E1758" s="2" t="s">
        <v>2236</v>
      </c>
      <c r="F1758" s="2" t="str">
        <f t="shared" si="189"/>
        <v>RYX-02-021A</v>
      </c>
      <c r="G1758" s="2" t="str">
        <f t="shared" si="190"/>
        <v>MILD STEEL MULTI FUNCTION CLOTH STAND</v>
      </c>
      <c r="H1758" s="2" t="str">
        <f t="shared" si="191"/>
        <v>OTHER ART - ICLES OF HOUSEHOLD OF IRON &amp; STEEL</v>
      </c>
      <c r="I1758" s="15" t="str">
        <f t="shared" si="192"/>
        <v/>
      </c>
      <c r="J1758" s="15" t="str">
        <f t="shared" si="195"/>
        <v/>
      </c>
      <c r="K1758" s="2">
        <f ca="1">IFERROR(
TRIM(_xlfn.TEXTAFTER(_xlfn.TEXTBEFORE(_xlfn.TEXTAFTER(tblRaw[[#This Row],[GOODS DESCRIPTION]],"QTY"),"/")," ")),
tblRaw[[#This Row],[Unit of measure]]
)</f>
        <v>0</v>
      </c>
      <c r="L1758" s="2" t="str">
        <f t="shared" si="193"/>
        <v/>
      </c>
      <c r="M1758" s="2" t="str">
        <f t="shared" si="194"/>
        <v/>
      </c>
      <c r="N1758" s="2">
        <v>2592</v>
      </c>
      <c r="O1758" s="2" t="s">
        <v>1069</v>
      </c>
      <c r="P1758" s="2">
        <v>708.85671300000001</v>
      </c>
      <c r="Q1758" s="2">
        <v>1837356.6</v>
      </c>
      <c r="R1758" s="2">
        <v>9.5021007100000006</v>
      </c>
      <c r="S1758" s="2">
        <v>24629.445039999999</v>
      </c>
      <c r="T1758" s="6">
        <v>446845.2</v>
      </c>
    </row>
    <row r="1759" spans="1:20">
      <c r="A1759" s="5" t="s">
        <v>12</v>
      </c>
      <c r="B1759" s="2" t="s">
        <v>2326</v>
      </c>
      <c r="C1759" s="2" t="s">
        <v>14</v>
      </c>
      <c r="D1759" s="3" t="s">
        <v>15</v>
      </c>
      <c r="E1759" s="2" t="s">
        <v>2327</v>
      </c>
      <c r="F1759" s="2" t="str">
        <f t="shared" si="189"/>
        <v>STEEL</v>
      </c>
      <c r="G1759" s="2" t="str">
        <f t="shared" si="190"/>
        <v>PEELER-MP-196</v>
      </c>
      <c r="H1759" s="2" t="str">
        <f t="shared" si="191"/>
        <v>TOTAL NET WT.2414.88 KGS</v>
      </c>
      <c r="I1759" s="15" t="str">
        <f t="shared" si="192"/>
        <v>TOTAL</v>
      </c>
      <c r="J1759" s="15" t="str">
        <f t="shared" si="195"/>
        <v/>
      </c>
      <c r="K1759" s="2">
        <f ca="1">IFERROR(
TRIM(_xlfn.TEXTAFTER(_xlfn.TEXTBEFORE(_xlfn.TEXTAFTER(tblRaw[[#This Row],[GOODS DESCRIPTION]],"QTY"),"/")," ")),
tblRaw[[#This Row],[Unit of measure]]
)</f>
        <v>0</v>
      </c>
      <c r="L1759" s="2" t="str">
        <f t="shared" si="193"/>
        <v/>
      </c>
      <c r="M1759" s="2" t="str">
        <f t="shared" si="194"/>
        <v/>
      </c>
      <c r="N1759" s="2">
        <v>30960</v>
      </c>
      <c r="O1759" s="2" t="s">
        <v>1069</v>
      </c>
      <c r="P1759" s="2">
        <v>39.147382110000002</v>
      </c>
      <c r="Q1759" s="2">
        <v>1212002.95</v>
      </c>
      <c r="R1759" s="2">
        <v>0.52476383500000001</v>
      </c>
      <c r="S1759" s="2">
        <v>16246.688340000001</v>
      </c>
      <c r="T1759" s="6">
        <v>294759.09999999998</v>
      </c>
    </row>
    <row r="1760" spans="1:20">
      <c r="A1760" s="5" t="s">
        <v>12</v>
      </c>
      <c r="B1760" s="2" t="s">
        <v>2326</v>
      </c>
      <c r="C1760" s="2" t="s">
        <v>14</v>
      </c>
      <c r="D1760" s="3" t="s">
        <v>15</v>
      </c>
      <c r="E1760" s="2" t="s">
        <v>2328</v>
      </c>
      <c r="F1760" s="2" t="str">
        <f t="shared" si="189"/>
        <v>STAINLESS</v>
      </c>
      <c r="G1760" s="2" t="str">
        <f t="shared" si="190"/>
        <v>STEEL SPORTS BOTTLE 600ML S115-NP-21</v>
      </c>
      <c r="H1760" s="2" t="str">
        <f t="shared" si="191"/>
        <v>TOTAL NET WT - .6326.64 KGS</v>
      </c>
      <c r="I1760" s="15" t="str">
        <f t="shared" si="192"/>
        <v>TOTAL</v>
      </c>
      <c r="J1760" s="15" t="str">
        <f t="shared" si="195"/>
        <v/>
      </c>
      <c r="K1760" s="2">
        <f ca="1">IFERROR(
TRIM(_xlfn.TEXTAFTER(_xlfn.TEXTBEFORE(_xlfn.TEXTAFTER(tblRaw[[#This Row],[GOODS DESCRIPTION]],"QTY"),"/")," ")),
tblRaw[[#This Row],[Unit of measure]]
)</f>
        <v>0</v>
      </c>
      <c r="L1760" s="2" t="str">
        <f t="shared" si="193"/>
        <v/>
      </c>
      <c r="M1760" s="2" t="str">
        <f t="shared" si="194"/>
        <v/>
      </c>
      <c r="N1760" s="2">
        <v>36360</v>
      </c>
      <c r="O1760" s="2" t="s">
        <v>1069</v>
      </c>
      <c r="P1760" s="2">
        <v>92.933786299999994</v>
      </c>
      <c r="Q1760" s="2">
        <v>3379072.47</v>
      </c>
      <c r="R1760" s="2">
        <v>1.245761211</v>
      </c>
      <c r="S1760" s="2">
        <v>45295.877610000003</v>
      </c>
      <c r="T1760" s="6">
        <v>821790.4</v>
      </c>
    </row>
    <row r="1761" spans="1:20">
      <c r="A1761" s="5" t="s">
        <v>12</v>
      </c>
      <c r="B1761" s="2" t="s">
        <v>2329</v>
      </c>
      <c r="C1761" s="2" t="s">
        <v>14</v>
      </c>
      <c r="D1761" s="3" t="s">
        <v>15</v>
      </c>
      <c r="E1761" s="2" t="s">
        <v>2236</v>
      </c>
      <c r="F1761" s="2" t="str">
        <f t="shared" si="189"/>
        <v>RYX-02-021A</v>
      </c>
      <c r="G1761" s="2" t="str">
        <f t="shared" si="190"/>
        <v>MILD STEEL MULTI FUNCTION CLOTH STAND</v>
      </c>
      <c r="H1761" s="2" t="str">
        <f t="shared" si="191"/>
        <v>OTHER ART - ICLES OF HOUSEHOLD OF IRON &amp; STEEL</v>
      </c>
      <c r="I1761" s="15" t="str">
        <f t="shared" si="192"/>
        <v/>
      </c>
      <c r="J1761" s="15" t="str">
        <f t="shared" si="195"/>
        <v/>
      </c>
      <c r="K1761" s="2">
        <f ca="1">IFERROR(
TRIM(_xlfn.TEXTAFTER(_xlfn.TEXTBEFORE(_xlfn.TEXTAFTER(tblRaw[[#This Row],[GOODS DESCRIPTION]],"QTY"),"/")," ")),
tblRaw[[#This Row],[Unit of measure]]
)</f>
        <v>0</v>
      </c>
      <c r="L1761" s="2" t="str">
        <f t="shared" si="193"/>
        <v/>
      </c>
      <c r="M1761" s="2" t="str">
        <f t="shared" si="194"/>
        <v/>
      </c>
      <c r="N1761" s="2">
        <v>2592</v>
      </c>
      <c r="O1761" s="2" t="s">
        <v>1069</v>
      </c>
      <c r="P1761" s="2">
        <v>699.83097989999999</v>
      </c>
      <c r="Q1761" s="2">
        <v>1813961.9</v>
      </c>
      <c r="R1761" s="2">
        <v>9.5021178539999998</v>
      </c>
      <c r="S1761" s="2">
        <v>24629.48948</v>
      </c>
      <c r="T1761" s="6">
        <v>441155.5</v>
      </c>
    </row>
    <row r="1762" spans="1:20">
      <c r="A1762" s="5" t="s">
        <v>12</v>
      </c>
      <c r="B1762" s="2" t="s">
        <v>2329</v>
      </c>
      <c r="C1762" s="2" t="s">
        <v>14</v>
      </c>
      <c r="D1762" s="3" t="s">
        <v>15</v>
      </c>
      <c r="E1762" s="2" t="s">
        <v>2330</v>
      </c>
      <c r="F1762" s="2" t="str">
        <f t="shared" si="189"/>
        <v>STEEL</v>
      </c>
      <c r="G1762" s="2" t="str">
        <f t="shared" si="190"/>
        <v>PEELER -MP-196</v>
      </c>
      <c r="H1762" s="2" t="str">
        <f t="shared" si="191"/>
        <v>TOTAL NET WT.580.32 KGS</v>
      </c>
      <c r="I1762" s="15" t="str">
        <f t="shared" si="192"/>
        <v>TOTAL</v>
      </c>
      <c r="J1762" s="15" t="str">
        <f t="shared" si="195"/>
        <v/>
      </c>
      <c r="K1762" s="2">
        <f ca="1">IFERROR(
TRIM(_xlfn.TEXTAFTER(_xlfn.TEXTBEFORE(_xlfn.TEXTAFTER(tblRaw[[#This Row],[GOODS DESCRIPTION]],"QTY"),"/")," ")),
tblRaw[[#This Row],[Unit of measure]]
)</f>
        <v>0</v>
      </c>
      <c r="L1762" s="2" t="str">
        <f t="shared" si="193"/>
        <v/>
      </c>
      <c r="M1762" s="2" t="str">
        <f t="shared" si="194"/>
        <v/>
      </c>
      <c r="N1762" s="2">
        <v>7440</v>
      </c>
      <c r="O1762" s="2" t="s">
        <v>1069</v>
      </c>
      <c r="P1762" s="2">
        <v>38.390108869999999</v>
      </c>
      <c r="Q1762" s="2">
        <v>285622.40999999997</v>
      </c>
      <c r="R1762" s="2">
        <v>0.52125063000000005</v>
      </c>
      <c r="S1762" s="2">
        <v>3878.1046839999999</v>
      </c>
      <c r="T1762" s="6">
        <v>69463.3</v>
      </c>
    </row>
    <row r="1763" spans="1:20">
      <c r="A1763" s="5" t="s">
        <v>12</v>
      </c>
      <c r="B1763" s="2" t="s">
        <v>2329</v>
      </c>
      <c r="C1763" s="2" t="s">
        <v>14</v>
      </c>
      <c r="D1763" s="3" t="s">
        <v>15</v>
      </c>
      <c r="E1763" s="2" t="s">
        <v>2331</v>
      </c>
      <c r="F1763" s="2" t="str">
        <f t="shared" si="189"/>
        <v>RYX-02-020</v>
      </c>
      <c r="G1763" s="2" t="str">
        <f t="shared" si="190"/>
        <v>MILD STEEL MULTI FUNCTION CLOTH STAND</v>
      </c>
      <c r="H1763" s="2" t="str">
        <f t="shared" si="191"/>
        <v>OTHER ARTI - CLES OF HOUSEHOLD OF IRON &amp; STEEL</v>
      </c>
      <c r="I1763" s="15" t="str">
        <f t="shared" si="192"/>
        <v/>
      </c>
      <c r="J1763" s="15" t="str">
        <f t="shared" si="195"/>
        <v/>
      </c>
      <c r="K1763" s="2">
        <f ca="1">IFERROR(
TRIM(_xlfn.TEXTAFTER(_xlfn.TEXTBEFORE(_xlfn.TEXTAFTER(tblRaw[[#This Row],[GOODS DESCRIPTION]],"QTY"),"/")," ")),
tblRaw[[#This Row],[Unit of measure]]
)</f>
        <v>0</v>
      </c>
      <c r="L1763" s="2" t="str">
        <f t="shared" si="193"/>
        <v/>
      </c>
      <c r="M1763" s="2" t="str">
        <f t="shared" si="194"/>
        <v/>
      </c>
      <c r="N1763" s="2">
        <v>1232</v>
      </c>
      <c r="O1763" s="2" t="s">
        <v>1069</v>
      </c>
      <c r="P1763" s="2">
        <v>1113.2911770000001</v>
      </c>
      <c r="Q1763" s="2">
        <v>1371574.73</v>
      </c>
      <c r="R1763" s="2">
        <v>15.11596982</v>
      </c>
      <c r="S1763" s="2">
        <v>18622.874810000001</v>
      </c>
      <c r="T1763" s="6">
        <v>333567</v>
      </c>
    </row>
    <row r="1764" spans="1:20">
      <c r="A1764" s="5" t="s">
        <v>12</v>
      </c>
      <c r="B1764" s="2" t="s">
        <v>2332</v>
      </c>
      <c r="C1764" s="2" t="s">
        <v>14</v>
      </c>
      <c r="D1764" s="3" t="s">
        <v>15</v>
      </c>
      <c r="E1764" s="2" t="s">
        <v>2333</v>
      </c>
      <c r="F1764" s="2" t="str">
        <f t="shared" si="189"/>
        <v>STAINLESS</v>
      </c>
      <c r="G1764" s="2" t="str">
        <f t="shared" si="190"/>
        <v>STEEL GRATER WITH HANDLE -DS-25</v>
      </c>
      <c r="H1764" s="2" t="str">
        <f t="shared" si="191"/>
        <v>TOTAL NET WT.1734 - KGS</v>
      </c>
      <c r="I1764" s="15" t="str">
        <f t="shared" si="192"/>
        <v/>
      </c>
      <c r="J1764" s="15" t="str">
        <f t="shared" si="195"/>
        <v/>
      </c>
      <c r="K1764" s="2">
        <f ca="1">IFERROR(
TRIM(_xlfn.TEXTAFTER(_xlfn.TEXTBEFORE(_xlfn.TEXTAFTER(tblRaw[[#This Row],[GOODS DESCRIPTION]],"QTY"),"/")," ")),
tblRaw[[#This Row],[Unit of measure]]
)</f>
        <v>0</v>
      </c>
      <c r="L1764" s="2" t="str">
        <f t="shared" si="193"/>
        <v/>
      </c>
      <c r="M1764" s="2" t="str">
        <f t="shared" si="194"/>
        <v/>
      </c>
      <c r="N1764" s="2">
        <v>51000</v>
      </c>
      <c r="O1764" s="2" t="s">
        <v>1069</v>
      </c>
      <c r="P1764" s="2">
        <v>16.134915490000001</v>
      </c>
      <c r="Q1764" s="2">
        <v>822880.69</v>
      </c>
      <c r="R1764" s="2">
        <v>0.219075567</v>
      </c>
      <c r="S1764" s="2">
        <v>11172.8539</v>
      </c>
      <c r="T1764" s="6">
        <v>200124.6</v>
      </c>
    </row>
    <row r="1765" spans="1:20">
      <c r="A1765" s="5" t="s">
        <v>12</v>
      </c>
      <c r="B1765" s="2" t="s">
        <v>2332</v>
      </c>
      <c r="C1765" s="2" t="s">
        <v>14</v>
      </c>
      <c r="D1765" s="3" t="s">
        <v>15</v>
      </c>
      <c r="E1765" s="2" t="s">
        <v>2334</v>
      </c>
      <c r="F1765" s="2" t="str">
        <f t="shared" si="189"/>
        <v>STAINLESS</v>
      </c>
      <c r="G1765" s="2" t="str">
        <f t="shared" si="190"/>
        <v>STEEL SPORTS BOTTLE 600ML S115-NP-21</v>
      </c>
      <c r="H1765" s="2" t="str">
        <f t="shared" si="191"/>
        <v>TOTAL NET WT - .5537.38KGS</v>
      </c>
      <c r="I1765" s="15" t="str">
        <f t="shared" si="192"/>
        <v>TOTAL</v>
      </c>
      <c r="J1765" s="15" t="str">
        <f t="shared" si="195"/>
        <v/>
      </c>
      <c r="K1765" s="2">
        <f ca="1">IFERROR(
TRIM(_xlfn.TEXTAFTER(_xlfn.TEXTBEFORE(_xlfn.TEXTAFTER(tblRaw[[#This Row],[GOODS DESCRIPTION]],"QTY"),"/")," ")),
tblRaw[[#This Row],[Unit of measure]]
)</f>
        <v>0</v>
      </c>
      <c r="L1765" s="2" t="str">
        <f t="shared" si="193"/>
        <v/>
      </c>
      <c r="M1765" s="2" t="str">
        <f t="shared" si="194"/>
        <v/>
      </c>
      <c r="N1765" s="2">
        <v>31824</v>
      </c>
      <c r="O1765" s="2" t="s">
        <v>1069</v>
      </c>
      <c r="P1765" s="2">
        <v>93.201846410000002</v>
      </c>
      <c r="Q1765" s="2">
        <v>2966055.56</v>
      </c>
      <c r="R1765" s="2">
        <v>1.265469741</v>
      </c>
      <c r="S1765" s="2">
        <v>40272.309029999997</v>
      </c>
      <c r="T1765" s="6">
        <v>721344.8</v>
      </c>
    </row>
    <row r="1766" spans="1:20">
      <c r="A1766" s="5" t="s">
        <v>12</v>
      </c>
      <c r="B1766" s="2" t="s">
        <v>2332</v>
      </c>
      <c r="C1766" s="2" t="s">
        <v>14</v>
      </c>
      <c r="D1766" s="3" t="s">
        <v>15</v>
      </c>
      <c r="E1766" s="2" t="s">
        <v>2335</v>
      </c>
      <c r="F1766" s="2" t="str">
        <f t="shared" si="189"/>
        <v>STEEL</v>
      </c>
      <c r="G1766" s="2" t="str">
        <f t="shared" si="190"/>
        <v>HOOK 4PCS SET-SL-172</v>
      </c>
      <c r="H1766" s="2" t="str">
        <f t="shared" si="191"/>
        <v>TOTAL NET WT.54 KGS</v>
      </c>
      <c r="I1766" s="15" t="str">
        <f t="shared" si="192"/>
        <v>TOTAL</v>
      </c>
      <c r="J1766" s="15" t="str">
        <f t="shared" si="195"/>
        <v/>
      </c>
      <c r="K1766" s="2">
        <f ca="1">IFERROR(
TRIM(_xlfn.TEXTAFTER(_xlfn.TEXTBEFORE(_xlfn.TEXTAFTER(tblRaw[[#This Row],[GOODS DESCRIPTION]],"QTY"),"/")," ")),
tblRaw[[#This Row],[Unit of measure]]
)</f>
        <v>0</v>
      </c>
      <c r="L1766" s="2" t="str">
        <f t="shared" si="193"/>
        <v/>
      </c>
      <c r="M1766" s="2" t="str">
        <f t="shared" si="194"/>
        <v/>
      </c>
      <c r="N1766" s="2">
        <v>1200</v>
      </c>
      <c r="O1766" s="2" t="s">
        <v>2187</v>
      </c>
      <c r="P1766" s="2">
        <v>20.844149999999999</v>
      </c>
      <c r="Q1766" s="2">
        <v>25012.98</v>
      </c>
      <c r="R1766" s="2">
        <v>0.28301629299999997</v>
      </c>
      <c r="S1766" s="2">
        <v>339.61955189999998</v>
      </c>
      <c r="T1766" s="6">
        <v>6083.1</v>
      </c>
    </row>
    <row r="1767" spans="1:20">
      <c r="A1767" s="5" t="s">
        <v>12</v>
      </c>
      <c r="B1767" s="2" t="s">
        <v>2332</v>
      </c>
      <c r="C1767" s="2" t="s">
        <v>14</v>
      </c>
      <c r="D1767" s="3" t="s">
        <v>15</v>
      </c>
      <c r="E1767" s="2" t="s">
        <v>2336</v>
      </c>
      <c r="F1767" s="2" t="str">
        <f t="shared" si="189"/>
        <v>STAINLESS</v>
      </c>
      <c r="G1767" s="2" t="str">
        <f t="shared" si="190"/>
        <v>STEEL SPORTS BOTTLE 750ML S-308-C6-NP-20</v>
      </c>
      <c r="H1767" s="2" t="str">
        <f t="shared" si="191"/>
        <v>TOTAL NET - WT.5.98 KGS</v>
      </c>
      <c r="I1767" s="15" t="str">
        <f t="shared" si="192"/>
        <v>TOTAL</v>
      </c>
      <c r="J1767" s="15" t="str">
        <f t="shared" si="195"/>
        <v/>
      </c>
      <c r="K1767" s="2">
        <f ca="1">IFERROR(
TRIM(_xlfn.TEXTAFTER(_xlfn.TEXTBEFORE(_xlfn.TEXTAFTER(tblRaw[[#This Row],[GOODS DESCRIPTION]],"QTY"),"/")," ")),
tblRaw[[#This Row],[Unit of measure]]
)</f>
        <v>0</v>
      </c>
      <c r="L1767" s="2" t="str">
        <f t="shared" si="193"/>
        <v/>
      </c>
      <c r="M1767" s="2" t="str">
        <f t="shared" si="194"/>
        <v/>
      </c>
      <c r="N1767" s="2">
        <v>36</v>
      </c>
      <c r="O1767" s="2" t="s">
        <v>1069</v>
      </c>
      <c r="P1767" s="2">
        <v>86.03833333</v>
      </c>
      <c r="Q1767" s="2">
        <v>3097.38</v>
      </c>
      <c r="R1767" s="2">
        <v>1.168205476</v>
      </c>
      <c r="S1767" s="2">
        <v>42.055397149999997</v>
      </c>
      <c r="T1767" s="6">
        <v>753.3</v>
      </c>
    </row>
    <row r="1768" spans="1:20">
      <c r="A1768" s="5" t="s">
        <v>12</v>
      </c>
      <c r="B1768" s="2" t="s">
        <v>2332</v>
      </c>
      <c r="C1768" s="2" t="s">
        <v>14</v>
      </c>
      <c r="D1768" s="3" t="s">
        <v>15</v>
      </c>
      <c r="E1768" s="2" t="s">
        <v>2337</v>
      </c>
      <c r="F1768" s="2" t="str">
        <f t="shared" si="189"/>
        <v>STEEL</v>
      </c>
      <c r="G1768" s="2" t="str">
        <f t="shared" si="190"/>
        <v>ROUND CONTAINER 730ML-6858</v>
      </c>
      <c r="H1768" s="2" t="str">
        <f t="shared" si="191"/>
        <v>TOTAL NET.WT.3470.60KGS</v>
      </c>
      <c r="I1768" s="15" t="str">
        <f t="shared" si="192"/>
        <v/>
      </c>
      <c r="J1768" s="15" t="str">
        <f t="shared" si="195"/>
        <v/>
      </c>
      <c r="K1768" s="2">
        <f ca="1">IFERROR(
TRIM(_xlfn.TEXTAFTER(_xlfn.TEXTBEFORE(_xlfn.TEXTAFTER(tblRaw[[#This Row],[GOODS DESCRIPTION]],"QTY"),"/")," ")),
tblRaw[[#This Row],[Unit of measure]]
)</f>
        <v>0</v>
      </c>
      <c r="L1768" s="2" t="str">
        <f t="shared" si="193"/>
        <v/>
      </c>
      <c r="M1768" s="2" t="str">
        <f t="shared" si="194"/>
        <v/>
      </c>
      <c r="N1768" s="2">
        <v>17760</v>
      </c>
      <c r="O1768" s="2" t="s">
        <v>1069</v>
      </c>
      <c r="P1768" s="2">
        <v>82.864927929999993</v>
      </c>
      <c r="Q1768" s="2">
        <v>1471681.12</v>
      </c>
      <c r="R1768" s="2">
        <v>1.125117827</v>
      </c>
      <c r="S1768" s="2">
        <v>19982.0926</v>
      </c>
      <c r="T1768" s="6">
        <v>357912.8</v>
      </c>
    </row>
    <row r="1769" spans="1:20">
      <c r="A1769" s="5" t="s">
        <v>12</v>
      </c>
      <c r="B1769" s="2" t="s">
        <v>2338</v>
      </c>
      <c r="C1769" s="2" t="s">
        <v>14</v>
      </c>
      <c r="D1769" s="3" t="s">
        <v>15</v>
      </c>
      <c r="E1769" s="2" t="s">
        <v>2339</v>
      </c>
      <c r="F1769" s="2" t="str">
        <f t="shared" si="189"/>
        <v>STEEL</v>
      </c>
      <c r="G1769" s="2" t="str">
        <f t="shared" si="190"/>
        <v>ZHARA- NP-003</v>
      </c>
      <c r="H1769" s="2" t="str">
        <f t="shared" si="191"/>
        <v>MILD STEEL</v>
      </c>
      <c r="I1769" s="15" t="str">
        <f t="shared" si="192"/>
        <v>MILD</v>
      </c>
      <c r="J1769" s="15" t="str">
        <f t="shared" si="195"/>
        <v/>
      </c>
      <c r="K1769" s="2">
        <f ca="1">IFERROR(
TRIM(_xlfn.TEXTAFTER(_xlfn.TEXTBEFORE(_xlfn.TEXTAFTER(tblRaw[[#This Row],[GOODS DESCRIPTION]],"QTY"),"/")," ")),
tblRaw[[#This Row],[Unit of measure]]
)</f>
        <v>0</v>
      </c>
      <c r="L1769" s="2" t="str">
        <f t="shared" si="193"/>
        <v/>
      </c>
      <c r="M1769" s="2" t="str">
        <f t="shared" si="194"/>
        <v/>
      </c>
      <c r="N1769" s="2">
        <v>27600</v>
      </c>
      <c r="O1769" s="2" t="s">
        <v>1069</v>
      </c>
      <c r="P1769" s="2">
        <v>33.511519569999997</v>
      </c>
      <c r="Q1769" s="2">
        <v>924917.94</v>
      </c>
      <c r="R1769" s="2">
        <v>0.45501044899999998</v>
      </c>
      <c r="S1769" s="2">
        <v>12558.28839</v>
      </c>
      <c r="T1769" s="6">
        <v>224940.1</v>
      </c>
    </row>
    <row r="1770" spans="1:20">
      <c r="A1770" s="5" t="s">
        <v>12</v>
      </c>
      <c r="B1770" s="2" t="s">
        <v>2340</v>
      </c>
      <c r="C1770" s="2" t="s">
        <v>14</v>
      </c>
      <c r="D1770" s="3" t="s">
        <v>15</v>
      </c>
      <c r="E1770" s="2" t="s">
        <v>2341</v>
      </c>
      <c r="F1770" s="2" t="str">
        <f t="shared" si="189"/>
        <v>STEEL</v>
      </c>
      <c r="G1770" s="2" t="str">
        <f t="shared" si="190"/>
        <v>TEA STRAINER-NP-55</v>
      </c>
      <c r="H1770" s="2" t="str">
        <f t="shared" si="191"/>
        <v>TOTAL NET WT.2318.40 KGS</v>
      </c>
      <c r="I1770" s="15" t="str">
        <f t="shared" si="192"/>
        <v>TOTAL</v>
      </c>
      <c r="J1770" s="15" t="str">
        <f t="shared" si="195"/>
        <v/>
      </c>
      <c r="K1770" s="2">
        <f ca="1">IFERROR(
TRIM(_xlfn.TEXTAFTER(_xlfn.TEXTBEFORE(_xlfn.TEXTAFTER(tblRaw[[#This Row],[GOODS DESCRIPTION]],"QTY"),"/")," ")),
tblRaw[[#This Row],[Unit of measure]]
)</f>
        <v>0</v>
      </c>
      <c r="L1770" s="2" t="str">
        <f t="shared" si="193"/>
        <v/>
      </c>
      <c r="M1770" s="2" t="str">
        <f t="shared" si="194"/>
        <v/>
      </c>
      <c r="N1770" s="2">
        <v>50400</v>
      </c>
      <c r="O1770" s="2" t="s">
        <v>1069</v>
      </c>
      <c r="P1770" s="2">
        <v>23.591961900000001</v>
      </c>
      <c r="Q1770" s="2">
        <v>1189034.8799999999</v>
      </c>
      <c r="R1770" s="2">
        <v>0.32032534800000001</v>
      </c>
      <c r="S1770" s="2">
        <v>16144.397559999999</v>
      </c>
      <c r="T1770" s="6">
        <v>289173.3</v>
      </c>
    </row>
    <row r="1771" spans="1:20">
      <c r="A1771" s="5" t="s">
        <v>12</v>
      </c>
      <c r="B1771" s="2" t="s">
        <v>2340</v>
      </c>
      <c r="C1771" s="2" t="s">
        <v>14</v>
      </c>
      <c r="D1771" s="3" t="s">
        <v>15</v>
      </c>
      <c r="E1771" s="2" t="s">
        <v>2342</v>
      </c>
      <c r="F1771" s="2" t="str">
        <f t="shared" si="189"/>
        <v>STEEL</v>
      </c>
      <c r="G1771" s="2" t="str">
        <f t="shared" si="190"/>
        <v>WALL HANGER HOOK-SL-89</v>
      </c>
      <c r="H1771" s="2" t="str">
        <f t="shared" si="191"/>
        <v>TOTAL NET WT.9390.60 KGS</v>
      </c>
      <c r="I1771" s="15" t="str">
        <f t="shared" si="192"/>
        <v/>
      </c>
      <c r="J1771" s="15" t="str">
        <f t="shared" si="195"/>
        <v/>
      </c>
      <c r="K1771" s="2">
        <f ca="1">IFERROR(
TRIM(_xlfn.TEXTAFTER(_xlfn.TEXTBEFORE(_xlfn.TEXTAFTER(tblRaw[[#This Row],[GOODS DESCRIPTION]],"QTY"),"/")," ")),
tblRaw[[#This Row],[Unit of measure]]
)</f>
        <v>0</v>
      </c>
      <c r="L1771" s="2" t="str">
        <f t="shared" si="193"/>
        <v/>
      </c>
      <c r="M1771" s="2" t="str">
        <f t="shared" si="194"/>
        <v/>
      </c>
      <c r="N1771" s="2">
        <v>39960</v>
      </c>
      <c r="O1771" s="2" t="s">
        <v>1069</v>
      </c>
      <c r="P1771" s="2">
        <v>82.571866619999994</v>
      </c>
      <c r="Q1771" s="2">
        <v>3299571.79</v>
      </c>
      <c r="R1771" s="2">
        <v>1.1211387180000001</v>
      </c>
      <c r="S1771" s="2">
        <v>44800.70319</v>
      </c>
      <c r="T1771" s="6">
        <v>802455.9</v>
      </c>
    </row>
    <row r="1772" spans="1:20">
      <c r="A1772" s="5" t="s">
        <v>12</v>
      </c>
      <c r="B1772" s="2" t="s">
        <v>2343</v>
      </c>
      <c r="C1772" s="2" t="s">
        <v>14</v>
      </c>
      <c r="D1772" s="3" t="s">
        <v>15</v>
      </c>
      <c r="E1772" s="2" t="s">
        <v>2344</v>
      </c>
      <c r="F1772" s="2" t="str">
        <f t="shared" si="189"/>
        <v>STAINLESS</v>
      </c>
      <c r="G1772" s="2" t="str">
        <f t="shared" si="190"/>
        <v>STEEL SPORTS BOTTLE 750ML S-308-C6-NP-20</v>
      </c>
      <c r="H1772" s="2" t="str">
        <f t="shared" si="191"/>
        <v>TOTAL NET WT.1509.01 KGS</v>
      </c>
      <c r="I1772" s="15" t="str">
        <f t="shared" si="192"/>
        <v>TOTAL</v>
      </c>
      <c r="J1772" s="15" t="str">
        <f t="shared" si="195"/>
        <v/>
      </c>
      <c r="K1772" s="2">
        <f ca="1">IFERROR(
TRIM(_xlfn.TEXTAFTER(_xlfn.TEXTBEFORE(_xlfn.TEXTAFTER(tblRaw[[#This Row],[GOODS DESCRIPTION]],"QTY"),"/")," ")),
tblRaw[[#This Row],[Unit of measure]]
)</f>
        <v>0</v>
      </c>
      <c r="L1772" s="2" t="str">
        <f t="shared" si="193"/>
        <v/>
      </c>
      <c r="M1772" s="2" t="str">
        <f t="shared" si="194"/>
        <v/>
      </c>
      <c r="N1772" s="2">
        <v>9036</v>
      </c>
      <c r="O1772" s="2" t="s">
        <v>1069</v>
      </c>
      <c r="P1772" s="2">
        <v>85.809154489999997</v>
      </c>
      <c r="Q1772" s="2">
        <v>775371.52</v>
      </c>
      <c r="R1772" s="2">
        <v>1.165093747</v>
      </c>
      <c r="S1772" s="2">
        <v>10527.7871</v>
      </c>
      <c r="T1772" s="6">
        <v>188570.4</v>
      </c>
    </row>
    <row r="1773" spans="1:20">
      <c r="A1773" s="5" t="s">
        <v>12</v>
      </c>
      <c r="B1773" s="2" t="s">
        <v>2343</v>
      </c>
      <c r="C1773" s="2" t="s">
        <v>14</v>
      </c>
      <c r="D1773" s="3" t="s">
        <v>15</v>
      </c>
      <c r="E1773" s="2" t="s">
        <v>2345</v>
      </c>
      <c r="F1773" s="2" t="str">
        <f t="shared" si="189"/>
        <v>STAINLESS</v>
      </c>
      <c r="G1773" s="2" t="str">
        <f t="shared" si="190"/>
        <v>STEEL COLA BOTTLE 750ML SK750-SL-01</v>
      </c>
      <c r="H1773" s="2" t="str">
        <f t="shared" si="191"/>
        <v>TOTAL NET WT.5844.60 KGS</v>
      </c>
      <c r="I1773" s="15" t="str">
        <f t="shared" si="192"/>
        <v/>
      </c>
      <c r="J1773" s="15" t="str">
        <f t="shared" si="195"/>
        <v/>
      </c>
      <c r="K1773" s="2">
        <f ca="1">IFERROR(
TRIM(_xlfn.TEXTAFTER(_xlfn.TEXTBEFORE(_xlfn.TEXTAFTER(tblRaw[[#This Row],[GOODS DESCRIPTION]],"QTY"),"/")," ")),
tblRaw[[#This Row],[Unit of measure]]
)</f>
        <v>0</v>
      </c>
      <c r="L1773" s="2" t="str">
        <f t="shared" si="193"/>
        <v/>
      </c>
      <c r="M1773" s="2" t="str">
        <f t="shared" si="194"/>
        <v/>
      </c>
      <c r="N1773" s="2">
        <v>30600</v>
      </c>
      <c r="O1773" s="2" t="s">
        <v>1069</v>
      </c>
      <c r="P1773" s="2">
        <v>99.795667969999997</v>
      </c>
      <c r="Q1773" s="2">
        <v>3053747.44</v>
      </c>
      <c r="R1773" s="2">
        <v>1.354998886</v>
      </c>
      <c r="S1773" s="2">
        <v>41462.965920000002</v>
      </c>
      <c r="T1773" s="6">
        <v>742671.4</v>
      </c>
    </row>
    <row r="1774" spans="1:20">
      <c r="A1774" s="5" t="s">
        <v>12</v>
      </c>
      <c r="B1774" s="2" t="s">
        <v>2343</v>
      </c>
      <c r="C1774" s="2" t="s">
        <v>14</v>
      </c>
      <c r="D1774" s="3" t="s">
        <v>15</v>
      </c>
      <c r="E1774" s="2" t="s">
        <v>2287</v>
      </c>
      <c r="F1774" s="2" t="str">
        <f t="shared" si="189"/>
        <v>RYX-02-021A</v>
      </c>
      <c r="G1774" s="2" t="str">
        <f t="shared" si="190"/>
        <v>MILD STEEL MULTI FUNCTION CLOTH STAND</v>
      </c>
      <c r="H1774" s="2" t="str">
        <f t="shared" si="191"/>
        <v>OTHER ARTICLES OF HOUSEHOLD OF IRON &amp; STEEL</v>
      </c>
      <c r="I1774" s="15" t="str">
        <f t="shared" si="192"/>
        <v/>
      </c>
      <c r="J1774" s="15" t="str">
        <f t="shared" si="195"/>
        <v/>
      </c>
      <c r="K1774" s="2">
        <f ca="1">IFERROR(
TRIM(_xlfn.TEXTAFTER(_xlfn.TEXTBEFORE(_xlfn.TEXTAFTER(tblRaw[[#This Row],[GOODS DESCRIPTION]],"QTY"),"/")," ")),
tblRaw[[#This Row],[Unit of measure]]
)</f>
        <v>0</v>
      </c>
      <c r="L1774" s="2" t="str">
        <f t="shared" si="193"/>
        <v/>
      </c>
      <c r="M1774" s="2" t="str">
        <f t="shared" si="194"/>
        <v/>
      </c>
      <c r="N1774" s="2">
        <v>2592</v>
      </c>
      <c r="O1774" s="2" t="s">
        <v>1069</v>
      </c>
      <c r="P1774" s="2">
        <v>699.82133490000001</v>
      </c>
      <c r="Q1774" s="2">
        <v>1813936.9</v>
      </c>
      <c r="R1774" s="2">
        <v>9.501986896</v>
      </c>
      <c r="S1774" s="2">
        <v>24629.150030000001</v>
      </c>
      <c r="T1774" s="6">
        <v>441149.5</v>
      </c>
    </row>
    <row r="1775" spans="1:20">
      <c r="A1775" s="5" t="s">
        <v>12</v>
      </c>
      <c r="B1775" s="2" t="s">
        <v>2343</v>
      </c>
      <c r="C1775" s="2" t="s">
        <v>14</v>
      </c>
      <c r="D1775" s="3" t="s">
        <v>15</v>
      </c>
      <c r="E1775" s="2" t="s">
        <v>2346</v>
      </c>
      <c r="F1775" s="2" t="str">
        <f t="shared" si="189"/>
        <v>STEEL</v>
      </c>
      <c r="G1775" s="2" t="str">
        <f t="shared" si="190"/>
        <v>LUNCH BOX -6900</v>
      </c>
      <c r="H1775" s="2" t="str">
        <f t="shared" si="191"/>
        <v>TOTAL NET.WT.1854.60KGS</v>
      </c>
      <c r="I1775" s="15" t="str">
        <f t="shared" si="192"/>
        <v/>
      </c>
      <c r="J1775" s="15" t="str">
        <f t="shared" si="195"/>
        <v/>
      </c>
      <c r="K1775" s="2">
        <f ca="1">IFERROR(
TRIM(_xlfn.TEXTAFTER(_xlfn.TEXTBEFORE(_xlfn.TEXTAFTER(tblRaw[[#This Row],[GOODS DESCRIPTION]],"QTY"),"/")," ")),
tblRaw[[#This Row],[Unit of measure]]
)</f>
        <v>0</v>
      </c>
      <c r="L1775" s="2" t="str">
        <f t="shared" si="193"/>
        <v/>
      </c>
      <c r="M1775" s="2" t="str">
        <f t="shared" si="194"/>
        <v/>
      </c>
      <c r="N1775" s="2">
        <v>15840</v>
      </c>
      <c r="O1775" s="2" t="s">
        <v>1069</v>
      </c>
      <c r="P1775" s="2">
        <v>59.450976009999998</v>
      </c>
      <c r="Q1775" s="2">
        <v>941703.46</v>
      </c>
      <c r="R1775" s="2">
        <v>0.80720945</v>
      </c>
      <c r="S1775" s="2">
        <v>12786.197690000001</v>
      </c>
      <c r="T1775" s="6">
        <v>229022.2</v>
      </c>
    </row>
    <row r="1776" spans="1:20">
      <c r="A1776" s="5" t="s">
        <v>12</v>
      </c>
      <c r="B1776" s="2" t="s">
        <v>2343</v>
      </c>
      <c r="C1776" s="2" t="s">
        <v>14</v>
      </c>
      <c r="D1776" s="3" t="s">
        <v>15</v>
      </c>
      <c r="E1776" s="2" t="s">
        <v>2347</v>
      </c>
      <c r="F1776" s="2" t="str">
        <f t="shared" si="189"/>
        <v>STAINLESS</v>
      </c>
      <c r="G1776" s="2" t="str">
        <f t="shared" si="190"/>
        <v>STEEL SPORTS BOTTLE 600ML S115-NP-21</v>
      </c>
      <c r="H1776" s="2" t="str">
        <f t="shared" si="191"/>
        <v>TOTAL NET WT.92.88 KGS</v>
      </c>
      <c r="I1776" s="15" t="str">
        <f t="shared" si="192"/>
        <v>TOTAL</v>
      </c>
      <c r="J1776" s="15" t="str">
        <f t="shared" si="195"/>
        <v/>
      </c>
      <c r="K1776" s="2">
        <f ca="1">IFERROR(
TRIM(_xlfn.TEXTAFTER(_xlfn.TEXTBEFORE(_xlfn.TEXTAFTER(tblRaw[[#This Row],[GOODS DESCRIPTION]],"QTY"),"/")," ")),
tblRaw[[#This Row],[Unit of measure]]
)</f>
        <v>0</v>
      </c>
      <c r="L1776" s="2" t="str">
        <f t="shared" si="193"/>
        <v/>
      </c>
      <c r="M1776" s="2" t="str">
        <f t="shared" si="194"/>
        <v/>
      </c>
      <c r="N1776" s="2">
        <v>540</v>
      </c>
      <c r="O1776" s="2" t="s">
        <v>1069</v>
      </c>
      <c r="P1776" s="2">
        <v>94.881481480000005</v>
      </c>
      <c r="Q1776" s="2">
        <v>51236</v>
      </c>
      <c r="R1776" s="2">
        <v>1.2882753769999999</v>
      </c>
      <c r="S1776" s="2">
        <v>695.66870329999995</v>
      </c>
      <c r="T1776" s="6">
        <v>12460.6</v>
      </c>
    </row>
    <row r="1777" spans="1:20">
      <c r="A1777" s="5" t="s">
        <v>12</v>
      </c>
      <c r="B1777" s="2" t="s">
        <v>2348</v>
      </c>
      <c r="C1777" s="2" t="s">
        <v>14</v>
      </c>
      <c r="D1777" s="3" t="s">
        <v>15</v>
      </c>
      <c r="E1777" s="2" t="s">
        <v>2349</v>
      </c>
      <c r="F1777" s="2" t="str">
        <f t="shared" si="189"/>
        <v>STEEL</v>
      </c>
      <c r="G1777" s="2" t="str">
        <f t="shared" si="190"/>
        <v>LUNCH BOX 2LAYER-8504</v>
      </c>
      <c r="H1777" s="2" t="str">
        <f t="shared" si="191"/>
        <v>TOTAL NET.WT.10532.90KGS</v>
      </c>
      <c r="I1777" s="15" t="str">
        <f t="shared" si="192"/>
        <v/>
      </c>
      <c r="J1777" s="15" t="str">
        <f t="shared" si="195"/>
        <v/>
      </c>
      <c r="K1777" s="2">
        <f ca="1">IFERROR(
TRIM(_xlfn.TEXTAFTER(_xlfn.TEXTBEFORE(_xlfn.TEXTAFTER(tblRaw[[#This Row],[GOODS DESCRIPTION]],"QTY"),"/")," ")),
tblRaw[[#This Row],[Unit of measure]]
)</f>
        <v>0</v>
      </c>
      <c r="L1777" s="2" t="str">
        <f t="shared" si="193"/>
        <v/>
      </c>
      <c r="M1777" s="2" t="str">
        <f t="shared" si="194"/>
        <v/>
      </c>
      <c r="N1777" s="2">
        <v>22020</v>
      </c>
      <c r="O1777" s="2" t="s">
        <v>1069</v>
      </c>
      <c r="P1777" s="2">
        <v>182.93979110000001</v>
      </c>
      <c r="Q1777" s="2">
        <v>4028334.2</v>
      </c>
      <c r="R1777" s="2">
        <v>2.5215684509999998</v>
      </c>
      <c r="S1777" s="2">
        <v>55524.937279999998</v>
      </c>
      <c r="T1777" s="6">
        <v>979690.8</v>
      </c>
    </row>
    <row r="1778" spans="1:20">
      <c r="A1778" s="5" t="s">
        <v>12</v>
      </c>
      <c r="B1778" s="2" t="s">
        <v>2348</v>
      </c>
      <c r="C1778" s="2" t="s">
        <v>14</v>
      </c>
      <c r="D1778" s="3" t="s">
        <v>15</v>
      </c>
      <c r="E1778" s="2" t="s">
        <v>2350</v>
      </c>
      <c r="F1778" s="2" t="str">
        <f t="shared" si="189"/>
        <v>STEEL</v>
      </c>
      <c r="G1778" s="2" t="str">
        <f t="shared" si="190"/>
        <v>LUNCH BOX 3LAYER-8505</v>
      </c>
      <c r="H1778" s="2" t="str">
        <f t="shared" si="191"/>
        <v>TOTAL NET WT.9608.30 KGS</v>
      </c>
      <c r="I1778" s="15" t="str">
        <f t="shared" si="192"/>
        <v/>
      </c>
      <c r="J1778" s="15" t="str">
        <f t="shared" si="195"/>
        <v/>
      </c>
      <c r="K1778" s="2">
        <f ca="1">IFERROR(
TRIM(_xlfn.TEXTAFTER(_xlfn.TEXTBEFORE(_xlfn.TEXTAFTER(tblRaw[[#This Row],[GOODS DESCRIPTION]],"QTY"),"/")," ")),
tblRaw[[#This Row],[Unit of measure]]
)</f>
        <v>0</v>
      </c>
      <c r="L1778" s="2" t="str">
        <f t="shared" si="193"/>
        <v/>
      </c>
      <c r="M1778" s="2" t="str">
        <f t="shared" si="194"/>
        <v/>
      </c>
      <c r="N1778" s="2">
        <v>14820</v>
      </c>
      <c r="O1778" s="2" t="s">
        <v>1069</v>
      </c>
      <c r="P1778" s="2">
        <v>253.92042979999999</v>
      </c>
      <c r="Q1778" s="2">
        <v>3763100.77</v>
      </c>
      <c r="R1778" s="2">
        <v>3.4999370070000002</v>
      </c>
      <c r="S1778" s="2">
        <v>51869.066440000002</v>
      </c>
      <c r="T1778" s="6">
        <v>915186.1</v>
      </c>
    </row>
    <row r="1779" spans="1:20">
      <c r="A1779" s="5" t="s">
        <v>12</v>
      </c>
      <c r="B1779" s="2" t="s">
        <v>2351</v>
      </c>
      <c r="C1779" s="2" t="s">
        <v>14</v>
      </c>
      <c r="D1779" s="3" t="s">
        <v>15</v>
      </c>
      <c r="E1779" s="2" t="s">
        <v>2352</v>
      </c>
      <c r="F1779" s="2" t="str">
        <f t="shared" si="189"/>
        <v>STEEL</v>
      </c>
      <c r="G1779" s="2" t="str">
        <f t="shared" si="190"/>
        <v>SPOON HOLDER ROUND -MP-96</v>
      </c>
      <c r="H1779" s="2" t="str">
        <f t="shared" si="191"/>
        <v>MILD STEEL</v>
      </c>
      <c r="I1779" s="15" t="str">
        <f t="shared" si="192"/>
        <v>MILD</v>
      </c>
      <c r="J1779" s="15" t="str">
        <f t="shared" si="195"/>
        <v/>
      </c>
      <c r="K1779" s="2">
        <f ca="1">IFERROR(
TRIM(_xlfn.TEXTAFTER(_xlfn.TEXTBEFORE(_xlfn.TEXTAFTER(tblRaw[[#This Row],[GOODS DESCRIPTION]],"QTY"),"/")," ")),
tblRaw[[#This Row],[Unit of measure]]
)</f>
        <v>0</v>
      </c>
      <c r="L1779" s="2" t="str">
        <f t="shared" si="193"/>
        <v/>
      </c>
      <c r="M1779" s="2" t="str">
        <f t="shared" si="194"/>
        <v/>
      </c>
      <c r="N1779" s="2">
        <v>10548</v>
      </c>
      <c r="O1779" s="2" t="s">
        <v>1069</v>
      </c>
      <c r="P1779" s="2">
        <v>53.729027299999998</v>
      </c>
      <c r="Q1779" s="2">
        <v>566733.78</v>
      </c>
      <c r="R1779" s="2">
        <v>0.74057928699999998</v>
      </c>
      <c r="S1779" s="2">
        <v>7811.6303239999997</v>
      </c>
      <c r="T1779" s="6">
        <v>137829.6</v>
      </c>
    </row>
    <row r="1780" spans="1:20">
      <c r="A1780" s="5" t="s">
        <v>12</v>
      </c>
      <c r="B1780" s="2" t="s">
        <v>2351</v>
      </c>
      <c r="C1780" s="2" t="s">
        <v>14</v>
      </c>
      <c r="D1780" s="3" t="s">
        <v>15</v>
      </c>
      <c r="E1780" s="2" t="s">
        <v>2353</v>
      </c>
      <c r="F1780" s="2" t="str">
        <f t="shared" si="189"/>
        <v>STEEL</v>
      </c>
      <c r="G1780" s="2" t="str">
        <f t="shared" si="190"/>
        <v>ZHARA-NP-003</v>
      </c>
      <c r="H1780" s="2" t="str">
        <f t="shared" si="191"/>
        <v>MILD STEEL</v>
      </c>
      <c r="I1780" s="15" t="str">
        <f t="shared" si="192"/>
        <v>MILD</v>
      </c>
      <c r="J1780" s="15" t="str">
        <f t="shared" si="195"/>
        <v/>
      </c>
      <c r="K1780" s="2">
        <f ca="1">IFERROR(
TRIM(_xlfn.TEXTAFTER(_xlfn.TEXTBEFORE(_xlfn.TEXTAFTER(tblRaw[[#This Row],[GOODS DESCRIPTION]],"QTY"),"/")," ")),
tblRaw[[#This Row],[Unit of measure]]
)</f>
        <v>0</v>
      </c>
      <c r="L1780" s="2" t="str">
        <f t="shared" si="193"/>
        <v/>
      </c>
      <c r="M1780" s="2" t="str">
        <f t="shared" si="194"/>
        <v/>
      </c>
      <c r="N1780" s="2">
        <v>18000</v>
      </c>
      <c r="O1780" s="2" t="s">
        <v>1069</v>
      </c>
      <c r="P1780" s="2">
        <v>32.72447889</v>
      </c>
      <c r="Q1780" s="2">
        <v>589040.62</v>
      </c>
      <c r="R1780" s="2">
        <v>0.45106104600000002</v>
      </c>
      <c r="S1780" s="2">
        <v>8119.0988280000001</v>
      </c>
      <c r="T1780" s="6">
        <v>143254.70000000001</v>
      </c>
    </row>
    <row r="1781" spans="1:20">
      <c r="A1781" s="5" t="s">
        <v>12</v>
      </c>
      <c r="B1781" s="2" t="s">
        <v>2351</v>
      </c>
      <c r="C1781" s="2" t="s">
        <v>14</v>
      </c>
      <c r="D1781" s="3" t="s">
        <v>18</v>
      </c>
      <c r="E1781" s="2" t="s">
        <v>2354</v>
      </c>
      <c r="F1781" s="2" t="str">
        <f t="shared" si="189"/>
        <v>STEEL</v>
      </c>
      <c r="G1781" s="2" t="str">
        <f t="shared" si="190"/>
        <v>SCRUBBER -ANG537</v>
      </c>
      <c r="H1781" s="2" t="str">
        <f t="shared" si="191"/>
        <v>TOTAL NET WT.5831.10 KGS</v>
      </c>
      <c r="I1781" s="15" t="str">
        <f t="shared" si="192"/>
        <v/>
      </c>
      <c r="J1781" s="15" t="str">
        <f t="shared" si="195"/>
        <v/>
      </c>
      <c r="K1781" s="2">
        <f ca="1">IFERROR(
TRIM(_xlfn.TEXTAFTER(_xlfn.TEXTBEFORE(_xlfn.TEXTAFTER(tblRaw[[#This Row],[GOODS DESCRIPTION]],"QTY"),"/")," ")),
tblRaw[[#This Row],[Unit of measure]]
)</f>
        <v>0</v>
      </c>
      <c r="L1781" s="2" t="str">
        <f t="shared" si="193"/>
        <v/>
      </c>
      <c r="M1781" s="2" t="str">
        <f t="shared" si="194"/>
        <v/>
      </c>
      <c r="N1781" s="2">
        <v>270864</v>
      </c>
      <c r="O1781" s="2" t="s">
        <v>1069</v>
      </c>
      <c r="P1781" s="2">
        <v>4.9197371009999999</v>
      </c>
      <c r="Q1781" s="2">
        <v>1332579.67</v>
      </c>
      <c r="R1781" s="2">
        <v>6.7811676000000001E-2</v>
      </c>
      <c r="S1781" s="2">
        <v>18367.741829999999</v>
      </c>
      <c r="T1781" s="6">
        <v>412833.2</v>
      </c>
    </row>
    <row r="1782" spans="1:20">
      <c r="A1782" s="5" t="s">
        <v>12</v>
      </c>
      <c r="B1782" s="2" t="s">
        <v>2351</v>
      </c>
      <c r="C1782" s="2" t="s">
        <v>14</v>
      </c>
      <c r="D1782" s="3" t="s">
        <v>15</v>
      </c>
      <c r="E1782" s="2" t="s">
        <v>2355</v>
      </c>
      <c r="F1782" s="2" t="str">
        <f t="shared" si="189"/>
        <v>STEEL</v>
      </c>
      <c r="G1782" s="2" t="str">
        <f t="shared" si="190"/>
        <v>LUNCH BOX 3 LAYER -8505</v>
      </c>
      <c r="H1782" s="2" t="str">
        <f t="shared" si="191"/>
        <v>TOTAL NET.WT. 1174.78 KGS</v>
      </c>
      <c r="I1782" s="15" t="str">
        <f t="shared" si="192"/>
        <v/>
      </c>
      <c r="J1782" s="15" t="str">
        <f t="shared" si="195"/>
        <v/>
      </c>
      <c r="K1782" s="2">
        <f ca="1">IFERROR(
TRIM(_xlfn.TEXTAFTER(_xlfn.TEXTBEFORE(_xlfn.TEXTAFTER(tblRaw[[#This Row],[GOODS DESCRIPTION]],"QTY"),"/")," ")),
tblRaw[[#This Row],[Unit of measure]]
)</f>
        <v>0</v>
      </c>
      <c r="L1782" s="2" t="str">
        <f t="shared" si="193"/>
        <v/>
      </c>
      <c r="M1782" s="2" t="str">
        <f t="shared" si="194"/>
        <v/>
      </c>
      <c r="N1782" s="2">
        <v>1812</v>
      </c>
      <c r="O1782" s="2" t="s">
        <v>1069</v>
      </c>
      <c r="P1782" s="2">
        <v>253.72213020000001</v>
      </c>
      <c r="Q1782" s="2">
        <v>459744.5</v>
      </c>
      <c r="R1782" s="2">
        <v>3.4972037249999999</v>
      </c>
      <c r="S1782" s="2">
        <v>6336.9331499999998</v>
      </c>
      <c r="T1782" s="6">
        <v>111809.8</v>
      </c>
    </row>
    <row r="1783" spans="1:20">
      <c r="A1783" s="5" t="s">
        <v>12</v>
      </c>
      <c r="B1783" s="2" t="s">
        <v>2351</v>
      </c>
      <c r="C1783" s="2" t="s">
        <v>14</v>
      </c>
      <c r="D1783" s="3" t="s">
        <v>15</v>
      </c>
      <c r="E1783" s="2" t="s">
        <v>2356</v>
      </c>
      <c r="F1783" s="2" t="str">
        <f t="shared" si="189"/>
        <v>STEEL</v>
      </c>
      <c r="G1783" s="2" t="str">
        <f t="shared" si="190"/>
        <v>LUNCH BOX -6561</v>
      </c>
      <c r="H1783" s="2" t="str">
        <f t="shared" si="191"/>
        <v>TOTAL NET.WT. 2469.60 KGS</v>
      </c>
      <c r="I1783" s="15" t="str">
        <f t="shared" si="192"/>
        <v/>
      </c>
      <c r="J1783" s="15" t="str">
        <f t="shared" si="195"/>
        <v/>
      </c>
      <c r="K1783" s="2">
        <f ca="1">IFERROR(
TRIM(_xlfn.TEXTAFTER(_xlfn.TEXTBEFORE(_xlfn.TEXTAFTER(tblRaw[[#This Row],[GOODS DESCRIPTION]],"QTY"),"/")," ")),
tblRaw[[#This Row],[Unit of measure]]
)</f>
        <v>0</v>
      </c>
      <c r="L1783" s="2" t="str">
        <f t="shared" si="193"/>
        <v/>
      </c>
      <c r="M1783" s="2" t="str">
        <f t="shared" si="194"/>
        <v/>
      </c>
      <c r="N1783" s="2">
        <v>6480</v>
      </c>
      <c r="O1783" s="2" t="s">
        <v>1069</v>
      </c>
      <c r="P1783" s="2">
        <v>191.57117589999999</v>
      </c>
      <c r="Q1783" s="2">
        <v>1241381.22</v>
      </c>
      <c r="R1783" s="2">
        <v>2.6405399850000002</v>
      </c>
      <c r="S1783" s="2">
        <v>17110.699100000002</v>
      </c>
      <c r="T1783" s="6">
        <v>301903.90000000002</v>
      </c>
    </row>
    <row r="1784" spans="1:20">
      <c r="A1784" s="5" t="s">
        <v>12</v>
      </c>
      <c r="B1784" s="2" t="s">
        <v>2351</v>
      </c>
      <c r="C1784" s="2" t="s">
        <v>14</v>
      </c>
      <c r="D1784" s="3" t="s">
        <v>15</v>
      </c>
      <c r="E1784" s="2" t="s">
        <v>2357</v>
      </c>
      <c r="F1784" s="2" t="str">
        <f t="shared" si="189"/>
        <v>STEEL</v>
      </c>
      <c r="G1784" s="2" t="str">
        <f t="shared" si="190"/>
        <v>CONTAINER ROUND-6857</v>
      </c>
      <c r="H1784" s="2" t="str">
        <f t="shared" si="191"/>
        <v>TOTAL NET WT.3029.40 KGS</v>
      </c>
      <c r="I1784" s="15" t="str">
        <f t="shared" si="192"/>
        <v/>
      </c>
      <c r="J1784" s="15" t="str">
        <f t="shared" si="195"/>
        <v/>
      </c>
      <c r="K1784" s="2">
        <f ca="1">IFERROR(
TRIM(_xlfn.TEXTAFTER(_xlfn.TEXTBEFORE(_xlfn.TEXTAFTER(tblRaw[[#This Row],[GOODS DESCRIPTION]],"QTY"),"/")," ")),
tblRaw[[#This Row],[Unit of measure]]
)</f>
        <v>0</v>
      </c>
      <c r="L1784" s="2" t="str">
        <f t="shared" si="193"/>
        <v/>
      </c>
      <c r="M1784" s="2" t="str">
        <f t="shared" si="194"/>
        <v/>
      </c>
      <c r="N1784" s="2">
        <v>23760</v>
      </c>
      <c r="O1784" s="2" t="s">
        <v>1069</v>
      </c>
      <c r="P1784" s="2">
        <v>61.419765990000002</v>
      </c>
      <c r="Q1784" s="2">
        <v>1459333.64</v>
      </c>
      <c r="R1784" s="2">
        <v>0.84658533400000002</v>
      </c>
      <c r="S1784" s="2">
        <v>20114.867539999999</v>
      </c>
      <c r="T1784" s="6">
        <v>354909.9</v>
      </c>
    </row>
    <row r="1785" spans="1:20">
      <c r="A1785" s="5" t="s">
        <v>12</v>
      </c>
      <c r="B1785" s="2" t="s">
        <v>2351</v>
      </c>
      <c r="C1785" s="2" t="s">
        <v>14</v>
      </c>
      <c r="D1785" s="3" t="s">
        <v>15</v>
      </c>
      <c r="E1785" s="2" t="s">
        <v>2358</v>
      </c>
      <c r="F1785" s="2" t="str">
        <f t="shared" si="189"/>
        <v>STEEL</v>
      </c>
      <c r="G1785" s="2" t="str">
        <f t="shared" si="190"/>
        <v>LUNCH BOX -6900</v>
      </c>
      <c r="H1785" s="2" t="str">
        <f t="shared" si="191"/>
        <v>TOTAL NET.WT. 2686.36 KGS</v>
      </c>
      <c r="I1785" s="15" t="str">
        <f t="shared" si="192"/>
        <v/>
      </c>
      <c r="J1785" s="15" t="str">
        <f t="shared" si="195"/>
        <v/>
      </c>
      <c r="K1785" s="2">
        <f ca="1">IFERROR(
TRIM(_xlfn.TEXTAFTER(_xlfn.TEXTBEFORE(_xlfn.TEXTAFTER(tblRaw[[#This Row],[GOODS DESCRIPTION]],"QTY"),"/")," ")),
tblRaw[[#This Row],[Unit of measure]]
)</f>
        <v>0</v>
      </c>
      <c r="L1785" s="2" t="str">
        <f t="shared" si="193"/>
        <v/>
      </c>
      <c r="M1785" s="2" t="str">
        <f t="shared" si="194"/>
        <v/>
      </c>
      <c r="N1785" s="2">
        <v>22944</v>
      </c>
      <c r="O1785" s="2" t="s">
        <v>1069</v>
      </c>
      <c r="P1785" s="2">
        <v>58.275658999999997</v>
      </c>
      <c r="Q1785" s="2">
        <v>1337076.72</v>
      </c>
      <c r="R1785" s="2">
        <v>0.80324822900000004</v>
      </c>
      <c r="S1785" s="2">
        <v>18429.727360000001</v>
      </c>
      <c r="T1785" s="6">
        <v>325177.09999999998</v>
      </c>
    </row>
    <row r="1786" spans="1:20">
      <c r="A1786" s="5" t="s">
        <v>12</v>
      </c>
      <c r="B1786" s="2" t="s">
        <v>2359</v>
      </c>
      <c r="C1786" s="2" t="s">
        <v>14</v>
      </c>
      <c r="D1786" s="3" t="s">
        <v>15</v>
      </c>
      <c r="E1786" s="2" t="s">
        <v>2360</v>
      </c>
      <c r="F1786" s="2" t="str">
        <f t="shared" si="189"/>
        <v>STAINLESS</v>
      </c>
      <c r="G1786" s="2" t="str">
        <f t="shared" si="190"/>
        <v>STEEL SPORTS BOTTLE 750ML S-308-C6-NP-20</v>
      </c>
      <c r="H1786" s="2" t="str">
        <f t="shared" si="191"/>
        <v>TOTAL NET WT.3585.60 KGS</v>
      </c>
      <c r="I1786" s="15" t="str">
        <f t="shared" si="192"/>
        <v>TOTAL</v>
      </c>
      <c r="J1786" s="15" t="str">
        <f t="shared" si="195"/>
        <v/>
      </c>
      <c r="K1786" s="2">
        <f ca="1">IFERROR(
TRIM(_xlfn.TEXTAFTER(_xlfn.TEXTBEFORE(_xlfn.TEXTAFTER(tblRaw[[#This Row],[GOODS DESCRIPTION]],"QTY"),"/")," ")),
tblRaw[[#This Row],[Unit of measure]]
)</f>
        <v>0</v>
      </c>
      <c r="L1786" s="2" t="str">
        <f t="shared" si="193"/>
        <v/>
      </c>
      <c r="M1786" s="2" t="str">
        <f t="shared" si="194"/>
        <v/>
      </c>
      <c r="N1786" s="2">
        <v>21600</v>
      </c>
      <c r="O1786" s="2" t="s">
        <v>1069</v>
      </c>
      <c r="P1786" s="2">
        <v>84.625753700000004</v>
      </c>
      <c r="Q1786" s="2">
        <v>1827916.28</v>
      </c>
      <c r="R1786" s="2">
        <v>1.1664473289999999</v>
      </c>
      <c r="S1786" s="2">
        <v>25195.262299999999</v>
      </c>
      <c r="T1786" s="6">
        <v>444549.3</v>
      </c>
    </row>
    <row r="1787" spans="1:20">
      <c r="A1787" s="5" t="s">
        <v>12</v>
      </c>
      <c r="B1787" s="2" t="s">
        <v>2359</v>
      </c>
      <c r="C1787" s="2" t="s">
        <v>14</v>
      </c>
      <c r="D1787" s="3" t="s">
        <v>15</v>
      </c>
      <c r="E1787" s="2" t="s">
        <v>2361</v>
      </c>
      <c r="F1787" s="2" t="str">
        <f t="shared" si="189"/>
        <v>STAINLESS</v>
      </c>
      <c r="G1787" s="2" t="str">
        <f t="shared" si="190"/>
        <v>STEEL SPORTS BOTTLE 600ML S115-NP-21</v>
      </c>
      <c r="H1787" s="2" t="str">
        <f t="shared" si="191"/>
        <v>TOTAL NET WT. 3609.94KGS</v>
      </c>
      <c r="I1787" s="15" t="str">
        <f t="shared" si="192"/>
        <v>TOTAL</v>
      </c>
      <c r="J1787" s="15" t="str">
        <f t="shared" si="195"/>
        <v/>
      </c>
      <c r="K1787" s="2">
        <f ca="1">IFERROR(
TRIM(_xlfn.TEXTAFTER(_xlfn.TEXTBEFORE(_xlfn.TEXTAFTER(tblRaw[[#This Row],[GOODS DESCRIPTION]],"QTY"),"/")," ")),
tblRaw[[#This Row],[Unit of measure]]
)</f>
        <v>0</v>
      </c>
      <c r="L1787" s="2" t="str">
        <f t="shared" si="193"/>
        <v/>
      </c>
      <c r="M1787" s="2" t="str">
        <f t="shared" si="194"/>
        <v/>
      </c>
      <c r="N1787" s="2">
        <v>20988</v>
      </c>
      <c r="O1787" s="2" t="s">
        <v>1069</v>
      </c>
      <c r="P1787" s="2">
        <v>93.572970269999999</v>
      </c>
      <c r="Q1787" s="2">
        <v>1963909.5</v>
      </c>
      <c r="R1787" s="2">
        <v>1.2897721609999999</v>
      </c>
      <c r="S1787" s="2">
        <v>27069.738109999998</v>
      </c>
      <c r="T1787" s="6">
        <v>477622.7</v>
      </c>
    </row>
    <row r="1788" spans="1:20">
      <c r="A1788" s="5" t="s">
        <v>12</v>
      </c>
      <c r="B1788" s="2" t="s">
        <v>2362</v>
      </c>
      <c r="C1788" s="2" t="s">
        <v>14</v>
      </c>
      <c r="D1788" s="3" t="s">
        <v>15</v>
      </c>
      <c r="E1788" s="2" t="s">
        <v>2363</v>
      </c>
      <c r="F1788" s="2" t="str">
        <f t="shared" si="189"/>
        <v>STEEL</v>
      </c>
      <c r="G1788" s="2" t="str">
        <f t="shared" si="190"/>
        <v>SPOON HOLDER ROUND -MP-96</v>
      </c>
      <c r="H1788" s="2" t="str">
        <f t="shared" si="191"/>
        <v>TOTAL NET WT.1034.21 KGS</v>
      </c>
      <c r="I1788" s="15" t="str">
        <f t="shared" si="192"/>
        <v>TOTAL</v>
      </c>
      <c r="J1788" s="15" t="str">
        <f t="shared" si="195"/>
        <v/>
      </c>
      <c r="K1788" s="2">
        <f ca="1">IFERROR(
TRIM(_xlfn.TEXTAFTER(_xlfn.TEXTBEFORE(_xlfn.TEXTAFTER(tblRaw[[#This Row],[GOODS DESCRIPTION]],"QTY"),"/")," ")),
tblRaw[[#This Row],[Unit of measure]]
)</f>
        <v>0</v>
      </c>
      <c r="L1788" s="2" t="str">
        <f t="shared" si="193"/>
        <v/>
      </c>
      <c r="M1788" s="2" t="str">
        <f t="shared" si="194"/>
        <v/>
      </c>
      <c r="N1788" s="2">
        <v>4788</v>
      </c>
      <c r="O1788" s="2" t="s">
        <v>1069</v>
      </c>
      <c r="P1788" s="2">
        <v>54.642571009999998</v>
      </c>
      <c r="Q1788" s="2">
        <v>261628.63</v>
      </c>
      <c r="R1788" s="2">
        <v>0.75317120599999998</v>
      </c>
      <c r="S1788" s="2">
        <v>3606.1837350000001</v>
      </c>
      <c r="T1788" s="6">
        <v>63628.1</v>
      </c>
    </row>
    <row r="1789" spans="1:20">
      <c r="A1789" s="5" t="s">
        <v>12</v>
      </c>
      <c r="B1789" s="2" t="s">
        <v>2364</v>
      </c>
      <c r="C1789" s="2" t="s">
        <v>14</v>
      </c>
      <c r="D1789" s="3" t="s">
        <v>15</v>
      </c>
      <c r="E1789" s="2" t="s">
        <v>2365</v>
      </c>
      <c r="F1789" s="2" t="str">
        <f t="shared" si="189"/>
        <v>STAINLESS</v>
      </c>
      <c r="G1789" s="2" t="str">
        <f t="shared" si="190"/>
        <v>STEEL SPORTS BOTTLE 750ML SG-702-SB-01</v>
      </c>
      <c r="H1789" s="2" t="str">
        <f t="shared" si="191"/>
        <v>TOTAL NET WT.2016 KGS</v>
      </c>
      <c r="I1789" s="15" t="str">
        <f t="shared" si="192"/>
        <v>TOTAL</v>
      </c>
      <c r="J1789" s="15" t="str">
        <f t="shared" si="195"/>
        <v/>
      </c>
      <c r="K1789" s="2">
        <f ca="1">IFERROR(
TRIM(_xlfn.TEXTAFTER(_xlfn.TEXTBEFORE(_xlfn.TEXTAFTER(tblRaw[[#This Row],[GOODS DESCRIPTION]],"QTY"),"/")," ")),
tblRaw[[#This Row],[Unit of measure]]
)</f>
        <v>0</v>
      </c>
      <c r="L1789" s="2" t="str">
        <f t="shared" si="193"/>
        <v/>
      </c>
      <c r="M1789" s="2" t="str">
        <f t="shared" si="194"/>
        <v/>
      </c>
      <c r="N1789" s="2">
        <v>12600</v>
      </c>
      <c r="O1789" s="2" t="s">
        <v>1069</v>
      </c>
      <c r="P1789" s="2">
        <v>97.227065080000003</v>
      </c>
      <c r="Q1789" s="2">
        <v>1225061.02</v>
      </c>
      <c r="R1789" s="2">
        <v>1.36746927</v>
      </c>
      <c r="S1789" s="2">
        <v>17230.112799999999</v>
      </c>
      <c r="T1789" s="6">
        <v>297934.8</v>
      </c>
    </row>
    <row r="1790" spans="1:20">
      <c r="A1790" s="5" t="s">
        <v>12</v>
      </c>
      <c r="B1790" s="2" t="s">
        <v>2364</v>
      </c>
      <c r="C1790" s="2" t="s">
        <v>14</v>
      </c>
      <c r="D1790" s="3" t="s">
        <v>15</v>
      </c>
      <c r="E1790" s="2" t="s">
        <v>2366</v>
      </c>
      <c r="F1790" s="2" t="str">
        <f t="shared" si="189"/>
        <v>STEEL</v>
      </c>
      <c r="G1790" s="2" t="str">
        <f t="shared" si="190"/>
        <v>ZHARA-NP-003</v>
      </c>
      <c r="H1790" s="2" t="str">
        <f t="shared" si="191"/>
        <v>TOTAL NET WT.2256 KGS</v>
      </c>
      <c r="I1790" s="15" t="str">
        <f t="shared" si="192"/>
        <v>TOTAL</v>
      </c>
      <c r="J1790" s="15" t="str">
        <f t="shared" si="195"/>
        <v/>
      </c>
      <c r="K1790" s="2">
        <f ca="1">IFERROR(
TRIM(_xlfn.TEXTAFTER(_xlfn.TEXTBEFORE(_xlfn.TEXTAFTER(tblRaw[[#This Row],[GOODS DESCRIPTION]],"QTY"),"/")," ")),
tblRaw[[#This Row],[Unit of measure]]
)</f>
        <v>0</v>
      </c>
      <c r="L1790" s="2" t="str">
        <f t="shared" si="193"/>
        <v/>
      </c>
      <c r="M1790" s="2" t="str">
        <f t="shared" si="194"/>
        <v/>
      </c>
      <c r="N1790" s="2">
        <v>24000</v>
      </c>
      <c r="O1790" s="2" t="s">
        <v>1069</v>
      </c>
      <c r="P1790" s="2">
        <v>32.170043329999999</v>
      </c>
      <c r="Q1790" s="2">
        <v>772081.04</v>
      </c>
      <c r="R1790" s="2">
        <v>0.45246193200000001</v>
      </c>
      <c r="S1790" s="2">
        <v>10859.086359999999</v>
      </c>
      <c r="T1790" s="6">
        <v>187770.1</v>
      </c>
    </row>
    <row r="1791" spans="1:20">
      <c r="A1791" s="5" t="s">
        <v>12</v>
      </c>
      <c r="B1791" s="2" t="s">
        <v>2364</v>
      </c>
      <c r="C1791" s="2" t="s">
        <v>14</v>
      </c>
      <c r="D1791" s="3" t="s">
        <v>15</v>
      </c>
      <c r="E1791" s="2" t="s">
        <v>2367</v>
      </c>
      <c r="F1791" s="2" t="str">
        <f t="shared" si="189"/>
        <v>STEEL</v>
      </c>
      <c r="G1791" s="2" t="str">
        <f t="shared" si="190"/>
        <v>TEA STRAINER-NP-55</v>
      </c>
      <c r="H1791" s="2" t="str">
        <f t="shared" si="191"/>
        <v>TOTAL NET WT.2368.80KGS</v>
      </c>
      <c r="I1791" s="15" t="str">
        <f t="shared" si="192"/>
        <v>TOTAL</v>
      </c>
      <c r="J1791" s="15" t="str">
        <f t="shared" si="195"/>
        <v/>
      </c>
      <c r="K1791" s="2">
        <f ca="1">IFERROR(
TRIM(_xlfn.TEXTAFTER(_xlfn.TEXTBEFORE(_xlfn.TEXTAFTER(tblRaw[[#This Row],[GOODS DESCRIPTION]],"QTY"),"/")," ")),
tblRaw[[#This Row],[Unit of measure]]
)</f>
        <v>0</v>
      </c>
      <c r="L1791" s="2" t="str">
        <f t="shared" si="193"/>
        <v/>
      </c>
      <c r="M1791" s="2" t="str">
        <f t="shared" si="194"/>
        <v/>
      </c>
      <c r="N1791" s="2">
        <v>50400</v>
      </c>
      <c r="O1791" s="2" t="s">
        <v>1069</v>
      </c>
      <c r="P1791" s="2">
        <v>23.036852580000001</v>
      </c>
      <c r="Q1791" s="2">
        <v>1161057.3700000001</v>
      </c>
      <c r="R1791" s="2">
        <v>0.32400636500000002</v>
      </c>
      <c r="S1791" s="2">
        <v>16329.920819999999</v>
      </c>
      <c r="T1791" s="6">
        <v>282369.09999999998</v>
      </c>
    </row>
    <row r="1792" spans="1:20">
      <c r="A1792" s="5" t="s">
        <v>12</v>
      </c>
      <c r="B1792" s="2" t="s">
        <v>2364</v>
      </c>
      <c r="C1792" s="2" t="s">
        <v>14</v>
      </c>
      <c r="D1792" s="3" t="s">
        <v>15</v>
      </c>
      <c r="E1792" s="2" t="s">
        <v>2368</v>
      </c>
      <c r="F1792" s="2" t="str">
        <f t="shared" si="189"/>
        <v>STAINLESS</v>
      </c>
      <c r="G1792" s="2" t="str">
        <f t="shared" si="190"/>
        <v>STEEL SPORTS BOTTLE 600ML S115-NP-21</v>
      </c>
      <c r="H1792" s="2" t="str">
        <f t="shared" si="191"/>
        <v>TOTAL NET WT.4185.79 KGS</v>
      </c>
      <c r="I1792" s="15" t="str">
        <f t="shared" si="192"/>
        <v>TOTAL</v>
      </c>
      <c r="J1792" s="15" t="str">
        <f t="shared" si="195"/>
        <v/>
      </c>
      <c r="K1792" s="2">
        <f ca="1">IFERROR(
TRIM(_xlfn.TEXTAFTER(_xlfn.TEXTBEFORE(_xlfn.TEXTAFTER(tblRaw[[#This Row],[GOODS DESCRIPTION]],"QTY"),"/")," ")),
tblRaw[[#This Row],[Unit of measure]]
)</f>
        <v>0</v>
      </c>
      <c r="L1792" s="2" t="str">
        <f t="shared" si="193"/>
        <v/>
      </c>
      <c r="M1792" s="2" t="str">
        <f t="shared" si="194"/>
        <v/>
      </c>
      <c r="N1792" s="2">
        <v>24336</v>
      </c>
      <c r="O1792" s="2" t="s">
        <v>1069</v>
      </c>
      <c r="P1792" s="2">
        <v>91.744335550000002</v>
      </c>
      <c r="Q1792" s="2">
        <v>2232690.15</v>
      </c>
      <c r="R1792" s="2">
        <v>1.290356337</v>
      </c>
      <c r="S1792" s="2">
        <v>31402.111809999999</v>
      </c>
      <c r="T1792" s="6">
        <v>542990.19999999995</v>
      </c>
    </row>
    <row r="1793" spans="1:20">
      <c r="A1793" s="5" t="s">
        <v>12</v>
      </c>
      <c r="B1793" s="2" t="s">
        <v>2364</v>
      </c>
      <c r="C1793" s="2" t="s">
        <v>14</v>
      </c>
      <c r="D1793" s="3" t="s">
        <v>15</v>
      </c>
      <c r="E1793" s="2" t="s">
        <v>2369</v>
      </c>
      <c r="F1793" s="2" t="str">
        <f t="shared" si="189"/>
        <v>STAINLESS</v>
      </c>
      <c r="G1793" s="2" t="str">
        <f t="shared" si="190"/>
        <v>STEEL SPORTS BOTTLE 750ML S-308-C6-NP-20</v>
      </c>
      <c r="H1793" s="2" t="str">
        <f t="shared" si="191"/>
        <v>TOTAL NET WT.1165.32 KGS</v>
      </c>
      <c r="I1793" s="15" t="str">
        <f t="shared" si="192"/>
        <v>TOTAL</v>
      </c>
      <c r="J1793" s="15" t="str">
        <f t="shared" si="195"/>
        <v/>
      </c>
      <c r="K1793" s="2">
        <f ca="1">IFERROR(
TRIM(_xlfn.TEXTAFTER(_xlfn.TEXTBEFORE(_xlfn.TEXTAFTER(tblRaw[[#This Row],[GOODS DESCRIPTION]],"QTY"),"/")," ")),
tblRaw[[#This Row],[Unit of measure]]
)</f>
        <v>0</v>
      </c>
      <c r="L1793" s="2" t="str">
        <f t="shared" si="193"/>
        <v/>
      </c>
      <c r="M1793" s="2" t="str">
        <f t="shared" si="194"/>
        <v/>
      </c>
      <c r="N1793" s="2">
        <v>7020</v>
      </c>
      <c r="O1793" s="2" t="s">
        <v>1069</v>
      </c>
      <c r="P1793" s="2">
        <v>82.971968660000002</v>
      </c>
      <c r="Q1793" s="2">
        <v>582463.22</v>
      </c>
      <c r="R1793" s="2">
        <v>1.1669756490000001</v>
      </c>
      <c r="S1793" s="2">
        <v>8192.1690579999995</v>
      </c>
      <c r="T1793" s="6">
        <v>141655</v>
      </c>
    </row>
    <row r="1794" spans="1:20">
      <c r="A1794" s="5" t="s">
        <v>12</v>
      </c>
      <c r="B1794" s="2" t="s">
        <v>2370</v>
      </c>
      <c r="C1794" s="2" t="s">
        <v>14</v>
      </c>
      <c r="D1794" s="3" t="s">
        <v>15</v>
      </c>
      <c r="E1794" s="2" t="s">
        <v>2371</v>
      </c>
      <c r="F1794" s="2" t="str">
        <f t="shared" ref="F1794:F1857" si="196">IFERROR(TRIM(LEFT(E1794, FIND(" ", E1794)-1)), "")</f>
        <v>RYX-02-020</v>
      </c>
      <c r="G1794" s="2" t="str">
        <f t="shared" ref="G1794:G1857" si="197">IFERROR(TRIM(MID(E1794, FIND(" ", E1794)+1, FIND("(",E1794)-FIND(" ",E1794)-1)), "")</f>
        <v>MILD STEEL MULTI FUNCTION CLOTH STAND</v>
      </c>
      <c r="H1794" s="2" t="str">
        <f t="shared" ref="H1794:H1857" si="198">IFERROR(MID(E1794, FIND("(",E1794)+1, FIND(")",E1794)-FIND("(",E1794)-1), "")</f>
        <v>OTHER ARTICLES OF HOUSEHOLD OF IRON &amp; STEEL</v>
      </c>
      <c r="I1794" s="15" t="str">
        <f t="shared" ref="I1794:I1857" si="199">IFERROR(MID(E1794, FIND("(",E1794, FIND("P",E1794)) + 1, FIND(" ",E1794, FIND("(",E1794)) - FIND("(",E1794) - 1), "")</f>
        <v/>
      </c>
      <c r="J1794" s="15" t="str">
        <f t="shared" si="195"/>
        <v/>
      </c>
      <c r="K1794" s="2">
        <f ca="1">IFERROR(
TRIM(_xlfn.TEXTAFTER(_xlfn.TEXTBEFORE(_xlfn.TEXTAFTER(tblRaw[[#This Row],[GOODS DESCRIPTION]],"QTY"),"/")," ")),
tblRaw[[#This Row],[Unit of measure]]
)</f>
        <v>0</v>
      </c>
      <c r="L1794" s="2" t="str">
        <f t="shared" ref="L1794:L1857" si="200">IFERROR(--MID(E1794, FIND("USD",E1794)+4, FIND(" ",E1794,FIND("USD",E1794)+5)-FIND("USD",E1794)-4), IFERROR(--MID(E1794,FIND("CNY",E1794)+4,FIND(" ",E1794,FIND("CNY",E1794)+5)-FIND("CNY",E1794)-4),""))</f>
        <v/>
      </c>
      <c r="M1794" s="2" t="str">
        <f t="shared" ref="M1794:M1857" si="201">IFERROR(IF(ISNUMBER(SEARCH("USD",E1794)),"USD",IF(ISNUMBER(SEARCH("CNY",E1794)),"CNY","")), "")</f>
        <v/>
      </c>
      <c r="N1794" s="2">
        <v>1232</v>
      </c>
      <c r="O1794" s="2" t="s">
        <v>1069</v>
      </c>
      <c r="P1794" s="2">
        <v>1076.1783439999999</v>
      </c>
      <c r="Q1794" s="2">
        <v>1325851.72</v>
      </c>
      <c r="R1794" s="2">
        <v>15.13612298</v>
      </c>
      <c r="S1794" s="2">
        <v>18647.703519999999</v>
      </c>
      <c r="T1794" s="6">
        <v>322447.2</v>
      </c>
    </row>
    <row r="1795" spans="1:20">
      <c r="A1795" s="5" t="s">
        <v>12</v>
      </c>
      <c r="B1795" s="2" t="s">
        <v>2372</v>
      </c>
      <c r="C1795" s="2" t="s">
        <v>14</v>
      </c>
      <c r="D1795" s="3" t="s">
        <v>15</v>
      </c>
      <c r="E1795" s="2" t="s">
        <v>2373</v>
      </c>
      <c r="F1795" s="2" t="str">
        <f t="shared" si="196"/>
        <v>KWB-600F</v>
      </c>
      <c r="G1795" s="2" t="str">
        <f t="shared" si="197"/>
        <v/>
      </c>
      <c r="H1795" s="2" t="str">
        <f t="shared" si="198"/>
        <v/>
      </c>
      <c r="I1795" s="15" t="str">
        <f t="shared" si="199"/>
        <v/>
      </c>
      <c r="J1795" s="15" t="str">
        <f t="shared" ref="J1795:J1858" si="202">IFERROR(--SUBSTITUTE(MID(E1795, FIND("QTY", E1795)+4, FIND(" ",E1795, FIND("QTY",E1795)+5)-FIND("QTY",E1795)-4), ",",""),"")</f>
        <v/>
      </c>
      <c r="K1795" s="2">
        <f ca="1">IFERROR(
TRIM(_xlfn.TEXTAFTER(_xlfn.TEXTBEFORE(_xlfn.TEXTAFTER(tblRaw[[#This Row],[GOODS DESCRIPTION]],"QTY"),"/")," ")),
tblRaw[[#This Row],[Unit of measure]]
)</f>
        <v>0</v>
      </c>
      <c r="L1795" s="2" t="str">
        <f t="shared" si="200"/>
        <v/>
      </c>
      <c r="M1795" s="2" t="str">
        <f t="shared" si="201"/>
        <v/>
      </c>
      <c r="N1795" s="2">
        <v>50544</v>
      </c>
      <c r="O1795" s="2" t="s">
        <v>1069</v>
      </c>
      <c r="P1795" s="2">
        <v>82.373984250000007</v>
      </c>
      <c r="Q1795" s="2">
        <v>4163510.66</v>
      </c>
      <c r="R1795" s="2">
        <v>1.158565179</v>
      </c>
      <c r="S1795" s="2">
        <v>58558.51842</v>
      </c>
      <c r="T1795" s="6">
        <v>1012565.8</v>
      </c>
    </row>
    <row r="1796" spans="1:20">
      <c r="A1796" s="5" t="s">
        <v>12</v>
      </c>
      <c r="B1796" s="2" t="s">
        <v>2374</v>
      </c>
      <c r="C1796" s="2" t="s">
        <v>14</v>
      </c>
      <c r="D1796" s="3" t="s">
        <v>15</v>
      </c>
      <c r="E1796" s="2" t="s">
        <v>2375</v>
      </c>
      <c r="F1796" s="2" t="str">
        <f t="shared" si="196"/>
        <v>STEEL</v>
      </c>
      <c r="G1796" s="2" t="str">
        <f t="shared" si="197"/>
        <v>LUNCH BOX -6900</v>
      </c>
      <c r="H1796" s="2" t="str">
        <f t="shared" si="198"/>
        <v>TOTAL NET.WT. 255.71KGS</v>
      </c>
      <c r="I1796" s="15" t="str">
        <f t="shared" si="199"/>
        <v/>
      </c>
      <c r="J1796" s="15" t="str">
        <f t="shared" si="202"/>
        <v/>
      </c>
      <c r="K1796" s="2">
        <f ca="1">IFERROR(
TRIM(_xlfn.TEXTAFTER(_xlfn.TEXTBEFORE(_xlfn.TEXTAFTER(tblRaw[[#This Row],[GOODS DESCRIPTION]],"QTY"),"/")," ")),
tblRaw[[#This Row],[Unit of measure]]
)</f>
        <v>0</v>
      </c>
      <c r="L1796" s="2" t="str">
        <f t="shared" si="200"/>
        <v/>
      </c>
      <c r="M1796" s="2" t="str">
        <f t="shared" si="201"/>
        <v/>
      </c>
      <c r="N1796" s="2">
        <v>2184</v>
      </c>
      <c r="O1796" s="2" t="s">
        <v>1069</v>
      </c>
      <c r="P1796" s="2">
        <v>57.882202380000003</v>
      </c>
      <c r="Q1796" s="2">
        <v>126414.73</v>
      </c>
      <c r="R1796" s="2">
        <v>0.81409567299999996</v>
      </c>
      <c r="S1796" s="2">
        <v>1777.9849509999999</v>
      </c>
      <c r="T1796" s="6">
        <v>30744</v>
      </c>
    </row>
    <row r="1797" spans="1:20">
      <c r="A1797" s="5" t="s">
        <v>12</v>
      </c>
      <c r="B1797" s="2" t="s">
        <v>2374</v>
      </c>
      <c r="C1797" s="2" t="s">
        <v>14</v>
      </c>
      <c r="D1797" s="3" t="s">
        <v>15</v>
      </c>
      <c r="E1797" s="2" t="s">
        <v>2376</v>
      </c>
      <c r="F1797" s="2" t="str">
        <f t="shared" si="196"/>
        <v>STEEL</v>
      </c>
      <c r="G1797" s="2" t="str">
        <f t="shared" si="197"/>
        <v>LUNCH BOX -6900</v>
      </c>
      <c r="H1797" s="2" t="str">
        <f t="shared" si="198"/>
        <v>TOTAL NET.WT. 3057.28KGS</v>
      </c>
      <c r="I1797" s="15" t="str">
        <f t="shared" si="199"/>
        <v/>
      </c>
      <c r="J1797" s="15" t="str">
        <f t="shared" si="202"/>
        <v/>
      </c>
      <c r="K1797" s="2">
        <f ca="1">IFERROR(
TRIM(_xlfn.TEXTAFTER(_xlfn.TEXTBEFORE(_xlfn.TEXTAFTER(tblRaw[[#This Row],[GOODS DESCRIPTION]],"QTY"),"/")," ")),
tblRaw[[#This Row],[Unit of measure]]
)</f>
        <v>0</v>
      </c>
      <c r="L1797" s="2" t="str">
        <f t="shared" si="200"/>
        <v/>
      </c>
      <c r="M1797" s="2" t="str">
        <f t="shared" si="201"/>
        <v/>
      </c>
      <c r="N1797" s="2">
        <v>26112</v>
      </c>
      <c r="O1797" s="2" t="s">
        <v>1069</v>
      </c>
      <c r="P1797" s="2">
        <v>57.2273809</v>
      </c>
      <c r="Q1797" s="2">
        <v>1494321.37</v>
      </c>
      <c r="R1797" s="2">
        <v>0.80488580700000001</v>
      </c>
      <c r="S1797" s="2">
        <v>21017.178199999998</v>
      </c>
      <c r="T1797" s="6">
        <v>363418.9</v>
      </c>
    </row>
    <row r="1798" spans="1:20">
      <c r="A1798" s="5" t="s">
        <v>12</v>
      </c>
      <c r="B1798" s="2" t="s">
        <v>2374</v>
      </c>
      <c r="C1798" s="2" t="s">
        <v>14</v>
      </c>
      <c r="D1798" s="3" t="s">
        <v>15</v>
      </c>
      <c r="E1798" s="2" t="s">
        <v>2377</v>
      </c>
      <c r="F1798" s="2" t="str">
        <f t="shared" si="196"/>
        <v>STEEL</v>
      </c>
      <c r="G1798" s="2" t="str">
        <f t="shared" si="197"/>
        <v>LUNCH BOX -6111</v>
      </c>
      <c r="H1798" s="2" t="str">
        <f t="shared" si="198"/>
        <v>TOTAL NET.WT. 1134.00KGS</v>
      </c>
      <c r="I1798" s="15" t="str">
        <f t="shared" si="199"/>
        <v/>
      </c>
      <c r="J1798" s="15" t="str">
        <f t="shared" si="202"/>
        <v/>
      </c>
      <c r="K1798" s="2">
        <f ca="1">IFERROR(
TRIM(_xlfn.TEXTAFTER(_xlfn.TEXTBEFORE(_xlfn.TEXTAFTER(tblRaw[[#This Row],[GOODS DESCRIPTION]],"QTY"),"/")," ")),
tblRaw[[#This Row],[Unit of measure]]
)</f>
        <v>0</v>
      </c>
      <c r="L1798" s="2" t="str">
        <f t="shared" si="200"/>
        <v/>
      </c>
      <c r="M1798" s="2" t="str">
        <f t="shared" si="201"/>
        <v/>
      </c>
      <c r="N1798" s="2">
        <v>6720</v>
      </c>
      <c r="O1798" s="2" t="s">
        <v>1069</v>
      </c>
      <c r="P1798" s="2">
        <v>85.446151790000002</v>
      </c>
      <c r="Q1798" s="2">
        <v>574198.14</v>
      </c>
      <c r="R1798" s="2">
        <v>1.2017742870000001</v>
      </c>
      <c r="S1798" s="2">
        <v>8075.9232069999998</v>
      </c>
      <c r="T1798" s="6">
        <v>139645</v>
      </c>
    </row>
    <row r="1799" spans="1:20">
      <c r="A1799" s="5" t="s">
        <v>12</v>
      </c>
      <c r="B1799" s="2" t="s">
        <v>2374</v>
      </c>
      <c r="C1799" s="2" t="s">
        <v>14</v>
      </c>
      <c r="D1799" s="3" t="s">
        <v>15</v>
      </c>
      <c r="E1799" s="2" t="s">
        <v>2378</v>
      </c>
      <c r="F1799" s="2" t="str">
        <f t="shared" si="196"/>
        <v>STEEL</v>
      </c>
      <c r="G1799" s="2" t="str">
        <f t="shared" si="197"/>
        <v>LUNCH BOX -6950</v>
      </c>
      <c r="H1799" s="2" t="str">
        <f t="shared" si="198"/>
        <v>TOTAL NET.WT. 2095.20KGS</v>
      </c>
      <c r="I1799" s="15" t="str">
        <f t="shared" si="199"/>
        <v/>
      </c>
      <c r="J1799" s="15" t="str">
        <f t="shared" si="202"/>
        <v/>
      </c>
      <c r="K1799" s="2">
        <f ca="1">IFERROR(
TRIM(_xlfn.TEXTAFTER(_xlfn.TEXTBEFORE(_xlfn.TEXTAFTER(tblRaw[[#This Row],[GOODS DESCRIPTION]],"QTY"),"/")," ")),
tblRaw[[#This Row],[Unit of measure]]
)</f>
        <v>0</v>
      </c>
      <c r="L1799" s="2" t="str">
        <f t="shared" si="200"/>
        <v/>
      </c>
      <c r="M1799" s="2" t="str">
        <f t="shared" si="201"/>
        <v/>
      </c>
      <c r="N1799" s="2">
        <v>6480</v>
      </c>
      <c r="O1799" s="2" t="s">
        <v>1069</v>
      </c>
      <c r="P1799" s="2">
        <v>172.32837499999999</v>
      </c>
      <c r="Q1799" s="2">
        <v>1116687.8700000001</v>
      </c>
      <c r="R1799" s="2">
        <v>2.423746484</v>
      </c>
      <c r="S1799" s="2">
        <v>15705.87722</v>
      </c>
      <c r="T1799" s="6">
        <v>271578.5</v>
      </c>
    </row>
    <row r="1800" spans="1:20">
      <c r="A1800" s="5" t="s">
        <v>12</v>
      </c>
      <c r="B1800" s="2" t="s">
        <v>2374</v>
      </c>
      <c r="C1800" s="2" t="s">
        <v>14</v>
      </c>
      <c r="D1800" s="3" t="s">
        <v>15</v>
      </c>
      <c r="E1800" s="2" t="s">
        <v>2379</v>
      </c>
      <c r="F1800" s="2" t="str">
        <f t="shared" si="196"/>
        <v>STEEL</v>
      </c>
      <c r="G1800" s="2" t="str">
        <f t="shared" si="197"/>
        <v>CONTAINER ROUND-6857</v>
      </c>
      <c r="H1800" s="2" t="str">
        <f t="shared" si="198"/>
        <v>TOTAL NET WT.3090.60KGS</v>
      </c>
      <c r="I1800" s="15" t="str">
        <f t="shared" si="199"/>
        <v/>
      </c>
      <c r="J1800" s="15" t="str">
        <f t="shared" si="202"/>
        <v/>
      </c>
      <c r="K1800" s="2">
        <f ca="1">IFERROR(
TRIM(_xlfn.TEXTAFTER(_xlfn.TEXTBEFORE(_xlfn.TEXTAFTER(tblRaw[[#This Row],[GOODS DESCRIPTION]],"QTY"),"/")," ")),
tblRaw[[#This Row],[Unit of measure]]
)</f>
        <v>0</v>
      </c>
      <c r="L1800" s="2" t="str">
        <f t="shared" si="200"/>
        <v/>
      </c>
      <c r="M1800" s="2" t="str">
        <f t="shared" si="201"/>
        <v/>
      </c>
      <c r="N1800" s="2">
        <v>24240</v>
      </c>
      <c r="O1800" s="2" t="s">
        <v>1069</v>
      </c>
      <c r="P1800" s="2">
        <v>60.314931110000003</v>
      </c>
      <c r="Q1800" s="2">
        <v>1462033.93</v>
      </c>
      <c r="R1800" s="2">
        <v>0.84831126700000004</v>
      </c>
      <c r="S1800" s="2">
        <v>20563.065119999999</v>
      </c>
      <c r="T1800" s="6">
        <v>355566.6</v>
      </c>
    </row>
    <row r="1801" spans="1:20">
      <c r="A1801" s="5" t="s">
        <v>12</v>
      </c>
      <c r="B1801" s="2" t="s">
        <v>2374</v>
      </c>
      <c r="C1801" s="2" t="s">
        <v>14</v>
      </c>
      <c r="D1801" s="3" t="s">
        <v>15</v>
      </c>
      <c r="E1801" s="2" t="s">
        <v>2380</v>
      </c>
      <c r="F1801" s="2" t="str">
        <f t="shared" si="196"/>
        <v>STEEL</v>
      </c>
      <c r="G1801" s="2" t="str">
        <f t="shared" si="197"/>
        <v>LUNCH BOX -6900</v>
      </c>
      <c r="H1801" s="2" t="str">
        <f t="shared" si="198"/>
        <v>TOTAL NET.WT. 193.89KGS</v>
      </c>
      <c r="I1801" s="15" t="str">
        <f t="shared" si="199"/>
        <v/>
      </c>
      <c r="J1801" s="15" t="str">
        <f t="shared" si="202"/>
        <v/>
      </c>
      <c r="K1801" s="2">
        <f ca="1">IFERROR(
TRIM(_xlfn.TEXTAFTER(_xlfn.TEXTBEFORE(_xlfn.TEXTAFTER(tblRaw[[#This Row],[GOODS DESCRIPTION]],"QTY"),"/")," ")),
tblRaw[[#This Row],[Unit of measure]]
)</f>
        <v>0</v>
      </c>
      <c r="L1801" s="2" t="str">
        <f t="shared" si="200"/>
        <v/>
      </c>
      <c r="M1801" s="2" t="str">
        <f t="shared" si="201"/>
        <v/>
      </c>
      <c r="N1801" s="2">
        <v>1656</v>
      </c>
      <c r="O1801" s="2" t="s">
        <v>1069</v>
      </c>
      <c r="P1801" s="2">
        <v>57.861515699999998</v>
      </c>
      <c r="Q1801" s="2">
        <v>95818.67</v>
      </c>
      <c r="R1801" s="2">
        <v>0.81380472199999998</v>
      </c>
      <c r="S1801" s="2">
        <v>1347.660619</v>
      </c>
      <c r="T1801" s="6">
        <v>23303.200000000001</v>
      </c>
    </row>
    <row r="1802" spans="1:20">
      <c r="A1802" s="5" t="s">
        <v>12</v>
      </c>
      <c r="B1802" s="2" t="s">
        <v>2374</v>
      </c>
      <c r="C1802" s="2" t="s">
        <v>14</v>
      </c>
      <c r="D1802" s="3" t="s">
        <v>15</v>
      </c>
      <c r="E1802" s="2" t="s">
        <v>2381</v>
      </c>
      <c r="F1802" s="2" t="str">
        <f t="shared" si="196"/>
        <v>STEEL</v>
      </c>
      <c r="G1802" s="2" t="str">
        <f t="shared" si="197"/>
        <v>LUNCH BOX-6527</v>
      </c>
      <c r="H1802" s="2" t="str">
        <f t="shared" si="198"/>
        <v>TOTAL NET WT.4375 KGS</v>
      </c>
      <c r="I1802" s="15" t="str">
        <f t="shared" si="199"/>
        <v/>
      </c>
      <c r="J1802" s="15" t="str">
        <f t="shared" si="202"/>
        <v/>
      </c>
      <c r="K1802" s="2">
        <f ca="1">IFERROR(
TRIM(_xlfn.TEXTAFTER(_xlfn.TEXTBEFORE(_xlfn.TEXTAFTER(tblRaw[[#This Row],[GOODS DESCRIPTION]],"QTY"),"/")," ")),
tblRaw[[#This Row],[Unit of measure]]
)</f>
        <v>0</v>
      </c>
      <c r="L1802" s="2" t="str">
        <f t="shared" si="200"/>
        <v/>
      </c>
      <c r="M1802" s="2" t="str">
        <f t="shared" si="201"/>
        <v/>
      </c>
      <c r="N1802" s="2">
        <v>10500</v>
      </c>
      <c r="O1802" s="2" t="s">
        <v>1069</v>
      </c>
      <c r="P1802" s="2">
        <v>162.68022289999999</v>
      </c>
      <c r="Q1802" s="2">
        <v>1708142.34</v>
      </c>
      <c r="R1802" s="2">
        <v>2.288048141</v>
      </c>
      <c r="S1802" s="2">
        <v>24024.50549</v>
      </c>
      <c r="T1802" s="6">
        <v>415420.2</v>
      </c>
    </row>
    <row r="1803" spans="1:20">
      <c r="A1803" s="5" t="s">
        <v>12</v>
      </c>
      <c r="B1803" s="2" t="s">
        <v>2382</v>
      </c>
      <c r="C1803" s="2" t="s">
        <v>14</v>
      </c>
      <c r="D1803" s="3" t="s">
        <v>15</v>
      </c>
      <c r="E1803" s="2" t="s">
        <v>2383</v>
      </c>
      <c r="F1803" s="2" t="str">
        <f t="shared" si="196"/>
        <v>KIDS</v>
      </c>
      <c r="G1803" s="2" t="str">
        <f t="shared" si="197"/>
        <v>STEEL BOWL-HLG00020-2</v>
      </c>
      <c r="H1803" s="2" t="str">
        <f t="shared" si="198"/>
        <v>MILD STEEL</v>
      </c>
      <c r="I1803" s="15" t="str">
        <f t="shared" si="199"/>
        <v/>
      </c>
      <c r="J1803" s="15" t="str">
        <f t="shared" si="202"/>
        <v/>
      </c>
      <c r="K1803" s="2">
        <f ca="1">IFERROR(
TRIM(_xlfn.TEXTAFTER(_xlfn.TEXTBEFORE(_xlfn.TEXTAFTER(tblRaw[[#This Row],[GOODS DESCRIPTION]],"QTY"),"/")," ")),
tblRaw[[#This Row],[Unit of measure]]
)</f>
        <v>0</v>
      </c>
      <c r="L1803" s="2" t="str">
        <f t="shared" si="200"/>
        <v/>
      </c>
      <c r="M1803" s="2" t="str">
        <f t="shared" si="201"/>
        <v/>
      </c>
      <c r="N1803" s="2">
        <v>960</v>
      </c>
      <c r="O1803" s="2" t="s">
        <v>1069</v>
      </c>
      <c r="P1803" s="2">
        <v>104.9557188</v>
      </c>
      <c r="Q1803" s="2">
        <v>100757.49</v>
      </c>
      <c r="R1803" s="2">
        <v>1.4761704470000001</v>
      </c>
      <c r="S1803" s="2">
        <v>1417.1236289999999</v>
      </c>
      <c r="T1803" s="6">
        <v>24504.2</v>
      </c>
    </row>
    <row r="1804" spans="1:20">
      <c r="A1804" s="5" t="s">
        <v>12</v>
      </c>
      <c r="B1804" s="2" t="s">
        <v>2382</v>
      </c>
      <c r="C1804" s="2" t="s">
        <v>14</v>
      </c>
      <c r="D1804" s="3" t="s">
        <v>15</v>
      </c>
      <c r="E1804" s="2" t="s">
        <v>2384</v>
      </c>
      <c r="F1804" s="2" t="str">
        <f t="shared" si="196"/>
        <v>KIDS</v>
      </c>
      <c r="G1804" s="2" t="str">
        <f t="shared" si="197"/>
        <v>STEEL BOWL -HLG0001-2</v>
      </c>
      <c r="H1804" s="2" t="str">
        <f t="shared" si="198"/>
        <v>MILD STEEL</v>
      </c>
      <c r="I1804" s="15" t="str">
        <f t="shared" si="199"/>
        <v/>
      </c>
      <c r="J1804" s="15" t="str">
        <f t="shared" si="202"/>
        <v/>
      </c>
      <c r="K1804" s="2">
        <f ca="1">IFERROR(
TRIM(_xlfn.TEXTAFTER(_xlfn.TEXTBEFORE(_xlfn.TEXTAFTER(tblRaw[[#This Row],[GOODS DESCRIPTION]],"QTY"),"/")," ")),
tblRaw[[#This Row],[Unit of measure]]
)</f>
        <v>0</v>
      </c>
      <c r="L1804" s="2" t="str">
        <f t="shared" si="200"/>
        <v/>
      </c>
      <c r="M1804" s="2" t="str">
        <f t="shared" si="201"/>
        <v/>
      </c>
      <c r="N1804" s="2">
        <v>1920</v>
      </c>
      <c r="O1804" s="2" t="s">
        <v>1069</v>
      </c>
      <c r="P1804" s="2">
        <v>74.436677079999995</v>
      </c>
      <c r="Q1804" s="2">
        <v>142918.42000000001</v>
      </c>
      <c r="R1804" s="2">
        <v>1.046929354</v>
      </c>
      <c r="S1804" s="2">
        <v>2010.10436</v>
      </c>
      <c r="T1804" s="6">
        <v>34757.699999999997</v>
      </c>
    </row>
    <row r="1805" spans="1:20">
      <c r="A1805" s="5" t="s">
        <v>12</v>
      </c>
      <c r="B1805" s="2" t="s">
        <v>2385</v>
      </c>
      <c r="C1805" s="2" t="s">
        <v>14</v>
      </c>
      <c r="D1805" s="3" t="s">
        <v>15</v>
      </c>
      <c r="E1805" s="2" t="s">
        <v>2386</v>
      </c>
      <c r="F1805" s="2" t="str">
        <f t="shared" si="196"/>
        <v>STEEL</v>
      </c>
      <c r="G1805" s="2" t="str">
        <f t="shared" si="197"/>
        <v>ZHARA -NP-003</v>
      </c>
      <c r="H1805" s="2" t="str">
        <f t="shared" si="198"/>
        <v>TOTAL NET WT. 1382.40 KGS</v>
      </c>
      <c r="I1805" s="15" t="str">
        <f t="shared" si="199"/>
        <v>TOTAL</v>
      </c>
      <c r="J1805" s="15" t="str">
        <f t="shared" si="202"/>
        <v/>
      </c>
      <c r="K1805" s="2">
        <f ca="1">IFERROR(
TRIM(_xlfn.TEXTAFTER(_xlfn.TEXTBEFORE(_xlfn.TEXTAFTER(tblRaw[[#This Row],[GOODS DESCRIPTION]],"QTY"),"/")," ")),
tblRaw[[#This Row],[Unit of measure]]
)</f>
        <v>0</v>
      </c>
      <c r="L1805" s="2" t="str">
        <f t="shared" si="200"/>
        <v/>
      </c>
      <c r="M1805" s="2" t="str">
        <f t="shared" si="201"/>
        <v/>
      </c>
      <c r="N1805" s="2">
        <v>14400</v>
      </c>
      <c r="O1805" s="2" t="s">
        <v>1069</v>
      </c>
      <c r="P1805" s="2">
        <v>32.259612500000003</v>
      </c>
      <c r="Q1805" s="2">
        <v>464538.42</v>
      </c>
      <c r="R1805" s="2">
        <v>0.45372169499999998</v>
      </c>
      <c r="S1805" s="2">
        <v>6533.5924050000003</v>
      </c>
      <c r="T1805" s="6">
        <v>112975.7</v>
      </c>
    </row>
    <row r="1806" spans="1:20">
      <c r="A1806" s="5" t="s">
        <v>12</v>
      </c>
      <c r="B1806" s="2" t="s">
        <v>2385</v>
      </c>
      <c r="C1806" s="2" t="s">
        <v>14</v>
      </c>
      <c r="D1806" s="3" t="s">
        <v>15</v>
      </c>
      <c r="E1806" s="2" t="s">
        <v>2387</v>
      </c>
      <c r="F1806" s="2" t="str">
        <f t="shared" si="196"/>
        <v>STEEL</v>
      </c>
      <c r="G1806" s="2" t="str">
        <f t="shared" si="197"/>
        <v>HOOK 3PCS SET-2628</v>
      </c>
      <c r="H1806" s="2" t="str">
        <f t="shared" si="198"/>
        <v>MILD STEEL</v>
      </c>
      <c r="I1806" s="15" t="str">
        <f t="shared" si="199"/>
        <v>MILD</v>
      </c>
      <c r="J1806" s="15" t="str">
        <f t="shared" si="202"/>
        <v/>
      </c>
      <c r="K1806" s="2">
        <f ca="1">IFERROR(
TRIM(_xlfn.TEXTAFTER(_xlfn.TEXTBEFORE(_xlfn.TEXTAFTER(tblRaw[[#This Row],[GOODS DESCRIPTION]],"QTY"),"/")," ")),
tblRaw[[#This Row],[Unit of measure]]
)</f>
        <v>0</v>
      </c>
      <c r="L1806" s="2" t="str">
        <f t="shared" si="200"/>
        <v/>
      </c>
      <c r="M1806" s="2" t="str">
        <f t="shared" si="201"/>
        <v/>
      </c>
      <c r="N1806" s="2">
        <v>68760</v>
      </c>
      <c r="O1806" s="2" t="s">
        <v>2187</v>
      </c>
      <c r="P1806" s="2">
        <v>33.332251309999997</v>
      </c>
      <c r="Q1806" s="2">
        <v>2291925.6</v>
      </c>
      <c r="R1806" s="2">
        <v>0.46880803500000001</v>
      </c>
      <c r="S1806" s="2">
        <v>32235.24051</v>
      </c>
      <c r="T1806" s="6">
        <v>557396.4</v>
      </c>
    </row>
    <row r="1807" spans="1:20">
      <c r="A1807" s="5" t="s">
        <v>12</v>
      </c>
      <c r="B1807" s="2" t="s">
        <v>2385</v>
      </c>
      <c r="C1807" s="2" t="s">
        <v>14</v>
      </c>
      <c r="D1807" s="3" t="s">
        <v>15</v>
      </c>
      <c r="E1807" s="2" t="s">
        <v>2388</v>
      </c>
      <c r="F1807" s="2" t="str">
        <f t="shared" si="196"/>
        <v>STEEL</v>
      </c>
      <c r="G1807" s="2" t="str">
        <f t="shared" si="197"/>
        <v>GARLIC CRUSHER-SL-159</v>
      </c>
      <c r="H1807" s="2" t="str">
        <f t="shared" si="198"/>
        <v>MILD STEEL</v>
      </c>
      <c r="I1807" s="15" t="str">
        <f t="shared" si="199"/>
        <v/>
      </c>
      <c r="J1807" s="15" t="str">
        <f t="shared" si="202"/>
        <v/>
      </c>
      <c r="K1807" s="2">
        <f ca="1">IFERROR(
TRIM(_xlfn.TEXTAFTER(_xlfn.TEXTBEFORE(_xlfn.TEXTAFTER(tblRaw[[#This Row],[GOODS DESCRIPTION]],"QTY"),"/")," ")),
tblRaw[[#This Row],[Unit of measure]]
)</f>
        <v>0</v>
      </c>
      <c r="L1807" s="2" t="str">
        <f t="shared" si="200"/>
        <v/>
      </c>
      <c r="M1807" s="2" t="str">
        <f t="shared" si="201"/>
        <v/>
      </c>
      <c r="N1807" s="2">
        <v>240</v>
      </c>
      <c r="O1807" s="2" t="s">
        <v>1069</v>
      </c>
      <c r="P1807" s="2">
        <v>106.79291670000001</v>
      </c>
      <c r="Q1807" s="2">
        <v>25630.3</v>
      </c>
      <c r="R1807" s="2">
        <v>1.50201008</v>
      </c>
      <c r="S1807" s="2">
        <v>360.48241910000002</v>
      </c>
      <c r="T1807" s="6">
        <v>6233.3</v>
      </c>
    </row>
    <row r="1808" spans="1:20">
      <c r="A1808" s="5" t="s">
        <v>12</v>
      </c>
      <c r="B1808" s="2" t="s">
        <v>2385</v>
      </c>
      <c r="C1808" s="2" t="s">
        <v>14</v>
      </c>
      <c r="D1808" s="3" t="s">
        <v>15</v>
      </c>
      <c r="E1808" s="2" t="s">
        <v>2389</v>
      </c>
      <c r="F1808" s="2" t="str">
        <f t="shared" si="196"/>
        <v>STEEL</v>
      </c>
      <c r="G1808" s="2" t="str">
        <f t="shared" si="197"/>
        <v>WALL HANGER HOOK-SL-89</v>
      </c>
      <c r="H1808" s="2" t="str">
        <f t="shared" si="198"/>
        <v>TOTAL NET WT. 1706.40 KGS</v>
      </c>
      <c r="I1808" s="15" t="str">
        <f t="shared" si="199"/>
        <v/>
      </c>
      <c r="J1808" s="15" t="str">
        <f t="shared" si="202"/>
        <v/>
      </c>
      <c r="K1808" s="2">
        <f ca="1">IFERROR(
TRIM(_xlfn.TEXTAFTER(_xlfn.TEXTBEFORE(_xlfn.TEXTAFTER(tblRaw[[#This Row],[GOODS DESCRIPTION]],"QTY"),"/")," ")),
tblRaw[[#This Row],[Unit of measure]]
)</f>
        <v>0</v>
      </c>
      <c r="L1808" s="2" t="str">
        <f t="shared" si="200"/>
        <v/>
      </c>
      <c r="M1808" s="2" t="str">
        <f t="shared" si="201"/>
        <v/>
      </c>
      <c r="N1808" s="2">
        <v>7200</v>
      </c>
      <c r="O1808" s="2" t="s">
        <v>1069</v>
      </c>
      <c r="P1808" s="2">
        <v>81.584634719999997</v>
      </c>
      <c r="Q1808" s="2">
        <v>587409.37</v>
      </c>
      <c r="R1808" s="2">
        <v>1.1474632170000001</v>
      </c>
      <c r="S1808" s="2">
        <v>8261.7351620000009</v>
      </c>
      <c r="T1808" s="6">
        <v>142857.9</v>
      </c>
    </row>
    <row r="1809" spans="1:20">
      <c r="A1809" s="5" t="s">
        <v>12</v>
      </c>
      <c r="B1809" s="2" t="s">
        <v>2385</v>
      </c>
      <c r="C1809" s="2" t="s">
        <v>14</v>
      </c>
      <c r="D1809" s="3" t="s">
        <v>15</v>
      </c>
      <c r="E1809" s="2" t="s">
        <v>2390</v>
      </c>
      <c r="F1809" s="2" t="str">
        <f t="shared" si="196"/>
        <v>STEEL</v>
      </c>
      <c r="G1809" s="2" t="str">
        <f t="shared" si="197"/>
        <v>PEELER -MP-196</v>
      </c>
      <c r="H1809" s="2" t="str">
        <f t="shared" si="198"/>
        <v>MILD STEEL</v>
      </c>
      <c r="I1809" s="15" t="str">
        <f t="shared" si="199"/>
        <v>MILD</v>
      </c>
      <c r="J1809" s="15" t="str">
        <f t="shared" si="202"/>
        <v/>
      </c>
      <c r="K1809" s="2">
        <f ca="1">IFERROR(
TRIM(_xlfn.TEXTAFTER(_xlfn.TEXTBEFORE(_xlfn.TEXTAFTER(tblRaw[[#This Row],[GOODS DESCRIPTION]],"QTY"),"/")," ")),
tblRaw[[#This Row],[Unit of measure]]
)</f>
        <v>0</v>
      </c>
      <c r="L1809" s="2" t="str">
        <f t="shared" si="200"/>
        <v/>
      </c>
      <c r="M1809" s="2" t="str">
        <f t="shared" si="201"/>
        <v/>
      </c>
      <c r="N1809" s="2">
        <v>52800</v>
      </c>
      <c r="O1809" s="2" t="s">
        <v>1069</v>
      </c>
      <c r="P1809" s="2">
        <v>37.414855109999998</v>
      </c>
      <c r="Q1809" s="2">
        <v>1975504.35</v>
      </c>
      <c r="R1809" s="2">
        <v>0.52622862299999995</v>
      </c>
      <c r="S1809" s="2">
        <v>27784.871309999999</v>
      </c>
      <c r="T1809" s="6">
        <v>480442.6</v>
      </c>
    </row>
    <row r="1810" spans="1:20">
      <c r="A1810" s="5" t="s">
        <v>12</v>
      </c>
      <c r="B1810" s="2" t="s">
        <v>2391</v>
      </c>
      <c r="C1810" s="2" t="s">
        <v>14</v>
      </c>
      <c r="D1810" s="3" t="s">
        <v>15</v>
      </c>
      <c r="E1810" s="2" t="s">
        <v>2371</v>
      </c>
      <c r="F1810" s="2" t="str">
        <f t="shared" si="196"/>
        <v>RYX-02-020</v>
      </c>
      <c r="G1810" s="2" t="str">
        <f t="shared" si="197"/>
        <v>MILD STEEL MULTI FUNCTION CLOTH STAND</v>
      </c>
      <c r="H1810" s="2" t="str">
        <f t="shared" si="198"/>
        <v>OTHER ARTICLES OF HOUSEHOLD OF IRON &amp; STEEL</v>
      </c>
      <c r="I1810" s="15" t="str">
        <f t="shared" si="199"/>
        <v/>
      </c>
      <c r="J1810" s="15" t="str">
        <f t="shared" si="202"/>
        <v/>
      </c>
      <c r="K1810" s="2">
        <f ca="1">IFERROR(
TRIM(_xlfn.TEXTAFTER(_xlfn.TEXTBEFORE(_xlfn.TEXTAFTER(tblRaw[[#This Row],[GOODS DESCRIPTION]],"QTY"),"/")," ")),
tblRaw[[#This Row],[Unit of measure]]
)</f>
        <v>0</v>
      </c>
      <c r="L1810" s="2" t="str">
        <f t="shared" si="200"/>
        <v/>
      </c>
      <c r="M1810" s="2" t="str">
        <f t="shared" si="201"/>
        <v/>
      </c>
      <c r="N1810" s="2">
        <v>2464</v>
      </c>
      <c r="O1810" s="2" t="s">
        <v>1069</v>
      </c>
      <c r="P1810" s="2">
        <v>1057.735471</v>
      </c>
      <c r="Q1810" s="2">
        <v>2606260.2000000002</v>
      </c>
      <c r="R1810" s="2">
        <v>15.274158419999999</v>
      </c>
      <c r="S1810" s="2">
        <v>37635.52635</v>
      </c>
      <c r="T1810" s="6">
        <v>633842.5</v>
      </c>
    </row>
    <row r="1811" spans="1:20">
      <c r="A1811" s="5" t="s">
        <v>12</v>
      </c>
      <c r="B1811" s="2" t="s">
        <v>2392</v>
      </c>
      <c r="C1811" s="2" t="s">
        <v>14</v>
      </c>
      <c r="D1811" s="3" t="s">
        <v>18</v>
      </c>
      <c r="E1811" s="2" t="s">
        <v>2393</v>
      </c>
      <c r="F1811" s="2" t="str">
        <f t="shared" si="196"/>
        <v>8001-1PCS</v>
      </c>
      <c r="G1811" s="2" t="str">
        <f t="shared" si="197"/>
        <v>- STEEL SCRUBBER</v>
      </c>
      <c r="H1811" s="2" t="str">
        <f t="shared" si="198"/>
        <v>MADE UP MILD STEEL</v>
      </c>
      <c r="I1811" s="15" t="str">
        <f t="shared" si="199"/>
        <v>MADE</v>
      </c>
      <c r="J1811" s="15" t="str">
        <f t="shared" si="202"/>
        <v/>
      </c>
      <c r="K1811" s="2">
        <f ca="1">IFERROR(
TRIM(_xlfn.TEXTAFTER(_xlfn.TEXTBEFORE(_xlfn.TEXTAFTER(tblRaw[[#This Row],[GOODS DESCRIPTION]],"QTY"),"/")," ")),
tblRaw[[#This Row],[Unit of measure]]
)</f>
        <v>0</v>
      </c>
      <c r="L1811" s="2" t="str">
        <f t="shared" si="200"/>
        <v/>
      </c>
      <c r="M1811" s="2" t="str">
        <f t="shared" si="201"/>
        <v/>
      </c>
      <c r="N1811" s="2">
        <v>305400</v>
      </c>
      <c r="O1811" s="2" t="s">
        <v>1069</v>
      </c>
      <c r="P1811" s="2">
        <v>7.022338736</v>
      </c>
      <c r="Q1811" s="2">
        <v>2144622.25</v>
      </c>
      <c r="R1811" s="2">
        <v>0.10140561400000001</v>
      </c>
      <c r="S1811" s="2">
        <v>30969.274369999999</v>
      </c>
      <c r="T1811" s="6">
        <v>664403.9</v>
      </c>
    </row>
    <row r="1812" spans="1:20">
      <c r="A1812" s="5" t="s">
        <v>12</v>
      </c>
      <c r="B1812" s="2" t="s">
        <v>2394</v>
      </c>
      <c r="C1812" s="2" t="s">
        <v>14</v>
      </c>
      <c r="D1812" s="3" t="s">
        <v>15</v>
      </c>
      <c r="E1812" s="2" t="s">
        <v>2395</v>
      </c>
      <c r="F1812" s="2" t="str">
        <f t="shared" si="196"/>
        <v>STEEL</v>
      </c>
      <c r="G1812" s="2" t="str">
        <f t="shared" si="197"/>
        <v>LUNCH BOX 2LAYER-8504</v>
      </c>
      <c r="H1812" s="2" t="str">
        <f t="shared" si="198"/>
        <v>TOTAL NET.WT.10532.9KGS</v>
      </c>
      <c r="I1812" s="15" t="str">
        <f t="shared" si="199"/>
        <v/>
      </c>
      <c r="J1812" s="15" t="str">
        <f t="shared" si="202"/>
        <v/>
      </c>
      <c r="K1812" s="2">
        <f ca="1">IFERROR(
TRIM(_xlfn.TEXTAFTER(_xlfn.TEXTBEFORE(_xlfn.TEXTAFTER(tblRaw[[#This Row],[GOODS DESCRIPTION]],"QTY"),"/")," ")),
tblRaw[[#This Row],[Unit of measure]]
)</f>
        <v>0</v>
      </c>
      <c r="L1812" s="2" t="str">
        <f t="shared" si="200"/>
        <v/>
      </c>
      <c r="M1812" s="2" t="str">
        <f t="shared" si="201"/>
        <v/>
      </c>
      <c r="N1812" s="2">
        <v>22020</v>
      </c>
      <c r="O1812" s="2" t="s">
        <v>1069</v>
      </c>
      <c r="P1812" s="2">
        <v>174.96968709999999</v>
      </c>
      <c r="Q1812" s="2">
        <v>3852832.51</v>
      </c>
      <c r="R1812" s="2">
        <v>2.5266380810000002</v>
      </c>
      <c r="S1812" s="2">
        <v>55636.570540000001</v>
      </c>
      <c r="T1812" s="6">
        <v>937008.9</v>
      </c>
    </row>
    <row r="1813" spans="1:20">
      <c r="A1813" s="5" t="s">
        <v>12</v>
      </c>
      <c r="B1813" s="2" t="s">
        <v>2394</v>
      </c>
      <c r="C1813" s="2" t="s">
        <v>14</v>
      </c>
      <c r="D1813" s="3" t="s">
        <v>15</v>
      </c>
      <c r="E1813" s="2" t="s">
        <v>2396</v>
      </c>
      <c r="F1813" s="2" t="str">
        <f t="shared" si="196"/>
        <v>STAINLESS</v>
      </c>
      <c r="G1813" s="2" t="str">
        <f t="shared" si="197"/>
        <v>STEEL SPORTS BOTTLE 750ML S-308-C6-NP-20</v>
      </c>
      <c r="H1813" s="2" t="str">
        <f t="shared" si="198"/>
        <v>TOTAL NET WT.6890.32 KGS</v>
      </c>
      <c r="I1813" s="15" t="str">
        <f t="shared" si="199"/>
        <v>TOTAL</v>
      </c>
      <c r="J1813" s="15" t="str">
        <f t="shared" si="202"/>
        <v/>
      </c>
      <c r="K1813" s="2">
        <f ca="1">IFERROR(
TRIM(_xlfn.TEXTAFTER(_xlfn.TEXTBEFORE(_xlfn.TEXTAFTER(tblRaw[[#This Row],[GOODS DESCRIPTION]],"QTY"),"/")," ")),
tblRaw[[#This Row],[Unit of measure]]
)</f>
        <v>0</v>
      </c>
      <c r="L1813" s="2" t="str">
        <f t="shared" si="200"/>
        <v/>
      </c>
      <c r="M1813" s="2" t="str">
        <f t="shared" si="201"/>
        <v/>
      </c>
      <c r="N1813" s="2">
        <v>41508</v>
      </c>
      <c r="O1813" s="2" t="s">
        <v>1069</v>
      </c>
      <c r="P1813" s="2">
        <v>81.066959139999994</v>
      </c>
      <c r="Q1813" s="2">
        <v>3364927.34</v>
      </c>
      <c r="R1813" s="2">
        <v>1.170642009</v>
      </c>
      <c r="S1813" s="2">
        <v>48591.008520000003</v>
      </c>
      <c r="T1813" s="6">
        <v>818350.3</v>
      </c>
    </row>
    <row r="1814" spans="1:20">
      <c r="A1814" s="5" t="s">
        <v>12</v>
      </c>
      <c r="B1814" s="2" t="s">
        <v>2394</v>
      </c>
      <c r="C1814" s="2" t="s">
        <v>14</v>
      </c>
      <c r="D1814" s="3" t="s">
        <v>15</v>
      </c>
      <c r="E1814" s="2" t="s">
        <v>2397</v>
      </c>
      <c r="F1814" s="2" t="str">
        <f t="shared" si="196"/>
        <v>STEEL</v>
      </c>
      <c r="G1814" s="2" t="str">
        <f t="shared" si="197"/>
        <v>LUNCH BOX 3LAYER-8505</v>
      </c>
      <c r="H1814" s="2" t="str">
        <f t="shared" si="198"/>
        <v>TOTAL NET WT.10783.08 KGS</v>
      </c>
      <c r="I1814" s="15" t="str">
        <f t="shared" si="199"/>
        <v/>
      </c>
      <c r="J1814" s="15" t="str">
        <f t="shared" si="202"/>
        <v/>
      </c>
      <c r="K1814" s="2">
        <f ca="1">IFERROR(
TRIM(_xlfn.TEXTAFTER(_xlfn.TEXTBEFORE(_xlfn.TEXTAFTER(tblRaw[[#This Row],[GOODS DESCRIPTION]],"QTY"),"/")," ")),
tblRaw[[#This Row],[Unit of measure]]
)</f>
        <v>0</v>
      </c>
      <c r="L1814" s="2" t="str">
        <f t="shared" si="200"/>
        <v/>
      </c>
      <c r="M1814" s="2" t="str">
        <f t="shared" si="201"/>
        <v/>
      </c>
      <c r="N1814" s="2">
        <v>16632</v>
      </c>
      <c r="O1814" s="2" t="s">
        <v>1069</v>
      </c>
      <c r="P1814" s="2">
        <v>242.85792509999999</v>
      </c>
      <c r="Q1814" s="2">
        <v>4039213.01</v>
      </c>
      <c r="R1814" s="2">
        <v>3.5069736470000001</v>
      </c>
      <c r="S1814" s="2">
        <v>58327.985699999997</v>
      </c>
      <c r="T1814" s="6">
        <v>982336.6</v>
      </c>
    </row>
    <row r="1815" spans="1:20">
      <c r="A1815" s="5" t="s">
        <v>12</v>
      </c>
      <c r="B1815" s="2" t="s">
        <v>2398</v>
      </c>
      <c r="C1815" s="2" t="s">
        <v>14</v>
      </c>
      <c r="D1815" s="3" t="s">
        <v>15</v>
      </c>
      <c r="E1815" s="2" t="s">
        <v>2399</v>
      </c>
      <c r="F1815" s="2" t="str">
        <f t="shared" si="196"/>
        <v>STEEL</v>
      </c>
      <c r="G1815" s="2" t="str">
        <f t="shared" si="197"/>
        <v>PIZZA CUTTER-RJ-388</v>
      </c>
      <c r="H1815" s="2" t="str">
        <f t="shared" si="198"/>
        <v>TOTAL NET WT.531.36 KGS</v>
      </c>
      <c r="I1815" s="15" t="str">
        <f t="shared" si="199"/>
        <v>TOTAL</v>
      </c>
      <c r="J1815" s="15" t="str">
        <f t="shared" si="202"/>
        <v/>
      </c>
      <c r="K1815" s="2">
        <f ca="1">IFERROR(
TRIM(_xlfn.TEXTAFTER(_xlfn.TEXTBEFORE(_xlfn.TEXTAFTER(tblRaw[[#This Row],[GOODS DESCRIPTION]],"QTY"),"/")," ")),
tblRaw[[#This Row],[Unit of measure]]
)</f>
        <v>0</v>
      </c>
      <c r="L1815" s="2" t="str">
        <f t="shared" si="200"/>
        <v/>
      </c>
      <c r="M1815" s="2" t="str">
        <f t="shared" si="201"/>
        <v/>
      </c>
      <c r="N1815" s="2">
        <v>5904</v>
      </c>
      <c r="O1815" s="2" t="s">
        <v>1069</v>
      </c>
      <c r="P1815" s="2">
        <v>35.73043191</v>
      </c>
      <c r="Q1815" s="2">
        <v>210952.47</v>
      </c>
      <c r="R1815" s="2">
        <v>0.51596291599999999</v>
      </c>
      <c r="S1815" s="2">
        <v>3046.245054</v>
      </c>
      <c r="T1815" s="6">
        <v>51303.6</v>
      </c>
    </row>
    <row r="1816" spans="1:20">
      <c r="A1816" s="5" t="s">
        <v>12</v>
      </c>
      <c r="B1816" s="2" t="s">
        <v>2398</v>
      </c>
      <c r="C1816" s="2" t="s">
        <v>14</v>
      </c>
      <c r="D1816" s="3" t="s">
        <v>15</v>
      </c>
      <c r="E1816" s="2" t="s">
        <v>2400</v>
      </c>
      <c r="F1816" s="2" t="str">
        <f t="shared" si="196"/>
        <v>STEEL</v>
      </c>
      <c r="G1816" s="2" t="str">
        <f t="shared" si="197"/>
        <v>WALL HANGER HOOK -SL-89</v>
      </c>
      <c r="H1816" s="2" t="str">
        <f t="shared" si="198"/>
        <v>TOTAL NET WT.2986.20 KGS</v>
      </c>
      <c r="I1816" s="15" t="str">
        <f t="shared" si="199"/>
        <v/>
      </c>
      <c r="J1816" s="15" t="str">
        <f t="shared" si="202"/>
        <v/>
      </c>
      <c r="K1816" s="2">
        <f ca="1">IFERROR(
TRIM(_xlfn.TEXTAFTER(_xlfn.TEXTBEFORE(_xlfn.TEXTAFTER(tblRaw[[#This Row],[GOODS DESCRIPTION]],"QTY"),"/")," ")),
tblRaw[[#This Row],[Unit of measure]]
)</f>
        <v>0</v>
      </c>
      <c r="L1816" s="2" t="str">
        <f t="shared" si="200"/>
        <v/>
      </c>
      <c r="M1816" s="2" t="str">
        <f t="shared" si="201"/>
        <v/>
      </c>
      <c r="N1816" s="2">
        <v>12600</v>
      </c>
      <c r="O1816" s="2" t="s">
        <v>1069</v>
      </c>
      <c r="P1816" s="2">
        <v>81.20552619</v>
      </c>
      <c r="Q1816" s="2">
        <v>1023189.63</v>
      </c>
      <c r="R1816" s="2">
        <v>1.172642977</v>
      </c>
      <c r="S1816" s="2">
        <v>14775.301520000001</v>
      </c>
      <c r="T1816" s="6">
        <v>248839.8</v>
      </c>
    </row>
    <row r="1817" spans="1:20">
      <c r="A1817" s="5" t="s">
        <v>12</v>
      </c>
      <c r="B1817" s="2" t="s">
        <v>2401</v>
      </c>
      <c r="C1817" s="2" t="s">
        <v>14</v>
      </c>
      <c r="D1817" s="3" t="s">
        <v>15</v>
      </c>
      <c r="E1817" s="2" t="s">
        <v>2402</v>
      </c>
      <c r="F1817" s="2" t="str">
        <f t="shared" si="196"/>
        <v>KWP-600B-SS</v>
      </c>
      <c r="G1817" s="2" t="str">
        <f t="shared" si="197"/>
        <v/>
      </c>
      <c r="H1817" s="2" t="str">
        <f t="shared" si="198"/>
        <v/>
      </c>
      <c r="I1817" s="15" t="str">
        <f t="shared" si="199"/>
        <v/>
      </c>
      <c r="J1817" s="15" t="str">
        <f t="shared" si="202"/>
        <v/>
      </c>
      <c r="K1817" s="2">
        <f ca="1">IFERROR(
TRIM(_xlfn.TEXTAFTER(_xlfn.TEXTBEFORE(_xlfn.TEXTAFTER(tblRaw[[#This Row],[GOODS DESCRIPTION]],"QTY"),"/")," ")),
tblRaw[[#This Row],[Unit of measure]]
)</f>
        <v>0</v>
      </c>
      <c r="L1817" s="2" t="str">
        <f t="shared" si="200"/>
        <v/>
      </c>
      <c r="M1817" s="2" t="str">
        <f t="shared" si="201"/>
        <v/>
      </c>
      <c r="N1817" s="2">
        <v>16000</v>
      </c>
      <c r="O1817" s="2" t="s">
        <v>1069</v>
      </c>
      <c r="P1817" s="2">
        <v>95.924437499999996</v>
      </c>
      <c r="Q1817" s="2">
        <v>1534791</v>
      </c>
      <c r="R1817" s="2">
        <v>1.385190433</v>
      </c>
      <c r="S1817" s="2">
        <v>22163.04693</v>
      </c>
      <c r="T1817" s="6">
        <v>373261.2</v>
      </c>
    </row>
    <row r="1818" spans="1:20">
      <c r="A1818" s="5" t="s">
        <v>12</v>
      </c>
      <c r="B1818" s="2" t="s">
        <v>2403</v>
      </c>
      <c r="C1818" s="2" t="s">
        <v>14</v>
      </c>
      <c r="D1818" s="3" t="s">
        <v>15</v>
      </c>
      <c r="E1818" s="2" t="s">
        <v>2404</v>
      </c>
      <c r="F1818" s="2" t="str">
        <f t="shared" si="196"/>
        <v>STAINLESS</v>
      </c>
      <c r="G1818" s="2" t="str">
        <f t="shared" si="197"/>
        <v>STEEL COLA BOTTLE 750ML SK750 -SL-01</v>
      </c>
      <c r="H1818" s="2" t="str">
        <f t="shared" si="198"/>
        <v>TOTAL NET WT.3352.32 KGS</v>
      </c>
      <c r="I1818" s="15" t="str">
        <f t="shared" si="199"/>
        <v/>
      </c>
      <c r="J1818" s="15" t="str">
        <f t="shared" si="202"/>
        <v/>
      </c>
      <c r="K1818" s="2">
        <f ca="1">IFERROR(
TRIM(_xlfn.TEXTAFTER(_xlfn.TEXTBEFORE(_xlfn.TEXTAFTER(tblRaw[[#This Row],[GOODS DESCRIPTION]],"QTY"),"/")," ")),
tblRaw[[#This Row],[Unit of measure]]
)</f>
        <v>0</v>
      </c>
      <c r="L1818" s="2" t="str">
        <f t="shared" si="200"/>
        <v/>
      </c>
      <c r="M1818" s="2" t="str">
        <f t="shared" si="201"/>
        <v/>
      </c>
      <c r="N1818" s="2">
        <v>17280</v>
      </c>
      <c r="O1818" s="2" t="s">
        <v>1069</v>
      </c>
      <c r="P1818" s="2">
        <v>98.107152780000007</v>
      </c>
      <c r="Q1818" s="2">
        <v>1695291.6</v>
      </c>
      <c r="R1818" s="2">
        <v>1.409585528</v>
      </c>
      <c r="S1818" s="2">
        <v>24357.637930000001</v>
      </c>
      <c r="T1818" s="6">
        <v>412294.9</v>
      </c>
    </row>
    <row r="1819" spans="1:20">
      <c r="A1819" s="5" t="s">
        <v>12</v>
      </c>
      <c r="B1819" s="2" t="s">
        <v>2403</v>
      </c>
      <c r="C1819" s="2" t="s">
        <v>14</v>
      </c>
      <c r="D1819" s="3" t="s">
        <v>15</v>
      </c>
      <c r="E1819" s="2" t="s">
        <v>2405</v>
      </c>
      <c r="F1819" s="2" t="str">
        <f t="shared" si="196"/>
        <v>STAINLESS</v>
      </c>
      <c r="G1819" s="2" t="str">
        <f t="shared" si="197"/>
        <v>STEEL SPORTS BOTTLE 600ML S115-NP-21</v>
      </c>
      <c r="H1819" s="2" t="str">
        <f t="shared" si="198"/>
        <v>TOTAL NET WT.3294.144 KGS</v>
      </c>
      <c r="I1819" s="15" t="str">
        <f t="shared" si="199"/>
        <v>TOTAL</v>
      </c>
      <c r="J1819" s="15" t="str">
        <f t="shared" si="202"/>
        <v/>
      </c>
      <c r="K1819" s="2">
        <f ca="1">IFERROR(
TRIM(_xlfn.TEXTAFTER(_xlfn.TEXTBEFORE(_xlfn.TEXTAFTER(tblRaw[[#This Row],[GOODS DESCRIPTION]],"QTY"),"/")," ")),
tblRaw[[#This Row],[Unit of measure]]
)</f>
        <v>0</v>
      </c>
      <c r="L1819" s="2" t="str">
        <f t="shared" si="200"/>
        <v/>
      </c>
      <c r="M1819" s="2" t="str">
        <f t="shared" si="201"/>
        <v/>
      </c>
      <c r="N1819" s="2">
        <v>19152</v>
      </c>
      <c r="O1819" s="2" t="s">
        <v>1069</v>
      </c>
      <c r="P1819" s="2">
        <v>89.871880739999995</v>
      </c>
      <c r="Q1819" s="2">
        <v>1721226.26</v>
      </c>
      <c r="R1819" s="2">
        <v>1.2912626540000001</v>
      </c>
      <c r="S1819" s="2">
        <v>24730.262360000001</v>
      </c>
      <c r="T1819" s="6">
        <v>418602.2</v>
      </c>
    </row>
    <row r="1820" spans="1:20">
      <c r="A1820" s="5" t="s">
        <v>12</v>
      </c>
      <c r="B1820" s="2" t="s">
        <v>2403</v>
      </c>
      <c r="C1820" s="2" t="s">
        <v>14</v>
      </c>
      <c r="D1820" s="3" t="s">
        <v>18</v>
      </c>
      <c r="E1820" s="2" t="s">
        <v>2406</v>
      </c>
      <c r="F1820" s="2" t="str">
        <f t="shared" si="196"/>
        <v>STEEL</v>
      </c>
      <c r="G1820" s="2" t="str">
        <f t="shared" si="197"/>
        <v>SCRUBBER-GS21</v>
      </c>
      <c r="H1820" s="2" t="str">
        <f t="shared" si="198"/>
        <v>TOTAL NET WT.306 KGS</v>
      </c>
      <c r="I1820" s="15" t="str">
        <f t="shared" si="199"/>
        <v/>
      </c>
      <c r="J1820" s="15" t="str">
        <f t="shared" si="202"/>
        <v/>
      </c>
      <c r="K1820" s="2">
        <f ca="1">IFERROR(
TRIM(_xlfn.TEXTAFTER(_xlfn.TEXTBEFORE(_xlfn.TEXTAFTER(tblRaw[[#This Row],[GOODS DESCRIPTION]],"QTY"),"/")," ")),
tblRaw[[#This Row],[Unit of measure]]
)</f>
        <v>0</v>
      </c>
      <c r="L1820" s="2" t="str">
        <f t="shared" si="200"/>
        <v/>
      </c>
      <c r="M1820" s="2" t="str">
        <f t="shared" si="201"/>
        <v/>
      </c>
      <c r="N1820" s="2">
        <v>6000</v>
      </c>
      <c r="O1820" s="2" t="s">
        <v>1069</v>
      </c>
      <c r="P1820" s="2">
        <v>17.253965000000001</v>
      </c>
      <c r="Q1820" s="2">
        <v>103523.79</v>
      </c>
      <c r="R1820" s="2">
        <v>0.24790179600000001</v>
      </c>
      <c r="S1820" s="2">
        <v>1487.4107759999999</v>
      </c>
      <c r="T1820" s="6">
        <v>32071.7</v>
      </c>
    </row>
    <row r="1821" spans="1:20">
      <c r="A1821" s="5" t="s">
        <v>12</v>
      </c>
      <c r="B1821" s="2" t="s">
        <v>2403</v>
      </c>
      <c r="C1821" s="2" t="s">
        <v>14</v>
      </c>
      <c r="D1821" s="3" t="s">
        <v>15</v>
      </c>
      <c r="E1821" s="2" t="s">
        <v>2407</v>
      </c>
      <c r="F1821" s="2" t="str">
        <f t="shared" si="196"/>
        <v>STEEL</v>
      </c>
      <c r="G1821" s="2" t="str">
        <f t="shared" si="197"/>
        <v>TEA STRAINER-NP-55</v>
      </c>
      <c r="H1821" s="2" t="str">
        <f t="shared" si="198"/>
        <v>TOTAL NET WT.2268 KGS</v>
      </c>
      <c r="I1821" s="15" t="str">
        <f t="shared" si="199"/>
        <v>TOTAL</v>
      </c>
      <c r="J1821" s="15" t="str">
        <f t="shared" si="202"/>
        <v/>
      </c>
      <c r="K1821" s="2">
        <f ca="1">IFERROR(
TRIM(_xlfn.TEXTAFTER(_xlfn.TEXTBEFORE(_xlfn.TEXTAFTER(tblRaw[[#This Row],[GOODS DESCRIPTION]],"QTY"),"/")," ")),
tblRaw[[#This Row],[Unit of measure]]
)</f>
        <v>0</v>
      </c>
      <c r="L1821" s="2" t="str">
        <f t="shared" si="200"/>
        <v/>
      </c>
      <c r="M1821" s="2" t="str">
        <f t="shared" si="201"/>
        <v/>
      </c>
      <c r="N1821" s="2">
        <v>50400</v>
      </c>
      <c r="O1821" s="2" t="s">
        <v>1069</v>
      </c>
      <c r="P1821" s="2">
        <v>23.126113100000001</v>
      </c>
      <c r="Q1821" s="2">
        <v>1165556.1000000001</v>
      </c>
      <c r="R1821" s="2">
        <v>0.33227173999999998</v>
      </c>
      <c r="S1821" s="2">
        <v>16746.49569</v>
      </c>
      <c r="T1821" s="6">
        <v>283463.3</v>
      </c>
    </row>
    <row r="1822" spans="1:20">
      <c r="A1822" s="5" t="s">
        <v>12</v>
      </c>
      <c r="B1822" s="2" t="s">
        <v>2408</v>
      </c>
      <c r="C1822" s="2" t="s">
        <v>14</v>
      </c>
      <c r="D1822" s="3" t="s">
        <v>15</v>
      </c>
      <c r="E1822" s="2" t="s">
        <v>2409</v>
      </c>
      <c r="F1822" s="2" t="str">
        <f t="shared" si="196"/>
        <v>KWP-1000B-SS</v>
      </c>
      <c r="G1822" s="2" t="str">
        <f t="shared" si="197"/>
        <v/>
      </c>
      <c r="H1822" s="2" t="str">
        <f t="shared" si="198"/>
        <v/>
      </c>
      <c r="I1822" s="15" t="str">
        <f t="shared" si="199"/>
        <v/>
      </c>
      <c r="J1822" s="15" t="str">
        <f t="shared" si="202"/>
        <v/>
      </c>
      <c r="K1822" s="2">
        <f ca="1">IFERROR(
TRIM(_xlfn.TEXTAFTER(_xlfn.TEXTBEFORE(_xlfn.TEXTAFTER(tblRaw[[#This Row],[GOODS DESCRIPTION]],"QTY"),"/")," ")),
tblRaw[[#This Row],[Unit of measure]]
)</f>
        <v>0</v>
      </c>
      <c r="L1822" s="2" t="str">
        <f t="shared" si="200"/>
        <v/>
      </c>
      <c r="M1822" s="2" t="str">
        <f t="shared" si="201"/>
        <v/>
      </c>
      <c r="N1822" s="2">
        <v>27000</v>
      </c>
      <c r="O1822" s="2" t="s">
        <v>1069</v>
      </c>
      <c r="P1822" s="2">
        <v>116.2931389</v>
      </c>
      <c r="Q1822" s="2">
        <v>3139914.75</v>
      </c>
      <c r="R1822" s="2">
        <v>1.6708784320000001</v>
      </c>
      <c r="S1822" s="2">
        <v>45113.717669999998</v>
      </c>
      <c r="T1822" s="6">
        <v>763627.2</v>
      </c>
    </row>
    <row r="1823" spans="1:20">
      <c r="A1823" s="5" t="s">
        <v>12</v>
      </c>
      <c r="B1823" s="2" t="s">
        <v>2410</v>
      </c>
      <c r="C1823" s="2" t="s">
        <v>14</v>
      </c>
      <c r="D1823" s="3" t="s">
        <v>18</v>
      </c>
      <c r="E1823" s="2" t="s">
        <v>2411</v>
      </c>
      <c r="F1823" s="2" t="str">
        <f t="shared" si="196"/>
        <v>8001-1PCS</v>
      </c>
      <c r="G1823" s="2" t="str">
        <f t="shared" si="197"/>
        <v/>
      </c>
      <c r="H1823" s="2" t="str">
        <f t="shared" si="198"/>
        <v/>
      </c>
      <c r="I1823" s="15" t="str">
        <f t="shared" si="199"/>
        <v/>
      </c>
      <c r="J1823" s="15" t="str">
        <f t="shared" si="202"/>
        <v/>
      </c>
      <c r="K1823" s="2">
        <f ca="1">IFERROR(
TRIM(_xlfn.TEXTAFTER(_xlfn.TEXTBEFORE(_xlfn.TEXTAFTER(tblRaw[[#This Row],[GOODS DESCRIPTION]],"QTY"),"/")," ")),
tblRaw[[#This Row],[Unit of measure]]
)</f>
        <v>0</v>
      </c>
      <c r="L1823" s="2" t="str">
        <f t="shared" si="200"/>
        <v/>
      </c>
      <c r="M1823" s="2" t="str">
        <f t="shared" si="201"/>
        <v/>
      </c>
      <c r="N1823" s="2">
        <v>259800</v>
      </c>
      <c r="O1823" s="2" t="s">
        <v>2187</v>
      </c>
      <c r="P1823" s="2">
        <v>7.0452517710000002</v>
      </c>
      <c r="Q1823" s="2">
        <v>1830356.41</v>
      </c>
      <c r="R1823" s="2">
        <v>0.101224882</v>
      </c>
      <c r="S1823" s="2">
        <v>26298.224279999999</v>
      </c>
      <c r="T1823" s="6">
        <v>567044.4</v>
      </c>
    </row>
    <row r="1824" spans="1:20">
      <c r="A1824" s="5" t="s">
        <v>12</v>
      </c>
      <c r="B1824" s="2" t="s">
        <v>2410</v>
      </c>
      <c r="C1824" s="2" t="s">
        <v>14</v>
      </c>
      <c r="D1824" s="3" t="s">
        <v>18</v>
      </c>
      <c r="E1824" s="2" t="s">
        <v>2412</v>
      </c>
      <c r="F1824" s="2" t="str">
        <f t="shared" si="196"/>
        <v>STEEL</v>
      </c>
      <c r="G1824" s="2" t="str">
        <f t="shared" si="197"/>
        <v>SCRUBBER -ANG537</v>
      </c>
      <c r="H1824" s="2" t="str">
        <f t="shared" si="198"/>
        <v>TOTAL NET WT.5719.50KGS</v>
      </c>
      <c r="I1824" s="15" t="str">
        <f t="shared" si="199"/>
        <v/>
      </c>
      <c r="J1824" s="15" t="str">
        <f t="shared" si="202"/>
        <v/>
      </c>
      <c r="K1824" s="2">
        <f ca="1">IFERROR(
TRIM(_xlfn.TEXTAFTER(_xlfn.TEXTBEFORE(_xlfn.TEXTAFTER(tblRaw[[#This Row],[GOODS DESCRIPTION]],"QTY"),"/")," ")),
tblRaw[[#This Row],[Unit of measure]]
)</f>
        <v>0</v>
      </c>
      <c r="L1824" s="2" t="str">
        <f t="shared" si="200"/>
        <v/>
      </c>
      <c r="M1824" s="2" t="str">
        <f t="shared" si="201"/>
        <v/>
      </c>
      <c r="N1824" s="2">
        <v>265680</v>
      </c>
      <c r="O1824" s="2" t="s">
        <v>1069</v>
      </c>
      <c r="P1824" s="2">
        <v>4.7569531390000002</v>
      </c>
      <c r="Q1824" s="2">
        <v>1263827.31</v>
      </c>
      <c r="R1824" s="2">
        <v>6.8347028000000004E-2</v>
      </c>
      <c r="S1824" s="2">
        <v>18158.43836</v>
      </c>
      <c r="T1824" s="6">
        <v>391533.7</v>
      </c>
    </row>
    <row r="1825" spans="1:20">
      <c r="A1825" s="5" t="s">
        <v>12</v>
      </c>
      <c r="B1825" s="2" t="s">
        <v>2410</v>
      </c>
      <c r="C1825" s="2" t="s">
        <v>14</v>
      </c>
      <c r="D1825" s="3" t="s">
        <v>18</v>
      </c>
      <c r="E1825" s="2" t="s">
        <v>2413</v>
      </c>
      <c r="F1825" s="2" t="str">
        <f t="shared" si="196"/>
        <v>8001-2</v>
      </c>
      <c r="G1825" s="2" t="str">
        <f t="shared" si="197"/>
        <v/>
      </c>
      <c r="H1825" s="2" t="str">
        <f t="shared" si="198"/>
        <v/>
      </c>
      <c r="I1825" s="15" t="str">
        <f t="shared" si="199"/>
        <v/>
      </c>
      <c r="J1825" s="15" t="str">
        <f t="shared" si="202"/>
        <v/>
      </c>
      <c r="K1825" s="2">
        <f ca="1">IFERROR(
TRIM(_xlfn.TEXTAFTER(_xlfn.TEXTBEFORE(_xlfn.TEXTAFTER(tblRaw[[#This Row],[GOODS DESCRIPTION]],"QTY"),"/")," ")),
tblRaw[[#This Row],[Unit of measure]]
)</f>
        <v>0</v>
      </c>
      <c r="L1825" s="2" t="str">
        <f t="shared" si="200"/>
        <v/>
      </c>
      <c r="M1825" s="2" t="str">
        <f t="shared" si="201"/>
        <v/>
      </c>
      <c r="N1825" s="2">
        <v>30000</v>
      </c>
      <c r="O1825" s="2" t="s">
        <v>2187</v>
      </c>
      <c r="P1825" s="2">
        <v>12.681452999999999</v>
      </c>
      <c r="Q1825" s="2">
        <v>380443.59</v>
      </c>
      <c r="R1825" s="2">
        <v>0.18220478400000001</v>
      </c>
      <c r="S1825" s="2">
        <v>5466.1435339999998</v>
      </c>
      <c r="T1825" s="6">
        <v>117861.4</v>
      </c>
    </row>
    <row r="1826" spans="1:20">
      <c r="A1826" s="5" t="s">
        <v>12</v>
      </c>
      <c r="B1826" s="2" t="s">
        <v>2414</v>
      </c>
      <c r="C1826" s="2" t="s">
        <v>14</v>
      </c>
      <c r="D1826" s="3" t="s">
        <v>15</v>
      </c>
      <c r="E1826" s="2" t="s">
        <v>2415</v>
      </c>
      <c r="F1826" s="2" t="str">
        <f t="shared" si="196"/>
        <v>STAINLESS</v>
      </c>
      <c r="G1826" s="2" t="str">
        <f t="shared" si="197"/>
        <v>STEEL SPORTS BOTTLE 750ML S-308-C6-NP-20</v>
      </c>
      <c r="H1826" s="2" t="str">
        <f t="shared" si="198"/>
        <v>TOTAL NET WT. 2055.24 KGS</v>
      </c>
      <c r="I1826" s="15" t="str">
        <f t="shared" si="199"/>
        <v>TOTAL</v>
      </c>
      <c r="J1826" s="15" t="str">
        <f t="shared" si="202"/>
        <v/>
      </c>
      <c r="K1826" s="2">
        <f ca="1">IFERROR(
TRIM(_xlfn.TEXTAFTER(_xlfn.TEXTBEFORE(_xlfn.TEXTAFTER(tblRaw[[#This Row],[GOODS DESCRIPTION]],"QTY"),"/")," ")),
tblRaw[[#This Row],[Unit of measure]]
)</f>
        <v>0</v>
      </c>
      <c r="L1826" s="2" t="str">
        <f t="shared" si="200"/>
        <v/>
      </c>
      <c r="M1826" s="2" t="str">
        <f t="shared" si="201"/>
        <v/>
      </c>
      <c r="N1826" s="2">
        <v>11880</v>
      </c>
      <c r="O1826" s="2" t="s">
        <v>1069</v>
      </c>
      <c r="P1826" s="2">
        <v>81.343744110000003</v>
      </c>
      <c r="Q1826" s="2">
        <v>966363.68</v>
      </c>
      <c r="R1826" s="2">
        <v>1.168731956</v>
      </c>
      <c r="S1826" s="2">
        <v>13884.53563</v>
      </c>
      <c r="T1826" s="6">
        <v>235019.6</v>
      </c>
    </row>
    <row r="1827" spans="1:20">
      <c r="A1827" s="5" t="s">
        <v>12</v>
      </c>
      <c r="B1827" s="2" t="s">
        <v>2414</v>
      </c>
      <c r="C1827" s="2" t="s">
        <v>14</v>
      </c>
      <c r="D1827" s="3" t="s">
        <v>15</v>
      </c>
      <c r="E1827" s="2" t="s">
        <v>2416</v>
      </c>
      <c r="F1827" s="2" t="str">
        <f t="shared" si="196"/>
        <v>STAINLESS</v>
      </c>
      <c r="G1827" s="2" t="str">
        <f t="shared" si="197"/>
        <v>STEEL SPORTS BOTTLE 600ML S115-NP-21</v>
      </c>
      <c r="H1827" s="2" t="str">
        <f t="shared" si="198"/>
        <v>TOTAL NET WT.66.24 KGS</v>
      </c>
      <c r="I1827" s="15" t="str">
        <f t="shared" si="199"/>
        <v>TOTAL</v>
      </c>
      <c r="J1827" s="15" t="str">
        <f t="shared" si="202"/>
        <v/>
      </c>
      <c r="K1827" s="2">
        <f ca="1">IFERROR(
TRIM(_xlfn.TEXTAFTER(_xlfn.TEXTBEFORE(_xlfn.TEXTAFTER(tblRaw[[#This Row],[GOODS DESCRIPTION]],"QTY"),"/")," ")),
tblRaw[[#This Row],[Unit of measure]]
)</f>
        <v>0</v>
      </c>
      <c r="L1827" s="2" t="str">
        <f t="shared" si="200"/>
        <v/>
      </c>
      <c r="M1827" s="2" t="str">
        <f t="shared" si="201"/>
        <v/>
      </c>
      <c r="N1827" s="2">
        <v>360</v>
      </c>
      <c r="O1827" s="2" t="s">
        <v>1069</v>
      </c>
      <c r="P1827" s="2">
        <v>89.943972220000006</v>
      </c>
      <c r="Q1827" s="2">
        <v>32379.83</v>
      </c>
      <c r="R1827" s="2">
        <v>1.292298451</v>
      </c>
      <c r="S1827" s="2">
        <v>465.2274425</v>
      </c>
      <c r="T1827" s="6">
        <v>7874.8</v>
      </c>
    </row>
    <row r="1828" spans="1:20">
      <c r="A1828" s="5" t="s">
        <v>12</v>
      </c>
      <c r="B1828" s="2" t="s">
        <v>2414</v>
      </c>
      <c r="C1828" s="2" t="s">
        <v>14</v>
      </c>
      <c r="D1828" s="3" t="s">
        <v>15</v>
      </c>
      <c r="E1828" s="2" t="s">
        <v>2417</v>
      </c>
      <c r="F1828" s="2" t="str">
        <f t="shared" si="196"/>
        <v>STEEL</v>
      </c>
      <c r="G1828" s="2" t="str">
        <f t="shared" si="197"/>
        <v>ZHARA-NP-003</v>
      </c>
      <c r="H1828" s="2" t="str">
        <f t="shared" si="198"/>
        <v>TOTAL NET WT.4085.64 KGS</v>
      </c>
      <c r="I1828" s="15" t="str">
        <f t="shared" si="199"/>
        <v>TOTAL</v>
      </c>
      <c r="J1828" s="15" t="str">
        <f t="shared" si="202"/>
        <v/>
      </c>
      <c r="K1828" s="2">
        <f ca="1">IFERROR(
TRIM(_xlfn.TEXTAFTER(_xlfn.TEXTBEFORE(_xlfn.TEXTAFTER(tblRaw[[#This Row],[GOODS DESCRIPTION]],"QTY"),"/")," ")),
tblRaw[[#This Row],[Unit of measure]]
)</f>
        <v>0</v>
      </c>
      <c r="L1828" s="2" t="str">
        <f t="shared" si="200"/>
        <v/>
      </c>
      <c r="M1828" s="2" t="str">
        <f t="shared" si="201"/>
        <v/>
      </c>
      <c r="N1828" s="2">
        <v>42120</v>
      </c>
      <c r="O1828" s="2" t="s">
        <v>1069</v>
      </c>
      <c r="P1828" s="2">
        <v>32.475715569999998</v>
      </c>
      <c r="Q1828" s="2">
        <v>1367877.14</v>
      </c>
      <c r="R1828" s="2">
        <v>0.46660510900000002</v>
      </c>
      <c r="S1828" s="2">
        <v>19653.407179999998</v>
      </c>
      <c r="T1828" s="6">
        <v>332667.7</v>
      </c>
    </row>
    <row r="1829" spans="1:20">
      <c r="A1829" s="5" t="s">
        <v>12</v>
      </c>
      <c r="B1829" s="2" t="s">
        <v>2414</v>
      </c>
      <c r="C1829" s="2" t="s">
        <v>14</v>
      </c>
      <c r="D1829" s="3" t="s">
        <v>15</v>
      </c>
      <c r="E1829" s="2" t="s">
        <v>2418</v>
      </c>
      <c r="F1829" s="2" t="str">
        <f t="shared" si="196"/>
        <v>STAINLESS</v>
      </c>
      <c r="G1829" s="2" t="str">
        <f t="shared" si="197"/>
        <v>STEEL COLA BOTTLE 750ML SK750 -SL-01</v>
      </c>
      <c r="H1829" s="2" t="str">
        <f t="shared" si="198"/>
        <v>TOTAL NET WT.2857.68 KGS</v>
      </c>
      <c r="I1829" s="15" t="str">
        <f t="shared" si="199"/>
        <v/>
      </c>
      <c r="J1829" s="15" t="str">
        <f t="shared" si="202"/>
        <v/>
      </c>
      <c r="K1829" s="2">
        <f ca="1">IFERROR(
TRIM(_xlfn.TEXTAFTER(_xlfn.TEXTBEFORE(_xlfn.TEXTAFTER(tblRaw[[#This Row],[GOODS DESCRIPTION]],"QTY"),"/")," ")),
tblRaw[[#This Row],[Unit of measure]]
)</f>
        <v>0</v>
      </c>
      <c r="L1829" s="2" t="str">
        <f t="shared" si="200"/>
        <v/>
      </c>
      <c r="M1829" s="2" t="str">
        <f t="shared" si="201"/>
        <v/>
      </c>
      <c r="N1829" s="2">
        <v>15120</v>
      </c>
      <c r="O1829" s="2" t="s">
        <v>1069</v>
      </c>
      <c r="P1829" s="2">
        <v>98.18584061</v>
      </c>
      <c r="Q1829" s="2">
        <v>1484569.91</v>
      </c>
      <c r="R1829" s="2">
        <v>1.410716101</v>
      </c>
      <c r="S1829" s="2">
        <v>21330.027440000002</v>
      </c>
      <c r="T1829" s="6">
        <v>361047.4</v>
      </c>
    </row>
    <row r="1830" spans="1:20">
      <c r="A1830" s="5" t="s">
        <v>12</v>
      </c>
      <c r="B1830" s="2" t="s">
        <v>2419</v>
      </c>
      <c r="C1830" s="2" t="s">
        <v>14</v>
      </c>
      <c r="D1830" s="3" t="s">
        <v>15</v>
      </c>
      <c r="E1830" s="2" t="s">
        <v>2420</v>
      </c>
      <c r="F1830" s="2" t="str">
        <f t="shared" si="196"/>
        <v>STEEL</v>
      </c>
      <c r="G1830" s="2" t="str">
        <f t="shared" si="197"/>
        <v>LUNCH BOX 2LAYER-8504</v>
      </c>
      <c r="H1830" s="2" t="str">
        <f t="shared" si="198"/>
        <v>TOTAL NET.WT.10532.9 KGS</v>
      </c>
      <c r="I1830" s="15" t="str">
        <f t="shared" si="199"/>
        <v/>
      </c>
      <c r="J1830" s="15" t="str">
        <f t="shared" si="202"/>
        <v/>
      </c>
      <c r="K1830" s="2">
        <f ca="1">IFERROR(
TRIM(_xlfn.TEXTAFTER(_xlfn.TEXTBEFORE(_xlfn.TEXTAFTER(tblRaw[[#This Row],[GOODS DESCRIPTION]],"QTY"),"/")," ")),
tblRaw[[#This Row],[Unit of measure]]
)</f>
        <v>0</v>
      </c>
      <c r="L1830" s="2" t="str">
        <f t="shared" si="200"/>
        <v/>
      </c>
      <c r="M1830" s="2" t="str">
        <f t="shared" si="201"/>
        <v/>
      </c>
      <c r="N1830" s="2">
        <v>22020</v>
      </c>
      <c r="O1830" s="2" t="s">
        <v>1069</v>
      </c>
      <c r="P1830" s="2">
        <v>176.15718530000001</v>
      </c>
      <c r="Q1830" s="2">
        <v>3878981.22</v>
      </c>
      <c r="R1830" s="2">
        <v>2.5273627730000001</v>
      </c>
      <c r="S1830" s="2">
        <v>55652.528259999999</v>
      </c>
      <c r="T1830" s="6">
        <v>943368.2</v>
      </c>
    </row>
    <row r="1831" spans="1:20">
      <c r="A1831" s="5" t="s">
        <v>12</v>
      </c>
      <c r="B1831" s="2" t="s">
        <v>2419</v>
      </c>
      <c r="C1831" s="2" t="s">
        <v>14</v>
      </c>
      <c r="D1831" s="3" t="s">
        <v>15</v>
      </c>
      <c r="E1831" s="2" t="s">
        <v>2421</v>
      </c>
      <c r="F1831" s="2" t="str">
        <f t="shared" si="196"/>
        <v>STEEL</v>
      </c>
      <c r="G1831" s="2" t="str">
        <f t="shared" si="197"/>
        <v>WALL HANGER HOOK-SL-89</v>
      </c>
      <c r="H1831" s="2" t="str">
        <f t="shared" si="198"/>
        <v>TOTAL NET WT.3855.60 KGS</v>
      </c>
      <c r="I1831" s="15" t="str">
        <f t="shared" si="199"/>
        <v/>
      </c>
      <c r="J1831" s="15" t="str">
        <f t="shared" si="202"/>
        <v/>
      </c>
      <c r="K1831" s="2">
        <f ca="1">IFERROR(
TRIM(_xlfn.TEXTAFTER(_xlfn.TEXTBEFORE(_xlfn.TEXTAFTER(tblRaw[[#This Row],[GOODS DESCRIPTION]],"QTY"),"/")," ")),
tblRaw[[#This Row],[Unit of measure]]
)</f>
        <v>0</v>
      </c>
      <c r="L1831" s="2" t="str">
        <f t="shared" si="200"/>
        <v/>
      </c>
      <c r="M1831" s="2" t="str">
        <f t="shared" si="201"/>
        <v/>
      </c>
      <c r="N1831" s="2">
        <v>16200</v>
      </c>
      <c r="O1831" s="2" t="s">
        <v>1069</v>
      </c>
      <c r="P1831" s="2">
        <v>83.578754939999996</v>
      </c>
      <c r="Q1831" s="2">
        <v>1353975.83</v>
      </c>
      <c r="R1831" s="2">
        <v>1.199121305</v>
      </c>
      <c r="S1831" s="2">
        <v>19425.76514</v>
      </c>
      <c r="T1831" s="6">
        <v>329287</v>
      </c>
    </row>
    <row r="1832" spans="1:20">
      <c r="A1832" s="5" t="s">
        <v>12</v>
      </c>
      <c r="B1832" s="2" t="s">
        <v>2419</v>
      </c>
      <c r="C1832" s="2" t="s">
        <v>14</v>
      </c>
      <c r="D1832" s="3" t="s">
        <v>15</v>
      </c>
      <c r="E1832" s="2" t="s">
        <v>2397</v>
      </c>
      <c r="F1832" s="2" t="str">
        <f t="shared" si="196"/>
        <v>STEEL</v>
      </c>
      <c r="G1832" s="2" t="str">
        <f t="shared" si="197"/>
        <v>LUNCH BOX 3LAYER-8505</v>
      </c>
      <c r="H1832" s="2" t="str">
        <f t="shared" si="198"/>
        <v>TOTAL NET WT.10783.08 KGS</v>
      </c>
      <c r="I1832" s="15" t="str">
        <f t="shared" si="199"/>
        <v/>
      </c>
      <c r="J1832" s="15" t="str">
        <f t="shared" si="202"/>
        <v/>
      </c>
      <c r="K1832" s="2">
        <f ca="1">IFERROR(
TRIM(_xlfn.TEXTAFTER(_xlfn.TEXTBEFORE(_xlfn.TEXTAFTER(tblRaw[[#This Row],[GOODS DESCRIPTION]],"QTY"),"/")," ")),
tblRaw[[#This Row],[Unit of measure]]
)</f>
        <v>0</v>
      </c>
      <c r="L1832" s="2" t="str">
        <f t="shared" si="200"/>
        <v/>
      </c>
      <c r="M1832" s="2" t="str">
        <f t="shared" si="201"/>
        <v/>
      </c>
      <c r="N1832" s="2">
        <v>16632</v>
      </c>
      <c r="O1832" s="2" t="s">
        <v>1069</v>
      </c>
      <c r="P1832" s="2">
        <v>244.50617299999999</v>
      </c>
      <c r="Q1832" s="2">
        <v>4066626.67</v>
      </c>
      <c r="R1832" s="2">
        <v>3.5079795269999998</v>
      </c>
      <c r="S1832" s="2">
        <v>58344.715490000002</v>
      </c>
      <c r="T1832" s="6">
        <v>989003.7</v>
      </c>
    </row>
    <row r="1833" spans="1:20">
      <c r="A1833" s="5" t="s">
        <v>12</v>
      </c>
      <c r="B1833" s="2" t="s">
        <v>2422</v>
      </c>
      <c r="C1833" s="2" t="s">
        <v>14</v>
      </c>
      <c r="D1833" s="3" t="s">
        <v>15</v>
      </c>
      <c r="E1833" s="2" t="s">
        <v>2423</v>
      </c>
      <c r="F1833" s="2" t="str">
        <f t="shared" si="196"/>
        <v>STAINLESS</v>
      </c>
      <c r="G1833" s="2" t="str">
        <f t="shared" si="197"/>
        <v>STEEL SPORTS BOTTLE 750ML S-308-C6-NP-20</v>
      </c>
      <c r="H1833" s="2" t="str">
        <f t="shared" si="198"/>
        <v>TOTAL NET WT. 7286.76 KGS</v>
      </c>
      <c r="I1833" s="15" t="str">
        <f t="shared" si="199"/>
        <v>TOTAL</v>
      </c>
      <c r="J1833" s="15" t="str">
        <f t="shared" si="202"/>
        <v/>
      </c>
      <c r="K1833" s="2">
        <f ca="1">IFERROR(
TRIM(_xlfn.TEXTAFTER(_xlfn.TEXTBEFORE(_xlfn.TEXTAFTER(tblRaw[[#This Row],[GOODS DESCRIPTION]],"QTY"),"/")," ")),
tblRaw[[#This Row],[Unit of measure]]
)</f>
        <v>0</v>
      </c>
      <c r="L1833" s="2" t="str">
        <f t="shared" si="200"/>
        <v/>
      </c>
      <c r="M1833" s="2" t="str">
        <f t="shared" si="201"/>
        <v/>
      </c>
      <c r="N1833" s="2">
        <v>42120</v>
      </c>
      <c r="O1833" s="2" t="s">
        <v>1069</v>
      </c>
      <c r="P1833" s="2">
        <v>81.441473169999995</v>
      </c>
      <c r="Q1833" s="2">
        <v>3430314.85</v>
      </c>
      <c r="R1833" s="2">
        <v>1.168457291</v>
      </c>
      <c r="S1833" s="2">
        <v>49215.421090000003</v>
      </c>
      <c r="T1833" s="6">
        <v>834252.5</v>
      </c>
    </row>
    <row r="1834" spans="1:20">
      <c r="A1834" s="5" t="s">
        <v>12</v>
      </c>
      <c r="B1834" s="2" t="s">
        <v>2422</v>
      </c>
      <c r="C1834" s="2" t="s">
        <v>14</v>
      </c>
      <c r="D1834" s="3" t="s">
        <v>15</v>
      </c>
      <c r="E1834" s="2" t="s">
        <v>2424</v>
      </c>
      <c r="F1834" s="2" t="str">
        <f t="shared" si="196"/>
        <v>STAINLESS</v>
      </c>
      <c r="G1834" s="2" t="str">
        <f t="shared" si="197"/>
        <v>STEEL SPORTS BOTTLE 600ML S115-NP-21</v>
      </c>
      <c r="H1834" s="2" t="str">
        <f t="shared" si="198"/>
        <v>TOTAL NET WT.2848.32KGS</v>
      </c>
      <c r="I1834" s="15" t="str">
        <f t="shared" si="199"/>
        <v>TOTAL</v>
      </c>
      <c r="J1834" s="15" t="str">
        <f t="shared" si="202"/>
        <v/>
      </c>
      <c r="K1834" s="2">
        <f ca="1">IFERROR(
TRIM(_xlfn.TEXTAFTER(_xlfn.TEXTBEFORE(_xlfn.TEXTAFTER(tblRaw[[#This Row],[GOODS DESCRIPTION]],"QTY"),"/")," ")),
tblRaw[[#This Row],[Unit of measure]]
)</f>
        <v>0</v>
      </c>
      <c r="L1834" s="2" t="str">
        <f t="shared" si="200"/>
        <v/>
      </c>
      <c r="M1834" s="2" t="str">
        <f t="shared" si="201"/>
        <v/>
      </c>
      <c r="N1834" s="2">
        <v>15480</v>
      </c>
      <c r="O1834" s="2" t="s">
        <v>1069</v>
      </c>
      <c r="P1834" s="2">
        <v>90.052025189999995</v>
      </c>
      <c r="Q1834" s="2">
        <v>1394005.35</v>
      </c>
      <c r="R1834" s="2">
        <v>1.2919946229999999</v>
      </c>
      <c r="S1834" s="2">
        <v>20000.07676</v>
      </c>
      <c r="T1834" s="6">
        <v>339022.1</v>
      </c>
    </row>
    <row r="1835" spans="1:20">
      <c r="A1835" s="5" t="s">
        <v>12</v>
      </c>
      <c r="B1835" s="2" t="s">
        <v>2422</v>
      </c>
      <c r="C1835" s="2" t="s">
        <v>14</v>
      </c>
      <c r="D1835" s="3" t="s">
        <v>15</v>
      </c>
      <c r="E1835" s="2" t="s">
        <v>2425</v>
      </c>
      <c r="F1835" s="2" t="str">
        <f t="shared" si="196"/>
        <v>STAINLESS</v>
      </c>
      <c r="G1835" s="2" t="str">
        <f t="shared" si="197"/>
        <v>STEEL COLA BOTTLE 750ML SK750 -SL-01</v>
      </c>
      <c r="H1835" s="2" t="str">
        <f t="shared" si="198"/>
        <v>TOTAL NET WT.1360.80KGS</v>
      </c>
      <c r="I1835" s="15" t="str">
        <f t="shared" si="199"/>
        <v/>
      </c>
      <c r="J1835" s="15" t="str">
        <f t="shared" si="202"/>
        <v/>
      </c>
      <c r="K1835" s="2">
        <f ca="1">IFERROR(
TRIM(_xlfn.TEXTAFTER(_xlfn.TEXTBEFORE(_xlfn.TEXTAFTER(tblRaw[[#This Row],[GOODS DESCRIPTION]],"QTY"),"/")," ")),
tblRaw[[#This Row],[Unit of measure]]
)</f>
        <v>0</v>
      </c>
      <c r="L1835" s="2" t="str">
        <f t="shared" si="200"/>
        <v/>
      </c>
      <c r="M1835" s="2" t="str">
        <f t="shared" si="201"/>
        <v/>
      </c>
      <c r="N1835" s="2">
        <v>7200</v>
      </c>
      <c r="O1835" s="2" t="s">
        <v>1069</v>
      </c>
      <c r="P1835" s="2">
        <v>98.303804170000006</v>
      </c>
      <c r="Q1835" s="2">
        <v>707787.39</v>
      </c>
      <c r="R1835" s="2">
        <v>1.410384565</v>
      </c>
      <c r="S1835" s="2">
        <v>10154.76887</v>
      </c>
      <c r="T1835" s="6">
        <v>172133.9</v>
      </c>
    </row>
    <row r="1836" spans="1:20">
      <c r="A1836" s="5" t="s">
        <v>12</v>
      </c>
      <c r="B1836" s="2" t="s">
        <v>2426</v>
      </c>
      <c r="C1836" s="2" t="s">
        <v>14</v>
      </c>
      <c r="D1836" s="3" t="s">
        <v>15</v>
      </c>
      <c r="E1836" s="2" t="s">
        <v>2287</v>
      </c>
      <c r="F1836" s="2" t="str">
        <f t="shared" si="196"/>
        <v>RYX-02-021A</v>
      </c>
      <c r="G1836" s="2" t="str">
        <f t="shared" si="197"/>
        <v>MILD STEEL MULTI FUNCTION CLOTH STAND</v>
      </c>
      <c r="H1836" s="2" t="str">
        <f t="shared" si="198"/>
        <v>OTHER ARTICLES OF HOUSEHOLD OF IRON &amp; STEEL</v>
      </c>
      <c r="I1836" s="15" t="str">
        <f t="shared" si="199"/>
        <v/>
      </c>
      <c r="J1836" s="15" t="str">
        <f t="shared" si="202"/>
        <v/>
      </c>
      <c r="K1836" s="2">
        <f ca="1">IFERROR(
TRIM(_xlfn.TEXTAFTER(_xlfn.TEXTBEFORE(_xlfn.TEXTAFTER(tblRaw[[#This Row],[GOODS DESCRIPTION]],"QTY"),"/")," ")),
tblRaw[[#This Row],[Unit of measure]]
)</f>
        <v>0</v>
      </c>
      <c r="L1836" s="2" t="str">
        <f t="shared" si="200"/>
        <v/>
      </c>
      <c r="M1836" s="2" t="str">
        <f t="shared" si="201"/>
        <v/>
      </c>
      <c r="N1836" s="2">
        <v>5184</v>
      </c>
      <c r="O1836" s="2" t="s">
        <v>1069</v>
      </c>
      <c r="P1836" s="2">
        <v>649.97474920000002</v>
      </c>
      <c r="Q1836" s="2">
        <v>3369469.1</v>
      </c>
      <c r="R1836" s="2">
        <v>9.3253192140000003</v>
      </c>
      <c r="S1836" s="2">
        <v>48342.454810000003</v>
      </c>
      <c r="T1836" s="6">
        <v>819454.9</v>
      </c>
    </row>
    <row r="1837" spans="1:20">
      <c r="A1837" s="5" t="s">
        <v>12</v>
      </c>
      <c r="B1837" s="2" t="s">
        <v>2427</v>
      </c>
      <c r="C1837" s="2" t="s">
        <v>14</v>
      </c>
      <c r="D1837" s="3" t="s">
        <v>15</v>
      </c>
      <c r="E1837" s="2" t="s">
        <v>2287</v>
      </c>
      <c r="F1837" s="2" t="str">
        <f t="shared" si="196"/>
        <v>RYX-02-021A</v>
      </c>
      <c r="G1837" s="2" t="str">
        <f t="shared" si="197"/>
        <v>MILD STEEL MULTI FUNCTION CLOTH STAND</v>
      </c>
      <c r="H1837" s="2" t="str">
        <f t="shared" si="198"/>
        <v>OTHER ARTICLES OF HOUSEHOLD OF IRON &amp; STEEL</v>
      </c>
      <c r="I1837" s="15" t="str">
        <f t="shared" si="199"/>
        <v/>
      </c>
      <c r="J1837" s="15" t="str">
        <f t="shared" si="202"/>
        <v/>
      </c>
      <c r="K1837" s="2">
        <f ca="1">IFERROR(
TRIM(_xlfn.TEXTAFTER(_xlfn.TEXTBEFORE(_xlfn.TEXTAFTER(tblRaw[[#This Row],[GOODS DESCRIPTION]],"QTY"),"/")," ")),
tblRaw[[#This Row],[Unit of measure]]
)</f>
        <v>0</v>
      </c>
      <c r="L1837" s="2" t="str">
        <f t="shared" si="200"/>
        <v/>
      </c>
      <c r="M1837" s="2" t="str">
        <f t="shared" si="201"/>
        <v/>
      </c>
      <c r="N1837" s="2">
        <v>5184</v>
      </c>
      <c r="O1837" s="2" t="s">
        <v>1069</v>
      </c>
      <c r="P1837" s="2">
        <v>644.38031060000003</v>
      </c>
      <c r="Q1837" s="2">
        <v>3340467.53</v>
      </c>
      <c r="R1837" s="2">
        <v>9.3253301099999995</v>
      </c>
      <c r="S1837" s="2">
        <v>48342.511290000002</v>
      </c>
      <c r="T1837" s="6">
        <v>812401.8</v>
      </c>
    </row>
    <row r="1838" spans="1:20">
      <c r="A1838" s="5" t="s">
        <v>12</v>
      </c>
      <c r="B1838" s="2" t="s">
        <v>2428</v>
      </c>
      <c r="C1838" s="2" t="s">
        <v>14</v>
      </c>
      <c r="D1838" s="3" t="s">
        <v>15</v>
      </c>
      <c r="E1838" s="2" t="s">
        <v>2429</v>
      </c>
      <c r="F1838" s="2" t="str">
        <f t="shared" si="196"/>
        <v>STAINLESS</v>
      </c>
      <c r="G1838" s="2" t="str">
        <f t="shared" si="197"/>
        <v>STEEL SPORTS BOTTLE 600ML S115-NP-21</v>
      </c>
      <c r="H1838" s="2" t="str">
        <f t="shared" si="198"/>
        <v>TOTAL NET WT.4590.432 KGS</v>
      </c>
      <c r="I1838" s="15" t="str">
        <f t="shared" si="199"/>
        <v>TOTAL</v>
      </c>
      <c r="J1838" s="15" t="str">
        <f t="shared" si="202"/>
        <v/>
      </c>
      <c r="K1838" s="2">
        <f ca="1">IFERROR(
TRIM(_xlfn.TEXTAFTER(_xlfn.TEXTBEFORE(_xlfn.TEXTAFTER(tblRaw[[#This Row],[GOODS DESCRIPTION]],"QTY"),"/")," ")),
tblRaw[[#This Row],[Unit of measure]]
)</f>
        <v>0</v>
      </c>
      <c r="L1838" s="2" t="str">
        <f t="shared" si="200"/>
        <v/>
      </c>
      <c r="M1838" s="2" t="str">
        <f t="shared" si="201"/>
        <v/>
      </c>
      <c r="N1838" s="2">
        <v>27324</v>
      </c>
      <c r="O1838" s="2" t="s">
        <v>1069</v>
      </c>
      <c r="P1838" s="2">
        <v>89.181334359999994</v>
      </c>
      <c r="Q1838" s="2">
        <v>2436790.7799999998</v>
      </c>
      <c r="R1838" s="2">
        <v>1.290612654</v>
      </c>
      <c r="S1838" s="2">
        <v>35264.700140000001</v>
      </c>
      <c r="T1838" s="6">
        <v>592627.5</v>
      </c>
    </row>
    <row r="1839" spans="1:20">
      <c r="A1839" s="5" t="s">
        <v>12</v>
      </c>
      <c r="B1839" s="2" t="s">
        <v>2428</v>
      </c>
      <c r="C1839" s="2" t="s">
        <v>14</v>
      </c>
      <c r="D1839" s="3" t="s">
        <v>15</v>
      </c>
      <c r="E1839" s="2" t="s">
        <v>2430</v>
      </c>
      <c r="F1839" s="2" t="str">
        <f t="shared" si="196"/>
        <v>STEEL</v>
      </c>
      <c r="G1839" s="2" t="str">
        <f t="shared" si="197"/>
        <v>SPOON HOLDER ROUND-MP-96</v>
      </c>
      <c r="H1839" s="2" t="str">
        <f t="shared" si="198"/>
        <v>TOTAL NET WT.2654.57 KGS</v>
      </c>
      <c r="I1839" s="15" t="str">
        <f t="shared" si="199"/>
        <v>TOTAL</v>
      </c>
      <c r="J1839" s="15" t="str">
        <f t="shared" si="202"/>
        <v/>
      </c>
      <c r="K1839" s="2">
        <f ca="1">IFERROR(
TRIM(_xlfn.TEXTAFTER(_xlfn.TEXTBEFORE(_xlfn.TEXTAFTER(tblRaw[[#This Row],[GOODS DESCRIPTION]],"QTY"),"/")," ")),
tblRaw[[#This Row],[Unit of measure]]
)</f>
        <v>0</v>
      </c>
      <c r="L1839" s="2" t="str">
        <f t="shared" si="200"/>
        <v/>
      </c>
      <c r="M1839" s="2" t="str">
        <f t="shared" si="201"/>
        <v/>
      </c>
      <c r="N1839" s="2">
        <v>11592</v>
      </c>
      <c r="O1839" s="2" t="s">
        <v>1069</v>
      </c>
      <c r="P1839" s="2">
        <v>51.967748450000002</v>
      </c>
      <c r="Q1839" s="2">
        <v>602410.14</v>
      </c>
      <c r="R1839" s="2">
        <v>0.75206582399999999</v>
      </c>
      <c r="S1839" s="2">
        <v>8717.9470330000004</v>
      </c>
      <c r="T1839" s="6">
        <v>146506.1</v>
      </c>
    </row>
    <row r="1840" spans="1:20">
      <c r="A1840" s="5" t="s">
        <v>12</v>
      </c>
      <c r="B1840" s="2" t="s">
        <v>2428</v>
      </c>
      <c r="C1840" s="2" t="s">
        <v>14</v>
      </c>
      <c r="D1840" s="3" t="s">
        <v>15</v>
      </c>
      <c r="E1840" s="2" t="s">
        <v>2431</v>
      </c>
      <c r="F1840" s="2" t="str">
        <f t="shared" si="196"/>
        <v>STEEL</v>
      </c>
      <c r="G1840" s="2" t="str">
        <f t="shared" si="197"/>
        <v>PIZZA CUTTER -RJ-388</v>
      </c>
      <c r="H1840" s="2" t="str">
        <f t="shared" si="198"/>
        <v>TOTAL NET WT.1749.60 KGS</v>
      </c>
      <c r="I1840" s="15" t="str">
        <f t="shared" si="199"/>
        <v>TOTAL</v>
      </c>
      <c r="J1840" s="15" t="str">
        <f t="shared" si="202"/>
        <v/>
      </c>
      <c r="K1840" s="2">
        <f ca="1">IFERROR(
TRIM(_xlfn.TEXTAFTER(_xlfn.TEXTBEFORE(_xlfn.TEXTAFTER(tblRaw[[#This Row],[GOODS DESCRIPTION]],"QTY"),"/")," ")),
tblRaw[[#This Row],[Unit of measure]]
)</f>
        <v>0</v>
      </c>
      <c r="L1840" s="2" t="str">
        <f t="shared" si="200"/>
        <v/>
      </c>
      <c r="M1840" s="2" t="str">
        <f t="shared" si="201"/>
        <v/>
      </c>
      <c r="N1840" s="2">
        <v>19440</v>
      </c>
      <c r="O1840" s="2" t="s">
        <v>1069</v>
      </c>
      <c r="P1840" s="2">
        <v>36.84985751</v>
      </c>
      <c r="Q1840" s="2">
        <v>716361.23</v>
      </c>
      <c r="R1840" s="2">
        <v>0.53328303200000005</v>
      </c>
      <c r="S1840" s="2">
        <v>10367.022139999999</v>
      </c>
      <c r="T1840" s="6">
        <v>174219</v>
      </c>
    </row>
    <row r="1841" spans="1:20">
      <c r="A1841" s="5" t="s">
        <v>12</v>
      </c>
      <c r="B1841" s="2" t="s">
        <v>2428</v>
      </c>
      <c r="C1841" s="2" t="s">
        <v>14</v>
      </c>
      <c r="D1841" s="3" t="s">
        <v>15</v>
      </c>
      <c r="E1841" s="2" t="s">
        <v>2432</v>
      </c>
      <c r="F1841" s="2" t="str">
        <f t="shared" si="196"/>
        <v>STAINLESS</v>
      </c>
      <c r="G1841" s="2" t="str">
        <f t="shared" si="197"/>
        <v>STEEL SPORTS BOTTLE 750ML S-308-C6-NP-20</v>
      </c>
      <c r="H1841" s="2" t="str">
        <f t="shared" si="198"/>
        <v>TOTAL NET WT. 2529.108 KGS</v>
      </c>
      <c r="I1841" s="15" t="str">
        <f t="shared" si="199"/>
        <v>TOTAL</v>
      </c>
      <c r="J1841" s="15" t="str">
        <f t="shared" si="202"/>
        <v/>
      </c>
      <c r="K1841" s="2">
        <f ca="1">IFERROR(
TRIM(_xlfn.TEXTAFTER(_xlfn.TEXTBEFORE(_xlfn.TEXTAFTER(tblRaw[[#This Row],[GOODS DESCRIPTION]],"QTY"),"/")," ")),
tblRaw[[#This Row],[Unit of measure]]
)</f>
        <v>0</v>
      </c>
      <c r="L1841" s="2" t="str">
        <f t="shared" si="200"/>
        <v/>
      </c>
      <c r="M1841" s="2" t="str">
        <f t="shared" si="201"/>
        <v/>
      </c>
      <c r="N1841" s="2">
        <v>15516</v>
      </c>
      <c r="O1841" s="2" t="s">
        <v>1069</v>
      </c>
      <c r="P1841" s="2">
        <v>80.654035829999998</v>
      </c>
      <c r="Q1841" s="2">
        <v>1251428.02</v>
      </c>
      <c r="R1841" s="2">
        <v>1.1672074649999999</v>
      </c>
      <c r="S1841" s="2">
        <v>18110.391029999999</v>
      </c>
      <c r="T1841" s="6">
        <v>304347.3</v>
      </c>
    </row>
    <row r="1842" spans="1:20">
      <c r="A1842" s="5" t="s">
        <v>12</v>
      </c>
      <c r="B1842" s="2" t="s">
        <v>2433</v>
      </c>
      <c r="C1842" s="2" t="s">
        <v>14</v>
      </c>
      <c r="D1842" s="3" t="s">
        <v>15</v>
      </c>
      <c r="E1842" s="2" t="s">
        <v>2434</v>
      </c>
      <c r="F1842" s="2" t="str">
        <f t="shared" si="196"/>
        <v>STEEL</v>
      </c>
      <c r="G1842" s="2" t="str">
        <f t="shared" si="197"/>
        <v>SPOON HOLDER ROUND-MP-96</v>
      </c>
      <c r="H1842" s="2" t="str">
        <f t="shared" si="198"/>
        <v>TOTAL NET WT. 585.32 KGS</v>
      </c>
      <c r="I1842" s="15" t="str">
        <f t="shared" si="199"/>
        <v>TOTAL</v>
      </c>
      <c r="J1842" s="15" t="str">
        <f t="shared" si="202"/>
        <v/>
      </c>
      <c r="K1842" s="2">
        <f ca="1">IFERROR(
TRIM(_xlfn.TEXTAFTER(_xlfn.TEXTBEFORE(_xlfn.TEXTAFTER(tblRaw[[#This Row],[GOODS DESCRIPTION]],"QTY"),"/")," ")),
tblRaw[[#This Row],[Unit of measure]]
)</f>
        <v>0</v>
      </c>
      <c r="L1842" s="2" t="str">
        <f t="shared" si="200"/>
        <v/>
      </c>
      <c r="M1842" s="2" t="str">
        <f t="shared" si="201"/>
        <v/>
      </c>
      <c r="N1842" s="2">
        <v>2556</v>
      </c>
      <c r="O1842" s="2" t="s">
        <v>1069</v>
      </c>
      <c r="P1842" s="2">
        <v>52.269104069999997</v>
      </c>
      <c r="Q1842" s="2">
        <v>133599.82999999999</v>
      </c>
      <c r="R1842" s="2">
        <v>0.75642697599999997</v>
      </c>
      <c r="S1842" s="2">
        <v>1933.4273519999999</v>
      </c>
      <c r="T1842" s="6">
        <v>32491.5</v>
      </c>
    </row>
    <row r="1843" spans="1:20">
      <c r="A1843" s="5" t="s">
        <v>12</v>
      </c>
      <c r="B1843" s="2" t="s">
        <v>2433</v>
      </c>
      <c r="C1843" s="2" t="s">
        <v>14</v>
      </c>
      <c r="D1843" s="3" t="s">
        <v>15</v>
      </c>
      <c r="E1843" s="2" t="s">
        <v>2435</v>
      </c>
      <c r="F1843" s="2" t="str">
        <f t="shared" si="196"/>
        <v>STEEL</v>
      </c>
      <c r="G1843" s="2" t="str">
        <f t="shared" si="197"/>
        <v>ZHARA-NP-003-NP-003</v>
      </c>
      <c r="H1843" s="2" t="str">
        <f t="shared" si="198"/>
        <v>TOTAL NET WT.3948 KGS</v>
      </c>
      <c r="I1843" s="15" t="str">
        <f t="shared" si="199"/>
        <v>TOTAL</v>
      </c>
      <c r="J1843" s="15" t="str">
        <f t="shared" si="202"/>
        <v/>
      </c>
      <c r="K1843" s="2">
        <f ca="1">IFERROR(
TRIM(_xlfn.TEXTAFTER(_xlfn.TEXTBEFORE(_xlfn.TEXTAFTER(tblRaw[[#This Row],[GOODS DESCRIPTION]],"QTY"),"/")," ")),
tblRaw[[#This Row],[Unit of measure]]
)</f>
        <v>0</v>
      </c>
      <c r="L1843" s="2" t="str">
        <f t="shared" si="200"/>
        <v/>
      </c>
      <c r="M1843" s="2" t="str">
        <f t="shared" si="201"/>
        <v/>
      </c>
      <c r="N1843" s="2">
        <v>42000</v>
      </c>
      <c r="O1843" s="2" t="s">
        <v>1069</v>
      </c>
      <c r="P1843" s="2">
        <v>33.394149290000001</v>
      </c>
      <c r="Q1843" s="2">
        <v>1402554.27</v>
      </c>
      <c r="R1843" s="2">
        <v>0.48327278299999998</v>
      </c>
      <c r="S1843" s="2">
        <v>20297.456870000002</v>
      </c>
      <c r="T1843" s="6">
        <v>341101.1</v>
      </c>
    </row>
    <row r="1844" spans="1:20">
      <c r="A1844" s="5" t="s">
        <v>12</v>
      </c>
      <c r="B1844" s="2" t="s">
        <v>2436</v>
      </c>
      <c r="C1844" s="2" t="s">
        <v>14</v>
      </c>
      <c r="D1844" s="3" t="s">
        <v>15</v>
      </c>
      <c r="E1844" s="2" t="s">
        <v>2437</v>
      </c>
      <c r="F1844" s="2" t="str">
        <f t="shared" si="196"/>
        <v>STAINLESS</v>
      </c>
      <c r="G1844" s="2" t="str">
        <f t="shared" si="197"/>
        <v>STEEL SPORTS BOTTLE 600ML S115-NP-21</v>
      </c>
      <c r="H1844" s="2" t="str">
        <f t="shared" si="198"/>
        <v>TOTAL NET WT - .2909.088 KGS</v>
      </c>
      <c r="I1844" s="15" t="str">
        <f t="shared" si="199"/>
        <v>TOTAL</v>
      </c>
      <c r="J1844" s="15" t="str">
        <f t="shared" si="202"/>
        <v/>
      </c>
      <c r="K1844" s="2">
        <f ca="1">IFERROR(
TRIM(_xlfn.TEXTAFTER(_xlfn.TEXTBEFORE(_xlfn.TEXTAFTER(tblRaw[[#This Row],[GOODS DESCRIPTION]],"QTY"),"/")," ")),
tblRaw[[#This Row],[Unit of measure]]
)</f>
        <v>0</v>
      </c>
      <c r="L1844" s="2" t="str">
        <f t="shared" si="200"/>
        <v/>
      </c>
      <c r="M1844" s="2" t="str">
        <f t="shared" si="201"/>
        <v/>
      </c>
      <c r="N1844" s="2">
        <v>17316</v>
      </c>
      <c r="O1844" s="2" t="s">
        <v>1069</v>
      </c>
      <c r="P1844" s="2">
        <v>87.627167360000001</v>
      </c>
      <c r="Q1844" s="2">
        <v>1517352.03</v>
      </c>
      <c r="R1844" s="2">
        <v>1.2914836750000001</v>
      </c>
      <c r="S1844" s="2">
        <v>22363.331320000001</v>
      </c>
      <c r="T1844" s="6">
        <v>369020</v>
      </c>
    </row>
    <row r="1845" spans="1:20">
      <c r="A1845" s="5" t="s">
        <v>12</v>
      </c>
      <c r="B1845" s="2" t="s">
        <v>2436</v>
      </c>
      <c r="C1845" s="2" t="s">
        <v>14</v>
      </c>
      <c r="D1845" s="3" t="s">
        <v>15</v>
      </c>
      <c r="E1845" s="2" t="s">
        <v>2438</v>
      </c>
      <c r="F1845" s="2" t="str">
        <f t="shared" si="196"/>
        <v>STAINLESS</v>
      </c>
      <c r="G1845" s="2" t="str">
        <f t="shared" si="197"/>
        <v>STEEL SPORTS BOTTLE 750ML S-308-C6-NP-20</v>
      </c>
      <c r="H1845" s="2" t="str">
        <f t="shared" si="198"/>
        <v>TOTAL NE - T WT.3114.00 KGS</v>
      </c>
      <c r="I1845" s="15" t="str">
        <f t="shared" si="199"/>
        <v>TOTAL</v>
      </c>
      <c r="J1845" s="15" t="str">
        <f t="shared" si="202"/>
        <v/>
      </c>
      <c r="K1845" s="2">
        <f ca="1">IFERROR(
TRIM(_xlfn.TEXTAFTER(_xlfn.TEXTBEFORE(_xlfn.TEXTAFTER(tblRaw[[#This Row],[GOODS DESCRIPTION]],"QTY"),"/")," ")),
tblRaw[[#This Row],[Unit of measure]]
)</f>
        <v>0</v>
      </c>
      <c r="L1845" s="2" t="str">
        <f t="shared" si="200"/>
        <v/>
      </c>
      <c r="M1845" s="2" t="str">
        <f t="shared" si="201"/>
        <v/>
      </c>
      <c r="N1845" s="2">
        <v>18000</v>
      </c>
      <c r="O1845" s="2" t="s">
        <v>1069</v>
      </c>
      <c r="P1845" s="2">
        <v>79.24847389</v>
      </c>
      <c r="Q1845" s="2">
        <v>1426472.53</v>
      </c>
      <c r="R1845" s="2">
        <v>1.167995194</v>
      </c>
      <c r="S1845" s="2">
        <v>21023.913489999999</v>
      </c>
      <c r="T1845" s="6">
        <v>346918.1</v>
      </c>
    </row>
    <row r="1846" spans="1:20">
      <c r="A1846" s="5" t="s">
        <v>12</v>
      </c>
      <c r="B1846" s="2" t="s">
        <v>2436</v>
      </c>
      <c r="C1846" s="2" t="s">
        <v>14</v>
      </c>
      <c r="D1846" s="3" t="s">
        <v>15</v>
      </c>
      <c r="E1846" s="2" t="s">
        <v>2439</v>
      </c>
      <c r="F1846" s="2" t="str">
        <f t="shared" si="196"/>
        <v>STAINLESS</v>
      </c>
      <c r="G1846" s="2" t="str">
        <f t="shared" si="197"/>
        <v>STEEL COLA BOTTLE 750ML SK750 -SL-01</v>
      </c>
      <c r="H1846" s="2" t="str">
        <f t="shared" si="198"/>
        <v>TOTAL NET WT - .1230.12 KGS</v>
      </c>
      <c r="I1846" s="15" t="str">
        <f t="shared" si="199"/>
        <v/>
      </c>
      <c r="J1846" s="15" t="str">
        <f t="shared" si="202"/>
        <v/>
      </c>
      <c r="K1846" s="2">
        <f ca="1">IFERROR(
TRIM(_xlfn.TEXTAFTER(_xlfn.TEXTBEFORE(_xlfn.TEXTAFTER(tblRaw[[#This Row],[GOODS DESCRIPTION]],"QTY"),"/")," ")),
tblRaw[[#This Row],[Unit of measure]]
)</f>
        <v>0</v>
      </c>
      <c r="L1846" s="2" t="str">
        <f t="shared" si="200"/>
        <v/>
      </c>
      <c r="M1846" s="2" t="str">
        <f t="shared" si="201"/>
        <v/>
      </c>
      <c r="N1846" s="2">
        <v>6120</v>
      </c>
      <c r="O1846" s="2" t="s">
        <v>1069</v>
      </c>
      <c r="P1846" s="2">
        <v>94.260299020000005</v>
      </c>
      <c r="Q1846" s="2">
        <v>576873.03</v>
      </c>
      <c r="R1846" s="2">
        <v>1.38924538</v>
      </c>
      <c r="S1846" s="2">
        <v>8502.181724</v>
      </c>
      <c r="T1846" s="6">
        <v>140295.5</v>
      </c>
    </row>
    <row r="1847" spans="1:20">
      <c r="A1847" s="5" t="s">
        <v>12</v>
      </c>
      <c r="B1847" s="2" t="s">
        <v>2440</v>
      </c>
      <c r="C1847" s="2" t="s">
        <v>14</v>
      </c>
      <c r="D1847" s="3" t="s">
        <v>15</v>
      </c>
      <c r="E1847" s="2" t="s">
        <v>2331</v>
      </c>
      <c r="F1847" s="2" t="str">
        <f t="shared" si="196"/>
        <v>RYX-02-020</v>
      </c>
      <c r="G1847" s="2" t="str">
        <f t="shared" si="197"/>
        <v>MILD STEEL MULTI FUNCTION CLOTH STAND</v>
      </c>
      <c r="H1847" s="2" t="str">
        <f t="shared" si="198"/>
        <v>OTHER ARTI - CLES OF HOUSEHOLD OF IRON &amp; STEEL</v>
      </c>
      <c r="I1847" s="15" t="str">
        <f t="shared" si="199"/>
        <v/>
      </c>
      <c r="J1847" s="15" t="str">
        <f t="shared" si="202"/>
        <v/>
      </c>
      <c r="K1847" s="2">
        <f ca="1">IFERROR(
TRIM(_xlfn.TEXTAFTER(_xlfn.TEXTBEFORE(_xlfn.TEXTAFTER(tblRaw[[#This Row],[GOODS DESCRIPTION]],"QTY"),"/")," ")),
tblRaw[[#This Row],[Unit of measure]]
)</f>
        <v>0</v>
      </c>
      <c r="L1847" s="2" t="str">
        <f t="shared" si="200"/>
        <v/>
      </c>
      <c r="M1847" s="2" t="str">
        <f t="shared" si="201"/>
        <v/>
      </c>
      <c r="N1847" s="2">
        <v>1232</v>
      </c>
      <c r="O1847" s="2" t="s">
        <v>1069</v>
      </c>
      <c r="P1847" s="2">
        <v>1033.244058</v>
      </c>
      <c r="Q1847" s="2">
        <v>1272956.68</v>
      </c>
      <c r="R1847" s="2">
        <v>15.22835753</v>
      </c>
      <c r="S1847" s="2">
        <v>18761.336480000002</v>
      </c>
      <c r="T1847" s="6">
        <v>309583.09999999998</v>
      </c>
    </row>
    <row r="1848" spans="1:20">
      <c r="A1848" s="5" t="s">
        <v>12</v>
      </c>
      <c r="B1848" s="2" t="s">
        <v>2440</v>
      </c>
      <c r="C1848" s="2" t="s">
        <v>14</v>
      </c>
      <c r="D1848" s="3" t="s">
        <v>15</v>
      </c>
      <c r="E1848" s="2" t="s">
        <v>2236</v>
      </c>
      <c r="F1848" s="2" t="str">
        <f t="shared" si="196"/>
        <v>RYX-02-021A</v>
      </c>
      <c r="G1848" s="2" t="str">
        <f t="shared" si="197"/>
        <v>MILD STEEL MULTI FUNCTION CLOTH STAND</v>
      </c>
      <c r="H1848" s="2" t="str">
        <f t="shared" si="198"/>
        <v>OTHER ART - ICLES OF HOUSEHOLD OF IRON &amp; STEEL</v>
      </c>
      <c r="I1848" s="15" t="str">
        <f t="shared" si="199"/>
        <v/>
      </c>
      <c r="J1848" s="15" t="str">
        <f t="shared" si="202"/>
        <v/>
      </c>
      <c r="K1848" s="2">
        <f ca="1">IFERROR(
TRIM(_xlfn.TEXTAFTER(_xlfn.TEXTBEFORE(_xlfn.TEXTAFTER(tblRaw[[#This Row],[GOODS DESCRIPTION]],"QTY"),"/")," ")),
tblRaw[[#This Row],[Unit of measure]]
)</f>
        <v>0</v>
      </c>
      <c r="L1848" s="2" t="str">
        <f t="shared" si="200"/>
        <v/>
      </c>
      <c r="M1848" s="2" t="str">
        <f t="shared" si="201"/>
        <v/>
      </c>
      <c r="N1848" s="2">
        <v>6480</v>
      </c>
      <c r="O1848" s="2" t="s">
        <v>1069</v>
      </c>
      <c r="P1848" s="2">
        <v>629.96577309999998</v>
      </c>
      <c r="Q1848" s="2">
        <v>4082178.21</v>
      </c>
      <c r="R1848" s="2">
        <v>9.2846834660000006</v>
      </c>
      <c r="S1848" s="2">
        <v>60164.74886</v>
      </c>
      <c r="T1848" s="6">
        <v>992785.7</v>
      </c>
    </row>
    <row r="1849" spans="1:20">
      <c r="A1849" s="5" t="s">
        <v>12</v>
      </c>
      <c r="B1849" s="2" t="s">
        <v>2441</v>
      </c>
      <c r="C1849" s="2" t="s">
        <v>14</v>
      </c>
      <c r="D1849" s="3" t="s">
        <v>15</v>
      </c>
      <c r="E1849" s="2" t="s">
        <v>2442</v>
      </c>
      <c r="F1849" s="2" t="str">
        <f t="shared" si="196"/>
        <v>STEEL</v>
      </c>
      <c r="G1849" s="2" t="str">
        <f t="shared" si="197"/>
        <v>PEELER-MP-196</v>
      </c>
      <c r="H1849" s="2" t="str">
        <f t="shared" si="198"/>
        <v>TOTAL NET WT.179.28 KGS</v>
      </c>
      <c r="I1849" s="15" t="str">
        <f t="shared" si="199"/>
        <v>TOTAL</v>
      </c>
      <c r="J1849" s="15" t="str">
        <f t="shared" si="202"/>
        <v/>
      </c>
      <c r="K1849" s="2">
        <f ca="1">IFERROR(
TRIM(_xlfn.TEXTAFTER(_xlfn.TEXTBEFORE(_xlfn.TEXTAFTER(tblRaw[[#This Row],[GOODS DESCRIPTION]],"QTY"),"/")," ")),
tblRaw[[#This Row],[Unit of measure]]
)</f>
        <v>0</v>
      </c>
      <c r="L1849" s="2" t="str">
        <f t="shared" si="200"/>
        <v/>
      </c>
      <c r="M1849" s="2" t="str">
        <f t="shared" si="201"/>
        <v/>
      </c>
      <c r="N1849" s="2">
        <v>2160</v>
      </c>
      <c r="O1849" s="2" t="s">
        <v>1069</v>
      </c>
      <c r="P1849" s="2">
        <v>38.094467590000001</v>
      </c>
      <c r="Q1849" s="2">
        <v>82284.05</v>
      </c>
      <c r="R1849" s="2">
        <v>0.56145125399999996</v>
      </c>
      <c r="S1849" s="2">
        <v>1212.7347090000001</v>
      </c>
      <c r="T1849" s="6">
        <v>20011.400000000001</v>
      </c>
    </row>
    <row r="1850" spans="1:20">
      <c r="A1850" s="5" t="s">
        <v>12</v>
      </c>
      <c r="B1850" s="2" t="s">
        <v>2443</v>
      </c>
      <c r="C1850" s="2" t="s">
        <v>14</v>
      </c>
      <c r="D1850" s="3" t="s">
        <v>15</v>
      </c>
      <c r="E1850" s="2" t="s">
        <v>2444</v>
      </c>
      <c r="F1850" s="2" t="str">
        <f t="shared" si="196"/>
        <v>STEEL</v>
      </c>
      <c r="G1850" s="2" t="str">
        <f t="shared" si="197"/>
        <v>CONTAINER ROUND-6856</v>
      </c>
      <c r="H1850" s="2" t="str">
        <f t="shared" si="198"/>
        <v>TOTAL NET WT.3964.00KGS</v>
      </c>
      <c r="I1850" s="15" t="str">
        <f t="shared" si="199"/>
        <v/>
      </c>
      <c r="J1850" s="15" t="str">
        <f t="shared" si="202"/>
        <v/>
      </c>
      <c r="K1850" s="2">
        <f ca="1">IFERROR(
TRIM(_xlfn.TEXTAFTER(_xlfn.TEXTBEFORE(_xlfn.TEXTAFTER(tblRaw[[#This Row],[GOODS DESCRIPTION]],"QTY"),"/")," ")),
tblRaw[[#This Row],[Unit of measure]]
)</f>
        <v>0</v>
      </c>
      <c r="L1850" s="2" t="str">
        <f t="shared" si="200"/>
        <v/>
      </c>
      <c r="M1850" s="2" t="str">
        <f t="shared" si="201"/>
        <v/>
      </c>
      <c r="N1850" s="2">
        <v>47568</v>
      </c>
      <c r="O1850" s="2" t="s">
        <v>1069</v>
      </c>
      <c r="P1850" s="2">
        <v>41.811767570000001</v>
      </c>
      <c r="Q1850" s="2">
        <v>1988902.16</v>
      </c>
      <c r="R1850" s="2">
        <v>0.60905706599999998</v>
      </c>
      <c r="S1850" s="2">
        <v>28971.626509999998</v>
      </c>
      <c r="T1850" s="6">
        <v>483701</v>
      </c>
    </row>
    <row r="1851" spans="1:20">
      <c r="A1851" s="5" t="s">
        <v>12</v>
      </c>
      <c r="B1851" s="2" t="s">
        <v>2445</v>
      </c>
      <c r="C1851" s="2" t="s">
        <v>14</v>
      </c>
      <c r="D1851" s="3" t="s">
        <v>15</v>
      </c>
      <c r="E1851" s="2" t="s">
        <v>2446</v>
      </c>
      <c r="F1851" s="2" t="str">
        <f t="shared" si="196"/>
        <v>STEEL</v>
      </c>
      <c r="G1851" s="2" t="str">
        <f t="shared" si="197"/>
        <v>ROUND CONTAINER 730ML-LF-8</v>
      </c>
      <c r="H1851" s="2" t="str">
        <f t="shared" si="198"/>
        <v>TOTAL NET WT.48 KGS</v>
      </c>
      <c r="I1851" s="15" t="str">
        <f t="shared" si="199"/>
        <v/>
      </c>
      <c r="J1851" s="15" t="str">
        <f t="shared" si="202"/>
        <v/>
      </c>
      <c r="K1851" s="2">
        <f ca="1">IFERROR(
TRIM(_xlfn.TEXTAFTER(_xlfn.TEXTBEFORE(_xlfn.TEXTAFTER(tblRaw[[#This Row],[GOODS DESCRIPTION]],"QTY"),"/")," ")),
tblRaw[[#This Row],[Unit of measure]]
)</f>
        <v>0</v>
      </c>
      <c r="L1851" s="2" t="str">
        <f t="shared" si="200"/>
        <v/>
      </c>
      <c r="M1851" s="2" t="str">
        <f t="shared" si="201"/>
        <v/>
      </c>
      <c r="N1851" s="2">
        <v>240</v>
      </c>
      <c r="O1851" s="2" t="s">
        <v>1069</v>
      </c>
      <c r="P1851" s="2">
        <v>88.169208330000004</v>
      </c>
      <c r="Q1851" s="2">
        <v>21160.61</v>
      </c>
      <c r="R1851" s="2">
        <v>1.2843293280000001</v>
      </c>
      <c r="S1851" s="2">
        <v>308.23903860000001</v>
      </c>
      <c r="T1851" s="6">
        <v>5146.3</v>
      </c>
    </row>
    <row r="1852" spans="1:20">
      <c r="A1852" s="5" t="s">
        <v>12</v>
      </c>
      <c r="B1852" s="2" t="s">
        <v>2445</v>
      </c>
      <c r="C1852" s="2" t="s">
        <v>14</v>
      </c>
      <c r="D1852" s="3" t="s">
        <v>15</v>
      </c>
      <c r="E1852" s="2" t="s">
        <v>2447</v>
      </c>
      <c r="F1852" s="2" t="str">
        <f t="shared" si="196"/>
        <v>STEEL</v>
      </c>
      <c r="G1852" s="2" t="str">
        <f t="shared" si="197"/>
        <v>ROUND CONTAINER 420ML-LF-9</v>
      </c>
      <c r="H1852" s="2" t="str">
        <f t="shared" si="198"/>
        <v>TOTAL NET WT.42KGS</v>
      </c>
      <c r="I1852" s="15" t="str">
        <f t="shared" si="199"/>
        <v/>
      </c>
      <c r="J1852" s="15" t="str">
        <f t="shared" si="202"/>
        <v/>
      </c>
      <c r="K1852" s="2">
        <f ca="1">IFERROR(
TRIM(_xlfn.TEXTAFTER(_xlfn.TEXTBEFORE(_xlfn.TEXTAFTER(tblRaw[[#This Row],[GOODS DESCRIPTION]],"QTY"),"/")," ")),
tblRaw[[#This Row],[Unit of measure]]
)</f>
        <v>0</v>
      </c>
      <c r="L1852" s="2" t="str">
        <f t="shared" si="200"/>
        <v/>
      </c>
      <c r="M1852" s="2" t="str">
        <f t="shared" si="201"/>
        <v/>
      </c>
      <c r="N1852" s="2">
        <v>300</v>
      </c>
      <c r="O1852" s="2" t="s">
        <v>1069</v>
      </c>
      <c r="P1852" s="2">
        <v>67.933633330000006</v>
      </c>
      <c r="Q1852" s="2">
        <v>20380.09</v>
      </c>
      <c r="R1852" s="2">
        <v>0.98956494299999997</v>
      </c>
      <c r="S1852" s="2">
        <v>296.86948289999998</v>
      </c>
      <c r="T1852" s="6">
        <v>4956.3999999999996</v>
      </c>
    </row>
    <row r="1853" spans="1:20">
      <c r="A1853" s="5" t="s">
        <v>12</v>
      </c>
      <c r="B1853" s="2" t="s">
        <v>2445</v>
      </c>
      <c r="C1853" s="2" t="s">
        <v>14</v>
      </c>
      <c r="D1853" s="3" t="s">
        <v>15</v>
      </c>
      <c r="E1853" s="2" t="s">
        <v>2448</v>
      </c>
      <c r="F1853" s="2" t="str">
        <f t="shared" si="196"/>
        <v>STEEL</v>
      </c>
      <c r="G1853" s="2" t="str">
        <f t="shared" si="197"/>
        <v>PEELER-MP-196</v>
      </c>
      <c r="H1853" s="2" t="str">
        <f t="shared" si="198"/>
        <v>TOTAL NET WT.4900.32 KGS</v>
      </c>
      <c r="I1853" s="15" t="str">
        <f t="shared" si="199"/>
        <v>TOTAL</v>
      </c>
      <c r="J1853" s="15" t="str">
        <f t="shared" si="202"/>
        <v/>
      </c>
      <c r="K1853" s="2">
        <f ca="1">IFERROR(
TRIM(_xlfn.TEXTAFTER(_xlfn.TEXTBEFORE(_xlfn.TEXTAFTER(tblRaw[[#This Row],[GOODS DESCRIPTION]],"QTY"),"/")," ")),
tblRaw[[#This Row],[Unit of measure]]
)</f>
        <v>0</v>
      </c>
      <c r="L1853" s="2" t="str">
        <f t="shared" si="200"/>
        <v/>
      </c>
      <c r="M1853" s="2" t="str">
        <f t="shared" si="201"/>
        <v/>
      </c>
      <c r="N1853" s="2">
        <v>59040</v>
      </c>
      <c r="O1853" s="2" t="s">
        <v>1069</v>
      </c>
      <c r="P1853" s="2">
        <v>38.630162769999998</v>
      </c>
      <c r="Q1853" s="2">
        <v>2280724.81</v>
      </c>
      <c r="R1853" s="2">
        <v>0.56271176700000003</v>
      </c>
      <c r="S1853" s="2">
        <v>33222.502690000001</v>
      </c>
      <c r="T1853" s="6">
        <v>554672.19999999995</v>
      </c>
    </row>
    <row r="1854" spans="1:20">
      <c r="A1854" s="5" t="s">
        <v>12</v>
      </c>
      <c r="B1854" s="2" t="s">
        <v>2445</v>
      </c>
      <c r="C1854" s="2" t="s">
        <v>14</v>
      </c>
      <c r="D1854" s="3" t="s">
        <v>15</v>
      </c>
      <c r="E1854" s="2" t="s">
        <v>2449</v>
      </c>
      <c r="F1854" s="2" t="str">
        <f t="shared" si="196"/>
        <v>STAINLESS</v>
      </c>
      <c r="G1854" s="2" t="str">
        <f t="shared" si="197"/>
        <v>STEEL SPORTS BOTTLE 600ML S115-NP-21</v>
      </c>
      <c r="H1854" s="2" t="str">
        <f t="shared" si="198"/>
        <v>TOTAL NET WT - . 3628.80 KGS</v>
      </c>
      <c r="I1854" s="15" t="str">
        <f t="shared" si="199"/>
        <v>TOTAL</v>
      </c>
      <c r="J1854" s="15" t="str">
        <f t="shared" si="202"/>
        <v/>
      </c>
      <c r="K1854" s="2">
        <f ca="1">IFERROR(
TRIM(_xlfn.TEXTAFTER(_xlfn.TEXTBEFORE(_xlfn.TEXTAFTER(tblRaw[[#This Row],[GOODS DESCRIPTION]],"QTY"),"/")," ")),
tblRaw[[#This Row],[Unit of measure]]
)</f>
        <v>0</v>
      </c>
      <c r="L1854" s="2" t="str">
        <f t="shared" si="200"/>
        <v/>
      </c>
      <c r="M1854" s="2" t="str">
        <f t="shared" si="201"/>
        <v/>
      </c>
      <c r="N1854" s="2">
        <v>21600</v>
      </c>
      <c r="O1854" s="2" t="s">
        <v>1069</v>
      </c>
      <c r="P1854" s="2">
        <v>88.581003240000001</v>
      </c>
      <c r="Q1854" s="2">
        <v>1913349.67</v>
      </c>
      <c r="R1854" s="2">
        <v>1.290327797</v>
      </c>
      <c r="S1854" s="2">
        <v>27871.080409999999</v>
      </c>
      <c r="T1854" s="6">
        <v>465326.7</v>
      </c>
    </row>
    <row r="1855" spans="1:20">
      <c r="A1855" s="5" t="s">
        <v>12</v>
      </c>
      <c r="B1855" s="2" t="s">
        <v>2445</v>
      </c>
      <c r="C1855" s="2" t="s">
        <v>14</v>
      </c>
      <c r="D1855" s="3" t="s">
        <v>15</v>
      </c>
      <c r="E1855" s="2" t="s">
        <v>2450</v>
      </c>
      <c r="F1855" s="2" t="str">
        <f t="shared" si="196"/>
        <v>STEEL</v>
      </c>
      <c r="G1855" s="2" t="str">
        <f t="shared" si="197"/>
        <v>TEA STRAINER-NP-55</v>
      </c>
      <c r="H1855" s="2" t="str">
        <f t="shared" si="198"/>
        <v>TOTAL NET WT.2419.20 KGS</v>
      </c>
      <c r="I1855" s="15" t="str">
        <f t="shared" si="199"/>
        <v>TOTAL</v>
      </c>
      <c r="J1855" s="15" t="str">
        <f t="shared" si="202"/>
        <v/>
      </c>
      <c r="K1855" s="2">
        <f ca="1">IFERROR(
TRIM(_xlfn.TEXTAFTER(_xlfn.TEXTBEFORE(_xlfn.TEXTAFTER(tblRaw[[#This Row],[GOODS DESCRIPTION]],"QTY"),"/")," ")),
tblRaw[[#This Row],[Unit of measure]]
)</f>
        <v>0</v>
      </c>
      <c r="L1855" s="2" t="str">
        <f t="shared" si="200"/>
        <v/>
      </c>
      <c r="M1855" s="2" t="str">
        <f t="shared" si="201"/>
        <v/>
      </c>
      <c r="N1855" s="2">
        <v>50400</v>
      </c>
      <c r="O1855" s="2" t="s">
        <v>1069</v>
      </c>
      <c r="P1855" s="2">
        <v>24.081140479999998</v>
      </c>
      <c r="Q1855" s="2">
        <v>1213689.48</v>
      </c>
      <c r="R1855" s="2">
        <v>0.35078136199999999</v>
      </c>
      <c r="S1855" s="2">
        <v>17679.38063</v>
      </c>
      <c r="T1855" s="6">
        <v>295169.2</v>
      </c>
    </row>
    <row r="1856" spans="1:20">
      <c r="A1856" s="5" t="s">
        <v>12</v>
      </c>
      <c r="B1856" s="2" t="s">
        <v>2445</v>
      </c>
      <c r="C1856" s="2" t="s">
        <v>14</v>
      </c>
      <c r="D1856" s="3" t="s">
        <v>15</v>
      </c>
      <c r="E1856" s="2" t="s">
        <v>2451</v>
      </c>
      <c r="F1856" s="2" t="str">
        <f t="shared" si="196"/>
        <v>STAINLESS</v>
      </c>
      <c r="G1856" s="2" t="str">
        <f t="shared" si="197"/>
        <v>STEEL SPORTS BOTTLE 750ML S-308-C6-NP-20</v>
      </c>
      <c r="H1856" s="2" t="str">
        <f t="shared" si="198"/>
        <v>TOTAL NE - T WT. 2491.20 KGS</v>
      </c>
      <c r="I1856" s="15" t="str">
        <f t="shared" si="199"/>
        <v>TOTAL</v>
      </c>
      <c r="J1856" s="15" t="str">
        <f t="shared" si="202"/>
        <v/>
      </c>
      <c r="K1856" s="2">
        <f ca="1">IFERROR(
TRIM(_xlfn.TEXTAFTER(_xlfn.TEXTBEFORE(_xlfn.TEXTAFTER(tblRaw[[#This Row],[GOODS DESCRIPTION]],"QTY"),"/")," ")),
tblRaw[[#This Row],[Unit of measure]]
)</f>
        <v>0</v>
      </c>
      <c r="L1856" s="2" t="str">
        <f t="shared" si="200"/>
        <v/>
      </c>
      <c r="M1856" s="2" t="str">
        <f t="shared" si="201"/>
        <v/>
      </c>
      <c r="N1856" s="2">
        <v>14400</v>
      </c>
      <c r="O1856" s="2" t="s">
        <v>1069</v>
      </c>
      <c r="P1856" s="2">
        <v>80.111106250000006</v>
      </c>
      <c r="Q1856" s="2">
        <v>1153599.93</v>
      </c>
      <c r="R1856" s="2">
        <v>1.1669498359999999</v>
      </c>
      <c r="S1856" s="2">
        <v>16804.07764</v>
      </c>
      <c r="T1856" s="6">
        <v>280555.5</v>
      </c>
    </row>
    <row r="1857" spans="1:20">
      <c r="A1857" s="5" t="s">
        <v>12</v>
      </c>
      <c r="B1857" s="2" t="s">
        <v>2445</v>
      </c>
      <c r="C1857" s="2" t="s">
        <v>14</v>
      </c>
      <c r="D1857" s="3" t="s">
        <v>15</v>
      </c>
      <c r="E1857" s="2" t="s">
        <v>2452</v>
      </c>
      <c r="F1857" s="2" t="str">
        <f t="shared" si="196"/>
        <v>STAINLESS</v>
      </c>
      <c r="G1857" s="2" t="str">
        <f t="shared" si="197"/>
        <v>STEEL COLA BOTTLE 750ML SK750 -SL-01</v>
      </c>
      <c r="H1857" s="2" t="str">
        <f t="shared" si="198"/>
        <v>TOTAL NET WT - .1165.00 KGS</v>
      </c>
      <c r="I1857" s="15" t="str">
        <f t="shared" si="199"/>
        <v/>
      </c>
      <c r="J1857" s="15" t="str">
        <f t="shared" si="202"/>
        <v/>
      </c>
      <c r="K1857" s="2">
        <f ca="1">IFERROR(
TRIM(_xlfn.TEXTAFTER(_xlfn.TEXTBEFORE(_xlfn.TEXTAFTER(tblRaw[[#This Row],[GOODS DESCRIPTION]],"QTY"),"/")," ")),
tblRaw[[#This Row],[Unit of measure]]
)</f>
        <v>0</v>
      </c>
      <c r="L1857" s="2" t="str">
        <f t="shared" si="200"/>
        <v/>
      </c>
      <c r="M1857" s="2" t="str">
        <f t="shared" si="201"/>
        <v/>
      </c>
      <c r="N1857" s="2">
        <v>5796</v>
      </c>
      <c r="O1857" s="2" t="s">
        <v>1069</v>
      </c>
      <c r="P1857" s="2">
        <v>95.286338850000007</v>
      </c>
      <c r="Q1857" s="2">
        <v>552279.62</v>
      </c>
      <c r="R1857" s="2">
        <v>1.3880020230000001</v>
      </c>
      <c r="S1857" s="2">
        <v>8044.8597229999996</v>
      </c>
      <c r="T1857" s="6">
        <v>134314.5</v>
      </c>
    </row>
    <row r="1858" spans="1:20">
      <c r="A1858" s="5" t="s">
        <v>12</v>
      </c>
      <c r="B1858" s="2" t="s">
        <v>2453</v>
      </c>
      <c r="C1858" s="2" t="s">
        <v>14</v>
      </c>
      <c r="D1858" s="3" t="s">
        <v>15</v>
      </c>
      <c r="E1858" s="2" t="s">
        <v>2207</v>
      </c>
      <c r="F1858" s="2" t="str">
        <f t="shared" ref="F1858:F1921" si="203">IFERROR(TRIM(LEFT(E1858, FIND(" ", E1858)-1)), "")</f>
        <v>KWB-600F</v>
      </c>
      <c r="G1858" s="2" t="str">
        <f t="shared" ref="G1858:G1921" si="204">IFERROR(TRIM(MID(E1858, FIND(" ", E1858)+1, FIND("(",E1858)-FIND(" ",E1858)-1)), "")</f>
        <v/>
      </c>
      <c r="H1858" s="2" t="str">
        <f t="shared" ref="H1858:H1921" si="205">IFERROR(MID(E1858, FIND("(",E1858)+1, FIND(")",E1858)-FIND("(",E1858)-1), "")</f>
        <v/>
      </c>
      <c r="I1858" s="15" t="str">
        <f t="shared" ref="I1858:I1921" si="206">IFERROR(MID(E1858, FIND("(",E1858, FIND("P",E1858)) + 1, FIND(" ",E1858, FIND("(",E1858)) - FIND("(",E1858) - 1), "")</f>
        <v/>
      </c>
      <c r="J1858" s="15" t="str">
        <f t="shared" si="202"/>
        <v/>
      </c>
      <c r="K1858" s="2">
        <f ca="1">IFERROR(
TRIM(_xlfn.TEXTAFTER(_xlfn.TEXTBEFORE(_xlfn.TEXTAFTER(tblRaw[[#This Row],[GOODS DESCRIPTION]],"QTY"),"/")," ")),
tblRaw[[#This Row],[Unit of measure]]
)</f>
        <v>0</v>
      </c>
      <c r="L1858" s="2" t="str">
        <f t="shared" ref="L1858:L1921" si="207">IFERROR(--MID(E1858, FIND("USD",E1858)+4, FIND(" ",E1858,FIND("USD",E1858)+5)-FIND("USD",E1858)-4), IFERROR(--MID(E1858,FIND("CNY",E1858)+4,FIND(" ",E1858,FIND("CNY",E1858)+5)-FIND("CNY",E1858)-4),""))</f>
        <v/>
      </c>
      <c r="M1858" s="2" t="str">
        <f t="shared" ref="M1858:M1921" si="208">IFERROR(IF(ISNUMBER(SEARCH("USD",E1858)),"USD",IF(ISNUMBER(SEARCH("CNY",E1858)),"CNY","")), "")</f>
        <v/>
      </c>
      <c r="N1858" s="2">
        <v>50400</v>
      </c>
      <c r="O1858" s="2" t="s">
        <v>1069</v>
      </c>
      <c r="P1858" s="2">
        <v>79.489871030000003</v>
      </c>
      <c r="Q1858" s="2">
        <v>4006289.5</v>
      </c>
      <c r="R1858" s="2">
        <v>1.1579005250000001</v>
      </c>
      <c r="S1858" s="2">
        <v>58358.186450000001</v>
      </c>
      <c r="T1858" s="6">
        <v>974329.7</v>
      </c>
    </row>
    <row r="1859" spans="1:20">
      <c r="A1859" s="5" t="s">
        <v>12</v>
      </c>
      <c r="B1859" s="2" t="s">
        <v>2454</v>
      </c>
      <c r="C1859" s="2" t="s">
        <v>14</v>
      </c>
      <c r="D1859" s="3" t="s">
        <v>18</v>
      </c>
      <c r="E1859" s="2" t="s">
        <v>2455</v>
      </c>
      <c r="F1859" s="2" t="str">
        <f t="shared" si="203"/>
        <v>8001-</v>
      </c>
      <c r="G1859" s="2" t="str">
        <f t="shared" si="204"/>
        <v/>
      </c>
      <c r="H1859" s="2" t="str">
        <f t="shared" si="205"/>
        <v/>
      </c>
      <c r="I1859" s="15" t="str">
        <f t="shared" si="206"/>
        <v/>
      </c>
      <c r="J1859" s="15" t="str">
        <f t="shared" ref="J1859:J1922" si="209">IFERROR(--SUBSTITUTE(MID(E1859, FIND("QTY", E1859)+4, FIND(" ",E1859, FIND("QTY",E1859)+5)-FIND("QTY",E1859)-4), ",",""),"")</f>
        <v/>
      </c>
      <c r="K1859" s="2">
        <f ca="1">IFERROR(
TRIM(_xlfn.TEXTAFTER(_xlfn.TEXTBEFORE(_xlfn.TEXTAFTER(tblRaw[[#This Row],[GOODS DESCRIPTION]],"QTY"),"/")," ")),
tblRaw[[#This Row],[Unit of measure]]
)</f>
        <v>0</v>
      </c>
      <c r="L1859" s="2" t="str">
        <f t="shared" si="207"/>
        <v/>
      </c>
      <c r="M1859" s="2" t="str">
        <f t="shared" si="208"/>
        <v/>
      </c>
      <c r="N1859" s="2">
        <v>134400</v>
      </c>
      <c r="O1859" s="2" t="s">
        <v>2187</v>
      </c>
      <c r="P1859" s="2">
        <v>12.529050740000001</v>
      </c>
      <c r="Q1859" s="2">
        <v>1683904.42</v>
      </c>
      <c r="R1859" s="2">
        <v>0.18250620200000001</v>
      </c>
      <c r="S1859" s="2">
        <v>24528.833500000001</v>
      </c>
      <c r="T1859" s="6">
        <v>521673.5</v>
      </c>
    </row>
    <row r="1860" spans="1:20">
      <c r="A1860" s="5" t="s">
        <v>12</v>
      </c>
      <c r="B1860" s="2" t="s">
        <v>2454</v>
      </c>
      <c r="C1860" s="2" t="s">
        <v>14</v>
      </c>
      <c r="D1860" s="3" t="s">
        <v>15</v>
      </c>
      <c r="E1860" s="2" t="s">
        <v>2331</v>
      </c>
      <c r="F1860" s="2" t="str">
        <f t="shared" si="203"/>
        <v>RYX-02-020</v>
      </c>
      <c r="G1860" s="2" t="str">
        <f t="shared" si="204"/>
        <v>MILD STEEL MULTI FUNCTION CLOTH STAND</v>
      </c>
      <c r="H1860" s="2" t="str">
        <f t="shared" si="205"/>
        <v>OTHER ARTI - CLES OF HOUSEHOLD OF IRON &amp; STEEL</v>
      </c>
      <c r="I1860" s="15" t="str">
        <f t="shared" si="206"/>
        <v/>
      </c>
      <c r="J1860" s="15" t="str">
        <f t="shared" si="209"/>
        <v/>
      </c>
      <c r="K1860" s="2">
        <f ca="1">IFERROR(
TRIM(_xlfn.TEXTAFTER(_xlfn.TEXTBEFORE(_xlfn.TEXTAFTER(tblRaw[[#This Row],[GOODS DESCRIPTION]],"QTY"),"/")," ")),
tblRaw[[#This Row],[Unit of measure]]
)</f>
        <v>0</v>
      </c>
      <c r="L1860" s="2" t="str">
        <f t="shared" si="207"/>
        <v/>
      </c>
      <c r="M1860" s="2" t="str">
        <f t="shared" si="208"/>
        <v/>
      </c>
      <c r="N1860" s="2">
        <v>2464</v>
      </c>
      <c r="O1860" s="2" t="s">
        <v>1069</v>
      </c>
      <c r="P1860" s="2">
        <v>1043.9425650000001</v>
      </c>
      <c r="Q1860" s="2">
        <v>2572274.48</v>
      </c>
      <c r="R1860" s="2">
        <v>15.20673802</v>
      </c>
      <c r="S1860" s="2">
        <v>37469.402479999997</v>
      </c>
      <c r="T1860" s="6">
        <v>625577.1</v>
      </c>
    </row>
    <row r="1861" spans="1:20">
      <c r="A1861" s="5" t="s">
        <v>12</v>
      </c>
      <c r="B1861" s="2" t="s">
        <v>2454</v>
      </c>
      <c r="C1861" s="2" t="s">
        <v>14</v>
      </c>
      <c r="D1861" s="3" t="s">
        <v>15</v>
      </c>
      <c r="E1861" s="2" t="s">
        <v>2236</v>
      </c>
      <c r="F1861" s="2" t="str">
        <f t="shared" si="203"/>
        <v>RYX-02-021A</v>
      </c>
      <c r="G1861" s="2" t="str">
        <f t="shared" si="204"/>
        <v>MILD STEEL MULTI FUNCTION CLOTH STAND</v>
      </c>
      <c r="H1861" s="2" t="str">
        <f t="shared" si="205"/>
        <v>OTHER ART - ICLES OF HOUSEHOLD OF IRON &amp; STEEL</v>
      </c>
      <c r="I1861" s="15" t="str">
        <f t="shared" si="206"/>
        <v/>
      </c>
      <c r="J1861" s="15" t="str">
        <f t="shared" si="209"/>
        <v/>
      </c>
      <c r="K1861" s="2">
        <f ca="1">IFERROR(
TRIM(_xlfn.TEXTAFTER(_xlfn.TEXTBEFORE(_xlfn.TEXTAFTER(tblRaw[[#This Row],[GOODS DESCRIPTION]],"QTY"),"/")," ")),
tblRaw[[#This Row],[Unit of measure]]
)</f>
        <v>0</v>
      </c>
      <c r="L1861" s="2" t="str">
        <f t="shared" si="207"/>
        <v/>
      </c>
      <c r="M1861" s="2" t="str">
        <f t="shared" si="208"/>
        <v/>
      </c>
      <c r="N1861" s="2">
        <v>6480</v>
      </c>
      <c r="O1861" s="2" t="s">
        <v>1069</v>
      </c>
      <c r="P1861" s="2">
        <v>636.48861729999999</v>
      </c>
      <c r="Q1861" s="2">
        <v>4124446.24</v>
      </c>
      <c r="R1861" s="2">
        <v>9.2715020730000006</v>
      </c>
      <c r="S1861" s="2">
        <v>60079.333429999999</v>
      </c>
      <c r="T1861" s="6">
        <v>1003065.3</v>
      </c>
    </row>
    <row r="1862" spans="1:20">
      <c r="A1862" s="5" t="s">
        <v>12</v>
      </c>
      <c r="B1862" s="2" t="s">
        <v>2456</v>
      </c>
      <c r="C1862" s="2" t="s">
        <v>14</v>
      </c>
      <c r="D1862" s="3" t="s">
        <v>15</v>
      </c>
      <c r="E1862" s="2" t="s">
        <v>2457</v>
      </c>
      <c r="F1862" s="2" t="str">
        <f t="shared" si="203"/>
        <v>STEEL</v>
      </c>
      <c r="G1862" s="2" t="str">
        <f t="shared" si="204"/>
        <v>ZHARA-NP-003</v>
      </c>
      <c r="H1862" s="2" t="str">
        <f t="shared" si="205"/>
        <v>TOTAL NET WT.4608 KGS</v>
      </c>
      <c r="I1862" s="15" t="str">
        <f t="shared" si="206"/>
        <v>TOTAL</v>
      </c>
      <c r="J1862" s="15" t="str">
        <f t="shared" si="209"/>
        <v/>
      </c>
      <c r="K1862" s="2">
        <f ca="1">IFERROR(
TRIM(_xlfn.TEXTAFTER(_xlfn.TEXTBEFORE(_xlfn.TEXTAFTER(tblRaw[[#This Row],[GOODS DESCRIPTION]],"QTY"),"/")," ")),
tblRaw[[#This Row],[Unit of measure]]
)</f>
        <v>0</v>
      </c>
      <c r="L1862" s="2" t="str">
        <f t="shared" si="207"/>
        <v/>
      </c>
      <c r="M1862" s="2" t="str">
        <f t="shared" si="208"/>
        <v/>
      </c>
      <c r="N1862" s="2">
        <v>48000</v>
      </c>
      <c r="O1862" s="2" t="s">
        <v>1069</v>
      </c>
      <c r="P1862" s="2">
        <v>33.523677499999998</v>
      </c>
      <c r="Q1862" s="2">
        <v>1609136.52</v>
      </c>
      <c r="R1862" s="2">
        <v>0.48832742200000001</v>
      </c>
      <c r="S1862" s="2">
        <v>23439.716240000002</v>
      </c>
      <c r="T1862" s="6">
        <v>391342.1</v>
      </c>
    </row>
    <row r="1863" spans="1:20">
      <c r="A1863" s="5" t="s">
        <v>12</v>
      </c>
      <c r="B1863" s="2" t="s">
        <v>2456</v>
      </c>
      <c r="C1863" s="2" t="s">
        <v>14</v>
      </c>
      <c r="D1863" s="3" t="s">
        <v>15</v>
      </c>
      <c r="E1863" s="2" t="s">
        <v>2458</v>
      </c>
      <c r="F1863" s="2" t="str">
        <f t="shared" si="203"/>
        <v>STAINLESS</v>
      </c>
      <c r="G1863" s="2" t="str">
        <f t="shared" si="204"/>
        <v>STEEL COLA BOTTLE 750ML SK750 -SL-01</v>
      </c>
      <c r="H1863" s="2" t="str">
        <f t="shared" si="205"/>
        <v>TOTAL NET WT - .1932.01KGS</v>
      </c>
      <c r="I1863" s="15" t="str">
        <f t="shared" si="206"/>
        <v/>
      </c>
      <c r="J1863" s="15" t="str">
        <f t="shared" si="209"/>
        <v/>
      </c>
      <c r="K1863" s="2">
        <f ca="1">IFERROR(
TRIM(_xlfn.TEXTAFTER(_xlfn.TEXTBEFORE(_xlfn.TEXTAFTER(tblRaw[[#This Row],[GOODS DESCRIPTION]],"QTY"),"/")," ")),
tblRaw[[#This Row],[Unit of measure]]
)</f>
        <v>0</v>
      </c>
      <c r="L1863" s="2" t="str">
        <f t="shared" si="207"/>
        <v/>
      </c>
      <c r="M1863" s="2" t="str">
        <f t="shared" si="208"/>
        <v/>
      </c>
      <c r="N1863" s="2">
        <v>9612</v>
      </c>
      <c r="O1863" s="2" t="s">
        <v>1069</v>
      </c>
      <c r="P1863" s="2">
        <v>95.296145440000004</v>
      </c>
      <c r="Q1863" s="2">
        <v>915986.55</v>
      </c>
      <c r="R1863" s="2">
        <v>1.388144872</v>
      </c>
      <c r="S1863" s="2">
        <v>13342.84851</v>
      </c>
      <c r="T1863" s="6">
        <v>222768</v>
      </c>
    </row>
    <row r="1864" spans="1:20">
      <c r="A1864" s="5" t="s">
        <v>12</v>
      </c>
      <c r="B1864" s="2" t="s">
        <v>2456</v>
      </c>
      <c r="C1864" s="2" t="s">
        <v>14</v>
      </c>
      <c r="D1864" s="3" t="s">
        <v>15</v>
      </c>
      <c r="E1864" s="2" t="s">
        <v>2459</v>
      </c>
      <c r="F1864" s="2" t="str">
        <f t="shared" si="203"/>
        <v>STAINLESS</v>
      </c>
      <c r="G1864" s="2" t="str">
        <f t="shared" si="204"/>
        <v>STEEL SPORTS BOTTLE 600ML S115-NP-21</v>
      </c>
      <c r="H1864" s="2" t="str">
        <f t="shared" si="205"/>
        <v>TOTAL NET WT - . 5310.14 KGS</v>
      </c>
      <c r="I1864" s="15" t="str">
        <f t="shared" si="206"/>
        <v>TOTAL</v>
      </c>
      <c r="J1864" s="15" t="str">
        <f t="shared" si="209"/>
        <v/>
      </c>
      <c r="K1864" s="2">
        <f ca="1">IFERROR(
TRIM(_xlfn.TEXTAFTER(_xlfn.TEXTBEFORE(_xlfn.TEXTAFTER(tblRaw[[#This Row],[GOODS DESCRIPTION]],"QTY"),"/")," ")),
tblRaw[[#This Row],[Unit of measure]]
)</f>
        <v>0</v>
      </c>
      <c r="L1864" s="2" t="str">
        <f t="shared" si="207"/>
        <v/>
      </c>
      <c r="M1864" s="2" t="str">
        <f t="shared" si="208"/>
        <v/>
      </c>
      <c r="N1864" s="2">
        <v>31608</v>
      </c>
      <c r="O1864" s="2" t="s">
        <v>1069</v>
      </c>
      <c r="P1864" s="2">
        <v>85.978300430000004</v>
      </c>
      <c r="Q1864" s="2">
        <v>2717602.12</v>
      </c>
      <c r="R1864" s="2">
        <v>1.2524151560000001</v>
      </c>
      <c r="S1864" s="2">
        <v>39586.338239999997</v>
      </c>
      <c r="T1864" s="6">
        <v>660920.80000000005</v>
      </c>
    </row>
    <row r="1865" spans="1:20">
      <c r="A1865" s="5" t="s">
        <v>12</v>
      </c>
      <c r="B1865" s="2" t="s">
        <v>2456</v>
      </c>
      <c r="C1865" s="2" t="s">
        <v>14</v>
      </c>
      <c r="D1865" s="3" t="s">
        <v>15</v>
      </c>
      <c r="E1865" s="2" t="s">
        <v>2460</v>
      </c>
      <c r="F1865" s="2" t="str">
        <f t="shared" si="203"/>
        <v>STEEL</v>
      </c>
      <c r="G1865" s="2" t="str">
        <f t="shared" si="204"/>
        <v>WALL HANGER HOOK-SL-89</v>
      </c>
      <c r="H1865" s="2" t="str">
        <f t="shared" si="205"/>
        <v>TOTAL NET WT.1670.40KGS</v>
      </c>
      <c r="I1865" s="15" t="str">
        <f t="shared" si="206"/>
        <v/>
      </c>
      <c r="J1865" s="15" t="str">
        <f t="shared" si="209"/>
        <v/>
      </c>
      <c r="K1865" s="2">
        <f ca="1">IFERROR(
TRIM(_xlfn.TEXTAFTER(_xlfn.TEXTBEFORE(_xlfn.TEXTAFTER(tblRaw[[#This Row],[GOODS DESCRIPTION]],"QTY"),"/")," ")),
tblRaw[[#This Row],[Unit of measure]]
)</f>
        <v>0</v>
      </c>
      <c r="L1865" s="2" t="str">
        <f t="shared" si="207"/>
        <v/>
      </c>
      <c r="M1865" s="2" t="str">
        <f t="shared" si="208"/>
        <v/>
      </c>
      <c r="N1865" s="2">
        <v>7200</v>
      </c>
      <c r="O1865" s="2" t="s">
        <v>1069</v>
      </c>
      <c r="P1865" s="2">
        <v>85.308030560000006</v>
      </c>
      <c r="Q1865" s="2">
        <v>614217.81999999995</v>
      </c>
      <c r="R1865" s="2">
        <v>1.2426515739999999</v>
      </c>
      <c r="S1865" s="2">
        <v>8947.0913330000003</v>
      </c>
      <c r="T1865" s="6">
        <v>149377.79999999999</v>
      </c>
    </row>
    <row r="1866" spans="1:20">
      <c r="A1866" s="5" t="s">
        <v>12</v>
      </c>
      <c r="B1866" s="2" t="s">
        <v>2461</v>
      </c>
      <c r="C1866" s="2" t="s">
        <v>14</v>
      </c>
      <c r="D1866" s="3" t="s">
        <v>15</v>
      </c>
      <c r="E1866" s="2" t="s">
        <v>2462</v>
      </c>
      <c r="F1866" s="2" t="str">
        <f t="shared" si="203"/>
        <v>STEEL</v>
      </c>
      <c r="G1866" s="2" t="str">
        <f t="shared" si="204"/>
        <v>HOOK -LF-35</v>
      </c>
      <c r="H1866" s="2" t="str">
        <f t="shared" si="205"/>
        <v>TOTAL NET WT.45.79 KGS</v>
      </c>
      <c r="I1866" s="15" t="str">
        <f t="shared" si="206"/>
        <v/>
      </c>
      <c r="J1866" s="15" t="str">
        <f t="shared" si="209"/>
        <v/>
      </c>
      <c r="K1866" s="2">
        <f ca="1">IFERROR(
TRIM(_xlfn.TEXTAFTER(_xlfn.TEXTBEFORE(_xlfn.TEXTAFTER(tblRaw[[#This Row],[GOODS DESCRIPTION]],"QTY"),"/")," ")),
tblRaw[[#This Row],[Unit of measure]]
)</f>
        <v>0</v>
      </c>
      <c r="L1866" s="2" t="str">
        <f t="shared" si="207"/>
        <v/>
      </c>
      <c r="M1866" s="2" t="str">
        <f t="shared" si="208"/>
        <v/>
      </c>
      <c r="N1866" s="2">
        <v>864</v>
      </c>
      <c r="O1866" s="2" t="s">
        <v>1069</v>
      </c>
      <c r="P1866" s="2">
        <v>40.533900459999998</v>
      </c>
      <c r="Q1866" s="2">
        <v>35021.29</v>
      </c>
      <c r="R1866" s="2">
        <v>0.590442833</v>
      </c>
      <c r="S1866" s="2">
        <v>510.14260739999997</v>
      </c>
      <c r="T1866" s="6">
        <v>8517.1</v>
      </c>
    </row>
    <row r="1867" spans="1:20">
      <c r="A1867" s="5" t="s">
        <v>12</v>
      </c>
      <c r="B1867" s="2" t="s">
        <v>2463</v>
      </c>
      <c r="C1867" s="2" t="s">
        <v>14</v>
      </c>
      <c r="D1867" s="3" t="s">
        <v>15</v>
      </c>
      <c r="E1867" s="2" t="s">
        <v>2215</v>
      </c>
      <c r="F1867" s="2" t="str">
        <f t="shared" si="203"/>
        <v>KWP-1000B-SS</v>
      </c>
      <c r="G1867" s="2" t="str">
        <f t="shared" si="204"/>
        <v/>
      </c>
      <c r="H1867" s="2" t="str">
        <f t="shared" si="205"/>
        <v/>
      </c>
      <c r="I1867" s="15" t="str">
        <f t="shared" si="206"/>
        <v/>
      </c>
      <c r="J1867" s="15" t="str">
        <f t="shared" si="209"/>
        <v/>
      </c>
      <c r="K1867" s="2">
        <f ca="1">IFERROR(
TRIM(_xlfn.TEXTAFTER(_xlfn.TEXTBEFORE(_xlfn.TEXTAFTER(tblRaw[[#This Row],[GOODS DESCRIPTION]],"QTY"),"/")," ")),
tblRaw[[#This Row],[Unit of measure]]
)</f>
        <v>0</v>
      </c>
      <c r="L1867" s="2" t="str">
        <f t="shared" si="207"/>
        <v/>
      </c>
      <c r="M1867" s="2" t="str">
        <f t="shared" si="208"/>
        <v/>
      </c>
      <c r="N1867" s="2">
        <v>27000</v>
      </c>
      <c r="O1867" s="2" t="s">
        <v>1069</v>
      </c>
      <c r="P1867" s="2">
        <v>113.44107409999999</v>
      </c>
      <c r="Q1867" s="2">
        <v>3062909</v>
      </c>
      <c r="R1867" s="2">
        <v>1.6806085049999999</v>
      </c>
      <c r="S1867" s="2">
        <v>45376.429629999999</v>
      </c>
      <c r="T1867" s="6">
        <v>744899.5</v>
      </c>
    </row>
    <row r="1868" spans="1:20">
      <c r="A1868" s="5" t="s">
        <v>12</v>
      </c>
      <c r="B1868" s="2" t="s">
        <v>2464</v>
      </c>
      <c r="C1868" s="2" t="s">
        <v>14</v>
      </c>
      <c r="D1868" s="3" t="s">
        <v>15</v>
      </c>
      <c r="E1868" s="2" t="s">
        <v>2465</v>
      </c>
      <c r="F1868" s="2" t="str">
        <f t="shared" si="203"/>
        <v>RYX-02-020</v>
      </c>
      <c r="G1868" s="2" t="str">
        <f t="shared" si="204"/>
        <v>MILD STEEL MULTI FUNCTION CLOTH STAND</v>
      </c>
      <c r="H1868" s="2" t="str">
        <f t="shared" si="205"/>
        <v>OTHER ART - ICLES OF HOUSEHOLD OF IRON &amp; STEEL</v>
      </c>
      <c r="I1868" s="15" t="str">
        <f t="shared" si="206"/>
        <v/>
      </c>
      <c r="J1868" s="15" t="str">
        <f t="shared" si="209"/>
        <v/>
      </c>
      <c r="K1868" s="2">
        <f ca="1">IFERROR(
TRIM(_xlfn.TEXTAFTER(_xlfn.TEXTBEFORE(_xlfn.TEXTAFTER(tblRaw[[#This Row],[GOODS DESCRIPTION]],"QTY"),"/")," ")),
tblRaw[[#This Row],[Unit of measure]]
)</f>
        <v>0</v>
      </c>
      <c r="L1868" s="2" t="str">
        <f t="shared" si="207"/>
        <v/>
      </c>
      <c r="M1868" s="2" t="str">
        <f t="shared" si="208"/>
        <v/>
      </c>
      <c r="N1868" s="2">
        <v>3696</v>
      </c>
      <c r="O1868" s="2" t="s">
        <v>1069</v>
      </c>
      <c r="P1868" s="2">
        <v>1027.720135</v>
      </c>
      <c r="Q1868" s="2">
        <v>3798453.62</v>
      </c>
      <c r="R1868" s="2">
        <v>15.22548349</v>
      </c>
      <c r="S1868" s="2">
        <v>56273.386960000003</v>
      </c>
      <c r="T1868" s="6">
        <v>923783.9</v>
      </c>
    </row>
    <row r="1869" spans="1:20">
      <c r="A1869" s="5" t="s">
        <v>12</v>
      </c>
      <c r="B1869" s="2" t="s">
        <v>2464</v>
      </c>
      <c r="C1869" s="2" t="s">
        <v>14</v>
      </c>
      <c r="D1869" s="3" t="s">
        <v>15</v>
      </c>
      <c r="E1869" s="2" t="s">
        <v>2466</v>
      </c>
      <c r="F1869" s="2" t="str">
        <f t="shared" si="203"/>
        <v>RYX-02-021A</v>
      </c>
      <c r="G1869" s="2" t="str">
        <f t="shared" si="204"/>
        <v>MILD STEEL MULTI FUNCTION CLOTH STAND</v>
      </c>
      <c r="H1869" s="2" t="str">
        <f t="shared" si="205"/>
        <v>OTHER AR - TICLES OF HOUSEHOLD OF IRON &amp; STEEL</v>
      </c>
      <c r="I1869" s="15" t="str">
        <f t="shared" si="206"/>
        <v/>
      </c>
      <c r="J1869" s="15" t="str">
        <f t="shared" si="209"/>
        <v/>
      </c>
      <c r="K1869" s="2">
        <f ca="1">IFERROR(
TRIM(_xlfn.TEXTAFTER(_xlfn.TEXTBEFORE(_xlfn.TEXTAFTER(tblRaw[[#This Row],[GOODS DESCRIPTION]],"QTY"),"/")," ")),
tblRaw[[#This Row],[Unit of measure]]
)</f>
        <v>0</v>
      </c>
      <c r="L1869" s="2" t="str">
        <f t="shared" si="207"/>
        <v/>
      </c>
      <c r="M1869" s="2" t="str">
        <f t="shared" si="208"/>
        <v/>
      </c>
      <c r="N1869" s="2">
        <v>7776</v>
      </c>
      <c r="O1869" s="2" t="s">
        <v>1069</v>
      </c>
      <c r="P1869" s="2">
        <v>626.59778419999998</v>
      </c>
      <c r="Q1869" s="2">
        <v>4872424.37</v>
      </c>
      <c r="R1869" s="2">
        <v>9.2829301359999992</v>
      </c>
      <c r="S1869" s="2">
        <v>72184.064740000002</v>
      </c>
      <c r="T1869" s="6">
        <v>1184973.5</v>
      </c>
    </row>
    <row r="1870" spans="1:20">
      <c r="A1870" s="5" t="s">
        <v>12</v>
      </c>
      <c r="B1870" s="2" t="s">
        <v>2467</v>
      </c>
      <c r="C1870" s="2" t="s">
        <v>14</v>
      </c>
      <c r="D1870" s="3" t="s">
        <v>15</v>
      </c>
      <c r="E1870" s="2" t="s">
        <v>2468</v>
      </c>
      <c r="F1870" s="2" t="str">
        <f t="shared" si="203"/>
        <v>STAINLESS</v>
      </c>
      <c r="G1870" s="2" t="str">
        <f t="shared" si="204"/>
        <v>STEEL SPORTS BOTTLE 750ML S-308-C6-NP-20</v>
      </c>
      <c r="H1870" s="2" t="str">
        <f t="shared" si="205"/>
        <v>TOTAL NE - T WT. 2186.03 KGS</v>
      </c>
      <c r="I1870" s="15" t="str">
        <f t="shared" si="206"/>
        <v>TOTAL</v>
      </c>
      <c r="J1870" s="15" t="str">
        <f t="shared" si="209"/>
        <v/>
      </c>
      <c r="K1870" s="2">
        <f ca="1">IFERROR(
TRIM(_xlfn.TEXTAFTER(_xlfn.TEXTBEFORE(_xlfn.TEXTAFTER(tblRaw[[#This Row],[GOODS DESCRIPTION]],"QTY"),"/")," ")),
tblRaw[[#This Row],[Unit of measure]]
)</f>
        <v>0</v>
      </c>
      <c r="L1870" s="2" t="str">
        <f t="shared" si="207"/>
        <v/>
      </c>
      <c r="M1870" s="2" t="str">
        <f t="shared" si="208"/>
        <v/>
      </c>
      <c r="N1870" s="2">
        <v>12636</v>
      </c>
      <c r="O1870" s="2" t="s">
        <v>1069</v>
      </c>
      <c r="P1870" s="2">
        <v>78.629681070000004</v>
      </c>
      <c r="Q1870" s="2">
        <v>993564.65</v>
      </c>
      <c r="R1870" s="2">
        <v>1.1648841640000001</v>
      </c>
      <c r="S1870" s="2">
        <v>14719.4763</v>
      </c>
      <c r="T1870" s="6">
        <v>241634.9</v>
      </c>
    </row>
    <row r="1871" spans="1:20">
      <c r="A1871" s="5" t="s">
        <v>12</v>
      </c>
      <c r="B1871" s="2" t="s">
        <v>2467</v>
      </c>
      <c r="C1871" s="2" t="s">
        <v>14</v>
      </c>
      <c r="D1871" s="3" t="s">
        <v>15</v>
      </c>
      <c r="E1871" s="2" t="s">
        <v>2469</v>
      </c>
      <c r="F1871" s="2" t="str">
        <f t="shared" si="203"/>
        <v>STAINLESS</v>
      </c>
      <c r="G1871" s="2" t="str">
        <f t="shared" si="204"/>
        <v>STEEL COLA BOTTLE 750ML SK750 -SL-01</v>
      </c>
      <c r="H1871" s="2" t="str">
        <f t="shared" si="205"/>
        <v>TOTAL NET WT - .2981.23 KGS</v>
      </c>
      <c r="I1871" s="15" t="str">
        <f t="shared" si="206"/>
        <v/>
      </c>
      <c r="J1871" s="15" t="str">
        <f t="shared" si="209"/>
        <v/>
      </c>
      <c r="K1871" s="2">
        <f ca="1">IFERROR(
TRIM(_xlfn.TEXTAFTER(_xlfn.TEXTBEFORE(_xlfn.TEXTAFTER(tblRaw[[#This Row],[GOODS DESCRIPTION]],"QTY"),"/")," ")),
tblRaw[[#This Row],[Unit of measure]]
)</f>
        <v>0</v>
      </c>
      <c r="L1871" s="2" t="str">
        <f t="shared" si="207"/>
        <v/>
      </c>
      <c r="M1871" s="2" t="str">
        <f t="shared" si="208"/>
        <v/>
      </c>
      <c r="N1871" s="2">
        <v>14832</v>
      </c>
      <c r="O1871" s="2" t="s">
        <v>1069</v>
      </c>
      <c r="P1871" s="2">
        <v>93.524290050000005</v>
      </c>
      <c r="Q1871" s="2">
        <v>1387152.27</v>
      </c>
      <c r="R1871" s="2">
        <v>1.3855450380000001</v>
      </c>
      <c r="S1871" s="2">
        <v>20550.403999999999</v>
      </c>
      <c r="T1871" s="6">
        <v>337355.4</v>
      </c>
    </row>
    <row r="1872" spans="1:20">
      <c r="A1872" s="5" t="s">
        <v>12</v>
      </c>
      <c r="B1872" s="2" t="s">
        <v>2467</v>
      </c>
      <c r="C1872" s="2" t="s">
        <v>14</v>
      </c>
      <c r="D1872" s="3" t="s">
        <v>15</v>
      </c>
      <c r="E1872" s="2" t="s">
        <v>2470</v>
      </c>
      <c r="F1872" s="2" t="str">
        <f t="shared" si="203"/>
        <v>STEEL</v>
      </c>
      <c r="G1872" s="2" t="str">
        <f t="shared" si="204"/>
        <v>SCRUBBER-SL-55</v>
      </c>
      <c r="H1872" s="2" t="str">
        <f t="shared" si="205"/>
        <v>TOTAL NET WT. 901.80KGS</v>
      </c>
      <c r="I1872" s="15" t="str">
        <f t="shared" si="206"/>
        <v/>
      </c>
      <c r="J1872" s="15" t="str">
        <f t="shared" si="209"/>
        <v/>
      </c>
      <c r="K1872" s="2">
        <f ca="1">IFERROR(
TRIM(_xlfn.TEXTAFTER(_xlfn.TEXTBEFORE(_xlfn.TEXTAFTER(tblRaw[[#This Row],[GOODS DESCRIPTION]],"QTY"),"/")," ")),
tblRaw[[#This Row],[Unit of measure]]
)</f>
        <v>0</v>
      </c>
      <c r="L1872" s="2" t="str">
        <f t="shared" si="207"/>
        <v/>
      </c>
      <c r="M1872" s="2" t="str">
        <f t="shared" si="208"/>
        <v/>
      </c>
      <c r="N1872" s="2">
        <v>54000</v>
      </c>
      <c r="O1872" s="2" t="s">
        <v>1069</v>
      </c>
      <c r="P1872" s="2">
        <v>13.416985560000001</v>
      </c>
      <c r="Q1872" s="2">
        <v>724517.22</v>
      </c>
      <c r="R1872" s="2">
        <v>0.198770156</v>
      </c>
      <c r="S1872" s="2">
        <v>10733.58844</v>
      </c>
      <c r="T1872" s="6">
        <v>224455.4</v>
      </c>
    </row>
    <row r="1873" spans="1:20">
      <c r="A1873" s="5" t="s">
        <v>12</v>
      </c>
      <c r="B1873" s="2" t="s">
        <v>2467</v>
      </c>
      <c r="C1873" s="2" t="s">
        <v>14</v>
      </c>
      <c r="D1873" s="3" t="s">
        <v>15</v>
      </c>
      <c r="E1873" s="2" t="s">
        <v>2471</v>
      </c>
      <c r="F1873" s="2" t="str">
        <f t="shared" si="203"/>
        <v>STAINLESS</v>
      </c>
      <c r="G1873" s="2" t="str">
        <f t="shared" si="204"/>
        <v>STEEL SPORTS BOTTLE 600ML S115-NP-21</v>
      </c>
      <c r="H1873" s="2" t="str">
        <f t="shared" si="205"/>
        <v>TOTAL NET WT - . 2413.15 KGS</v>
      </c>
      <c r="I1873" s="15" t="str">
        <f t="shared" si="206"/>
        <v>TOTAL</v>
      </c>
      <c r="J1873" s="15" t="str">
        <f t="shared" si="209"/>
        <v/>
      </c>
      <c r="K1873" s="2">
        <f ca="1">IFERROR(
TRIM(_xlfn.TEXTAFTER(_xlfn.TEXTBEFORE(_xlfn.TEXTAFTER(tblRaw[[#This Row],[GOODS DESCRIPTION]],"QTY"),"/")," ")),
tblRaw[[#This Row],[Unit of measure]]
)</f>
        <v>0</v>
      </c>
      <c r="L1873" s="2" t="str">
        <f t="shared" si="207"/>
        <v/>
      </c>
      <c r="M1873" s="2" t="str">
        <f t="shared" si="208"/>
        <v/>
      </c>
      <c r="N1873" s="2">
        <v>14364</v>
      </c>
      <c r="O1873" s="2" t="s">
        <v>1069</v>
      </c>
      <c r="P1873" s="2">
        <v>84.379692980000002</v>
      </c>
      <c r="Q1873" s="2">
        <v>1212029.9099999999</v>
      </c>
      <c r="R1873" s="2">
        <v>1.2500695260000001</v>
      </c>
      <c r="S1873" s="2">
        <v>17955.998670000001</v>
      </c>
      <c r="T1873" s="6">
        <v>294765.7</v>
      </c>
    </row>
    <row r="1874" spans="1:20">
      <c r="A1874" s="5" t="s">
        <v>12</v>
      </c>
      <c r="B1874" s="2" t="s">
        <v>2472</v>
      </c>
      <c r="C1874" s="2" t="s">
        <v>14</v>
      </c>
      <c r="D1874" s="3" t="s">
        <v>15</v>
      </c>
      <c r="E1874" s="2" t="s">
        <v>2214</v>
      </c>
      <c r="F1874" s="2" t="str">
        <f t="shared" si="203"/>
        <v>KWP-600B-SS</v>
      </c>
      <c r="G1874" s="2" t="str">
        <f t="shared" si="204"/>
        <v/>
      </c>
      <c r="H1874" s="2" t="str">
        <f t="shared" si="205"/>
        <v/>
      </c>
      <c r="I1874" s="15" t="str">
        <f t="shared" si="206"/>
        <v/>
      </c>
      <c r="J1874" s="15" t="str">
        <f t="shared" si="209"/>
        <v/>
      </c>
      <c r="K1874" s="2">
        <f ca="1">IFERROR(
TRIM(_xlfn.TEXTAFTER(_xlfn.TEXTBEFORE(_xlfn.TEXTAFTER(tblRaw[[#This Row],[GOODS DESCRIPTION]],"QTY"),"/")," ")),
tblRaw[[#This Row],[Unit of measure]]
)</f>
        <v>0</v>
      </c>
      <c r="L1874" s="2" t="str">
        <f t="shared" si="207"/>
        <v/>
      </c>
      <c r="M1874" s="2" t="str">
        <f t="shared" si="208"/>
        <v/>
      </c>
      <c r="N1874" s="2">
        <v>38204</v>
      </c>
      <c r="O1874" s="2" t="s">
        <v>1069</v>
      </c>
      <c r="P1874" s="2">
        <v>91.491598789999998</v>
      </c>
      <c r="Q1874" s="2">
        <v>3495345.04</v>
      </c>
      <c r="R1874" s="2">
        <v>1.3716881379999999</v>
      </c>
      <c r="S1874" s="2">
        <v>52403.973610000001</v>
      </c>
      <c r="T1874" s="6">
        <v>850068</v>
      </c>
    </row>
    <row r="1875" spans="1:20">
      <c r="A1875" s="5" t="s">
        <v>12</v>
      </c>
      <c r="B1875" s="2" t="s">
        <v>2473</v>
      </c>
      <c r="C1875" s="2" t="s">
        <v>14</v>
      </c>
      <c r="D1875" s="3" t="s">
        <v>15</v>
      </c>
      <c r="E1875" s="2" t="s">
        <v>2474</v>
      </c>
      <c r="F1875" s="2" t="str">
        <f t="shared" si="203"/>
        <v>STEEL</v>
      </c>
      <c r="G1875" s="2" t="str">
        <f t="shared" si="204"/>
        <v>WALL HANGER HOOK-SL-89</v>
      </c>
      <c r="H1875" s="2" t="str">
        <f t="shared" si="205"/>
        <v>TOTAL NET WT.2088.00 KGS</v>
      </c>
      <c r="I1875" s="15" t="str">
        <f t="shared" si="206"/>
        <v/>
      </c>
      <c r="J1875" s="15" t="str">
        <f t="shared" si="209"/>
        <v/>
      </c>
      <c r="K1875" s="2">
        <f ca="1">IFERROR(
TRIM(_xlfn.TEXTAFTER(_xlfn.TEXTBEFORE(_xlfn.TEXTAFTER(tblRaw[[#This Row],[GOODS DESCRIPTION]],"QTY"),"/")," ")),
tblRaw[[#This Row],[Unit of measure]]
)</f>
        <v>0</v>
      </c>
      <c r="L1875" s="2" t="str">
        <f t="shared" si="207"/>
        <v/>
      </c>
      <c r="M1875" s="2" t="str">
        <f t="shared" si="208"/>
        <v/>
      </c>
      <c r="N1875" s="2">
        <v>9000</v>
      </c>
      <c r="O1875" s="2" t="s">
        <v>1069</v>
      </c>
      <c r="P1875" s="2">
        <v>83.240530000000007</v>
      </c>
      <c r="Q1875" s="2">
        <v>749164.77</v>
      </c>
      <c r="R1875" s="2">
        <v>1.2479839580000001</v>
      </c>
      <c r="S1875" s="2">
        <v>11231.85562</v>
      </c>
      <c r="T1875" s="6">
        <v>182196.9</v>
      </c>
    </row>
    <row r="1876" spans="1:20">
      <c r="A1876" s="5" t="s">
        <v>12</v>
      </c>
      <c r="B1876" s="2" t="s">
        <v>2473</v>
      </c>
      <c r="C1876" s="2" t="s">
        <v>14</v>
      </c>
      <c r="D1876" s="3" t="s">
        <v>15</v>
      </c>
      <c r="E1876" s="2" t="s">
        <v>2247</v>
      </c>
      <c r="F1876" s="2" t="str">
        <f t="shared" si="203"/>
        <v>RYX-02-021A</v>
      </c>
      <c r="G1876" s="2" t="str">
        <f t="shared" si="204"/>
        <v>MILD STEEL MULTI FUNCTION CLOTH STAND</v>
      </c>
      <c r="H1876" s="2" t="str">
        <f t="shared" si="205"/>
        <v>1296 PCS</v>
      </c>
      <c r="I1876" s="15" t="str">
        <f t="shared" si="206"/>
        <v>OTHE</v>
      </c>
      <c r="J1876" s="15" t="str">
        <f t="shared" si="209"/>
        <v/>
      </c>
      <c r="K1876" s="2">
        <f ca="1">IFERROR(
TRIM(_xlfn.TEXTAFTER(_xlfn.TEXTBEFORE(_xlfn.TEXTAFTER(tblRaw[[#This Row],[GOODS DESCRIPTION]],"QTY"),"/")," ")),
tblRaw[[#This Row],[Unit of measure]]
)</f>
        <v>0</v>
      </c>
      <c r="L1876" s="2" t="str">
        <f t="shared" si="207"/>
        <v/>
      </c>
      <c r="M1876" s="2" t="str">
        <f t="shared" si="208"/>
        <v/>
      </c>
      <c r="N1876" s="2">
        <v>4752</v>
      </c>
      <c r="O1876" s="2" t="s">
        <v>17</v>
      </c>
      <c r="P1876" s="2">
        <v>172.1453199</v>
      </c>
      <c r="Q1876" s="2">
        <v>818034.56</v>
      </c>
      <c r="R1876" s="2">
        <v>2.5808893529999999</v>
      </c>
      <c r="S1876" s="2">
        <v>12264.386210000001</v>
      </c>
      <c r="T1876" s="6">
        <v>198946</v>
      </c>
    </row>
    <row r="1877" spans="1:20">
      <c r="A1877" s="5" t="s">
        <v>12</v>
      </c>
      <c r="B1877" s="2" t="s">
        <v>2473</v>
      </c>
      <c r="C1877" s="2" t="s">
        <v>14</v>
      </c>
      <c r="D1877" s="3" t="s">
        <v>15</v>
      </c>
      <c r="E1877" s="2" t="s">
        <v>2248</v>
      </c>
      <c r="F1877" s="2" t="str">
        <f t="shared" si="203"/>
        <v>RYX-02-020</v>
      </c>
      <c r="G1877" s="2" t="str">
        <f t="shared" si="204"/>
        <v>MILD STEEL MULTI FUNCTION CLOTH STAND</v>
      </c>
      <c r="H1877" s="2" t="str">
        <f t="shared" si="205"/>
        <v>1232 PCS</v>
      </c>
      <c r="I1877" s="15" t="str">
        <f t="shared" si="206"/>
        <v>OTHE</v>
      </c>
      <c r="J1877" s="15" t="str">
        <f t="shared" si="209"/>
        <v/>
      </c>
      <c r="K1877" s="2">
        <f ca="1">IFERROR(
TRIM(_xlfn.TEXTAFTER(_xlfn.TEXTBEFORE(_xlfn.TEXTAFTER(tblRaw[[#This Row],[GOODS DESCRIPTION]],"QTY"),"/")," ")),
tblRaw[[#This Row],[Unit of measure]]
)</f>
        <v>0</v>
      </c>
      <c r="L1877" s="2" t="str">
        <f t="shared" si="207"/>
        <v/>
      </c>
      <c r="M1877" s="2" t="str">
        <f t="shared" si="208"/>
        <v/>
      </c>
      <c r="N1877" s="2">
        <v>4004</v>
      </c>
      <c r="O1877" s="2" t="s">
        <v>17</v>
      </c>
      <c r="P1877" s="2">
        <v>311.79423329999997</v>
      </c>
      <c r="Q1877" s="2">
        <v>1248424.1100000001</v>
      </c>
      <c r="R1877" s="2">
        <v>4.6745762109999998</v>
      </c>
      <c r="S1877" s="2">
        <v>18717.00315</v>
      </c>
      <c r="T1877" s="6">
        <v>303616.7</v>
      </c>
    </row>
    <row r="1878" spans="1:20">
      <c r="A1878" s="5" t="s">
        <v>12</v>
      </c>
      <c r="B1878" s="2" t="s">
        <v>2475</v>
      </c>
      <c r="C1878" s="2" t="s">
        <v>14</v>
      </c>
      <c r="D1878" s="3" t="s">
        <v>15</v>
      </c>
      <c r="E1878" s="2" t="s">
        <v>2476</v>
      </c>
      <c r="F1878" s="2" t="str">
        <f t="shared" si="203"/>
        <v>STEEL</v>
      </c>
      <c r="G1878" s="2" t="str">
        <f t="shared" si="204"/>
        <v>LUNCH BOX 2LAYER-8504</v>
      </c>
      <c r="H1878" s="2" t="str">
        <f t="shared" si="205"/>
        <v>TOTAL NET.WT.5912.20 KGS</v>
      </c>
      <c r="I1878" s="15" t="str">
        <f t="shared" si="206"/>
        <v/>
      </c>
      <c r="J1878" s="15" t="str">
        <f t="shared" si="209"/>
        <v/>
      </c>
      <c r="K1878" s="2">
        <f ca="1">IFERROR(
TRIM(_xlfn.TEXTAFTER(_xlfn.TEXTBEFORE(_xlfn.TEXTAFTER(tblRaw[[#This Row],[GOODS DESCRIPTION]],"QTY"),"/")," ")),
tblRaw[[#This Row],[Unit of measure]]
)</f>
        <v>0</v>
      </c>
      <c r="L1878" s="2" t="str">
        <f t="shared" si="207"/>
        <v/>
      </c>
      <c r="M1878" s="2" t="str">
        <f t="shared" si="208"/>
        <v/>
      </c>
      <c r="N1878" s="2">
        <v>12360</v>
      </c>
      <c r="O1878" s="2" t="s">
        <v>1069</v>
      </c>
      <c r="P1878" s="2">
        <v>165.44956959999999</v>
      </c>
      <c r="Q1878" s="2">
        <v>2044956.68</v>
      </c>
      <c r="R1878" s="2">
        <v>2.4805032919999999</v>
      </c>
      <c r="S1878" s="2">
        <v>30659.020690000001</v>
      </c>
      <c r="T1878" s="6">
        <v>497333.5</v>
      </c>
    </row>
    <row r="1879" spans="1:20">
      <c r="A1879" s="5" t="s">
        <v>12</v>
      </c>
      <c r="B1879" s="2" t="s">
        <v>2475</v>
      </c>
      <c r="C1879" s="2" t="s">
        <v>14</v>
      </c>
      <c r="D1879" s="3" t="s">
        <v>15</v>
      </c>
      <c r="E1879" s="2" t="s">
        <v>2477</v>
      </c>
      <c r="F1879" s="2" t="str">
        <f t="shared" si="203"/>
        <v>STEEL</v>
      </c>
      <c r="G1879" s="2" t="str">
        <f t="shared" si="204"/>
        <v>LUNCH BOX -6900</v>
      </c>
      <c r="H1879" s="2" t="str">
        <f t="shared" si="205"/>
        <v>TOTAL NET.WT. 4215.00KGS</v>
      </c>
      <c r="I1879" s="15" t="str">
        <f t="shared" si="206"/>
        <v/>
      </c>
      <c r="J1879" s="15" t="str">
        <f t="shared" si="209"/>
        <v/>
      </c>
      <c r="K1879" s="2">
        <f ca="1">IFERROR(
TRIM(_xlfn.TEXTAFTER(_xlfn.TEXTBEFORE(_xlfn.TEXTAFTER(tblRaw[[#This Row],[GOODS DESCRIPTION]],"QTY"),"/")," ")),
tblRaw[[#This Row],[Unit of measure]]
)</f>
        <v>0</v>
      </c>
      <c r="L1879" s="2" t="str">
        <f t="shared" si="207"/>
        <v/>
      </c>
      <c r="M1879" s="2" t="str">
        <f t="shared" si="208"/>
        <v/>
      </c>
      <c r="N1879" s="2">
        <v>36000</v>
      </c>
      <c r="O1879" s="2" t="s">
        <v>1069</v>
      </c>
      <c r="P1879" s="2">
        <v>53.602970280000001</v>
      </c>
      <c r="Q1879" s="2">
        <v>1929706.93</v>
      </c>
      <c r="R1879" s="2">
        <v>0.803642733</v>
      </c>
      <c r="S1879" s="2">
        <v>28931.13838</v>
      </c>
      <c r="T1879" s="6">
        <v>469304.8</v>
      </c>
    </row>
    <row r="1880" spans="1:20">
      <c r="A1880" s="5" t="s">
        <v>12</v>
      </c>
      <c r="B1880" s="2" t="s">
        <v>2475</v>
      </c>
      <c r="C1880" s="2" t="s">
        <v>14</v>
      </c>
      <c r="D1880" s="3" t="s">
        <v>15</v>
      </c>
      <c r="E1880" s="2" t="s">
        <v>2478</v>
      </c>
      <c r="F1880" s="2" t="str">
        <f t="shared" si="203"/>
        <v>STEEL</v>
      </c>
      <c r="G1880" s="2" t="str">
        <f t="shared" si="204"/>
        <v>CONTAINER ROUND-6856</v>
      </c>
      <c r="H1880" s="2" t="str">
        <f t="shared" si="205"/>
        <v>TOTAL NET WT.116 KGS</v>
      </c>
      <c r="I1880" s="15" t="str">
        <f t="shared" si="206"/>
        <v/>
      </c>
      <c r="J1880" s="15" t="str">
        <f t="shared" si="209"/>
        <v/>
      </c>
      <c r="K1880" s="2">
        <f ca="1">IFERROR(
TRIM(_xlfn.TEXTAFTER(_xlfn.TEXTBEFORE(_xlfn.TEXTAFTER(tblRaw[[#This Row],[GOODS DESCRIPTION]],"QTY"),"/")," ")),
tblRaw[[#This Row],[Unit of measure]]
)</f>
        <v>0</v>
      </c>
      <c r="L1880" s="2" t="str">
        <f t="shared" si="207"/>
        <v/>
      </c>
      <c r="M1880" s="2" t="str">
        <f t="shared" si="208"/>
        <v/>
      </c>
      <c r="N1880" s="2">
        <v>1392</v>
      </c>
      <c r="O1880" s="2" t="s">
        <v>1069</v>
      </c>
      <c r="P1880" s="2">
        <v>40.35355603</v>
      </c>
      <c r="Q1880" s="2">
        <v>56172.15</v>
      </c>
      <c r="R1880" s="2">
        <v>0.60500083999999998</v>
      </c>
      <c r="S1880" s="2">
        <v>842.16116939999995</v>
      </c>
      <c r="T1880" s="6">
        <v>13661</v>
      </c>
    </row>
    <row r="1881" spans="1:20">
      <c r="A1881" s="5" t="s">
        <v>12</v>
      </c>
      <c r="B1881" s="2" t="s">
        <v>2479</v>
      </c>
      <c r="C1881" s="2" t="s">
        <v>14</v>
      </c>
      <c r="D1881" s="3" t="s">
        <v>15</v>
      </c>
      <c r="E1881" s="2" t="s">
        <v>2480</v>
      </c>
      <c r="F1881" s="2" t="str">
        <f t="shared" si="203"/>
        <v>STAINLESS</v>
      </c>
      <c r="G1881" s="2" t="str">
        <f t="shared" si="204"/>
        <v>STEEL SPORTS BOTTLE 600ML S115-NP-21</v>
      </c>
      <c r="H1881" s="2" t="str">
        <f t="shared" si="205"/>
        <v>TOTAL NET WT - .991.872 KGS</v>
      </c>
      <c r="I1881" s="15" t="str">
        <f t="shared" si="206"/>
        <v>TOTAL</v>
      </c>
      <c r="J1881" s="15" t="str">
        <f t="shared" si="209"/>
        <v/>
      </c>
      <c r="K1881" s="2">
        <f ca="1">IFERROR(
TRIM(_xlfn.TEXTAFTER(_xlfn.TEXTBEFORE(_xlfn.TEXTAFTER(tblRaw[[#This Row],[GOODS DESCRIPTION]],"QTY"),"/")," ")),
tblRaw[[#This Row],[Unit of measure]]
)</f>
        <v>0</v>
      </c>
      <c r="L1881" s="2" t="str">
        <f t="shared" si="207"/>
        <v/>
      </c>
      <c r="M1881" s="2" t="str">
        <f t="shared" si="208"/>
        <v/>
      </c>
      <c r="N1881" s="2">
        <v>5904</v>
      </c>
      <c r="O1881" s="2" t="s">
        <v>1069</v>
      </c>
      <c r="P1881" s="2">
        <v>83.487137529999998</v>
      </c>
      <c r="Q1881" s="2">
        <v>492908.06</v>
      </c>
      <c r="R1881" s="2">
        <v>1.251681222</v>
      </c>
      <c r="S1881" s="2">
        <v>7389.925937</v>
      </c>
      <c r="T1881" s="6">
        <v>119875.3</v>
      </c>
    </row>
    <row r="1882" spans="1:20">
      <c r="A1882" s="5" t="s">
        <v>12</v>
      </c>
      <c r="B1882" s="2" t="s">
        <v>2479</v>
      </c>
      <c r="C1882" s="2" t="s">
        <v>14</v>
      </c>
      <c r="D1882" s="3" t="s">
        <v>15</v>
      </c>
      <c r="E1882" s="2" t="s">
        <v>2481</v>
      </c>
      <c r="F1882" s="2" t="str">
        <f t="shared" si="203"/>
        <v>STAINLESS</v>
      </c>
      <c r="G1882" s="2" t="str">
        <f t="shared" si="204"/>
        <v>STEEL SPORTS BOTTLE 750ML S-308-C6 -NP-20</v>
      </c>
      <c r="H1882" s="2" t="str">
        <f t="shared" si="205"/>
        <v>TOTAL N - ET WT.6053.616 KGS</v>
      </c>
      <c r="I1882" s="15" t="str">
        <f t="shared" si="206"/>
        <v>TOTAL</v>
      </c>
      <c r="J1882" s="15" t="str">
        <f t="shared" si="209"/>
        <v/>
      </c>
      <c r="K1882" s="2">
        <f ca="1">IFERROR(
TRIM(_xlfn.TEXTAFTER(_xlfn.TEXTBEFORE(_xlfn.TEXTAFTER(tblRaw[[#This Row],[GOODS DESCRIPTION]],"QTY"),"/")," ")),
tblRaw[[#This Row],[Unit of measure]]
)</f>
        <v>0</v>
      </c>
      <c r="L1882" s="2" t="str">
        <f t="shared" si="207"/>
        <v/>
      </c>
      <c r="M1882" s="2" t="str">
        <f t="shared" si="208"/>
        <v/>
      </c>
      <c r="N1882" s="2">
        <v>34992</v>
      </c>
      <c r="O1882" s="2" t="s">
        <v>1069</v>
      </c>
      <c r="P1882" s="2">
        <v>76.577856650000001</v>
      </c>
      <c r="Q1882" s="2">
        <v>2679612.36</v>
      </c>
      <c r="R1882" s="2">
        <v>1.1480938030000001</v>
      </c>
      <c r="S1882" s="2">
        <v>40174.09835</v>
      </c>
      <c r="T1882" s="6">
        <v>651681.69999999995</v>
      </c>
    </row>
    <row r="1883" spans="1:20">
      <c r="A1883" s="5" t="s">
        <v>12</v>
      </c>
      <c r="B1883" s="2" t="s">
        <v>2482</v>
      </c>
      <c r="C1883" s="2" t="s">
        <v>14</v>
      </c>
      <c r="D1883" s="3" t="s">
        <v>15</v>
      </c>
      <c r="E1883" s="2" t="s">
        <v>2483</v>
      </c>
      <c r="F1883" s="2" t="str">
        <f t="shared" si="203"/>
        <v>STEEL</v>
      </c>
      <c r="G1883" s="2" t="str">
        <f t="shared" si="204"/>
        <v>LUNCH BOX ROUND-9568</v>
      </c>
      <c r="H1883" s="2" t="str">
        <f t="shared" si="205"/>
        <v>TOTAL NET WT.947.64KGS</v>
      </c>
      <c r="I1883" s="15" t="str">
        <f t="shared" si="206"/>
        <v/>
      </c>
      <c r="J1883" s="15" t="str">
        <f t="shared" si="209"/>
        <v/>
      </c>
      <c r="K1883" s="2">
        <f ca="1">IFERROR(
TRIM(_xlfn.TEXTAFTER(_xlfn.TEXTBEFORE(_xlfn.TEXTAFTER(tblRaw[[#This Row],[GOODS DESCRIPTION]],"QTY"),"/")," ")),
tblRaw[[#This Row],[Unit of measure]]
)</f>
        <v>0</v>
      </c>
      <c r="L1883" s="2" t="str">
        <f t="shared" si="207"/>
        <v/>
      </c>
      <c r="M1883" s="2" t="str">
        <f t="shared" si="208"/>
        <v/>
      </c>
      <c r="N1883" s="2">
        <v>3576</v>
      </c>
      <c r="O1883" s="2" t="s">
        <v>1069</v>
      </c>
      <c r="P1883" s="2">
        <v>87.302472039999998</v>
      </c>
      <c r="Q1883" s="2">
        <v>312193.64</v>
      </c>
      <c r="R1883" s="2">
        <v>1.3247719579999999</v>
      </c>
      <c r="S1883" s="2">
        <v>4737.3845220000003</v>
      </c>
      <c r="T1883" s="6">
        <v>75925.5</v>
      </c>
    </row>
    <row r="1884" spans="1:20">
      <c r="A1884" s="5" t="s">
        <v>12</v>
      </c>
      <c r="B1884" s="2" t="s">
        <v>2482</v>
      </c>
      <c r="C1884" s="2" t="s">
        <v>14</v>
      </c>
      <c r="D1884" s="3" t="s">
        <v>15</v>
      </c>
      <c r="E1884" s="2" t="s">
        <v>2484</v>
      </c>
      <c r="F1884" s="2" t="str">
        <f t="shared" si="203"/>
        <v>STEEL</v>
      </c>
      <c r="G1884" s="2" t="str">
        <f t="shared" si="204"/>
        <v>LUNCH BOX 2LAYER-8504</v>
      </c>
      <c r="H1884" s="2" t="str">
        <f t="shared" si="205"/>
        <v>TOTAL NET.WT.5171.74 KGS</v>
      </c>
      <c r="I1884" s="15" t="str">
        <f t="shared" si="206"/>
        <v/>
      </c>
      <c r="J1884" s="15" t="str">
        <f t="shared" si="209"/>
        <v/>
      </c>
      <c r="K1884" s="2">
        <f ca="1">IFERROR(
TRIM(_xlfn.TEXTAFTER(_xlfn.TEXTBEFORE(_xlfn.TEXTAFTER(tblRaw[[#This Row],[GOODS DESCRIPTION]],"QTY"),"/")," ")),
tblRaw[[#This Row],[Unit of measure]]
)</f>
        <v>0</v>
      </c>
      <c r="L1884" s="2" t="str">
        <f t="shared" si="207"/>
        <v/>
      </c>
      <c r="M1884" s="2" t="str">
        <f t="shared" si="208"/>
        <v/>
      </c>
      <c r="N1884" s="2">
        <v>10812</v>
      </c>
      <c r="O1884" s="2" t="s">
        <v>1069</v>
      </c>
      <c r="P1884" s="2">
        <v>163.94204590000001</v>
      </c>
      <c r="Q1884" s="2">
        <v>1772541.4</v>
      </c>
      <c r="R1884" s="2">
        <v>2.4877396950000001</v>
      </c>
      <c r="S1884" s="2">
        <v>26897.441579999999</v>
      </c>
      <c r="T1884" s="6">
        <v>431082</v>
      </c>
    </row>
    <row r="1885" spans="1:20">
      <c r="A1885" s="5" t="s">
        <v>12</v>
      </c>
      <c r="B1885" s="2" t="s">
        <v>2482</v>
      </c>
      <c r="C1885" s="2" t="s">
        <v>14</v>
      </c>
      <c r="D1885" s="3" t="s">
        <v>15</v>
      </c>
      <c r="E1885" s="2" t="s">
        <v>2485</v>
      </c>
      <c r="F1885" s="2" t="str">
        <f t="shared" si="203"/>
        <v>STEEL</v>
      </c>
      <c r="G1885" s="2" t="str">
        <f t="shared" si="204"/>
        <v>LUNCH BOX -6527</v>
      </c>
      <c r="H1885" s="2" t="str">
        <f t="shared" si="205"/>
        <v>TOTAL NET.WT.5125KGS</v>
      </c>
      <c r="I1885" s="15" t="str">
        <f t="shared" si="206"/>
        <v/>
      </c>
      <c r="J1885" s="15" t="str">
        <f t="shared" si="209"/>
        <v/>
      </c>
      <c r="K1885" s="2">
        <f ca="1">IFERROR(
TRIM(_xlfn.TEXTAFTER(_xlfn.TEXTBEFORE(_xlfn.TEXTAFTER(tblRaw[[#This Row],[GOODS DESCRIPTION]],"QTY"),"/")," ")),
tblRaw[[#This Row],[Unit of measure]]
)</f>
        <v>0</v>
      </c>
      <c r="L1885" s="2" t="str">
        <f t="shared" si="207"/>
        <v/>
      </c>
      <c r="M1885" s="2" t="str">
        <f t="shared" si="208"/>
        <v/>
      </c>
      <c r="N1885" s="2">
        <v>12300</v>
      </c>
      <c r="O1885" s="2" t="s">
        <v>1069</v>
      </c>
      <c r="P1885" s="2">
        <v>149.2805626</v>
      </c>
      <c r="Q1885" s="2">
        <v>1836150.92</v>
      </c>
      <c r="R1885" s="2">
        <v>2.2652589170000001</v>
      </c>
      <c r="S1885" s="2">
        <v>27862.684669999999</v>
      </c>
      <c r="T1885" s="6">
        <v>446551.9</v>
      </c>
    </row>
    <row r="1886" spans="1:20">
      <c r="A1886" s="5" t="s">
        <v>12</v>
      </c>
      <c r="B1886" s="2" t="s">
        <v>2482</v>
      </c>
      <c r="C1886" s="2" t="s">
        <v>14</v>
      </c>
      <c r="D1886" s="3" t="s">
        <v>15</v>
      </c>
      <c r="E1886" s="2" t="s">
        <v>2486</v>
      </c>
      <c r="F1886" s="2" t="str">
        <f t="shared" si="203"/>
        <v>STEEL</v>
      </c>
      <c r="G1886" s="2" t="str">
        <f t="shared" si="204"/>
        <v>LUNCH BOX 3LAYER-8505</v>
      </c>
      <c r="H1886" s="2" t="str">
        <f t="shared" si="205"/>
        <v>TOTAL NET WT.10783.08 KGS</v>
      </c>
      <c r="I1886" s="15" t="str">
        <f t="shared" si="206"/>
        <v/>
      </c>
      <c r="J1886" s="15" t="str">
        <f t="shared" si="209"/>
        <v/>
      </c>
      <c r="K1886" s="2">
        <f ca="1">IFERROR(
TRIM(_xlfn.TEXTAFTER(_xlfn.TEXTBEFORE(_xlfn.TEXTAFTER(tblRaw[[#This Row],[GOODS DESCRIPTION]],"QTY"),"/")," ")),
tblRaw[[#This Row],[Unit of measure]]
)</f>
        <v>0</v>
      </c>
      <c r="L1886" s="2" t="str">
        <f t="shared" si="207"/>
        <v/>
      </c>
      <c r="M1886" s="2" t="str">
        <f t="shared" si="208"/>
        <v/>
      </c>
      <c r="N1886" s="2">
        <v>16632</v>
      </c>
      <c r="O1886" s="2" t="s">
        <v>1069</v>
      </c>
      <c r="P1886" s="2">
        <v>221.92155059999999</v>
      </c>
      <c r="Q1886" s="2">
        <v>3690999.23</v>
      </c>
      <c r="R1886" s="2">
        <v>3.367550085</v>
      </c>
      <c r="S1886" s="2">
        <v>56009.09302</v>
      </c>
      <c r="T1886" s="6">
        <v>897651</v>
      </c>
    </row>
    <row r="1887" spans="1:20">
      <c r="A1887" s="5" t="s">
        <v>12</v>
      </c>
      <c r="B1887" s="2" t="s">
        <v>2482</v>
      </c>
      <c r="C1887" s="2" t="s">
        <v>14</v>
      </c>
      <c r="D1887" s="3" t="s">
        <v>15</v>
      </c>
      <c r="E1887" s="2" t="s">
        <v>2487</v>
      </c>
      <c r="F1887" s="2" t="str">
        <f t="shared" si="203"/>
        <v>STEEL</v>
      </c>
      <c r="G1887" s="2" t="str">
        <f t="shared" si="204"/>
        <v>LUNCH BOX -6900</v>
      </c>
      <c r="H1887" s="2" t="str">
        <f t="shared" si="205"/>
        <v>TOTAL NET.WT. 4136.32KGS</v>
      </c>
      <c r="I1887" s="15" t="str">
        <f t="shared" si="206"/>
        <v/>
      </c>
      <c r="J1887" s="15" t="str">
        <f t="shared" si="209"/>
        <v/>
      </c>
      <c r="K1887" s="2">
        <f ca="1">IFERROR(
TRIM(_xlfn.TEXTAFTER(_xlfn.TEXTBEFORE(_xlfn.TEXTAFTER(tblRaw[[#This Row],[GOODS DESCRIPTION]],"QTY"),"/")," ")),
tblRaw[[#This Row],[Unit of measure]]
)</f>
        <v>0</v>
      </c>
      <c r="L1887" s="2" t="str">
        <f t="shared" si="207"/>
        <v/>
      </c>
      <c r="M1887" s="2" t="str">
        <f t="shared" si="208"/>
        <v/>
      </c>
      <c r="N1887" s="2">
        <v>35328</v>
      </c>
      <c r="O1887" s="2" t="s">
        <v>1069</v>
      </c>
      <c r="P1887" s="2">
        <v>53.11455729</v>
      </c>
      <c r="Q1887" s="2">
        <v>1876431.08</v>
      </c>
      <c r="R1887" s="2">
        <v>0.80598721200000001</v>
      </c>
      <c r="S1887" s="2">
        <v>28473.916239999999</v>
      </c>
      <c r="T1887" s="6">
        <v>456348</v>
      </c>
    </row>
    <row r="1888" spans="1:20">
      <c r="A1888" s="5" t="s">
        <v>12</v>
      </c>
      <c r="B1888" s="2" t="s">
        <v>2482</v>
      </c>
      <c r="C1888" s="2" t="s">
        <v>14</v>
      </c>
      <c r="D1888" s="3" t="s">
        <v>15</v>
      </c>
      <c r="E1888" s="2" t="s">
        <v>2488</v>
      </c>
      <c r="F1888" s="2" t="str">
        <f t="shared" si="203"/>
        <v>STEEL</v>
      </c>
      <c r="G1888" s="2" t="str">
        <f t="shared" si="204"/>
        <v>CONTAINER ROUND-6856</v>
      </c>
      <c r="H1888" s="2" t="str">
        <f t="shared" si="205"/>
        <v>TOTAL NET WT.220 KGS</v>
      </c>
      <c r="I1888" s="15" t="str">
        <f t="shared" si="206"/>
        <v/>
      </c>
      <c r="J1888" s="15" t="str">
        <f t="shared" si="209"/>
        <v/>
      </c>
      <c r="K1888" s="2">
        <f ca="1">IFERROR(
TRIM(_xlfn.TEXTAFTER(_xlfn.TEXTBEFORE(_xlfn.TEXTAFTER(tblRaw[[#This Row],[GOODS DESCRIPTION]],"QTY"),"/")," ")),
tblRaw[[#This Row],[Unit of measure]]
)</f>
        <v>0</v>
      </c>
      <c r="L1888" s="2" t="str">
        <f t="shared" si="207"/>
        <v/>
      </c>
      <c r="M1888" s="2" t="str">
        <f t="shared" si="208"/>
        <v/>
      </c>
      <c r="N1888" s="2">
        <v>2640</v>
      </c>
      <c r="O1888" s="2" t="s">
        <v>1069</v>
      </c>
      <c r="P1888" s="2">
        <v>39.985863639999998</v>
      </c>
      <c r="Q1888" s="2">
        <v>105562.68</v>
      </c>
      <c r="R1888" s="2">
        <v>0.60676576100000001</v>
      </c>
      <c r="S1888" s="2">
        <v>1601.8616079999999</v>
      </c>
      <c r="T1888" s="6">
        <v>25672.9</v>
      </c>
    </row>
    <row r="1889" spans="1:20">
      <c r="A1889" s="5" t="s">
        <v>12</v>
      </c>
      <c r="B1889" s="2" t="s">
        <v>2489</v>
      </c>
      <c r="C1889" s="2" t="s">
        <v>14</v>
      </c>
      <c r="D1889" s="3" t="s">
        <v>15</v>
      </c>
      <c r="E1889" s="2" t="s">
        <v>2490</v>
      </c>
      <c r="F1889" s="2" t="str">
        <f t="shared" si="203"/>
        <v>03-027I</v>
      </c>
      <c r="G1889" s="2" t="str">
        <f t="shared" si="204"/>
        <v>FAMILY CLOTH RACK 3LAYERS</v>
      </c>
      <c r="H1889" s="2" t="str">
        <f t="shared" si="205"/>
        <v>3600 PCS</v>
      </c>
      <c r="I1889" s="15" t="str">
        <f t="shared" si="206"/>
        <v>HOUS</v>
      </c>
      <c r="J1889" s="15" t="str">
        <f t="shared" si="209"/>
        <v/>
      </c>
      <c r="K1889" s="2">
        <f ca="1">IFERROR(
TRIM(_xlfn.TEXTAFTER(_xlfn.TEXTBEFORE(_xlfn.TEXTAFTER(tblRaw[[#This Row],[GOODS DESCRIPTION]],"QTY"),"/")," ")),
tblRaw[[#This Row],[Unit of measure]]
)</f>
        <v>0</v>
      </c>
      <c r="L1889" s="2" t="str">
        <f t="shared" si="207"/>
        <v/>
      </c>
      <c r="M1889" s="2" t="str">
        <f t="shared" si="208"/>
        <v/>
      </c>
      <c r="N1889" s="2">
        <v>3600</v>
      </c>
      <c r="O1889" s="2" t="s">
        <v>1069</v>
      </c>
      <c r="P1889" s="2">
        <v>834.15800000000002</v>
      </c>
      <c r="Q1889" s="2">
        <v>3002968.8</v>
      </c>
      <c r="R1889" s="2">
        <v>12.65793627</v>
      </c>
      <c r="S1889" s="2">
        <v>45568.57056</v>
      </c>
      <c r="T1889" s="6">
        <v>730322</v>
      </c>
    </row>
    <row r="1890" spans="1:20">
      <c r="A1890" s="5" t="s">
        <v>12</v>
      </c>
      <c r="B1890" s="2" t="s">
        <v>2491</v>
      </c>
      <c r="C1890" s="2" t="s">
        <v>14</v>
      </c>
      <c r="D1890" s="3" t="s">
        <v>15</v>
      </c>
      <c r="E1890" s="2" t="s">
        <v>2492</v>
      </c>
      <c r="F1890" s="2" t="str">
        <f t="shared" si="203"/>
        <v>03-027I</v>
      </c>
      <c r="G1890" s="2" t="str">
        <f t="shared" si="204"/>
        <v>FAMILY CLOTH RACK 3LAYERS</v>
      </c>
      <c r="H1890" s="2" t="str">
        <f t="shared" si="205"/>
        <v>1800 PCS</v>
      </c>
      <c r="I1890" s="15" t="str">
        <f t="shared" si="206"/>
        <v>HOUS</v>
      </c>
      <c r="J1890" s="15" t="str">
        <f t="shared" si="209"/>
        <v/>
      </c>
      <c r="K1890" s="2">
        <f ca="1">IFERROR(
TRIM(_xlfn.TEXTAFTER(_xlfn.TEXTBEFORE(_xlfn.TEXTAFTER(tblRaw[[#This Row],[GOODS DESCRIPTION]],"QTY"),"/")," ")),
tblRaw[[#This Row],[Unit of measure]]
)</f>
        <v>0</v>
      </c>
      <c r="L1890" s="2" t="str">
        <f t="shared" si="207"/>
        <v/>
      </c>
      <c r="M1890" s="2" t="str">
        <f t="shared" si="208"/>
        <v/>
      </c>
      <c r="N1890" s="2">
        <v>1800</v>
      </c>
      <c r="O1890" s="2" t="s">
        <v>1069</v>
      </c>
      <c r="P1890" s="2">
        <v>834.1043889</v>
      </c>
      <c r="Q1890" s="2">
        <v>1501387.9</v>
      </c>
      <c r="R1890" s="2">
        <v>12.65712274</v>
      </c>
      <c r="S1890" s="2">
        <v>22782.820940000001</v>
      </c>
      <c r="T1890" s="6">
        <v>365137.6</v>
      </c>
    </row>
    <row r="1891" spans="1:20">
      <c r="A1891" s="5" t="s">
        <v>12</v>
      </c>
      <c r="B1891" s="2" t="s">
        <v>2493</v>
      </c>
      <c r="C1891" s="2" t="s">
        <v>14</v>
      </c>
      <c r="D1891" s="3" t="s">
        <v>15</v>
      </c>
      <c r="E1891" s="2" t="s">
        <v>2494</v>
      </c>
      <c r="F1891" s="2" t="str">
        <f t="shared" si="203"/>
        <v>STAINLESS</v>
      </c>
      <c r="G1891" s="2" t="str">
        <f t="shared" si="204"/>
        <v>STEEL SPORTS BOTTLE 600ML S115-NP-21</v>
      </c>
      <c r="H1891" s="2" t="str">
        <f t="shared" si="205"/>
        <v>TOTAL NET WT - .2298.24 KGS</v>
      </c>
      <c r="I1891" s="15" t="str">
        <f t="shared" si="206"/>
        <v>TOTAL</v>
      </c>
      <c r="J1891" s="15" t="str">
        <f t="shared" si="209"/>
        <v/>
      </c>
      <c r="K1891" s="2">
        <f ca="1">IFERROR(
TRIM(_xlfn.TEXTAFTER(_xlfn.TEXTBEFORE(_xlfn.TEXTAFTER(tblRaw[[#This Row],[GOODS DESCRIPTION]],"QTY"),"/")," ")),
tblRaw[[#This Row],[Unit of measure]]
)</f>
        <v>0</v>
      </c>
      <c r="L1891" s="2" t="str">
        <f t="shared" si="207"/>
        <v/>
      </c>
      <c r="M1891" s="2" t="str">
        <f t="shared" si="208"/>
        <v/>
      </c>
      <c r="N1891" s="2">
        <v>13680</v>
      </c>
      <c r="O1891" s="2" t="s">
        <v>1069</v>
      </c>
      <c r="P1891" s="2">
        <v>82.658928360000004</v>
      </c>
      <c r="Q1891" s="2">
        <v>1130774.1399999999</v>
      </c>
      <c r="R1891" s="2">
        <v>1.254308473</v>
      </c>
      <c r="S1891" s="2">
        <v>17158.939910000001</v>
      </c>
      <c r="T1891" s="6">
        <v>275004.2</v>
      </c>
    </row>
    <row r="1892" spans="1:20">
      <c r="A1892" s="5" t="s">
        <v>12</v>
      </c>
      <c r="B1892" s="2" t="s">
        <v>2493</v>
      </c>
      <c r="C1892" s="2" t="s">
        <v>14</v>
      </c>
      <c r="D1892" s="3" t="s">
        <v>15</v>
      </c>
      <c r="E1892" s="2" t="s">
        <v>2495</v>
      </c>
      <c r="F1892" s="2" t="str">
        <f t="shared" si="203"/>
        <v>STAINLESS</v>
      </c>
      <c r="G1892" s="2" t="str">
        <f t="shared" si="204"/>
        <v>STEEL SPORTS BOTTLE 750ML S-308-C6 -NP-20</v>
      </c>
      <c r="H1892" s="2" t="str">
        <f t="shared" si="205"/>
        <v>TOTAL N - ET WT.2242.08 KGS</v>
      </c>
      <c r="I1892" s="15" t="str">
        <f t="shared" si="206"/>
        <v>TOTAL</v>
      </c>
      <c r="J1892" s="15" t="str">
        <f t="shared" si="209"/>
        <v/>
      </c>
      <c r="K1892" s="2">
        <f ca="1">IFERROR(
TRIM(_xlfn.TEXTAFTER(_xlfn.TEXTBEFORE(_xlfn.TEXTAFTER(tblRaw[[#This Row],[GOODS DESCRIPTION]],"QTY"),"/")," ")),
tblRaw[[#This Row],[Unit of measure]]
)</f>
        <v>0</v>
      </c>
      <c r="L1892" s="2" t="str">
        <f t="shared" si="207"/>
        <v/>
      </c>
      <c r="M1892" s="2" t="str">
        <f t="shared" si="208"/>
        <v/>
      </c>
      <c r="N1892" s="2">
        <v>12960</v>
      </c>
      <c r="O1892" s="2" t="s">
        <v>1069</v>
      </c>
      <c r="P1892" s="2">
        <v>74.990243059999997</v>
      </c>
      <c r="Q1892" s="2">
        <v>971873.55</v>
      </c>
      <c r="R1892" s="2">
        <v>1.137939955</v>
      </c>
      <c r="S1892" s="2">
        <v>14747.70182</v>
      </c>
      <c r="T1892" s="6">
        <v>236359.7</v>
      </c>
    </row>
    <row r="1893" spans="1:20">
      <c r="A1893" s="5" t="s">
        <v>12</v>
      </c>
      <c r="B1893" s="2" t="s">
        <v>2496</v>
      </c>
      <c r="C1893" s="2" t="s">
        <v>14</v>
      </c>
      <c r="D1893" s="3" t="s">
        <v>15</v>
      </c>
      <c r="E1893" s="2" t="s">
        <v>2497</v>
      </c>
      <c r="F1893" s="2" t="str">
        <f t="shared" si="203"/>
        <v>STEEL</v>
      </c>
      <c r="G1893" s="2" t="str">
        <f t="shared" si="204"/>
        <v>TEA STRAINER-NP-55</v>
      </c>
      <c r="H1893" s="2" t="str">
        <f t="shared" si="205"/>
        <v>TOTAL NET WT.1878.12 KGS</v>
      </c>
      <c r="I1893" s="15" t="str">
        <f t="shared" si="206"/>
        <v>TOTAL</v>
      </c>
      <c r="J1893" s="15" t="str">
        <f t="shared" si="209"/>
        <v/>
      </c>
      <c r="K1893" s="2">
        <f ca="1">IFERROR(
TRIM(_xlfn.TEXTAFTER(_xlfn.TEXTBEFORE(_xlfn.TEXTAFTER(tblRaw[[#This Row],[GOODS DESCRIPTION]],"QTY"),"/")," ")),
tblRaw[[#This Row],[Unit of measure]]
)</f>
        <v>0</v>
      </c>
      <c r="L1893" s="2" t="str">
        <f t="shared" si="207"/>
        <v/>
      </c>
      <c r="M1893" s="2" t="str">
        <f t="shared" si="208"/>
        <v/>
      </c>
      <c r="N1893" s="2">
        <v>39960</v>
      </c>
      <c r="O1893" s="2" t="s">
        <v>1069</v>
      </c>
      <c r="P1893" s="2">
        <v>23.569841839999999</v>
      </c>
      <c r="Q1893" s="2">
        <v>941850.88</v>
      </c>
      <c r="R1893" s="2">
        <v>0.35820428300000001</v>
      </c>
      <c r="S1893" s="2">
        <v>14313.84316</v>
      </c>
      <c r="T1893" s="6">
        <v>229058.1</v>
      </c>
    </row>
    <row r="1894" spans="1:20">
      <c r="A1894" s="5" t="s">
        <v>12</v>
      </c>
      <c r="B1894" s="2" t="s">
        <v>2496</v>
      </c>
      <c r="C1894" s="2" t="s">
        <v>14</v>
      </c>
      <c r="D1894" s="3" t="s">
        <v>15</v>
      </c>
      <c r="E1894" s="2" t="s">
        <v>2498</v>
      </c>
      <c r="F1894" s="2" t="str">
        <f t="shared" si="203"/>
        <v>STEEL</v>
      </c>
      <c r="G1894" s="2" t="str">
        <f t="shared" si="204"/>
        <v>ZHARA-NP-003</v>
      </c>
      <c r="H1894" s="2" t="str">
        <f t="shared" si="205"/>
        <v>TOTAL NET WT.2280 KGS</v>
      </c>
      <c r="I1894" s="15" t="str">
        <f t="shared" si="206"/>
        <v>TOTAL</v>
      </c>
      <c r="J1894" s="15" t="str">
        <f t="shared" si="209"/>
        <v/>
      </c>
      <c r="K1894" s="2">
        <f ca="1">IFERROR(
TRIM(_xlfn.TEXTAFTER(_xlfn.TEXTBEFORE(_xlfn.TEXTAFTER(tblRaw[[#This Row],[GOODS DESCRIPTION]],"QTY"),"/")," ")),
tblRaw[[#This Row],[Unit of measure]]
)</f>
        <v>0</v>
      </c>
      <c r="L1894" s="2" t="str">
        <f t="shared" si="207"/>
        <v/>
      </c>
      <c r="M1894" s="2" t="str">
        <f t="shared" si="208"/>
        <v/>
      </c>
      <c r="N1894" s="2">
        <v>24000</v>
      </c>
      <c r="O1894" s="2" t="s">
        <v>1069</v>
      </c>
      <c r="P1894" s="2">
        <v>32.635165829999998</v>
      </c>
      <c r="Q1894" s="2">
        <v>783243.98</v>
      </c>
      <c r="R1894" s="2">
        <v>0.495975165</v>
      </c>
      <c r="S1894" s="2">
        <v>11903.40395</v>
      </c>
      <c r="T1894" s="6">
        <v>190484.9</v>
      </c>
    </row>
    <row r="1895" spans="1:20">
      <c r="A1895" s="5" t="s">
        <v>12</v>
      </c>
      <c r="B1895" s="2" t="s">
        <v>2499</v>
      </c>
      <c r="C1895" s="2" t="s">
        <v>14</v>
      </c>
      <c r="D1895" s="3" t="s">
        <v>15</v>
      </c>
      <c r="E1895" s="2" t="s">
        <v>2500</v>
      </c>
      <c r="F1895" s="2" t="str">
        <f t="shared" si="203"/>
        <v>03-0271</v>
      </c>
      <c r="G1895" s="2" t="str">
        <f t="shared" si="204"/>
        <v>FAMILY CLOTH RACK 3LAYERS</v>
      </c>
      <c r="H1895" s="2" t="str">
        <f t="shared" si="205"/>
        <v>1800 PCS</v>
      </c>
      <c r="I1895" s="15" t="str">
        <f t="shared" si="206"/>
        <v>HOUS</v>
      </c>
      <c r="J1895" s="15" t="str">
        <f t="shared" si="209"/>
        <v/>
      </c>
      <c r="K1895" s="2">
        <f ca="1">IFERROR(
TRIM(_xlfn.TEXTAFTER(_xlfn.TEXTBEFORE(_xlfn.TEXTAFTER(tblRaw[[#This Row],[GOODS DESCRIPTION]],"QTY"),"/")," ")),
tblRaw[[#This Row],[Unit of measure]]
)</f>
        <v>0</v>
      </c>
      <c r="L1895" s="2" t="str">
        <f t="shared" si="207"/>
        <v/>
      </c>
      <c r="M1895" s="2" t="str">
        <f t="shared" si="208"/>
        <v/>
      </c>
      <c r="N1895" s="2">
        <v>10701</v>
      </c>
      <c r="O1895" s="2" t="s">
        <v>17</v>
      </c>
      <c r="P1895" s="2">
        <v>140.104208</v>
      </c>
      <c r="Q1895" s="2">
        <v>1499255.13</v>
      </c>
      <c r="R1895" s="2">
        <v>2.1292432830000001</v>
      </c>
      <c r="S1895" s="2">
        <v>22785.032370000001</v>
      </c>
      <c r="T1895" s="6">
        <v>364618.9</v>
      </c>
    </row>
    <row r="1896" spans="1:20">
      <c r="A1896" s="5" t="s">
        <v>12</v>
      </c>
      <c r="B1896" s="2" t="s">
        <v>2501</v>
      </c>
      <c r="C1896" s="2" t="s">
        <v>14</v>
      </c>
      <c r="D1896" s="3" t="s">
        <v>15</v>
      </c>
      <c r="E1896" s="2" t="s">
        <v>2207</v>
      </c>
      <c r="F1896" s="2" t="str">
        <f t="shared" si="203"/>
        <v>KWB-600F</v>
      </c>
      <c r="G1896" s="2" t="str">
        <f t="shared" si="204"/>
        <v/>
      </c>
      <c r="H1896" s="2" t="str">
        <f t="shared" si="205"/>
        <v/>
      </c>
      <c r="I1896" s="15" t="str">
        <f t="shared" si="206"/>
        <v/>
      </c>
      <c r="J1896" s="15" t="str">
        <f t="shared" si="209"/>
        <v/>
      </c>
      <c r="K1896" s="2">
        <f ca="1">IFERROR(
TRIM(_xlfn.TEXTAFTER(_xlfn.TEXTBEFORE(_xlfn.TEXTAFTER(tblRaw[[#This Row],[GOODS DESCRIPTION]],"QTY"),"/")," ")),
tblRaw[[#This Row],[Unit of measure]]
)</f>
        <v>0</v>
      </c>
      <c r="L1896" s="2" t="str">
        <f t="shared" si="207"/>
        <v/>
      </c>
      <c r="M1896" s="2" t="str">
        <f t="shared" si="208"/>
        <v/>
      </c>
      <c r="N1896" s="2">
        <v>50400</v>
      </c>
      <c r="O1896" s="2" t="s">
        <v>1069</v>
      </c>
      <c r="P1896" s="2">
        <v>76.684345239999999</v>
      </c>
      <c r="Q1896" s="2">
        <v>3864891</v>
      </c>
      <c r="R1896" s="2">
        <v>1.160126252</v>
      </c>
      <c r="S1896" s="2">
        <v>58470.363089999999</v>
      </c>
      <c r="T1896" s="6">
        <v>939941.5</v>
      </c>
    </row>
    <row r="1897" spans="1:20">
      <c r="A1897" s="5" t="s">
        <v>12</v>
      </c>
      <c r="B1897" s="2" t="s">
        <v>2502</v>
      </c>
      <c r="C1897" s="2" t="s">
        <v>14</v>
      </c>
      <c r="D1897" s="3" t="s">
        <v>15</v>
      </c>
      <c r="E1897" s="2" t="s">
        <v>2503</v>
      </c>
      <c r="F1897" s="2" t="str">
        <f t="shared" si="203"/>
        <v>STEEL</v>
      </c>
      <c r="G1897" s="2" t="str">
        <f t="shared" si="204"/>
        <v>TEA STRAINER -NP-55</v>
      </c>
      <c r="H1897" s="2" t="str">
        <f t="shared" si="205"/>
        <v>TOTAL NET WT.1878.12 KGS</v>
      </c>
      <c r="I1897" s="15" t="str">
        <f t="shared" si="206"/>
        <v>TOTAL</v>
      </c>
      <c r="J1897" s="15" t="str">
        <f t="shared" si="209"/>
        <v/>
      </c>
      <c r="K1897" s="2">
        <f ca="1">IFERROR(
TRIM(_xlfn.TEXTAFTER(_xlfn.TEXTBEFORE(_xlfn.TEXTAFTER(tblRaw[[#This Row],[GOODS DESCRIPTION]],"QTY"),"/")," ")),
tblRaw[[#This Row],[Unit of measure]]
)</f>
        <v>0</v>
      </c>
      <c r="L1897" s="2" t="str">
        <f t="shared" si="207"/>
        <v/>
      </c>
      <c r="M1897" s="2" t="str">
        <f t="shared" si="208"/>
        <v/>
      </c>
      <c r="N1897" s="2">
        <v>39960</v>
      </c>
      <c r="O1897" s="2" t="s">
        <v>1069</v>
      </c>
      <c r="P1897" s="2">
        <v>23.187279780000001</v>
      </c>
      <c r="Q1897" s="2">
        <v>926563.7</v>
      </c>
      <c r="R1897" s="2">
        <v>0.35755250199999999</v>
      </c>
      <c r="S1897" s="2">
        <v>14287.798000000001</v>
      </c>
      <c r="T1897" s="6">
        <v>225340.3</v>
      </c>
    </row>
    <row r="1898" spans="1:20">
      <c r="A1898" s="5" t="s">
        <v>12</v>
      </c>
      <c r="B1898" s="2" t="s">
        <v>2504</v>
      </c>
      <c r="C1898" s="2" t="s">
        <v>14</v>
      </c>
      <c r="D1898" s="3" t="s">
        <v>15</v>
      </c>
      <c r="E1898" s="2" t="s">
        <v>2505</v>
      </c>
      <c r="F1898" s="2" t="str">
        <f t="shared" si="203"/>
        <v>STAINLESS</v>
      </c>
      <c r="G1898" s="2" t="str">
        <f t="shared" si="204"/>
        <v>STEEL SPORTS BOTTLE 750ML S-308-C6 -NP-20</v>
      </c>
      <c r="H1898" s="2" t="str">
        <f t="shared" si="205"/>
        <v>TOTAL NET WT. 411.05 KGS</v>
      </c>
      <c r="I1898" s="15" t="str">
        <f t="shared" si="206"/>
        <v>TOTAL</v>
      </c>
      <c r="J1898" s="15" t="str">
        <f t="shared" si="209"/>
        <v/>
      </c>
      <c r="K1898" s="2">
        <f ca="1">IFERROR(
TRIM(_xlfn.TEXTAFTER(_xlfn.TEXTBEFORE(_xlfn.TEXTAFTER(tblRaw[[#This Row],[GOODS DESCRIPTION]],"QTY"),"/")," ")),
tblRaw[[#This Row],[Unit of measure]]
)</f>
        <v>0</v>
      </c>
      <c r="L1898" s="2" t="str">
        <f t="shared" si="207"/>
        <v/>
      </c>
      <c r="M1898" s="2" t="str">
        <f t="shared" si="208"/>
        <v/>
      </c>
      <c r="N1898" s="2">
        <v>2376</v>
      </c>
      <c r="O1898" s="2" t="s">
        <v>1069</v>
      </c>
      <c r="P1898" s="2">
        <v>74.222171720000006</v>
      </c>
      <c r="Q1898" s="2">
        <v>176351.88</v>
      </c>
      <c r="R1898" s="2">
        <v>1.1445207669999999</v>
      </c>
      <c r="S1898" s="2">
        <v>2719.3813420000001</v>
      </c>
      <c r="T1898" s="6">
        <v>42888.800000000003</v>
      </c>
    </row>
    <row r="1899" spans="1:20">
      <c r="A1899" s="5" t="s">
        <v>12</v>
      </c>
      <c r="B1899" s="2" t="s">
        <v>2504</v>
      </c>
      <c r="C1899" s="2" t="s">
        <v>14</v>
      </c>
      <c r="D1899" s="3" t="s">
        <v>15</v>
      </c>
      <c r="E1899" s="2" t="s">
        <v>2506</v>
      </c>
      <c r="F1899" s="2" t="str">
        <f t="shared" si="203"/>
        <v>STEEL</v>
      </c>
      <c r="G1899" s="2" t="str">
        <f t="shared" si="204"/>
        <v>ZHARA -NP-003</v>
      </c>
      <c r="H1899" s="2" t="str">
        <f t="shared" si="205"/>
        <v>MILD STEEL</v>
      </c>
      <c r="I1899" s="15" t="str">
        <f t="shared" si="206"/>
        <v>MILD</v>
      </c>
      <c r="J1899" s="15" t="str">
        <f t="shared" si="209"/>
        <v/>
      </c>
      <c r="K1899" s="2">
        <f ca="1">IFERROR(
TRIM(_xlfn.TEXTAFTER(_xlfn.TEXTBEFORE(_xlfn.TEXTAFTER(tblRaw[[#This Row],[GOODS DESCRIPTION]],"QTY"),"/")," ")),
tblRaw[[#This Row],[Unit of measure]]
)</f>
        <v>0</v>
      </c>
      <c r="L1899" s="2" t="str">
        <f t="shared" si="207"/>
        <v/>
      </c>
      <c r="M1899" s="2" t="str">
        <f t="shared" si="208"/>
        <v/>
      </c>
      <c r="N1899" s="2">
        <v>36000</v>
      </c>
      <c r="O1899" s="2" t="s">
        <v>1069</v>
      </c>
      <c r="P1899" s="2">
        <v>31.214826110000001</v>
      </c>
      <c r="Q1899" s="2">
        <v>1123733.74</v>
      </c>
      <c r="R1899" s="2">
        <v>0.48133887600000003</v>
      </c>
      <c r="S1899" s="2">
        <v>17328.199540000001</v>
      </c>
      <c r="T1899" s="6">
        <v>273292</v>
      </c>
    </row>
    <row r="1900" spans="1:20">
      <c r="A1900" s="5" t="s">
        <v>12</v>
      </c>
      <c r="B1900" s="2" t="s">
        <v>2504</v>
      </c>
      <c r="C1900" s="2" t="s">
        <v>14</v>
      </c>
      <c r="D1900" s="3" t="s">
        <v>15</v>
      </c>
      <c r="E1900" s="2" t="s">
        <v>2507</v>
      </c>
      <c r="F1900" s="2" t="str">
        <f t="shared" si="203"/>
        <v>STEEL</v>
      </c>
      <c r="G1900" s="2" t="str">
        <f t="shared" si="204"/>
        <v>PEELER -MP-196</v>
      </c>
      <c r="H1900" s="2" t="str">
        <f t="shared" si="205"/>
        <v>MILD STEEL</v>
      </c>
      <c r="I1900" s="15" t="str">
        <f t="shared" si="206"/>
        <v>MILD</v>
      </c>
      <c r="J1900" s="15" t="str">
        <f t="shared" si="209"/>
        <v/>
      </c>
      <c r="K1900" s="2">
        <f ca="1">IFERROR(
TRIM(_xlfn.TEXTAFTER(_xlfn.TEXTBEFORE(_xlfn.TEXTAFTER(tblRaw[[#This Row],[GOODS DESCRIPTION]],"QTY"),"/")," ")),
tblRaw[[#This Row],[Unit of measure]]
)</f>
        <v>0</v>
      </c>
      <c r="L1900" s="2" t="str">
        <f t="shared" si="207"/>
        <v/>
      </c>
      <c r="M1900" s="2" t="str">
        <f t="shared" si="208"/>
        <v/>
      </c>
      <c r="N1900" s="2">
        <v>60000</v>
      </c>
      <c r="O1900" s="2" t="s">
        <v>1069</v>
      </c>
      <c r="P1900" s="2">
        <v>36.717194829999997</v>
      </c>
      <c r="Q1900" s="2">
        <v>2203031.69</v>
      </c>
      <c r="R1900" s="2">
        <v>0.56618650500000001</v>
      </c>
      <c r="S1900" s="2">
        <v>33971.190289999999</v>
      </c>
      <c r="T1900" s="6">
        <v>535777.30000000005</v>
      </c>
    </row>
    <row r="1901" spans="1:20">
      <c r="A1901" s="5" t="s">
        <v>12</v>
      </c>
      <c r="B1901" s="2" t="s">
        <v>2504</v>
      </c>
      <c r="C1901" s="2" t="s">
        <v>14</v>
      </c>
      <c r="D1901" s="3" t="s">
        <v>15</v>
      </c>
      <c r="E1901" s="2" t="s">
        <v>2508</v>
      </c>
      <c r="F1901" s="2" t="str">
        <f t="shared" si="203"/>
        <v>STAINLESS</v>
      </c>
      <c r="G1901" s="2" t="str">
        <f t="shared" si="204"/>
        <v>STEEL COLA BOTTLE 750ML SK750 -SL-01</v>
      </c>
      <c r="H1901" s="2" t="str">
        <f t="shared" si="205"/>
        <v>TOTAL NET WT.1733.76 KGS</v>
      </c>
      <c r="I1901" s="15" t="str">
        <f t="shared" si="206"/>
        <v/>
      </c>
      <c r="J1901" s="15" t="str">
        <f t="shared" si="209"/>
        <v/>
      </c>
      <c r="K1901" s="2">
        <f ca="1">IFERROR(
TRIM(_xlfn.TEXTAFTER(_xlfn.TEXTBEFORE(_xlfn.TEXTAFTER(tblRaw[[#This Row],[GOODS DESCRIPTION]],"QTY"),"/")," ")),
tblRaw[[#This Row],[Unit of measure]]
)</f>
        <v>0</v>
      </c>
      <c r="L1901" s="2" t="str">
        <f t="shared" si="207"/>
        <v/>
      </c>
      <c r="M1901" s="2" t="str">
        <f t="shared" si="208"/>
        <v/>
      </c>
      <c r="N1901" s="2">
        <v>10080</v>
      </c>
      <c r="O1901" s="2" t="s">
        <v>1069</v>
      </c>
      <c r="P1901" s="2">
        <v>90.678670629999999</v>
      </c>
      <c r="Q1901" s="2">
        <v>914041</v>
      </c>
      <c r="R1901" s="2">
        <v>1.3982832789999999</v>
      </c>
      <c r="S1901" s="2">
        <v>14094.695449999999</v>
      </c>
      <c r="T1901" s="6">
        <v>222294.8</v>
      </c>
    </row>
    <row r="1902" spans="1:20">
      <c r="A1902" s="5" t="s">
        <v>12</v>
      </c>
      <c r="B1902" s="2" t="s">
        <v>2504</v>
      </c>
      <c r="C1902" s="2" t="s">
        <v>14</v>
      </c>
      <c r="D1902" s="3" t="s">
        <v>15</v>
      </c>
      <c r="E1902" s="2" t="s">
        <v>2509</v>
      </c>
      <c r="F1902" s="2" t="str">
        <f t="shared" si="203"/>
        <v>STAINLESS</v>
      </c>
      <c r="G1902" s="2" t="str">
        <f t="shared" si="204"/>
        <v>STEEL SPORTS BOTTLE 600ML S115-NP-21</v>
      </c>
      <c r="H1902" s="2" t="str">
        <f t="shared" si="205"/>
        <v>TOTAL NET WT. 2104.70 KGS</v>
      </c>
      <c r="I1902" s="15" t="str">
        <f t="shared" si="206"/>
        <v>TOTAL</v>
      </c>
      <c r="J1902" s="15" t="str">
        <f t="shared" si="209"/>
        <v/>
      </c>
      <c r="K1902" s="2">
        <f ca="1">IFERROR(
TRIM(_xlfn.TEXTAFTER(_xlfn.TEXTBEFORE(_xlfn.TEXTAFTER(tblRaw[[#This Row],[GOODS DESCRIPTION]],"QTY"),"/")," ")),
tblRaw[[#This Row],[Unit of measure]]
)</f>
        <v>0</v>
      </c>
      <c r="L1902" s="2" t="str">
        <f t="shared" si="207"/>
        <v/>
      </c>
      <c r="M1902" s="2" t="str">
        <f t="shared" si="208"/>
        <v/>
      </c>
      <c r="N1902" s="2">
        <v>12528</v>
      </c>
      <c r="O1902" s="2" t="s">
        <v>1069</v>
      </c>
      <c r="P1902" s="2">
        <v>81.812311620000003</v>
      </c>
      <c r="Q1902" s="2">
        <v>1024944.64</v>
      </c>
      <c r="R1902" s="2">
        <v>1.261562246</v>
      </c>
      <c r="S1902" s="2">
        <v>15804.85181</v>
      </c>
      <c r="T1902" s="6">
        <v>249266.5</v>
      </c>
    </row>
    <row r="1903" spans="1:20">
      <c r="A1903" s="5" t="s">
        <v>12</v>
      </c>
      <c r="B1903" s="2" t="s">
        <v>2504</v>
      </c>
      <c r="C1903" s="2" t="s">
        <v>14</v>
      </c>
      <c r="D1903" s="3" t="s">
        <v>15</v>
      </c>
      <c r="E1903" s="2" t="s">
        <v>2510</v>
      </c>
      <c r="F1903" s="2" t="str">
        <f t="shared" si="203"/>
        <v>STAINLESS</v>
      </c>
      <c r="G1903" s="2" t="str">
        <f t="shared" si="204"/>
        <v>STEEL SPORTS BOTTLE 750ML S-308-C6 -NP-20</v>
      </c>
      <c r="H1903" s="2" t="str">
        <f t="shared" si="205"/>
        <v>TOTAL NET WT. 3045.49 KGS</v>
      </c>
      <c r="I1903" s="15" t="str">
        <f t="shared" si="206"/>
        <v>TOTAL</v>
      </c>
      <c r="J1903" s="15" t="str">
        <f t="shared" si="209"/>
        <v/>
      </c>
      <c r="K1903" s="2">
        <f ca="1">IFERROR(
TRIM(_xlfn.TEXTAFTER(_xlfn.TEXTBEFORE(_xlfn.TEXTAFTER(tblRaw[[#This Row],[GOODS DESCRIPTION]],"QTY"),"/")," ")),
tblRaw[[#This Row],[Unit of measure]]
)</f>
        <v>0</v>
      </c>
      <c r="L1903" s="2" t="str">
        <f t="shared" si="207"/>
        <v/>
      </c>
      <c r="M1903" s="2" t="str">
        <f t="shared" si="208"/>
        <v/>
      </c>
      <c r="N1903" s="2">
        <v>17604</v>
      </c>
      <c r="O1903" s="2" t="s">
        <v>1069</v>
      </c>
      <c r="P1903" s="2">
        <v>74.219589869999993</v>
      </c>
      <c r="Q1903" s="2">
        <v>1306561.6599999999</v>
      </c>
      <c r="R1903" s="2">
        <v>1.1444809540000001</v>
      </c>
      <c r="S1903" s="2">
        <v>20147.442709999999</v>
      </c>
      <c r="T1903" s="6">
        <v>317755.8</v>
      </c>
    </row>
    <row r="1904" spans="1:20">
      <c r="A1904" s="5" t="s">
        <v>12</v>
      </c>
      <c r="B1904" s="2" t="s">
        <v>2504</v>
      </c>
      <c r="C1904" s="2" t="s">
        <v>14</v>
      </c>
      <c r="D1904" s="3" t="s">
        <v>15</v>
      </c>
      <c r="E1904" s="2" t="s">
        <v>2511</v>
      </c>
      <c r="F1904" s="2" t="str">
        <f t="shared" si="203"/>
        <v>STEEL</v>
      </c>
      <c r="G1904" s="2" t="str">
        <f t="shared" si="204"/>
        <v>MESAURING SPOON 4 PC SET -SJ-05</v>
      </c>
      <c r="H1904" s="2" t="str">
        <f t="shared" si="205"/>
        <v>MILD STEEL</v>
      </c>
      <c r="I1904" s="15" t="str">
        <f t="shared" si="206"/>
        <v>MILD</v>
      </c>
      <c r="J1904" s="15" t="str">
        <f t="shared" si="209"/>
        <v/>
      </c>
      <c r="K1904" s="2">
        <f ca="1">IFERROR(
TRIM(_xlfn.TEXTAFTER(_xlfn.TEXTBEFORE(_xlfn.TEXTAFTER(tblRaw[[#This Row],[GOODS DESCRIPTION]],"QTY"),"/")," ")),
tblRaw[[#This Row],[Unit of measure]]
)</f>
        <v>0</v>
      </c>
      <c r="L1904" s="2" t="str">
        <f t="shared" si="207"/>
        <v/>
      </c>
      <c r="M1904" s="2" t="str">
        <f t="shared" si="208"/>
        <v/>
      </c>
      <c r="N1904" s="2">
        <v>1000</v>
      </c>
      <c r="O1904" s="2" t="s">
        <v>2187</v>
      </c>
      <c r="P1904" s="2">
        <v>40.04278</v>
      </c>
      <c r="Q1904" s="2">
        <v>40042.78</v>
      </c>
      <c r="R1904" s="2">
        <v>0.61746769499999998</v>
      </c>
      <c r="S1904" s="2">
        <v>617.46769470000004</v>
      </c>
      <c r="T1904" s="6">
        <v>9738.4</v>
      </c>
    </row>
    <row r="1905" spans="1:20">
      <c r="A1905" s="5" t="s">
        <v>12</v>
      </c>
      <c r="B1905" s="2" t="s">
        <v>2504</v>
      </c>
      <c r="C1905" s="2" t="s">
        <v>14</v>
      </c>
      <c r="D1905" s="3" t="s">
        <v>15</v>
      </c>
      <c r="E1905" s="2" t="s">
        <v>2512</v>
      </c>
      <c r="F1905" s="2" t="str">
        <f t="shared" si="203"/>
        <v>STAINLESS</v>
      </c>
      <c r="G1905" s="2" t="str">
        <f t="shared" si="204"/>
        <v>STEEL SPORTS BOTTLE 600ML S115-NP-21</v>
      </c>
      <c r="H1905" s="2" t="str">
        <f t="shared" si="205"/>
        <v>TOTAL NET WT.2001.89 KGS</v>
      </c>
      <c r="I1905" s="15" t="str">
        <f t="shared" si="206"/>
        <v>TOTAL</v>
      </c>
      <c r="J1905" s="15" t="str">
        <f t="shared" si="209"/>
        <v/>
      </c>
      <c r="K1905" s="2">
        <f ca="1">IFERROR(
TRIM(_xlfn.TEXTAFTER(_xlfn.TEXTBEFORE(_xlfn.TEXTAFTER(tblRaw[[#This Row],[GOODS DESCRIPTION]],"QTY"),"/")," ")),
tblRaw[[#This Row],[Unit of measure]]
)</f>
        <v>0</v>
      </c>
      <c r="L1905" s="2" t="str">
        <f t="shared" si="207"/>
        <v/>
      </c>
      <c r="M1905" s="2" t="str">
        <f t="shared" si="208"/>
        <v/>
      </c>
      <c r="N1905" s="2">
        <v>11916</v>
      </c>
      <c r="O1905" s="2" t="s">
        <v>1069</v>
      </c>
      <c r="P1905" s="2">
        <v>81.809467100000006</v>
      </c>
      <c r="Q1905" s="2">
        <v>974841.61</v>
      </c>
      <c r="R1905" s="2">
        <v>1.261518382</v>
      </c>
      <c r="S1905" s="2">
        <v>15032.253049999999</v>
      </c>
      <c r="T1905" s="6">
        <v>237081.5</v>
      </c>
    </row>
    <row r="1906" spans="1:20">
      <c r="A1906" s="5" t="s">
        <v>12</v>
      </c>
      <c r="B1906" s="2" t="s">
        <v>2513</v>
      </c>
      <c r="C1906" s="2" t="s">
        <v>14</v>
      </c>
      <c r="D1906" s="3" t="s">
        <v>15</v>
      </c>
      <c r="E1906" s="2" t="s">
        <v>2514</v>
      </c>
      <c r="F1906" s="2" t="str">
        <f t="shared" si="203"/>
        <v>STAINLESS</v>
      </c>
      <c r="G1906" s="2" t="str">
        <f t="shared" si="204"/>
        <v>STEEL SPORTS BOTTLE 750ML S-308-C6 -NP-20</v>
      </c>
      <c r="H1906" s="2" t="str">
        <f t="shared" si="205"/>
        <v>TOTAL NET WT. 2837.92KGS</v>
      </c>
      <c r="I1906" s="15" t="str">
        <f t="shared" si="206"/>
        <v>TOTAL</v>
      </c>
      <c r="J1906" s="15" t="str">
        <f t="shared" si="209"/>
        <v/>
      </c>
      <c r="K1906" s="2">
        <f ca="1">IFERROR(
TRIM(_xlfn.TEXTAFTER(_xlfn.TEXTBEFORE(_xlfn.TEXTAFTER(tblRaw[[#This Row],[GOODS DESCRIPTION]],"QTY"),"/")," ")),
tblRaw[[#This Row],[Unit of measure]]
)</f>
        <v>0</v>
      </c>
      <c r="L1906" s="2" t="str">
        <f t="shared" si="207"/>
        <v/>
      </c>
      <c r="M1906" s="2" t="str">
        <f t="shared" si="208"/>
        <v/>
      </c>
      <c r="N1906" s="2">
        <v>16596</v>
      </c>
      <c r="O1906" s="2" t="s">
        <v>1069</v>
      </c>
      <c r="P1906" s="2">
        <v>74.206338270000003</v>
      </c>
      <c r="Q1906" s="2">
        <v>1231528.3899999999</v>
      </c>
      <c r="R1906" s="2">
        <v>1.1442766120000001</v>
      </c>
      <c r="S1906" s="2">
        <v>18990.414649999999</v>
      </c>
      <c r="T1906" s="6">
        <v>299507.7</v>
      </c>
    </row>
    <row r="1907" spans="1:20">
      <c r="A1907" s="5" t="s">
        <v>12</v>
      </c>
      <c r="B1907" s="2" t="s">
        <v>2515</v>
      </c>
      <c r="C1907" s="2" t="s">
        <v>14</v>
      </c>
      <c r="D1907" s="3" t="s">
        <v>18</v>
      </c>
      <c r="E1907" s="2" t="s">
        <v>2516</v>
      </c>
      <c r="F1907" s="2" t="str">
        <f t="shared" si="203"/>
        <v>STEEL</v>
      </c>
      <c r="G1907" s="2" t="str">
        <f t="shared" si="204"/>
        <v>SCRUBBER -ANG537</v>
      </c>
      <c r="H1907" s="2" t="str">
        <f t="shared" si="205"/>
        <v>TOTAL NET WT.8549.20 KGS</v>
      </c>
      <c r="I1907" s="15" t="str">
        <f t="shared" si="206"/>
        <v/>
      </c>
      <c r="J1907" s="15" t="str">
        <f t="shared" si="209"/>
        <v/>
      </c>
      <c r="K1907" s="2">
        <f ca="1">IFERROR(
TRIM(_xlfn.TEXTAFTER(_xlfn.TEXTBEFORE(_xlfn.TEXTAFTER(tblRaw[[#This Row],[GOODS DESCRIPTION]],"QTY"),"/")," ")),
tblRaw[[#This Row],[Unit of measure]]
)</f>
        <v>0</v>
      </c>
      <c r="L1907" s="2" t="str">
        <f t="shared" si="207"/>
        <v/>
      </c>
      <c r="M1907" s="2" t="str">
        <f t="shared" si="208"/>
        <v/>
      </c>
      <c r="N1907" s="2">
        <v>318384</v>
      </c>
      <c r="O1907" s="2" t="s">
        <v>1069</v>
      </c>
      <c r="P1907" s="2">
        <v>4.9643845170000001</v>
      </c>
      <c r="Q1907" s="2">
        <v>1580580.6</v>
      </c>
      <c r="R1907" s="2">
        <v>7.6967201999999998E-2</v>
      </c>
      <c r="S1907" s="2">
        <v>24505.12558</v>
      </c>
      <c r="T1907" s="6">
        <v>489663.9</v>
      </c>
    </row>
    <row r="1908" spans="1:20">
      <c r="A1908" s="5" t="s">
        <v>12</v>
      </c>
      <c r="B1908" s="2" t="s">
        <v>2517</v>
      </c>
      <c r="C1908" s="2" t="s">
        <v>14</v>
      </c>
      <c r="D1908" s="3" t="s">
        <v>15</v>
      </c>
      <c r="E1908" s="2" t="s">
        <v>2518</v>
      </c>
      <c r="F1908" s="2" t="str">
        <f t="shared" si="203"/>
        <v>MILD</v>
      </c>
      <c r="G1908" s="2" t="str">
        <f t="shared" si="204"/>
        <v>STEEL MULTI FUNCTION CLOTH STAND-RYX-02-021A</v>
      </c>
      <c r="H1908" s="2" t="str">
        <f t="shared" si="205"/>
        <v>DPD CLIENT</v>
      </c>
      <c r="I1908" s="15" t="str">
        <f t="shared" si="206"/>
        <v/>
      </c>
      <c r="J1908" s="15" t="str">
        <f t="shared" si="209"/>
        <v/>
      </c>
      <c r="K1908" s="2">
        <f ca="1">IFERROR(
TRIM(_xlfn.TEXTAFTER(_xlfn.TEXTBEFORE(_xlfn.TEXTAFTER(tblRaw[[#This Row],[GOODS DESCRIPTION]],"QTY"),"/")," ")),
tblRaw[[#This Row],[Unit of measure]]
)</f>
        <v>0</v>
      </c>
      <c r="L1908" s="2" t="str">
        <f t="shared" si="207"/>
        <v/>
      </c>
      <c r="M1908" s="2" t="str">
        <f t="shared" si="208"/>
        <v/>
      </c>
      <c r="N1908" s="2">
        <v>1206</v>
      </c>
      <c r="O1908" s="2" t="s">
        <v>1069</v>
      </c>
      <c r="P1908" s="2">
        <v>610.97289390000003</v>
      </c>
      <c r="Q1908" s="2">
        <v>736833.31</v>
      </c>
      <c r="R1908" s="2">
        <v>9.4724479670000008</v>
      </c>
      <c r="S1908" s="2">
        <v>11423.77225</v>
      </c>
      <c r="T1908" s="6">
        <v>179197.8</v>
      </c>
    </row>
    <row r="1909" spans="1:20">
      <c r="A1909" s="5" t="s">
        <v>12</v>
      </c>
      <c r="B1909" s="2" t="s">
        <v>2517</v>
      </c>
      <c r="C1909" s="2" t="s">
        <v>14</v>
      </c>
      <c r="D1909" s="3" t="s">
        <v>15</v>
      </c>
      <c r="E1909" s="2" t="s">
        <v>2519</v>
      </c>
      <c r="F1909" s="2" t="str">
        <f t="shared" si="203"/>
        <v>STEEL</v>
      </c>
      <c r="G1909" s="2" t="str">
        <f t="shared" si="204"/>
        <v>LUNCH BOX ROUND-9568</v>
      </c>
      <c r="H1909" s="2" t="str">
        <f t="shared" si="205"/>
        <v>TOTAL NET WT.3898.68 KGS</v>
      </c>
      <c r="I1909" s="15" t="str">
        <f t="shared" si="206"/>
        <v/>
      </c>
      <c r="J1909" s="15" t="str">
        <f t="shared" si="209"/>
        <v/>
      </c>
      <c r="K1909" s="2">
        <f ca="1">IFERROR(
TRIM(_xlfn.TEXTAFTER(_xlfn.TEXTBEFORE(_xlfn.TEXTAFTER(tblRaw[[#This Row],[GOODS DESCRIPTION]],"QTY"),"/")," ")),
tblRaw[[#This Row],[Unit of measure]]
)</f>
        <v>0</v>
      </c>
      <c r="L1909" s="2" t="str">
        <f t="shared" si="207"/>
        <v/>
      </c>
      <c r="M1909" s="2" t="str">
        <f t="shared" si="208"/>
        <v/>
      </c>
      <c r="N1909" s="2">
        <v>14712</v>
      </c>
      <c r="O1909" s="2" t="s">
        <v>1069</v>
      </c>
      <c r="P1909" s="2">
        <v>85.581716290000003</v>
      </c>
      <c r="Q1909" s="2">
        <v>1259078.21</v>
      </c>
      <c r="R1909" s="2">
        <v>1.3268483149999999</v>
      </c>
      <c r="S1909" s="2">
        <v>19520.592400000001</v>
      </c>
      <c r="T1909" s="6">
        <v>306207.8</v>
      </c>
    </row>
    <row r="1910" spans="1:20">
      <c r="A1910" s="5" t="s">
        <v>12</v>
      </c>
      <c r="B1910" s="2" t="s">
        <v>2517</v>
      </c>
      <c r="C1910" s="2" t="s">
        <v>14</v>
      </c>
      <c r="D1910" s="3" t="s">
        <v>15</v>
      </c>
      <c r="E1910" s="2" t="s">
        <v>2520</v>
      </c>
      <c r="F1910" s="2" t="str">
        <f t="shared" si="203"/>
        <v>STEEL</v>
      </c>
      <c r="G1910" s="2" t="str">
        <f t="shared" si="204"/>
        <v>LUNCH BOX RECTANGLE-9707</v>
      </c>
      <c r="H1910" s="2" t="str">
        <f t="shared" si="205"/>
        <v>TOTAL NET WT.4143.90 KGS</v>
      </c>
      <c r="I1910" s="15" t="str">
        <f t="shared" si="206"/>
        <v/>
      </c>
      <c r="J1910" s="15" t="str">
        <f t="shared" si="209"/>
        <v/>
      </c>
      <c r="K1910" s="2">
        <f ca="1">IFERROR(
TRIM(_xlfn.TEXTAFTER(_xlfn.TEXTBEFORE(_xlfn.TEXTAFTER(tblRaw[[#This Row],[GOODS DESCRIPTION]],"QTY"),"/")," ")),
tblRaw[[#This Row],[Unit of measure]]
)</f>
        <v>0</v>
      </c>
      <c r="L1910" s="2" t="str">
        <f t="shared" si="207"/>
        <v/>
      </c>
      <c r="M1910" s="2" t="str">
        <f t="shared" si="208"/>
        <v/>
      </c>
      <c r="N1910" s="2">
        <v>13680</v>
      </c>
      <c r="O1910" s="2" t="s">
        <v>1069</v>
      </c>
      <c r="P1910" s="2">
        <v>107.14046999999999</v>
      </c>
      <c r="Q1910" s="2">
        <v>1465681.63</v>
      </c>
      <c r="R1910" s="2">
        <v>1.6610925590000001</v>
      </c>
      <c r="S1910" s="2">
        <v>22723.746200000001</v>
      </c>
      <c r="T1910" s="6">
        <v>356453.8</v>
      </c>
    </row>
    <row r="1911" spans="1:20">
      <c r="A1911" s="5" t="s">
        <v>12</v>
      </c>
      <c r="B1911" s="2" t="s">
        <v>2521</v>
      </c>
      <c r="C1911" s="2" t="s">
        <v>14</v>
      </c>
      <c r="D1911" s="3" t="s">
        <v>15</v>
      </c>
      <c r="E1911" s="2" t="s">
        <v>2522</v>
      </c>
      <c r="F1911" s="2" t="str">
        <f t="shared" si="203"/>
        <v>STEEL</v>
      </c>
      <c r="G1911" s="2" t="str">
        <f t="shared" si="204"/>
        <v>LUNCH BOX 3 LAYER-6505</v>
      </c>
      <c r="H1911" s="2" t="str">
        <f t="shared" si="205"/>
        <v>TOTAL NET WT.10783.08 KGS</v>
      </c>
      <c r="I1911" s="15" t="str">
        <f t="shared" si="206"/>
        <v/>
      </c>
      <c r="J1911" s="15" t="str">
        <f t="shared" si="209"/>
        <v/>
      </c>
      <c r="K1911" s="2">
        <f ca="1">IFERROR(
TRIM(_xlfn.TEXTAFTER(_xlfn.TEXTBEFORE(_xlfn.TEXTAFTER(tblRaw[[#This Row],[GOODS DESCRIPTION]],"QTY"),"/")," ")),
tblRaw[[#This Row],[Unit of measure]]
)</f>
        <v>0</v>
      </c>
      <c r="L1911" s="2" t="str">
        <f t="shared" si="207"/>
        <v/>
      </c>
      <c r="M1911" s="2" t="str">
        <f t="shared" si="208"/>
        <v/>
      </c>
      <c r="N1911" s="2">
        <v>16632</v>
      </c>
      <c r="O1911" s="2" t="s">
        <v>1069</v>
      </c>
      <c r="P1911" s="2">
        <v>217.50612430000001</v>
      </c>
      <c r="Q1911" s="2">
        <v>3617561.86</v>
      </c>
      <c r="R1911" s="2">
        <v>3.372187974</v>
      </c>
      <c r="S1911" s="2">
        <v>56086.230389999997</v>
      </c>
      <c r="T1911" s="6">
        <v>879791</v>
      </c>
    </row>
    <row r="1912" spans="1:20">
      <c r="A1912" s="5" t="s">
        <v>12</v>
      </c>
      <c r="B1912" s="2" t="s">
        <v>2521</v>
      </c>
      <c r="C1912" s="2" t="s">
        <v>14</v>
      </c>
      <c r="D1912" s="3" t="s">
        <v>15</v>
      </c>
      <c r="E1912" s="2" t="s">
        <v>2523</v>
      </c>
      <c r="F1912" s="2" t="str">
        <f t="shared" si="203"/>
        <v>STEEL</v>
      </c>
      <c r="G1912" s="2" t="str">
        <f t="shared" si="204"/>
        <v>LUNCH BOX ROUND- 9568</v>
      </c>
      <c r="H1912" s="2" t="str">
        <f t="shared" si="205"/>
        <v>TOTAL NT WT.241.68 KGS</v>
      </c>
      <c r="I1912" s="15" t="str">
        <f t="shared" si="206"/>
        <v/>
      </c>
      <c r="J1912" s="15" t="str">
        <f t="shared" si="209"/>
        <v/>
      </c>
      <c r="K1912" s="2">
        <f ca="1">IFERROR(
TRIM(_xlfn.TEXTAFTER(_xlfn.TEXTBEFORE(_xlfn.TEXTAFTER(tblRaw[[#This Row],[GOODS DESCRIPTION]],"QTY"),"/")," ")),
tblRaw[[#This Row],[Unit of measure]]
)</f>
        <v>0</v>
      </c>
      <c r="L1912" s="2" t="str">
        <f t="shared" si="207"/>
        <v/>
      </c>
      <c r="M1912" s="2" t="str">
        <f t="shared" si="208"/>
        <v/>
      </c>
      <c r="N1912" s="2">
        <v>912</v>
      </c>
      <c r="O1912" s="2" t="s">
        <v>1069</v>
      </c>
      <c r="P1912" s="2">
        <v>85.565471489999993</v>
      </c>
      <c r="Q1912" s="2">
        <v>78035.710000000006</v>
      </c>
      <c r="R1912" s="2">
        <v>1.326596457</v>
      </c>
      <c r="S1912" s="2">
        <v>1209.855969</v>
      </c>
      <c r="T1912" s="6">
        <v>18978.400000000001</v>
      </c>
    </row>
    <row r="1913" spans="1:20">
      <c r="A1913" s="5" t="s">
        <v>12</v>
      </c>
      <c r="B1913" s="2" t="s">
        <v>2521</v>
      </c>
      <c r="C1913" s="2" t="s">
        <v>14</v>
      </c>
      <c r="D1913" s="3" t="s">
        <v>15</v>
      </c>
      <c r="E1913" s="2" t="s">
        <v>2524</v>
      </c>
      <c r="F1913" s="2" t="str">
        <f t="shared" si="203"/>
        <v>STEEL</v>
      </c>
      <c r="G1913" s="2" t="str">
        <f t="shared" si="204"/>
        <v>LUNCH BOX -6527</v>
      </c>
      <c r="H1913" s="2" t="str">
        <f t="shared" si="205"/>
        <v>TOTAL NET WT.6437 KGS</v>
      </c>
      <c r="I1913" s="15" t="str">
        <f t="shared" si="206"/>
        <v/>
      </c>
      <c r="J1913" s="15" t="str">
        <f t="shared" si="209"/>
        <v/>
      </c>
      <c r="K1913" s="2">
        <f ca="1">IFERROR(
TRIM(_xlfn.TEXTAFTER(_xlfn.TEXTBEFORE(_xlfn.TEXTAFTER(tblRaw[[#This Row],[GOODS DESCRIPTION]],"QTY"),"/")," ")),
tblRaw[[#This Row],[Unit of measure]]
)</f>
        <v>0</v>
      </c>
      <c r="L1913" s="2" t="str">
        <f t="shared" si="207"/>
        <v/>
      </c>
      <c r="M1913" s="2" t="str">
        <f t="shared" si="208"/>
        <v/>
      </c>
      <c r="N1913" s="2">
        <v>12300</v>
      </c>
      <c r="O1913" s="2" t="s">
        <v>1069</v>
      </c>
      <c r="P1913" s="2">
        <v>146.31042600000001</v>
      </c>
      <c r="Q1913" s="2">
        <v>1799618.24</v>
      </c>
      <c r="R1913" s="2">
        <v>2.2683786979999998</v>
      </c>
      <c r="S1913" s="2">
        <v>27901.057980000001</v>
      </c>
      <c r="T1913" s="6">
        <v>437667.2</v>
      </c>
    </row>
    <row r="1914" spans="1:20">
      <c r="A1914" s="5" t="s">
        <v>12</v>
      </c>
      <c r="B1914" s="2" t="s">
        <v>2521</v>
      </c>
      <c r="C1914" s="2" t="s">
        <v>14</v>
      </c>
      <c r="D1914" s="3" t="s">
        <v>15</v>
      </c>
      <c r="E1914" s="2" t="s">
        <v>2525</v>
      </c>
      <c r="F1914" s="2" t="str">
        <f t="shared" si="203"/>
        <v>STEEL</v>
      </c>
      <c r="G1914" s="2" t="str">
        <f t="shared" si="204"/>
        <v>LUNCH BOX 2 LAYER-6504</v>
      </c>
      <c r="H1914" s="2" t="str">
        <f t="shared" si="205"/>
        <v>TOTAL NET WT.5166 KGS</v>
      </c>
      <c r="I1914" s="15" t="str">
        <f t="shared" si="206"/>
        <v/>
      </c>
      <c r="J1914" s="15" t="str">
        <f t="shared" si="209"/>
        <v/>
      </c>
      <c r="K1914" s="2">
        <f ca="1">IFERROR(
TRIM(_xlfn.TEXTAFTER(_xlfn.TEXTBEFORE(_xlfn.TEXTAFTER(tblRaw[[#This Row],[GOODS DESCRIPTION]],"QTY"),"/")," ")),
tblRaw[[#This Row],[Unit of measure]]
)</f>
        <v>0</v>
      </c>
      <c r="L1914" s="2" t="str">
        <f t="shared" si="207"/>
        <v/>
      </c>
      <c r="M1914" s="2" t="str">
        <f t="shared" si="208"/>
        <v/>
      </c>
      <c r="N1914" s="2">
        <v>10800</v>
      </c>
      <c r="O1914" s="2" t="s">
        <v>1069</v>
      </c>
      <c r="P1914" s="2">
        <v>160.68020000000001</v>
      </c>
      <c r="Q1914" s="2">
        <v>1735346.16</v>
      </c>
      <c r="R1914" s="2">
        <v>2.4911658910000001</v>
      </c>
      <c r="S1914" s="2">
        <v>26904.591629999999</v>
      </c>
      <c r="T1914" s="6">
        <v>422036.2</v>
      </c>
    </row>
    <row r="1915" spans="1:20">
      <c r="A1915" s="5" t="s">
        <v>12</v>
      </c>
      <c r="B1915" s="2" t="s">
        <v>2526</v>
      </c>
      <c r="C1915" s="2" t="s">
        <v>14</v>
      </c>
      <c r="D1915" s="3" t="s">
        <v>15</v>
      </c>
      <c r="E1915" s="2" t="s">
        <v>2527</v>
      </c>
      <c r="F1915" s="2" t="str">
        <f t="shared" si="203"/>
        <v>STEEL</v>
      </c>
      <c r="G1915" s="2" t="str">
        <f t="shared" si="204"/>
        <v>HOOK 3PCS-RJ-409</v>
      </c>
      <c r="H1915" s="2" t="str">
        <f t="shared" si="205"/>
        <v>TOTAL 1257.984 KGS</v>
      </c>
      <c r="I1915" s="15" t="str">
        <f t="shared" si="206"/>
        <v>TOTAL</v>
      </c>
      <c r="J1915" s="15" t="str">
        <f t="shared" si="209"/>
        <v/>
      </c>
      <c r="K1915" s="2">
        <f ca="1">IFERROR(
TRIM(_xlfn.TEXTAFTER(_xlfn.TEXTBEFORE(_xlfn.TEXTAFTER(tblRaw[[#This Row],[GOODS DESCRIPTION]],"QTY"),"/")," ")),
tblRaw[[#This Row],[Unit of measure]]
)</f>
        <v>0</v>
      </c>
      <c r="L1915" s="2" t="str">
        <f t="shared" si="207"/>
        <v/>
      </c>
      <c r="M1915" s="2" t="str">
        <f t="shared" si="208"/>
        <v/>
      </c>
      <c r="N1915" s="2">
        <v>29952</v>
      </c>
      <c r="O1915" s="2" t="s">
        <v>2187</v>
      </c>
      <c r="P1915" s="2">
        <v>39.154678819444399</v>
      </c>
      <c r="Q1915" s="2">
        <v>1172760.94</v>
      </c>
      <c r="R1915" s="2">
        <v>0.60423887067043902</v>
      </c>
      <c r="S1915" s="2">
        <v>18098.162654321</v>
      </c>
      <c r="T1915" s="6">
        <v>276021</v>
      </c>
    </row>
    <row r="1916" spans="1:20">
      <c r="A1916" s="5" t="s">
        <v>12</v>
      </c>
      <c r="B1916" s="2" t="s">
        <v>2528</v>
      </c>
      <c r="C1916" s="2" t="s">
        <v>14</v>
      </c>
      <c r="D1916" s="3" t="s">
        <v>18</v>
      </c>
      <c r="E1916" s="2" t="s">
        <v>2516</v>
      </c>
      <c r="F1916" s="2" t="str">
        <f t="shared" si="203"/>
        <v>STEEL</v>
      </c>
      <c r="G1916" s="2" t="str">
        <f t="shared" si="204"/>
        <v>SCRUBBER -ANG537</v>
      </c>
      <c r="H1916" s="2" t="str">
        <f t="shared" si="205"/>
        <v>TOTAL NET WT.8549.20 KGS</v>
      </c>
      <c r="I1916" s="15" t="str">
        <f t="shared" si="206"/>
        <v/>
      </c>
      <c r="J1916" s="15" t="str">
        <f t="shared" si="209"/>
        <v/>
      </c>
      <c r="K1916" s="2">
        <f ca="1">IFERROR(
TRIM(_xlfn.TEXTAFTER(_xlfn.TEXTBEFORE(_xlfn.TEXTAFTER(tblRaw[[#This Row],[GOODS DESCRIPTION]],"QTY"),"/")," ")),
tblRaw[[#This Row],[Unit of measure]]
)</f>
        <v>0</v>
      </c>
      <c r="L1916" s="2" t="str">
        <f t="shared" si="207"/>
        <v/>
      </c>
      <c r="M1916" s="2" t="str">
        <f t="shared" si="208"/>
        <v/>
      </c>
      <c r="N1916" s="2">
        <v>318384</v>
      </c>
      <c r="O1916" s="2" t="s">
        <v>1069</v>
      </c>
      <c r="P1916" s="2">
        <v>4.9735798281320696</v>
      </c>
      <c r="Q1916" s="2">
        <v>1583508.24</v>
      </c>
      <c r="R1916" s="2">
        <v>7.6752775125494901E-2</v>
      </c>
      <c r="S1916" s="2">
        <v>24436.855555555601</v>
      </c>
      <c r="T1916" s="6">
        <v>477491</v>
      </c>
    </row>
    <row r="1917" spans="1:20">
      <c r="A1917" s="5" t="s">
        <v>12</v>
      </c>
      <c r="B1917" s="2" t="s">
        <v>2528</v>
      </c>
      <c r="C1917" s="2" t="s">
        <v>14</v>
      </c>
      <c r="D1917" s="3" t="s">
        <v>18</v>
      </c>
      <c r="E1917" s="2" t="s">
        <v>2516</v>
      </c>
      <c r="F1917" s="2" t="str">
        <f t="shared" si="203"/>
        <v>STEEL</v>
      </c>
      <c r="G1917" s="2" t="str">
        <f t="shared" si="204"/>
        <v>SCRUBBER -ANG537</v>
      </c>
      <c r="H1917" s="2" t="str">
        <f t="shared" si="205"/>
        <v>TOTAL NET WT.8549.20 KGS</v>
      </c>
      <c r="I1917" s="15" t="str">
        <f t="shared" si="206"/>
        <v/>
      </c>
      <c r="J1917" s="15" t="str">
        <f t="shared" si="209"/>
        <v/>
      </c>
      <c r="K1917" s="2">
        <f ca="1">IFERROR(
TRIM(_xlfn.TEXTAFTER(_xlfn.TEXTBEFORE(_xlfn.TEXTAFTER(tblRaw[[#This Row],[GOODS DESCRIPTION]],"QTY"),"/")," ")),
tblRaw[[#This Row],[Unit of measure]]
)</f>
        <v>0</v>
      </c>
      <c r="L1917" s="2" t="str">
        <f t="shared" si="207"/>
        <v/>
      </c>
      <c r="M1917" s="2" t="str">
        <f t="shared" si="208"/>
        <v/>
      </c>
      <c r="N1917" s="2">
        <v>318384</v>
      </c>
      <c r="O1917" s="2" t="s">
        <v>1069</v>
      </c>
      <c r="P1917" s="2">
        <v>4.9735798281320696</v>
      </c>
      <c r="Q1917" s="2">
        <v>1583508.24</v>
      </c>
      <c r="R1917" s="2">
        <v>7.6752775125494901E-2</v>
      </c>
      <c r="S1917" s="2">
        <v>24436.855555555601</v>
      </c>
      <c r="T1917" s="6">
        <v>477491</v>
      </c>
    </row>
    <row r="1918" spans="1:20">
      <c r="A1918" s="5" t="s">
        <v>12</v>
      </c>
      <c r="B1918" s="2" t="s">
        <v>2529</v>
      </c>
      <c r="C1918" s="2" t="s">
        <v>14</v>
      </c>
      <c r="D1918" s="3" t="s">
        <v>15</v>
      </c>
      <c r="E1918" s="2" t="s">
        <v>2530</v>
      </c>
      <c r="F1918" s="2" t="str">
        <f t="shared" si="203"/>
        <v>STEEL</v>
      </c>
      <c r="G1918" s="2" t="str">
        <f t="shared" si="204"/>
        <v>WALL HANGER HOOK -SL-89</v>
      </c>
      <c r="H1918" s="2" t="str">
        <f t="shared" si="205"/>
        <v>TOTAL NET WT. 1274.40KGS</v>
      </c>
      <c r="I1918" s="15" t="str">
        <f t="shared" si="206"/>
        <v/>
      </c>
      <c r="J1918" s="15" t="str">
        <f t="shared" si="209"/>
        <v/>
      </c>
      <c r="K1918" s="2">
        <f ca="1">IFERROR(
TRIM(_xlfn.TEXTAFTER(_xlfn.TEXTBEFORE(_xlfn.TEXTAFTER(tblRaw[[#This Row],[GOODS DESCRIPTION]],"QTY"),"/")," ")),
tblRaw[[#This Row],[Unit of measure]]
)</f>
        <v>0</v>
      </c>
      <c r="L1918" s="2" t="str">
        <f t="shared" si="207"/>
        <v/>
      </c>
      <c r="M1918" s="2" t="str">
        <f t="shared" si="208"/>
        <v/>
      </c>
      <c r="N1918" s="2">
        <v>5400</v>
      </c>
      <c r="O1918" s="2" t="s">
        <v>1069</v>
      </c>
      <c r="P1918" s="2">
        <v>81.241812962962996</v>
      </c>
      <c r="Q1918" s="2">
        <v>438705.79</v>
      </c>
      <c r="R1918" s="2">
        <v>1.25956299167384</v>
      </c>
      <c r="S1918" s="2">
        <v>6801.64015503876</v>
      </c>
      <c r="T1918" s="6">
        <v>103253.8</v>
      </c>
    </row>
    <row r="1919" spans="1:20">
      <c r="A1919" s="5" t="s">
        <v>12</v>
      </c>
      <c r="B1919" s="2" t="s">
        <v>2531</v>
      </c>
      <c r="C1919" s="2" t="s">
        <v>14</v>
      </c>
      <c r="D1919" s="3" t="s">
        <v>15</v>
      </c>
      <c r="E1919" s="2" t="s">
        <v>2532</v>
      </c>
      <c r="F1919" s="2" t="str">
        <f t="shared" si="203"/>
        <v>STEEL</v>
      </c>
      <c r="G1919" s="2" t="str">
        <f t="shared" si="204"/>
        <v>HOOK 3PCS -RJ-409</v>
      </c>
      <c r="H1919" s="2" t="str">
        <f t="shared" si="205"/>
        <v>TOTAL NET WT.63.50 KGS</v>
      </c>
      <c r="I1919" s="15" t="str">
        <f t="shared" si="206"/>
        <v>TOTAL</v>
      </c>
      <c r="J1919" s="15" t="str">
        <f t="shared" si="209"/>
        <v/>
      </c>
      <c r="K1919" s="2">
        <f ca="1">IFERROR(
TRIM(_xlfn.TEXTAFTER(_xlfn.TEXTBEFORE(_xlfn.TEXTAFTER(tblRaw[[#This Row],[GOODS DESCRIPTION]],"QTY"),"/")," ")),
tblRaw[[#This Row],[Unit of measure]]
)</f>
        <v>0</v>
      </c>
      <c r="L1919" s="2" t="str">
        <f t="shared" si="207"/>
        <v/>
      </c>
      <c r="M1919" s="2" t="str">
        <f t="shared" si="208"/>
        <v/>
      </c>
      <c r="N1919" s="2">
        <v>1512</v>
      </c>
      <c r="O1919" s="2" t="s">
        <v>2187</v>
      </c>
      <c r="P1919" s="2">
        <v>38.247433862433901</v>
      </c>
      <c r="Q1919" s="2">
        <v>57830.12</v>
      </c>
      <c r="R1919" s="2">
        <v>0.59298347073540902</v>
      </c>
      <c r="S1919" s="2">
        <v>896.59100775193804</v>
      </c>
      <c r="T1919" s="6">
        <v>13610.9</v>
      </c>
    </row>
    <row r="1920" spans="1:20">
      <c r="A1920" s="5" t="s">
        <v>12</v>
      </c>
      <c r="B1920" s="2" t="s">
        <v>2531</v>
      </c>
      <c r="C1920" s="2" t="s">
        <v>14</v>
      </c>
      <c r="D1920" s="3" t="s">
        <v>15</v>
      </c>
      <c r="E1920" s="2" t="s">
        <v>2533</v>
      </c>
      <c r="F1920" s="2" t="str">
        <f t="shared" si="203"/>
        <v>RYX-02-021A</v>
      </c>
      <c r="G1920" s="2" t="str">
        <f t="shared" si="204"/>
        <v/>
      </c>
      <c r="H1920" s="2" t="str">
        <f t="shared" si="205"/>
        <v/>
      </c>
      <c r="I1920" s="15" t="str">
        <f t="shared" si="206"/>
        <v/>
      </c>
      <c r="J1920" s="15" t="str">
        <f t="shared" si="209"/>
        <v/>
      </c>
      <c r="K1920" s="2">
        <f ca="1">IFERROR(
TRIM(_xlfn.TEXTAFTER(_xlfn.TEXTBEFORE(_xlfn.TEXTAFTER(tblRaw[[#This Row],[GOODS DESCRIPTION]],"QTY"),"/")," ")),
tblRaw[[#This Row],[Unit of measure]]
)</f>
        <v>0</v>
      </c>
      <c r="L1920" s="2" t="str">
        <f t="shared" si="207"/>
        <v/>
      </c>
      <c r="M1920" s="2" t="str">
        <f t="shared" si="208"/>
        <v/>
      </c>
      <c r="N1920" s="2">
        <v>1296</v>
      </c>
      <c r="O1920" s="2" t="s">
        <v>1069</v>
      </c>
      <c r="P1920" s="2">
        <v>611.51079475308597</v>
      </c>
      <c r="Q1920" s="2">
        <v>792517.99</v>
      </c>
      <c r="R1920" s="2">
        <v>9.4807875155517305</v>
      </c>
      <c r="S1920" s="2">
        <v>12287.100620155001</v>
      </c>
      <c r="T1920" s="6">
        <v>186527</v>
      </c>
    </row>
    <row r="1921" spans="1:20">
      <c r="A1921" s="5" t="s">
        <v>12</v>
      </c>
      <c r="B1921" s="2" t="s">
        <v>2531</v>
      </c>
      <c r="C1921" s="2" t="s">
        <v>14</v>
      </c>
      <c r="D1921" s="3" t="s">
        <v>15</v>
      </c>
      <c r="E1921" s="2" t="s">
        <v>2534</v>
      </c>
      <c r="F1921" s="2" t="str">
        <f t="shared" si="203"/>
        <v>RYX-02-020</v>
      </c>
      <c r="G1921" s="2" t="str">
        <f t="shared" si="204"/>
        <v/>
      </c>
      <c r="H1921" s="2" t="str">
        <f t="shared" si="205"/>
        <v/>
      </c>
      <c r="I1921" s="15" t="str">
        <f t="shared" si="206"/>
        <v/>
      </c>
      <c r="J1921" s="15" t="str">
        <f t="shared" si="209"/>
        <v/>
      </c>
      <c r="K1921" s="2">
        <f ca="1">IFERROR(
TRIM(_xlfn.TEXTAFTER(_xlfn.TEXTBEFORE(_xlfn.TEXTAFTER(tblRaw[[#This Row],[GOODS DESCRIPTION]],"QTY"),"/")," ")),
tblRaw[[#This Row],[Unit of measure]]
)</f>
        <v>0</v>
      </c>
      <c r="L1921" s="2" t="str">
        <f t="shared" si="207"/>
        <v/>
      </c>
      <c r="M1921" s="2" t="str">
        <f t="shared" si="208"/>
        <v/>
      </c>
      <c r="N1921" s="2">
        <v>1232</v>
      </c>
      <c r="O1921" s="2" t="s">
        <v>1069</v>
      </c>
      <c r="P1921" s="2">
        <v>981.72273538960997</v>
      </c>
      <c r="Q1921" s="2">
        <v>1209482.4099999999</v>
      </c>
      <c r="R1921" s="2">
        <v>15.220507525420301</v>
      </c>
      <c r="S1921" s="2">
        <v>18751.665271317801</v>
      </c>
      <c r="T1921" s="6">
        <v>284663.8</v>
      </c>
    </row>
    <row r="1922" spans="1:20">
      <c r="A1922" s="5" t="s">
        <v>12</v>
      </c>
      <c r="B1922" s="2" t="s">
        <v>2535</v>
      </c>
      <c r="C1922" s="2" t="s">
        <v>14</v>
      </c>
      <c r="D1922" s="3" t="s">
        <v>15</v>
      </c>
      <c r="E1922" s="2" t="s">
        <v>2536</v>
      </c>
      <c r="F1922" s="2" t="str">
        <f t="shared" ref="F1922:F1985" si="210">IFERROR(TRIM(LEFT(E1922, FIND(" ", E1922)-1)), "")</f>
        <v>STEEL</v>
      </c>
      <c r="G1922" s="2" t="str">
        <f t="shared" ref="G1922:G1985" si="211">IFERROR(TRIM(MID(E1922, FIND(" ", E1922)+1, FIND("(",E1922)-FIND(" ",E1922)-1)), "")</f>
        <v>SPOON HOLDER ROUND -MP-96</v>
      </c>
      <c r="H1922" s="2" t="str">
        <f t="shared" ref="H1922:H1985" si="212">IFERROR(MID(E1922, FIND("(",E1922)+1, FIND(")",E1922)-FIND("(",E1922)-1), "")</f>
        <v>TOTAL NET WT.1822.36 KGS</v>
      </c>
      <c r="I1922" s="15" t="str">
        <f t="shared" ref="I1922:I1985" si="213">IFERROR(MID(E1922, FIND("(",E1922, FIND("P",E1922)) + 1, FIND(" ",E1922, FIND("(",E1922)) - FIND("(",E1922) - 1), "")</f>
        <v>TOTAL</v>
      </c>
      <c r="J1922" s="15" t="str">
        <f t="shared" si="209"/>
        <v/>
      </c>
      <c r="K1922" s="2">
        <f ca="1">IFERROR(
TRIM(_xlfn.TEXTAFTER(_xlfn.TEXTBEFORE(_xlfn.TEXTAFTER(tblRaw[[#This Row],[GOODS DESCRIPTION]],"QTY"),"/")," ")),
tblRaw[[#This Row],[Unit of measure]]
)</f>
        <v>0</v>
      </c>
      <c r="L1922" s="2" t="str">
        <f t="shared" ref="L1922:L1985" si="214">IFERROR(--MID(E1922, FIND("USD",E1922)+4, FIND(" ",E1922,FIND("USD",E1922)+5)-FIND("USD",E1922)-4), IFERROR(--MID(E1922,FIND("CNY",E1922)+4,FIND(" ",E1922,FIND("CNY",E1922)+5)-FIND("CNY",E1922)-4),""))</f>
        <v/>
      </c>
      <c r="M1922" s="2" t="str">
        <f t="shared" ref="M1922:M1985" si="215">IFERROR(IF(ISNUMBER(SEARCH("USD",E1922)),"USD",IF(ISNUMBER(SEARCH("CNY",E1922)),"CNY","")), "")</f>
        <v/>
      </c>
      <c r="N1922" s="2">
        <v>8028</v>
      </c>
      <c r="O1922" s="2" t="s">
        <v>1069</v>
      </c>
      <c r="P1922" s="2">
        <v>47.6048567513702</v>
      </c>
      <c r="Q1922" s="2">
        <v>382171.79</v>
      </c>
      <c r="R1922" s="2">
        <v>0.73351088985162105</v>
      </c>
      <c r="S1922" s="2">
        <v>5888.6254237288103</v>
      </c>
      <c r="T1922" s="6">
        <v>89948</v>
      </c>
    </row>
    <row r="1923" spans="1:20">
      <c r="A1923" s="5" t="s">
        <v>12</v>
      </c>
      <c r="B1923" s="2" t="s">
        <v>2535</v>
      </c>
      <c r="C1923" s="2" t="s">
        <v>14</v>
      </c>
      <c r="D1923" s="3" t="s">
        <v>15</v>
      </c>
      <c r="E1923" s="2" t="s">
        <v>2537</v>
      </c>
      <c r="F1923" s="2" t="str">
        <f t="shared" si="210"/>
        <v>STEEL</v>
      </c>
      <c r="G1923" s="2" t="str">
        <f t="shared" si="211"/>
        <v>HOOK 3PCS -RJ-409</v>
      </c>
      <c r="H1923" s="2" t="str">
        <f t="shared" si="212"/>
        <v>TOTAL NET WT.1200.53 KGS</v>
      </c>
      <c r="I1923" s="15" t="str">
        <f t="shared" si="213"/>
        <v>TOTAL</v>
      </c>
      <c r="J1923" s="15" t="str">
        <f t="shared" ref="J1923:J1986" si="216">IFERROR(--SUBSTITUTE(MID(E1923, FIND("QTY", E1923)+4, FIND(" ",E1923, FIND("QTY",E1923)+5)-FIND("QTY",E1923)-4), ",",""),"")</f>
        <v/>
      </c>
      <c r="K1923" s="2">
        <f ca="1">IFERROR(
TRIM(_xlfn.TEXTAFTER(_xlfn.TEXTBEFORE(_xlfn.TEXTAFTER(tblRaw[[#This Row],[GOODS DESCRIPTION]],"QTY"),"/")," ")),
tblRaw[[#This Row],[Unit of measure]]
)</f>
        <v>0</v>
      </c>
      <c r="L1923" s="2" t="str">
        <f t="shared" si="214"/>
        <v/>
      </c>
      <c r="M1923" s="2" t="str">
        <f t="shared" si="215"/>
        <v/>
      </c>
      <c r="N1923" s="2">
        <v>28584</v>
      </c>
      <c r="O1923" s="2" t="s">
        <v>2187</v>
      </c>
      <c r="P1923" s="2">
        <v>38.015878813322097</v>
      </c>
      <c r="Q1923" s="2">
        <v>1086645.8799999999</v>
      </c>
      <c r="R1923" s="2">
        <v>0.58576084458123501</v>
      </c>
      <c r="S1923" s="2">
        <v>16743.387981510001</v>
      </c>
      <c r="T1923" s="6">
        <v>255753</v>
      </c>
    </row>
    <row r="1924" spans="1:20">
      <c r="A1924" s="5" t="s">
        <v>12</v>
      </c>
      <c r="B1924" s="2" t="s">
        <v>2535</v>
      </c>
      <c r="C1924" s="2" t="s">
        <v>14</v>
      </c>
      <c r="D1924" s="3" t="s">
        <v>15</v>
      </c>
      <c r="E1924" s="2" t="s">
        <v>2538</v>
      </c>
      <c r="F1924" s="2" t="str">
        <f t="shared" si="210"/>
        <v>STEEL</v>
      </c>
      <c r="G1924" s="2" t="str">
        <f t="shared" si="211"/>
        <v>ZHARA-NP-003</v>
      </c>
      <c r="H1924" s="2" t="str">
        <f t="shared" si="212"/>
        <v>TOTAL NET WT.3420 KGS</v>
      </c>
      <c r="I1924" s="15" t="str">
        <f t="shared" si="213"/>
        <v>TOTAL</v>
      </c>
      <c r="J1924" s="15" t="str">
        <f t="shared" si="216"/>
        <v/>
      </c>
      <c r="K1924" s="2">
        <f ca="1">IFERROR(
TRIM(_xlfn.TEXTAFTER(_xlfn.TEXTBEFORE(_xlfn.TEXTAFTER(tblRaw[[#This Row],[GOODS DESCRIPTION]],"QTY"),"/")," ")),
tblRaw[[#This Row],[Unit of measure]]
)</f>
        <v>0</v>
      </c>
      <c r="L1924" s="2" t="str">
        <f t="shared" si="214"/>
        <v/>
      </c>
      <c r="M1924" s="2" t="str">
        <f t="shared" si="215"/>
        <v/>
      </c>
      <c r="N1924" s="2">
        <v>36000</v>
      </c>
      <c r="O1924" s="2" t="s">
        <v>1069</v>
      </c>
      <c r="P1924" s="2">
        <v>30.399101666666699</v>
      </c>
      <c r="Q1924" s="2">
        <v>1094367.6599999999</v>
      </c>
      <c r="R1924" s="2">
        <v>0.46839910118130401</v>
      </c>
      <c r="S1924" s="2">
        <v>16862.367642526999</v>
      </c>
      <c r="T1924" s="6">
        <v>257570.4</v>
      </c>
    </row>
    <row r="1925" spans="1:20">
      <c r="A1925" s="5" t="s">
        <v>12</v>
      </c>
      <c r="B1925" s="2" t="s">
        <v>2539</v>
      </c>
      <c r="C1925" s="2" t="s">
        <v>14</v>
      </c>
      <c r="D1925" s="3" t="s">
        <v>15</v>
      </c>
      <c r="E1925" s="2" t="s">
        <v>2540</v>
      </c>
      <c r="F1925" s="2" t="str">
        <f t="shared" si="210"/>
        <v>STEEL</v>
      </c>
      <c r="G1925" s="2" t="str">
        <f t="shared" si="211"/>
        <v>WALLNUT CRACKER -SL-145</v>
      </c>
      <c r="H1925" s="2" t="str">
        <f t="shared" si="212"/>
        <v>TOTAL NET WT.99.84 KGS</v>
      </c>
      <c r="I1925" s="15" t="str">
        <f t="shared" si="213"/>
        <v/>
      </c>
      <c r="J1925" s="15" t="str">
        <f t="shared" si="216"/>
        <v/>
      </c>
      <c r="K1925" s="2">
        <f ca="1">IFERROR(
TRIM(_xlfn.TEXTAFTER(_xlfn.TEXTBEFORE(_xlfn.TEXTAFTER(tblRaw[[#This Row],[GOODS DESCRIPTION]],"QTY"),"/")," ")),
tblRaw[[#This Row],[Unit of measure]]
)</f>
        <v>0</v>
      </c>
      <c r="L1925" s="2" t="str">
        <f t="shared" si="214"/>
        <v/>
      </c>
      <c r="M1925" s="2" t="str">
        <f t="shared" si="215"/>
        <v/>
      </c>
      <c r="N1925" s="2">
        <v>480</v>
      </c>
      <c r="O1925" s="2" t="s">
        <v>1069</v>
      </c>
      <c r="P1925" s="2">
        <v>69.970333333333301</v>
      </c>
      <c r="Q1925" s="2">
        <v>33585.760000000002</v>
      </c>
      <c r="R1925" s="2">
        <v>1.0698827726809399</v>
      </c>
      <c r="S1925" s="2">
        <v>513.54373088684997</v>
      </c>
      <c r="T1925" s="6">
        <v>7904.8</v>
      </c>
    </row>
    <row r="1926" spans="1:20">
      <c r="A1926" s="5" t="s">
        <v>12</v>
      </c>
      <c r="B1926" s="2" t="s">
        <v>2539</v>
      </c>
      <c r="C1926" s="2" t="s">
        <v>14</v>
      </c>
      <c r="D1926" s="3" t="s">
        <v>15</v>
      </c>
      <c r="E1926" s="2" t="s">
        <v>2541</v>
      </c>
      <c r="F1926" s="2" t="str">
        <f t="shared" si="210"/>
        <v>STEEL</v>
      </c>
      <c r="G1926" s="2" t="str">
        <f t="shared" si="211"/>
        <v>LUNCH BOX -SL-104</v>
      </c>
      <c r="H1926" s="2" t="str">
        <f t="shared" si="212"/>
        <v>TOTAL NET WT.173.16 KGS</v>
      </c>
      <c r="I1926" s="15" t="str">
        <f t="shared" si="213"/>
        <v/>
      </c>
      <c r="J1926" s="15" t="str">
        <f t="shared" si="216"/>
        <v/>
      </c>
      <c r="K1926" s="2">
        <f ca="1">IFERROR(
TRIM(_xlfn.TEXTAFTER(_xlfn.TEXTBEFORE(_xlfn.TEXTAFTER(tblRaw[[#This Row],[GOODS DESCRIPTION]],"QTY"),"/")," ")),
tblRaw[[#This Row],[Unit of measure]]
)</f>
        <v>0</v>
      </c>
      <c r="L1926" s="2" t="str">
        <f t="shared" si="214"/>
        <v/>
      </c>
      <c r="M1926" s="2" t="str">
        <f t="shared" si="215"/>
        <v/>
      </c>
      <c r="N1926" s="2">
        <v>360</v>
      </c>
      <c r="O1926" s="2" t="s">
        <v>1069</v>
      </c>
      <c r="P1926" s="2">
        <v>180.63772222222201</v>
      </c>
      <c r="Q1926" s="2">
        <v>65029.58</v>
      </c>
      <c r="R1926" s="2">
        <v>2.7620446822969802</v>
      </c>
      <c r="S1926" s="2">
        <v>994.33608562691097</v>
      </c>
      <c r="T1926" s="6">
        <v>15305.4</v>
      </c>
    </row>
    <row r="1927" spans="1:20">
      <c r="A1927" s="5" t="s">
        <v>12</v>
      </c>
      <c r="B1927" s="2" t="s">
        <v>2539</v>
      </c>
      <c r="C1927" s="2" t="s">
        <v>14</v>
      </c>
      <c r="D1927" s="3" t="s">
        <v>15</v>
      </c>
      <c r="E1927" s="2" t="s">
        <v>2542</v>
      </c>
      <c r="F1927" s="2" t="str">
        <f t="shared" si="210"/>
        <v>STEEL</v>
      </c>
      <c r="G1927" s="2" t="str">
        <f t="shared" si="211"/>
        <v>SPOON HOLDER ROUND-MP-96</v>
      </c>
      <c r="H1927" s="2" t="str">
        <f t="shared" si="212"/>
        <v>TOTAL NET WT.2180.23 KGS</v>
      </c>
      <c r="I1927" s="15" t="str">
        <f t="shared" si="213"/>
        <v>TOTAL</v>
      </c>
      <c r="J1927" s="15" t="str">
        <f t="shared" si="216"/>
        <v/>
      </c>
      <c r="K1927" s="2">
        <f ca="1">IFERROR(
TRIM(_xlfn.TEXTAFTER(_xlfn.TEXTBEFORE(_xlfn.TEXTAFTER(tblRaw[[#This Row],[GOODS DESCRIPTION]],"QTY"),"/")," ")),
tblRaw[[#This Row],[Unit of measure]]
)</f>
        <v>0</v>
      </c>
      <c r="L1927" s="2" t="str">
        <f t="shared" si="214"/>
        <v/>
      </c>
      <c r="M1927" s="2" t="str">
        <f t="shared" si="215"/>
        <v/>
      </c>
      <c r="N1927" s="2">
        <v>10188</v>
      </c>
      <c r="O1927" s="2" t="s">
        <v>1069</v>
      </c>
      <c r="P1927" s="2">
        <v>49.907414605418097</v>
      </c>
      <c r="Q1927" s="2">
        <v>508456.74</v>
      </c>
      <c r="R1927" s="2">
        <v>0.763110315067556</v>
      </c>
      <c r="S1927" s="2">
        <v>7774.5678899082604</v>
      </c>
      <c r="T1927" s="6">
        <v>119670.39999999999</v>
      </c>
    </row>
    <row r="1928" spans="1:20">
      <c r="A1928" s="5" t="s">
        <v>12</v>
      </c>
      <c r="B1928" s="2" t="s">
        <v>2543</v>
      </c>
      <c r="C1928" s="2" t="s">
        <v>14</v>
      </c>
      <c r="D1928" s="3" t="s">
        <v>15</v>
      </c>
      <c r="E1928" s="2" t="s">
        <v>2373</v>
      </c>
      <c r="F1928" s="2" t="str">
        <f t="shared" si="210"/>
        <v>KWB-600F</v>
      </c>
      <c r="G1928" s="2" t="str">
        <f t="shared" si="211"/>
        <v/>
      </c>
      <c r="H1928" s="2" t="str">
        <f t="shared" si="212"/>
        <v/>
      </c>
      <c r="I1928" s="15" t="str">
        <f t="shared" si="213"/>
        <v/>
      </c>
      <c r="J1928" s="15" t="str">
        <f t="shared" si="216"/>
        <v/>
      </c>
      <c r="K1928" s="2">
        <f ca="1">IFERROR(
TRIM(_xlfn.TEXTAFTER(_xlfn.TEXTBEFORE(_xlfn.TEXTAFTER(tblRaw[[#This Row],[GOODS DESCRIPTION]],"QTY"),"/")," ")),
tblRaw[[#This Row],[Unit of measure]]
)</f>
        <v>0</v>
      </c>
      <c r="L1928" s="2" t="str">
        <f t="shared" si="214"/>
        <v/>
      </c>
      <c r="M1928" s="2" t="str">
        <f t="shared" si="215"/>
        <v/>
      </c>
      <c r="N1928" s="2">
        <v>50400</v>
      </c>
      <c r="O1928" s="2" t="s">
        <v>1069</v>
      </c>
      <c r="P1928" s="2">
        <v>76.833174603174598</v>
      </c>
      <c r="Q1928" s="2">
        <v>3872392</v>
      </c>
      <c r="R1928" s="2">
        <v>1.1606219728576199</v>
      </c>
      <c r="S1928" s="2">
        <v>58495.347432024202</v>
      </c>
      <c r="T1928" s="6">
        <v>911406.2</v>
      </c>
    </row>
    <row r="1929" spans="1:20">
      <c r="A1929" s="5" t="s">
        <v>12</v>
      </c>
      <c r="B1929" s="2" t="s">
        <v>2544</v>
      </c>
      <c r="C1929" s="2" t="s">
        <v>14</v>
      </c>
      <c r="D1929" s="3" t="s">
        <v>15</v>
      </c>
      <c r="E1929" s="2" t="s">
        <v>2545</v>
      </c>
      <c r="F1929" s="2" t="str">
        <f t="shared" si="210"/>
        <v>STAINLESS</v>
      </c>
      <c r="G1929" s="2" t="str">
        <f t="shared" si="211"/>
        <v>STEEL SPORTS BOTTLE 750ML S-308-C6 -NP-20</v>
      </c>
      <c r="H1929" s="2" t="str">
        <f t="shared" si="212"/>
        <v>TOTAL NET WT. 1514.38 KGS</v>
      </c>
      <c r="I1929" s="15" t="str">
        <f t="shared" si="213"/>
        <v>TOTAL</v>
      </c>
      <c r="J1929" s="15" t="str">
        <f t="shared" si="216"/>
        <v/>
      </c>
      <c r="K1929" s="2">
        <f ca="1">IFERROR(
TRIM(_xlfn.TEXTAFTER(_xlfn.TEXTBEFORE(_xlfn.TEXTAFTER(tblRaw[[#This Row],[GOODS DESCRIPTION]],"QTY"),"/")," ")),
tblRaw[[#This Row],[Unit of measure]]
)</f>
        <v>0</v>
      </c>
      <c r="L1929" s="2" t="str">
        <f t="shared" si="214"/>
        <v/>
      </c>
      <c r="M1929" s="2" t="str">
        <f t="shared" si="215"/>
        <v/>
      </c>
      <c r="N1929" s="2">
        <v>8856</v>
      </c>
      <c r="O1929" s="2" t="s">
        <v>1069</v>
      </c>
      <c r="P1929" s="2">
        <v>75.800460704607005</v>
      </c>
      <c r="Q1929" s="2">
        <v>671288.88</v>
      </c>
      <c r="R1929" s="2">
        <v>1.1450220650242799</v>
      </c>
      <c r="S1929" s="2">
        <v>10140.315407855</v>
      </c>
      <c r="T1929" s="6">
        <v>157994.6</v>
      </c>
    </row>
    <row r="1930" spans="1:20">
      <c r="A1930" s="5" t="s">
        <v>12</v>
      </c>
      <c r="B1930" s="2" t="s">
        <v>2544</v>
      </c>
      <c r="C1930" s="2" t="s">
        <v>14</v>
      </c>
      <c r="D1930" s="3" t="s">
        <v>15</v>
      </c>
      <c r="E1930" s="2" t="s">
        <v>2546</v>
      </c>
      <c r="F1930" s="2" t="str">
        <f t="shared" si="210"/>
        <v>STAINLESS</v>
      </c>
      <c r="G1930" s="2" t="str">
        <f t="shared" si="211"/>
        <v>STEEL SPORTS BOTTLE 600ML S115-NP-21</v>
      </c>
      <c r="H1930" s="2" t="str">
        <f t="shared" si="212"/>
        <v>TOTAL NET WT.1388.84 KGS</v>
      </c>
      <c r="I1930" s="15" t="str">
        <f t="shared" si="213"/>
        <v>TOTAL</v>
      </c>
      <c r="J1930" s="15" t="str">
        <f t="shared" si="216"/>
        <v/>
      </c>
      <c r="K1930" s="2">
        <f ca="1">IFERROR(
TRIM(_xlfn.TEXTAFTER(_xlfn.TEXTBEFORE(_xlfn.TEXTAFTER(tblRaw[[#This Row],[GOODS DESCRIPTION]],"QTY"),"/")," ")),
tblRaw[[#This Row],[Unit of measure]]
)</f>
        <v>0</v>
      </c>
      <c r="L1930" s="2" t="str">
        <f t="shared" si="214"/>
        <v/>
      </c>
      <c r="M1930" s="2" t="str">
        <f t="shared" si="215"/>
        <v/>
      </c>
      <c r="N1930" s="2">
        <v>8028</v>
      </c>
      <c r="O1930" s="2" t="s">
        <v>1069</v>
      </c>
      <c r="P1930" s="2">
        <v>83.552001743896398</v>
      </c>
      <c r="Q1930" s="2">
        <v>670755.47</v>
      </c>
      <c r="R1930" s="2">
        <v>1.2621148299682201</v>
      </c>
      <c r="S1930" s="2">
        <v>10132.2578549849</v>
      </c>
      <c r="T1930" s="6">
        <v>157869</v>
      </c>
    </row>
    <row r="1931" spans="1:20">
      <c r="A1931" s="5" t="s">
        <v>12</v>
      </c>
      <c r="B1931" s="2" t="s">
        <v>2544</v>
      </c>
      <c r="C1931" s="2" t="s">
        <v>14</v>
      </c>
      <c r="D1931" s="3" t="s">
        <v>15</v>
      </c>
      <c r="E1931" s="2" t="s">
        <v>2547</v>
      </c>
      <c r="F1931" s="2" t="str">
        <f t="shared" si="210"/>
        <v>STEEL</v>
      </c>
      <c r="G1931" s="2" t="str">
        <f t="shared" si="211"/>
        <v>PEELER-MP-196</v>
      </c>
      <c r="H1931" s="2" t="str">
        <f t="shared" si="212"/>
        <v>TOTAL NET WT. 2370.00KGS</v>
      </c>
      <c r="I1931" s="15" t="str">
        <f t="shared" si="213"/>
        <v>TOTAL</v>
      </c>
      <c r="J1931" s="15" t="str">
        <f t="shared" si="216"/>
        <v/>
      </c>
      <c r="K1931" s="2">
        <f ca="1">IFERROR(
TRIM(_xlfn.TEXTAFTER(_xlfn.TEXTBEFORE(_xlfn.TEXTAFTER(tblRaw[[#This Row],[GOODS DESCRIPTION]],"QTY"),"/")," ")),
tblRaw[[#This Row],[Unit of measure]]
)</f>
        <v>0</v>
      </c>
      <c r="L1931" s="2" t="str">
        <f t="shared" si="214"/>
        <v/>
      </c>
      <c r="M1931" s="2" t="str">
        <f t="shared" si="215"/>
        <v/>
      </c>
      <c r="N1931" s="2">
        <v>30000</v>
      </c>
      <c r="O1931" s="2" t="s">
        <v>1069</v>
      </c>
      <c r="P1931" s="2">
        <v>36.263774333333302</v>
      </c>
      <c r="Q1931" s="2">
        <v>1087913.23</v>
      </c>
      <c r="R1931" s="2">
        <v>0.54779115307149995</v>
      </c>
      <c r="S1931" s="2">
        <v>16433.734592145</v>
      </c>
      <c r="T1931" s="6">
        <v>256051.20000000001</v>
      </c>
    </row>
    <row r="1932" spans="1:20">
      <c r="A1932" s="5" t="s">
        <v>12</v>
      </c>
      <c r="B1932" s="2" t="s">
        <v>2544</v>
      </c>
      <c r="C1932" s="2" t="s">
        <v>14</v>
      </c>
      <c r="D1932" s="3" t="s">
        <v>15</v>
      </c>
      <c r="E1932" s="2" t="s">
        <v>2548</v>
      </c>
      <c r="F1932" s="2" t="str">
        <f t="shared" si="210"/>
        <v>STEEL</v>
      </c>
      <c r="G1932" s="2" t="str">
        <f t="shared" si="211"/>
        <v>HOOK 3 PCS SET-RM2628</v>
      </c>
      <c r="H1932" s="2" t="str">
        <f t="shared" si="212"/>
        <v>TOTAL NET WT.2330.20 KGS</v>
      </c>
      <c r="I1932" s="15" t="str">
        <f t="shared" si="213"/>
        <v>TOTAL</v>
      </c>
      <c r="J1932" s="15" t="str">
        <f t="shared" si="216"/>
        <v/>
      </c>
      <c r="K1932" s="2">
        <f ca="1">IFERROR(
TRIM(_xlfn.TEXTAFTER(_xlfn.TEXTBEFORE(_xlfn.TEXTAFTER(tblRaw[[#This Row],[GOODS DESCRIPTION]],"QTY"),"/")," ")),
tblRaw[[#This Row],[Unit of measure]]
)</f>
        <v>0</v>
      </c>
      <c r="L1932" s="2" t="str">
        <f t="shared" si="214"/>
        <v/>
      </c>
      <c r="M1932" s="2" t="str">
        <f t="shared" si="215"/>
        <v/>
      </c>
      <c r="N1932" s="2">
        <v>68760</v>
      </c>
      <c r="O1932" s="2" t="s">
        <v>2187</v>
      </c>
      <c r="P1932" s="2">
        <v>31.415267888307199</v>
      </c>
      <c r="Q1932" s="2">
        <v>2160113.8199999998</v>
      </c>
      <c r="R1932" s="2">
        <v>0.47455087444572702</v>
      </c>
      <c r="S1932" s="2">
        <v>32630.118126888199</v>
      </c>
      <c r="T1932" s="6">
        <v>508404.4</v>
      </c>
    </row>
    <row r="1933" spans="1:20">
      <c r="A1933" s="5" t="s">
        <v>12</v>
      </c>
      <c r="B1933" s="2" t="s">
        <v>2549</v>
      </c>
      <c r="C1933" s="2" t="s">
        <v>14</v>
      </c>
      <c r="D1933" s="3" t="s">
        <v>15</v>
      </c>
      <c r="E1933" s="2" t="s">
        <v>2550</v>
      </c>
      <c r="F1933" s="2" t="str">
        <f t="shared" si="210"/>
        <v>STEEL</v>
      </c>
      <c r="G1933" s="2" t="str">
        <f t="shared" si="211"/>
        <v>TEA STRAINER -NP-55</v>
      </c>
      <c r="H1933" s="2" t="str">
        <f t="shared" si="212"/>
        <v>TOTAL NET WT.1192.32 KGS</v>
      </c>
      <c r="I1933" s="15" t="str">
        <f t="shared" si="213"/>
        <v>TOTAL</v>
      </c>
      <c r="J1933" s="15" t="str">
        <f t="shared" si="216"/>
        <v/>
      </c>
      <c r="K1933" s="2">
        <f ca="1">IFERROR(
TRIM(_xlfn.TEXTAFTER(_xlfn.TEXTBEFORE(_xlfn.TEXTAFTER(tblRaw[[#This Row],[GOODS DESCRIPTION]],"QTY"),"/")," ")),
tblRaw[[#This Row],[Unit of measure]]
)</f>
        <v>0</v>
      </c>
      <c r="L1933" s="2" t="str">
        <f t="shared" si="214"/>
        <v/>
      </c>
      <c r="M1933" s="2" t="str">
        <f t="shared" si="215"/>
        <v/>
      </c>
      <c r="N1933" s="2">
        <v>25920</v>
      </c>
      <c r="O1933" s="2" t="s">
        <v>1069</v>
      </c>
      <c r="P1933" s="2">
        <v>22.402829089506199</v>
      </c>
      <c r="Q1933" s="2">
        <v>580681.32999999996</v>
      </c>
      <c r="R1933" s="2">
        <v>0.33841131555145298</v>
      </c>
      <c r="S1933" s="2">
        <v>8771.6212990936492</v>
      </c>
      <c r="T1933" s="6">
        <v>136669.20000000001</v>
      </c>
    </row>
    <row r="1934" spans="1:20">
      <c r="A1934" s="5" t="s">
        <v>12</v>
      </c>
      <c r="B1934" s="2" t="s">
        <v>2549</v>
      </c>
      <c r="C1934" s="2" t="s">
        <v>14</v>
      </c>
      <c r="D1934" s="3" t="s">
        <v>15</v>
      </c>
      <c r="E1934" s="2" t="s">
        <v>2551</v>
      </c>
      <c r="F1934" s="2" t="str">
        <f t="shared" si="210"/>
        <v>STEEL</v>
      </c>
      <c r="G1934" s="2" t="str">
        <f t="shared" si="211"/>
        <v>PIZZA CUTTER-RJ-388</v>
      </c>
      <c r="H1934" s="2" t="str">
        <f t="shared" si="212"/>
        <v>TOTAL NET WT.1935.36 KGS</v>
      </c>
      <c r="I1934" s="15" t="str">
        <f t="shared" si="213"/>
        <v>TOTAL</v>
      </c>
      <c r="J1934" s="15" t="str">
        <f t="shared" si="216"/>
        <v/>
      </c>
      <c r="K1934" s="2">
        <f ca="1">IFERROR(
TRIM(_xlfn.TEXTAFTER(_xlfn.TEXTBEFORE(_xlfn.TEXTAFTER(tblRaw[[#This Row],[GOODS DESCRIPTION]],"QTY"),"/")," ")),
tblRaw[[#This Row],[Unit of measure]]
)</f>
        <v>0</v>
      </c>
      <c r="L1934" s="2" t="str">
        <f t="shared" si="214"/>
        <v/>
      </c>
      <c r="M1934" s="2" t="str">
        <f t="shared" si="215"/>
        <v/>
      </c>
      <c r="N1934" s="2">
        <v>20160</v>
      </c>
      <c r="O1934" s="2" t="s">
        <v>1069</v>
      </c>
      <c r="P1934" s="2">
        <v>34.299983630952397</v>
      </c>
      <c r="Q1934" s="2">
        <v>691487.67</v>
      </c>
      <c r="R1934" s="2">
        <v>0.51812664095094196</v>
      </c>
      <c r="S1934" s="2">
        <v>10445.433081571</v>
      </c>
      <c r="T1934" s="6">
        <v>162748.6</v>
      </c>
    </row>
    <row r="1935" spans="1:20">
      <c r="A1935" s="5" t="s">
        <v>12</v>
      </c>
      <c r="B1935" s="2" t="s">
        <v>2552</v>
      </c>
      <c r="C1935" s="2" t="s">
        <v>14</v>
      </c>
      <c r="D1935" s="3" t="s">
        <v>15</v>
      </c>
      <c r="E1935" s="2" t="s">
        <v>2553</v>
      </c>
      <c r="F1935" s="2" t="str">
        <f t="shared" si="210"/>
        <v>STEEL</v>
      </c>
      <c r="G1935" s="2" t="str">
        <f t="shared" si="211"/>
        <v>JAR - SALT &amp; PEPPER-MP-009</v>
      </c>
      <c r="H1935" s="2" t="str">
        <f t="shared" si="212"/>
        <v>TOTAL NET WT.1857.60KGS</v>
      </c>
      <c r="I1935" s="15" t="str">
        <f t="shared" si="213"/>
        <v>TOTAL</v>
      </c>
      <c r="J1935" s="15" t="str">
        <f t="shared" si="216"/>
        <v/>
      </c>
      <c r="K1935" s="2">
        <f ca="1">IFERROR(
TRIM(_xlfn.TEXTAFTER(_xlfn.TEXTBEFORE(_xlfn.TEXTAFTER(tblRaw[[#This Row],[GOODS DESCRIPTION]],"QTY"),"/")," ")),
tblRaw[[#This Row],[Unit of measure]]
)</f>
        <v>0</v>
      </c>
      <c r="L1935" s="2" t="str">
        <f t="shared" si="214"/>
        <v/>
      </c>
      <c r="M1935" s="2" t="str">
        <f t="shared" si="215"/>
        <v/>
      </c>
      <c r="N1935" s="2">
        <v>43200</v>
      </c>
      <c r="O1935" s="2" t="s">
        <v>1069</v>
      </c>
      <c r="P1935" s="2">
        <v>16.728157407407402</v>
      </c>
      <c r="Q1935" s="2">
        <v>722656.4</v>
      </c>
      <c r="R1935" s="2">
        <v>0.252691199507665</v>
      </c>
      <c r="S1935" s="2">
        <v>10916.2598187311</v>
      </c>
      <c r="T1935" s="6">
        <v>170084.4</v>
      </c>
    </row>
    <row r="1936" spans="1:20">
      <c r="A1936" s="5" t="s">
        <v>12</v>
      </c>
      <c r="B1936" s="2" t="s">
        <v>2552</v>
      </c>
      <c r="C1936" s="2" t="s">
        <v>14</v>
      </c>
      <c r="D1936" s="3" t="s">
        <v>15</v>
      </c>
      <c r="E1936" s="2" t="s">
        <v>2554</v>
      </c>
      <c r="F1936" s="2" t="str">
        <f t="shared" si="210"/>
        <v>STAINLESS</v>
      </c>
      <c r="G1936" s="2" t="str">
        <f t="shared" si="211"/>
        <v>STEEL SPORTS BOTTLE 750ML S-308-C6 -NP-20</v>
      </c>
      <c r="H1936" s="2" t="str">
        <f t="shared" si="212"/>
        <v>TOTAL N - ET WT. 1836 KGS</v>
      </c>
      <c r="I1936" s="15" t="str">
        <f t="shared" si="213"/>
        <v>TOTAL</v>
      </c>
      <c r="J1936" s="15" t="str">
        <f t="shared" si="216"/>
        <v/>
      </c>
      <c r="K1936" s="2">
        <f ca="1">IFERROR(
TRIM(_xlfn.TEXTAFTER(_xlfn.TEXTBEFORE(_xlfn.TEXTAFTER(tblRaw[[#This Row],[GOODS DESCRIPTION]],"QTY"),"/")," ")),
tblRaw[[#This Row],[Unit of measure]]
)</f>
        <v>0</v>
      </c>
      <c r="L1936" s="2" t="str">
        <f t="shared" si="214"/>
        <v/>
      </c>
      <c r="M1936" s="2" t="str">
        <f t="shared" si="215"/>
        <v/>
      </c>
      <c r="N1936" s="2">
        <v>10800</v>
      </c>
      <c r="O1936" s="2" t="s">
        <v>1069</v>
      </c>
      <c r="P1936" s="2">
        <v>75.766925925925904</v>
      </c>
      <c r="Q1936" s="2">
        <v>818282.8</v>
      </c>
      <c r="R1936" s="2">
        <v>1.1445154973704801</v>
      </c>
      <c r="S1936" s="2">
        <v>12360.7673716012</v>
      </c>
      <c r="T1936" s="6">
        <v>192591.1</v>
      </c>
    </row>
    <row r="1937" spans="1:20">
      <c r="A1937" s="5" t="s">
        <v>12</v>
      </c>
      <c r="B1937" s="2" t="s">
        <v>2552</v>
      </c>
      <c r="C1937" s="2" t="s">
        <v>14</v>
      </c>
      <c r="D1937" s="3" t="s">
        <v>15</v>
      </c>
      <c r="E1937" s="2" t="s">
        <v>2555</v>
      </c>
      <c r="F1937" s="2" t="str">
        <f t="shared" si="210"/>
        <v>STAINLESS</v>
      </c>
      <c r="G1937" s="2" t="str">
        <f t="shared" si="211"/>
        <v>STEEL SPORTS BOTTLE 600ML S115-NP-21</v>
      </c>
      <c r="H1937" s="2" t="str">
        <f t="shared" si="212"/>
        <v>TOTAL NET WT - . 2377.73 KGS</v>
      </c>
      <c r="I1937" s="15" t="str">
        <f t="shared" si="213"/>
        <v>TOTAL</v>
      </c>
      <c r="J1937" s="15" t="str">
        <f t="shared" si="216"/>
        <v/>
      </c>
      <c r="K1937" s="2">
        <f ca="1">IFERROR(
TRIM(_xlfn.TEXTAFTER(_xlfn.TEXTBEFORE(_xlfn.TEXTAFTER(tblRaw[[#This Row],[GOODS DESCRIPTION]],"QTY"),"/")," ")),
tblRaw[[#This Row],[Unit of measure]]
)</f>
        <v>0</v>
      </c>
      <c r="L1937" s="2" t="str">
        <f t="shared" si="214"/>
        <v/>
      </c>
      <c r="M1937" s="2" t="str">
        <f t="shared" si="215"/>
        <v/>
      </c>
      <c r="N1937" s="2">
        <v>13824</v>
      </c>
      <c r="O1937" s="2" t="s">
        <v>1069</v>
      </c>
      <c r="P1937" s="2">
        <v>83.515036892361096</v>
      </c>
      <c r="Q1937" s="2">
        <v>1154511.8700000001</v>
      </c>
      <c r="R1937" s="2">
        <v>1.2615564485250901</v>
      </c>
      <c r="S1937" s="2">
        <v>17439.7563444109</v>
      </c>
      <c r="T1937" s="6">
        <v>271725.90000000002</v>
      </c>
    </row>
    <row r="1938" spans="1:20">
      <c r="A1938" s="5" t="s">
        <v>12</v>
      </c>
      <c r="B1938" s="2" t="s">
        <v>2556</v>
      </c>
      <c r="C1938" s="2" t="s">
        <v>14</v>
      </c>
      <c r="D1938" s="3" t="s">
        <v>15</v>
      </c>
      <c r="E1938" s="2" t="s">
        <v>2557</v>
      </c>
      <c r="F1938" s="2" t="str">
        <f t="shared" si="210"/>
        <v>KWP-1000B</v>
      </c>
      <c r="G1938" s="2" t="str">
        <f t="shared" si="211"/>
        <v/>
      </c>
      <c r="H1938" s="2" t="str">
        <f t="shared" si="212"/>
        <v/>
      </c>
      <c r="I1938" s="15" t="str">
        <f t="shared" si="213"/>
        <v/>
      </c>
      <c r="J1938" s="15" t="str">
        <f t="shared" si="216"/>
        <v/>
      </c>
      <c r="K1938" s="2">
        <f ca="1">IFERROR(
TRIM(_xlfn.TEXTAFTER(_xlfn.TEXTBEFORE(_xlfn.TEXTAFTER(tblRaw[[#This Row],[GOODS DESCRIPTION]],"QTY"),"/")," ")),
tblRaw[[#This Row],[Unit of measure]]
)</f>
        <v>0</v>
      </c>
      <c r="L1938" s="2" t="str">
        <f t="shared" si="214"/>
        <v/>
      </c>
      <c r="M1938" s="2" t="str">
        <f t="shared" si="215"/>
        <v/>
      </c>
      <c r="N1938" s="2">
        <v>18000</v>
      </c>
      <c r="O1938" s="2" t="s">
        <v>1069</v>
      </c>
      <c r="P1938" s="2">
        <v>109.806775</v>
      </c>
      <c r="Q1938" s="2">
        <v>1976521.95</v>
      </c>
      <c r="R1938" s="2">
        <v>1.67900267584098</v>
      </c>
      <c r="S1938" s="2">
        <v>30222.048165137599</v>
      </c>
      <c r="T1938" s="6">
        <v>465194.2</v>
      </c>
    </row>
    <row r="1939" spans="1:20">
      <c r="A1939" s="5" t="s">
        <v>12</v>
      </c>
      <c r="B1939" s="2" t="s">
        <v>2556</v>
      </c>
      <c r="C1939" s="2" t="s">
        <v>14</v>
      </c>
      <c r="D1939" s="3" t="s">
        <v>15</v>
      </c>
      <c r="E1939" s="2" t="s">
        <v>2558</v>
      </c>
      <c r="F1939" s="2" t="str">
        <f t="shared" si="210"/>
        <v>KWP-600B</v>
      </c>
      <c r="G1939" s="2" t="str">
        <f t="shared" si="211"/>
        <v/>
      </c>
      <c r="H1939" s="2" t="str">
        <f t="shared" si="212"/>
        <v/>
      </c>
      <c r="I1939" s="15" t="str">
        <f t="shared" si="213"/>
        <v/>
      </c>
      <c r="J1939" s="15" t="str">
        <f t="shared" si="216"/>
        <v/>
      </c>
      <c r="K1939" s="2">
        <f ca="1">IFERROR(
TRIM(_xlfn.TEXTAFTER(_xlfn.TEXTBEFORE(_xlfn.TEXTAFTER(tblRaw[[#This Row],[GOODS DESCRIPTION]],"QTY"),"/")," ")),
tblRaw[[#This Row],[Unit of measure]]
)</f>
        <v>0</v>
      </c>
      <c r="L1939" s="2" t="str">
        <f t="shared" si="214"/>
        <v/>
      </c>
      <c r="M1939" s="2" t="str">
        <f t="shared" si="215"/>
        <v/>
      </c>
      <c r="N1939" s="2">
        <v>6000</v>
      </c>
      <c r="O1939" s="2" t="s">
        <v>1069</v>
      </c>
      <c r="P1939" s="2">
        <v>89.962176666666707</v>
      </c>
      <c r="Q1939" s="2">
        <v>539773.06000000006</v>
      </c>
      <c r="R1939" s="2">
        <v>1.37556845056065</v>
      </c>
      <c r="S1939" s="2">
        <v>8253.4107033639193</v>
      </c>
      <c r="T1939" s="6">
        <v>127041</v>
      </c>
    </row>
    <row r="1940" spans="1:20">
      <c r="A1940" s="5" t="s">
        <v>12</v>
      </c>
      <c r="B1940" s="2" t="s">
        <v>2559</v>
      </c>
      <c r="C1940" s="2" t="s">
        <v>14</v>
      </c>
      <c r="D1940" s="3" t="s">
        <v>15</v>
      </c>
      <c r="E1940" s="2" t="s">
        <v>2560</v>
      </c>
      <c r="F1940" s="2" t="str">
        <f t="shared" si="210"/>
        <v>STAINESS</v>
      </c>
      <c r="G1940" s="2" t="str">
        <f t="shared" si="211"/>
        <v>STEEL COLA BOTTLE -SL-07</v>
      </c>
      <c r="H1940" s="2" t="str">
        <f t="shared" si="212"/>
        <v>TOTAL NET WT.432.48 KGS</v>
      </c>
      <c r="I1940" s="15" t="str">
        <f t="shared" si="213"/>
        <v/>
      </c>
      <c r="J1940" s="15" t="str">
        <f t="shared" si="216"/>
        <v/>
      </c>
      <c r="K1940" s="2">
        <f ca="1">IFERROR(
TRIM(_xlfn.TEXTAFTER(_xlfn.TEXTBEFORE(_xlfn.TEXTAFTER(tblRaw[[#This Row],[GOODS DESCRIPTION]],"QTY"),"/")," ")),
tblRaw[[#This Row],[Unit of measure]]
)</f>
        <v>0</v>
      </c>
      <c r="L1940" s="2" t="str">
        <f t="shared" si="214"/>
        <v/>
      </c>
      <c r="M1940" s="2" t="str">
        <f t="shared" si="215"/>
        <v/>
      </c>
      <c r="N1940" s="2">
        <v>2040</v>
      </c>
      <c r="O1940" s="2" t="s">
        <v>1069</v>
      </c>
      <c r="P1940" s="2">
        <v>120.829617647059</v>
      </c>
      <c r="Q1940" s="2">
        <v>246492.42</v>
      </c>
      <c r="R1940" s="2">
        <v>1.8475476704443199</v>
      </c>
      <c r="S1940" s="2">
        <v>3768.9972477064198</v>
      </c>
      <c r="T1940" s="6">
        <v>58014.400000000001</v>
      </c>
    </row>
    <row r="1941" spans="1:20">
      <c r="A1941" s="5" t="s">
        <v>12</v>
      </c>
      <c r="B1941" s="2" t="s">
        <v>2559</v>
      </c>
      <c r="C1941" s="2" t="s">
        <v>14</v>
      </c>
      <c r="D1941" s="3" t="s">
        <v>15</v>
      </c>
      <c r="E1941" s="2" t="s">
        <v>2561</v>
      </c>
      <c r="F1941" s="2" t="str">
        <f t="shared" si="210"/>
        <v>STEEL</v>
      </c>
      <c r="G1941" s="2" t="str">
        <f t="shared" si="211"/>
        <v>ZHARA -NP-03</v>
      </c>
      <c r="H1941" s="2" t="str">
        <f t="shared" si="212"/>
        <v>TOTAL NET WT.6768 KGS</v>
      </c>
      <c r="I1941" s="15" t="str">
        <f t="shared" si="213"/>
        <v>TOTAL</v>
      </c>
      <c r="J1941" s="15" t="str">
        <f t="shared" si="216"/>
        <v/>
      </c>
      <c r="K1941" s="2">
        <f ca="1">IFERROR(
TRIM(_xlfn.TEXTAFTER(_xlfn.TEXTBEFORE(_xlfn.TEXTAFTER(tblRaw[[#This Row],[GOODS DESCRIPTION]],"QTY"),"/")," ")),
tblRaw[[#This Row],[Unit of measure]]
)</f>
        <v>0</v>
      </c>
      <c r="L1941" s="2" t="str">
        <f t="shared" si="214"/>
        <v/>
      </c>
      <c r="M1941" s="2" t="str">
        <f t="shared" si="215"/>
        <v/>
      </c>
      <c r="N1941" s="2">
        <v>72000</v>
      </c>
      <c r="O1941" s="2" t="s">
        <v>1069</v>
      </c>
      <c r="P1941" s="2">
        <v>30.759983194444398</v>
      </c>
      <c r="Q1941" s="2">
        <v>2214718.79</v>
      </c>
      <c r="R1941" s="2">
        <v>0.47033613447162698</v>
      </c>
      <c r="S1941" s="2">
        <v>33864.201681957202</v>
      </c>
      <c r="T1941" s="6">
        <v>521256.2</v>
      </c>
    </row>
    <row r="1942" spans="1:20">
      <c r="A1942" s="5" t="s">
        <v>12</v>
      </c>
      <c r="B1942" s="2" t="s">
        <v>2559</v>
      </c>
      <c r="C1942" s="2" t="s">
        <v>14</v>
      </c>
      <c r="D1942" s="3" t="s">
        <v>15</v>
      </c>
      <c r="E1942" s="2" t="s">
        <v>2562</v>
      </c>
      <c r="F1942" s="2" t="str">
        <f t="shared" si="210"/>
        <v>STAINLESS</v>
      </c>
      <c r="G1942" s="2" t="str">
        <f t="shared" si="211"/>
        <v>STEELSPORTS BOTTLE 750ML S-308-C6 -NP-20</v>
      </c>
      <c r="H1942" s="2" t="str">
        <f t="shared" si="212"/>
        <v>TOTAL NE - T WT. 3301.20 KGS</v>
      </c>
      <c r="I1942" s="15" t="str">
        <f t="shared" si="213"/>
        <v>TOTAL</v>
      </c>
      <c r="J1942" s="15" t="str">
        <f t="shared" si="216"/>
        <v/>
      </c>
      <c r="K1942" s="2">
        <f ca="1">IFERROR(
TRIM(_xlfn.TEXTAFTER(_xlfn.TEXTBEFORE(_xlfn.TEXTAFTER(tblRaw[[#This Row],[GOODS DESCRIPTION]],"QTY"),"/")," ")),
tblRaw[[#This Row],[Unit of measure]]
)</f>
        <v>0</v>
      </c>
      <c r="L1942" s="2" t="str">
        <f t="shared" si="214"/>
        <v/>
      </c>
      <c r="M1942" s="2" t="str">
        <f t="shared" si="215"/>
        <v/>
      </c>
      <c r="N1942" s="2">
        <v>18864</v>
      </c>
      <c r="O1942" s="2" t="s">
        <v>1069</v>
      </c>
      <c r="P1942" s="2">
        <v>74.530314355385897</v>
      </c>
      <c r="Q1942" s="2">
        <v>1405939.85</v>
      </c>
      <c r="R1942" s="2">
        <v>1.13960725314046</v>
      </c>
      <c r="S1942" s="2">
        <v>21497.5512232416</v>
      </c>
      <c r="T1942" s="6">
        <v>330902</v>
      </c>
    </row>
    <row r="1943" spans="1:20">
      <c r="A1943" s="5" t="s">
        <v>12</v>
      </c>
      <c r="B1943" s="2" t="s">
        <v>2559</v>
      </c>
      <c r="C1943" s="2" t="s">
        <v>14</v>
      </c>
      <c r="D1943" s="3" t="s">
        <v>15</v>
      </c>
      <c r="E1943" s="2" t="s">
        <v>2563</v>
      </c>
      <c r="F1943" s="2" t="str">
        <f t="shared" si="210"/>
        <v>STEEL</v>
      </c>
      <c r="G1943" s="2" t="str">
        <f t="shared" si="211"/>
        <v>TEA STRAINER -NP-55</v>
      </c>
      <c r="H1943" s="2" t="str">
        <f t="shared" si="212"/>
        <v>TOTAL NET WT.662.40 KGS</v>
      </c>
      <c r="I1943" s="15" t="str">
        <f t="shared" si="213"/>
        <v>TOTAL</v>
      </c>
      <c r="J1943" s="15" t="str">
        <f t="shared" si="216"/>
        <v/>
      </c>
      <c r="K1943" s="2">
        <f ca="1">IFERROR(
TRIM(_xlfn.TEXTAFTER(_xlfn.TEXTBEFORE(_xlfn.TEXTAFTER(tblRaw[[#This Row],[GOODS DESCRIPTION]],"QTY"),"/")," ")),
tblRaw[[#This Row],[Unit of measure]]
)</f>
        <v>0</v>
      </c>
      <c r="L1943" s="2" t="str">
        <f t="shared" si="214"/>
        <v/>
      </c>
      <c r="M1943" s="2" t="str">
        <f t="shared" si="215"/>
        <v/>
      </c>
      <c r="N1943" s="2">
        <v>14400</v>
      </c>
      <c r="O1943" s="2" t="s">
        <v>1069</v>
      </c>
      <c r="P1943" s="2">
        <v>21.9814333333333</v>
      </c>
      <c r="Q1943" s="2">
        <v>316532.64</v>
      </c>
      <c r="R1943" s="2">
        <v>0.33610754332314002</v>
      </c>
      <c r="S1943" s="2">
        <v>4839.9486238532099</v>
      </c>
      <c r="T1943" s="6">
        <v>74499.199999999997</v>
      </c>
    </row>
    <row r="1944" spans="1:20">
      <c r="A1944" s="5" t="s">
        <v>12</v>
      </c>
      <c r="B1944" s="2" t="s">
        <v>2559</v>
      </c>
      <c r="C1944" s="2" t="s">
        <v>14</v>
      </c>
      <c r="D1944" s="3" t="s">
        <v>15</v>
      </c>
      <c r="E1944" s="2" t="s">
        <v>2564</v>
      </c>
      <c r="F1944" s="2" t="str">
        <f t="shared" si="210"/>
        <v>STAINLESS</v>
      </c>
      <c r="G1944" s="2" t="str">
        <f t="shared" si="211"/>
        <v>STEEL SPORTS BOTTLE 600ML S115-NP-21</v>
      </c>
      <c r="H1944" s="2" t="str">
        <f t="shared" si="212"/>
        <v>TOTAL NET WT - . 2674.72 KGS</v>
      </c>
      <c r="I1944" s="15" t="str">
        <f t="shared" si="213"/>
        <v>TOTAL</v>
      </c>
      <c r="J1944" s="15" t="str">
        <f t="shared" si="216"/>
        <v/>
      </c>
      <c r="K1944" s="2">
        <f ca="1">IFERROR(
TRIM(_xlfn.TEXTAFTER(_xlfn.TEXTBEFORE(_xlfn.TEXTAFTER(tblRaw[[#This Row],[GOODS DESCRIPTION]],"QTY"),"/")," ")),
tblRaw[[#This Row],[Unit of measure]]
)</f>
        <v>0</v>
      </c>
      <c r="L1944" s="2" t="str">
        <f t="shared" si="214"/>
        <v/>
      </c>
      <c r="M1944" s="2" t="str">
        <f t="shared" si="215"/>
        <v/>
      </c>
      <c r="N1944" s="2">
        <v>15372</v>
      </c>
      <c r="O1944" s="2" t="s">
        <v>1069</v>
      </c>
      <c r="P1944" s="2">
        <v>82.151966562581293</v>
      </c>
      <c r="Q1944" s="2">
        <v>1262840.03</v>
      </c>
      <c r="R1944" s="2">
        <v>1.2561462777153101</v>
      </c>
      <c r="S1944" s="2">
        <v>19309.480581039799</v>
      </c>
      <c r="T1944" s="6">
        <v>297222</v>
      </c>
    </row>
    <row r="1945" spans="1:20">
      <c r="A1945" s="5" t="s">
        <v>12</v>
      </c>
      <c r="B1945" s="2" t="s">
        <v>2559</v>
      </c>
      <c r="C1945" s="2" t="s">
        <v>14</v>
      </c>
      <c r="D1945" s="3" t="s">
        <v>15</v>
      </c>
      <c r="E1945" s="2" t="s">
        <v>2565</v>
      </c>
      <c r="F1945" s="2" t="str">
        <f t="shared" si="210"/>
        <v>STEEL</v>
      </c>
      <c r="G1945" s="2" t="str">
        <f t="shared" si="211"/>
        <v>TEA STRAINER-NP-55</v>
      </c>
      <c r="H1945" s="2" t="str">
        <f t="shared" si="212"/>
        <v>TOTAL NET WT.1854.72 KGS</v>
      </c>
      <c r="I1945" s="15" t="str">
        <f t="shared" si="213"/>
        <v>TOTAL</v>
      </c>
      <c r="J1945" s="15" t="str">
        <f t="shared" si="216"/>
        <v/>
      </c>
      <c r="K1945" s="2">
        <f ca="1">IFERROR(
TRIM(_xlfn.TEXTAFTER(_xlfn.TEXTBEFORE(_xlfn.TEXTAFTER(tblRaw[[#This Row],[GOODS DESCRIPTION]],"QTY"),"/")," ")),
tblRaw[[#This Row],[Unit of measure]]
)</f>
        <v>0</v>
      </c>
      <c r="L1945" s="2" t="str">
        <f t="shared" si="214"/>
        <v/>
      </c>
      <c r="M1945" s="2" t="str">
        <f t="shared" si="215"/>
        <v/>
      </c>
      <c r="N1945" s="2">
        <v>40320</v>
      </c>
      <c r="O1945" s="2" t="s">
        <v>1069</v>
      </c>
      <c r="P1945" s="2">
        <v>22.0400773809524</v>
      </c>
      <c r="Q1945" s="2">
        <v>888655.92</v>
      </c>
      <c r="R1945" s="2">
        <v>0.337004241298966</v>
      </c>
      <c r="S1945" s="2">
        <v>13588.011009174301</v>
      </c>
      <c r="T1945" s="6">
        <v>209154.1</v>
      </c>
    </row>
    <row r="1946" spans="1:20">
      <c r="A1946" s="5" t="s">
        <v>12</v>
      </c>
      <c r="B1946" s="2" t="s">
        <v>2559</v>
      </c>
      <c r="C1946" s="2" t="s">
        <v>14</v>
      </c>
      <c r="D1946" s="3" t="s">
        <v>15</v>
      </c>
      <c r="E1946" s="2" t="s">
        <v>2566</v>
      </c>
      <c r="F1946" s="2" t="str">
        <f t="shared" si="210"/>
        <v>STAINLESS</v>
      </c>
      <c r="G1946" s="2" t="str">
        <f t="shared" si="211"/>
        <v>STEEL COLA BOTTLE 750ML SK750 -SL-01</v>
      </c>
      <c r="H1946" s="2" t="str">
        <f t="shared" si="212"/>
        <v>TOTAL NET WT - .1164.24 KGS</v>
      </c>
      <c r="I1946" s="15" t="str">
        <f t="shared" si="213"/>
        <v/>
      </c>
      <c r="J1946" s="15" t="str">
        <f t="shared" si="216"/>
        <v/>
      </c>
      <c r="K1946" s="2">
        <f ca="1">IFERROR(
TRIM(_xlfn.TEXTAFTER(_xlfn.TEXTBEFORE(_xlfn.TEXTAFTER(tblRaw[[#This Row],[GOODS DESCRIPTION]],"QTY"),"/")," ")),
tblRaw[[#This Row],[Unit of measure]]
)</f>
        <v>0</v>
      </c>
      <c r="L1946" s="2" t="str">
        <f t="shared" si="214"/>
        <v/>
      </c>
      <c r="M1946" s="2" t="str">
        <f t="shared" si="215"/>
        <v/>
      </c>
      <c r="N1946" s="2">
        <v>5940</v>
      </c>
      <c r="O1946" s="2" t="s">
        <v>1069</v>
      </c>
      <c r="P1946" s="2">
        <v>93.078582491582495</v>
      </c>
      <c r="Q1946" s="2">
        <v>552886.78</v>
      </c>
      <c r="R1946" s="2">
        <v>1.42321991577343</v>
      </c>
      <c r="S1946" s="2">
        <v>8453.9262996941907</v>
      </c>
      <c r="T1946" s="6">
        <v>130127.5</v>
      </c>
    </row>
    <row r="1947" spans="1:20">
      <c r="A1947" s="5" t="s">
        <v>12</v>
      </c>
      <c r="B1947" s="2" t="s">
        <v>2567</v>
      </c>
      <c r="C1947" s="2" t="s">
        <v>14</v>
      </c>
      <c r="D1947" s="3" t="s">
        <v>15</v>
      </c>
      <c r="E1947" s="2" t="s">
        <v>2568</v>
      </c>
      <c r="F1947" s="2" t="str">
        <f t="shared" si="210"/>
        <v>STEEL</v>
      </c>
      <c r="G1947" s="2" t="str">
        <f t="shared" si="211"/>
        <v>GRATER -ST-4</v>
      </c>
      <c r="H1947" s="2" t="str">
        <f t="shared" si="212"/>
        <v>TOTAL 1142.04KGS</v>
      </c>
      <c r="I1947" s="15" t="str">
        <f t="shared" si="213"/>
        <v/>
      </c>
      <c r="J1947" s="15" t="str">
        <f t="shared" si="216"/>
        <v/>
      </c>
      <c r="K1947" s="2">
        <f ca="1">IFERROR(
TRIM(_xlfn.TEXTAFTER(_xlfn.TEXTBEFORE(_xlfn.TEXTAFTER(tblRaw[[#This Row],[GOODS DESCRIPTION]],"QTY"),"/")," ")),
tblRaw[[#This Row],[Unit of measure]]
)</f>
        <v>0</v>
      </c>
      <c r="L1947" s="2" t="str">
        <f t="shared" si="214"/>
        <v/>
      </c>
      <c r="M1947" s="2" t="str">
        <f t="shared" si="215"/>
        <v/>
      </c>
      <c r="N1947" s="2">
        <v>7368</v>
      </c>
      <c r="O1947" s="2" t="s">
        <v>1069</v>
      </c>
      <c r="P1947" s="2">
        <v>52.127924809989103</v>
      </c>
      <c r="Q1947" s="2">
        <v>384078.55</v>
      </c>
      <c r="R1947" s="2">
        <v>0.79706307048913005</v>
      </c>
      <c r="S1947" s="2">
        <v>5872.7607033639097</v>
      </c>
      <c r="T1947" s="6">
        <v>90396.800000000003</v>
      </c>
    </row>
    <row r="1948" spans="1:20">
      <c r="A1948" s="5" t="s">
        <v>12</v>
      </c>
      <c r="B1948" s="2" t="s">
        <v>2567</v>
      </c>
      <c r="C1948" s="2" t="s">
        <v>14</v>
      </c>
      <c r="D1948" s="3" t="s">
        <v>15</v>
      </c>
      <c r="E1948" s="2" t="s">
        <v>2569</v>
      </c>
      <c r="F1948" s="2" t="str">
        <f t="shared" si="210"/>
        <v>STEEL</v>
      </c>
      <c r="G1948" s="2" t="str">
        <f t="shared" si="211"/>
        <v>BBQ SKEWER 12 PCS-NP-007</v>
      </c>
      <c r="H1948" s="2" t="str">
        <f t="shared" si="212"/>
        <v>TOTAL NET WT.4032 KGS</v>
      </c>
      <c r="I1948" s="15" t="str">
        <f t="shared" si="213"/>
        <v>TOTAL</v>
      </c>
      <c r="J1948" s="15" t="str">
        <f t="shared" si="216"/>
        <v/>
      </c>
      <c r="K1948" s="2">
        <f ca="1">IFERROR(
TRIM(_xlfn.TEXTAFTER(_xlfn.TEXTBEFORE(_xlfn.TEXTAFTER(tblRaw[[#This Row],[GOODS DESCRIPTION]],"QTY"),"/")," ")),
tblRaw[[#This Row],[Unit of measure]]
)</f>
        <v>0</v>
      </c>
      <c r="L1948" s="2" t="str">
        <f t="shared" si="214"/>
        <v/>
      </c>
      <c r="M1948" s="2" t="str">
        <f t="shared" si="215"/>
        <v/>
      </c>
      <c r="N1948" s="2">
        <v>25200</v>
      </c>
      <c r="O1948" s="2" t="s">
        <v>2187</v>
      </c>
      <c r="P1948" s="2">
        <v>30.119898015873002</v>
      </c>
      <c r="Q1948" s="2">
        <v>759021.43</v>
      </c>
      <c r="R1948" s="2">
        <v>0.46054889932527499</v>
      </c>
      <c r="S1948" s="2">
        <v>11605.832262996901</v>
      </c>
      <c r="T1948" s="6">
        <v>178643.20000000001</v>
      </c>
    </row>
    <row r="1949" spans="1:20">
      <c r="A1949" s="5" t="s">
        <v>12</v>
      </c>
      <c r="B1949" s="2" t="s">
        <v>2567</v>
      </c>
      <c r="C1949" s="2" t="s">
        <v>14</v>
      </c>
      <c r="D1949" s="3" t="s">
        <v>15</v>
      </c>
      <c r="E1949" s="2" t="s">
        <v>2570</v>
      </c>
      <c r="F1949" s="2" t="str">
        <f t="shared" si="210"/>
        <v>STEEL</v>
      </c>
      <c r="G1949" s="2" t="str">
        <f t="shared" si="211"/>
        <v>TEA STRAINER -NP-55</v>
      </c>
      <c r="H1949" s="2" t="str">
        <f t="shared" si="212"/>
        <v>TOTAL 1854.72 KGS</v>
      </c>
      <c r="I1949" s="15" t="str">
        <f t="shared" si="213"/>
        <v>TOTAL</v>
      </c>
      <c r="J1949" s="15" t="str">
        <f t="shared" si="216"/>
        <v/>
      </c>
      <c r="K1949" s="2">
        <f ca="1">IFERROR(
TRIM(_xlfn.TEXTAFTER(_xlfn.TEXTBEFORE(_xlfn.TEXTAFTER(tblRaw[[#This Row],[GOODS DESCRIPTION]],"QTY"),"/")," ")),
tblRaw[[#This Row],[Unit of measure]]
)</f>
        <v>0</v>
      </c>
      <c r="L1949" s="2" t="str">
        <f t="shared" si="214"/>
        <v/>
      </c>
      <c r="M1949" s="2" t="str">
        <f t="shared" si="215"/>
        <v/>
      </c>
      <c r="N1949" s="2">
        <v>40320</v>
      </c>
      <c r="O1949" s="2" t="s">
        <v>1069</v>
      </c>
      <c r="P1949" s="2">
        <v>22.570133928571401</v>
      </c>
      <c r="Q1949" s="2">
        <v>910027.8</v>
      </c>
      <c r="R1949" s="2">
        <v>0.345109081476627</v>
      </c>
      <c r="S1949" s="2">
        <v>13914.798165137599</v>
      </c>
      <c r="T1949" s="6">
        <v>214184.2</v>
      </c>
    </row>
    <row r="1950" spans="1:20">
      <c r="A1950" s="5" t="s">
        <v>12</v>
      </c>
      <c r="B1950" s="2" t="s">
        <v>2571</v>
      </c>
      <c r="C1950" s="2" t="s">
        <v>14</v>
      </c>
      <c r="D1950" s="3" t="s">
        <v>15</v>
      </c>
      <c r="E1950" s="2" t="s">
        <v>2572</v>
      </c>
      <c r="F1950" s="2" t="str">
        <f t="shared" si="210"/>
        <v>STEEL</v>
      </c>
      <c r="G1950" s="2" t="str">
        <f t="shared" si="211"/>
        <v>HOOK 3PCS-RJ-409</v>
      </c>
      <c r="H1950" s="2" t="str">
        <f t="shared" si="212"/>
        <v>TOTAL NET WT.1008 KGS</v>
      </c>
      <c r="I1950" s="15" t="str">
        <f t="shared" si="213"/>
        <v>TOTAL</v>
      </c>
      <c r="J1950" s="15" t="str">
        <f t="shared" si="216"/>
        <v/>
      </c>
      <c r="K1950" s="2">
        <f ca="1">IFERROR(
TRIM(_xlfn.TEXTAFTER(_xlfn.TEXTBEFORE(_xlfn.TEXTAFTER(tblRaw[[#This Row],[GOODS DESCRIPTION]],"QTY"),"/")," ")),
tblRaw[[#This Row],[Unit of measure]]
)</f>
        <v>0</v>
      </c>
      <c r="L1950" s="2" t="str">
        <f t="shared" si="214"/>
        <v/>
      </c>
      <c r="M1950" s="2" t="str">
        <f t="shared" si="215"/>
        <v/>
      </c>
      <c r="N1950" s="2">
        <v>25200</v>
      </c>
      <c r="O1950" s="2" t="s">
        <v>2187</v>
      </c>
      <c r="P1950" s="2">
        <v>38.738588888888899</v>
      </c>
      <c r="Q1950" s="2">
        <v>976212.44</v>
      </c>
      <c r="R1950" s="2">
        <v>0.59233316343866804</v>
      </c>
      <c r="S1950" s="2">
        <v>14926.795718654401</v>
      </c>
      <c r="T1950" s="6">
        <v>229761.3</v>
      </c>
    </row>
    <row r="1951" spans="1:20">
      <c r="A1951" s="5" t="s">
        <v>12</v>
      </c>
      <c r="B1951" s="2" t="s">
        <v>2571</v>
      </c>
      <c r="C1951" s="2" t="s">
        <v>14</v>
      </c>
      <c r="D1951" s="3" t="s">
        <v>15</v>
      </c>
      <c r="E1951" s="2" t="s">
        <v>2573</v>
      </c>
      <c r="F1951" s="2" t="str">
        <f t="shared" si="210"/>
        <v>KWB-600F</v>
      </c>
      <c r="G1951" s="2" t="str">
        <f t="shared" si="211"/>
        <v>STAINLESS STEEL SPORTS BOTTLE</v>
      </c>
      <c r="H1951" s="2" t="str">
        <f t="shared" si="212"/>
        <v>QTY 50400 PCS/USD1.1 - 5PER PCS</v>
      </c>
      <c r="I1951" s="15" t="str">
        <f t="shared" si="213"/>
        <v>QTY</v>
      </c>
      <c r="J1951" s="15">
        <f t="shared" si="216"/>
        <v>50400</v>
      </c>
      <c r="K1951" s="2" t="str">
        <f>IFERROR(
TRIM(_xlfn.TEXTAFTER(_xlfn.TEXTBEFORE(_xlfn.TEXTAFTER(tblRaw[[#This Row],[GOODS DESCRIPTION]],"QTY"),"/")," ")),
tblRaw[[#This Row],[Unit of measure]]
)</f>
        <v>50400 PCS</v>
      </c>
      <c r="L1951" s="2">
        <f t="shared" si="214"/>
        <v>0.1</v>
      </c>
      <c r="M1951" s="2" t="str">
        <f t="shared" si="215"/>
        <v>USD</v>
      </c>
      <c r="N1951" s="2">
        <v>7350</v>
      </c>
      <c r="O1951" s="2" t="s">
        <v>17</v>
      </c>
      <c r="P1951" s="2">
        <v>520.97970884353697</v>
      </c>
      <c r="Q1951" s="2">
        <v>3829200.86</v>
      </c>
      <c r="R1951" s="2">
        <v>7.9660505939378803</v>
      </c>
      <c r="S1951" s="2">
        <v>58550.471865443396</v>
      </c>
      <c r="T1951" s="6">
        <v>901240.7</v>
      </c>
    </row>
    <row r="1952" spans="1:20">
      <c r="A1952" s="5" t="s">
        <v>12</v>
      </c>
      <c r="B1952" s="2" t="s">
        <v>2571</v>
      </c>
      <c r="C1952" s="2" t="s">
        <v>14</v>
      </c>
      <c r="D1952" s="3" t="s">
        <v>15</v>
      </c>
      <c r="E1952" s="2" t="s">
        <v>2574</v>
      </c>
      <c r="F1952" s="2" t="str">
        <f t="shared" si="210"/>
        <v>STEEL</v>
      </c>
      <c r="G1952" s="2" t="str">
        <f t="shared" si="211"/>
        <v>GRATER-ST-4</v>
      </c>
      <c r="H1952" s="2" t="str">
        <f t="shared" si="212"/>
        <v>TOTAL 1647.96 KGS</v>
      </c>
      <c r="I1952" s="15" t="str">
        <f t="shared" si="213"/>
        <v/>
      </c>
      <c r="J1952" s="15" t="str">
        <f t="shared" si="216"/>
        <v/>
      </c>
      <c r="K1952" s="2">
        <f ca="1">IFERROR(
TRIM(_xlfn.TEXTAFTER(_xlfn.TEXTBEFORE(_xlfn.TEXTAFTER(tblRaw[[#This Row],[GOODS DESCRIPTION]],"QTY"),"/")," ")),
tblRaw[[#This Row],[Unit of measure]]
)</f>
        <v>0</v>
      </c>
      <c r="L1952" s="2" t="str">
        <f t="shared" si="214"/>
        <v/>
      </c>
      <c r="M1952" s="2" t="str">
        <f t="shared" si="215"/>
        <v/>
      </c>
      <c r="N1952" s="2">
        <v>10632</v>
      </c>
      <c r="O1952" s="2" t="s">
        <v>17</v>
      </c>
      <c r="P1952" s="2">
        <v>51.605334838224202</v>
      </c>
      <c r="Q1952" s="2">
        <v>548667.92000000004</v>
      </c>
      <c r="R1952" s="2">
        <v>0.78907239813798502</v>
      </c>
      <c r="S1952" s="2">
        <v>8389.4177370030593</v>
      </c>
      <c r="T1952" s="6">
        <v>129134.5</v>
      </c>
    </row>
    <row r="1953" spans="1:20">
      <c r="A1953" s="5" t="s">
        <v>12</v>
      </c>
      <c r="B1953" s="2" t="s">
        <v>2575</v>
      </c>
      <c r="C1953" s="2" t="s">
        <v>14</v>
      </c>
      <c r="D1953" s="3" t="s">
        <v>18</v>
      </c>
      <c r="E1953" s="2" t="s">
        <v>2576</v>
      </c>
      <c r="F1953" s="2" t="str">
        <f t="shared" si="210"/>
        <v>STEEL</v>
      </c>
      <c r="G1953" s="2" t="str">
        <f t="shared" si="211"/>
        <v>SCRUBBER 3PCS SET-ANGW11</v>
      </c>
      <c r="H1953" s="2" t="str">
        <f t="shared" si="212"/>
        <v>TOTAL NET WT.7146KGS</v>
      </c>
      <c r="I1953" s="15" t="str">
        <f t="shared" si="213"/>
        <v>TOTAL</v>
      </c>
      <c r="J1953" s="15" t="str">
        <f t="shared" si="216"/>
        <v/>
      </c>
      <c r="K1953" s="2">
        <f ca="1">IFERROR(
TRIM(_xlfn.TEXTAFTER(_xlfn.TEXTBEFORE(_xlfn.TEXTAFTER(tblRaw[[#This Row],[GOODS DESCRIPTION]],"QTY"),"/")," ")),
tblRaw[[#This Row],[Unit of measure]]
)</f>
        <v>0</v>
      </c>
      <c r="L1953" s="2" t="str">
        <f t="shared" si="214"/>
        <v/>
      </c>
      <c r="M1953" s="2" t="str">
        <f t="shared" si="215"/>
        <v/>
      </c>
      <c r="N1953" s="2">
        <v>114336</v>
      </c>
      <c r="O1953" s="2" t="s">
        <v>2187</v>
      </c>
      <c r="P1953" s="2">
        <v>11.15</v>
      </c>
      <c r="Q1953" s="2">
        <v>1274903.21</v>
      </c>
      <c r="R1953" s="2">
        <v>0.17</v>
      </c>
      <c r="S1953" s="2">
        <v>19360.72</v>
      </c>
      <c r="T1953" s="6">
        <v>384434.3</v>
      </c>
    </row>
    <row r="1954" spans="1:20">
      <c r="A1954" s="5" t="s">
        <v>12</v>
      </c>
      <c r="B1954" s="2" t="s">
        <v>2577</v>
      </c>
      <c r="C1954" s="2" t="s">
        <v>14</v>
      </c>
      <c r="D1954" s="3" t="s">
        <v>15</v>
      </c>
      <c r="E1954" s="2" t="s">
        <v>2578</v>
      </c>
      <c r="F1954" s="2" t="str">
        <f t="shared" si="210"/>
        <v>STEEL</v>
      </c>
      <c r="G1954" s="2" t="str">
        <f t="shared" si="211"/>
        <v>WALL HANGER HOOK-SL-89</v>
      </c>
      <c r="H1954" s="2" t="str">
        <f t="shared" si="212"/>
        <v>TOTAL NET WT.86.76 KGS</v>
      </c>
      <c r="I1954" s="15" t="str">
        <f t="shared" si="213"/>
        <v/>
      </c>
      <c r="J1954" s="15" t="str">
        <f t="shared" si="216"/>
        <v/>
      </c>
      <c r="K1954" s="2">
        <f ca="1">IFERROR(
TRIM(_xlfn.TEXTAFTER(_xlfn.TEXTBEFORE(_xlfn.TEXTAFTER(tblRaw[[#This Row],[GOODS DESCRIPTION]],"QTY"),"/")," ")),
tblRaw[[#This Row],[Unit of measure]]
)</f>
        <v>0</v>
      </c>
      <c r="L1954" s="2" t="str">
        <f t="shared" si="214"/>
        <v/>
      </c>
      <c r="M1954" s="2" t="str">
        <f t="shared" si="215"/>
        <v/>
      </c>
      <c r="N1954" s="2">
        <v>360</v>
      </c>
      <c r="O1954" s="2" t="s">
        <v>1069</v>
      </c>
      <c r="P1954" s="2">
        <v>90.89</v>
      </c>
      <c r="Q1954" s="2">
        <v>32719.98</v>
      </c>
      <c r="R1954" s="2">
        <v>1.38</v>
      </c>
      <c r="S1954" s="2">
        <v>496.13</v>
      </c>
      <c r="T1954" s="6">
        <v>7700.9</v>
      </c>
    </row>
    <row r="1955" spans="1:20">
      <c r="A1955" s="5" t="s">
        <v>12</v>
      </c>
      <c r="B1955" s="2" t="s">
        <v>2577</v>
      </c>
      <c r="C1955" s="2" t="s">
        <v>14</v>
      </c>
      <c r="D1955" s="3" t="s">
        <v>15</v>
      </c>
      <c r="E1955" s="2" t="s">
        <v>2578</v>
      </c>
      <c r="F1955" s="2" t="str">
        <f t="shared" si="210"/>
        <v>STEEL</v>
      </c>
      <c r="G1955" s="2" t="str">
        <f t="shared" si="211"/>
        <v>WALL HANGER HOOK-SL-89</v>
      </c>
      <c r="H1955" s="2" t="str">
        <f t="shared" si="212"/>
        <v>TOTAL NET WT.86.76 KGS</v>
      </c>
      <c r="I1955" s="15" t="str">
        <f t="shared" si="213"/>
        <v/>
      </c>
      <c r="J1955" s="15" t="str">
        <f t="shared" si="216"/>
        <v/>
      </c>
      <c r="K1955" s="2">
        <f ca="1">IFERROR(
TRIM(_xlfn.TEXTAFTER(_xlfn.TEXTBEFORE(_xlfn.TEXTAFTER(tblRaw[[#This Row],[GOODS DESCRIPTION]],"QTY"),"/")," ")),
tblRaw[[#This Row],[Unit of measure]]
)</f>
        <v>0</v>
      </c>
      <c r="L1955" s="2" t="str">
        <f t="shared" si="214"/>
        <v/>
      </c>
      <c r="M1955" s="2" t="str">
        <f t="shared" si="215"/>
        <v/>
      </c>
      <c r="N1955" s="2">
        <v>360</v>
      </c>
      <c r="O1955" s="2" t="s">
        <v>1069</v>
      </c>
      <c r="P1955" s="2">
        <v>90.89</v>
      </c>
      <c r="Q1955" s="2">
        <v>32719.98</v>
      </c>
      <c r="R1955" s="2">
        <v>1.38</v>
      </c>
      <c r="S1955" s="2">
        <v>496.13</v>
      </c>
      <c r="T1955" s="6">
        <v>7700.9</v>
      </c>
    </row>
    <row r="1956" spans="1:20">
      <c r="A1956" s="5" t="s">
        <v>12</v>
      </c>
      <c r="B1956" s="2" t="s">
        <v>2579</v>
      </c>
      <c r="C1956" s="2" t="s">
        <v>14</v>
      </c>
      <c r="D1956" s="3" t="s">
        <v>15</v>
      </c>
      <c r="E1956" s="2" t="s">
        <v>2580</v>
      </c>
      <c r="F1956" s="2" t="str">
        <f t="shared" si="210"/>
        <v>STEEL</v>
      </c>
      <c r="G1956" s="2" t="str">
        <f t="shared" si="211"/>
        <v>ZHARA -NP-03</v>
      </c>
      <c r="H1956" s="2" t="str">
        <f t="shared" si="212"/>
        <v>TOTAL NET WT.2256 KGS</v>
      </c>
      <c r="I1956" s="15" t="str">
        <f t="shared" si="213"/>
        <v>TOTAL</v>
      </c>
      <c r="J1956" s="15" t="str">
        <f t="shared" si="216"/>
        <v/>
      </c>
      <c r="K1956" s="2">
        <f ca="1">IFERROR(
TRIM(_xlfn.TEXTAFTER(_xlfn.TEXTBEFORE(_xlfn.TEXTAFTER(tblRaw[[#This Row],[GOODS DESCRIPTION]],"QTY"),"/")," ")),
tblRaw[[#This Row],[Unit of measure]]
)</f>
        <v>0</v>
      </c>
      <c r="L1956" s="2" t="str">
        <f t="shared" si="214"/>
        <v/>
      </c>
      <c r="M1956" s="2" t="str">
        <f t="shared" si="215"/>
        <v/>
      </c>
      <c r="N1956" s="2">
        <v>24000</v>
      </c>
      <c r="O1956" s="2" t="s">
        <v>1069</v>
      </c>
      <c r="P1956" s="2">
        <v>31.82</v>
      </c>
      <c r="Q1956" s="2">
        <v>763664.97</v>
      </c>
      <c r="R1956" s="2">
        <v>0.48</v>
      </c>
      <c r="S1956" s="2">
        <v>11579.45</v>
      </c>
      <c r="T1956" s="6">
        <v>179736.2</v>
      </c>
    </row>
    <row r="1957" spans="1:20">
      <c r="A1957" s="5" t="s">
        <v>12</v>
      </c>
      <c r="B1957" s="2" t="s">
        <v>2579</v>
      </c>
      <c r="C1957" s="2" t="s">
        <v>14</v>
      </c>
      <c r="D1957" s="3" t="s">
        <v>18</v>
      </c>
      <c r="E1957" s="2" t="s">
        <v>2581</v>
      </c>
      <c r="F1957" s="2" t="str">
        <f t="shared" si="210"/>
        <v>STEEL</v>
      </c>
      <c r="G1957" s="2" t="str">
        <f t="shared" si="211"/>
        <v>SCRUBBER -ANG537</v>
      </c>
      <c r="H1957" s="2" t="str">
        <f t="shared" si="212"/>
        <v>TOTAL NET WT.8696.60 KGS</v>
      </c>
      <c r="I1957" s="15" t="str">
        <f t="shared" si="213"/>
        <v/>
      </c>
      <c r="J1957" s="15" t="str">
        <f t="shared" si="216"/>
        <v/>
      </c>
      <c r="K1957" s="2">
        <f ca="1">IFERROR(
TRIM(_xlfn.TEXTAFTER(_xlfn.TEXTBEFORE(_xlfn.TEXTAFTER(tblRaw[[#This Row],[GOODS DESCRIPTION]],"QTY"),"/")," ")),
tblRaw[[#This Row],[Unit of measure]]
)</f>
        <v>0</v>
      </c>
      <c r="L1957" s="2" t="str">
        <f t="shared" si="214"/>
        <v/>
      </c>
      <c r="M1957" s="2" t="str">
        <f t="shared" si="215"/>
        <v/>
      </c>
      <c r="N1957" s="2">
        <v>318384</v>
      </c>
      <c r="O1957" s="2" t="s">
        <v>1069</v>
      </c>
      <c r="P1957" s="2">
        <v>4.76</v>
      </c>
      <c r="Q1957" s="2">
        <v>1514229.21</v>
      </c>
      <c r="R1957" s="2">
        <v>7.0000000000000007E-2</v>
      </c>
      <c r="S1957" s="2">
        <v>22960.26</v>
      </c>
      <c r="T1957" s="6">
        <v>456600.7</v>
      </c>
    </row>
    <row r="1958" spans="1:20">
      <c r="A1958" s="5" t="s">
        <v>12</v>
      </c>
      <c r="B1958" s="2" t="s">
        <v>2579</v>
      </c>
      <c r="C1958" s="2" t="s">
        <v>14</v>
      </c>
      <c r="D1958" s="3" t="s">
        <v>15</v>
      </c>
      <c r="E1958" s="2" t="s">
        <v>2580</v>
      </c>
      <c r="F1958" s="2" t="str">
        <f t="shared" si="210"/>
        <v>STEEL</v>
      </c>
      <c r="G1958" s="2" t="str">
        <f t="shared" si="211"/>
        <v>ZHARA -NP-03</v>
      </c>
      <c r="H1958" s="2" t="str">
        <f t="shared" si="212"/>
        <v>TOTAL NET WT.2256 KGS</v>
      </c>
      <c r="I1958" s="15" t="str">
        <f t="shared" si="213"/>
        <v>TOTAL</v>
      </c>
      <c r="J1958" s="15" t="str">
        <f t="shared" si="216"/>
        <v/>
      </c>
      <c r="K1958" s="2">
        <f ca="1">IFERROR(
TRIM(_xlfn.TEXTAFTER(_xlfn.TEXTBEFORE(_xlfn.TEXTAFTER(tblRaw[[#This Row],[GOODS DESCRIPTION]],"QTY"),"/")," ")),
tblRaw[[#This Row],[Unit of measure]]
)</f>
        <v>0</v>
      </c>
      <c r="L1958" s="2" t="str">
        <f t="shared" si="214"/>
        <v/>
      </c>
      <c r="M1958" s="2" t="str">
        <f t="shared" si="215"/>
        <v/>
      </c>
      <c r="N1958" s="2">
        <v>24000</v>
      </c>
      <c r="O1958" s="2" t="s">
        <v>1069</v>
      </c>
      <c r="P1958" s="2">
        <v>31.82</v>
      </c>
      <c r="Q1958" s="2">
        <v>763664.97</v>
      </c>
      <c r="R1958" s="2">
        <v>0.48</v>
      </c>
      <c r="S1958" s="2">
        <v>11579.45</v>
      </c>
      <c r="T1958" s="6">
        <v>179736.2</v>
      </c>
    </row>
    <row r="1959" spans="1:20">
      <c r="A1959" s="5" t="s">
        <v>12</v>
      </c>
      <c r="B1959" s="2" t="s">
        <v>2579</v>
      </c>
      <c r="C1959" s="2" t="s">
        <v>14</v>
      </c>
      <c r="D1959" s="3" t="s">
        <v>18</v>
      </c>
      <c r="E1959" s="2" t="s">
        <v>2581</v>
      </c>
      <c r="F1959" s="2" t="str">
        <f t="shared" si="210"/>
        <v>STEEL</v>
      </c>
      <c r="G1959" s="2" t="str">
        <f t="shared" si="211"/>
        <v>SCRUBBER -ANG537</v>
      </c>
      <c r="H1959" s="2" t="str">
        <f t="shared" si="212"/>
        <v>TOTAL NET WT.8696.60 KGS</v>
      </c>
      <c r="I1959" s="15" t="str">
        <f t="shared" si="213"/>
        <v/>
      </c>
      <c r="J1959" s="15" t="str">
        <f t="shared" si="216"/>
        <v/>
      </c>
      <c r="K1959" s="2">
        <f ca="1">IFERROR(
TRIM(_xlfn.TEXTAFTER(_xlfn.TEXTBEFORE(_xlfn.TEXTAFTER(tblRaw[[#This Row],[GOODS DESCRIPTION]],"QTY"),"/")," ")),
tblRaw[[#This Row],[Unit of measure]]
)</f>
        <v>0</v>
      </c>
      <c r="L1959" s="2" t="str">
        <f t="shared" si="214"/>
        <v/>
      </c>
      <c r="M1959" s="2" t="str">
        <f t="shared" si="215"/>
        <v/>
      </c>
      <c r="N1959" s="2">
        <v>318384</v>
      </c>
      <c r="O1959" s="2" t="s">
        <v>1069</v>
      </c>
      <c r="P1959" s="2">
        <v>4.76</v>
      </c>
      <c r="Q1959" s="2">
        <v>1514229.21</v>
      </c>
      <c r="R1959" s="2">
        <v>7.0000000000000007E-2</v>
      </c>
      <c r="S1959" s="2">
        <v>22960.26</v>
      </c>
      <c r="T1959" s="6">
        <v>456600.7</v>
      </c>
    </row>
    <row r="1960" spans="1:20">
      <c r="A1960" s="5" t="s">
        <v>12</v>
      </c>
      <c r="B1960" s="2" t="s">
        <v>2582</v>
      </c>
      <c r="C1960" s="2" t="s">
        <v>14</v>
      </c>
      <c r="D1960" s="3" t="s">
        <v>15</v>
      </c>
      <c r="E1960" s="2" t="s">
        <v>2583</v>
      </c>
      <c r="F1960" s="2" t="str">
        <f t="shared" si="210"/>
        <v>STAINLESS</v>
      </c>
      <c r="G1960" s="2" t="str">
        <f t="shared" si="211"/>
        <v>STEEL COLA BOTTLE 750ML SK750-SL-01</v>
      </c>
      <c r="H1960" s="2" t="str">
        <f t="shared" si="212"/>
        <v>TOTAL NET WT.1298.70 KGS</v>
      </c>
      <c r="I1960" s="15" t="str">
        <f t="shared" si="213"/>
        <v/>
      </c>
      <c r="J1960" s="15" t="str">
        <f t="shared" si="216"/>
        <v/>
      </c>
      <c r="K1960" s="2">
        <f ca="1">IFERROR(
TRIM(_xlfn.TEXTAFTER(_xlfn.TEXTBEFORE(_xlfn.TEXTAFTER(tblRaw[[#This Row],[GOODS DESCRIPTION]],"QTY"),"/")," ")),
tblRaw[[#This Row],[Unit of measure]]
)</f>
        <v>0</v>
      </c>
      <c r="L1960" s="2" t="str">
        <f t="shared" si="214"/>
        <v/>
      </c>
      <c r="M1960" s="2" t="str">
        <f t="shared" si="215"/>
        <v/>
      </c>
      <c r="N1960" s="2">
        <v>6660</v>
      </c>
      <c r="O1960" s="2" t="s">
        <v>1069</v>
      </c>
      <c r="P1960" s="2">
        <v>93.62</v>
      </c>
      <c r="Q1960" s="2">
        <v>623511.88</v>
      </c>
      <c r="R1960" s="2">
        <v>1.43</v>
      </c>
      <c r="S1960" s="2">
        <v>9533.82</v>
      </c>
      <c r="T1960" s="6">
        <v>146749.70000000001</v>
      </c>
    </row>
    <row r="1961" spans="1:20">
      <c r="A1961" s="5" t="s">
        <v>12</v>
      </c>
      <c r="B1961" s="2" t="s">
        <v>2582</v>
      </c>
      <c r="C1961" s="2" t="s">
        <v>14</v>
      </c>
      <c r="D1961" s="3" t="s">
        <v>15</v>
      </c>
      <c r="E1961" s="2" t="s">
        <v>2584</v>
      </c>
      <c r="F1961" s="2" t="str">
        <f t="shared" si="210"/>
        <v>STAINLESS</v>
      </c>
      <c r="G1961" s="2" t="str">
        <f t="shared" si="211"/>
        <v>STEEL SPORTS BOTTLE 750ML S-308-C6- NP-21</v>
      </c>
      <c r="H1961" s="2" t="str">
        <f t="shared" si="212"/>
        <v>TOTAL NET WT.857.844 KGS</v>
      </c>
      <c r="I1961" s="15" t="str">
        <f t="shared" si="213"/>
        <v>TOTAL</v>
      </c>
      <c r="J1961" s="15" t="str">
        <f t="shared" si="216"/>
        <v/>
      </c>
      <c r="K1961" s="2">
        <f ca="1">IFERROR(
TRIM(_xlfn.TEXTAFTER(_xlfn.TEXTBEFORE(_xlfn.TEXTAFTER(tblRaw[[#This Row],[GOODS DESCRIPTION]],"QTY"),"/")," ")),
tblRaw[[#This Row],[Unit of measure]]
)</f>
        <v>0</v>
      </c>
      <c r="L1961" s="2" t="str">
        <f t="shared" si="214"/>
        <v/>
      </c>
      <c r="M1961" s="2" t="str">
        <f t="shared" si="215"/>
        <v/>
      </c>
      <c r="N1961" s="2">
        <v>5076</v>
      </c>
      <c r="O1961" s="2" t="s">
        <v>1069</v>
      </c>
      <c r="P1961" s="2">
        <v>82.63</v>
      </c>
      <c r="Q1961" s="2">
        <v>419430.8</v>
      </c>
      <c r="R1961" s="2">
        <v>1.26</v>
      </c>
      <c r="S1961" s="2">
        <v>6413.31</v>
      </c>
      <c r="T1961" s="6">
        <v>98717.3</v>
      </c>
    </row>
    <row r="1962" spans="1:20">
      <c r="A1962" s="5" t="s">
        <v>12</v>
      </c>
      <c r="B1962" s="2" t="s">
        <v>2585</v>
      </c>
      <c r="C1962" s="2" t="s">
        <v>14</v>
      </c>
      <c r="D1962" s="3" t="s">
        <v>15</v>
      </c>
      <c r="E1962" s="2" t="s">
        <v>2586</v>
      </c>
      <c r="F1962" s="2" t="str">
        <f t="shared" si="210"/>
        <v>KWP-600B</v>
      </c>
      <c r="G1962" s="2" t="str">
        <f t="shared" si="211"/>
        <v/>
      </c>
      <c r="H1962" s="2" t="str">
        <f t="shared" si="212"/>
        <v/>
      </c>
      <c r="I1962" s="15" t="str">
        <f t="shared" si="213"/>
        <v/>
      </c>
      <c r="J1962" s="15" t="str">
        <f t="shared" si="216"/>
        <v/>
      </c>
      <c r="K1962" s="2">
        <f ca="1">IFERROR(
TRIM(_xlfn.TEXTAFTER(_xlfn.TEXTBEFORE(_xlfn.TEXTAFTER(tblRaw[[#This Row],[GOODS DESCRIPTION]],"QTY"),"/")," ")),
tblRaw[[#This Row],[Unit of measure]]
)</f>
        <v>0</v>
      </c>
      <c r="L1962" s="2" t="str">
        <f t="shared" si="214"/>
        <v/>
      </c>
      <c r="M1962" s="2" t="str">
        <f t="shared" si="215"/>
        <v/>
      </c>
      <c r="N1962" s="2">
        <v>12000</v>
      </c>
      <c r="O1962" s="2" t="s">
        <v>1069</v>
      </c>
      <c r="P1962" s="2">
        <v>91.751784999999998</v>
      </c>
      <c r="Q1962" s="2">
        <v>1101021.42</v>
      </c>
      <c r="R1962" s="2">
        <v>1.4029324923547399</v>
      </c>
      <c r="S1962" s="2">
        <v>16835.1899082569</v>
      </c>
      <c r="T1962" s="6">
        <v>259136.3</v>
      </c>
    </row>
    <row r="1963" spans="1:20">
      <c r="A1963" s="5" t="s">
        <v>12</v>
      </c>
      <c r="B1963" s="2" t="s">
        <v>2585</v>
      </c>
      <c r="C1963" s="2" t="s">
        <v>14</v>
      </c>
      <c r="D1963" s="3" t="s">
        <v>15</v>
      </c>
      <c r="E1963" s="2" t="s">
        <v>2587</v>
      </c>
      <c r="F1963" s="2" t="str">
        <f t="shared" si="210"/>
        <v>KWP-1000B</v>
      </c>
      <c r="G1963" s="2" t="str">
        <f t="shared" si="211"/>
        <v/>
      </c>
      <c r="H1963" s="2" t="str">
        <f t="shared" si="212"/>
        <v/>
      </c>
      <c r="I1963" s="15" t="str">
        <f t="shared" si="213"/>
        <v/>
      </c>
      <c r="J1963" s="15" t="str">
        <f t="shared" si="216"/>
        <v/>
      </c>
      <c r="K1963" s="2">
        <f ca="1">IFERROR(
TRIM(_xlfn.TEXTAFTER(_xlfn.TEXTBEFORE(_xlfn.TEXTAFTER(tblRaw[[#This Row],[GOODS DESCRIPTION]],"QTY"),"/")," ")),
tblRaw[[#This Row],[Unit of measure]]
)</f>
        <v>0</v>
      </c>
      <c r="L1963" s="2" t="str">
        <f t="shared" si="214"/>
        <v/>
      </c>
      <c r="M1963" s="2" t="str">
        <f t="shared" si="215"/>
        <v/>
      </c>
      <c r="N1963" s="2">
        <v>30000</v>
      </c>
      <c r="O1963" s="2" t="s">
        <v>1069</v>
      </c>
      <c r="P1963" s="2">
        <v>111.991149333333</v>
      </c>
      <c r="Q1963" s="2">
        <v>3359734.48</v>
      </c>
      <c r="R1963" s="2">
        <v>1.7124028950051</v>
      </c>
      <c r="S1963" s="2">
        <v>51372.086850152897</v>
      </c>
      <c r="T1963" s="6">
        <v>790747.1</v>
      </c>
    </row>
    <row r="1964" spans="1:20">
      <c r="A1964" s="5" t="s">
        <v>12</v>
      </c>
      <c r="B1964" s="2" t="s">
        <v>2588</v>
      </c>
      <c r="C1964" s="2" t="s">
        <v>14</v>
      </c>
      <c r="D1964" s="3" t="s">
        <v>15</v>
      </c>
      <c r="E1964" s="2" t="s">
        <v>2589</v>
      </c>
      <c r="F1964" s="2" t="str">
        <f t="shared" si="210"/>
        <v>STAINLESS</v>
      </c>
      <c r="G1964" s="2" t="str">
        <f t="shared" si="211"/>
        <v>STEEL SPORTS BOTTLE 750ML S-308-C6-NP-AB39</v>
      </c>
      <c r="H1964" s="2" t="str">
        <f t="shared" si="212"/>
        <v>TOTAL NET WT.4536 KGS</v>
      </c>
      <c r="I1964" s="15" t="str">
        <f t="shared" si="213"/>
        <v>TOTAL</v>
      </c>
      <c r="J1964" s="15" t="str">
        <f t="shared" si="216"/>
        <v/>
      </c>
      <c r="K1964" s="2">
        <f ca="1">IFERROR(
TRIM(_xlfn.TEXTAFTER(_xlfn.TEXTBEFORE(_xlfn.TEXTAFTER(tblRaw[[#This Row],[GOODS DESCRIPTION]],"QTY"),"/")," ")),
tblRaw[[#This Row],[Unit of measure]]
)</f>
        <v>0</v>
      </c>
      <c r="L1964" s="2" t="str">
        <f t="shared" si="214"/>
        <v/>
      </c>
      <c r="M1964" s="2" t="str">
        <f t="shared" si="215"/>
        <v/>
      </c>
      <c r="N1964" s="2">
        <v>27000</v>
      </c>
      <c r="O1964" s="2" t="s">
        <v>1069</v>
      </c>
      <c r="P1964" s="2">
        <v>94.925451111111101</v>
      </c>
      <c r="Q1964" s="2">
        <v>2562987.1800000002</v>
      </c>
      <c r="R1964" s="2">
        <v>1.4626417736688899</v>
      </c>
      <c r="S1964" s="2">
        <v>39491.3278890601</v>
      </c>
      <c r="T1964" s="6">
        <v>603224.69999999995</v>
      </c>
    </row>
    <row r="1965" spans="1:20">
      <c r="A1965" s="5" t="s">
        <v>12</v>
      </c>
      <c r="B1965" s="2" t="s">
        <v>2588</v>
      </c>
      <c r="C1965" s="2" t="s">
        <v>14</v>
      </c>
      <c r="D1965" s="3" t="s">
        <v>15</v>
      </c>
      <c r="E1965" s="2" t="s">
        <v>2590</v>
      </c>
      <c r="F1965" s="2" t="str">
        <f t="shared" si="210"/>
        <v>STAINLESS</v>
      </c>
      <c r="G1965" s="2" t="str">
        <f t="shared" si="211"/>
        <v>STEEL SPORTS BOTTLE 600ML S115 -NP-21</v>
      </c>
      <c r="H1965" s="2" t="str">
        <f t="shared" si="212"/>
        <v>TO TAL NET WT. 2518.78 KGS</v>
      </c>
      <c r="I1965" s="15" t="str">
        <f t="shared" si="213"/>
        <v>TO</v>
      </c>
      <c r="J1965" s="15" t="str">
        <f t="shared" si="216"/>
        <v/>
      </c>
      <c r="K1965" s="2">
        <f ca="1">IFERROR(
TRIM(_xlfn.TEXTAFTER(_xlfn.TEXTBEFORE(_xlfn.TEXTAFTER(tblRaw[[#This Row],[GOODS DESCRIPTION]],"QTY"),"/")," ")),
tblRaw[[#This Row],[Unit of measure]]
)</f>
        <v>0</v>
      </c>
      <c r="L1965" s="2" t="str">
        <f t="shared" si="214"/>
        <v/>
      </c>
      <c r="M1965" s="2" t="str">
        <f t="shared" si="215"/>
        <v/>
      </c>
      <c r="N1965" s="2">
        <v>14904</v>
      </c>
      <c r="O1965" s="2" t="s">
        <v>1069</v>
      </c>
      <c r="P1965" s="2">
        <v>80.212006172839494</v>
      </c>
      <c r="Q1965" s="2">
        <v>1195479.74</v>
      </c>
      <c r="R1965" s="2">
        <v>1.23593229850292</v>
      </c>
      <c r="S1965" s="2">
        <v>18420.334976887501</v>
      </c>
      <c r="T1965" s="6">
        <v>281368.2</v>
      </c>
    </row>
    <row r="1966" spans="1:20">
      <c r="A1966" s="5" t="s">
        <v>12</v>
      </c>
      <c r="B1966" s="2" t="s">
        <v>2588</v>
      </c>
      <c r="C1966" s="2" t="s">
        <v>14</v>
      </c>
      <c r="D1966" s="3" t="s">
        <v>15</v>
      </c>
      <c r="E1966" s="2" t="s">
        <v>2591</v>
      </c>
      <c r="F1966" s="2" t="str">
        <f t="shared" si="210"/>
        <v>STEEL</v>
      </c>
      <c r="G1966" s="2" t="str">
        <f t="shared" si="211"/>
        <v>JAR - SALT &amp; PEPPER -MP-009</v>
      </c>
      <c r="H1966" s="2" t="str">
        <f t="shared" si="212"/>
        <v>TOTAL NET WT.1296 KGS</v>
      </c>
      <c r="I1966" s="15" t="str">
        <f t="shared" si="213"/>
        <v>TOTAL</v>
      </c>
      <c r="J1966" s="15" t="str">
        <f t="shared" si="216"/>
        <v/>
      </c>
      <c r="K1966" s="2">
        <f ca="1">IFERROR(
TRIM(_xlfn.TEXTAFTER(_xlfn.TEXTBEFORE(_xlfn.TEXTAFTER(tblRaw[[#This Row],[GOODS DESCRIPTION]],"QTY"),"/")," ")),
tblRaw[[#This Row],[Unit of measure]]
)</f>
        <v>0</v>
      </c>
      <c r="L1966" s="2" t="str">
        <f t="shared" si="214"/>
        <v/>
      </c>
      <c r="M1966" s="2" t="str">
        <f t="shared" si="215"/>
        <v/>
      </c>
      <c r="N1966" s="2">
        <v>36000</v>
      </c>
      <c r="O1966" s="2" t="s">
        <v>1069</v>
      </c>
      <c r="P1966" s="2">
        <v>16.870242777777801</v>
      </c>
      <c r="Q1966" s="2">
        <v>607328.74</v>
      </c>
      <c r="R1966" s="2">
        <v>0.25994210751583602</v>
      </c>
      <c r="S1966" s="2">
        <v>9357.9158705701102</v>
      </c>
      <c r="T1966" s="6">
        <v>142940.9</v>
      </c>
    </row>
    <row r="1967" spans="1:20">
      <c r="A1967" s="5" t="s">
        <v>12</v>
      </c>
      <c r="B1967" s="2" t="s">
        <v>2592</v>
      </c>
      <c r="C1967" s="2" t="s">
        <v>14</v>
      </c>
      <c r="D1967" s="3" t="s">
        <v>15</v>
      </c>
      <c r="E1967" s="2" t="s">
        <v>2593</v>
      </c>
      <c r="F1967" s="2" t="str">
        <f t="shared" si="210"/>
        <v>STEEL</v>
      </c>
      <c r="G1967" s="2" t="str">
        <f t="shared" si="211"/>
        <v>ZHARA-NP-03</v>
      </c>
      <c r="H1967" s="2" t="str">
        <f t="shared" si="212"/>
        <v>TOTAL NET WT.5640 KGS</v>
      </c>
      <c r="I1967" s="15" t="str">
        <f t="shared" si="213"/>
        <v>TOTAL</v>
      </c>
      <c r="J1967" s="15" t="str">
        <f t="shared" si="216"/>
        <v/>
      </c>
      <c r="K1967" s="2">
        <f ca="1">IFERROR(
TRIM(_xlfn.TEXTAFTER(_xlfn.TEXTBEFORE(_xlfn.TEXTAFTER(tblRaw[[#This Row],[GOODS DESCRIPTION]],"QTY"),"/")," ")),
tblRaw[[#This Row],[Unit of measure]]
)</f>
        <v>0</v>
      </c>
      <c r="L1967" s="2" t="str">
        <f t="shared" si="214"/>
        <v/>
      </c>
      <c r="M1967" s="2" t="str">
        <f t="shared" si="215"/>
        <v/>
      </c>
      <c r="N1967" s="2">
        <v>60000</v>
      </c>
      <c r="O1967" s="2" t="s">
        <v>1069</v>
      </c>
      <c r="P1967" s="2">
        <v>30.9939571666667</v>
      </c>
      <c r="Q1967" s="2">
        <v>1859637.43</v>
      </c>
      <c r="R1967" s="2">
        <v>0.477564825372368</v>
      </c>
      <c r="S1967" s="2">
        <v>28653.889522342099</v>
      </c>
      <c r="T1967" s="6">
        <v>437684.2</v>
      </c>
    </row>
    <row r="1968" spans="1:20">
      <c r="A1968" s="5" t="s">
        <v>12</v>
      </c>
      <c r="B1968" s="2" t="s">
        <v>2594</v>
      </c>
      <c r="C1968" s="2" t="s">
        <v>14</v>
      </c>
      <c r="D1968" s="3" t="s">
        <v>15</v>
      </c>
      <c r="E1968" s="2" t="s">
        <v>2595</v>
      </c>
      <c r="F1968" s="2" t="str">
        <f t="shared" si="210"/>
        <v>STEEL</v>
      </c>
      <c r="G1968" s="2" t="str">
        <f t="shared" si="211"/>
        <v>GRATER -ST-4</v>
      </c>
      <c r="H1968" s="2" t="str">
        <f t="shared" si="212"/>
        <v>TOTAL NET WT.372 KGS</v>
      </c>
      <c r="I1968" s="15" t="str">
        <f t="shared" si="213"/>
        <v/>
      </c>
      <c r="J1968" s="15" t="str">
        <f t="shared" si="216"/>
        <v/>
      </c>
      <c r="K1968" s="2">
        <f ca="1">IFERROR(
TRIM(_xlfn.TEXTAFTER(_xlfn.TEXTBEFORE(_xlfn.TEXTAFTER(tblRaw[[#This Row],[GOODS DESCRIPTION]],"QTY"),"/")," ")),
tblRaw[[#This Row],[Unit of measure]]
)</f>
        <v>0</v>
      </c>
      <c r="L1968" s="2" t="str">
        <f t="shared" si="214"/>
        <v/>
      </c>
      <c r="M1968" s="2" t="str">
        <f t="shared" si="215"/>
        <v/>
      </c>
      <c r="N1968" s="2">
        <v>2400</v>
      </c>
      <c r="O1968" s="2" t="s">
        <v>1069</v>
      </c>
      <c r="P1968" s="2">
        <v>51.473762499999999</v>
      </c>
      <c r="Q1968" s="2">
        <v>123537.03</v>
      </c>
      <c r="R1968" s="2">
        <v>0.79312422958397499</v>
      </c>
      <c r="S1968" s="2">
        <v>1903.49815100154</v>
      </c>
      <c r="T1968" s="6">
        <v>29075.7</v>
      </c>
    </row>
    <row r="1969" spans="1:20">
      <c r="A1969" s="5" t="s">
        <v>12</v>
      </c>
      <c r="B1969" s="2" t="s">
        <v>2594</v>
      </c>
      <c r="C1969" s="2" t="s">
        <v>14</v>
      </c>
      <c r="D1969" s="3" t="s">
        <v>15</v>
      </c>
      <c r="E1969" s="2" t="s">
        <v>2596</v>
      </c>
      <c r="F1969" s="2" t="str">
        <f t="shared" si="210"/>
        <v>STEEL</v>
      </c>
      <c r="G1969" s="2" t="str">
        <f t="shared" si="211"/>
        <v>SCRUBBER -SL-55</v>
      </c>
      <c r="H1969" s="2" t="str">
        <f t="shared" si="212"/>
        <v>TOTAL NET WT.61.20 KGS</v>
      </c>
      <c r="I1969" s="15" t="str">
        <f t="shared" si="213"/>
        <v/>
      </c>
      <c r="J1969" s="15" t="str">
        <f t="shared" si="216"/>
        <v/>
      </c>
      <c r="K1969" s="2">
        <f ca="1">IFERROR(
TRIM(_xlfn.TEXTAFTER(_xlfn.TEXTBEFORE(_xlfn.TEXTAFTER(tblRaw[[#This Row],[GOODS DESCRIPTION]],"QTY"),"/")," ")),
tblRaw[[#This Row],[Unit of measure]]
)</f>
        <v>0</v>
      </c>
      <c r="L1969" s="2" t="str">
        <f t="shared" si="214"/>
        <v/>
      </c>
      <c r="M1969" s="2" t="str">
        <f t="shared" si="215"/>
        <v/>
      </c>
      <c r="N1969" s="2">
        <v>3600</v>
      </c>
      <c r="O1969" s="2" t="s">
        <v>1069</v>
      </c>
      <c r="P1969" s="2">
        <v>12.451086111111101</v>
      </c>
      <c r="Q1969" s="2">
        <v>44823.91</v>
      </c>
      <c r="R1969" s="2">
        <v>0.19185032528676599</v>
      </c>
      <c r="S1969" s="2">
        <v>690.66117103235695</v>
      </c>
      <c r="T1969" s="6">
        <v>13516.1</v>
      </c>
    </row>
    <row r="1970" spans="1:20">
      <c r="A1970" s="5" t="s">
        <v>12</v>
      </c>
      <c r="B1970" s="2" t="s">
        <v>2594</v>
      </c>
      <c r="C1970" s="2" t="s">
        <v>14</v>
      </c>
      <c r="D1970" s="3" t="s">
        <v>15</v>
      </c>
      <c r="E1970" s="2" t="s">
        <v>2597</v>
      </c>
      <c r="F1970" s="2" t="str">
        <f t="shared" si="210"/>
        <v>TEA</v>
      </c>
      <c r="G1970" s="2" t="str">
        <f t="shared" si="211"/>
        <v>LIGHT CANDLE HOLDER ROUND-SL-51</v>
      </c>
      <c r="H1970" s="2" t="str">
        <f t="shared" si="212"/>
        <v>MADE OF IRON</v>
      </c>
      <c r="I1970" s="15" t="str">
        <f t="shared" si="213"/>
        <v/>
      </c>
      <c r="J1970" s="15" t="str">
        <f t="shared" si="216"/>
        <v/>
      </c>
      <c r="K1970" s="2">
        <f ca="1">IFERROR(
TRIM(_xlfn.TEXTAFTER(_xlfn.TEXTBEFORE(_xlfn.TEXTAFTER(tblRaw[[#This Row],[GOODS DESCRIPTION]],"QTY"),"/")," ")),
tblRaw[[#This Row],[Unit of measure]]
)</f>
        <v>0</v>
      </c>
      <c r="L1970" s="2" t="str">
        <f t="shared" si="214"/>
        <v/>
      </c>
      <c r="M1970" s="2" t="str">
        <f t="shared" si="215"/>
        <v/>
      </c>
      <c r="N1970" s="2">
        <v>768</v>
      </c>
      <c r="O1970" s="2" t="s">
        <v>1069</v>
      </c>
      <c r="P1970" s="2">
        <v>82.079778645833301</v>
      </c>
      <c r="Q1970" s="2">
        <v>63037.27</v>
      </c>
      <c r="R1970" s="2">
        <v>1.2647115353749401</v>
      </c>
      <c r="S1970" s="2">
        <v>971.29845916795102</v>
      </c>
      <c r="T1970" s="6">
        <v>14836.4</v>
      </c>
    </row>
    <row r="1971" spans="1:20">
      <c r="A1971" s="5" t="s">
        <v>12</v>
      </c>
      <c r="B1971" s="2" t="s">
        <v>2594</v>
      </c>
      <c r="C1971" s="2" t="s">
        <v>14</v>
      </c>
      <c r="D1971" s="3" t="s">
        <v>15</v>
      </c>
      <c r="E1971" s="2" t="s">
        <v>2598</v>
      </c>
      <c r="F1971" s="2" t="str">
        <f t="shared" si="210"/>
        <v>TEA</v>
      </c>
      <c r="G1971" s="2" t="str">
        <f t="shared" si="211"/>
        <v>LIGHT CANDLE HOLDER -MP-289</v>
      </c>
      <c r="H1971" s="2" t="str">
        <f t="shared" si="212"/>
        <v>MADE OF IRON</v>
      </c>
      <c r="I1971" s="15" t="str">
        <f t="shared" si="213"/>
        <v>MADE</v>
      </c>
      <c r="J1971" s="15" t="str">
        <f t="shared" si="216"/>
        <v/>
      </c>
      <c r="K1971" s="2">
        <f ca="1">IFERROR(
TRIM(_xlfn.TEXTAFTER(_xlfn.TEXTBEFORE(_xlfn.TEXTAFTER(tblRaw[[#This Row],[GOODS DESCRIPTION]],"QTY"),"/")," ")),
tblRaw[[#This Row],[Unit of measure]]
)</f>
        <v>0</v>
      </c>
      <c r="L1971" s="2" t="str">
        <f t="shared" si="214"/>
        <v/>
      </c>
      <c r="M1971" s="2" t="str">
        <f t="shared" si="215"/>
        <v/>
      </c>
      <c r="N1971" s="2">
        <v>15600</v>
      </c>
      <c r="O1971" s="2" t="s">
        <v>1069</v>
      </c>
      <c r="P1971" s="2">
        <v>45.213440384615403</v>
      </c>
      <c r="Q1971" s="2">
        <v>705329.67</v>
      </c>
      <c r="R1971" s="2">
        <v>0.69666318004029903</v>
      </c>
      <c r="S1971" s="2">
        <v>10867.945608628699</v>
      </c>
      <c r="T1971" s="6">
        <v>166006.39999999999</v>
      </c>
    </row>
    <row r="1972" spans="1:20">
      <c r="A1972" s="5" t="s">
        <v>12</v>
      </c>
      <c r="B1972" s="2" t="s">
        <v>2599</v>
      </c>
      <c r="C1972" s="2" t="s">
        <v>14</v>
      </c>
      <c r="D1972" s="3" t="s">
        <v>15</v>
      </c>
      <c r="E1972" s="2" t="s">
        <v>2600</v>
      </c>
      <c r="F1972" s="2" t="str">
        <f t="shared" si="210"/>
        <v>MULTI</v>
      </c>
      <c r="G1972" s="2" t="str">
        <f t="shared" si="211"/>
        <v>FUNCTION CLOTH STAND-RYX-02-021A</v>
      </c>
      <c r="H1972" s="2" t="str">
        <f t="shared" si="212"/>
        <v>MADE OF MI LD STEEL</v>
      </c>
      <c r="I1972" s="15" t="str">
        <f t="shared" si="213"/>
        <v/>
      </c>
      <c r="J1972" s="15" t="str">
        <f t="shared" si="216"/>
        <v/>
      </c>
      <c r="K1972" s="2">
        <f ca="1">IFERROR(
TRIM(_xlfn.TEXTAFTER(_xlfn.TEXTBEFORE(_xlfn.TEXTAFTER(tblRaw[[#This Row],[GOODS DESCRIPTION]],"QTY"),"/")," ")),
tblRaw[[#This Row],[Unit of measure]]
)</f>
        <v>0</v>
      </c>
      <c r="L1972" s="2" t="str">
        <f t="shared" si="214"/>
        <v/>
      </c>
      <c r="M1972" s="2" t="str">
        <f t="shared" si="215"/>
        <v/>
      </c>
      <c r="N1972" s="2">
        <v>2592</v>
      </c>
      <c r="O1972" s="2" t="s">
        <v>1069</v>
      </c>
      <c r="P1972" s="2">
        <v>593.81814429012297</v>
      </c>
      <c r="Q1972" s="2">
        <v>1539176.63</v>
      </c>
      <c r="R1972" s="2">
        <v>9.1497402818200797</v>
      </c>
      <c r="S1972" s="2">
        <v>23716.126810477701</v>
      </c>
      <c r="T1972" s="6">
        <v>362260.7</v>
      </c>
    </row>
    <row r="1973" spans="1:20">
      <c r="A1973" s="5" t="s">
        <v>12</v>
      </c>
      <c r="B1973" s="2" t="s">
        <v>2601</v>
      </c>
      <c r="C1973" s="2" t="s">
        <v>14</v>
      </c>
      <c r="D1973" s="3" t="s">
        <v>15</v>
      </c>
      <c r="E1973" s="2" t="s">
        <v>2602</v>
      </c>
      <c r="F1973" s="2" t="str">
        <f t="shared" si="210"/>
        <v>STEEL</v>
      </c>
      <c r="G1973" s="2" t="str">
        <f t="shared" si="211"/>
        <v>ZHARA-NP-03</v>
      </c>
      <c r="H1973" s="2" t="str">
        <f t="shared" si="212"/>
        <v>TOTAL NET WT.3269.88 KGS</v>
      </c>
      <c r="I1973" s="15" t="str">
        <f t="shared" si="213"/>
        <v>TOTAL</v>
      </c>
      <c r="J1973" s="15" t="str">
        <f t="shared" si="216"/>
        <v/>
      </c>
      <c r="K1973" s="2">
        <f ca="1">IFERROR(
TRIM(_xlfn.TEXTAFTER(_xlfn.TEXTBEFORE(_xlfn.TEXTAFTER(tblRaw[[#This Row],[GOODS DESCRIPTION]],"QTY"),"/")," ")),
tblRaw[[#This Row],[Unit of measure]]
)</f>
        <v>0</v>
      </c>
      <c r="L1973" s="2" t="str">
        <f t="shared" si="214"/>
        <v/>
      </c>
      <c r="M1973" s="2" t="str">
        <f t="shared" si="215"/>
        <v/>
      </c>
      <c r="N1973" s="2">
        <v>35160</v>
      </c>
      <c r="O1973" s="2" t="s">
        <v>1069</v>
      </c>
      <c r="P1973" s="2">
        <v>31.372668659999999</v>
      </c>
      <c r="Q1973" s="2">
        <v>1103063.03</v>
      </c>
      <c r="R1973" s="2">
        <v>0.48154518299999999</v>
      </c>
      <c r="S1973" s="2">
        <v>16931.128629999999</v>
      </c>
      <c r="T1973" s="6">
        <v>0</v>
      </c>
    </row>
    <row r="1974" spans="1:20">
      <c r="A1974" s="5" t="s">
        <v>12</v>
      </c>
      <c r="B1974" s="2" t="s">
        <v>2601</v>
      </c>
      <c r="C1974" s="2" t="s">
        <v>14</v>
      </c>
      <c r="D1974" s="3" t="s">
        <v>15</v>
      </c>
      <c r="E1974" s="2" t="s">
        <v>2603</v>
      </c>
      <c r="F1974" s="2" t="str">
        <f t="shared" si="210"/>
        <v>STAINLESS</v>
      </c>
      <c r="G1974" s="2" t="str">
        <f t="shared" si="211"/>
        <v>STEEL COLA BOTTLE 750ML SK750-SL-01</v>
      </c>
      <c r="H1974" s="2" t="str">
        <f t="shared" si="212"/>
        <v>TOTAL NET WT. 905.58 KGS</v>
      </c>
      <c r="I1974" s="15" t="str">
        <f t="shared" si="213"/>
        <v/>
      </c>
      <c r="J1974" s="15" t="str">
        <f t="shared" si="216"/>
        <v/>
      </c>
      <c r="K1974" s="2">
        <f ca="1">IFERROR(
TRIM(_xlfn.TEXTAFTER(_xlfn.TEXTBEFORE(_xlfn.TEXTAFTER(tblRaw[[#This Row],[GOODS DESCRIPTION]],"QTY"),"/")," ")),
tblRaw[[#This Row],[Unit of measure]]
)</f>
        <v>0</v>
      </c>
      <c r="L1974" s="2" t="str">
        <f t="shared" si="214"/>
        <v/>
      </c>
      <c r="M1974" s="2" t="str">
        <f t="shared" si="215"/>
        <v/>
      </c>
      <c r="N1974" s="2">
        <v>4644</v>
      </c>
      <c r="O1974" s="2" t="s">
        <v>1069</v>
      </c>
      <c r="P1974" s="2">
        <v>92.973318259999999</v>
      </c>
      <c r="Q1974" s="2">
        <v>431768.09</v>
      </c>
      <c r="R1974" s="2">
        <v>1.4270655139999999</v>
      </c>
      <c r="S1974" s="2">
        <v>6627.2922490000001</v>
      </c>
      <c r="T1974" s="6">
        <v>0</v>
      </c>
    </row>
    <row r="1975" spans="1:20">
      <c r="A1975" s="5" t="s">
        <v>12</v>
      </c>
      <c r="B1975" s="2" t="s">
        <v>2601</v>
      </c>
      <c r="C1975" s="2" t="s">
        <v>14</v>
      </c>
      <c r="D1975" s="3" t="s">
        <v>15</v>
      </c>
      <c r="E1975" s="2" t="s">
        <v>2604</v>
      </c>
      <c r="F1975" s="2" t="str">
        <f t="shared" si="210"/>
        <v>STAINLESS</v>
      </c>
      <c r="G1975" s="2" t="str">
        <f t="shared" si="211"/>
        <v>STEEL SPORTS BOTTLE 750ML S-308-C6-NP-20</v>
      </c>
      <c r="H1975" s="2" t="str">
        <f t="shared" si="212"/>
        <v>TOTAL NET WT.72.14 KGS</v>
      </c>
      <c r="I1975" s="15" t="str">
        <f t="shared" si="213"/>
        <v>TOTAL</v>
      </c>
      <c r="J1975" s="15" t="str">
        <f t="shared" si="216"/>
        <v/>
      </c>
      <c r="K1975" s="2">
        <f ca="1">IFERROR(
TRIM(_xlfn.TEXTAFTER(_xlfn.TEXTBEFORE(_xlfn.TEXTAFTER(tblRaw[[#This Row],[GOODS DESCRIPTION]],"QTY"),"/")," ")),
tblRaw[[#This Row],[Unit of measure]]
)</f>
        <v>0</v>
      </c>
      <c r="L1975" s="2" t="str">
        <f t="shared" si="214"/>
        <v/>
      </c>
      <c r="M1975" s="2" t="str">
        <f t="shared" si="215"/>
        <v/>
      </c>
      <c r="N1975" s="2">
        <v>432</v>
      </c>
      <c r="O1975" s="2" t="s">
        <v>1069</v>
      </c>
      <c r="P1975" s="2">
        <v>73.35321759</v>
      </c>
      <c r="Q1975" s="2">
        <v>31688.59</v>
      </c>
      <c r="R1975" s="2">
        <v>1.1259127799999999</v>
      </c>
      <c r="S1975" s="2">
        <v>486.3943208</v>
      </c>
      <c r="T1975" s="6">
        <v>0</v>
      </c>
    </row>
    <row r="1976" spans="1:20">
      <c r="A1976" s="5" t="s">
        <v>12</v>
      </c>
      <c r="B1976" s="2" t="s">
        <v>2601</v>
      </c>
      <c r="C1976" s="2" t="s">
        <v>14</v>
      </c>
      <c r="D1976" s="3" t="s">
        <v>15</v>
      </c>
      <c r="E1976" s="2" t="s">
        <v>2605</v>
      </c>
      <c r="F1976" s="2" t="str">
        <f t="shared" si="210"/>
        <v>STAINLESS</v>
      </c>
      <c r="G1976" s="2" t="str">
        <f t="shared" si="211"/>
        <v>STEEL SPORTS BOTTLE 600ML S115 -NP-21</v>
      </c>
      <c r="H1976" s="2" t="str">
        <f t="shared" si="212"/>
        <v>TOTAL NET WT. 4782.02 KGS</v>
      </c>
      <c r="I1976" s="15" t="str">
        <f t="shared" si="213"/>
        <v>TOTAL</v>
      </c>
      <c r="J1976" s="15" t="str">
        <f t="shared" si="216"/>
        <v/>
      </c>
      <c r="K1976" s="2">
        <f ca="1">IFERROR(
TRIM(_xlfn.TEXTAFTER(_xlfn.TEXTBEFORE(_xlfn.TEXTAFTER(tblRaw[[#This Row],[GOODS DESCRIPTION]],"QTY"),"/")," ")),
tblRaw[[#This Row],[Unit of measure]]
)</f>
        <v>0</v>
      </c>
      <c r="L1976" s="2" t="str">
        <f t="shared" si="214"/>
        <v/>
      </c>
      <c r="M1976" s="2" t="str">
        <f t="shared" si="215"/>
        <v/>
      </c>
      <c r="N1976" s="2">
        <v>28296</v>
      </c>
      <c r="O1976" s="2" t="s">
        <v>1069</v>
      </c>
      <c r="P1976" s="2">
        <v>80.873114220000005</v>
      </c>
      <c r="Q1976" s="2">
        <v>2288385.64</v>
      </c>
      <c r="R1976" s="2">
        <v>1.241337133</v>
      </c>
      <c r="S1976" s="2">
        <v>35124.875520000001</v>
      </c>
      <c r="T1976" s="6">
        <v>0</v>
      </c>
    </row>
    <row r="1977" spans="1:20">
      <c r="A1977" s="5" t="s">
        <v>12</v>
      </c>
      <c r="B1977" s="2" t="s">
        <v>2606</v>
      </c>
      <c r="C1977" s="2" t="s">
        <v>14</v>
      </c>
      <c r="D1977" s="3" t="s">
        <v>15</v>
      </c>
      <c r="E1977" s="2" t="s">
        <v>2607</v>
      </c>
      <c r="F1977" s="2" t="str">
        <f t="shared" si="210"/>
        <v>STEEL</v>
      </c>
      <c r="G1977" s="2" t="str">
        <f t="shared" si="211"/>
        <v>HOOK 3PCS-RJ-409</v>
      </c>
      <c r="H1977" s="2" t="str">
        <f t="shared" si="212"/>
        <v>TOTAL NET WT.619.92KGS</v>
      </c>
      <c r="I1977" s="15" t="str">
        <f t="shared" si="213"/>
        <v>TOTAL</v>
      </c>
      <c r="J1977" s="15" t="str">
        <f t="shared" si="216"/>
        <v/>
      </c>
      <c r="K1977" s="2">
        <f ca="1">IFERROR(
TRIM(_xlfn.TEXTAFTER(_xlfn.TEXTBEFORE(_xlfn.TEXTAFTER(tblRaw[[#This Row],[GOODS DESCRIPTION]],"QTY"),"/")," ")),
tblRaw[[#This Row],[Unit of measure]]
)</f>
        <v>0</v>
      </c>
      <c r="L1977" s="2" t="str">
        <f t="shared" si="214"/>
        <v/>
      </c>
      <c r="M1977" s="2" t="str">
        <f t="shared" si="215"/>
        <v/>
      </c>
      <c r="N1977" s="2">
        <v>15120</v>
      </c>
      <c r="O1977" s="2" t="s">
        <v>2187</v>
      </c>
      <c r="P1977" s="2">
        <v>38.275032410000001</v>
      </c>
      <c r="Q1977" s="2">
        <v>578718.49</v>
      </c>
      <c r="R1977" s="2">
        <v>0.58749090400000004</v>
      </c>
      <c r="S1977" s="2">
        <v>8882.8624710000004</v>
      </c>
      <c r="T1977" s="6">
        <v>136207.1</v>
      </c>
    </row>
    <row r="1978" spans="1:20">
      <c r="A1978" s="5" t="s">
        <v>12</v>
      </c>
      <c r="B1978" s="2" t="s">
        <v>2608</v>
      </c>
      <c r="C1978" s="2" t="s">
        <v>14</v>
      </c>
      <c r="D1978" s="3" t="s">
        <v>15</v>
      </c>
      <c r="E1978" s="2" t="s">
        <v>2609</v>
      </c>
      <c r="F1978" s="2" t="str">
        <f t="shared" si="210"/>
        <v>STEEL</v>
      </c>
      <c r="G1978" s="2" t="str">
        <f t="shared" si="211"/>
        <v>JAR - SALT &amp; PEPPER -MP-009</v>
      </c>
      <c r="H1978" s="2" t="str">
        <f t="shared" si="212"/>
        <v>TOTAL NET WT.1296 KGS</v>
      </c>
      <c r="I1978" s="15" t="str">
        <f t="shared" si="213"/>
        <v>TOTAL</v>
      </c>
      <c r="J1978" s="15" t="str">
        <f t="shared" si="216"/>
        <v/>
      </c>
      <c r="K1978" s="2">
        <f ca="1">IFERROR(
TRIM(_xlfn.TEXTAFTER(_xlfn.TEXTBEFORE(_xlfn.TEXTAFTER(tblRaw[[#This Row],[GOODS DESCRIPTION]],"QTY"),"/")," ")),
tblRaw[[#This Row],[Unit of measure]]
)</f>
        <v>0</v>
      </c>
      <c r="L1978" s="2" t="str">
        <f t="shared" si="214"/>
        <v/>
      </c>
      <c r="M1978" s="2" t="str">
        <f t="shared" si="215"/>
        <v/>
      </c>
      <c r="N1978" s="2">
        <v>36000</v>
      </c>
      <c r="O1978" s="2" t="s">
        <v>1069</v>
      </c>
      <c r="P1978" s="2">
        <v>16.37458694</v>
      </c>
      <c r="Q1978" s="2">
        <v>589485.13</v>
      </c>
      <c r="R1978" s="2">
        <v>0.25133671400000002</v>
      </c>
      <c r="S1978" s="2">
        <v>9048.1217190000007</v>
      </c>
      <c r="T1978" s="6">
        <v>138741.29999999999</v>
      </c>
    </row>
    <row r="1979" spans="1:20">
      <c r="A1979" s="5" t="s">
        <v>12</v>
      </c>
      <c r="B1979" s="2" t="s">
        <v>2610</v>
      </c>
      <c r="C1979" s="2" t="s">
        <v>14</v>
      </c>
      <c r="D1979" s="3" t="s">
        <v>18</v>
      </c>
      <c r="E1979" s="2" t="s">
        <v>2611</v>
      </c>
      <c r="F1979" s="2" t="str">
        <f t="shared" si="210"/>
        <v>STEEL</v>
      </c>
      <c r="G1979" s="2" t="str">
        <f t="shared" si="211"/>
        <v>SCRUBBER 3PCS SET-ANGW11</v>
      </c>
      <c r="H1979" s="2" t="str">
        <f t="shared" si="212"/>
        <v>TOTAL NET WT.7152 KGS</v>
      </c>
      <c r="I1979" s="15" t="str">
        <f t="shared" si="213"/>
        <v>TOTAL</v>
      </c>
      <c r="J1979" s="15" t="str">
        <f t="shared" si="216"/>
        <v/>
      </c>
      <c r="K1979" s="2">
        <f ca="1">IFERROR(
TRIM(_xlfn.TEXTAFTER(_xlfn.TEXTBEFORE(_xlfn.TEXTAFTER(tblRaw[[#This Row],[GOODS DESCRIPTION]],"QTY"),"/")," ")),
tblRaw[[#This Row],[Unit of measure]]
)</f>
        <v>0</v>
      </c>
      <c r="L1979" s="2" t="str">
        <f t="shared" si="214"/>
        <v/>
      </c>
      <c r="M1979" s="2" t="str">
        <f t="shared" si="215"/>
        <v/>
      </c>
      <c r="N1979" s="2">
        <v>114432</v>
      </c>
      <c r="O1979" s="2" t="s">
        <v>2187</v>
      </c>
      <c r="P1979" s="2">
        <v>11.24517451</v>
      </c>
      <c r="Q1979" s="2">
        <v>1286807.81</v>
      </c>
      <c r="R1979" s="2">
        <v>0.17260436700000001</v>
      </c>
      <c r="S1979" s="2">
        <v>19751.462930000002</v>
      </c>
      <c r="T1979" s="6">
        <v>388024</v>
      </c>
    </row>
    <row r="1980" spans="1:20">
      <c r="A1980" s="5" t="s">
        <v>12</v>
      </c>
      <c r="B1980" s="2" t="s">
        <v>2612</v>
      </c>
      <c r="C1980" s="2" t="s">
        <v>14</v>
      </c>
      <c r="D1980" s="3" t="s">
        <v>15</v>
      </c>
      <c r="E1980" s="2" t="s">
        <v>2373</v>
      </c>
      <c r="F1980" s="2" t="str">
        <f t="shared" si="210"/>
        <v>KWB-600F</v>
      </c>
      <c r="G1980" s="2" t="str">
        <f t="shared" si="211"/>
        <v/>
      </c>
      <c r="H1980" s="2" t="str">
        <f t="shared" si="212"/>
        <v/>
      </c>
      <c r="I1980" s="15" t="str">
        <f t="shared" si="213"/>
        <v/>
      </c>
      <c r="J1980" s="15" t="str">
        <f t="shared" si="216"/>
        <v/>
      </c>
      <c r="K1980" s="2">
        <f ca="1">IFERROR(
TRIM(_xlfn.TEXTAFTER(_xlfn.TEXTBEFORE(_xlfn.TEXTAFTER(tblRaw[[#This Row],[GOODS DESCRIPTION]],"QTY"),"/")," ")),
tblRaw[[#This Row],[Unit of measure]]
)</f>
        <v>0</v>
      </c>
      <c r="L1980" s="2" t="str">
        <f t="shared" si="214"/>
        <v/>
      </c>
      <c r="M1980" s="2" t="str">
        <f t="shared" si="215"/>
        <v/>
      </c>
      <c r="N1980" s="2">
        <v>49776</v>
      </c>
      <c r="O1980" s="2" t="s">
        <v>1069</v>
      </c>
      <c r="P1980" s="2">
        <v>76.941316700000002</v>
      </c>
      <c r="Q1980" s="2">
        <v>3829830.98</v>
      </c>
      <c r="R1980" s="2">
        <v>1.180987209</v>
      </c>
      <c r="S1980" s="2">
        <v>58784.819340000002</v>
      </c>
      <c r="T1980" s="6">
        <v>901389</v>
      </c>
    </row>
    <row r="1981" spans="1:20">
      <c r="A1981" s="5" t="s">
        <v>12</v>
      </c>
      <c r="B1981" s="2" t="s">
        <v>2613</v>
      </c>
      <c r="C1981" s="2" t="s">
        <v>14</v>
      </c>
      <c r="D1981" s="3" t="s">
        <v>15</v>
      </c>
      <c r="E1981" s="2" t="s">
        <v>2614</v>
      </c>
      <c r="F1981" s="2" t="str">
        <f t="shared" si="210"/>
        <v>STEEL</v>
      </c>
      <c r="G1981" s="2" t="str">
        <f t="shared" si="211"/>
        <v>CORNER STAND -MP-103</v>
      </c>
      <c r="H1981" s="2" t="str">
        <f t="shared" si="212"/>
        <v>TOTAL NET WT.2764.20 KGS</v>
      </c>
      <c r="I1981" s="15" t="str">
        <f t="shared" si="213"/>
        <v>TOTAL</v>
      </c>
      <c r="J1981" s="15" t="str">
        <f t="shared" si="216"/>
        <v/>
      </c>
      <c r="K1981" s="2">
        <f ca="1">IFERROR(
TRIM(_xlfn.TEXTAFTER(_xlfn.TEXTBEFORE(_xlfn.TEXTAFTER(tblRaw[[#This Row],[GOODS DESCRIPTION]],"QTY"),"/")," ")),
tblRaw[[#This Row],[Unit of measure]]
)</f>
        <v>0</v>
      </c>
      <c r="L1981" s="2" t="str">
        <f t="shared" si="214"/>
        <v/>
      </c>
      <c r="M1981" s="2" t="str">
        <f t="shared" si="215"/>
        <v/>
      </c>
      <c r="N1981" s="2">
        <v>10200</v>
      </c>
      <c r="O1981" s="2" t="s">
        <v>1069</v>
      </c>
      <c r="P1981" s="2">
        <v>48.841818629999999</v>
      </c>
      <c r="Q1981" s="2">
        <v>498186.55</v>
      </c>
      <c r="R1981" s="2">
        <v>0.75665094700000002</v>
      </c>
      <c r="S1981" s="2">
        <v>7717.8396590000002</v>
      </c>
      <c r="T1981" s="6">
        <v>117253.3</v>
      </c>
    </row>
    <row r="1982" spans="1:20">
      <c r="A1982" s="5" t="s">
        <v>12</v>
      </c>
      <c r="B1982" s="2" t="s">
        <v>2615</v>
      </c>
      <c r="C1982" s="2" t="s">
        <v>14</v>
      </c>
      <c r="D1982" s="3" t="s">
        <v>15</v>
      </c>
      <c r="E1982" s="2" t="s">
        <v>2616</v>
      </c>
      <c r="F1982" s="2" t="str">
        <f t="shared" si="210"/>
        <v>STAINLESS</v>
      </c>
      <c r="G1982" s="2" t="str">
        <f t="shared" si="211"/>
        <v>STEEL SPORTS BOTTLE 750ML S-308-C6 -NP-20</v>
      </c>
      <c r="H1982" s="2" t="str">
        <f t="shared" si="212"/>
        <v>TOTAL 3150.29 KGS</v>
      </c>
      <c r="I1982" s="15" t="str">
        <f t="shared" si="213"/>
        <v>TOTAL</v>
      </c>
      <c r="J1982" s="15" t="str">
        <f t="shared" si="216"/>
        <v/>
      </c>
      <c r="K1982" s="2">
        <f ca="1">IFERROR(
TRIM(_xlfn.TEXTAFTER(_xlfn.TEXTBEFORE(_xlfn.TEXTAFTER(tblRaw[[#This Row],[GOODS DESCRIPTION]],"QTY"),"/")," ")),
tblRaw[[#This Row],[Unit of measure]]
)</f>
        <v>0</v>
      </c>
      <c r="L1982" s="2" t="str">
        <f t="shared" si="214"/>
        <v/>
      </c>
      <c r="M1982" s="2" t="str">
        <f t="shared" si="215"/>
        <v/>
      </c>
      <c r="N1982" s="2">
        <v>18864</v>
      </c>
      <c r="O1982" s="2" t="s">
        <v>1069</v>
      </c>
      <c r="P1982" s="2">
        <v>74.114113660000001</v>
      </c>
      <c r="Q1982" s="2">
        <v>1398088.64</v>
      </c>
      <c r="R1982" s="2">
        <v>1.1367195349999999</v>
      </c>
      <c r="S1982" s="2">
        <v>21443.077300000001</v>
      </c>
      <c r="T1982" s="6">
        <v>329054.2</v>
      </c>
    </row>
    <row r="1983" spans="1:20">
      <c r="A1983" s="5" t="s">
        <v>12</v>
      </c>
      <c r="B1983" s="2" t="s">
        <v>2615</v>
      </c>
      <c r="C1983" s="2" t="s">
        <v>14</v>
      </c>
      <c r="D1983" s="3" t="s">
        <v>15</v>
      </c>
      <c r="E1983" s="2" t="s">
        <v>2617</v>
      </c>
      <c r="F1983" s="2" t="str">
        <f t="shared" si="210"/>
        <v>STAINLESS</v>
      </c>
      <c r="G1983" s="2" t="str">
        <f t="shared" si="211"/>
        <v>STEEL SPORTS BOTTLE 600ML S115-NP-21</v>
      </c>
      <c r="H1983" s="2" t="str">
        <f t="shared" si="212"/>
        <v>TOTAL 3985.92 KGS</v>
      </c>
      <c r="I1983" s="15" t="str">
        <f t="shared" si="213"/>
        <v>TOTAL</v>
      </c>
      <c r="J1983" s="15" t="str">
        <f t="shared" si="216"/>
        <v/>
      </c>
      <c r="K1983" s="2">
        <f ca="1">IFERROR(
TRIM(_xlfn.TEXTAFTER(_xlfn.TEXTBEFORE(_xlfn.TEXTAFTER(tblRaw[[#This Row],[GOODS DESCRIPTION]],"QTY"),"/")," ")),
tblRaw[[#This Row],[Unit of measure]]
)</f>
        <v>0</v>
      </c>
      <c r="L1983" s="2" t="str">
        <f t="shared" si="214"/>
        <v/>
      </c>
      <c r="M1983" s="2" t="str">
        <f t="shared" si="215"/>
        <v/>
      </c>
      <c r="N1983" s="2">
        <v>23040</v>
      </c>
      <c r="O1983" s="2" t="s">
        <v>1069</v>
      </c>
      <c r="P1983" s="2">
        <v>81.712019100000006</v>
      </c>
      <c r="Q1983" s="2">
        <v>1882644.92</v>
      </c>
      <c r="R1983" s="2">
        <v>1.2532518269999999</v>
      </c>
      <c r="S1983" s="2">
        <v>28874.92209</v>
      </c>
      <c r="T1983" s="6">
        <v>443099.3</v>
      </c>
    </row>
    <row r="1984" spans="1:20">
      <c r="A1984" s="5" t="s">
        <v>12</v>
      </c>
      <c r="B1984" s="2" t="s">
        <v>2618</v>
      </c>
      <c r="C1984" s="2" t="s">
        <v>14</v>
      </c>
      <c r="D1984" s="3" t="s">
        <v>15</v>
      </c>
      <c r="E1984" s="2" t="s">
        <v>2619</v>
      </c>
      <c r="F1984" s="2" t="str">
        <f t="shared" si="210"/>
        <v>MULTI</v>
      </c>
      <c r="G1984" s="2" t="str">
        <f t="shared" si="211"/>
        <v>FUNCTION CLOTH STAND-RYX-02-021A</v>
      </c>
      <c r="H1984" s="2" t="str">
        <f t="shared" si="212"/>
        <v>MADE OF MI LD STEEL</v>
      </c>
      <c r="I1984" s="15" t="str">
        <f t="shared" si="213"/>
        <v/>
      </c>
      <c r="J1984" s="15" t="str">
        <f t="shared" si="216"/>
        <v/>
      </c>
      <c r="K1984" s="2">
        <f ca="1">IFERROR(
TRIM(_xlfn.TEXTAFTER(_xlfn.TEXTBEFORE(_xlfn.TEXTAFTER(tblRaw[[#This Row],[GOODS DESCRIPTION]],"QTY"),"/")," ")),
tblRaw[[#This Row],[Unit of measure]]
)</f>
        <v>0</v>
      </c>
      <c r="L1984" s="2" t="str">
        <f t="shared" si="214"/>
        <v/>
      </c>
      <c r="M1984" s="2" t="str">
        <f t="shared" si="215"/>
        <v/>
      </c>
      <c r="N1984" s="2">
        <v>2592</v>
      </c>
      <c r="O1984" s="2" t="s">
        <v>1069</v>
      </c>
      <c r="P1984" s="2">
        <v>618.78448300000002</v>
      </c>
      <c r="Q1984" s="2">
        <v>1603889.38</v>
      </c>
      <c r="R1984" s="2">
        <v>9.4905595559999991</v>
      </c>
      <c r="S1984" s="2">
        <v>24599.53037</v>
      </c>
      <c r="T1984" s="6">
        <v>377491.4</v>
      </c>
    </row>
    <row r="1985" spans="1:20">
      <c r="A1985" s="5" t="s">
        <v>12</v>
      </c>
      <c r="B1985" s="2" t="s">
        <v>2618</v>
      </c>
      <c r="C1985" s="2" t="s">
        <v>14</v>
      </c>
      <c r="D1985" s="3" t="s">
        <v>15</v>
      </c>
      <c r="E1985" s="2" t="s">
        <v>2620</v>
      </c>
      <c r="F1985" s="2" t="str">
        <f t="shared" si="210"/>
        <v>STEEL</v>
      </c>
      <c r="G1985" s="2" t="str">
        <f t="shared" si="211"/>
        <v>ZHARA -NP-03</v>
      </c>
      <c r="H1985" s="2" t="str">
        <f t="shared" si="212"/>
        <v>TOTAL NET WT.5022 KGS</v>
      </c>
      <c r="I1985" s="15" t="str">
        <f t="shared" si="213"/>
        <v>TOTAL</v>
      </c>
      <c r="J1985" s="15" t="str">
        <f t="shared" si="216"/>
        <v/>
      </c>
      <c r="K1985" s="2">
        <f ca="1">IFERROR(
TRIM(_xlfn.TEXTAFTER(_xlfn.TEXTBEFORE(_xlfn.TEXTAFTER(tblRaw[[#This Row],[GOODS DESCRIPTION]],"QTY"),"/")," ")),
tblRaw[[#This Row],[Unit of measure]]
)</f>
        <v>0</v>
      </c>
      <c r="L1985" s="2" t="str">
        <f t="shared" si="214"/>
        <v/>
      </c>
      <c r="M1985" s="2" t="str">
        <f t="shared" si="215"/>
        <v/>
      </c>
      <c r="N1985" s="2">
        <v>54000</v>
      </c>
      <c r="O1985" s="2" t="s">
        <v>1069</v>
      </c>
      <c r="P1985" s="2">
        <v>31.03236278</v>
      </c>
      <c r="Q1985" s="2">
        <v>1675747.59</v>
      </c>
      <c r="R1985" s="2">
        <v>0.47595648400000001</v>
      </c>
      <c r="S1985" s="2">
        <v>25701.650150000001</v>
      </c>
      <c r="T1985" s="6">
        <v>394404</v>
      </c>
    </row>
    <row r="1986" spans="1:20">
      <c r="A1986" s="5" t="s">
        <v>12</v>
      </c>
      <c r="B1986" s="2" t="s">
        <v>2618</v>
      </c>
      <c r="C1986" s="2" t="s">
        <v>14</v>
      </c>
      <c r="D1986" s="3" t="s">
        <v>15</v>
      </c>
      <c r="E1986" s="2" t="s">
        <v>2621</v>
      </c>
      <c r="F1986" s="2" t="str">
        <f t="shared" ref="F1986:F2049" si="217">IFERROR(TRIM(LEFT(E1986, FIND(" ", E1986)-1)), "")</f>
        <v>STEEL</v>
      </c>
      <c r="G1986" s="2" t="str">
        <f t="shared" ref="G1986:G2049" si="218">IFERROR(TRIM(MID(E1986, FIND(" ", E1986)+1, FIND("(",E1986)-FIND(" ",E1986)-1)), "")</f>
        <v>HOOK 3PCS-RJ-409</v>
      </c>
      <c r="H1986" s="2" t="str">
        <f t="shared" ref="H1986:H2049" si="219">IFERROR(MID(E1986, FIND("(",E1986)+1, FIND(")",E1986)-FIND("(",E1986)-1), "")</f>
        <v>TOTAL NET WT.628.99 KGS</v>
      </c>
      <c r="I1986" s="15" t="str">
        <f t="shared" ref="I1986:I2049" si="220">IFERROR(MID(E1986, FIND("(",E1986, FIND("P",E1986)) + 1, FIND(" ",E1986, FIND("(",E1986)) - FIND("(",E1986) - 1), "")</f>
        <v>TOTAL</v>
      </c>
      <c r="J1986" s="15" t="str">
        <f t="shared" si="216"/>
        <v/>
      </c>
      <c r="K1986" s="2">
        <f ca="1">IFERROR(
TRIM(_xlfn.TEXTAFTER(_xlfn.TEXTBEFORE(_xlfn.TEXTAFTER(tblRaw[[#This Row],[GOODS DESCRIPTION]],"QTY"),"/")," ")),
tblRaw[[#This Row],[Unit of measure]]
)</f>
        <v>0</v>
      </c>
      <c r="L1986" s="2" t="str">
        <f t="shared" ref="L1986:L2049" si="221">IFERROR(--MID(E1986, FIND("USD",E1986)+4, FIND(" ",E1986,FIND("USD",E1986)+5)-FIND("USD",E1986)-4), IFERROR(--MID(E1986,FIND("CNY",E1986)+4,FIND(" ",E1986,FIND("CNY",E1986)+5)-FIND("CNY",E1986)-4),""))</f>
        <v/>
      </c>
      <c r="M1986" s="2" t="str">
        <f t="shared" ref="M1986:M2049" si="222">IFERROR(IF(ISNUMBER(SEARCH("USD",E1986)),"USD",IF(ISNUMBER(SEARCH("CNY",E1986)),"CNY","")), "")</f>
        <v/>
      </c>
      <c r="N1986" s="2">
        <v>14976</v>
      </c>
      <c r="O1986" s="2" t="s">
        <v>2187</v>
      </c>
      <c r="P1986" s="2">
        <v>38.68251068</v>
      </c>
      <c r="Q1986" s="2">
        <v>579309.28</v>
      </c>
      <c r="R1986" s="2">
        <v>0.59329004100000005</v>
      </c>
      <c r="S1986" s="2">
        <v>8885.1116559999991</v>
      </c>
      <c r="T1986" s="6">
        <v>136346.20000000001</v>
      </c>
    </row>
    <row r="1987" spans="1:20">
      <c r="A1987" s="5" t="s">
        <v>12</v>
      </c>
      <c r="B1987" s="2" t="s">
        <v>2618</v>
      </c>
      <c r="C1987" s="2" t="s">
        <v>14</v>
      </c>
      <c r="D1987" s="3" t="s">
        <v>15</v>
      </c>
      <c r="E1987" s="2" t="s">
        <v>2622</v>
      </c>
      <c r="F1987" s="2" t="str">
        <f t="shared" si="217"/>
        <v>STAINLESS</v>
      </c>
      <c r="G1987" s="2" t="str">
        <f t="shared" si="218"/>
        <v>STEEL SPORTS BOTTLE 750ML S-308-C6-NP-20</v>
      </c>
      <c r="H1987" s="2" t="str">
        <f t="shared" si="219"/>
        <v>TOTAL NET WT.2146.28 KGS</v>
      </c>
      <c r="I1987" s="15" t="str">
        <f t="shared" si="220"/>
        <v>TOTAL</v>
      </c>
      <c r="J1987" s="15" t="str">
        <f t="shared" ref="J1987:J2050" si="223">IFERROR(--SUBSTITUTE(MID(E1987, FIND("QTY", E1987)+4, FIND(" ",E1987, FIND("QTY",E1987)+5)-FIND("QTY",E1987)-4), ",",""),"")</f>
        <v/>
      </c>
      <c r="K1987" s="2">
        <f ca="1">IFERROR(
TRIM(_xlfn.TEXTAFTER(_xlfn.TEXTBEFORE(_xlfn.TEXTAFTER(tblRaw[[#This Row],[GOODS DESCRIPTION]],"QTY"),"/")," ")),
tblRaw[[#This Row],[Unit of measure]]
)</f>
        <v>0</v>
      </c>
      <c r="L1987" s="2" t="str">
        <f t="shared" si="221"/>
        <v/>
      </c>
      <c r="M1987" s="2" t="str">
        <f t="shared" si="222"/>
        <v/>
      </c>
      <c r="N1987" s="2">
        <v>12852</v>
      </c>
      <c r="O1987" s="2" t="s">
        <v>1069</v>
      </c>
      <c r="P1987" s="2">
        <v>73.89808979</v>
      </c>
      <c r="Q1987" s="2">
        <v>949738.25</v>
      </c>
      <c r="R1987" s="2">
        <v>1.133406285</v>
      </c>
      <c r="S1987" s="2">
        <v>14566.53758</v>
      </c>
      <c r="T1987" s="6">
        <v>223530.4</v>
      </c>
    </row>
    <row r="1988" spans="1:20">
      <c r="A1988" s="5" t="s">
        <v>12</v>
      </c>
      <c r="B1988" s="2" t="s">
        <v>2618</v>
      </c>
      <c r="C1988" s="2" t="s">
        <v>14</v>
      </c>
      <c r="D1988" s="3" t="s">
        <v>15</v>
      </c>
      <c r="E1988" s="2" t="s">
        <v>2623</v>
      </c>
      <c r="F1988" s="2" t="str">
        <f t="shared" si="217"/>
        <v>STAINLESS</v>
      </c>
      <c r="G1988" s="2" t="str">
        <f t="shared" si="218"/>
        <v>STEEL SPORTS BOTTLE 600ML S115 -NP-21</v>
      </c>
      <c r="H1988" s="2" t="str">
        <f t="shared" si="219"/>
        <v>TOTAL NET WT. 311.40 KGS</v>
      </c>
      <c r="I1988" s="15" t="str">
        <f t="shared" si="220"/>
        <v>TOTAL</v>
      </c>
      <c r="J1988" s="15" t="str">
        <f t="shared" si="223"/>
        <v/>
      </c>
      <c r="K1988" s="2">
        <f ca="1">IFERROR(
TRIM(_xlfn.TEXTAFTER(_xlfn.TEXTBEFORE(_xlfn.TEXTAFTER(tblRaw[[#This Row],[GOODS DESCRIPTION]],"QTY"),"/")," ")),
tblRaw[[#This Row],[Unit of measure]]
)</f>
        <v>0</v>
      </c>
      <c r="L1988" s="2" t="str">
        <f t="shared" si="221"/>
        <v/>
      </c>
      <c r="M1988" s="2" t="str">
        <f t="shared" si="222"/>
        <v/>
      </c>
      <c r="N1988" s="2">
        <v>18000</v>
      </c>
      <c r="O1988" s="2" t="s">
        <v>1069</v>
      </c>
      <c r="P1988" s="2">
        <v>81.473848889999999</v>
      </c>
      <c r="Q1988" s="2">
        <v>1466529.28</v>
      </c>
      <c r="R1988" s="2">
        <v>1.2495989089999999</v>
      </c>
      <c r="S1988" s="2">
        <v>22492.78037</v>
      </c>
      <c r="T1988" s="6">
        <v>345162.3</v>
      </c>
    </row>
    <row r="1989" spans="1:20">
      <c r="A1989" s="5" t="s">
        <v>12</v>
      </c>
      <c r="B1989" s="2" t="s">
        <v>2624</v>
      </c>
      <c r="C1989" s="2" t="s">
        <v>14</v>
      </c>
      <c r="D1989" s="3" t="s">
        <v>18</v>
      </c>
      <c r="E1989" s="2" t="s">
        <v>2625</v>
      </c>
      <c r="F1989" s="2" t="str">
        <f t="shared" si="217"/>
        <v>STEEL</v>
      </c>
      <c r="G1989" s="2" t="str">
        <f t="shared" si="218"/>
        <v>WOOL SCRUBBER -PR-12</v>
      </c>
      <c r="H1989" s="2" t="str">
        <f t="shared" si="219"/>
        <v>TOTAL NET WT.153 KGS</v>
      </c>
      <c r="I1989" s="15" t="str">
        <f t="shared" si="220"/>
        <v>TOTAL</v>
      </c>
      <c r="J1989" s="15" t="str">
        <f t="shared" si="223"/>
        <v/>
      </c>
      <c r="K1989" s="2">
        <f ca="1">IFERROR(
TRIM(_xlfn.TEXTAFTER(_xlfn.TEXTBEFORE(_xlfn.TEXTAFTER(tblRaw[[#This Row],[GOODS DESCRIPTION]],"QTY"),"/")," ")),
tblRaw[[#This Row],[Unit of measure]]
)</f>
        <v>0</v>
      </c>
      <c r="L1989" s="2" t="str">
        <f t="shared" si="221"/>
        <v/>
      </c>
      <c r="M1989" s="2" t="str">
        <f t="shared" si="222"/>
        <v/>
      </c>
      <c r="N1989" s="2">
        <v>3000</v>
      </c>
      <c r="O1989" s="2" t="s">
        <v>1069</v>
      </c>
      <c r="P1989" s="2">
        <v>13.4332433333333</v>
      </c>
      <c r="Q1989" s="2">
        <v>40299.730000000003</v>
      </c>
      <c r="R1989" s="2">
        <v>0.20603133900000001</v>
      </c>
      <c r="S1989" s="2">
        <v>618.09401839999998</v>
      </c>
      <c r="T1989" s="6">
        <v>12152</v>
      </c>
    </row>
    <row r="1990" spans="1:20">
      <c r="A1990" s="5" t="s">
        <v>12</v>
      </c>
      <c r="B1990" s="2" t="s">
        <v>2626</v>
      </c>
      <c r="C1990" s="2" t="s">
        <v>14</v>
      </c>
      <c r="D1990" s="3" t="s">
        <v>15</v>
      </c>
      <c r="E1990" s="2" t="s">
        <v>2609</v>
      </c>
      <c r="F1990" s="2" t="str">
        <f t="shared" si="217"/>
        <v>STEEL</v>
      </c>
      <c r="G1990" s="2" t="str">
        <f t="shared" si="218"/>
        <v>JAR - SALT &amp; PEPPER -MP-009</v>
      </c>
      <c r="H1990" s="2" t="str">
        <f t="shared" si="219"/>
        <v>TOTAL NET WT.1296 KGS</v>
      </c>
      <c r="I1990" s="15" t="str">
        <f t="shared" si="220"/>
        <v>TOTAL</v>
      </c>
      <c r="J1990" s="15" t="str">
        <f t="shared" si="223"/>
        <v/>
      </c>
      <c r="K1990" s="2">
        <f ca="1">IFERROR(
TRIM(_xlfn.TEXTAFTER(_xlfn.TEXTBEFORE(_xlfn.TEXTAFTER(tblRaw[[#This Row],[GOODS DESCRIPTION]],"QTY"),"/")," ")),
tblRaw[[#This Row],[Unit of measure]]
)</f>
        <v>0</v>
      </c>
      <c r="L1990" s="2" t="str">
        <f t="shared" si="221"/>
        <v/>
      </c>
      <c r="M1990" s="2" t="str">
        <f t="shared" si="222"/>
        <v/>
      </c>
      <c r="N1990" s="2">
        <v>36000</v>
      </c>
      <c r="O1990" s="2" t="s">
        <v>1069</v>
      </c>
      <c r="P1990" s="2">
        <v>16.274913055555601</v>
      </c>
      <c r="Q1990" s="2">
        <v>585896.87</v>
      </c>
      <c r="R1990" s="2">
        <v>0.24961523099999999</v>
      </c>
      <c r="S1990" s="2">
        <v>8986.1483129999997</v>
      </c>
      <c r="T1990" s="6">
        <v>137896.70000000001</v>
      </c>
    </row>
    <row r="1991" spans="1:20">
      <c r="A1991" s="5" t="s">
        <v>12</v>
      </c>
      <c r="B1991" s="2" t="s">
        <v>2627</v>
      </c>
      <c r="C1991" s="2" t="s">
        <v>14</v>
      </c>
      <c r="D1991" s="3" t="s">
        <v>15</v>
      </c>
      <c r="E1991" s="2" t="s">
        <v>2628</v>
      </c>
      <c r="F1991" s="2" t="str">
        <f t="shared" si="217"/>
        <v>FAMILY</v>
      </c>
      <c r="G1991" s="2" t="str">
        <f t="shared" si="218"/>
        <v>CLOTH RACK-HW 03-026</v>
      </c>
      <c r="H1991" s="2" t="str">
        <f t="shared" si="219"/>
        <v xml:space="preserve">STANDING CLOTH RACK </v>
      </c>
      <c r="I1991" s="15" t="str">
        <f t="shared" si="220"/>
        <v>TOTAL NE</v>
      </c>
      <c r="J1991" s="15" t="str">
        <f t="shared" si="223"/>
        <v/>
      </c>
      <c r="K1991" s="2">
        <f ca="1">IFERROR(
TRIM(_xlfn.TEXTAFTER(_xlfn.TEXTBEFORE(_xlfn.TEXTAFTER(tblRaw[[#This Row],[GOODS DESCRIPTION]],"QTY"),"/")," ")),
tblRaw[[#This Row],[Unit of measure]]
)</f>
        <v>0</v>
      </c>
      <c r="L1991" s="2" t="str">
        <f t="shared" si="221"/>
        <v/>
      </c>
      <c r="M1991" s="2" t="str">
        <f t="shared" si="222"/>
        <v/>
      </c>
      <c r="N1991" s="2">
        <v>12</v>
      </c>
      <c r="O1991" s="2" t="s">
        <v>1069</v>
      </c>
      <c r="P1991" s="2">
        <v>1728.2816666666699</v>
      </c>
      <c r="Q1991" s="2">
        <v>20739.38</v>
      </c>
      <c r="R1991" s="2">
        <v>26.507387529999999</v>
      </c>
      <c r="S1991" s="2">
        <v>318.08865029999998</v>
      </c>
      <c r="T1991" s="6">
        <v>4881.2</v>
      </c>
    </row>
    <row r="1992" spans="1:20">
      <c r="A1992" s="5" t="s">
        <v>12</v>
      </c>
      <c r="B1992" s="2" t="s">
        <v>2627</v>
      </c>
      <c r="C1992" s="2" t="s">
        <v>14</v>
      </c>
      <c r="D1992" s="3" t="s">
        <v>15</v>
      </c>
      <c r="E1992" s="2" t="s">
        <v>2629</v>
      </c>
      <c r="F1992" s="2" t="str">
        <f t="shared" si="217"/>
        <v>FAMILY</v>
      </c>
      <c r="G1992" s="2" t="str">
        <f t="shared" si="218"/>
        <v>CLOTH RACK 3LAYERS -03-027I</v>
      </c>
      <c r="H1992" s="2" t="str">
        <f t="shared" si="219"/>
        <v xml:space="preserve">STANDING CLOTHRACK </v>
      </c>
      <c r="I1992" s="15" t="str">
        <f t="shared" si="220"/>
        <v>TOTAL NE</v>
      </c>
      <c r="J1992" s="15" t="str">
        <f t="shared" si="223"/>
        <v/>
      </c>
      <c r="K1992" s="2">
        <f ca="1">IFERROR(
TRIM(_xlfn.TEXTAFTER(_xlfn.TEXTBEFORE(_xlfn.TEXTAFTER(tblRaw[[#This Row],[GOODS DESCRIPTION]],"QTY"),"/")," ")),
tblRaw[[#This Row],[Unit of measure]]
)</f>
        <v>0</v>
      </c>
      <c r="L1992" s="2" t="str">
        <f t="shared" si="221"/>
        <v/>
      </c>
      <c r="M1992" s="2" t="str">
        <f t="shared" si="222"/>
        <v/>
      </c>
      <c r="N1992" s="2">
        <v>1800</v>
      </c>
      <c r="O1992" s="2" t="s">
        <v>1069</v>
      </c>
      <c r="P1992" s="2">
        <v>819.896994444445</v>
      </c>
      <c r="Q1992" s="2">
        <v>1475814.59</v>
      </c>
      <c r="R1992" s="2">
        <v>12.575107279999999</v>
      </c>
      <c r="S1992" s="2">
        <v>22635.1931</v>
      </c>
      <c r="T1992" s="6">
        <v>347347.7</v>
      </c>
    </row>
    <row r="1993" spans="1:20">
      <c r="A1993" s="5" t="s">
        <v>12</v>
      </c>
      <c r="B1993" s="2" t="s">
        <v>2630</v>
      </c>
      <c r="C1993" s="2" t="s">
        <v>14</v>
      </c>
      <c r="D1993" s="3" t="s">
        <v>15</v>
      </c>
      <c r="E1993" s="2" t="s">
        <v>2619</v>
      </c>
      <c r="F1993" s="2" t="str">
        <f t="shared" si="217"/>
        <v>MULTI</v>
      </c>
      <c r="G1993" s="2" t="str">
        <f t="shared" si="218"/>
        <v>FUNCTION CLOTH STAND-RYX-02-021A</v>
      </c>
      <c r="H1993" s="2" t="str">
        <f t="shared" si="219"/>
        <v>MADE OF MI LD STEEL</v>
      </c>
      <c r="I1993" s="15" t="str">
        <f t="shared" si="220"/>
        <v/>
      </c>
      <c r="J1993" s="15" t="str">
        <f t="shared" si="223"/>
        <v/>
      </c>
      <c r="K1993" s="2">
        <f ca="1">IFERROR(
TRIM(_xlfn.TEXTAFTER(_xlfn.TEXTBEFORE(_xlfn.TEXTAFTER(tblRaw[[#This Row],[GOODS DESCRIPTION]],"QTY"),"/")," ")),
tblRaw[[#This Row],[Unit of measure]]
)</f>
        <v>0</v>
      </c>
      <c r="L1993" s="2" t="str">
        <f t="shared" si="221"/>
        <v/>
      </c>
      <c r="M1993" s="2" t="str">
        <f t="shared" si="222"/>
        <v/>
      </c>
      <c r="N1993" s="2">
        <v>3888</v>
      </c>
      <c r="O1993" s="2" t="s">
        <v>1069</v>
      </c>
      <c r="P1993" s="2">
        <v>641.29038323045302</v>
      </c>
      <c r="Q1993" s="2">
        <v>2493337.0099999998</v>
      </c>
      <c r="R1993" s="2">
        <v>9.7683226689999998</v>
      </c>
      <c r="S1993" s="2">
        <v>37979.238539999998</v>
      </c>
      <c r="T1993" s="6">
        <v>586831.80000000005</v>
      </c>
    </row>
    <row r="1994" spans="1:20">
      <c r="A1994" s="5" t="s">
        <v>12</v>
      </c>
      <c r="B1994" s="2" t="s">
        <v>2630</v>
      </c>
      <c r="C1994" s="2" t="s">
        <v>14</v>
      </c>
      <c r="D1994" s="3" t="s">
        <v>15</v>
      </c>
      <c r="E1994" s="2" t="s">
        <v>2631</v>
      </c>
      <c r="F1994" s="2" t="str">
        <f t="shared" si="217"/>
        <v>STAINLESS</v>
      </c>
      <c r="G1994" s="2" t="str">
        <f t="shared" si="218"/>
        <v>STEEL SPORTS BOTTLE 600ML S115 -NP-21</v>
      </c>
      <c r="H1994" s="2" t="str">
        <f t="shared" si="219"/>
        <v>TOTAL NET WT. 2354.18 KGS</v>
      </c>
      <c r="I1994" s="15" t="str">
        <f t="shared" si="220"/>
        <v>TOTAL</v>
      </c>
      <c r="J1994" s="15" t="str">
        <f t="shared" si="223"/>
        <v/>
      </c>
      <c r="K1994" s="2">
        <f ca="1">IFERROR(
TRIM(_xlfn.TEXTAFTER(_xlfn.TEXTBEFORE(_xlfn.TEXTAFTER(tblRaw[[#This Row],[GOODS DESCRIPTION]],"QTY"),"/")," ")),
tblRaw[[#This Row],[Unit of measure]]
)</f>
        <v>0</v>
      </c>
      <c r="L1994" s="2" t="str">
        <f t="shared" si="221"/>
        <v/>
      </c>
      <c r="M1994" s="2" t="str">
        <f t="shared" si="222"/>
        <v/>
      </c>
      <c r="N1994" s="2">
        <v>13608</v>
      </c>
      <c r="O1994" s="2" t="s">
        <v>1069</v>
      </c>
      <c r="P1994" s="2">
        <v>82.383692680775994</v>
      </c>
      <c r="Q1994" s="2">
        <v>1121077.29</v>
      </c>
      <c r="R1994" s="2">
        <v>1.254892501</v>
      </c>
      <c r="S1994" s="2">
        <v>17076.577150000001</v>
      </c>
      <c r="T1994" s="6">
        <v>263856.8</v>
      </c>
    </row>
    <row r="1995" spans="1:20">
      <c r="A1995" s="5" t="s">
        <v>12</v>
      </c>
      <c r="B1995" s="2" t="s">
        <v>2630</v>
      </c>
      <c r="C1995" s="2" t="s">
        <v>14</v>
      </c>
      <c r="D1995" s="3" t="s">
        <v>15</v>
      </c>
      <c r="E1995" s="2" t="s">
        <v>2632</v>
      </c>
      <c r="F1995" s="2" t="str">
        <f t="shared" si="217"/>
        <v>STAINESS</v>
      </c>
      <c r="G1995" s="2" t="str">
        <f t="shared" si="218"/>
        <v>STEEL COLA BOTTLE 750ML SK750-SL-01</v>
      </c>
      <c r="H1995" s="2" t="str">
        <f t="shared" si="219"/>
        <v>TOTAL NET WT.1284.19 KGS</v>
      </c>
      <c r="I1995" s="15" t="str">
        <f t="shared" si="220"/>
        <v/>
      </c>
      <c r="J1995" s="15" t="str">
        <f t="shared" si="223"/>
        <v/>
      </c>
      <c r="K1995" s="2">
        <f ca="1">IFERROR(
TRIM(_xlfn.TEXTAFTER(_xlfn.TEXTBEFORE(_xlfn.TEXTAFTER(tblRaw[[#This Row],[GOODS DESCRIPTION]],"QTY"),"/")," ")),
tblRaw[[#This Row],[Unit of measure]]
)</f>
        <v>0</v>
      </c>
      <c r="L1995" s="2" t="str">
        <f t="shared" si="221"/>
        <v/>
      </c>
      <c r="M1995" s="2" t="str">
        <f t="shared" si="222"/>
        <v/>
      </c>
      <c r="N1995" s="2">
        <v>7056</v>
      </c>
      <c r="O1995" s="2" t="s">
        <v>1069</v>
      </c>
      <c r="P1995" s="2">
        <v>94.709909297052107</v>
      </c>
      <c r="Q1995" s="2">
        <v>668273.12</v>
      </c>
      <c r="R1995" s="2">
        <v>1.442649037</v>
      </c>
      <c r="S1995" s="2">
        <v>10179.331609999999</v>
      </c>
      <c r="T1995" s="6">
        <v>157284.70000000001</v>
      </c>
    </row>
    <row r="1996" spans="1:20">
      <c r="A1996" s="5" t="s">
        <v>12</v>
      </c>
      <c r="B1996" s="2" t="s">
        <v>2630</v>
      </c>
      <c r="C1996" s="2" t="s">
        <v>14</v>
      </c>
      <c r="D1996" s="3" t="s">
        <v>15</v>
      </c>
      <c r="E1996" s="2" t="s">
        <v>2633</v>
      </c>
      <c r="F1996" s="2" t="str">
        <f t="shared" si="217"/>
        <v>STAINLESS</v>
      </c>
      <c r="G1996" s="2" t="str">
        <f t="shared" si="218"/>
        <v>STEEL SPORTS BOTTLE 750ML S-308-C6-NP-20</v>
      </c>
      <c r="H1996" s="2" t="str">
        <f t="shared" si="219"/>
        <v>TOTAL NET WT.1875.74 KGS</v>
      </c>
      <c r="I1996" s="15" t="str">
        <f t="shared" si="220"/>
        <v>TOTAL</v>
      </c>
      <c r="J1996" s="15" t="str">
        <f t="shared" si="223"/>
        <v/>
      </c>
      <c r="K1996" s="2">
        <f ca="1">IFERROR(
TRIM(_xlfn.TEXTAFTER(_xlfn.TEXTBEFORE(_xlfn.TEXTAFTER(tblRaw[[#This Row],[GOODS DESCRIPTION]],"QTY"),"/")," ")),
tblRaw[[#This Row],[Unit of measure]]
)</f>
        <v>0</v>
      </c>
      <c r="L1996" s="2" t="str">
        <f t="shared" si="221"/>
        <v/>
      </c>
      <c r="M1996" s="2" t="str">
        <f t="shared" si="222"/>
        <v/>
      </c>
      <c r="N1996" s="2">
        <v>11232</v>
      </c>
      <c r="O1996" s="2" t="s">
        <v>1069</v>
      </c>
      <c r="P1996" s="2">
        <v>74.723332443019899</v>
      </c>
      <c r="Q1996" s="2">
        <v>839292.47</v>
      </c>
      <c r="R1996" s="2">
        <v>1.138207653</v>
      </c>
      <c r="S1996" s="2">
        <v>12784.34836</v>
      </c>
      <c r="T1996" s="6">
        <v>197535.9</v>
      </c>
    </row>
    <row r="1997" spans="1:20">
      <c r="A1997" s="5" t="s">
        <v>12</v>
      </c>
      <c r="B1997" s="2" t="s">
        <v>2630</v>
      </c>
      <c r="C1997" s="2" t="s">
        <v>14</v>
      </c>
      <c r="D1997" s="3" t="s">
        <v>15</v>
      </c>
      <c r="E1997" s="2" t="s">
        <v>2634</v>
      </c>
      <c r="F1997" s="2" t="str">
        <f t="shared" si="217"/>
        <v>STEEL</v>
      </c>
      <c r="G1997" s="2" t="str">
        <f t="shared" si="218"/>
        <v>PEELER-MP-196</v>
      </c>
      <c r="H1997" s="2" t="str">
        <f t="shared" si="219"/>
        <v>TOTAL NET WT.2979.84KGS</v>
      </c>
      <c r="I1997" s="15" t="str">
        <f t="shared" si="220"/>
        <v>TOTAL</v>
      </c>
      <c r="J1997" s="15" t="str">
        <f t="shared" si="223"/>
        <v/>
      </c>
      <c r="K1997" s="2">
        <f ca="1">IFERROR(
TRIM(_xlfn.TEXTAFTER(_xlfn.TEXTBEFORE(_xlfn.TEXTAFTER(tblRaw[[#This Row],[GOODS DESCRIPTION]],"QTY"),"/")," ")),
tblRaw[[#This Row],[Unit of measure]]
)</f>
        <v>0</v>
      </c>
      <c r="L1997" s="2" t="str">
        <f t="shared" si="221"/>
        <v/>
      </c>
      <c r="M1997" s="2" t="str">
        <f t="shared" si="222"/>
        <v/>
      </c>
      <c r="N1997" s="2">
        <v>37248</v>
      </c>
      <c r="O1997" s="2" t="s">
        <v>1069</v>
      </c>
      <c r="P1997" s="2">
        <v>35.549626557130601</v>
      </c>
      <c r="Q1997" s="2">
        <v>1324152.49</v>
      </c>
      <c r="R1997" s="2">
        <v>0.54150230899999996</v>
      </c>
      <c r="S1997" s="2">
        <v>20169.877990000001</v>
      </c>
      <c r="T1997" s="6">
        <v>311652.5</v>
      </c>
    </row>
    <row r="1998" spans="1:20">
      <c r="A1998" s="5" t="s">
        <v>12</v>
      </c>
      <c r="B1998" s="2" t="s">
        <v>2630</v>
      </c>
      <c r="C1998" s="2" t="s">
        <v>14</v>
      </c>
      <c r="D1998" s="3" t="s">
        <v>15</v>
      </c>
      <c r="E1998" s="2" t="s">
        <v>2635</v>
      </c>
      <c r="F1998" s="2" t="str">
        <f t="shared" si="217"/>
        <v>STEEL</v>
      </c>
      <c r="G1998" s="2" t="str">
        <f t="shared" si="218"/>
        <v>HOOK 3PCS-RJ-409</v>
      </c>
      <c r="H1998" s="2" t="str">
        <f t="shared" si="219"/>
        <v>TOTAL NET WT.635.04 KGS</v>
      </c>
      <c r="I1998" s="15" t="str">
        <f t="shared" si="220"/>
        <v>TOTAL</v>
      </c>
      <c r="J1998" s="15" t="str">
        <f t="shared" si="223"/>
        <v/>
      </c>
      <c r="K1998" s="2">
        <f ca="1">IFERROR(
TRIM(_xlfn.TEXTAFTER(_xlfn.TEXTBEFORE(_xlfn.TEXTAFTER(tblRaw[[#This Row],[GOODS DESCRIPTION]],"QTY"),"/")," ")),
tblRaw[[#This Row],[Unit of measure]]
)</f>
        <v>0</v>
      </c>
      <c r="L1998" s="2" t="str">
        <f t="shared" si="221"/>
        <v/>
      </c>
      <c r="M1998" s="2" t="str">
        <f t="shared" si="222"/>
        <v/>
      </c>
      <c r="N1998" s="2">
        <v>15120</v>
      </c>
      <c r="O1998" s="2" t="s">
        <v>2187</v>
      </c>
      <c r="P1998" s="2">
        <v>38.791417989418001</v>
      </c>
      <c r="Q1998" s="2">
        <v>586526.24</v>
      </c>
      <c r="R1998" s="2">
        <v>0.59088222400000001</v>
      </c>
      <c r="S1998" s="2">
        <v>8934.1392230000001</v>
      </c>
      <c r="T1998" s="6">
        <v>138044.79999999999</v>
      </c>
    </row>
    <row r="1999" spans="1:20">
      <c r="A1999" s="5" t="s">
        <v>12</v>
      </c>
      <c r="B1999" s="2" t="s">
        <v>2630</v>
      </c>
      <c r="C1999" s="2" t="s">
        <v>14</v>
      </c>
      <c r="D1999" s="3" t="s">
        <v>15</v>
      </c>
      <c r="E1999" s="2" t="s">
        <v>2636</v>
      </c>
      <c r="F1999" s="2" t="str">
        <f t="shared" si="217"/>
        <v>STAINLESS</v>
      </c>
      <c r="G1999" s="2" t="str">
        <f t="shared" si="218"/>
        <v>STEEL GRATER WITH HANDLE -DS-25</v>
      </c>
      <c r="H1999" s="2" t="str">
        <f t="shared" si="219"/>
        <v>TOTAL NET WT.1887KGS</v>
      </c>
      <c r="I1999" s="15" t="str">
        <f t="shared" si="220"/>
        <v/>
      </c>
      <c r="J1999" s="15" t="str">
        <f t="shared" si="223"/>
        <v/>
      </c>
      <c r="K1999" s="2">
        <f ca="1">IFERROR(
TRIM(_xlfn.TEXTAFTER(_xlfn.TEXTBEFORE(_xlfn.TEXTAFTER(tblRaw[[#This Row],[GOODS DESCRIPTION]],"QTY"),"/")," ")),
tblRaw[[#This Row],[Unit of measure]]
)</f>
        <v>0</v>
      </c>
      <c r="L1999" s="2" t="str">
        <f t="shared" si="221"/>
        <v/>
      </c>
      <c r="M1999" s="2" t="str">
        <f t="shared" si="222"/>
        <v/>
      </c>
      <c r="N1999" s="2">
        <v>51000</v>
      </c>
      <c r="O1999" s="2" t="s">
        <v>1069</v>
      </c>
      <c r="P1999" s="2">
        <v>15.1172437254902</v>
      </c>
      <c r="Q1999" s="2">
        <v>770979.43</v>
      </c>
      <c r="R1999" s="2">
        <v>0.23027027799999999</v>
      </c>
      <c r="S1999" s="2">
        <v>11743.784159999999</v>
      </c>
      <c r="T1999" s="6">
        <v>181457.7</v>
      </c>
    </row>
    <row r="2000" spans="1:20">
      <c r="A2000" s="5" t="s">
        <v>12</v>
      </c>
      <c r="B2000" s="2" t="s">
        <v>2637</v>
      </c>
      <c r="C2000" s="2" t="s">
        <v>14</v>
      </c>
      <c r="D2000" s="3" t="s">
        <v>15</v>
      </c>
      <c r="E2000" s="2" t="s">
        <v>2638</v>
      </c>
      <c r="F2000" s="2" t="str">
        <f t="shared" si="217"/>
        <v>STEEL</v>
      </c>
      <c r="G2000" s="2" t="str">
        <f t="shared" si="218"/>
        <v>LUNCH BOX 2 LAYER-6504</v>
      </c>
      <c r="H2000" s="2" t="str">
        <f t="shared" si="219"/>
        <v>TOTAL NET WT.6227.90 KGS</v>
      </c>
      <c r="I2000" s="15" t="str">
        <f t="shared" si="220"/>
        <v/>
      </c>
      <c r="J2000" s="15" t="str">
        <f t="shared" si="223"/>
        <v/>
      </c>
      <c r="K2000" s="2">
        <f ca="1">IFERROR(
TRIM(_xlfn.TEXTAFTER(_xlfn.TEXTBEFORE(_xlfn.TEXTAFTER(tblRaw[[#This Row],[GOODS DESCRIPTION]],"QTY"),"/")," ")),
tblRaw[[#This Row],[Unit of measure]]
)</f>
        <v>0</v>
      </c>
      <c r="L2000" s="2" t="str">
        <f t="shared" si="221"/>
        <v/>
      </c>
      <c r="M2000" s="2" t="str">
        <f t="shared" si="222"/>
        <v/>
      </c>
      <c r="N2000" s="2">
        <v>13020</v>
      </c>
      <c r="O2000" s="2" t="s">
        <v>1069</v>
      </c>
      <c r="P2000" s="2">
        <v>174.86491705069099</v>
      </c>
      <c r="Q2000" s="2">
        <v>2276741.2200000002</v>
      </c>
      <c r="R2000" s="2">
        <v>2.6635935580000001</v>
      </c>
      <c r="S2000" s="2">
        <v>34679.988120000002</v>
      </c>
      <c r="T2000" s="6">
        <v>535853.80000000005</v>
      </c>
    </row>
    <row r="2001" spans="1:20">
      <c r="A2001" s="5" t="s">
        <v>12</v>
      </c>
      <c r="B2001" s="2" t="s">
        <v>2637</v>
      </c>
      <c r="C2001" s="2" t="s">
        <v>14</v>
      </c>
      <c r="D2001" s="3" t="s">
        <v>15</v>
      </c>
      <c r="E2001" s="2" t="s">
        <v>2639</v>
      </c>
      <c r="F2001" s="2" t="str">
        <f t="shared" si="217"/>
        <v>STEEL</v>
      </c>
      <c r="G2001" s="2" t="str">
        <f t="shared" si="218"/>
        <v>LUNCH BOX</v>
      </c>
      <c r="H2001" s="2" t="str">
        <f t="shared" si="219"/>
        <v>TOTAL NET WT.2346.35 KGS</v>
      </c>
      <c r="I2001" s="15" t="str">
        <f t="shared" si="220"/>
        <v/>
      </c>
      <c r="J2001" s="15" t="str">
        <f t="shared" si="223"/>
        <v/>
      </c>
      <c r="K2001" s="2">
        <f ca="1">IFERROR(
TRIM(_xlfn.TEXTAFTER(_xlfn.TEXTBEFORE(_xlfn.TEXTAFTER(tblRaw[[#This Row],[GOODS DESCRIPTION]],"QTY"),"/")," ")),
tblRaw[[#This Row],[Unit of measure]]
)</f>
        <v>0</v>
      </c>
      <c r="L2001" s="2" t="str">
        <f t="shared" si="221"/>
        <v/>
      </c>
      <c r="M2001" s="2" t="str">
        <f t="shared" si="222"/>
        <v/>
      </c>
      <c r="N2001" s="2">
        <v>20040</v>
      </c>
      <c r="O2001" s="2" t="s">
        <v>1069</v>
      </c>
      <c r="P2001" s="2">
        <v>54.376644211576803</v>
      </c>
      <c r="Q2001" s="2">
        <v>1089707.95</v>
      </c>
      <c r="R2001" s="2">
        <v>0.82828094799999996</v>
      </c>
      <c r="S2001" s="2">
        <v>16598.750189999999</v>
      </c>
      <c r="T2001" s="6">
        <v>256473.60000000001</v>
      </c>
    </row>
    <row r="2002" spans="1:20">
      <c r="A2002" s="5" t="s">
        <v>12</v>
      </c>
      <c r="B2002" s="2" t="s">
        <v>2637</v>
      </c>
      <c r="C2002" s="2" t="s">
        <v>14</v>
      </c>
      <c r="D2002" s="3" t="s">
        <v>15</v>
      </c>
      <c r="E2002" s="2" t="s">
        <v>2640</v>
      </c>
      <c r="F2002" s="2" t="str">
        <f t="shared" si="217"/>
        <v>STEEL</v>
      </c>
      <c r="G2002" s="2" t="str">
        <f t="shared" si="218"/>
        <v>LUNCH BOX 3 LAYER-6505</v>
      </c>
      <c r="H2002" s="2" t="str">
        <f t="shared" si="219"/>
        <v>TOTAL NET WT.2271.76 KGS</v>
      </c>
      <c r="I2002" s="15" t="str">
        <f t="shared" si="220"/>
        <v/>
      </c>
      <c r="J2002" s="15" t="str">
        <f t="shared" si="223"/>
        <v/>
      </c>
      <c r="K2002" s="2">
        <f ca="1">IFERROR(
TRIM(_xlfn.TEXTAFTER(_xlfn.TEXTBEFORE(_xlfn.TEXTAFTER(tblRaw[[#This Row],[GOODS DESCRIPTION]],"QTY"),"/")," ")),
tblRaw[[#This Row],[Unit of measure]]
)</f>
        <v>0</v>
      </c>
      <c r="L2002" s="2" t="str">
        <f t="shared" si="221"/>
        <v/>
      </c>
      <c r="M2002" s="2" t="str">
        <f t="shared" si="222"/>
        <v/>
      </c>
      <c r="N2002" s="2">
        <v>3504</v>
      </c>
      <c r="O2002" s="2" t="s">
        <v>1069</v>
      </c>
      <c r="P2002" s="2">
        <v>241.65888127853901</v>
      </c>
      <c r="Q2002" s="2">
        <v>846772.72</v>
      </c>
      <c r="R2002" s="2">
        <v>3.6810187550000002</v>
      </c>
      <c r="S2002" s="2">
        <v>12898.289720000001</v>
      </c>
      <c r="T2002" s="6">
        <v>199296.4</v>
      </c>
    </row>
    <row r="2003" spans="1:20">
      <c r="A2003" s="5" t="s">
        <v>12</v>
      </c>
      <c r="B2003" s="2" t="s">
        <v>2641</v>
      </c>
      <c r="C2003" s="2" t="s">
        <v>14</v>
      </c>
      <c r="D2003" s="3" t="s">
        <v>15</v>
      </c>
      <c r="E2003" s="2" t="s">
        <v>2642</v>
      </c>
      <c r="F2003" s="2" t="str">
        <f t="shared" si="217"/>
        <v>STEEL</v>
      </c>
      <c r="G2003" s="2" t="str">
        <f t="shared" si="218"/>
        <v>PILLER-MP-196</v>
      </c>
      <c r="H2003" s="2" t="str">
        <f t="shared" si="219"/>
        <v>TOTAL NET WT.1052.16 KGS</v>
      </c>
      <c r="I2003" s="15" t="str">
        <f t="shared" si="220"/>
        <v>TOTAL</v>
      </c>
      <c r="J2003" s="15" t="str">
        <f t="shared" si="223"/>
        <v/>
      </c>
      <c r="K2003" s="2">
        <f ca="1">IFERROR(
TRIM(_xlfn.TEXTAFTER(_xlfn.TEXTBEFORE(_xlfn.TEXTAFTER(tblRaw[[#This Row],[GOODS DESCRIPTION]],"QTY"),"/")," ")),
tblRaw[[#This Row],[Unit of measure]]
)</f>
        <v>0</v>
      </c>
      <c r="L2003" s="2" t="str">
        <f t="shared" si="221"/>
        <v/>
      </c>
      <c r="M2003" s="2" t="str">
        <f t="shared" si="222"/>
        <v/>
      </c>
      <c r="N2003" s="2">
        <v>13152</v>
      </c>
      <c r="O2003" s="2" t="s">
        <v>1069</v>
      </c>
      <c r="P2003" s="2">
        <v>35.354967305352801</v>
      </c>
      <c r="Q2003" s="2">
        <v>464988.53</v>
      </c>
      <c r="R2003" s="2">
        <v>0.53853720199999999</v>
      </c>
      <c r="S2003" s="2">
        <v>7082.8412799999996</v>
      </c>
      <c r="T2003" s="6">
        <v>109439.8</v>
      </c>
    </row>
    <row r="2004" spans="1:20">
      <c r="A2004" s="5" t="s">
        <v>12</v>
      </c>
      <c r="B2004" s="2" t="s">
        <v>2643</v>
      </c>
      <c r="C2004" s="2" t="s">
        <v>14</v>
      </c>
      <c r="D2004" s="3" t="s">
        <v>15</v>
      </c>
      <c r="E2004" s="2" t="s">
        <v>2644</v>
      </c>
      <c r="F2004" s="2" t="str">
        <f t="shared" si="217"/>
        <v>STAINLESS</v>
      </c>
      <c r="G2004" s="2" t="str">
        <f t="shared" si="218"/>
        <v>STEEL SPORTS BOTTLE 750ML S-308-C6-NP-20</v>
      </c>
      <c r="H2004" s="2" t="str">
        <f t="shared" si="219"/>
        <v>TOTAL NET WT.6883.74 KGS</v>
      </c>
      <c r="I2004" s="15" t="str">
        <f t="shared" si="220"/>
        <v>TOTAL</v>
      </c>
      <c r="J2004" s="15" t="str">
        <f t="shared" si="223"/>
        <v/>
      </c>
      <c r="K2004" s="2">
        <f ca="1">IFERROR(
TRIM(_xlfn.TEXTAFTER(_xlfn.TEXTBEFORE(_xlfn.TEXTAFTER(tblRaw[[#This Row],[GOODS DESCRIPTION]],"QTY"),"/")," ")),
tblRaw[[#This Row],[Unit of measure]]
)</f>
        <v>0</v>
      </c>
      <c r="L2004" s="2" t="str">
        <f t="shared" si="221"/>
        <v/>
      </c>
      <c r="M2004" s="2" t="str">
        <f t="shared" si="222"/>
        <v/>
      </c>
      <c r="N2004" s="2">
        <v>41220</v>
      </c>
      <c r="O2004" s="2" t="s">
        <v>1069</v>
      </c>
      <c r="P2004" s="2">
        <v>74.016881368267804</v>
      </c>
      <c r="Q2004" s="2">
        <v>3050975.85</v>
      </c>
      <c r="R2004" s="2">
        <v>1.136099484</v>
      </c>
      <c r="S2004" s="2">
        <v>46830.02072</v>
      </c>
      <c r="T2004" s="6">
        <v>718077.8</v>
      </c>
    </row>
    <row r="2005" spans="1:20">
      <c r="A2005" s="5" t="s">
        <v>12</v>
      </c>
      <c r="B2005" s="2" t="s">
        <v>2643</v>
      </c>
      <c r="C2005" s="2" t="s">
        <v>14</v>
      </c>
      <c r="D2005" s="3" t="s">
        <v>15</v>
      </c>
      <c r="E2005" s="2" t="s">
        <v>2645</v>
      </c>
      <c r="F2005" s="2" t="str">
        <f t="shared" si="217"/>
        <v>STAINLESS</v>
      </c>
      <c r="G2005" s="2" t="str">
        <f t="shared" si="218"/>
        <v>STEEL SPORTS BOTTLE 600ML S115 -NP-21</v>
      </c>
      <c r="H2005" s="2" t="str">
        <f t="shared" si="219"/>
        <v>TOTAL NET WT.7448.68 KGS</v>
      </c>
      <c r="I2005" s="15" t="str">
        <f t="shared" si="220"/>
        <v>TOTAL</v>
      </c>
      <c r="J2005" s="15" t="str">
        <f t="shared" si="223"/>
        <v/>
      </c>
      <c r="K2005" s="2">
        <f ca="1">IFERROR(
TRIM(_xlfn.TEXTAFTER(_xlfn.TEXTBEFORE(_xlfn.TEXTAFTER(tblRaw[[#This Row],[GOODS DESCRIPTION]],"QTY"),"/")," ")),
tblRaw[[#This Row],[Unit of measure]]
)</f>
        <v>0</v>
      </c>
      <c r="L2005" s="2" t="str">
        <f t="shared" si="221"/>
        <v/>
      </c>
      <c r="M2005" s="2" t="str">
        <f t="shared" si="222"/>
        <v/>
      </c>
      <c r="N2005" s="2">
        <v>43056</v>
      </c>
      <c r="O2005" s="2" t="s">
        <v>1069</v>
      </c>
      <c r="P2005" s="2">
        <v>81.604818840579696</v>
      </c>
      <c r="Q2005" s="2">
        <v>3513577.08</v>
      </c>
      <c r="R2005" s="2">
        <v>1.2525682090000001</v>
      </c>
      <c r="S2005" s="2">
        <v>53930.576820000002</v>
      </c>
      <c r="T2005" s="6">
        <v>826955.6</v>
      </c>
    </row>
    <row r="2006" spans="1:20">
      <c r="A2006" s="5" t="s">
        <v>12</v>
      </c>
      <c r="B2006" s="2" t="s">
        <v>2646</v>
      </c>
      <c r="C2006" s="2" t="s">
        <v>14</v>
      </c>
      <c r="D2006" s="3" t="s">
        <v>18</v>
      </c>
      <c r="E2006" s="2" t="s">
        <v>2647</v>
      </c>
      <c r="F2006" s="2" t="str">
        <f t="shared" si="217"/>
        <v>STEEL</v>
      </c>
      <c r="G2006" s="2" t="str">
        <f t="shared" si="218"/>
        <v>SCRUBBER 3PCS SET-ANGW11</v>
      </c>
      <c r="H2006" s="2" t="str">
        <f t="shared" si="219"/>
        <v>TOTAL NET WT.7152 KGS</v>
      </c>
      <c r="I2006" s="15" t="str">
        <f t="shared" si="220"/>
        <v>TOTAL</v>
      </c>
      <c r="J2006" s="15" t="str">
        <f t="shared" si="223"/>
        <v/>
      </c>
      <c r="K2006" s="2">
        <f ca="1">IFERROR(
TRIM(_xlfn.TEXTAFTER(_xlfn.TEXTBEFORE(_xlfn.TEXTAFTER(tblRaw[[#This Row],[GOODS DESCRIPTION]],"QTY"),"/")," ")),
tblRaw[[#This Row],[Unit of measure]]
)</f>
        <v>0</v>
      </c>
      <c r="L2006" s="2" t="str">
        <f t="shared" si="221"/>
        <v/>
      </c>
      <c r="M2006" s="2" t="str">
        <f t="shared" si="222"/>
        <v/>
      </c>
      <c r="N2006" s="2">
        <v>114432</v>
      </c>
      <c r="O2006" s="2" t="s">
        <v>2187</v>
      </c>
      <c r="P2006" s="2">
        <v>10.590749528104</v>
      </c>
      <c r="Q2006" s="2">
        <v>1211920.6499999999</v>
      </c>
      <c r="R2006" s="2">
        <v>0.16255947100000001</v>
      </c>
      <c r="S2006" s="2">
        <v>18602.005369999999</v>
      </c>
      <c r="T2006" s="6">
        <v>365442.5</v>
      </c>
    </row>
    <row r="2007" spans="1:20">
      <c r="A2007" s="5" t="s">
        <v>12</v>
      </c>
      <c r="B2007" s="2" t="s">
        <v>2648</v>
      </c>
      <c r="C2007" s="2" t="s">
        <v>14</v>
      </c>
      <c r="D2007" s="3" t="s">
        <v>15</v>
      </c>
      <c r="E2007" s="2" t="s">
        <v>2649</v>
      </c>
      <c r="F2007" s="2" t="str">
        <f t="shared" si="217"/>
        <v>STAINESS</v>
      </c>
      <c r="G2007" s="2" t="str">
        <f t="shared" si="218"/>
        <v>STEEL COLA BOTTLE -SL-07</v>
      </c>
      <c r="H2007" s="2" t="str">
        <f t="shared" si="219"/>
        <v>TOTAL NET WT.104 KGS</v>
      </c>
      <c r="I2007" s="15" t="str">
        <f t="shared" si="220"/>
        <v/>
      </c>
      <c r="J2007" s="15" t="str">
        <f t="shared" si="223"/>
        <v/>
      </c>
      <c r="K2007" s="2">
        <f ca="1">IFERROR(
TRIM(_xlfn.TEXTAFTER(_xlfn.TEXTBEFORE(_xlfn.TEXTAFTER(tblRaw[[#This Row],[GOODS DESCRIPTION]],"QTY"),"/")," ")),
tblRaw[[#This Row],[Unit of measure]]
)</f>
        <v>0</v>
      </c>
      <c r="L2007" s="2" t="str">
        <f t="shared" si="221"/>
        <v/>
      </c>
      <c r="M2007" s="2" t="str">
        <f t="shared" si="222"/>
        <v/>
      </c>
      <c r="N2007" s="2">
        <v>500</v>
      </c>
      <c r="O2007" s="2" t="s">
        <v>1069</v>
      </c>
      <c r="P2007" s="2">
        <v>119.48090000000001</v>
      </c>
      <c r="Q2007" s="2">
        <v>59740.45</v>
      </c>
      <c r="R2007" s="2">
        <v>1.833935533</v>
      </c>
      <c r="S2007" s="2">
        <v>916.96776669999997</v>
      </c>
      <c r="T2007" s="6">
        <v>14060.5</v>
      </c>
    </row>
    <row r="2008" spans="1:20">
      <c r="A2008" s="5" t="s">
        <v>12</v>
      </c>
      <c r="B2008" s="2" t="s">
        <v>2648</v>
      </c>
      <c r="C2008" s="2" t="s">
        <v>14</v>
      </c>
      <c r="D2008" s="3" t="s">
        <v>15</v>
      </c>
      <c r="E2008" s="2" t="s">
        <v>2650</v>
      </c>
      <c r="F2008" s="2" t="str">
        <f t="shared" si="217"/>
        <v>STEEL</v>
      </c>
      <c r="G2008" s="2" t="str">
        <f t="shared" si="218"/>
        <v>HOOK 3PCS-RJ-409</v>
      </c>
      <c r="H2008" s="2" t="str">
        <f t="shared" si="219"/>
        <v>TOTAL NET WT.429.41 KGS</v>
      </c>
      <c r="I2008" s="15" t="str">
        <f t="shared" si="220"/>
        <v>TOTAL</v>
      </c>
      <c r="J2008" s="15" t="str">
        <f t="shared" si="223"/>
        <v/>
      </c>
      <c r="K2008" s="2">
        <f ca="1">IFERROR(
TRIM(_xlfn.TEXTAFTER(_xlfn.TEXTBEFORE(_xlfn.TEXTAFTER(tblRaw[[#This Row],[GOODS DESCRIPTION]],"QTY"),"/")," ")),
tblRaw[[#This Row],[Unit of measure]]
)</f>
        <v>0</v>
      </c>
      <c r="L2008" s="2" t="str">
        <f t="shared" si="221"/>
        <v/>
      </c>
      <c r="M2008" s="2" t="str">
        <f t="shared" si="222"/>
        <v/>
      </c>
      <c r="N2008" s="2">
        <v>10224</v>
      </c>
      <c r="O2008" s="2" t="s">
        <v>2187</v>
      </c>
      <c r="P2008" s="2">
        <v>37.952755281690102</v>
      </c>
      <c r="Q2008" s="2">
        <v>388028.97</v>
      </c>
      <c r="R2008" s="2">
        <v>0.58254421000000001</v>
      </c>
      <c r="S2008" s="2">
        <v>5955.9320029999999</v>
      </c>
      <c r="T2008" s="6">
        <v>91326.5</v>
      </c>
    </row>
    <row r="2009" spans="1:20">
      <c r="A2009" s="5" t="s">
        <v>12</v>
      </c>
      <c r="B2009" s="2" t="s">
        <v>2648</v>
      </c>
      <c r="C2009" s="2" t="s">
        <v>14</v>
      </c>
      <c r="D2009" s="3" t="s">
        <v>15</v>
      </c>
      <c r="E2009" s="2" t="s">
        <v>2651</v>
      </c>
      <c r="F2009" s="2" t="str">
        <f t="shared" si="217"/>
        <v>STEEL</v>
      </c>
      <c r="G2009" s="2" t="str">
        <f t="shared" si="218"/>
        <v>JAR - SALT &amp; PEPPER-MP-009</v>
      </c>
      <c r="H2009" s="2" t="str">
        <f t="shared" si="219"/>
        <v>TOTAL NET WT.1260 KGS</v>
      </c>
      <c r="I2009" s="15" t="str">
        <f t="shared" si="220"/>
        <v>TOTAL</v>
      </c>
      <c r="J2009" s="15" t="str">
        <f t="shared" si="223"/>
        <v/>
      </c>
      <c r="K2009" s="2">
        <f ca="1">IFERROR(
TRIM(_xlfn.TEXTAFTER(_xlfn.TEXTBEFORE(_xlfn.TEXTAFTER(tblRaw[[#This Row],[GOODS DESCRIPTION]],"QTY"),"/")," ")),
tblRaw[[#This Row],[Unit of measure]]
)</f>
        <v>0</v>
      </c>
      <c r="L2009" s="2" t="str">
        <f t="shared" si="221"/>
        <v/>
      </c>
      <c r="M2009" s="2" t="str">
        <f t="shared" si="222"/>
        <v/>
      </c>
      <c r="N2009" s="2">
        <v>36000</v>
      </c>
      <c r="O2009" s="2" t="s">
        <v>1069</v>
      </c>
      <c r="P2009" s="2">
        <v>16.305628333333299</v>
      </c>
      <c r="Q2009" s="2">
        <v>587002.62</v>
      </c>
      <c r="R2009" s="2">
        <v>0.25027825500000001</v>
      </c>
      <c r="S2009" s="2">
        <v>9010.0171910000008</v>
      </c>
      <c r="T2009" s="6">
        <v>138157</v>
      </c>
    </row>
    <row r="2010" spans="1:20">
      <c r="A2010" s="5" t="s">
        <v>12</v>
      </c>
      <c r="B2010" s="2" t="s">
        <v>2648</v>
      </c>
      <c r="C2010" s="2" t="s">
        <v>14</v>
      </c>
      <c r="D2010" s="3" t="s">
        <v>15</v>
      </c>
      <c r="E2010" s="2" t="s">
        <v>2652</v>
      </c>
      <c r="F2010" s="2" t="str">
        <f t="shared" si="217"/>
        <v>STEEL</v>
      </c>
      <c r="G2010" s="2" t="str">
        <f t="shared" si="218"/>
        <v>ZHARA-NP-003</v>
      </c>
      <c r="H2010" s="2" t="str">
        <f t="shared" si="219"/>
        <v>TOTAL NET WT.4752 KGS</v>
      </c>
      <c r="I2010" s="15" t="str">
        <f t="shared" si="220"/>
        <v>TOTAL</v>
      </c>
      <c r="J2010" s="15" t="str">
        <f t="shared" si="223"/>
        <v/>
      </c>
      <c r="K2010" s="2">
        <f ca="1">IFERROR(
TRIM(_xlfn.TEXTAFTER(_xlfn.TEXTBEFORE(_xlfn.TEXTAFTER(tblRaw[[#This Row],[GOODS DESCRIPTION]],"QTY"),"/")," ")),
tblRaw[[#This Row],[Unit of measure]]
)</f>
        <v>0</v>
      </c>
      <c r="L2010" s="2" t="str">
        <f t="shared" si="221"/>
        <v/>
      </c>
      <c r="M2010" s="2" t="str">
        <f t="shared" si="222"/>
        <v/>
      </c>
      <c r="N2010" s="2">
        <v>48000</v>
      </c>
      <c r="O2010" s="2" t="s">
        <v>1069</v>
      </c>
      <c r="P2010" s="2">
        <v>31.6272960416667</v>
      </c>
      <c r="Q2010" s="2">
        <v>1518110.21</v>
      </c>
      <c r="R2010" s="2">
        <v>0.48545350799999998</v>
      </c>
      <c r="S2010" s="2">
        <v>23301.768380000001</v>
      </c>
      <c r="T2010" s="6">
        <v>357302.4</v>
      </c>
    </row>
    <row r="2011" spans="1:20">
      <c r="A2011" s="5" t="s">
        <v>12</v>
      </c>
      <c r="B2011" s="2" t="s">
        <v>2653</v>
      </c>
      <c r="C2011" s="2" t="s">
        <v>14</v>
      </c>
      <c r="D2011" s="3" t="s">
        <v>18</v>
      </c>
      <c r="E2011" s="2" t="s">
        <v>2654</v>
      </c>
      <c r="F2011" s="2" t="str">
        <f t="shared" si="217"/>
        <v>STEEL</v>
      </c>
      <c r="G2011" s="2" t="str">
        <f t="shared" si="218"/>
        <v>SCRUBBER -ANG-537</v>
      </c>
      <c r="H2011" s="2" t="str">
        <f t="shared" si="219"/>
        <v>TOTAL NET WT.8720KGS</v>
      </c>
      <c r="I2011" s="15" t="str">
        <f t="shared" si="220"/>
        <v/>
      </c>
      <c r="J2011" s="15" t="str">
        <f t="shared" si="223"/>
        <v/>
      </c>
      <c r="K2011" s="2">
        <f ca="1">IFERROR(
TRIM(_xlfn.TEXTAFTER(_xlfn.TEXTBEFORE(_xlfn.TEXTAFTER(tblRaw[[#This Row],[GOODS DESCRIPTION]],"QTY"),"/")," ")),
tblRaw[[#This Row],[Unit of measure]]
)</f>
        <v>0</v>
      </c>
      <c r="L2011" s="2" t="str">
        <f t="shared" si="221"/>
        <v/>
      </c>
      <c r="M2011" s="2" t="str">
        <f t="shared" si="222"/>
        <v/>
      </c>
      <c r="N2011" s="2">
        <v>319248</v>
      </c>
      <c r="O2011" s="2" t="s">
        <v>1069</v>
      </c>
      <c r="P2011" s="2">
        <v>4.7575711045958</v>
      </c>
      <c r="Q2011" s="2">
        <v>1518845.06</v>
      </c>
      <c r="R2011" s="2">
        <v>7.3024882649206396E-2</v>
      </c>
      <c r="S2011" s="2">
        <v>23313.0477359939</v>
      </c>
      <c r="T2011" s="6">
        <v>259692.2</v>
      </c>
    </row>
    <row r="2012" spans="1:20">
      <c r="A2012" s="5" t="s">
        <v>12</v>
      </c>
      <c r="B2012" s="2" t="s">
        <v>2655</v>
      </c>
      <c r="C2012" s="2" t="s">
        <v>14</v>
      </c>
      <c r="D2012" s="3" t="s">
        <v>15</v>
      </c>
      <c r="E2012" s="2" t="s">
        <v>2656</v>
      </c>
      <c r="F2012" s="2" t="str">
        <f t="shared" si="217"/>
        <v>STEEL</v>
      </c>
      <c r="G2012" s="2" t="str">
        <f t="shared" si="218"/>
        <v>TEA STAINER-NP-54</v>
      </c>
      <c r="H2012" s="2" t="str">
        <f t="shared" si="219"/>
        <v>TOTAL NET WT.1438.20 KGS</v>
      </c>
      <c r="I2012" s="15" t="str">
        <f t="shared" si="220"/>
        <v>TOTAL</v>
      </c>
      <c r="J2012" s="15" t="str">
        <f t="shared" si="223"/>
        <v/>
      </c>
      <c r="K2012" s="2">
        <f ca="1">IFERROR(
TRIM(_xlfn.TEXTAFTER(_xlfn.TEXTBEFORE(_xlfn.TEXTAFTER(tblRaw[[#This Row],[GOODS DESCRIPTION]],"QTY"),"/")," ")),
tblRaw[[#This Row],[Unit of measure]]
)</f>
        <v>0</v>
      </c>
      <c r="L2012" s="2" t="str">
        <f t="shared" si="221"/>
        <v/>
      </c>
      <c r="M2012" s="2" t="str">
        <f t="shared" si="222"/>
        <v/>
      </c>
      <c r="N2012" s="2">
        <v>30600</v>
      </c>
      <c r="O2012" s="2" t="s">
        <v>1069</v>
      </c>
      <c r="P2012" s="2">
        <v>21.868582679999999</v>
      </c>
      <c r="Q2012" s="2">
        <v>669178.63</v>
      </c>
      <c r="R2012" s="2">
        <v>0.33463783699999999</v>
      </c>
      <c r="S2012" s="2">
        <v>10239.91783</v>
      </c>
      <c r="T2012" s="6">
        <v>114416.2</v>
      </c>
    </row>
    <row r="2013" spans="1:20">
      <c r="A2013" s="5" t="s">
        <v>12</v>
      </c>
      <c r="B2013" s="2" t="s">
        <v>2657</v>
      </c>
      <c r="C2013" s="2" t="s">
        <v>14</v>
      </c>
      <c r="D2013" s="3" t="s">
        <v>15</v>
      </c>
      <c r="E2013" s="2" t="s">
        <v>2658</v>
      </c>
      <c r="F2013" s="2" t="str">
        <f t="shared" si="217"/>
        <v>STAINLESS</v>
      </c>
      <c r="G2013" s="2" t="str">
        <f t="shared" si="218"/>
        <v>STEEL SPORTS BOTTLE 600ML S115 -NP-21</v>
      </c>
      <c r="H2013" s="2" t="str">
        <f t="shared" si="219"/>
        <v>TOTAL NET WT . 7311.67 KGS</v>
      </c>
      <c r="I2013" s="15" t="str">
        <f t="shared" si="220"/>
        <v>TOTAL</v>
      </c>
      <c r="J2013" s="15" t="str">
        <f t="shared" si="223"/>
        <v/>
      </c>
      <c r="K2013" s="2">
        <f ca="1">IFERROR(
TRIM(_xlfn.TEXTAFTER(_xlfn.TEXTBEFORE(_xlfn.TEXTAFTER(tblRaw[[#This Row],[GOODS DESCRIPTION]],"QTY"),"/")," ")),
tblRaw[[#This Row],[Unit of measure]]
)</f>
        <v>0</v>
      </c>
      <c r="L2013" s="2" t="str">
        <f t="shared" si="221"/>
        <v/>
      </c>
      <c r="M2013" s="2" t="str">
        <f t="shared" si="222"/>
        <v/>
      </c>
      <c r="N2013" s="2">
        <v>42264</v>
      </c>
      <c r="O2013" s="2" t="s">
        <v>1069</v>
      </c>
      <c r="P2013" s="2">
        <v>81.239738070000001</v>
      </c>
      <c r="Q2013" s="2">
        <v>3433516.29</v>
      </c>
      <c r="R2013" s="2">
        <v>1.2431482490000001</v>
      </c>
      <c r="S2013" s="2">
        <v>52540.417600000001</v>
      </c>
      <c r="T2013" s="6">
        <v>587062.6</v>
      </c>
    </row>
    <row r="2014" spans="1:20">
      <c r="A2014" s="5" t="s">
        <v>12</v>
      </c>
      <c r="B2014" s="2" t="s">
        <v>2659</v>
      </c>
      <c r="C2014" s="2" t="s">
        <v>14</v>
      </c>
      <c r="D2014" s="3" t="s">
        <v>15</v>
      </c>
      <c r="E2014" s="2" t="s">
        <v>2660</v>
      </c>
      <c r="F2014" s="2" t="str">
        <f t="shared" si="217"/>
        <v>STEEL</v>
      </c>
      <c r="G2014" s="2" t="str">
        <f t="shared" si="218"/>
        <v>TEA STAINER 304 -MP-290</v>
      </c>
      <c r="H2014" s="2" t="str">
        <f t="shared" si="219"/>
        <v>TOTAL NET WT.987.84 KGS</v>
      </c>
      <c r="I2014" s="15" t="str">
        <f t="shared" si="220"/>
        <v>TOTAL</v>
      </c>
      <c r="J2014" s="15" t="str">
        <f t="shared" si="223"/>
        <v/>
      </c>
      <c r="K2014" s="2">
        <f ca="1">IFERROR(
TRIM(_xlfn.TEXTAFTER(_xlfn.TEXTBEFORE(_xlfn.TEXTAFTER(tblRaw[[#This Row],[GOODS DESCRIPTION]],"QTY"),"/")," ")),
tblRaw[[#This Row],[Unit of measure]]
)</f>
        <v>0</v>
      </c>
      <c r="L2014" s="2" t="str">
        <f t="shared" si="221"/>
        <v/>
      </c>
      <c r="M2014" s="2" t="str">
        <f t="shared" si="222"/>
        <v/>
      </c>
      <c r="N2014" s="2">
        <v>20160</v>
      </c>
      <c r="O2014" s="2" t="s">
        <v>1069</v>
      </c>
      <c r="P2014" s="2">
        <v>32.426964290000001</v>
      </c>
      <c r="Q2014" s="2">
        <v>653727.6</v>
      </c>
      <c r="R2014" s="2">
        <v>0.49620450300000002</v>
      </c>
      <c r="S2014" s="2">
        <v>10003.48279</v>
      </c>
      <c r="T2014" s="6">
        <v>111774.39999999999</v>
      </c>
    </row>
    <row r="2015" spans="1:20">
      <c r="A2015" s="5" t="s">
        <v>12</v>
      </c>
      <c r="B2015" s="2" t="s">
        <v>2659</v>
      </c>
      <c r="C2015" s="2" t="s">
        <v>14</v>
      </c>
      <c r="D2015" s="3" t="s">
        <v>15</v>
      </c>
      <c r="E2015" s="2" t="s">
        <v>2661</v>
      </c>
      <c r="F2015" s="2" t="str">
        <f t="shared" si="217"/>
        <v>STEEL</v>
      </c>
      <c r="G2015" s="2" t="str">
        <f t="shared" si="218"/>
        <v>TEA STAINER -NP-55</v>
      </c>
      <c r="H2015" s="2" t="str">
        <f t="shared" si="219"/>
        <v>TOTAL NET WT.3836.16 KGS</v>
      </c>
      <c r="I2015" s="15" t="str">
        <f t="shared" si="220"/>
        <v>TOTAL</v>
      </c>
      <c r="J2015" s="15" t="str">
        <f t="shared" si="223"/>
        <v/>
      </c>
      <c r="K2015" s="2">
        <f ca="1">IFERROR(
TRIM(_xlfn.TEXTAFTER(_xlfn.TEXTBEFORE(_xlfn.TEXTAFTER(tblRaw[[#This Row],[GOODS DESCRIPTION]],"QTY"),"/")," ")),
tblRaw[[#This Row],[Unit of measure]]
)</f>
        <v>0</v>
      </c>
      <c r="L2015" s="2" t="str">
        <f t="shared" si="221"/>
        <v/>
      </c>
      <c r="M2015" s="2" t="str">
        <f t="shared" si="222"/>
        <v/>
      </c>
      <c r="N2015" s="2">
        <v>79920</v>
      </c>
      <c r="O2015" s="2" t="s">
        <v>1069</v>
      </c>
      <c r="P2015" s="2">
        <v>21.59483058</v>
      </c>
      <c r="Q2015" s="2">
        <v>1725858.86</v>
      </c>
      <c r="R2015" s="2">
        <v>0.330448823</v>
      </c>
      <c r="S2015" s="2">
        <v>26409.469929999999</v>
      </c>
      <c r="T2015" s="6">
        <v>295087.40000000002</v>
      </c>
    </row>
    <row r="2016" spans="1:20">
      <c r="A2016" s="5" t="s">
        <v>12</v>
      </c>
      <c r="B2016" s="2" t="s">
        <v>2662</v>
      </c>
      <c r="C2016" s="2" t="s">
        <v>14</v>
      </c>
      <c r="D2016" s="3" t="s">
        <v>15</v>
      </c>
      <c r="E2016" s="2" t="s">
        <v>2663</v>
      </c>
      <c r="F2016" s="2" t="str">
        <f t="shared" si="217"/>
        <v>STEEL</v>
      </c>
      <c r="G2016" s="2" t="str">
        <f t="shared" si="218"/>
        <v>ZHARA-NP-003</v>
      </c>
      <c r="H2016" s="2" t="str">
        <f t="shared" si="219"/>
        <v>TOTAL NET WT.407.40 PCS</v>
      </c>
      <c r="I2016" s="15" t="str">
        <f t="shared" si="220"/>
        <v>TOTAL</v>
      </c>
      <c r="J2016" s="15" t="str">
        <f t="shared" si="223"/>
        <v/>
      </c>
      <c r="K2016" s="2">
        <f ca="1">IFERROR(
TRIM(_xlfn.TEXTAFTER(_xlfn.TEXTBEFORE(_xlfn.TEXTAFTER(tblRaw[[#This Row],[GOODS DESCRIPTION]],"QTY"),"/")," ")),
tblRaw[[#This Row],[Unit of measure]]
)</f>
        <v>0</v>
      </c>
      <c r="L2016" s="2" t="str">
        <f t="shared" si="221"/>
        <v/>
      </c>
      <c r="M2016" s="2" t="str">
        <f t="shared" si="222"/>
        <v/>
      </c>
      <c r="N2016" s="2">
        <v>4200</v>
      </c>
      <c r="O2016" s="2" t="s">
        <v>1069</v>
      </c>
      <c r="P2016" s="2">
        <v>28.756083329999999</v>
      </c>
      <c r="Q2016" s="2">
        <v>120775.55</v>
      </c>
      <c r="R2016" s="2">
        <v>0.44003187999999999</v>
      </c>
      <c r="S2016" s="2">
        <v>1848.1338940000001</v>
      </c>
      <c r="T2016" s="6">
        <v>20650.3</v>
      </c>
    </row>
    <row r="2017" spans="1:20">
      <c r="A2017" s="5" t="s">
        <v>12</v>
      </c>
      <c r="B2017" s="2" t="s">
        <v>2662</v>
      </c>
      <c r="C2017" s="2" t="s">
        <v>14</v>
      </c>
      <c r="D2017" s="3" t="s">
        <v>15</v>
      </c>
      <c r="E2017" s="2" t="s">
        <v>2664</v>
      </c>
      <c r="F2017" s="2" t="str">
        <f t="shared" si="217"/>
        <v>STEEL</v>
      </c>
      <c r="G2017" s="2" t="str">
        <f t="shared" si="218"/>
        <v>ZHARA -NP-003</v>
      </c>
      <c r="H2017" s="2" t="str">
        <f t="shared" si="219"/>
        <v>TOTAL NET WT.3148.20 KGS</v>
      </c>
      <c r="I2017" s="15" t="str">
        <f t="shared" si="220"/>
        <v>TOTAL</v>
      </c>
      <c r="J2017" s="15" t="str">
        <f t="shared" si="223"/>
        <v/>
      </c>
      <c r="K2017" s="2">
        <f ca="1">IFERROR(
TRIM(_xlfn.TEXTAFTER(_xlfn.TEXTBEFORE(_xlfn.TEXTAFTER(tblRaw[[#This Row],[GOODS DESCRIPTION]],"QTY"),"/")," ")),
tblRaw[[#This Row],[Unit of measure]]
)</f>
        <v>0</v>
      </c>
      <c r="L2017" s="2" t="str">
        <f t="shared" si="221"/>
        <v/>
      </c>
      <c r="M2017" s="2" t="str">
        <f t="shared" si="222"/>
        <v/>
      </c>
      <c r="N2017" s="2">
        <v>31800</v>
      </c>
      <c r="O2017" s="2" t="s">
        <v>1069</v>
      </c>
      <c r="P2017" s="2">
        <v>27.58596447</v>
      </c>
      <c r="Q2017" s="2">
        <v>877233.67</v>
      </c>
      <c r="R2017" s="2">
        <v>0.42212646500000001</v>
      </c>
      <c r="S2017" s="2">
        <v>13423.621580000001</v>
      </c>
      <c r="T2017" s="6">
        <v>149989.4</v>
      </c>
    </row>
    <row r="2018" spans="1:20">
      <c r="A2018" s="5" t="s">
        <v>12</v>
      </c>
      <c r="B2018" s="2" t="s">
        <v>2662</v>
      </c>
      <c r="C2018" s="2" t="s">
        <v>14</v>
      </c>
      <c r="D2018" s="3" t="s">
        <v>15</v>
      </c>
      <c r="E2018" s="2" t="s">
        <v>2665</v>
      </c>
      <c r="F2018" s="2" t="str">
        <f t="shared" si="217"/>
        <v>STAINLESS</v>
      </c>
      <c r="G2018" s="2" t="str">
        <f t="shared" si="218"/>
        <v>STEEL GRATER WITH HANDLE -DS-25</v>
      </c>
      <c r="H2018" s="2" t="str">
        <f t="shared" si="219"/>
        <v>TOTAL NET WT.1344KGS</v>
      </c>
      <c r="I2018" s="15" t="str">
        <f t="shared" si="220"/>
        <v/>
      </c>
      <c r="J2018" s="15" t="str">
        <f t="shared" si="223"/>
        <v/>
      </c>
      <c r="K2018" s="2">
        <f ca="1">IFERROR(
TRIM(_xlfn.TEXTAFTER(_xlfn.TEXTBEFORE(_xlfn.TEXTAFTER(tblRaw[[#This Row],[GOODS DESCRIPTION]],"QTY"),"/")," ")),
tblRaw[[#This Row],[Unit of measure]]
)</f>
        <v>0</v>
      </c>
      <c r="L2018" s="2" t="str">
        <f t="shared" si="221"/>
        <v/>
      </c>
      <c r="M2018" s="2" t="str">
        <f t="shared" si="222"/>
        <v/>
      </c>
      <c r="N2018" s="2">
        <v>38400</v>
      </c>
      <c r="O2018" s="2" t="s">
        <v>1069</v>
      </c>
      <c r="P2018" s="2">
        <v>14.59611797</v>
      </c>
      <c r="Q2018" s="2">
        <v>560490.93000000005</v>
      </c>
      <c r="R2018" s="2">
        <v>0.223352991</v>
      </c>
      <c r="S2018" s="2">
        <v>8576.7548580000002</v>
      </c>
      <c r="T2018" s="6">
        <v>95832.7</v>
      </c>
    </row>
    <row r="2019" spans="1:20">
      <c r="A2019" s="5" t="s">
        <v>12</v>
      </c>
      <c r="B2019" s="2" t="s">
        <v>2662</v>
      </c>
      <c r="C2019" s="2" t="s">
        <v>14</v>
      </c>
      <c r="D2019" s="3" t="s">
        <v>15</v>
      </c>
      <c r="E2019" s="2" t="s">
        <v>2666</v>
      </c>
      <c r="F2019" s="2" t="str">
        <f t="shared" si="217"/>
        <v>STEEL</v>
      </c>
      <c r="G2019" s="2" t="str">
        <f t="shared" si="218"/>
        <v>ZHARA WAN-MP-263</v>
      </c>
      <c r="H2019" s="2" t="str">
        <f t="shared" si="219"/>
        <v>TOTAL NET WT.2970 KGS</v>
      </c>
      <c r="I2019" s="15" t="str">
        <f t="shared" si="220"/>
        <v>TOTAL</v>
      </c>
      <c r="J2019" s="15" t="str">
        <f t="shared" si="223"/>
        <v/>
      </c>
      <c r="K2019" s="2">
        <f ca="1">IFERROR(
TRIM(_xlfn.TEXTAFTER(_xlfn.TEXTBEFORE(_xlfn.TEXTAFTER(tblRaw[[#This Row],[GOODS DESCRIPTION]],"QTY"),"/")," ")),
tblRaw[[#This Row],[Unit of measure]]
)</f>
        <v>0</v>
      </c>
      <c r="L2019" s="2" t="str">
        <f t="shared" si="221"/>
        <v/>
      </c>
      <c r="M2019" s="2" t="str">
        <f t="shared" si="222"/>
        <v/>
      </c>
      <c r="N2019" s="2">
        <v>30000</v>
      </c>
      <c r="O2019" s="2" t="s">
        <v>1069</v>
      </c>
      <c r="P2019" s="2">
        <v>30.588993670000001</v>
      </c>
      <c r="Q2019" s="2">
        <v>917669.81</v>
      </c>
      <c r="R2019" s="2">
        <v>0.46807947500000002</v>
      </c>
      <c r="S2019" s="2">
        <v>14042.384239999999</v>
      </c>
      <c r="T2019" s="6">
        <v>156903.20000000001</v>
      </c>
    </row>
    <row r="2020" spans="1:20">
      <c r="A2020" s="5" t="s">
        <v>12</v>
      </c>
      <c r="B2020" s="2" t="s">
        <v>2662</v>
      </c>
      <c r="C2020" s="2" t="s">
        <v>14</v>
      </c>
      <c r="D2020" s="3" t="s">
        <v>15</v>
      </c>
      <c r="E2020" s="2" t="s">
        <v>2667</v>
      </c>
      <c r="F2020" s="2" t="str">
        <f t="shared" si="217"/>
        <v>STEEL</v>
      </c>
      <c r="G2020" s="2" t="str">
        <f t="shared" si="218"/>
        <v>GRATER 4 SIDE-GR40275</v>
      </c>
      <c r="H2020" s="2" t="str">
        <f t="shared" si="219"/>
        <v>TOTAL NET WT.5953.30 KGS</v>
      </c>
      <c r="I2020" s="15" t="str">
        <f t="shared" si="220"/>
        <v/>
      </c>
      <c r="J2020" s="15" t="str">
        <f t="shared" si="223"/>
        <v/>
      </c>
      <c r="K2020" s="2">
        <f ca="1">IFERROR(
TRIM(_xlfn.TEXTAFTER(_xlfn.TEXTBEFORE(_xlfn.TEXTAFTER(tblRaw[[#This Row],[GOODS DESCRIPTION]],"QTY"),"/")," ")),
tblRaw[[#This Row],[Unit of measure]]
)</f>
        <v>0</v>
      </c>
      <c r="L2020" s="2" t="str">
        <f t="shared" si="221"/>
        <v/>
      </c>
      <c r="M2020" s="2" t="str">
        <f t="shared" si="222"/>
        <v/>
      </c>
      <c r="N2020" s="2">
        <v>115848</v>
      </c>
      <c r="O2020" s="2" t="s">
        <v>1069</v>
      </c>
      <c r="P2020" s="2">
        <v>24.255824180000001</v>
      </c>
      <c r="Q2020" s="2">
        <v>2809988.72</v>
      </c>
      <c r="R2020" s="2">
        <v>0.37116792900000001</v>
      </c>
      <c r="S2020" s="2">
        <v>42999.062279999998</v>
      </c>
      <c r="T2020" s="6">
        <v>480452</v>
      </c>
    </row>
    <row r="2021" spans="1:20">
      <c r="A2021" s="5" t="s">
        <v>12</v>
      </c>
      <c r="B2021" s="2" t="s">
        <v>2668</v>
      </c>
      <c r="C2021" s="2" t="s">
        <v>14</v>
      </c>
      <c r="D2021" s="3" t="s">
        <v>15</v>
      </c>
      <c r="E2021" s="2" t="s">
        <v>2669</v>
      </c>
      <c r="F2021" s="2" t="str">
        <f t="shared" si="217"/>
        <v>STEEL</v>
      </c>
      <c r="G2021" s="2" t="str">
        <f t="shared" si="218"/>
        <v>CAKE MOULD CH302322-MP-10</v>
      </c>
      <c r="H2021" s="2" t="str">
        <f t="shared" si="219"/>
        <v>TOTAL NET WT.2475 KGS</v>
      </c>
      <c r="I2021" s="15" t="str">
        <f t="shared" si="220"/>
        <v>TOTAL</v>
      </c>
      <c r="J2021" s="15" t="str">
        <f t="shared" si="223"/>
        <v/>
      </c>
      <c r="K2021" s="2">
        <f ca="1">IFERROR(
TRIM(_xlfn.TEXTAFTER(_xlfn.TEXTBEFORE(_xlfn.TEXTAFTER(tblRaw[[#This Row],[GOODS DESCRIPTION]],"QTY"),"/")," ")),
tblRaw[[#This Row],[Unit of measure]]
)</f>
        <v>0</v>
      </c>
      <c r="L2021" s="2" t="str">
        <f t="shared" si="221"/>
        <v/>
      </c>
      <c r="M2021" s="2" t="str">
        <f t="shared" si="222"/>
        <v/>
      </c>
      <c r="N2021" s="2">
        <v>9900</v>
      </c>
      <c r="O2021" s="2" t="s">
        <v>1069</v>
      </c>
      <c r="P2021" s="2">
        <v>39.047874749999998</v>
      </c>
      <c r="Q2021" s="2">
        <v>386573.96</v>
      </c>
      <c r="R2021" s="2">
        <v>0.597976642</v>
      </c>
      <c r="S2021" s="2">
        <v>5919.9687599999997</v>
      </c>
      <c r="T2021" s="6">
        <v>66096.399999999994</v>
      </c>
    </row>
    <row r="2022" spans="1:20">
      <c r="A2022" s="5" t="s">
        <v>12</v>
      </c>
      <c r="B2022" s="2" t="s">
        <v>2668</v>
      </c>
      <c r="C2022" s="2" t="s">
        <v>14</v>
      </c>
      <c r="D2022" s="3" t="s">
        <v>15</v>
      </c>
      <c r="E2022" s="2" t="s">
        <v>2670</v>
      </c>
      <c r="F2022" s="2" t="str">
        <f t="shared" si="217"/>
        <v>STAINLESS</v>
      </c>
      <c r="G2022" s="2" t="str">
        <f t="shared" si="218"/>
        <v>STEEL CAKE MOULD -MK-145</v>
      </c>
      <c r="H2022" s="2" t="str">
        <f t="shared" si="219"/>
        <v>TOTAL NET WT.68.16 KGS</v>
      </c>
      <c r="I2022" s="15" t="str">
        <f t="shared" si="220"/>
        <v/>
      </c>
      <c r="J2022" s="15" t="str">
        <f t="shared" si="223"/>
        <v/>
      </c>
      <c r="K2022" s="2">
        <f ca="1">IFERROR(
TRIM(_xlfn.TEXTAFTER(_xlfn.TEXTBEFORE(_xlfn.TEXTAFTER(tblRaw[[#This Row],[GOODS DESCRIPTION]],"QTY"),"/")," ")),
tblRaw[[#This Row],[Unit of measure]]
)</f>
        <v>0</v>
      </c>
      <c r="L2022" s="2" t="str">
        <f t="shared" si="221"/>
        <v/>
      </c>
      <c r="M2022" s="2" t="str">
        <f t="shared" si="222"/>
        <v/>
      </c>
      <c r="N2022" s="2">
        <v>480</v>
      </c>
      <c r="O2022" s="2" t="s">
        <v>1069</v>
      </c>
      <c r="P2022" s="2">
        <v>112.36797919999999</v>
      </c>
      <c r="Q2022" s="2">
        <v>53936.63</v>
      </c>
      <c r="R2022" s="2">
        <v>1.720796006</v>
      </c>
      <c r="S2022" s="2">
        <v>825.98208269999998</v>
      </c>
      <c r="T2022" s="6">
        <v>9222.1</v>
      </c>
    </row>
    <row r="2023" spans="1:20">
      <c r="A2023" s="5" t="s">
        <v>12</v>
      </c>
      <c r="B2023" s="2" t="s">
        <v>2668</v>
      </c>
      <c r="C2023" s="2" t="s">
        <v>14</v>
      </c>
      <c r="D2023" s="3" t="s">
        <v>15</v>
      </c>
      <c r="E2023" s="2" t="s">
        <v>2671</v>
      </c>
      <c r="F2023" s="2" t="str">
        <f t="shared" si="217"/>
        <v>STAINLESS</v>
      </c>
      <c r="G2023" s="2" t="str">
        <f t="shared" si="218"/>
        <v>STEEL GRATER WITH HANDLE -DS-25</v>
      </c>
      <c r="H2023" s="2" t="str">
        <f t="shared" si="219"/>
        <v>TOTAL NET WT.1470 KGS</v>
      </c>
      <c r="I2023" s="15" t="str">
        <f t="shared" si="220"/>
        <v/>
      </c>
      <c r="J2023" s="15" t="str">
        <f t="shared" si="223"/>
        <v/>
      </c>
      <c r="K2023" s="2">
        <f ca="1">IFERROR(
TRIM(_xlfn.TEXTAFTER(_xlfn.TEXTBEFORE(_xlfn.TEXTAFTER(tblRaw[[#This Row],[GOODS DESCRIPTION]],"QTY"),"/")," ")),
tblRaw[[#This Row],[Unit of measure]]
)</f>
        <v>0</v>
      </c>
      <c r="L2023" s="2" t="str">
        <f t="shared" si="221"/>
        <v/>
      </c>
      <c r="M2023" s="2" t="str">
        <f t="shared" si="222"/>
        <v/>
      </c>
      <c r="N2023" s="2">
        <v>42000</v>
      </c>
      <c r="O2023" s="2" t="s">
        <v>1069</v>
      </c>
      <c r="P2023" s="2">
        <v>14.6078381</v>
      </c>
      <c r="Q2023" s="2">
        <v>613529.19999999995</v>
      </c>
      <c r="R2023" s="2">
        <v>0.223703493</v>
      </c>
      <c r="S2023" s="2">
        <v>9395.5467079999999</v>
      </c>
      <c r="T2023" s="6">
        <v>104901.2</v>
      </c>
    </row>
    <row r="2024" spans="1:20">
      <c r="A2024" s="5" t="s">
        <v>12</v>
      </c>
      <c r="B2024" s="2" t="s">
        <v>2668</v>
      </c>
      <c r="C2024" s="2" t="s">
        <v>14</v>
      </c>
      <c r="D2024" s="3" t="s">
        <v>15</v>
      </c>
      <c r="E2024" s="2" t="s">
        <v>2672</v>
      </c>
      <c r="F2024" s="2" t="str">
        <f t="shared" si="217"/>
        <v>STEEL</v>
      </c>
      <c r="G2024" s="2" t="str">
        <f t="shared" si="218"/>
        <v>HOOK 3PCS -RJ-409</v>
      </c>
      <c r="H2024" s="2" t="str">
        <f t="shared" si="219"/>
        <v>TOTAL NET 429.41 KGS</v>
      </c>
      <c r="I2024" s="15" t="str">
        <f t="shared" si="220"/>
        <v>TOTAL</v>
      </c>
      <c r="J2024" s="15" t="str">
        <f t="shared" si="223"/>
        <v/>
      </c>
      <c r="K2024" s="2">
        <f ca="1">IFERROR(
TRIM(_xlfn.TEXTAFTER(_xlfn.TEXTBEFORE(_xlfn.TEXTAFTER(tblRaw[[#This Row],[GOODS DESCRIPTION]],"QTY"),"/")," ")),
tblRaw[[#This Row],[Unit of measure]]
)</f>
        <v>0</v>
      </c>
      <c r="L2024" s="2" t="str">
        <f t="shared" si="221"/>
        <v/>
      </c>
      <c r="M2024" s="2" t="str">
        <f t="shared" si="222"/>
        <v/>
      </c>
      <c r="N2024" s="2">
        <v>10224</v>
      </c>
      <c r="O2024" s="2" t="s">
        <v>2187</v>
      </c>
      <c r="P2024" s="2">
        <v>37.573044799999998</v>
      </c>
      <c r="Q2024" s="2">
        <v>384146.81</v>
      </c>
      <c r="R2024" s="2">
        <v>0.57539119100000002</v>
      </c>
      <c r="S2024" s="2">
        <v>5882.7995410000003</v>
      </c>
      <c r="T2024" s="6">
        <v>65681.5</v>
      </c>
    </row>
    <row r="2025" spans="1:20">
      <c r="A2025" s="5" t="s">
        <v>12</v>
      </c>
      <c r="B2025" s="2" t="s">
        <v>2673</v>
      </c>
      <c r="C2025" s="2" t="s">
        <v>14</v>
      </c>
      <c r="D2025" s="3" t="s">
        <v>15</v>
      </c>
      <c r="E2025" s="2" t="s">
        <v>2674</v>
      </c>
      <c r="F2025" s="2" t="str">
        <f t="shared" si="217"/>
        <v>STAINLESS</v>
      </c>
      <c r="G2025" s="2" t="str">
        <f t="shared" si="218"/>
        <v>STEEL SPORTS BOTTLE 750ML S-308-C6-NP-20</v>
      </c>
      <c r="H2025" s="2" t="str">
        <f t="shared" si="219"/>
        <v>TOTAL NET WT.2945.88KGS</v>
      </c>
      <c r="I2025" s="15" t="str">
        <f t="shared" si="220"/>
        <v>TOTAL</v>
      </c>
      <c r="J2025" s="15" t="str">
        <f t="shared" si="223"/>
        <v/>
      </c>
      <c r="K2025" s="2">
        <f ca="1">IFERROR(
TRIM(_xlfn.TEXTAFTER(_xlfn.TEXTBEFORE(_xlfn.TEXTAFTER(tblRaw[[#This Row],[GOODS DESCRIPTION]],"QTY"),"/")," ")),
tblRaw[[#This Row],[Unit of measure]]
)</f>
        <v>0</v>
      </c>
      <c r="L2025" s="2" t="str">
        <f t="shared" si="221"/>
        <v/>
      </c>
      <c r="M2025" s="2" t="str">
        <f t="shared" si="222"/>
        <v/>
      </c>
      <c r="N2025" s="2">
        <v>17640</v>
      </c>
      <c r="O2025" s="2" t="s">
        <v>1069</v>
      </c>
      <c r="P2025" s="2">
        <v>73.678521540000006</v>
      </c>
      <c r="Q2025" s="2">
        <v>1299689.1200000001</v>
      </c>
      <c r="R2025" s="2">
        <v>1.1283081399999999</v>
      </c>
      <c r="S2025" s="2">
        <v>19903.355589999999</v>
      </c>
      <c r="T2025" s="6">
        <v>222220.9</v>
      </c>
    </row>
    <row r="2026" spans="1:20">
      <c r="A2026" s="5" t="s">
        <v>12</v>
      </c>
      <c r="B2026" s="2" t="s">
        <v>2673</v>
      </c>
      <c r="C2026" s="2" t="s">
        <v>14</v>
      </c>
      <c r="D2026" s="3" t="s">
        <v>15</v>
      </c>
      <c r="E2026" s="2" t="s">
        <v>2675</v>
      </c>
      <c r="F2026" s="2" t="str">
        <f t="shared" si="217"/>
        <v>STAINLESS</v>
      </c>
      <c r="G2026" s="2" t="str">
        <f t="shared" si="218"/>
        <v>STEEL SPORTS BOTTLE 600ML S115 -NP-21</v>
      </c>
      <c r="H2026" s="2" t="str">
        <f t="shared" si="219"/>
        <v>TOTAL NET WT. 2883.56KGS</v>
      </c>
      <c r="I2026" s="15" t="str">
        <f t="shared" si="220"/>
        <v>TOTAL</v>
      </c>
      <c r="J2026" s="15" t="str">
        <f t="shared" si="223"/>
        <v/>
      </c>
      <c r="K2026" s="2">
        <f ca="1">IFERROR(
TRIM(_xlfn.TEXTAFTER(_xlfn.TEXTBEFORE(_xlfn.TEXTAFTER(tblRaw[[#This Row],[GOODS DESCRIPTION]],"QTY"),"/")," ")),
tblRaw[[#This Row],[Unit of measure]]
)</f>
        <v>0</v>
      </c>
      <c r="L2026" s="2" t="str">
        <f t="shared" si="221"/>
        <v/>
      </c>
      <c r="M2026" s="2" t="str">
        <f t="shared" si="222"/>
        <v/>
      </c>
      <c r="N2026" s="2">
        <v>16668</v>
      </c>
      <c r="O2026" s="2" t="s">
        <v>1069</v>
      </c>
      <c r="P2026" s="2">
        <v>81.231771660000007</v>
      </c>
      <c r="Q2026" s="2">
        <v>1353971.17</v>
      </c>
      <c r="R2026" s="2">
        <v>1.243978126</v>
      </c>
      <c r="S2026" s="2">
        <v>20734.627410000001</v>
      </c>
      <c r="T2026" s="6">
        <v>231502</v>
      </c>
    </row>
    <row r="2027" spans="1:20">
      <c r="A2027" s="5" t="s">
        <v>12</v>
      </c>
      <c r="B2027" s="2" t="s">
        <v>2673</v>
      </c>
      <c r="C2027" s="2" t="s">
        <v>14</v>
      </c>
      <c r="D2027" s="3" t="s">
        <v>15</v>
      </c>
      <c r="E2027" s="2" t="s">
        <v>2676</v>
      </c>
      <c r="F2027" s="2" t="str">
        <f t="shared" si="217"/>
        <v>STAINLESS</v>
      </c>
      <c r="G2027" s="2" t="str">
        <f t="shared" si="218"/>
        <v>STEEL SPORTS BOTTLE 750ML S308-C6 -AB39</v>
      </c>
      <c r="H2027" s="2" t="str">
        <f t="shared" si="219"/>
        <v>TOTAL NET WT. 1180.30 KGS</v>
      </c>
      <c r="I2027" s="15" t="str">
        <f t="shared" si="220"/>
        <v>TOTAL</v>
      </c>
      <c r="J2027" s="15" t="str">
        <f t="shared" si="223"/>
        <v/>
      </c>
      <c r="K2027" s="2">
        <f ca="1">IFERROR(
TRIM(_xlfn.TEXTAFTER(_xlfn.TEXTBEFORE(_xlfn.TEXTAFTER(tblRaw[[#This Row],[GOODS DESCRIPTION]],"QTY"),"/")," ")),
tblRaw[[#This Row],[Unit of measure]]
)</f>
        <v>0</v>
      </c>
      <c r="L2027" s="2" t="str">
        <f t="shared" si="221"/>
        <v/>
      </c>
      <c r="M2027" s="2" t="str">
        <f t="shared" si="222"/>
        <v/>
      </c>
      <c r="N2027" s="2">
        <v>6984</v>
      </c>
      <c r="O2027" s="2" t="s">
        <v>1069</v>
      </c>
      <c r="P2027" s="2">
        <v>97.505592780000001</v>
      </c>
      <c r="Q2027" s="2">
        <v>680979.06</v>
      </c>
      <c r="R2027" s="2">
        <v>1.4931943759999999</v>
      </c>
      <c r="S2027" s="2">
        <v>10428.46953</v>
      </c>
      <c r="T2027" s="6">
        <v>116433.8</v>
      </c>
    </row>
    <row r="2028" spans="1:20">
      <c r="A2028" s="5" t="s">
        <v>12</v>
      </c>
      <c r="B2028" s="2" t="s">
        <v>2677</v>
      </c>
      <c r="C2028" s="2" t="s">
        <v>14</v>
      </c>
      <c r="D2028" s="3" t="s">
        <v>18</v>
      </c>
      <c r="E2028" s="2" t="s">
        <v>2678</v>
      </c>
      <c r="F2028" s="2" t="str">
        <f t="shared" si="217"/>
        <v>AISI430</v>
      </c>
      <c r="G2028" s="2" t="str">
        <f t="shared" si="218"/>
        <v/>
      </c>
      <c r="H2028" s="2" t="str">
        <f t="shared" si="219"/>
        <v/>
      </c>
      <c r="I2028" s="15" t="str">
        <f t="shared" si="220"/>
        <v/>
      </c>
      <c r="J2028" s="15" t="str">
        <f t="shared" si="223"/>
        <v/>
      </c>
      <c r="K2028" s="2">
        <f ca="1">IFERROR(
TRIM(_xlfn.TEXTAFTER(_xlfn.TEXTBEFORE(_xlfn.TEXTAFTER(tblRaw[[#This Row],[GOODS DESCRIPTION]],"QTY"),"/")," ")),
tblRaw[[#This Row],[Unit of measure]]
)</f>
        <v>0</v>
      </c>
      <c r="L2028" s="2" t="str">
        <f t="shared" si="221"/>
        <v/>
      </c>
      <c r="M2028" s="2" t="str">
        <f t="shared" si="222"/>
        <v/>
      </c>
      <c r="N2028" s="2">
        <v>100080</v>
      </c>
      <c r="O2028" s="2" t="s">
        <v>1069</v>
      </c>
      <c r="P2028" s="2">
        <v>10.52077888</v>
      </c>
      <c r="Q2028" s="2">
        <v>1052919.55</v>
      </c>
      <c r="R2028" s="2">
        <v>0.16111453100000001</v>
      </c>
      <c r="S2028" s="2">
        <v>16124.342269999999</v>
      </c>
      <c r="T2028" s="6">
        <v>180028.2</v>
      </c>
    </row>
    <row r="2029" spans="1:20">
      <c r="A2029" s="5" t="s">
        <v>12</v>
      </c>
      <c r="B2029" s="2" t="s">
        <v>2677</v>
      </c>
      <c r="C2029" s="2" t="s">
        <v>14</v>
      </c>
      <c r="D2029" s="3" t="s">
        <v>15</v>
      </c>
      <c r="E2029" s="2" t="s">
        <v>2679</v>
      </c>
      <c r="F2029" s="2" t="str">
        <f t="shared" si="217"/>
        <v>STEEL</v>
      </c>
      <c r="G2029" s="2" t="str">
        <f t="shared" si="218"/>
        <v>ZHARA -NP-003</v>
      </c>
      <c r="H2029" s="2" t="str">
        <f t="shared" si="219"/>
        <v>TOTAL NET WT.2328 KGS</v>
      </c>
      <c r="I2029" s="15" t="str">
        <f t="shared" si="220"/>
        <v>TOTAL</v>
      </c>
      <c r="J2029" s="15" t="str">
        <f t="shared" si="223"/>
        <v/>
      </c>
      <c r="K2029" s="2">
        <f ca="1">IFERROR(
TRIM(_xlfn.TEXTAFTER(_xlfn.TEXTBEFORE(_xlfn.TEXTAFTER(tblRaw[[#This Row],[GOODS DESCRIPTION]],"QTY"),"/")," ")),
tblRaw[[#This Row],[Unit of measure]]
)</f>
        <v>0</v>
      </c>
      <c r="L2029" s="2" t="str">
        <f t="shared" si="221"/>
        <v/>
      </c>
      <c r="M2029" s="2" t="str">
        <f t="shared" si="222"/>
        <v/>
      </c>
      <c r="N2029" s="2">
        <v>24000</v>
      </c>
      <c r="O2029" s="2" t="s">
        <v>1069</v>
      </c>
      <c r="P2029" s="2">
        <v>27.740379170000001</v>
      </c>
      <c r="Q2029" s="2">
        <v>665769.1</v>
      </c>
      <c r="R2029" s="2">
        <v>0.42481438199999999</v>
      </c>
      <c r="S2029" s="2">
        <v>10195.545179999999</v>
      </c>
      <c r="T2029" s="6">
        <v>113833.3</v>
      </c>
    </row>
    <row r="2030" spans="1:20">
      <c r="A2030" s="5" t="s">
        <v>12</v>
      </c>
      <c r="B2030" s="2" t="s">
        <v>2677</v>
      </c>
      <c r="C2030" s="2" t="s">
        <v>14</v>
      </c>
      <c r="D2030" s="3" t="s">
        <v>18</v>
      </c>
      <c r="E2030" s="2" t="s">
        <v>2680</v>
      </c>
      <c r="F2030" s="2" t="str">
        <f t="shared" si="217"/>
        <v>STEEL</v>
      </c>
      <c r="G2030" s="2" t="str">
        <f t="shared" si="218"/>
        <v>SCRUBBER -ANG-537</v>
      </c>
      <c r="H2030" s="2" t="str">
        <f t="shared" si="219"/>
        <v>TOTAL NET WT.8720KGS</v>
      </c>
      <c r="I2030" s="15" t="str">
        <f t="shared" si="220"/>
        <v/>
      </c>
      <c r="J2030" s="15" t="str">
        <f t="shared" si="223"/>
        <v/>
      </c>
      <c r="K2030" s="2">
        <f ca="1">IFERROR(
TRIM(_xlfn.TEXTAFTER(_xlfn.TEXTBEFORE(_xlfn.TEXTAFTER(tblRaw[[#This Row],[GOODS DESCRIPTION]],"QTY"),"/")," ")),
tblRaw[[#This Row],[Unit of measure]]
)</f>
        <v>0</v>
      </c>
      <c r="L2030" s="2" t="str">
        <f t="shared" si="221"/>
        <v/>
      </c>
      <c r="M2030" s="2" t="str">
        <f t="shared" si="222"/>
        <v/>
      </c>
      <c r="N2030" s="2">
        <v>319248</v>
      </c>
      <c r="O2030" s="2" t="s">
        <v>1069</v>
      </c>
      <c r="P2030" s="2">
        <v>4.7275640880000003</v>
      </c>
      <c r="Q2030" s="2">
        <v>1509265.38</v>
      </c>
      <c r="R2030" s="2">
        <v>7.2397612E-2</v>
      </c>
      <c r="S2030" s="2">
        <v>23112.792959999999</v>
      </c>
      <c r="T2030" s="6">
        <v>258054.2</v>
      </c>
    </row>
    <row r="2031" spans="1:20">
      <c r="A2031" s="5" t="s">
        <v>12</v>
      </c>
      <c r="B2031" s="2" t="s">
        <v>2681</v>
      </c>
      <c r="C2031" s="2" t="s">
        <v>14</v>
      </c>
      <c r="D2031" s="3" t="s">
        <v>15</v>
      </c>
      <c r="E2031" s="2" t="s">
        <v>2682</v>
      </c>
      <c r="F2031" s="2" t="str">
        <f t="shared" si="217"/>
        <v>STAINLESS</v>
      </c>
      <c r="G2031" s="2" t="str">
        <f t="shared" si="218"/>
        <v>STEEL SPORTS BOTTLE 600ML S115 -NP-21</v>
      </c>
      <c r="H2031" s="2" t="str">
        <f t="shared" si="219"/>
        <v>TOTAL NET WT - . 1494.72 KGS</v>
      </c>
      <c r="I2031" s="15" t="str">
        <f t="shared" si="220"/>
        <v>TOTAL</v>
      </c>
      <c r="J2031" s="15" t="str">
        <f t="shared" si="223"/>
        <v/>
      </c>
      <c r="K2031" s="2">
        <f ca="1">IFERROR(
TRIM(_xlfn.TEXTAFTER(_xlfn.TEXTBEFORE(_xlfn.TEXTAFTER(tblRaw[[#This Row],[GOODS DESCRIPTION]],"QTY"),"/")," ")),
tblRaw[[#This Row],[Unit of measure]]
)</f>
        <v>0</v>
      </c>
      <c r="L2031" s="2" t="str">
        <f t="shared" si="221"/>
        <v/>
      </c>
      <c r="M2031" s="2" t="str">
        <f t="shared" si="222"/>
        <v/>
      </c>
      <c r="N2031" s="2">
        <v>8640</v>
      </c>
      <c r="O2031" s="2" t="s">
        <v>1069</v>
      </c>
      <c r="P2031" s="2">
        <v>81.442568287037005</v>
      </c>
      <c r="Q2031" s="2">
        <v>703663.79</v>
      </c>
      <c r="R2031" s="2">
        <v>1.24720625248142</v>
      </c>
      <c r="S2031" s="2">
        <v>10775.8620214395</v>
      </c>
      <c r="T2031" s="6">
        <v>120312.5</v>
      </c>
    </row>
    <row r="2032" spans="1:20">
      <c r="A2032" s="5" t="s">
        <v>12</v>
      </c>
      <c r="B2032" s="2" t="s">
        <v>2681</v>
      </c>
      <c r="C2032" s="2" t="s">
        <v>14</v>
      </c>
      <c r="D2032" s="3" t="s">
        <v>15</v>
      </c>
      <c r="E2032" s="2" t="s">
        <v>2683</v>
      </c>
      <c r="F2032" s="2" t="str">
        <f t="shared" si="217"/>
        <v>STAINLESS</v>
      </c>
      <c r="G2032" s="2" t="str">
        <f t="shared" si="218"/>
        <v>STEEL SPORTS BOTTLE 750ML S308-C6 -AB39</v>
      </c>
      <c r="H2032" s="2" t="str">
        <f t="shared" si="219"/>
        <v>TOTAL NET - WT. 1831.28 KGS</v>
      </c>
      <c r="I2032" s="15" t="str">
        <f t="shared" si="220"/>
        <v>TOTAL</v>
      </c>
      <c r="J2032" s="15" t="str">
        <f t="shared" si="223"/>
        <v/>
      </c>
      <c r="K2032" s="2">
        <f ca="1">IFERROR(
TRIM(_xlfn.TEXTAFTER(_xlfn.TEXTBEFORE(_xlfn.TEXTAFTER(tblRaw[[#This Row],[GOODS DESCRIPTION]],"QTY"),"/")," ")),
tblRaw[[#This Row],[Unit of measure]]
)</f>
        <v>0</v>
      </c>
      <c r="L2032" s="2" t="str">
        <f t="shared" si="221"/>
        <v/>
      </c>
      <c r="M2032" s="2" t="str">
        <f t="shared" si="222"/>
        <v/>
      </c>
      <c r="N2032" s="2">
        <v>10836</v>
      </c>
      <c r="O2032" s="2" t="s">
        <v>1069</v>
      </c>
      <c r="P2032" s="2">
        <v>97.758619416758904</v>
      </c>
      <c r="Q2032" s="2">
        <v>1059312.3999999999</v>
      </c>
      <c r="R2032" s="2">
        <v>1.49706921005756</v>
      </c>
      <c r="S2032" s="2">
        <v>16222.241960183799</v>
      </c>
      <c r="T2032" s="6">
        <v>181121.2</v>
      </c>
    </row>
    <row r="2033" spans="1:20">
      <c r="A2033" s="5" t="s">
        <v>12</v>
      </c>
      <c r="B2033" s="2" t="s">
        <v>2681</v>
      </c>
      <c r="C2033" s="2" t="s">
        <v>14</v>
      </c>
      <c r="D2033" s="3" t="s">
        <v>15</v>
      </c>
      <c r="E2033" s="2" t="s">
        <v>2684</v>
      </c>
      <c r="F2033" s="2" t="str">
        <f t="shared" si="217"/>
        <v>STAINLESS</v>
      </c>
      <c r="G2033" s="2" t="str">
        <f t="shared" si="218"/>
        <v>STEEL SPORTS BOTTLE 750ML S-308-C6-NP-20</v>
      </c>
      <c r="H2033" s="2" t="str">
        <f t="shared" si="219"/>
        <v>TOTAL NET - WT.1442.88 KGS</v>
      </c>
      <c r="I2033" s="15" t="str">
        <f t="shared" si="220"/>
        <v>TOTAL</v>
      </c>
      <c r="J2033" s="15" t="str">
        <f t="shared" si="223"/>
        <v/>
      </c>
      <c r="K2033" s="2">
        <f ca="1">IFERROR(
TRIM(_xlfn.TEXTAFTER(_xlfn.TEXTBEFORE(_xlfn.TEXTAFTER(tblRaw[[#This Row],[GOODS DESCRIPTION]],"QTY"),"/")," ")),
tblRaw[[#This Row],[Unit of measure]]
)</f>
        <v>0</v>
      </c>
      <c r="L2033" s="2" t="str">
        <f t="shared" si="221"/>
        <v/>
      </c>
      <c r="M2033" s="2" t="str">
        <f t="shared" si="222"/>
        <v/>
      </c>
      <c r="N2033" s="2">
        <v>8640</v>
      </c>
      <c r="O2033" s="2" t="s">
        <v>1069</v>
      </c>
      <c r="P2033" s="2">
        <v>73.869717592592593</v>
      </c>
      <c r="Q2033" s="2">
        <v>638234.36</v>
      </c>
      <c r="R2033" s="2">
        <v>1.1312361040213299</v>
      </c>
      <c r="S2033" s="2">
        <v>9773.8799387442596</v>
      </c>
      <c r="T2033" s="6">
        <v>109125.3</v>
      </c>
    </row>
    <row r="2034" spans="1:20">
      <c r="A2034" s="5" t="s">
        <v>12</v>
      </c>
      <c r="B2034" s="2" t="s">
        <v>2685</v>
      </c>
      <c r="C2034" s="2" t="s">
        <v>14</v>
      </c>
      <c r="D2034" s="3" t="s">
        <v>18</v>
      </c>
      <c r="E2034" s="2" t="s">
        <v>2686</v>
      </c>
      <c r="F2034" s="2" t="str">
        <f t="shared" si="217"/>
        <v>STEEL</v>
      </c>
      <c r="G2034" s="2" t="str">
        <f t="shared" si="218"/>
        <v>SCRUBBER 3PCS SET-ANGW11</v>
      </c>
      <c r="H2034" s="2" t="str">
        <f t="shared" si="219"/>
        <v>TOTAL NET WT.7320 KGS</v>
      </c>
      <c r="I2034" s="15" t="str">
        <f t="shared" si="220"/>
        <v>TOTAL</v>
      </c>
      <c r="J2034" s="15" t="str">
        <f t="shared" si="223"/>
        <v/>
      </c>
      <c r="K2034" s="2">
        <f ca="1">IFERROR(
TRIM(_xlfn.TEXTAFTER(_xlfn.TEXTBEFORE(_xlfn.TEXTAFTER(tblRaw[[#This Row],[GOODS DESCRIPTION]],"QTY"),"/")," ")),
tblRaw[[#This Row],[Unit of measure]]
)</f>
        <v>0</v>
      </c>
      <c r="L2034" s="2" t="str">
        <f t="shared" si="221"/>
        <v/>
      </c>
      <c r="M2034" s="2" t="str">
        <f t="shared" si="222"/>
        <v/>
      </c>
      <c r="N2034" s="2">
        <v>117120</v>
      </c>
      <c r="O2034" s="2" t="s">
        <v>2187</v>
      </c>
      <c r="P2034" s="2">
        <v>10.4798297472678</v>
      </c>
      <c r="Q2034" s="2">
        <v>1227397.6599999999</v>
      </c>
      <c r="R2034" s="2">
        <v>0.160487438702416</v>
      </c>
      <c r="S2034" s="2">
        <v>18796.288820827001</v>
      </c>
      <c r="T2034" s="6">
        <v>209860.5</v>
      </c>
    </row>
    <row r="2035" spans="1:20">
      <c r="A2035" s="5" t="s">
        <v>12</v>
      </c>
      <c r="B2035" s="2" t="s">
        <v>2687</v>
      </c>
      <c r="C2035" s="2" t="s">
        <v>14</v>
      </c>
      <c r="D2035" s="3" t="s">
        <v>89</v>
      </c>
      <c r="E2035" s="2" t="s">
        <v>2373</v>
      </c>
      <c r="F2035" s="2" t="str">
        <f t="shared" si="217"/>
        <v>KWB-600F</v>
      </c>
      <c r="G2035" s="2" t="str">
        <f t="shared" si="218"/>
        <v/>
      </c>
      <c r="H2035" s="2" t="str">
        <f t="shared" si="219"/>
        <v/>
      </c>
      <c r="I2035" s="15" t="str">
        <f t="shared" si="220"/>
        <v/>
      </c>
      <c r="J2035" s="15" t="str">
        <f t="shared" si="223"/>
        <v/>
      </c>
      <c r="K2035" s="2">
        <f ca="1">IFERROR(
TRIM(_xlfn.TEXTAFTER(_xlfn.TEXTBEFORE(_xlfn.TEXTAFTER(tblRaw[[#This Row],[GOODS DESCRIPTION]],"QTY"),"/")," ")),
tblRaw[[#This Row],[Unit of measure]]
)</f>
        <v>0</v>
      </c>
      <c r="L2035" s="2" t="str">
        <f t="shared" si="221"/>
        <v/>
      </c>
      <c r="M2035" s="2" t="str">
        <f t="shared" si="222"/>
        <v/>
      </c>
      <c r="N2035" s="2">
        <v>45600</v>
      </c>
      <c r="O2035" s="2" t="s">
        <v>1069</v>
      </c>
      <c r="P2035" s="2">
        <v>77.004670390000001</v>
      </c>
      <c r="Q2035" s="2">
        <v>3511412.97</v>
      </c>
      <c r="R2035" s="2">
        <v>1.182867441</v>
      </c>
      <c r="S2035" s="2">
        <v>53938.755299999997</v>
      </c>
      <c r="T2035" s="6">
        <v>600381.4</v>
      </c>
    </row>
    <row r="2036" spans="1:20">
      <c r="A2036" s="5" t="s">
        <v>12</v>
      </c>
      <c r="B2036" s="2" t="s">
        <v>2688</v>
      </c>
      <c r="C2036" s="2" t="s">
        <v>14</v>
      </c>
      <c r="D2036" s="3" t="s">
        <v>15</v>
      </c>
      <c r="E2036" s="2" t="s">
        <v>2689</v>
      </c>
      <c r="F2036" s="2" t="str">
        <f t="shared" si="217"/>
        <v>STEEL</v>
      </c>
      <c r="G2036" s="2" t="str">
        <f t="shared" si="218"/>
        <v>BBQ SKEWER 12PCS-NP- 007</v>
      </c>
      <c r="H2036" s="2" t="str">
        <f t="shared" si="219"/>
        <v>TOTAL NET WT.3662.18 KGS</v>
      </c>
      <c r="I2036" s="15" t="str">
        <f t="shared" si="220"/>
        <v>TOTAL</v>
      </c>
      <c r="J2036" s="15" t="str">
        <f t="shared" si="223"/>
        <v/>
      </c>
      <c r="K2036" s="2">
        <f ca="1">IFERROR(
TRIM(_xlfn.TEXTAFTER(_xlfn.TEXTBEFORE(_xlfn.TEXTAFTER(tblRaw[[#This Row],[GOODS DESCRIPTION]],"QTY"),"/")," ")),
tblRaw[[#This Row],[Unit of measure]]
)</f>
        <v>0</v>
      </c>
      <c r="L2036" s="2" t="str">
        <f t="shared" si="221"/>
        <v/>
      </c>
      <c r="M2036" s="2" t="str">
        <f t="shared" si="222"/>
        <v/>
      </c>
      <c r="N2036" s="2">
        <v>22195</v>
      </c>
      <c r="O2036" s="2" t="s">
        <v>2187</v>
      </c>
      <c r="P2036" s="2">
        <v>29.20170083</v>
      </c>
      <c r="Q2036" s="2">
        <v>648131.75</v>
      </c>
      <c r="R2036" s="2">
        <v>0.448566833</v>
      </c>
      <c r="S2036" s="2">
        <v>9955.9408600000006</v>
      </c>
      <c r="T2036" s="6">
        <v>110817.60000000001</v>
      </c>
    </row>
    <row r="2037" spans="1:20">
      <c r="A2037" s="5" t="s">
        <v>12</v>
      </c>
      <c r="B2037" s="2" t="s">
        <v>2690</v>
      </c>
      <c r="C2037" s="2" t="s">
        <v>14</v>
      </c>
      <c r="D2037" s="3" t="s">
        <v>15</v>
      </c>
      <c r="E2037" s="2" t="s">
        <v>2691</v>
      </c>
      <c r="F2037" s="2" t="str">
        <f t="shared" si="217"/>
        <v>STEEL</v>
      </c>
      <c r="G2037" s="2" t="str">
        <f t="shared" si="218"/>
        <v>LUNCH BOX 3 LAYER-6505</v>
      </c>
      <c r="H2037" s="2" t="str">
        <f t="shared" si="219"/>
        <v>TOTAL NET WT.3165.75 KGS</v>
      </c>
      <c r="I2037" s="15" t="str">
        <f t="shared" si="220"/>
        <v/>
      </c>
      <c r="J2037" s="15" t="str">
        <f t="shared" si="223"/>
        <v/>
      </c>
      <c r="K2037" s="2">
        <f ca="1">IFERROR(
TRIM(_xlfn.TEXTAFTER(_xlfn.TEXTBEFORE(_xlfn.TEXTAFTER(tblRaw[[#This Row],[GOODS DESCRIPTION]],"QTY"),"/")," ")),
tblRaw[[#This Row],[Unit of measure]]
)</f>
        <v>0</v>
      </c>
      <c r="L2037" s="2" t="str">
        <f t="shared" si="221"/>
        <v/>
      </c>
      <c r="M2037" s="2" t="str">
        <f t="shared" si="222"/>
        <v/>
      </c>
      <c r="N2037" s="2">
        <v>4020</v>
      </c>
      <c r="O2037" s="2" t="s">
        <v>1069</v>
      </c>
      <c r="P2037" s="2">
        <v>239.30477110000001</v>
      </c>
      <c r="Q2037" s="2">
        <v>962005.18</v>
      </c>
      <c r="R2037" s="2">
        <v>3.6759565460000001</v>
      </c>
      <c r="S2037" s="2">
        <v>14777.345310000001</v>
      </c>
      <c r="T2037" s="6">
        <v>164483.6</v>
      </c>
    </row>
    <row r="2038" spans="1:20">
      <c r="A2038" s="5" t="s">
        <v>12</v>
      </c>
      <c r="B2038" s="2" t="s">
        <v>2692</v>
      </c>
      <c r="C2038" s="2" t="s">
        <v>14</v>
      </c>
      <c r="D2038" s="3" t="s">
        <v>15</v>
      </c>
      <c r="E2038" s="2" t="s">
        <v>2693</v>
      </c>
      <c r="F2038" s="2" t="str">
        <f t="shared" si="217"/>
        <v>STAINLESS</v>
      </c>
      <c r="G2038" s="2" t="str">
        <f t="shared" si="218"/>
        <v>STEEL SPORTS BOTTLE 750ML S-308-C6-AB-39</v>
      </c>
      <c r="H2038" s="2" t="str">
        <f t="shared" si="219"/>
        <v>TOTAL NET WT. 1877.58 KGS</v>
      </c>
      <c r="I2038" s="15" t="str">
        <f t="shared" si="220"/>
        <v>TOTAL</v>
      </c>
      <c r="J2038" s="15" t="str">
        <f t="shared" si="223"/>
        <v/>
      </c>
      <c r="K2038" s="2">
        <f ca="1">IFERROR(
TRIM(_xlfn.TEXTAFTER(_xlfn.TEXTBEFORE(_xlfn.TEXTAFTER(tblRaw[[#This Row],[GOODS DESCRIPTION]],"QTY"),"/")," ")),
tblRaw[[#This Row],[Unit of measure]]
)</f>
        <v>0</v>
      </c>
      <c r="L2038" s="2" t="str">
        <f t="shared" si="221"/>
        <v/>
      </c>
      <c r="M2038" s="2" t="str">
        <f t="shared" si="222"/>
        <v/>
      </c>
      <c r="N2038" s="2">
        <v>10980</v>
      </c>
      <c r="O2038" s="2" t="s">
        <v>1069</v>
      </c>
      <c r="P2038" s="2">
        <v>97.63753552</v>
      </c>
      <c r="Q2038" s="2">
        <v>1072060.1399999999</v>
      </c>
      <c r="R2038" s="2">
        <v>1.4895123649999999</v>
      </c>
      <c r="S2038" s="2">
        <v>16354.84577</v>
      </c>
      <c r="T2038" s="6">
        <v>183300.8</v>
      </c>
    </row>
    <row r="2039" spans="1:20">
      <c r="A2039" s="5" t="s">
        <v>12</v>
      </c>
      <c r="B2039" s="2" t="s">
        <v>2692</v>
      </c>
      <c r="C2039" s="2" t="s">
        <v>14</v>
      </c>
      <c r="D2039" s="3" t="s">
        <v>15</v>
      </c>
      <c r="E2039" s="2" t="s">
        <v>2694</v>
      </c>
      <c r="F2039" s="2" t="str">
        <f t="shared" si="217"/>
        <v>STAINLESS</v>
      </c>
      <c r="G2039" s="2" t="str">
        <f t="shared" si="218"/>
        <v>STEEL SPORTS BOTTLE 750ML S-308-C6-NP-20</v>
      </c>
      <c r="H2039" s="2" t="str">
        <f t="shared" si="219"/>
        <v>TOTAL NET WT. 786.24 KGS</v>
      </c>
      <c r="I2039" s="15" t="str">
        <f t="shared" si="220"/>
        <v>TOTAL</v>
      </c>
      <c r="J2039" s="15" t="str">
        <f t="shared" si="223"/>
        <v/>
      </c>
      <c r="K2039" s="2">
        <f ca="1">IFERROR(
TRIM(_xlfn.TEXTAFTER(_xlfn.TEXTBEFORE(_xlfn.TEXTAFTER(tblRaw[[#This Row],[GOODS DESCRIPTION]],"QTY"),"/")," ")),
tblRaw[[#This Row],[Unit of measure]]
)</f>
        <v>0</v>
      </c>
      <c r="L2039" s="2" t="str">
        <f t="shared" si="221"/>
        <v/>
      </c>
      <c r="M2039" s="2" t="str">
        <f t="shared" si="222"/>
        <v/>
      </c>
      <c r="N2039" s="2">
        <v>4680</v>
      </c>
      <c r="O2039" s="2" t="s">
        <v>1069</v>
      </c>
      <c r="P2039" s="2">
        <v>73.778222220000004</v>
      </c>
      <c r="Q2039" s="2">
        <v>345282.08</v>
      </c>
      <c r="R2039" s="2">
        <v>1.125525892</v>
      </c>
      <c r="S2039" s="2">
        <v>5267.4611750000004</v>
      </c>
      <c r="T2039" s="6">
        <v>59036.3</v>
      </c>
    </row>
    <row r="2040" spans="1:20">
      <c r="A2040" s="5" t="s">
        <v>12</v>
      </c>
      <c r="B2040" s="2" t="s">
        <v>2695</v>
      </c>
      <c r="C2040" s="2" t="s">
        <v>14</v>
      </c>
      <c r="D2040" s="3" t="s">
        <v>15</v>
      </c>
      <c r="E2040" s="2" t="s">
        <v>2696</v>
      </c>
      <c r="F2040" s="2" t="str">
        <f t="shared" si="217"/>
        <v>STEEL</v>
      </c>
      <c r="G2040" s="2" t="str">
        <f t="shared" si="218"/>
        <v>JAR - SALT &amp; PEPPER-MP-009</v>
      </c>
      <c r="H2040" s="2" t="str">
        <f t="shared" si="219"/>
        <v xml:space="preserve">TOTAL NET WT.547.20 KGS </v>
      </c>
      <c r="I2040" s="15" t="str">
        <f t="shared" si="220"/>
        <v>TOTAL</v>
      </c>
      <c r="J2040" s="15" t="str">
        <f t="shared" si="223"/>
        <v/>
      </c>
      <c r="K2040" s="2">
        <f ca="1">IFERROR(
TRIM(_xlfn.TEXTAFTER(_xlfn.TEXTBEFORE(_xlfn.TEXTAFTER(tblRaw[[#This Row],[GOODS DESCRIPTION]],"QTY"),"/")," ")),
tblRaw[[#This Row],[Unit of measure]]
)</f>
        <v>0</v>
      </c>
      <c r="L2040" s="2" t="str">
        <f t="shared" si="221"/>
        <v/>
      </c>
      <c r="M2040" s="2" t="str">
        <f t="shared" si="222"/>
        <v/>
      </c>
      <c r="N2040" s="2">
        <v>13680</v>
      </c>
      <c r="O2040" s="2" t="s">
        <v>1069</v>
      </c>
      <c r="P2040" s="2">
        <v>15.76768787</v>
      </c>
      <c r="Q2040" s="2">
        <v>215701.97</v>
      </c>
      <c r="R2040" s="2">
        <v>0.240544437</v>
      </c>
      <c r="S2040" s="2">
        <v>3290.6479020000002</v>
      </c>
      <c r="T2040" s="6">
        <v>36880.699999999997</v>
      </c>
    </row>
    <row r="2041" spans="1:20">
      <c r="A2041" s="5" t="s">
        <v>12</v>
      </c>
      <c r="B2041" s="2" t="s">
        <v>2695</v>
      </c>
      <c r="C2041" s="2" t="s">
        <v>14</v>
      </c>
      <c r="D2041" s="3" t="s">
        <v>15</v>
      </c>
      <c r="E2041" s="2" t="s">
        <v>2697</v>
      </c>
      <c r="F2041" s="2" t="str">
        <f t="shared" si="217"/>
        <v>STEEL</v>
      </c>
      <c r="G2041" s="2" t="str">
        <f t="shared" si="218"/>
        <v>JAR - SALT &amp; PEPPER -MP-009</v>
      </c>
      <c r="H2041" s="2" t="str">
        <f t="shared" si="219"/>
        <v>TOTAL NET WT.388.80 KGS</v>
      </c>
      <c r="I2041" s="15" t="str">
        <f t="shared" si="220"/>
        <v>TOTAL</v>
      </c>
      <c r="J2041" s="15" t="str">
        <f t="shared" si="223"/>
        <v/>
      </c>
      <c r="K2041" s="2">
        <f ca="1">IFERROR(
TRIM(_xlfn.TEXTAFTER(_xlfn.TEXTBEFORE(_xlfn.TEXTAFTER(tblRaw[[#This Row],[GOODS DESCRIPTION]],"QTY"),"/")," ")),
tblRaw[[#This Row],[Unit of measure]]
)</f>
        <v>0</v>
      </c>
      <c r="L2041" s="2" t="str">
        <f t="shared" si="221"/>
        <v/>
      </c>
      <c r="M2041" s="2" t="str">
        <f t="shared" si="222"/>
        <v/>
      </c>
      <c r="N2041" s="2">
        <v>9720</v>
      </c>
      <c r="O2041" s="2" t="s">
        <v>1069</v>
      </c>
      <c r="P2041" s="2">
        <v>15.446222219999999</v>
      </c>
      <c r="Q2041" s="2">
        <v>150137.28</v>
      </c>
      <c r="R2041" s="2">
        <v>0.23564030899999999</v>
      </c>
      <c r="S2041" s="2">
        <v>2290.4237990000001</v>
      </c>
      <c r="T2041" s="6">
        <v>25670.5</v>
      </c>
    </row>
    <row r="2042" spans="1:20">
      <c r="A2042" s="5" t="s">
        <v>12</v>
      </c>
      <c r="B2042" s="2" t="s">
        <v>2695</v>
      </c>
      <c r="C2042" s="2" t="s">
        <v>14</v>
      </c>
      <c r="D2042" s="3" t="s">
        <v>15</v>
      </c>
      <c r="E2042" s="2" t="s">
        <v>2698</v>
      </c>
      <c r="F2042" s="2" t="str">
        <f t="shared" si="217"/>
        <v>STEEL</v>
      </c>
      <c r="G2042" s="2" t="str">
        <f t="shared" si="218"/>
        <v>PIZZA CUTTER-RJ-388</v>
      </c>
      <c r="H2042" s="2" t="str">
        <f t="shared" si="219"/>
        <v>TOTAL NET WT.987.84 KGS</v>
      </c>
      <c r="I2042" s="15" t="str">
        <f t="shared" si="220"/>
        <v>TOTAL</v>
      </c>
      <c r="J2042" s="15" t="str">
        <f t="shared" si="223"/>
        <v/>
      </c>
      <c r="K2042" s="2">
        <f ca="1">IFERROR(
TRIM(_xlfn.TEXTAFTER(_xlfn.TEXTBEFORE(_xlfn.TEXTAFTER(tblRaw[[#This Row],[GOODS DESCRIPTION]],"QTY"),"/")," ")),
tblRaw[[#This Row],[Unit of measure]]
)</f>
        <v>0</v>
      </c>
      <c r="L2042" s="2" t="str">
        <f t="shared" si="221"/>
        <v/>
      </c>
      <c r="M2042" s="2" t="str">
        <f t="shared" si="222"/>
        <v/>
      </c>
      <c r="N2042" s="2">
        <v>10080</v>
      </c>
      <c r="O2042" s="2" t="s">
        <v>1069</v>
      </c>
      <c r="P2042" s="2">
        <v>32.208491070000001</v>
      </c>
      <c r="Q2042" s="2">
        <v>324661.59000000003</v>
      </c>
      <c r="R2042" s="2">
        <v>0.491357606</v>
      </c>
      <c r="S2042" s="2">
        <v>4952.8846679999997</v>
      </c>
      <c r="T2042" s="6">
        <v>79420.399999999994</v>
      </c>
    </row>
    <row r="2043" spans="1:20">
      <c r="A2043" s="5" t="s">
        <v>12</v>
      </c>
      <c r="B2043" s="2" t="s">
        <v>2699</v>
      </c>
      <c r="C2043" s="2" t="s">
        <v>14</v>
      </c>
      <c r="D2043" s="3" t="s">
        <v>15</v>
      </c>
      <c r="E2043" s="2" t="s">
        <v>2700</v>
      </c>
      <c r="F2043" s="2" t="str">
        <f t="shared" si="217"/>
        <v>STEEL</v>
      </c>
      <c r="G2043" s="2" t="str">
        <f t="shared" si="218"/>
        <v>PEELER-MP-196</v>
      </c>
      <c r="H2043" s="2" t="str">
        <f t="shared" si="219"/>
        <v>TOTAL NET WT.2340 KGS</v>
      </c>
      <c r="I2043" s="15" t="str">
        <f t="shared" si="220"/>
        <v>TOTAL</v>
      </c>
      <c r="J2043" s="15" t="str">
        <f t="shared" si="223"/>
        <v/>
      </c>
      <c r="K2043" s="2">
        <f ca="1">IFERROR(
TRIM(_xlfn.TEXTAFTER(_xlfn.TEXTBEFORE(_xlfn.TEXTAFTER(tblRaw[[#This Row],[GOODS DESCRIPTION]],"QTY"),"/")," ")),
tblRaw[[#This Row],[Unit of measure]]
)</f>
        <v>0</v>
      </c>
      <c r="L2043" s="2" t="str">
        <f t="shared" si="221"/>
        <v/>
      </c>
      <c r="M2043" s="2" t="str">
        <f t="shared" si="222"/>
        <v/>
      </c>
      <c r="N2043" s="2">
        <v>30000</v>
      </c>
      <c r="O2043" s="2" t="s">
        <v>1069</v>
      </c>
      <c r="P2043" s="2">
        <v>35.529775999999998</v>
      </c>
      <c r="Q2043" s="2">
        <v>1065893.28</v>
      </c>
      <c r="R2043" s="2">
        <v>0.54202556800000001</v>
      </c>
      <c r="S2043" s="2">
        <v>16260.76705</v>
      </c>
      <c r="T2043" s="6">
        <v>182246.5</v>
      </c>
    </row>
    <row r="2044" spans="1:20">
      <c r="A2044" s="5" t="s">
        <v>12</v>
      </c>
      <c r="B2044" s="2" t="s">
        <v>2699</v>
      </c>
      <c r="C2044" s="2" t="s">
        <v>14</v>
      </c>
      <c r="D2044" s="3" t="s">
        <v>89</v>
      </c>
      <c r="E2044" s="2" t="s">
        <v>2402</v>
      </c>
      <c r="F2044" s="2" t="str">
        <f t="shared" si="217"/>
        <v>KWP-600B-SS</v>
      </c>
      <c r="G2044" s="2" t="str">
        <f t="shared" si="218"/>
        <v/>
      </c>
      <c r="H2044" s="2" t="str">
        <f t="shared" si="219"/>
        <v/>
      </c>
      <c r="I2044" s="15" t="str">
        <f t="shared" si="220"/>
        <v/>
      </c>
      <c r="J2044" s="15" t="str">
        <f t="shared" si="223"/>
        <v/>
      </c>
      <c r="K2044" s="2">
        <f ca="1">IFERROR(
TRIM(_xlfn.TEXTAFTER(_xlfn.TEXTBEFORE(_xlfn.TEXTAFTER(tblRaw[[#This Row],[GOODS DESCRIPTION]],"QTY"),"/")," ")),
tblRaw[[#This Row],[Unit of measure]]
)</f>
        <v>0</v>
      </c>
      <c r="L2044" s="2" t="str">
        <f t="shared" si="221"/>
        <v/>
      </c>
      <c r="M2044" s="2" t="str">
        <f t="shared" si="222"/>
        <v/>
      </c>
      <c r="N2044" s="2">
        <v>2000</v>
      </c>
      <c r="O2044" s="2" t="s">
        <v>1069</v>
      </c>
      <c r="P2044" s="2">
        <v>91.169439999999994</v>
      </c>
      <c r="Q2044" s="2">
        <v>182338.88</v>
      </c>
      <c r="R2044" s="2">
        <v>1.390838139</v>
      </c>
      <c r="S2044" s="2">
        <v>2781.6762779999999</v>
      </c>
      <c r="T2044" s="6">
        <v>31176.400000000001</v>
      </c>
    </row>
    <row r="2045" spans="1:20">
      <c r="A2045" s="5" t="s">
        <v>12</v>
      </c>
      <c r="B2045" s="2" t="s">
        <v>2699</v>
      </c>
      <c r="C2045" s="2" t="s">
        <v>14</v>
      </c>
      <c r="D2045" s="3" t="s">
        <v>15</v>
      </c>
      <c r="E2045" s="2" t="s">
        <v>2701</v>
      </c>
      <c r="F2045" s="2" t="str">
        <f t="shared" si="217"/>
        <v>STAINLESS</v>
      </c>
      <c r="G2045" s="2" t="str">
        <f t="shared" si="218"/>
        <v>STEEL SPORTS BOTTLE 750ML S-308-C6-NP-20</v>
      </c>
      <c r="H2045" s="2" t="str">
        <f t="shared" si="219"/>
        <v>TOTAL NET WT.1825 KGS</v>
      </c>
      <c r="I2045" s="15" t="str">
        <f t="shared" si="220"/>
        <v>TOTAL</v>
      </c>
      <c r="J2045" s="15" t="str">
        <f t="shared" si="223"/>
        <v/>
      </c>
      <c r="K2045" s="2">
        <f ca="1">IFERROR(
TRIM(_xlfn.TEXTAFTER(_xlfn.TEXTBEFORE(_xlfn.TEXTAFTER(tblRaw[[#This Row],[GOODS DESCRIPTION]],"QTY"),"/")," ")),
tblRaw[[#This Row],[Unit of measure]]
)</f>
        <v>0</v>
      </c>
      <c r="L2045" s="2" t="str">
        <f t="shared" si="221"/>
        <v/>
      </c>
      <c r="M2045" s="2" t="str">
        <f t="shared" si="222"/>
        <v/>
      </c>
      <c r="N2045" s="2">
        <v>10800</v>
      </c>
      <c r="O2045" s="2" t="s">
        <v>1069</v>
      </c>
      <c r="P2045" s="2">
        <v>73.750582410000007</v>
      </c>
      <c r="Q2045" s="2">
        <v>796506.29</v>
      </c>
      <c r="R2045" s="2">
        <v>1.125104232</v>
      </c>
      <c r="S2045" s="2">
        <v>12151.12571</v>
      </c>
      <c r="T2045" s="6">
        <v>136186.6</v>
      </c>
    </row>
    <row r="2046" spans="1:20">
      <c r="A2046" s="5" t="s">
        <v>12</v>
      </c>
      <c r="B2046" s="2" t="s">
        <v>2699</v>
      </c>
      <c r="C2046" s="2" t="s">
        <v>14</v>
      </c>
      <c r="D2046" s="3" t="s">
        <v>89</v>
      </c>
      <c r="E2046" s="2" t="s">
        <v>2409</v>
      </c>
      <c r="F2046" s="2" t="str">
        <f t="shared" si="217"/>
        <v>KWP-1000B-SS</v>
      </c>
      <c r="G2046" s="2" t="str">
        <f t="shared" si="218"/>
        <v/>
      </c>
      <c r="H2046" s="2" t="str">
        <f t="shared" si="219"/>
        <v/>
      </c>
      <c r="I2046" s="15" t="str">
        <f t="shared" si="220"/>
        <v/>
      </c>
      <c r="J2046" s="15" t="str">
        <f t="shared" si="223"/>
        <v/>
      </c>
      <c r="K2046" s="2">
        <f ca="1">IFERROR(
TRIM(_xlfn.TEXTAFTER(_xlfn.TEXTBEFORE(_xlfn.TEXTAFTER(tblRaw[[#This Row],[GOODS DESCRIPTION]],"QTY"),"/")," ")),
tblRaw[[#This Row],[Unit of measure]]
)</f>
        <v>0</v>
      </c>
      <c r="L2046" s="2" t="str">
        <f t="shared" si="221"/>
        <v/>
      </c>
      <c r="M2046" s="2" t="str">
        <f t="shared" si="222"/>
        <v/>
      </c>
      <c r="N2046" s="2">
        <v>6000</v>
      </c>
      <c r="O2046" s="2" t="s">
        <v>1069</v>
      </c>
      <c r="P2046" s="2">
        <v>111.2803433</v>
      </c>
      <c r="Q2046" s="2">
        <v>667682.06000000006</v>
      </c>
      <c r="R2046" s="2">
        <v>1.6976406310000001</v>
      </c>
      <c r="S2046" s="2">
        <v>10185.843779999999</v>
      </c>
      <c r="T2046" s="6">
        <v>114160.3</v>
      </c>
    </row>
    <row r="2047" spans="1:20">
      <c r="A2047" s="5" t="s">
        <v>12</v>
      </c>
      <c r="B2047" s="2" t="s">
        <v>2699</v>
      </c>
      <c r="C2047" s="2" t="s">
        <v>14</v>
      </c>
      <c r="D2047" s="3" t="s">
        <v>15</v>
      </c>
      <c r="E2047" s="2" t="s">
        <v>2702</v>
      </c>
      <c r="F2047" s="2" t="str">
        <f t="shared" si="217"/>
        <v>STAINLESS</v>
      </c>
      <c r="G2047" s="2" t="str">
        <f t="shared" si="218"/>
        <v>STEEL SPORTS BOTTLE 600ML S115 -NP-21</v>
      </c>
      <c r="H2047" s="2" t="str">
        <f t="shared" si="219"/>
        <v>TOTAL NET WT . 1933.2KGS</v>
      </c>
      <c r="I2047" s="15" t="str">
        <f t="shared" si="220"/>
        <v>TOTAL</v>
      </c>
      <c r="J2047" s="15" t="str">
        <f t="shared" si="223"/>
        <v/>
      </c>
      <c r="K2047" s="2">
        <f ca="1">IFERROR(
TRIM(_xlfn.TEXTAFTER(_xlfn.TEXTBEFORE(_xlfn.TEXTAFTER(tblRaw[[#This Row],[GOODS DESCRIPTION]],"QTY"),"/")," ")),
tblRaw[[#This Row],[Unit of measure]]
)</f>
        <v>0</v>
      </c>
      <c r="L2047" s="2" t="str">
        <f t="shared" si="221"/>
        <v/>
      </c>
      <c r="M2047" s="2" t="str">
        <f t="shared" si="222"/>
        <v/>
      </c>
      <c r="N2047" s="2">
        <v>10800</v>
      </c>
      <c r="O2047" s="2" t="s">
        <v>1069</v>
      </c>
      <c r="P2047" s="2">
        <v>81.311220370000001</v>
      </c>
      <c r="Q2047" s="2">
        <v>878161.18</v>
      </c>
      <c r="R2047" s="2">
        <v>1.2404457719999999</v>
      </c>
      <c r="S2047" s="2">
        <v>13396.814340000001</v>
      </c>
      <c r="T2047" s="6">
        <v>150147.9</v>
      </c>
    </row>
    <row r="2048" spans="1:20">
      <c r="A2048" s="5" t="s">
        <v>12</v>
      </c>
      <c r="B2048" s="2" t="s">
        <v>2703</v>
      </c>
      <c r="C2048" s="2" t="s">
        <v>14</v>
      </c>
      <c r="D2048" s="3" t="s">
        <v>15</v>
      </c>
      <c r="E2048" s="2" t="s">
        <v>2704</v>
      </c>
      <c r="F2048" s="2" t="str">
        <f t="shared" si="217"/>
        <v>STAINLESS</v>
      </c>
      <c r="G2048" s="2" t="str">
        <f t="shared" si="218"/>
        <v>STEEL SPORTS BOTTLE 750ML S-308-C6-NP-20</v>
      </c>
      <c r="H2048" s="2" t="str">
        <f t="shared" si="219"/>
        <v>TOTAL NET WT.1857.60 KGS</v>
      </c>
      <c r="I2048" s="15" t="str">
        <f t="shared" si="220"/>
        <v>TOTAL</v>
      </c>
      <c r="J2048" s="15" t="str">
        <f t="shared" si="223"/>
        <v/>
      </c>
      <c r="K2048" s="2">
        <f ca="1">IFERROR(
TRIM(_xlfn.TEXTAFTER(_xlfn.TEXTBEFORE(_xlfn.TEXTAFTER(tblRaw[[#This Row],[GOODS DESCRIPTION]],"QTY"),"/")," ")),
tblRaw[[#This Row],[Unit of measure]]
)</f>
        <v>0</v>
      </c>
      <c r="L2048" s="2" t="str">
        <f t="shared" si="221"/>
        <v/>
      </c>
      <c r="M2048" s="2" t="str">
        <f t="shared" si="222"/>
        <v/>
      </c>
      <c r="N2048" s="2">
        <v>10800</v>
      </c>
      <c r="O2048" s="2" t="s">
        <v>1069</v>
      </c>
      <c r="P2048" s="2">
        <v>73.907169440000004</v>
      </c>
      <c r="Q2048" s="2">
        <v>798197.43</v>
      </c>
      <c r="R2048" s="2">
        <v>1.121504847</v>
      </c>
      <c r="S2048" s="2">
        <v>12112.252350000001</v>
      </c>
      <c r="T2048" s="6">
        <v>136475.70000000001</v>
      </c>
    </row>
    <row r="2049" spans="1:20">
      <c r="A2049" s="5" t="s">
        <v>12</v>
      </c>
      <c r="B2049" s="2" t="s">
        <v>2703</v>
      </c>
      <c r="C2049" s="2" t="s">
        <v>14</v>
      </c>
      <c r="D2049" s="3" t="s">
        <v>15</v>
      </c>
      <c r="E2049" s="2" t="s">
        <v>2705</v>
      </c>
      <c r="F2049" s="2" t="str">
        <f t="shared" si="217"/>
        <v>STAINLESS</v>
      </c>
      <c r="G2049" s="2" t="str">
        <f t="shared" si="218"/>
        <v>STEEL SPORTS BOTTLE 750ML S308-C6-AB-39</v>
      </c>
      <c r="H2049" s="2" t="str">
        <f t="shared" si="219"/>
        <v>TOTAL NET WT.1846.80 KGS</v>
      </c>
      <c r="I2049" s="15" t="str">
        <f t="shared" si="220"/>
        <v>TOTAL</v>
      </c>
      <c r="J2049" s="15" t="str">
        <f t="shared" si="223"/>
        <v/>
      </c>
      <c r="K2049" s="2">
        <f ca="1">IFERROR(
TRIM(_xlfn.TEXTAFTER(_xlfn.TEXTBEFORE(_xlfn.TEXTAFTER(tblRaw[[#This Row],[GOODS DESCRIPTION]],"QTY"),"/")," ")),
tblRaw[[#This Row],[Unit of measure]]
)</f>
        <v>0</v>
      </c>
      <c r="L2049" s="2" t="str">
        <f t="shared" si="221"/>
        <v/>
      </c>
      <c r="M2049" s="2" t="str">
        <f t="shared" si="222"/>
        <v/>
      </c>
      <c r="N2049" s="2">
        <v>10800</v>
      </c>
      <c r="O2049" s="2" t="s">
        <v>1069</v>
      </c>
      <c r="P2049" s="2">
        <v>97.808183330000006</v>
      </c>
      <c r="Q2049" s="2">
        <v>1056328.3799999999</v>
      </c>
      <c r="R2049" s="2">
        <v>1.484190946</v>
      </c>
      <c r="S2049" s="2">
        <v>16029.262220000001</v>
      </c>
      <c r="T2049" s="6">
        <v>180611</v>
      </c>
    </row>
    <row r="2050" spans="1:20">
      <c r="A2050" s="5" t="s">
        <v>12</v>
      </c>
      <c r="B2050" s="2" t="s">
        <v>2703</v>
      </c>
      <c r="C2050" s="2" t="s">
        <v>14</v>
      </c>
      <c r="D2050" s="3" t="s">
        <v>15</v>
      </c>
      <c r="E2050" s="2" t="s">
        <v>2706</v>
      </c>
      <c r="F2050" s="2" t="str">
        <f t="shared" ref="F2050:F2113" si="224">IFERROR(TRIM(LEFT(E2050, FIND(" ", E2050)-1)), "")</f>
        <v>STAINLESS</v>
      </c>
      <c r="G2050" s="2" t="str">
        <f t="shared" ref="G2050:G2080" si="225">IFERROR(TRIM(MID(E2050, FIND(" ", E2050)+1, FIND("(",E2050)-FIND(" ",E2050)-1)), "")</f>
        <v>STEEL SPORTS BOTTLE 600ML S115 -NP-21</v>
      </c>
      <c r="H2050" s="2" t="str">
        <f t="shared" ref="H2050:H2080" si="226">IFERROR(MID(E2050, FIND("(",E2050)+1, FIND(")",E2050)-FIND("(",E2050)-1), "")</f>
        <v>TOTAL NET WT .1772.71 KGS</v>
      </c>
      <c r="I2050" s="15" t="str">
        <f t="shared" ref="I2050:I2080" si="227">IFERROR(MID(E2050, FIND("(",E2050, FIND("P",E2050)) + 1, FIND(" ",E2050, FIND("(",E2050)) - FIND("(",E2050) - 1), "")</f>
        <v>TOTAL</v>
      </c>
      <c r="J2050" s="15" t="str">
        <f t="shared" si="223"/>
        <v/>
      </c>
      <c r="K2050" s="2">
        <f ca="1">IFERROR(
TRIM(_xlfn.TEXTAFTER(_xlfn.TEXTBEFORE(_xlfn.TEXTAFTER(tblRaw[[#This Row],[GOODS DESCRIPTION]],"QTY"),"/")," ")),
tblRaw[[#This Row],[Unit of measure]]
)</f>
        <v>0</v>
      </c>
      <c r="L2050" s="2" t="str">
        <f t="shared" ref="L2050:L2080" si="228">IFERROR(--MID(E2050, FIND("USD",E2050)+4, FIND(" ",E2050,FIND("USD",E2050)+5)-FIND("USD",E2050)-4), IFERROR(--MID(E2050,FIND("CNY",E2050)+4,FIND(" ",E2050,FIND("CNY",E2050)+5)-FIND("CNY",E2050)-4),""))</f>
        <v/>
      </c>
      <c r="M2050" s="2" t="str">
        <f t="shared" ref="M2050:M2080" si="229">IFERROR(IF(ISNUMBER(SEARCH("USD",E2050)),"USD",IF(ISNUMBER(SEARCH("CNY",E2050)),"CNY","")), "")</f>
        <v/>
      </c>
      <c r="N2050" s="2">
        <v>10188</v>
      </c>
      <c r="O2050" s="2" t="s">
        <v>1069</v>
      </c>
      <c r="P2050" s="2">
        <v>81.483859440000003</v>
      </c>
      <c r="Q2050" s="2">
        <v>830157.56</v>
      </c>
      <c r="R2050" s="2">
        <v>1.2364773819999999</v>
      </c>
      <c r="S2050" s="2">
        <v>12597.23156</v>
      </c>
      <c r="T2050" s="6">
        <v>141940.4</v>
      </c>
    </row>
    <row r="2051" spans="1:20">
      <c r="A2051" s="5" t="s">
        <v>12</v>
      </c>
      <c r="B2051" s="2" t="s">
        <v>2707</v>
      </c>
      <c r="C2051" s="2" t="s">
        <v>14</v>
      </c>
      <c r="D2051" s="3" t="s">
        <v>15</v>
      </c>
      <c r="E2051" s="2" t="s">
        <v>2708</v>
      </c>
      <c r="F2051" s="2" t="str">
        <f t="shared" si="224"/>
        <v>STEEL</v>
      </c>
      <c r="G2051" s="2" t="str">
        <f t="shared" si="225"/>
        <v>EGG BEATER -MP-217</v>
      </c>
      <c r="H2051" s="2" t="str">
        <f t="shared" si="226"/>
        <v>TOTAL NET WT.530.35 KGS</v>
      </c>
      <c r="I2051" s="15" t="str">
        <f t="shared" si="227"/>
        <v>TOTAL</v>
      </c>
      <c r="J2051" s="15" t="str">
        <f t="shared" ref="J2051:J2080" si="230">IFERROR(--SUBSTITUTE(MID(E2051, FIND("QTY", E2051)+4, FIND(" ",E2051, FIND("QTY",E2051)+5)-FIND("QTY",E2051)-4), ",",""),"")</f>
        <v/>
      </c>
      <c r="K2051" s="2">
        <f ca="1">IFERROR(
TRIM(_xlfn.TEXTAFTER(_xlfn.TEXTBEFORE(_xlfn.TEXTAFTER(tblRaw[[#This Row],[GOODS DESCRIPTION]],"QTY"),"/")," ")),
tblRaw[[#This Row],[Unit of measure]]
)</f>
        <v>0</v>
      </c>
      <c r="L2051" s="2" t="str">
        <f t="shared" si="228"/>
        <v/>
      </c>
      <c r="M2051" s="2" t="str">
        <f t="shared" si="229"/>
        <v/>
      </c>
      <c r="N2051" s="2">
        <v>10199</v>
      </c>
      <c r="O2051" s="2" t="s">
        <v>1069</v>
      </c>
      <c r="P2051" s="2">
        <v>18.208921459999999</v>
      </c>
      <c r="Q2051" s="2">
        <v>185712.79</v>
      </c>
      <c r="R2051" s="2">
        <v>0.27631140300000001</v>
      </c>
      <c r="S2051" s="2">
        <v>2818.1</v>
      </c>
      <c r="T2051" s="6">
        <v>31753.200000000001</v>
      </c>
    </row>
    <row r="2052" spans="1:20">
      <c r="A2052" s="5" t="s">
        <v>12</v>
      </c>
      <c r="B2052" s="2" t="s">
        <v>2707</v>
      </c>
      <c r="C2052" s="2" t="s">
        <v>14</v>
      </c>
      <c r="D2052" s="3" t="s">
        <v>15</v>
      </c>
      <c r="E2052" s="2" t="s">
        <v>2709</v>
      </c>
      <c r="F2052" s="2" t="str">
        <f t="shared" si="224"/>
        <v>STEEL</v>
      </c>
      <c r="G2052" s="2" t="str">
        <f t="shared" si="225"/>
        <v>CORNER STAND-MP-103</v>
      </c>
      <c r="H2052" s="2" t="str">
        <f t="shared" si="226"/>
        <v>TOTAL 1634.52 KGS</v>
      </c>
      <c r="I2052" s="15" t="str">
        <f t="shared" si="227"/>
        <v>TOTAL</v>
      </c>
      <c r="J2052" s="15" t="str">
        <f t="shared" si="230"/>
        <v/>
      </c>
      <c r="K2052" s="2">
        <f ca="1">IFERROR(
TRIM(_xlfn.TEXTAFTER(_xlfn.TEXTBEFORE(_xlfn.TEXTAFTER(tblRaw[[#This Row],[GOODS DESCRIPTION]],"QTY"),"/")," ")),
tblRaw[[#This Row],[Unit of measure]]
)</f>
        <v>0</v>
      </c>
      <c r="L2052" s="2" t="str">
        <f t="shared" si="228"/>
        <v/>
      </c>
      <c r="M2052" s="2" t="str">
        <f t="shared" si="229"/>
        <v/>
      </c>
      <c r="N2052" s="2">
        <v>6168</v>
      </c>
      <c r="O2052" s="2" t="s">
        <v>1069</v>
      </c>
      <c r="P2052" s="2">
        <v>50.351536959999997</v>
      </c>
      <c r="Q2052" s="2">
        <v>310568.28000000003</v>
      </c>
      <c r="R2052" s="2">
        <v>0.76405974200000004</v>
      </c>
      <c r="S2052" s="2">
        <v>4712.7204860000002</v>
      </c>
      <c r="T2052" s="6">
        <v>53100.9</v>
      </c>
    </row>
    <row r="2053" spans="1:20">
      <c r="A2053" s="5" t="s">
        <v>12</v>
      </c>
      <c r="B2053" s="2" t="s">
        <v>2707</v>
      </c>
      <c r="C2053" s="2" t="s">
        <v>14</v>
      </c>
      <c r="D2053" s="3" t="s">
        <v>15</v>
      </c>
      <c r="E2053" s="2" t="s">
        <v>2710</v>
      </c>
      <c r="F2053" s="2" t="str">
        <f t="shared" si="224"/>
        <v>STEEL</v>
      </c>
      <c r="G2053" s="2" t="str">
        <f t="shared" si="225"/>
        <v>CORNER STAND- MP-103</v>
      </c>
      <c r="H2053" s="2" t="str">
        <f t="shared" si="226"/>
        <v>TOTAL NET WT.1545.48 KGS</v>
      </c>
      <c r="I2053" s="15" t="str">
        <f t="shared" si="227"/>
        <v>TOTAL</v>
      </c>
      <c r="J2053" s="15" t="str">
        <f t="shared" si="230"/>
        <v/>
      </c>
      <c r="K2053" s="2">
        <f ca="1">IFERROR(
TRIM(_xlfn.TEXTAFTER(_xlfn.TEXTBEFORE(_xlfn.TEXTAFTER(tblRaw[[#This Row],[GOODS DESCRIPTION]],"QTY"),"/")," ")),
tblRaw[[#This Row],[Unit of measure]]
)</f>
        <v>0</v>
      </c>
      <c r="L2053" s="2" t="str">
        <f t="shared" si="228"/>
        <v/>
      </c>
      <c r="M2053" s="2" t="str">
        <f t="shared" si="229"/>
        <v/>
      </c>
      <c r="N2053" s="2">
        <v>5832</v>
      </c>
      <c r="O2053" s="2" t="s">
        <v>1069</v>
      </c>
      <c r="P2053" s="2">
        <v>50.704988</v>
      </c>
      <c r="Q2053" s="2">
        <v>295711.49</v>
      </c>
      <c r="R2053" s="2">
        <v>0.76942318700000001</v>
      </c>
      <c r="S2053" s="2">
        <v>4487.2760239999998</v>
      </c>
      <c r="T2053" s="6">
        <v>50560.800000000003</v>
      </c>
    </row>
    <row r="2054" spans="1:20">
      <c r="A2054" s="5" t="s">
        <v>12</v>
      </c>
      <c r="B2054" s="2" t="s">
        <v>2707</v>
      </c>
      <c r="C2054" s="2" t="s">
        <v>14</v>
      </c>
      <c r="D2054" s="3" t="s">
        <v>15</v>
      </c>
      <c r="E2054" s="2" t="s">
        <v>2711</v>
      </c>
      <c r="F2054" s="2" t="str">
        <f t="shared" si="224"/>
        <v>STEEL</v>
      </c>
      <c r="G2054" s="2" t="str">
        <f t="shared" si="225"/>
        <v>SPOON HOLDER ROUND-MP-96</v>
      </c>
      <c r="H2054" s="2" t="str">
        <f t="shared" si="226"/>
        <v>TOTAL 3426.98 KGS</v>
      </c>
      <c r="I2054" s="15" t="str">
        <f t="shared" si="227"/>
        <v>TOTAL</v>
      </c>
      <c r="J2054" s="15" t="str">
        <f t="shared" si="230"/>
        <v/>
      </c>
      <c r="K2054" s="2">
        <f ca="1">IFERROR(
TRIM(_xlfn.TEXTAFTER(_xlfn.TEXTBEFORE(_xlfn.TEXTAFTER(tblRaw[[#This Row],[GOODS DESCRIPTION]],"QTY"),"/")," ")),
tblRaw[[#This Row],[Unit of measure]]
)</f>
        <v>0</v>
      </c>
      <c r="L2054" s="2" t="str">
        <f t="shared" si="228"/>
        <v/>
      </c>
      <c r="M2054" s="2" t="str">
        <f t="shared" si="229"/>
        <v/>
      </c>
      <c r="N2054" s="2">
        <v>15299</v>
      </c>
      <c r="O2054" s="2" t="s">
        <v>1069</v>
      </c>
      <c r="P2054" s="2">
        <v>45.382234130000001</v>
      </c>
      <c r="Q2054" s="2">
        <v>694302.8</v>
      </c>
      <c r="R2054" s="2">
        <v>0.688653022</v>
      </c>
      <c r="S2054" s="2">
        <v>10535.702579999999</v>
      </c>
      <c r="T2054" s="6">
        <v>118711.9</v>
      </c>
    </row>
    <row r="2055" spans="1:20">
      <c r="A2055" s="5" t="s">
        <v>12</v>
      </c>
      <c r="B2055" s="2" t="s">
        <v>2712</v>
      </c>
      <c r="C2055" s="2" t="s">
        <v>14</v>
      </c>
      <c r="D2055" s="3" t="s">
        <v>15</v>
      </c>
      <c r="E2055" s="2" t="s">
        <v>2713</v>
      </c>
      <c r="F2055" s="2" t="str">
        <f t="shared" si="224"/>
        <v>STAINLESS</v>
      </c>
      <c r="G2055" s="2" t="str">
        <f t="shared" si="225"/>
        <v>STEEL SPORTS BOTTLE 600ML S115 -NP-21</v>
      </c>
      <c r="H2055" s="2" t="str">
        <f t="shared" si="226"/>
        <v>TOTAL NET WT . 1922.40KGS</v>
      </c>
      <c r="I2055" s="15" t="str">
        <f t="shared" si="227"/>
        <v>TOTAL</v>
      </c>
      <c r="J2055" s="15" t="str">
        <f t="shared" si="230"/>
        <v/>
      </c>
      <c r="K2055" s="2">
        <f ca="1">IFERROR(
TRIM(_xlfn.TEXTAFTER(_xlfn.TEXTBEFORE(_xlfn.TEXTAFTER(tblRaw[[#This Row],[GOODS DESCRIPTION]],"QTY"),"/")," ")),
tblRaw[[#This Row],[Unit of measure]]
)</f>
        <v>0</v>
      </c>
      <c r="L2055" s="2" t="str">
        <f t="shared" si="228"/>
        <v/>
      </c>
      <c r="M2055" s="2" t="str">
        <f t="shared" si="229"/>
        <v/>
      </c>
      <c r="N2055" s="2">
        <v>10800</v>
      </c>
      <c r="O2055" s="2" t="s">
        <v>1069</v>
      </c>
      <c r="P2055" s="2">
        <v>81.690548149999998</v>
      </c>
      <c r="Q2055" s="2">
        <v>882257.92000000004</v>
      </c>
      <c r="R2055" s="2">
        <v>1.2339961960000001</v>
      </c>
      <c r="S2055" s="2">
        <v>13327.15891</v>
      </c>
      <c r="T2055" s="6">
        <v>150848.4</v>
      </c>
    </row>
    <row r="2056" spans="1:20">
      <c r="A2056" s="5" t="s">
        <v>12</v>
      </c>
      <c r="B2056" s="2" t="s">
        <v>2712</v>
      </c>
      <c r="C2056" s="2" t="s">
        <v>14</v>
      </c>
      <c r="D2056" s="3" t="s">
        <v>15</v>
      </c>
      <c r="E2056" s="2" t="s">
        <v>2714</v>
      </c>
      <c r="F2056" s="2" t="str">
        <f t="shared" si="224"/>
        <v>STAINLESS</v>
      </c>
      <c r="G2056" s="2" t="str">
        <f t="shared" si="225"/>
        <v>STEEL SPORTS BOTTLE 750ML S-308-C6-NP-20</v>
      </c>
      <c r="H2056" s="2" t="str">
        <f t="shared" si="226"/>
        <v>TOTAL NET WT. 1245.60KGS</v>
      </c>
      <c r="I2056" s="15" t="str">
        <f t="shared" si="227"/>
        <v>TOTAL</v>
      </c>
      <c r="J2056" s="15" t="str">
        <f t="shared" si="230"/>
        <v/>
      </c>
      <c r="K2056" s="2">
        <f ca="1">IFERROR(
TRIM(_xlfn.TEXTAFTER(_xlfn.TEXTBEFORE(_xlfn.TEXTAFTER(tblRaw[[#This Row],[GOODS DESCRIPTION]],"QTY"),"/")," ")),
tblRaw[[#This Row],[Unit of measure]]
)</f>
        <v>0</v>
      </c>
      <c r="L2056" s="2" t="str">
        <f t="shared" si="228"/>
        <v/>
      </c>
      <c r="M2056" s="2" t="str">
        <f t="shared" si="229"/>
        <v/>
      </c>
      <c r="N2056" s="2">
        <v>7200</v>
      </c>
      <c r="O2056" s="2" t="s">
        <v>1069</v>
      </c>
      <c r="P2056" s="2">
        <v>74.094638889999999</v>
      </c>
      <c r="Q2056" s="2">
        <v>533481.4</v>
      </c>
      <c r="R2056" s="2">
        <v>1.1192543639999999</v>
      </c>
      <c r="S2056" s="2">
        <v>8058.6314199999997</v>
      </c>
      <c r="T2056" s="6">
        <v>91214.7</v>
      </c>
    </row>
    <row r="2057" spans="1:20">
      <c r="A2057" s="5" t="s">
        <v>12</v>
      </c>
      <c r="B2057" s="2" t="s">
        <v>2715</v>
      </c>
      <c r="C2057" s="2" t="s">
        <v>14</v>
      </c>
      <c r="D2057" s="3" t="s">
        <v>18</v>
      </c>
      <c r="E2057" s="2" t="s">
        <v>2716</v>
      </c>
      <c r="F2057" s="2" t="str">
        <f t="shared" si="224"/>
        <v>STEEL</v>
      </c>
      <c r="G2057" s="2" t="str">
        <f t="shared" si="225"/>
        <v>SCRUBBER 3PCS SET-ANGW11</v>
      </c>
      <c r="H2057" s="2" t="str">
        <f t="shared" si="226"/>
        <v>TOTAL NET WT.7344 KGS</v>
      </c>
      <c r="I2057" s="15" t="str">
        <f t="shared" si="227"/>
        <v>TOTAL</v>
      </c>
      <c r="J2057" s="15" t="str">
        <f t="shared" si="230"/>
        <v/>
      </c>
      <c r="K2057" s="2">
        <f ca="1">IFERROR(
TRIM(_xlfn.TEXTAFTER(_xlfn.TEXTBEFORE(_xlfn.TEXTAFTER(tblRaw[[#This Row],[GOODS DESCRIPTION]],"QTY"),"/")," ")),
tblRaw[[#This Row],[Unit of measure]]
)</f>
        <v>0</v>
      </c>
      <c r="L2057" s="2" t="str">
        <f t="shared" si="228"/>
        <v/>
      </c>
      <c r="M2057" s="2" t="str">
        <f t="shared" si="229"/>
        <v/>
      </c>
      <c r="N2057" s="2">
        <v>117504</v>
      </c>
      <c r="O2057" s="2" t="s">
        <v>2187</v>
      </c>
      <c r="P2057" s="2">
        <v>10.685008849999999</v>
      </c>
      <c r="Q2057" s="2">
        <v>1255531.28</v>
      </c>
      <c r="R2057" s="2">
        <v>0.15794543799999999</v>
      </c>
      <c r="S2057" s="2">
        <v>18559.220689999998</v>
      </c>
      <c r="T2057" s="6">
        <v>214670.8</v>
      </c>
    </row>
    <row r="2058" spans="1:20">
      <c r="A2058" s="5" t="s">
        <v>12</v>
      </c>
      <c r="B2058" s="2" t="s">
        <v>2717</v>
      </c>
      <c r="C2058" s="2" t="s">
        <v>14</v>
      </c>
      <c r="D2058" s="3" t="s">
        <v>89</v>
      </c>
      <c r="E2058" s="2" t="s">
        <v>2718</v>
      </c>
      <c r="F2058" s="2" t="str">
        <f t="shared" si="224"/>
        <v>SS</v>
      </c>
      <c r="G2058" s="2" t="str">
        <f t="shared" si="225"/>
        <v>OIL POT 1000ML-KWP-1000B</v>
      </c>
      <c r="H2058" s="2" t="str">
        <f t="shared" si="226"/>
        <v>TOTAL NET WT.2080 KGS</v>
      </c>
      <c r="I2058" s="15" t="str">
        <f t="shared" si="227"/>
        <v>TOTAL</v>
      </c>
      <c r="J2058" s="15" t="str">
        <f t="shared" si="230"/>
        <v/>
      </c>
      <c r="K2058" s="2">
        <f ca="1">IFERROR(
TRIM(_xlfn.TEXTAFTER(_xlfn.TEXTBEFORE(_xlfn.TEXTAFTER(tblRaw[[#This Row],[GOODS DESCRIPTION]],"QTY"),"/")," ")),
tblRaw[[#This Row],[Unit of measure]]
)</f>
        <v>0</v>
      </c>
      <c r="L2058" s="2" t="str">
        <f t="shared" si="228"/>
        <v/>
      </c>
      <c r="M2058" s="2" t="str">
        <f t="shared" si="229"/>
        <v/>
      </c>
      <c r="N2058" s="2">
        <v>8952</v>
      </c>
      <c r="O2058" s="2" t="s">
        <v>1069</v>
      </c>
      <c r="P2058" s="2">
        <v>115.4871146</v>
      </c>
      <c r="Q2058" s="2">
        <v>1033840.65</v>
      </c>
      <c r="R2058" s="2">
        <v>1.688408108</v>
      </c>
      <c r="S2058" s="2">
        <v>15114.62939</v>
      </c>
      <c r="T2058" s="6">
        <v>176766.2</v>
      </c>
    </row>
    <row r="2059" spans="1:20">
      <c r="A2059" s="5" t="s">
        <v>12</v>
      </c>
      <c r="B2059" s="2" t="s">
        <v>2717</v>
      </c>
      <c r="C2059" s="2" t="s">
        <v>14</v>
      </c>
      <c r="D2059" s="3" t="s">
        <v>89</v>
      </c>
      <c r="E2059" s="2" t="s">
        <v>2719</v>
      </c>
      <c r="F2059" s="2" t="str">
        <f t="shared" si="224"/>
        <v>SS</v>
      </c>
      <c r="G2059" s="2" t="str">
        <f t="shared" si="225"/>
        <v>OIL POT 600ML-KWP-600B</v>
      </c>
      <c r="H2059" s="2" t="str">
        <f t="shared" si="226"/>
        <v>TOTAL NET WT.927.60 KGS</v>
      </c>
      <c r="I2059" s="15" t="str">
        <f t="shared" si="227"/>
        <v>TOTAL</v>
      </c>
      <c r="J2059" s="15" t="str">
        <f t="shared" si="230"/>
        <v/>
      </c>
      <c r="K2059" s="2">
        <f ca="1">IFERROR(
TRIM(_xlfn.TEXTAFTER(_xlfn.TEXTBEFORE(_xlfn.TEXTAFTER(tblRaw[[#This Row],[GOODS DESCRIPTION]],"QTY"),"/")," ")),
tblRaw[[#This Row],[Unit of measure]]
)</f>
        <v>0</v>
      </c>
      <c r="L2059" s="2" t="str">
        <f t="shared" si="228"/>
        <v/>
      </c>
      <c r="M2059" s="2" t="str">
        <f t="shared" si="229"/>
        <v/>
      </c>
      <c r="N2059" s="2">
        <v>5000</v>
      </c>
      <c r="O2059" s="2" t="s">
        <v>1069</v>
      </c>
      <c r="P2059" s="2">
        <v>94.615397999999999</v>
      </c>
      <c r="Q2059" s="2">
        <v>473076.99</v>
      </c>
      <c r="R2059" s="2">
        <v>1.3832660530000001</v>
      </c>
      <c r="S2059" s="2">
        <v>6916.3302629999998</v>
      </c>
      <c r="T2059" s="6">
        <v>80886.7</v>
      </c>
    </row>
    <row r="2060" spans="1:20">
      <c r="A2060" s="5" t="s">
        <v>12</v>
      </c>
      <c r="B2060" s="2" t="s">
        <v>2717</v>
      </c>
      <c r="C2060" s="2" t="s">
        <v>14</v>
      </c>
      <c r="D2060" s="3" t="s">
        <v>89</v>
      </c>
      <c r="E2060" s="2" t="s">
        <v>2720</v>
      </c>
      <c r="F2060" s="2" t="str">
        <f t="shared" si="224"/>
        <v>SS</v>
      </c>
      <c r="G2060" s="2" t="str">
        <f t="shared" si="225"/>
        <v>OIL POT 1000ML-KWP-1000B</v>
      </c>
      <c r="H2060" s="2" t="str">
        <f t="shared" si="226"/>
        <v>TOTAL NET WT.2105 KGS</v>
      </c>
      <c r="I2060" s="15" t="str">
        <f t="shared" si="227"/>
        <v>TOTAL</v>
      </c>
      <c r="J2060" s="15" t="str">
        <f t="shared" si="230"/>
        <v/>
      </c>
      <c r="K2060" s="2">
        <f ca="1">IFERROR(
TRIM(_xlfn.TEXTAFTER(_xlfn.TEXTBEFORE(_xlfn.TEXTAFTER(tblRaw[[#This Row],[GOODS DESCRIPTION]],"QTY"),"/")," ")),
tblRaw[[#This Row],[Unit of measure]]
)</f>
        <v>0</v>
      </c>
      <c r="L2060" s="2" t="str">
        <f t="shared" si="228"/>
        <v/>
      </c>
      <c r="M2060" s="2" t="str">
        <f t="shared" si="229"/>
        <v/>
      </c>
      <c r="N2060" s="2">
        <v>9000</v>
      </c>
      <c r="O2060" s="2" t="s">
        <v>1069</v>
      </c>
      <c r="P2060" s="2">
        <v>115.4864422</v>
      </c>
      <c r="Q2060" s="2">
        <v>1039377.98</v>
      </c>
      <c r="R2060" s="2">
        <v>1.688398278</v>
      </c>
      <c r="S2060" s="2">
        <v>15195.584500000001</v>
      </c>
      <c r="T2060" s="6">
        <v>177712.8</v>
      </c>
    </row>
    <row r="2061" spans="1:20">
      <c r="A2061" s="5" t="s">
        <v>12</v>
      </c>
      <c r="B2061" s="2" t="s">
        <v>2717</v>
      </c>
      <c r="C2061" s="2" t="s">
        <v>14</v>
      </c>
      <c r="D2061" s="3" t="s">
        <v>89</v>
      </c>
      <c r="E2061" s="2" t="s">
        <v>2721</v>
      </c>
      <c r="F2061" s="2" t="str">
        <f t="shared" si="224"/>
        <v>SS</v>
      </c>
      <c r="G2061" s="2" t="str">
        <f t="shared" si="225"/>
        <v>OIL POT 600ML-KWP-600B</v>
      </c>
      <c r="H2061" s="2" t="str">
        <f t="shared" si="226"/>
        <v>TOTAL NET WT.930.50 KGS</v>
      </c>
      <c r="I2061" s="15" t="str">
        <f t="shared" si="227"/>
        <v>TOTAL</v>
      </c>
      <c r="J2061" s="15" t="str">
        <f t="shared" si="230"/>
        <v/>
      </c>
      <c r="K2061" s="2">
        <f ca="1">IFERROR(
TRIM(_xlfn.TEXTAFTER(_xlfn.TEXTBEFORE(_xlfn.TEXTAFTER(tblRaw[[#This Row],[GOODS DESCRIPTION]],"QTY"),"/")," ")),
tblRaw[[#This Row],[Unit of measure]]
)</f>
        <v>0</v>
      </c>
      <c r="L2061" s="2" t="str">
        <f t="shared" si="228"/>
        <v/>
      </c>
      <c r="M2061" s="2" t="str">
        <f t="shared" si="229"/>
        <v/>
      </c>
      <c r="N2061" s="2">
        <v>5020</v>
      </c>
      <c r="O2061" s="2" t="s">
        <v>1069</v>
      </c>
      <c r="P2061" s="2">
        <v>94.6159502</v>
      </c>
      <c r="Q2061" s="2">
        <v>474972.07</v>
      </c>
      <c r="R2061" s="2">
        <v>1.3832741260000001</v>
      </c>
      <c r="S2061" s="2">
        <v>6944.0361110000003</v>
      </c>
      <c r="T2061" s="6">
        <v>81210.8</v>
      </c>
    </row>
    <row r="2062" spans="1:20">
      <c r="A2062" s="5" t="s">
        <v>12</v>
      </c>
      <c r="B2062" s="2" t="s">
        <v>2722</v>
      </c>
      <c r="C2062" s="2" t="s">
        <v>14</v>
      </c>
      <c r="D2062" s="3" t="s">
        <v>15</v>
      </c>
      <c r="E2062" s="2" t="s">
        <v>2723</v>
      </c>
      <c r="F2062" s="2" t="str">
        <f t="shared" si="224"/>
        <v>STEEL</v>
      </c>
      <c r="G2062" s="2" t="str">
        <f t="shared" si="225"/>
        <v>LUNCH BOX 2 LAYER-6504</v>
      </c>
      <c r="H2062" s="2" t="str">
        <f t="shared" si="226"/>
        <v>TOTAL NET WT.5740 KGS</v>
      </c>
      <c r="I2062" s="15" t="str">
        <f t="shared" si="227"/>
        <v/>
      </c>
      <c r="J2062" s="15" t="str">
        <f t="shared" si="230"/>
        <v/>
      </c>
      <c r="K2062" s="2">
        <f ca="1">IFERROR(
TRIM(_xlfn.TEXTAFTER(_xlfn.TEXTBEFORE(_xlfn.TEXTAFTER(tblRaw[[#This Row],[GOODS DESCRIPTION]],"QTY"),"/")," ")),
tblRaw[[#This Row],[Unit of measure]]
)</f>
        <v>0</v>
      </c>
      <c r="L2062" s="2" t="str">
        <f t="shared" si="228"/>
        <v/>
      </c>
      <c r="M2062" s="2" t="str">
        <f t="shared" si="229"/>
        <v/>
      </c>
      <c r="N2062" s="2">
        <v>12000</v>
      </c>
      <c r="O2062" s="2" t="s">
        <v>1069</v>
      </c>
      <c r="P2062" s="2">
        <v>180.00056670000001</v>
      </c>
      <c r="Q2062" s="2">
        <v>2160006.7999999998</v>
      </c>
      <c r="R2062" s="2">
        <v>2.6315872320000002</v>
      </c>
      <c r="S2062" s="2">
        <v>31579.046780000001</v>
      </c>
      <c r="T2062" s="6">
        <v>369317.9</v>
      </c>
    </row>
    <row r="2063" spans="1:20">
      <c r="A2063" s="5" t="s">
        <v>12</v>
      </c>
      <c r="B2063" s="2" t="s">
        <v>2722</v>
      </c>
      <c r="C2063" s="2" t="s">
        <v>14</v>
      </c>
      <c r="D2063" s="3" t="s">
        <v>15</v>
      </c>
      <c r="E2063" s="2" t="s">
        <v>2724</v>
      </c>
      <c r="F2063" s="2" t="str">
        <f t="shared" si="224"/>
        <v>STAINLESS</v>
      </c>
      <c r="G2063" s="2" t="str">
        <f t="shared" si="225"/>
        <v>STEEL GRATER WITH HANDLE -DS-25</v>
      </c>
      <c r="H2063" s="2" t="str">
        <f t="shared" si="226"/>
        <v>TOTAL NET WT. 17 51.40 KGS</v>
      </c>
      <c r="I2063" s="15" t="str">
        <f t="shared" si="227"/>
        <v/>
      </c>
      <c r="J2063" s="15" t="str">
        <f t="shared" si="230"/>
        <v/>
      </c>
      <c r="K2063" s="2">
        <f ca="1">IFERROR(
TRIM(_xlfn.TEXTAFTER(_xlfn.TEXTBEFORE(_xlfn.TEXTAFTER(tblRaw[[#This Row],[GOODS DESCRIPTION]],"QTY"),"/")," ")),
tblRaw[[#This Row],[Unit of measure]]
)</f>
        <v>0</v>
      </c>
      <c r="L2063" s="2" t="str">
        <f t="shared" si="228"/>
        <v/>
      </c>
      <c r="M2063" s="2" t="str">
        <f t="shared" si="229"/>
        <v/>
      </c>
      <c r="N2063" s="2">
        <v>50040</v>
      </c>
      <c r="O2063" s="2" t="s">
        <v>1069</v>
      </c>
      <c r="P2063" s="2">
        <v>15.18215008</v>
      </c>
      <c r="Q2063" s="2">
        <v>759714.79</v>
      </c>
      <c r="R2063" s="2">
        <v>0.22196125799999999</v>
      </c>
      <c r="S2063" s="2">
        <v>11106.94137</v>
      </c>
      <c r="T2063" s="6">
        <v>129896.1</v>
      </c>
    </row>
    <row r="2064" spans="1:20">
      <c r="A2064" s="5" t="s">
        <v>12</v>
      </c>
      <c r="B2064" s="2" t="s">
        <v>2722</v>
      </c>
      <c r="C2064" s="2" t="s">
        <v>14</v>
      </c>
      <c r="D2064" s="3" t="s">
        <v>15</v>
      </c>
      <c r="E2064" s="2" t="s">
        <v>2725</v>
      </c>
      <c r="F2064" s="2" t="str">
        <f t="shared" si="224"/>
        <v>STEEL</v>
      </c>
      <c r="G2064" s="2" t="str">
        <f t="shared" si="225"/>
        <v>LUNCH BOX-6531</v>
      </c>
      <c r="H2064" s="2" t="str">
        <f t="shared" si="226"/>
        <v>TOTAL NET WT.596.40KGS</v>
      </c>
      <c r="I2064" s="15" t="str">
        <f t="shared" si="227"/>
        <v/>
      </c>
      <c r="J2064" s="15" t="str">
        <f t="shared" si="230"/>
        <v/>
      </c>
      <c r="K2064" s="2">
        <f ca="1">IFERROR(
TRIM(_xlfn.TEXTAFTER(_xlfn.TEXTBEFORE(_xlfn.TEXTAFTER(tblRaw[[#This Row],[GOODS DESCRIPTION]],"QTY"),"/")," ")),
tblRaw[[#This Row],[Unit of measure]]
)</f>
        <v>0</v>
      </c>
      <c r="L2064" s="2" t="str">
        <f t="shared" si="228"/>
        <v/>
      </c>
      <c r="M2064" s="2" t="str">
        <f t="shared" si="229"/>
        <v/>
      </c>
      <c r="N2064" s="2">
        <v>2016</v>
      </c>
      <c r="O2064" s="2" t="s">
        <v>1069</v>
      </c>
      <c r="P2064" s="2">
        <v>112.5794345</v>
      </c>
      <c r="Q2064" s="2">
        <v>226960.14</v>
      </c>
      <c r="R2064" s="2">
        <v>1.6458981660000001</v>
      </c>
      <c r="S2064" s="2">
        <v>3318.1307019999999</v>
      </c>
      <c r="T2064" s="6">
        <v>38805.699999999997</v>
      </c>
    </row>
    <row r="2065" spans="1:20">
      <c r="A2065" s="5" t="s">
        <v>12</v>
      </c>
      <c r="B2065" s="2" t="s">
        <v>2722</v>
      </c>
      <c r="C2065" s="2" t="s">
        <v>14</v>
      </c>
      <c r="D2065" s="3" t="s">
        <v>15</v>
      </c>
      <c r="E2065" s="2" t="s">
        <v>2726</v>
      </c>
      <c r="F2065" s="2" t="str">
        <f t="shared" si="224"/>
        <v>STEEL</v>
      </c>
      <c r="G2065" s="2" t="str">
        <f t="shared" si="225"/>
        <v>JAR - SALT &amp; PEPPER-MP-009</v>
      </c>
      <c r="H2065" s="2" t="str">
        <f t="shared" si="226"/>
        <v xml:space="preserve">TOTAL NET WT.302.40 KGS </v>
      </c>
      <c r="I2065" s="15" t="str">
        <f t="shared" si="227"/>
        <v>TOTAL</v>
      </c>
      <c r="J2065" s="15" t="str">
        <f t="shared" si="230"/>
        <v/>
      </c>
      <c r="K2065" s="2">
        <f ca="1">IFERROR(
TRIM(_xlfn.TEXTAFTER(_xlfn.TEXTBEFORE(_xlfn.TEXTAFTER(tblRaw[[#This Row],[GOODS DESCRIPTION]],"QTY"),"/")," ")),
tblRaw[[#This Row],[Unit of measure]]
)</f>
        <v>0</v>
      </c>
      <c r="L2065" s="2" t="str">
        <f t="shared" si="228"/>
        <v/>
      </c>
      <c r="M2065" s="2" t="str">
        <f t="shared" si="229"/>
        <v/>
      </c>
      <c r="N2065" s="2">
        <v>7200</v>
      </c>
      <c r="O2065" s="2" t="s">
        <v>1069</v>
      </c>
      <c r="P2065" s="2">
        <v>16.277016669999998</v>
      </c>
      <c r="Q2065" s="2">
        <v>117194.52</v>
      </c>
      <c r="R2065" s="2">
        <v>0.23796808</v>
      </c>
      <c r="S2065" s="2">
        <v>1713.370175</v>
      </c>
      <c r="T2065" s="6">
        <v>20037.900000000001</v>
      </c>
    </row>
    <row r="2066" spans="1:20">
      <c r="A2066" s="5" t="s">
        <v>12</v>
      </c>
      <c r="B2066" s="2" t="s">
        <v>2722</v>
      </c>
      <c r="C2066" s="2" t="s">
        <v>14</v>
      </c>
      <c r="D2066" s="3" t="s">
        <v>15</v>
      </c>
      <c r="E2066" s="2" t="s">
        <v>2727</v>
      </c>
      <c r="F2066" s="2" t="str">
        <f t="shared" si="224"/>
        <v>STEEL</v>
      </c>
      <c r="G2066" s="2" t="str">
        <f t="shared" si="225"/>
        <v>LUNCH BOX 3 LAYER-6505</v>
      </c>
      <c r="H2066" s="2" t="str">
        <f t="shared" si="226"/>
        <v>TOTAL NET WT.2271.76 KGS</v>
      </c>
      <c r="I2066" s="15" t="str">
        <f t="shared" si="227"/>
        <v/>
      </c>
      <c r="J2066" s="15" t="str">
        <f t="shared" si="230"/>
        <v/>
      </c>
      <c r="K2066" s="2">
        <f ca="1">IFERROR(
TRIM(_xlfn.TEXTAFTER(_xlfn.TEXTBEFORE(_xlfn.TEXTAFTER(tblRaw[[#This Row],[GOODS DESCRIPTION]],"QTY"),"/")," ")),
tblRaw[[#This Row],[Unit of measure]]
)</f>
        <v>0</v>
      </c>
      <c r="L2066" s="2" t="str">
        <f t="shared" si="228"/>
        <v/>
      </c>
      <c r="M2066" s="2" t="str">
        <f t="shared" si="229"/>
        <v/>
      </c>
      <c r="N2066" s="2">
        <v>3504</v>
      </c>
      <c r="O2066" s="2" t="s">
        <v>1069</v>
      </c>
      <c r="P2066" s="2">
        <v>248.82630710000001</v>
      </c>
      <c r="Q2066" s="2">
        <v>871887.38</v>
      </c>
      <c r="R2066" s="2">
        <v>3.6378115069999999</v>
      </c>
      <c r="S2066" s="2">
        <v>12746.891519999999</v>
      </c>
      <c r="T2066" s="6">
        <v>149075.29999999999</v>
      </c>
    </row>
    <row r="2067" spans="1:20">
      <c r="A2067" s="5" t="s">
        <v>12</v>
      </c>
      <c r="B2067" s="2" t="s">
        <v>2722</v>
      </c>
      <c r="C2067" s="2" t="s">
        <v>14</v>
      </c>
      <c r="D2067" s="3" t="s">
        <v>15</v>
      </c>
      <c r="E2067" s="2" t="s">
        <v>2728</v>
      </c>
      <c r="F2067" s="2" t="str">
        <f t="shared" si="224"/>
        <v>STEEL</v>
      </c>
      <c r="G2067" s="2" t="str">
        <f t="shared" si="225"/>
        <v>LUNCH BOX -6900</v>
      </c>
      <c r="H2067" s="2" t="str">
        <f t="shared" si="226"/>
        <v>TOTAL NET WT.1756.25 KGS</v>
      </c>
      <c r="I2067" s="15" t="str">
        <f t="shared" si="227"/>
        <v/>
      </c>
      <c r="J2067" s="15" t="str">
        <f t="shared" si="230"/>
        <v/>
      </c>
      <c r="K2067" s="2">
        <f ca="1">IFERROR(
TRIM(_xlfn.TEXTAFTER(_xlfn.TEXTBEFORE(_xlfn.TEXTAFTER(tblRaw[[#This Row],[GOODS DESCRIPTION]],"QTY"),"/")," ")),
tblRaw[[#This Row],[Unit of measure]]
)</f>
        <v>0</v>
      </c>
      <c r="L2067" s="2" t="str">
        <f t="shared" si="228"/>
        <v/>
      </c>
      <c r="M2067" s="2" t="str">
        <f t="shared" si="229"/>
        <v/>
      </c>
      <c r="N2067" s="2">
        <v>15000</v>
      </c>
      <c r="O2067" s="2" t="s">
        <v>1069</v>
      </c>
      <c r="P2067" s="2">
        <v>55.973644669999999</v>
      </c>
      <c r="Q2067" s="2">
        <v>839604.67</v>
      </c>
      <c r="R2067" s="2">
        <v>0.81832813800000004</v>
      </c>
      <c r="S2067" s="2">
        <v>12274.92208</v>
      </c>
      <c r="T2067" s="6">
        <v>143555.6</v>
      </c>
    </row>
    <row r="2068" spans="1:20">
      <c r="A2068" s="5" t="s">
        <v>12</v>
      </c>
      <c r="B2068" s="2" t="s">
        <v>2729</v>
      </c>
      <c r="C2068" s="2" t="s">
        <v>14</v>
      </c>
      <c r="D2068" s="3" t="s">
        <v>15</v>
      </c>
      <c r="E2068" s="2" t="s">
        <v>2730</v>
      </c>
      <c r="F2068" s="2" t="str">
        <f t="shared" si="224"/>
        <v>STAINLESS</v>
      </c>
      <c r="G2068" s="2" t="str">
        <f t="shared" si="225"/>
        <v>STEEL SPORTS BOTTLE 750ML S-308-C6-NP-20</v>
      </c>
      <c r="H2068" s="2" t="str">
        <f t="shared" si="226"/>
        <v>TOTAL NET WT.3568.32 KGS</v>
      </c>
      <c r="I2068" s="15" t="str">
        <f t="shared" si="227"/>
        <v>TOTAL</v>
      </c>
      <c r="J2068" s="15" t="str">
        <f t="shared" si="230"/>
        <v/>
      </c>
      <c r="K2068" s="2">
        <f ca="1">IFERROR(
TRIM(_xlfn.TEXTAFTER(_xlfn.TEXTBEFORE(_xlfn.TEXTAFTER(tblRaw[[#This Row],[GOODS DESCRIPTION]],"QTY"),"/")," ")),
tblRaw[[#This Row],[Unit of measure]]
)</f>
        <v>0</v>
      </c>
      <c r="L2068" s="2" t="str">
        <f t="shared" si="228"/>
        <v/>
      </c>
      <c r="M2068" s="2" t="str">
        <f t="shared" si="229"/>
        <v/>
      </c>
      <c r="N2068" s="2">
        <v>21240</v>
      </c>
      <c r="O2068" s="2" t="s">
        <v>1069</v>
      </c>
      <c r="P2068" s="2">
        <v>76.297635589999999</v>
      </c>
      <c r="Q2068" s="2">
        <v>1620561.78</v>
      </c>
      <c r="R2068" s="2">
        <v>1.1154625090000001</v>
      </c>
      <c r="S2068" s="2">
        <v>23692.42368</v>
      </c>
      <c r="T2068" s="6">
        <v>277083.7</v>
      </c>
    </row>
    <row r="2069" spans="1:20">
      <c r="A2069" s="5" t="s">
        <v>12</v>
      </c>
      <c r="B2069" s="2" t="s">
        <v>2729</v>
      </c>
      <c r="C2069" s="2" t="s">
        <v>14</v>
      </c>
      <c r="D2069" s="3" t="s">
        <v>15</v>
      </c>
      <c r="E2069" s="2" t="s">
        <v>2731</v>
      </c>
      <c r="F2069" s="2" t="str">
        <f t="shared" si="224"/>
        <v>STAINLESS</v>
      </c>
      <c r="G2069" s="2" t="str">
        <f t="shared" si="225"/>
        <v>STEEL SPORTS BOTTLE 600ML S115 -NP-21</v>
      </c>
      <c r="H2069" s="2" t="str">
        <f t="shared" si="226"/>
        <v>TOTAL NET WT . 3653.28 KGS</v>
      </c>
      <c r="I2069" s="15" t="str">
        <f t="shared" si="227"/>
        <v>TOTAL</v>
      </c>
      <c r="J2069" s="15" t="str">
        <f t="shared" si="230"/>
        <v/>
      </c>
      <c r="K2069" s="2">
        <f ca="1">IFERROR(
TRIM(_xlfn.TEXTAFTER(_xlfn.TEXTBEFORE(_xlfn.TEXTAFTER(tblRaw[[#This Row],[GOODS DESCRIPTION]],"QTY"),"/")," ")),
tblRaw[[#This Row],[Unit of measure]]
)</f>
        <v>0</v>
      </c>
      <c r="L2069" s="2" t="str">
        <f t="shared" si="228"/>
        <v/>
      </c>
      <c r="M2069" s="2" t="str">
        <f t="shared" si="229"/>
        <v/>
      </c>
      <c r="N2069" s="2">
        <v>21240</v>
      </c>
      <c r="O2069" s="2" t="s">
        <v>1069</v>
      </c>
      <c r="P2069" s="2">
        <v>84.119387950000004</v>
      </c>
      <c r="Q2069" s="2">
        <v>1786695.8</v>
      </c>
      <c r="R2069" s="2">
        <v>1.229815613</v>
      </c>
      <c r="S2069" s="2">
        <v>26121.283630000002</v>
      </c>
      <c r="T2069" s="6">
        <v>305489.2</v>
      </c>
    </row>
    <row r="2070" spans="1:20">
      <c r="A2070" s="5" t="s">
        <v>12</v>
      </c>
      <c r="B2070" s="2" t="s">
        <v>2732</v>
      </c>
      <c r="C2070" s="2" t="s">
        <v>14</v>
      </c>
      <c r="D2070" s="3" t="s">
        <v>15</v>
      </c>
      <c r="E2070" s="2" t="s">
        <v>2733</v>
      </c>
      <c r="F2070" s="2" t="str">
        <f t="shared" si="224"/>
        <v>STEEL</v>
      </c>
      <c r="G2070" s="2" t="str">
        <f t="shared" si="225"/>
        <v>HOOK 3PCS-RJ-409</v>
      </c>
      <c r="H2070" s="2" t="str">
        <f t="shared" si="226"/>
        <v>TOTAL NET WT985.97. KGS</v>
      </c>
      <c r="I2070" s="15" t="str">
        <f t="shared" si="227"/>
        <v>TOTAL</v>
      </c>
      <c r="J2070" s="15" t="str">
        <f t="shared" si="230"/>
        <v/>
      </c>
      <c r="K2070" s="2">
        <f ca="1">IFERROR(
TRIM(_xlfn.TEXTAFTER(_xlfn.TEXTBEFORE(_xlfn.TEXTAFTER(tblRaw[[#This Row],[GOODS DESCRIPTION]],"QTY"),"/")," ")),
tblRaw[[#This Row],[Unit of measure]]
)</f>
        <v>0</v>
      </c>
      <c r="L2070" s="2" t="str">
        <f t="shared" si="228"/>
        <v/>
      </c>
      <c r="M2070" s="2" t="str">
        <f t="shared" si="229"/>
        <v/>
      </c>
      <c r="N2070" s="2">
        <v>24048</v>
      </c>
      <c r="O2070" s="2" t="s">
        <v>2187</v>
      </c>
      <c r="P2070" s="2">
        <v>37.031334409999999</v>
      </c>
      <c r="Q2070" s="2">
        <v>890529.53</v>
      </c>
      <c r="R2070" s="2">
        <v>0.53590932599999996</v>
      </c>
      <c r="S2070" s="2">
        <v>12887.54747</v>
      </c>
      <c r="T2070" s="6">
        <v>152262.79999999999</v>
      </c>
    </row>
    <row r="2071" spans="1:20">
      <c r="A2071" s="5" t="s">
        <v>12</v>
      </c>
      <c r="B2071" s="2" t="s">
        <v>2732</v>
      </c>
      <c r="C2071" s="2" t="s">
        <v>14</v>
      </c>
      <c r="D2071" s="3" t="s">
        <v>18</v>
      </c>
      <c r="E2071" s="2" t="s">
        <v>2734</v>
      </c>
      <c r="F2071" s="2" t="str">
        <f t="shared" si="224"/>
        <v>STEEL</v>
      </c>
      <c r="G2071" s="2" t="str">
        <f t="shared" si="225"/>
        <v>SCRUBBER 3 PCS SET-ANGW11</v>
      </c>
      <c r="H2071" s="2" t="str">
        <f t="shared" si="226"/>
        <v>TOTAL NET WT.7392 KGS</v>
      </c>
      <c r="I2071" s="15" t="str">
        <f t="shared" si="227"/>
        <v>TOTAL</v>
      </c>
      <c r="J2071" s="15" t="str">
        <f t="shared" si="230"/>
        <v/>
      </c>
      <c r="K2071" s="2">
        <f ca="1">IFERROR(
TRIM(_xlfn.TEXTAFTER(_xlfn.TEXTBEFORE(_xlfn.TEXTAFTER(tblRaw[[#This Row],[GOODS DESCRIPTION]],"QTY"),"/")," ")),
tblRaw[[#This Row],[Unit of measure]]
)</f>
        <v>0</v>
      </c>
      <c r="L2071" s="2" t="str">
        <f t="shared" si="228"/>
        <v/>
      </c>
      <c r="M2071" s="2" t="str">
        <f t="shared" si="229"/>
        <v/>
      </c>
      <c r="N2071" s="2">
        <v>118272</v>
      </c>
      <c r="O2071" s="2" t="s">
        <v>2187</v>
      </c>
      <c r="P2071" s="2">
        <v>10.88972064</v>
      </c>
      <c r="Q2071" s="2">
        <v>1287949.04</v>
      </c>
      <c r="R2071" s="2">
        <v>0.15759364200000001</v>
      </c>
      <c r="S2071" s="2">
        <v>18638.915199999999</v>
      </c>
      <c r="T2071" s="6">
        <v>220213.5</v>
      </c>
    </row>
    <row r="2072" spans="1:20">
      <c r="A2072" s="5" t="s">
        <v>12</v>
      </c>
      <c r="B2072" s="2" t="s">
        <v>2732</v>
      </c>
      <c r="C2072" s="2" t="s">
        <v>14</v>
      </c>
      <c r="D2072" s="3" t="s">
        <v>15</v>
      </c>
      <c r="E2072" s="2" t="s">
        <v>2735</v>
      </c>
      <c r="F2072" s="2" t="str">
        <f t="shared" si="224"/>
        <v>STEEL</v>
      </c>
      <c r="G2072" s="2" t="str">
        <f t="shared" si="225"/>
        <v>PEELER -MP-196</v>
      </c>
      <c r="H2072" s="2" t="str">
        <f t="shared" si="226"/>
        <v>TOTAL NET WT.34.128 KGS</v>
      </c>
      <c r="I2072" s="15" t="str">
        <f t="shared" si="227"/>
        <v>TOTAL</v>
      </c>
      <c r="J2072" s="15" t="str">
        <f t="shared" si="230"/>
        <v/>
      </c>
      <c r="K2072" s="2">
        <f ca="1">IFERROR(
TRIM(_xlfn.TEXTAFTER(_xlfn.TEXTBEFORE(_xlfn.TEXTAFTER(tblRaw[[#This Row],[GOODS DESCRIPTION]],"QTY"),"/")," ")),
tblRaw[[#This Row],[Unit of measure]]
)</f>
        <v>0</v>
      </c>
      <c r="L2072" s="2" t="str">
        <f t="shared" si="228"/>
        <v/>
      </c>
      <c r="M2072" s="2" t="str">
        <f t="shared" si="229"/>
        <v/>
      </c>
      <c r="N2072" s="2">
        <v>432</v>
      </c>
      <c r="O2072" s="2" t="s">
        <v>1069</v>
      </c>
      <c r="P2072" s="2">
        <v>36.920856479999998</v>
      </c>
      <c r="Q2072" s="2">
        <v>15949.81</v>
      </c>
      <c r="R2072" s="2">
        <v>0.53431051299999999</v>
      </c>
      <c r="S2072" s="2">
        <v>230.8221418</v>
      </c>
      <c r="T2072" s="6">
        <v>2727.2</v>
      </c>
    </row>
    <row r="2073" spans="1:20">
      <c r="A2073" s="5" t="s">
        <v>12</v>
      </c>
      <c r="B2073" s="2" t="s">
        <v>2736</v>
      </c>
      <c r="C2073" s="2" t="s">
        <v>14</v>
      </c>
      <c r="D2073" s="3" t="s">
        <v>15</v>
      </c>
      <c r="E2073" s="2" t="s">
        <v>2737</v>
      </c>
      <c r="F2073" s="2" t="str">
        <f t="shared" si="224"/>
        <v>STEEL</v>
      </c>
      <c r="G2073" s="2" t="str">
        <f t="shared" si="225"/>
        <v>PEELER-MP-196</v>
      </c>
      <c r="H2073" s="2" t="str">
        <f t="shared" si="226"/>
        <v>TOTAL NET WT.1672.27 KGS</v>
      </c>
      <c r="I2073" s="15" t="str">
        <f t="shared" si="227"/>
        <v>TOTAL</v>
      </c>
      <c r="J2073" s="15" t="str">
        <f t="shared" si="230"/>
        <v/>
      </c>
      <c r="K2073" s="2">
        <f ca="1">IFERROR(
TRIM(_xlfn.TEXTAFTER(_xlfn.TEXTBEFORE(_xlfn.TEXTAFTER(tblRaw[[#This Row],[GOODS DESCRIPTION]],"QTY"),"/")," ")),
tblRaw[[#This Row],[Unit of measure]]
)</f>
        <v>0</v>
      </c>
      <c r="L2073" s="2" t="str">
        <f t="shared" si="228"/>
        <v/>
      </c>
      <c r="M2073" s="2" t="str">
        <f t="shared" si="229"/>
        <v/>
      </c>
      <c r="N2073" s="2">
        <v>21168</v>
      </c>
      <c r="O2073" s="2" t="s">
        <v>1069</v>
      </c>
      <c r="P2073" s="2">
        <v>36.834676399999999</v>
      </c>
      <c r="Q2073" s="2">
        <v>779716.43</v>
      </c>
      <c r="R2073" s="2">
        <v>0.53306333400000006</v>
      </c>
      <c r="S2073" s="2">
        <v>11283.88466</v>
      </c>
      <c r="T2073" s="6">
        <v>133315.9</v>
      </c>
    </row>
    <row r="2074" spans="1:20">
      <c r="A2074" s="5" t="s">
        <v>12</v>
      </c>
      <c r="B2074" s="2" t="s">
        <v>2738</v>
      </c>
      <c r="C2074" s="2" t="s">
        <v>14</v>
      </c>
      <c r="D2074" s="3" t="s">
        <v>18</v>
      </c>
      <c r="E2074" s="2" t="s">
        <v>2739</v>
      </c>
      <c r="F2074" s="2" t="str">
        <f t="shared" si="224"/>
        <v>STEEL</v>
      </c>
      <c r="G2074" s="2" t="str">
        <f t="shared" si="225"/>
        <v>SCRUBBER-AISI430</v>
      </c>
      <c r="H2074" s="2" t="str">
        <f t="shared" si="226"/>
        <v>TOTAL NET WT.5472 KGS</v>
      </c>
      <c r="I2074" s="15" t="str">
        <f t="shared" si="227"/>
        <v/>
      </c>
      <c r="J2074" s="15" t="str">
        <f t="shared" si="230"/>
        <v/>
      </c>
      <c r="K2074" s="2">
        <f ca="1">IFERROR(
TRIM(_xlfn.TEXTAFTER(_xlfn.TEXTBEFORE(_xlfn.TEXTAFTER(tblRaw[[#This Row],[GOODS DESCRIPTION]],"QTY"),"/")," ")),
tblRaw[[#This Row],[Unit of measure]]
)</f>
        <v>0</v>
      </c>
      <c r="L2074" s="2" t="str">
        <f t="shared" si="228"/>
        <v/>
      </c>
      <c r="M2074" s="2" t="str">
        <f t="shared" si="229"/>
        <v/>
      </c>
      <c r="N2074" s="2">
        <v>273600</v>
      </c>
      <c r="O2074" s="2" t="s">
        <v>1069</v>
      </c>
      <c r="P2074" s="2">
        <v>4.7127486479999998</v>
      </c>
      <c r="Q2074" s="2">
        <v>1289408.03</v>
      </c>
      <c r="R2074" s="2">
        <v>6.8201862000000002E-2</v>
      </c>
      <c r="S2074" s="2">
        <v>18660.02938</v>
      </c>
      <c r="T2074" s="6">
        <v>220462.9</v>
      </c>
    </row>
    <row r="2075" spans="1:20">
      <c r="A2075" s="5" t="s">
        <v>12</v>
      </c>
      <c r="B2075" s="2" t="s">
        <v>2740</v>
      </c>
      <c r="C2075" s="2" t="s">
        <v>14</v>
      </c>
      <c r="D2075" s="3" t="s">
        <v>15</v>
      </c>
      <c r="E2075" s="2" t="s">
        <v>2741</v>
      </c>
      <c r="F2075" s="2" t="str">
        <f t="shared" si="224"/>
        <v>STEEL</v>
      </c>
      <c r="G2075" s="2" t="str">
        <f t="shared" si="225"/>
        <v>GRATER-ST-4</v>
      </c>
      <c r="H2075" s="2" t="str">
        <f t="shared" si="226"/>
        <v>TOTAL NET WT.3223.20KGS</v>
      </c>
      <c r="I2075" s="15" t="str">
        <f t="shared" si="227"/>
        <v/>
      </c>
      <c r="J2075" s="15" t="str">
        <f t="shared" si="230"/>
        <v/>
      </c>
      <c r="K2075" s="2">
        <f ca="1">IFERROR(
TRIM(_xlfn.TEXTAFTER(_xlfn.TEXTBEFORE(_xlfn.TEXTAFTER(tblRaw[[#This Row],[GOODS DESCRIPTION]],"QTY"),"/")," ")),
tblRaw[[#This Row],[Unit of measure]]
)</f>
        <v>0</v>
      </c>
      <c r="L2075" s="2" t="str">
        <f t="shared" si="228"/>
        <v/>
      </c>
      <c r="M2075" s="2" t="str">
        <f t="shared" si="229"/>
        <v/>
      </c>
      <c r="N2075" s="2">
        <v>20400</v>
      </c>
      <c r="O2075" s="2" t="s">
        <v>1069</v>
      </c>
      <c r="P2075" s="2">
        <v>51.854725979999998</v>
      </c>
      <c r="Q2075" s="2">
        <v>1057836.4099999999</v>
      </c>
      <c r="R2075" s="2">
        <v>0.75370241299999996</v>
      </c>
      <c r="S2075" s="2">
        <v>15375.52922</v>
      </c>
      <c r="T2075" s="6">
        <v>180868.8</v>
      </c>
    </row>
    <row r="2076" spans="1:20">
      <c r="A2076" s="5" t="s">
        <v>12</v>
      </c>
      <c r="B2076" s="2" t="s">
        <v>2740</v>
      </c>
      <c r="C2076" s="2" t="s">
        <v>14</v>
      </c>
      <c r="D2076" s="3" t="s">
        <v>15</v>
      </c>
      <c r="E2076" s="2" t="s">
        <v>2742</v>
      </c>
      <c r="F2076" s="2" t="str">
        <f t="shared" si="224"/>
        <v>STEEL</v>
      </c>
      <c r="G2076" s="2" t="str">
        <f t="shared" si="225"/>
        <v>PIZZA CUTTER- RJ-388</v>
      </c>
      <c r="H2076" s="2" t="str">
        <f t="shared" si="226"/>
        <v>TOTAL 1015.2 KGS</v>
      </c>
      <c r="I2076" s="15" t="str">
        <f t="shared" si="227"/>
        <v>TOTAL</v>
      </c>
      <c r="J2076" s="15" t="str">
        <f t="shared" si="230"/>
        <v/>
      </c>
      <c r="K2076" s="2">
        <f ca="1">IFERROR(
TRIM(_xlfn.TEXTAFTER(_xlfn.TEXTBEFORE(_xlfn.TEXTAFTER(tblRaw[[#This Row],[GOODS DESCRIPTION]],"QTY"),"/")," ")),
tblRaw[[#This Row],[Unit of measure]]
)</f>
        <v>0</v>
      </c>
      <c r="L2076" s="2" t="str">
        <f t="shared" si="228"/>
        <v/>
      </c>
      <c r="M2076" s="2" t="str">
        <f t="shared" si="229"/>
        <v/>
      </c>
      <c r="N2076" s="2">
        <v>10800</v>
      </c>
      <c r="O2076" s="2" t="s">
        <v>1069</v>
      </c>
      <c r="P2076" s="2">
        <v>33.751993519999999</v>
      </c>
      <c r="Q2076" s="2">
        <v>364521.53</v>
      </c>
      <c r="R2076" s="2">
        <v>0.49058130100000003</v>
      </c>
      <c r="S2076" s="2">
        <v>5298.2780519999997</v>
      </c>
      <c r="T2076" s="6">
        <v>62325.9</v>
      </c>
    </row>
    <row r="2077" spans="1:20">
      <c r="A2077" s="5" t="s">
        <v>12</v>
      </c>
      <c r="B2077" s="2" t="s">
        <v>2740</v>
      </c>
      <c r="C2077" s="2" t="s">
        <v>14</v>
      </c>
      <c r="D2077" s="3" t="s">
        <v>15</v>
      </c>
      <c r="E2077" s="2" t="s">
        <v>2743</v>
      </c>
      <c r="F2077" s="2" t="str">
        <f t="shared" si="224"/>
        <v>STEEL</v>
      </c>
      <c r="G2077" s="2" t="str">
        <f t="shared" si="225"/>
        <v>TEA STAINER-NP-55</v>
      </c>
      <c r="H2077" s="2" t="str">
        <f t="shared" si="226"/>
        <v>TOTAL NET WT.1861.20 KGS</v>
      </c>
      <c r="I2077" s="15" t="str">
        <f t="shared" si="227"/>
        <v>TOTAL</v>
      </c>
      <c r="J2077" s="15" t="str">
        <f t="shared" si="230"/>
        <v/>
      </c>
      <c r="K2077" s="2">
        <f ca="1">IFERROR(
TRIM(_xlfn.TEXTAFTER(_xlfn.TEXTBEFORE(_xlfn.TEXTAFTER(tblRaw[[#This Row],[GOODS DESCRIPTION]],"QTY"),"/")," ")),
tblRaw[[#This Row],[Unit of measure]]
)</f>
        <v>0</v>
      </c>
      <c r="L2077" s="2" t="str">
        <f t="shared" si="228"/>
        <v/>
      </c>
      <c r="M2077" s="2" t="str">
        <f t="shared" si="229"/>
        <v/>
      </c>
      <c r="N2077" s="2">
        <v>39600</v>
      </c>
      <c r="O2077" s="2" t="s">
        <v>1069</v>
      </c>
      <c r="P2077" s="2">
        <v>20.351402019999998</v>
      </c>
      <c r="Q2077" s="2">
        <v>805915.52</v>
      </c>
      <c r="R2077" s="2">
        <v>0.29580526200000001</v>
      </c>
      <c r="S2077" s="2">
        <v>11713.888370000001</v>
      </c>
      <c r="T2077" s="6">
        <v>137795.4</v>
      </c>
    </row>
    <row r="2078" spans="1:20">
      <c r="A2078" s="5" t="s">
        <v>12</v>
      </c>
      <c r="B2078" s="2" t="s">
        <v>2740</v>
      </c>
      <c r="C2078" s="2" t="s">
        <v>14</v>
      </c>
      <c r="D2078" s="3" t="s">
        <v>15</v>
      </c>
      <c r="E2078" s="2" t="s">
        <v>2744</v>
      </c>
      <c r="F2078" s="2" t="str">
        <f t="shared" si="224"/>
        <v>STEEL</v>
      </c>
      <c r="G2078" s="2" t="str">
        <f t="shared" si="225"/>
        <v>TEA STAINER-NP-54</v>
      </c>
      <c r="H2078" s="2" t="str">
        <f t="shared" si="226"/>
        <v>TOTAL NET WT.1468.80 KGS</v>
      </c>
      <c r="I2078" s="15" t="str">
        <f t="shared" si="227"/>
        <v>TOTAL</v>
      </c>
      <c r="J2078" s="15" t="str">
        <f t="shared" si="230"/>
        <v/>
      </c>
      <c r="K2078" s="2">
        <f ca="1">IFERROR(
TRIM(_xlfn.TEXTAFTER(_xlfn.TEXTBEFORE(_xlfn.TEXTAFTER(tblRaw[[#This Row],[GOODS DESCRIPTION]],"QTY"),"/")," ")),
tblRaw[[#This Row],[Unit of measure]]
)</f>
        <v>0</v>
      </c>
      <c r="L2078" s="2" t="str">
        <f t="shared" si="228"/>
        <v/>
      </c>
      <c r="M2078" s="2" t="str">
        <f t="shared" si="229"/>
        <v/>
      </c>
      <c r="N2078" s="2">
        <v>30600</v>
      </c>
      <c r="O2078" s="2" t="s">
        <v>1069</v>
      </c>
      <c r="P2078" s="2">
        <v>20.35140196</v>
      </c>
      <c r="Q2078" s="2">
        <v>622752.9</v>
      </c>
      <c r="R2078" s="2">
        <v>0.29580526099999999</v>
      </c>
      <c r="S2078" s="2">
        <v>9051.6409879999992</v>
      </c>
      <c r="T2078" s="6">
        <v>106478.3</v>
      </c>
    </row>
    <row r="2079" spans="1:20">
      <c r="A2079" s="5" t="s">
        <v>12</v>
      </c>
      <c r="B2079" s="2" t="s">
        <v>2745</v>
      </c>
      <c r="C2079" s="2" t="s">
        <v>14</v>
      </c>
      <c r="D2079" s="3" t="s">
        <v>15</v>
      </c>
      <c r="E2079" s="2" t="s">
        <v>2746</v>
      </c>
      <c r="F2079" s="2" t="str">
        <f t="shared" si="224"/>
        <v>STAINLESS</v>
      </c>
      <c r="G2079" s="2" t="str">
        <f t="shared" si="225"/>
        <v>STEEL SPORTS BOTTLE 600ML S-115 -NP-21</v>
      </c>
      <c r="H2079" s="2" t="str">
        <f t="shared" si="226"/>
        <v>TOTAL NET WT. 3909.06KGS</v>
      </c>
      <c r="I2079" s="15" t="str">
        <f t="shared" si="227"/>
        <v>TOTAL</v>
      </c>
      <c r="J2079" s="15" t="str">
        <f t="shared" si="230"/>
        <v/>
      </c>
      <c r="K2079" s="2">
        <f ca="1">IFERROR(
TRIM(_xlfn.TEXTAFTER(_xlfn.TEXTBEFORE(_xlfn.TEXTAFTER(tblRaw[[#This Row],[GOODS DESCRIPTION]],"QTY"),"/")," ")),
tblRaw[[#This Row],[Unit of measure]]
)</f>
        <v>0</v>
      </c>
      <c r="L2079" s="2" t="str">
        <f t="shared" si="228"/>
        <v/>
      </c>
      <c r="M2079" s="2" t="str">
        <f t="shared" si="229"/>
        <v/>
      </c>
      <c r="N2079" s="2">
        <v>22860</v>
      </c>
      <c r="O2079" s="2" t="s">
        <v>1069</v>
      </c>
      <c r="P2079" s="2">
        <v>84.736239280000007</v>
      </c>
      <c r="Q2079" s="2">
        <v>1937070.43</v>
      </c>
      <c r="R2079" s="2">
        <v>1.231631385</v>
      </c>
      <c r="S2079" s="2">
        <v>28155.09346</v>
      </c>
      <c r="T2079" s="6">
        <v>331200.2</v>
      </c>
    </row>
    <row r="2080" spans="1:20">
      <c r="A2080" s="11" t="s">
        <v>12</v>
      </c>
      <c r="B2080" s="12" t="s">
        <v>2745</v>
      </c>
      <c r="C2080" s="12" t="s">
        <v>14</v>
      </c>
      <c r="D2080" s="13" t="s">
        <v>15</v>
      </c>
      <c r="E2080" s="12" t="s">
        <v>2747</v>
      </c>
      <c r="F2080" s="12" t="str">
        <f t="shared" si="224"/>
        <v>STAINLESS</v>
      </c>
      <c r="G2080" s="12" t="str">
        <f t="shared" si="225"/>
        <v>STEEL SPORTS BOTTLE 750ML S-308-C6-NP-20</v>
      </c>
      <c r="H2080" s="12" t="str">
        <f t="shared" si="226"/>
        <v>TOTAL NET WT.284.83 KGS</v>
      </c>
      <c r="I2080" s="15" t="str">
        <f t="shared" si="227"/>
        <v>TOTAL</v>
      </c>
      <c r="J2080" s="15" t="str">
        <f t="shared" si="230"/>
        <v/>
      </c>
      <c r="K2080" s="12">
        <f ca="1">IFERROR(
TRIM(_xlfn.TEXTAFTER(_xlfn.TEXTBEFORE(_xlfn.TEXTAFTER(tblRaw[[#This Row],[GOODS DESCRIPTION]],"QTY"),"/")," ")),
tblRaw[[#This Row],[Unit of measure]]
)</f>
        <v>0</v>
      </c>
      <c r="L2080" s="12" t="str">
        <f t="shared" si="228"/>
        <v/>
      </c>
      <c r="M2080" s="12" t="str">
        <f t="shared" si="229"/>
        <v/>
      </c>
      <c r="N2080" s="12">
        <v>1656</v>
      </c>
      <c r="O2080" s="12" t="s">
        <v>1069</v>
      </c>
      <c r="P2080" s="12">
        <v>79.149233089999996</v>
      </c>
      <c r="Q2080" s="12">
        <v>131071.13</v>
      </c>
      <c r="R2080" s="12">
        <v>1.1504249</v>
      </c>
      <c r="S2080" s="12">
        <v>1905.1036340000001</v>
      </c>
      <c r="T2080" s="14">
        <v>22410.6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6812-6968-44A4-8C7E-B3F4A5807D85}">
  <dimension ref="A1:V2080"/>
  <sheetViews>
    <sheetView topLeftCell="C1" workbookViewId="0">
      <selection activeCell="G3" sqref="G3"/>
    </sheetView>
  </sheetViews>
  <sheetFormatPr defaultRowHeight="14.4"/>
  <cols>
    <col min="1" max="1" width="16.6640625" bestFit="1" customWidth="1"/>
    <col min="2" max="2" width="10.6640625" bestFit="1" customWidth="1"/>
    <col min="4" max="4" width="11" bestFit="1" customWidth="1"/>
    <col min="5" max="5" width="14" bestFit="1" customWidth="1"/>
    <col min="6" max="6" width="17.77734375" bestFit="1" customWidth="1"/>
    <col min="7" max="7" width="29.44140625" customWidth="1"/>
    <col min="8" max="8" width="17.33203125" bestFit="1" customWidth="1"/>
    <col min="9" max="9" width="15.21875" bestFit="1" customWidth="1"/>
    <col min="11" max="11" width="18.33203125" customWidth="1"/>
    <col min="12" max="12" width="24.88671875" customWidth="1"/>
    <col min="14" max="14" width="12" customWidth="1"/>
    <col min="18" max="18" width="17.109375" customWidth="1"/>
    <col min="20" max="20" width="16.21875" customWidth="1"/>
    <col min="22" max="22" width="22.109375" bestFit="1" customWidth="1"/>
  </cols>
  <sheetData>
    <row r="1" spans="1:22" s="23" customFormat="1" ht="28.8">
      <c r="A1" s="21" t="s">
        <v>0</v>
      </c>
      <c r="B1" s="22" t="s">
        <v>1</v>
      </c>
      <c r="C1" s="23" t="s">
        <v>2762</v>
      </c>
      <c r="D1" s="22" t="s">
        <v>2</v>
      </c>
      <c r="E1" s="22" t="s">
        <v>3</v>
      </c>
      <c r="F1" s="23" t="s">
        <v>2763</v>
      </c>
      <c r="G1" s="22" t="s">
        <v>4</v>
      </c>
      <c r="H1" s="23" t="s">
        <v>2764</v>
      </c>
      <c r="I1" s="23" t="s">
        <v>2765</v>
      </c>
      <c r="J1" s="23" t="s">
        <v>2754</v>
      </c>
      <c r="K1" s="24" t="s">
        <v>2777</v>
      </c>
      <c r="L1" s="24" t="s">
        <v>2776</v>
      </c>
      <c r="M1" s="23" t="s">
        <v>2775</v>
      </c>
      <c r="N1" s="24" t="s">
        <v>2774</v>
      </c>
      <c r="O1" s="23" t="s">
        <v>2773</v>
      </c>
      <c r="P1" s="23" t="s">
        <v>2772</v>
      </c>
      <c r="Q1" s="23" t="s">
        <v>2771</v>
      </c>
      <c r="R1" s="24" t="s">
        <v>2770</v>
      </c>
      <c r="S1" s="23" t="s">
        <v>2769</v>
      </c>
      <c r="T1" s="24" t="s">
        <v>2768</v>
      </c>
      <c r="U1" s="23" t="s">
        <v>2767</v>
      </c>
      <c r="V1" s="23" t="s">
        <v>2766</v>
      </c>
    </row>
    <row r="2" spans="1:22">
      <c r="A2" s="5" t="s">
        <v>12</v>
      </c>
      <c r="B2" s="2" t="s">
        <v>13</v>
      </c>
      <c r="C2">
        <f>YEAR(B2)</f>
        <v>2025</v>
      </c>
      <c r="D2" s="2" t="s">
        <v>14</v>
      </c>
      <c r="E2" s="3" t="s">
        <v>15</v>
      </c>
      <c r="F2" t="str">
        <f>LEFT(E2,2)</f>
        <v>73</v>
      </c>
      <c r="G2" s="2" t="s">
        <v>16</v>
      </c>
      <c r="H2" t="str">
        <f>IFERROR(LEFT(G2, FIND(" ",G2)), "")</f>
        <v xml:space="preserve">TH5170 </v>
      </c>
      <c r="I2" t="str" cm="1">
        <f t="array" ref="I2">IFERROR(INDEX(_xlfn.TEXTSPLIT(E2," "),1), "")</f>
        <v>73239990</v>
      </c>
      <c r="J2" t="s">
        <v>2778</v>
      </c>
      <c r="K2" t="str" cm="1">
        <f t="array" ref="K2">IF(ISERROR(SEARCH("QTY:", G2)), IF(ISERROR(SEARCH("TOTAL ", G2)), Raw [1]Data!N2, TRIM(MID(G2, SEARCH("TOTAL ", G2)+6, SEARCH(" ", G2&amp;" ", SEARCH("TOTAL ", G2)+6) - SEARCH("TOTAL ", G2) - 6))), TRIM(MID(G2, SEARCH("QTY:", G2)+4, SEARCH(" ", G2, SEARCH("QTY:", G2)+4) - SEARCH("QTY:", G2) - 4)))</f>
        <v>600</v>
      </c>
      <c r="L2" s="19"/>
      <c r="M2" t="str">
        <f>K2</f>
        <v>600</v>
      </c>
      <c r="N2">
        <f>L2</f>
        <v>0</v>
      </c>
      <c r="O2" t="str" cm="1">
        <f t="array" ref="O2">IF(ISERROR(SEARCH("USD ", G2)), Raw [1]Data!S2, TRIM(MID(G2, SEARCH("USD ", G2)+4, SEARCH(" ", G2&amp;" ", SEARCH("USD ", G2)+4) - SEARCH("USD ", G2) - 4)))</f>
        <v>2.03</v>
      </c>
      <c r="P2">
        <f>O2*M2</f>
        <v>1217.9999999999998</v>
      </c>
      <c r="Q2" t="e" cm="1">
        <f t="array" ref="Q2">Raw [1]Data!P2</f>
        <v>#NAME?</v>
      </c>
      <c r="R2" t="e" cm="1">
        <f t="array" ref="R2">Raw [1]Data!Q2</f>
        <v>#NAME?</v>
      </c>
      <c r="S2" t="e" cm="1">
        <f t="array" ref="S2">Raw [1]Data!T2</f>
        <v>#NAME?</v>
      </c>
      <c r="T2" t="e">
        <f>S2/M2</f>
        <v>#NAME?</v>
      </c>
      <c r="U2" t="e">
        <f>IF(R2&lt;&gt;0, (S2/R2)*100, 0)</f>
        <v>#NAME?</v>
      </c>
      <c r="V2" t="str">
        <f>IF(OR(E2=73239990,E2=73231000,E2=73239390),"Steel","Other")</f>
        <v>Other</v>
      </c>
    </row>
    <row r="3" spans="1:22">
      <c r="A3" s="5" t="s">
        <v>12</v>
      </c>
      <c r="B3" s="2" t="s">
        <v>13</v>
      </c>
      <c r="C3">
        <f t="shared" ref="C3:C66" si="0">YEAR(B3)</f>
        <v>2025</v>
      </c>
      <c r="D3" s="2" t="s">
        <v>14</v>
      </c>
      <c r="E3" s="3" t="s">
        <v>18</v>
      </c>
      <c r="F3" t="str">
        <f t="shared" ref="F3:F66" si="1">LEFT(E3,2)</f>
        <v>73</v>
      </c>
      <c r="G3" s="2" t="s">
        <v>19</v>
      </c>
      <c r="H3" t="str">
        <f t="shared" ref="H3:H66" si="2">IFERROR(LEFT(G3, FIND(" ",G3)), "")</f>
        <v xml:space="preserve">8001-2 </v>
      </c>
      <c r="I3" t="str" cm="1">
        <f t="array" ref="I3">IFERROR(INDEX(_xlfn.TEXTSPLIT(E3," "),1), "")</f>
        <v>73231000</v>
      </c>
      <c r="J3" t="s">
        <v>2779</v>
      </c>
      <c r="K3" t="str" cm="1">
        <f t="array" ref="K3">IF(ISERROR(SEARCH("QTY:", G3)), IF(ISERROR(SEARCH("TOTAL ", G3)), Raw [1]Data!N3, TRIM(MID(G3, SEARCH("TOTAL ", G3)+6, SEARCH(" ", G3&amp;" ", SEARCH("TOTAL ", G3)+6) - SEARCH("TOTAL ", G3) - 6))), TRIM(MID(G3, SEARCH("QTY:", G3)+4, SEARCH(" ", G3, SEARCH("QTY:", G3)+4) - SEARCH("QTY:", G3) - 4)))</f>
        <v/>
      </c>
      <c r="M3" t="str">
        <f t="shared" ref="M3:M66" si="3">K3</f>
        <v/>
      </c>
      <c r="N3">
        <f t="shared" ref="N3:N66" si="4">L3</f>
        <v>0</v>
      </c>
      <c r="O3" t="str" cm="1">
        <f t="array" ref="O3">IF(ISERROR(SEARCH("USD ", G3)), Raw [1]Data!S3, TRIM(MID(G3, SEARCH("USD ", G3)+4, SEARCH(" ", G3&amp;" ", SEARCH("USD ", G3)+4) - SEARCH("USD ", G3) - 4)))</f>
        <v>0.139</v>
      </c>
      <c r="P3" t="e">
        <f t="shared" ref="P3:P66" si="5">O3*M3</f>
        <v>#VALUE!</v>
      </c>
      <c r="Q3" t="e" cm="1">
        <f t="array" ref="Q3">Raw [1]Data!P3</f>
        <v>#NAME?</v>
      </c>
      <c r="R3" t="e" cm="1">
        <f t="array" ref="R3">Raw [1]Data!Q3</f>
        <v>#NAME?</v>
      </c>
      <c r="S3" t="e" cm="1">
        <f t="array" ref="S3">Raw [1]Data!T3</f>
        <v>#NAME?</v>
      </c>
      <c r="T3" t="e">
        <f t="shared" ref="T3:T66" si="6">S3/M3</f>
        <v>#NAME?</v>
      </c>
      <c r="U3" t="e">
        <f t="shared" ref="U3:U66" si="7">IF(R3&lt;&gt;0, (S3/R3)*100, 0)</f>
        <v>#NAME?</v>
      </c>
      <c r="V3" t="str">
        <f t="shared" ref="V3:V66" si="8">IF(OR(E3=73239990,E3=73231000,E3=73239390),"Steel","Other")</f>
        <v>Other</v>
      </c>
    </row>
    <row r="4" spans="1:22">
      <c r="A4" s="5" t="s">
        <v>12</v>
      </c>
      <c r="B4" s="2" t="s">
        <v>20</v>
      </c>
      <c r="C4">
        <f t="shared" si="0"/>
        <v>2025</v>
      </c>
      <c r="D4" s="2" t="s">
        <v>14</v>
      </c>
      <c r="E4" s="3" t="s">
        <v>15</v>
      </c>
      <c r="F4" t="str">
        <f t="shared" si="1"/>
        <v>73</v>
      </c>
      <c r="G4" s="2" t="s">
        <v>21</v>
      </c>
      <c r="H4" t="str">
        <f t="shared" si="2"/>
        <v xml:space="preserve">MILD </v>
      </c>
      <c r="I4" t="str" cm="1">
        <f t="array" ref="I4">IFERROR(INDEX(_xlfn.TEXTSPLIT(E4," "),1), "")</f>
        <v>73239990</v>
      </c>
      <c r="J4" t="s">
        <v>2780</v>
      </c>
      <c r="K4" t="str" cm="1">
        <f t="array" ref="K4">IF(ISERROR(SEARCH("QTY:", G4)), IF(ISERROR(SEARCH("TOTAL ", G4)), Raw [1]Data!N4, TRIM(MID(G4, SEARCH("TOTAL ", G4)+6, SEARCH(" ", G4&amp;" ", SEARCH("TOTAL ", G4)+6) - SEARCH("TOTAL ", G4) - 6))), TRIM(MID(G4, SEARCH("QTY:", G4)+4, SEARCH(" ", G4, SEARCH("QTY:", G4)+4) - SEARCH("QTY:", G4) - 4)))</f>
        <v/>
      </c>
      <c r="M4" t="str">
        <f t="shared" si="3"/>
        <v/>
      </c>
      <c r="N4">
        <f t="shared" si="4"/>
        <v>0</v>
      </c>
      <c r="O4" t="e" cm="1">
        <f t="array" ref="O4">IF(ISERROR(SEARCH("USD ", G4)), Raw [1]Data!S4, TRIM(MID(G4, SEARCH("USD ", G4)+4, SEARCH(" ", G4&amp;" ", SEARCH("USD ", G4)+4) - SEARCH("USD ", G4) - 4)))</f>
        <v>#NAME?</v>
      </c>
      <c r="P4" t="e">
        <f t="shared" si="5"/>
        <v>#NAME?</v>
      </c>
      <c r="Q4" t="e" cm="1">
        <f t="array" ref="Q4">Raw [1]Data!P4</f>
        <v>#NAME?</v>
      </c>
      <c r="R4" t="e" cm="1">
        <f t="array" ref="R4">Raw [1]Data!Q4</f>
        <v>#NAME?</v>
      </c>
      <c r="S4" t="e" cm="1">
        <f t="array" ref="S4">Raw [1]Data!T4</f>
        <v>#NAME?</v>
      </c>
      <c r="T4" t="e">
        <f t="shared" si="6"/>
        <v>#NAME?</v>
      </c>
      <c r="U4" t="e">
        <f t="shared" si="7"/>
        <v>#NAME?</v>
      </c>
      <c r="V4" t="str">
        <f t="shared" si="8"/>
        <v>Other</v>
      </c>
    </row>
    <row r="5" spans="1:22">
      <c r="A5" s="5" t="s">
        <v>12</v>
      </c>
      <c r="B5" s="2" t="s">
        <v>22</v>
      </c>
      <c r="C5">
        <f t="shared" si="0"/>
        <v>2025</v>
      </c>
      <c r="D5" s="2" t="s">
        <v>14</v>
      </c>
      <c r="E5" s="3" t="s">
        <v>15</v>
      </c>
      <c r="F5" t="str">
        <f t="shared" si="1"/>
        <v>73</v>
      </c>
      <c r="G5" s="2" t="s">
        <v>23</v>
      </c>
      <c r="H5" t="str">
        <f t="shared" si="2"/>
        <v xml:space="preserve">SB-12 </v>
      </c>
      <c r="I5" t="str" cm="1">
        <f t="array" ref="I5">IFERROR(INDEX(_xlfn.TEXTSPLIT(E5," "),1), "")</f>
        <v>73239990</v>
      </c>
      <c r="J5" t="s">
        <v>2779</v>
      </c>
      <c r="K5" t="e" cm="1">
        <f t="array" ref="K5">IF(ISERROR(SEARCH("QTY:", G5)), IF(ISERROR(SEARCH("TOTAL ", G5)), Raw [1]Data!N5, TRIM(MID(G5, SEARCH("TOTAL ", G5)+6, SEARCH(" ", G5&amp;" ", SEARCH("TOTAL ", G5)+6) - SEARCH("TOTAL ", G5) - 6))), TRIM(MID(G5, SEARCH("QTY:", G5)+4, SEARCH(" ", G5, SEARCH("QTY:", G5)+4) - SEARCH("QTY:", G5) - 4)))</f>
        <v>#NAME?</v>
      </c>
      <c r="M5" t="e">
        <f t="shared" si="3"/>
        <v>#NAME?</v>
      </c>
      <c r="N5">
        <f t="shared" si="4"/>
        <v>0</v>
      </c>
      <c r="O5" t="str" cm="1">
        <f t="array" ref="O5">IF(ISERROR(SEARCH("USD ", G5)), Raw [1]Data!S5, TRIM(MID(G5, SEARCH("USD ", G5)+4, SEARCH(" ", G5&amp;" ", SEARCH("USD ", G5)+4) - SEARCH("USD ", G5) - 4)))</f>
        <v>0.973</v>
      </c>
      <c r="P5" t="e">
        <f t="shared" si="5"/>
        <v>#NAME?</v>
      </c>
      <c r="Q5" t="e" cm="1">
        <f t="array" ref="Q5">Raw [1]Data!P5</f>
        <v>#NAME?</v>
      </c>
      <c r="R5" t="e" cm="1">
        <f t="array" ref="R5">Raw [1]Data!Q5</f>
        <v>#NAME?</v>
      </c>
      <c r="S5" t="e" cm="1">
        <f t="array" ref="S5">Raw [1]Data!T5</f>
        <v>#NAME?</v>
      </c>
      <c r="T5" t="e">
        <f t="shared" si="6"/>
        <v>#NAME?</v>
      </c>
      <c r="U5" t="e">
        <f t="shared" si="7"/>
        <v>#NAME?</v>
      </c>
      <c r="V5" t="str">
        <f t="shared" si="8"/>
        <v>Other</v>
      </c>
    </row>
    <row r="6" spans="1:22">
      <c r="A6" s="5" t="s">
        <v>12</v>
      </c>
      <c r="B6" s="2" t="s">
        <v>22</v>
      </c>
      <c r="C6">
        <f t="shared" si="0"/>
        <v>2025</v>
      </c>
      <c r="D6" s="2" t="s">
        <v>14</v>
      </c>
      <c r="E6" s="3" t="s">
        <v>15</v>
      </c>
      <c r="F6" t="str">
        <f t="shared" si="1"/>
        <v>73</v>
      </c>
      <c r="G6" s="2" t="s">
        <v>24</v>
      </c>
      <c r="H6" t="str">
        <f t="shared" si="2"/>
        <v xml:space="preserve">SB-12 </v>
      </c>
      <c r="I6" t="str" cm="1">
        <f t="array" ref="I6">IFERROR(INDEX(_xlfn.TEXTSPLIT(E6," "),1), "")</f>
        <v>73239990</v>
      </c>
      <c r="J6" t="s">
        <v>2781</v>
      </c>
      <c r="K6" t="e" cm="1">
        <f t="array" ref="K6">IF(ISERROR(SEARCH("QTY:", G6)), IF(ISERROR(SEARCH("TOTAL ", G6)), Raw [1]Data!N6, TRIM(MID(G6, SEARCH("TOTAL ", G6)+6, SEARCH(" ", G6&amp;" ", SEARCH("TOTAL ", G6)+6) - SEARCH("TOTAL ", G6) - 6))), TRIM(MID(G6, SEARCH("QTY:", G6)+4, SEARCH(" ", G6, SEARCH("QTY:", G6)+4) - SEARCH("QTY:", G6) - 4)))</f>
        <v>#NAME?</v>
      </c>
      <c r="M6" t="e">
        <f t="shared" si="3"/>
        <v>#NAME?</v>
      </c>
      <c r="N6">
        <f t="shared" si="4"/>
        <v>0</v>
      </c>
      <c r="O6" t="str" cm="1">
        <f t="array" ref="O6">IF(ISERROR(SEARCH("USD ", G6)), Raw [1]Data!S6, TRIM(MID(G6, SEARCH("USD ", G6)+4, SEARCH(" ", G6&amp;" ", SEARCH("USD ", G6)+4) - SEARCH("USD ", G6) - 4)))</f>
        <v>0.9718</v>
      </c>
      <c r="P6" t="e">
        <f t="shared" si="5"/>
        <v>#NAME?</v>
      </c>
      <c r="Q6" t="e" cm="1">
        <f t="array" ref="Q6">Raw [1]Data!P6</f>
        <v>#NAME?</v>
      </c>
      <c r="R6" t="e" cm="1">
        <f t="array" ref="R6">Raw [1]Data!Q6</f>
        <v>#NAME?</v>
      </c>
      <c r="S6" t="e" cm="1">
        <f t="array" ref="S6">Raw [1]Data!T6</f>
        <v>#NAME?</v>
      </c>
      <c r="T6" t="e">
        <f t="shared" si="6"/>
        <v>#NAME?</v>
      </c>
      <c r="U6" t="e">
        <f t="shared" si="7"/>
        <v>#NAME?</v>
      </c>
      <c r="V6" t="str">
        <f t="shared" si="8"/>
        <v>Other</v>
      </c>
    </row>
    <row r="7" spans="1:22">
      <c r="A7" s="5" t="s">
        <v>12</v>
      </c>
      <c r="B7" s="2" t="s">
        <v>25</v>
      </c>
      <c r="C7">
        <f t="shared" si="0"/>
        <v>2025</v>
      </c>
      <c r="D7" s="2" t="s">
        <v>14</v>
      </c>
      <c r="E7" s="3" t="s">
        <v>15</v>
      </c>
      <c r="F7" t="str">
        <f t="shared" si="1"/>
        <v>73</v>
      </c>
      <c r="G7" s="2" t="s">
        <v>26</v>
      </c>
      <c r="H7" t="str">
        <f t="shared" si="2"/>
        <v xml:space="preserve">STEEL </v>
      </c>
      <c r="I7" t="str" cm="1">
        <f t="array" ref="I7">IFERROR(INDEX(_xlfn.TEXTSPLIT(E7," "),1), "")</f>
        <v>73239990</v>
      </c>
      <c r="J7" t="s">
        <v>2782</v>
      </c>
      <c r="K7" t="str" cm="1">
        <f t="array" ref="K7">IF(ISERROR(SEARCH("QTY:", G7)), IF(ISERROR(SEARCH("TOTAL ", G7)), Raw [1]Data!N7, TRIM(MID(G7, SEARCH("TOTAL ", G7)+6, SEARCH(" ", G7&amp;" ", SEARCH("TOTAL ", G7)+6) - SEARCH("TOTAL ", G7) - 6))), TRIM(MID(G7, SEARCH("QTY:", G7)+4, SEARCH(" ", G7, SEARCH("QTY:", G7)+4) - SEARCH("QTY:", G7) - 4)))</f>
        <v>70056</v>
      </c>
      <c r="M7" t="str">
        <f t="shared" si="3"/>
        <v>70056</v>
      </c>
      <c r="N7">
        <f t="shared" si="4"/>
        <v>0</v>
      </c>
      <c r="O7" t="e" cm="1">
        <f t="array" ref="O7">IF(ISERROR(SEARCH("USD ", G7)), Raw [1]Data!S7, TRIM(MID(G7, SEARCH("USD ", G7)+4, SEARCH(" ", G7&amp;" ", SEARCH("USD ", G7)+4) - SEARCH("USD ", G7) - 4)))</f>
        <v>#NAME?</v>
      </c>
      <c r="P7" t="e">
        <f t="shared" si="5"/>
        <v>#NAME?</v>
      </c>
      <c r="Q7" t="e" cm="1">
        <f t="array" ref="Q7">Raw [1]Data!P7</f>
        <v>#NAME?</v>
      </c>
      <c r="R7" t="e" cm="1">
        <f t="array" ref="R7">Raw [1]Data!Q7</f>
        <v>#NAME?</v>
      </c>
      <c r="S7" t="e" cm="1">
        <f t="array" ref="S7">Raw [1]Data!T7</f>
        <v>#NAME?</v>
      </c>
      <c r="T7" t="e">
        <f t="shared" si="6"/>
        <v>#NAME?</v>
      </c>
      <c r="U7" t="e">
        <f t="shared" si="7"/>
        <v>#NAME?</v>
      </c>
      <c r="V7" t="str">
        <f t="shared" si="8"/>
        <v>Other</v>
      </c>
    </row>
    <row r="8" spans="1:22">
      <c r="A8" s="5" t="s">
        <v>12</v>
      </c>
      <c r="B8" s="2" t="s">
        <v>27</v>
      </c>
      <c r="C8">
        <f t="shared" si="0"/>
        <v>2025</v>
      </c>
      <c r="D8" s="2" t="s">
        <v>14</v>
      </c>
      <c r="E8" s="3" t="s">
        <v>15</v>
      </c>
      <c r="F8" t="str">
        <f t="shared" si="1"/>
        <v>73</v>
      </c>
      <c r="G8" s="2" t="s">
        <v>28</v>
      </c>
      <c r="H8" t="str">
        <f t="shared" si="2"/>
        <v xml:space="preserve">STEEL </v>
      </c>
      <c r="I8" t="str" cm="1">
        <f t="array" ref="I8">IFERROR(INDEX(_xlfn.TEXTSPLIT(E8," "),1), "")</f>
        <v>73239990</v>
      </c>
      <c r="J8" t="s">
        <v>2783</v>
      </c>
      <c r="K8" t="str" cm="1">
        <f t="array" ref="K8">IF(ISERROR(SEARCH("QTY:", G8)), IF(ISERROR(SEARCH("TOTAL ", G8)), Raw [1]Data!N8, TRIM(MID(G8, SEARCH("TOTAL ", G8)+6, SEARCH(" ", G8&amp;" ", SEARCH("TOTAL ", G8)+6) - SEARCH("TOTAL ", G8) - 6))), TRIM(MID(G8, SEARCH("QTY:", G8)+4, SEARCH(" ", G8, SEARCH("QTY:", G8)+4) - SEARCH("QTY:", G8) - 4)))</f>
        <v/>
      </c>
      <c r="M8" t="str">
        <f t="shared" si="3"/>
        <v/>
      </c>
      <c r="N8">
        <f t="shared" si="4"/>
        <v>0</v>
      </c>
      <c r="O8" t="str" cm="1">
        <f t="array" ref="O8">IF(ISERROR(SEARCH("USD ", G8)), Raw [1]Data!S8, TRIM(MID(G8, SEARCH("USD ", G8)+4, SEARCH(" ", G8&amp;" ", SEARCH("USD ", G8)+4) - SEARCH("USD ", G8) - 4)))</f>
        <v>0.819</v>
      </c>
      <c r="P8" t="e">
        <f t="shared" si="5"/>
        <v>#VALUE!</v>
      </c>
      <c r="Q8" t="e" cm="1">
        <f t="array" ref="Q8">Raw [1]Data!P8</f>
        <v>#NAME?</v>
      </c>
      <c r="R8" t="e" cm="1">
        <f t="array" ref="R8">Raw [1]Data!Q8</f>
        <v>#NAME?</v>
      </c>
      <c r="S8" t="e" cm="1">
        <f t="array" ref="S8">Raw [1]Data!T8</f>
        <v>#NAME?</v>
      </c>
      <c r="T8" t="e">
        <f t="shared" si="6"/>
        <v>#NAME?</v>
      </c>
      <c r="U8" t="e">
        <f t="shared" si="7"/>
        <v>#NAME?</v>
      </c>
      <c r="V8" t="str">
        <f t="shared" si="8"/>
        <v>Other</v>
      </c>
    </row>
    <row r="9" spans="1:22">
      <c r="A9" s="5" t="s">
        <v>12</v>
      </c>
      <c r="B9" s="2" t="s">
        <v>29</v>
      </c>
      <c r="C9">
        <f t="shared" si="0"/>
        <v>2025</v>
      </c>
      <c r="D9" s="2" t="s">
        <v>14</v>
      </c>
      <c r="E9" s="3" t="s">
        <v>15</v>
      </c>
      <c r="F9" t="str">
        <f t="shared" si="1"/>
        <v>73</v>
      </c>
      <c r="G9" s="2" t="s">
        <v>30</v>
      </c>
      <c r="H9" t="str">
        <f t="shared" si="2"/>
        <v xml:space="preserve">AM-967 </v>
      </c>
      <c r="I9" t="str" cm="1">
        <f t="array" ref="I9">IFERROR(INDEX(_xlfn.TEXTSPLIT(E9," "),1), "")</f>
        <v>73239990</v>
      </c>
      <c r="J9" t="s">
        <v>2781</v>
      </c>
      <c r="K9" t="e" cm="1">
        <f t="array" ref="K9">IF(ISERROR(SEARCH("QTY:", G9)), IF(ISERROR(SEARCH("TOTAL ", G9)), Raw [1]Data!N9, TRIM(MID(G9, SEARCH("TOTAL ", G9)+6, SEARCH(" ", G9&amp;" ", SEARCH("TOTAL ", G9)+6) - SEARCH("TOTAL ", G9) - 6))), TRIM(MID(G9, SEARCH("QTY:", G9)+4, SEARCH(" ", G9, SEARCH("QTY:", G9)+4) - SEARCH("QTY:", G9) - 4)))</f>
        <v>#NAME?</v>
      </c>
      <c r="M9" t="e">
        <f t="shared" si="3"/>
        <v>#NAME?</v>
      </c>
      <c r="N9">
        <f t="shared" si="4"/>
        <v>0</v>
      </c>
      <c r="O9" t="str" cm="1">
        <f t="array" ref="O9">IF(ISERROR(SEARCH("USD ", G9)), Raw [1]Data!S9, TRIM(MID(G9, SEARCH("USD ", G9)+4, SEARCH(" ", G9&amp;" ", SEARCH("USD ", G9)+4) - SEARCH("USD ", G9) - 4)))</f>
        <v>1.031</v>
      </c>
      <c r="P9" t="e">
        <f t="shared" si="5"/>
        <v>#NAME?</v>
      </c>
      <c r="Q9" t="e" cm="1">
        <f t="array" ref="Q9">Raw [1]Data!P9</f>
        <v>#NAME?</v>
      </c>
      <c r="R9" t="e" cm="1">
        <f t="array" ref="R9">Raw [1]Data!Q9</f>
        <v>#NAME?</v>
      </c>
      <c r="S9" t="e" cm="1">
        <f t="array" ref="S9">Raw [1]Data!T9</f>
        <v>#NAME?</v>
      </c>
      <c r="T9" t="e">
        <f t="shared" si="6"/>
        <v>#NAME?</v>
      </c>
      <c r="U9" t="e">
        <f t="shared" si="7"/>
        <v>#NAME?</v>
      </c>
      <c r="V9" t="str">
        <f t="shared" si="8"/>
        <v>Other</v>
      </c>
    </row>
    <row r="10" spans="1:22">
      <c r="A10" s="5" t="s">
        <v>12</v>
      </c>
      <c r="B10" s="2" t="s">
        <v>29</v>
      </c>
      <c r="C10">
        <f t="shared" si="0"/>
        <v>2025</v>
      </c>
      <c r="D10" s="2" t="s">
        <v>14</v>
      </c>
      <c r="E10" s="3" t="s">
        <v>15</v>
      </c>
      <c r="F10" t="str">
        <f t="shared" si="1"/>
        <v>73</v>
      </c>
      <c r="G10" s="2" t="s">
        <v>31</v>
      </c>
      <c r="H10" t="str">
        <f t="shared" si="2"/>
        <v xml:space="preserve">AM-966 </v>
      </c>
      <c r="I10" t="str" cm="1">
        <f t="array" ref="I10">IFERROR(INDEX(_xlfn.TEXTSPLIT(E10," "),1), "")</f>
        <v>73239990</v>
      </c>
      <c r="J10" t="s">
        <v>2781</v>
      </c>
      <c r="K10" t="e" cm="1">
        <f t="array" ref="K10">IF(ISERROR(SEARCH("QTY:", G10)), IF(ISERROR(SEARCH("TOTAL ", G10)), Raw [1]Data!N10, TRIM(MID(G10, SEARCH("TOTAL ", G10)+6, SEARCH(" ", G10&amp;" ", SEARCH("TOTAL ", G10)+6) - SEARCH("TOTAL ", G10) - 6))), TRIM(MID(G10, SEARCH("QTY:", G10)+4, SEARCH(" ", G10, SEARCH("QTY:", G10)+4) - SEARCH("QTY:", G10) - 4)))</f>
        <v>#NAME?</v>
      </c>
      <c r="M10" t="e">
        <f t="shared" si="3"/>
        <v>#NAME?</v>
      </c>
      <c r="N10">
        <f t="shared" si="4"/>
        <v>0</v>
      </c>
      <c r="O10" t="str" cm="1">
        <f t="array" ref="O10">IF(ISERROR(SEARCH("USD ", G10)), Raw [1]Data!S10, TRIM(MID(G10, SEARCH("USD ", G10)+4, SEARCH(" ", G10&amp;" ", SEARCH("USD ", G10)+4) - SEARCH("USD ", G10) - 4)))</f>
        <v>1.017</v>
      </c>
      <c r="P10" t="e">
        <f t="shared" si="5"/>
        <v>#NAME?</v>
      </c>
      <c r="Q10" t="e" cm="1">
        <f t="array" ref="Q10">Raw [1]Data!P10</f>
        <v>#NAME?</v>
      </c>
      <c r="R10" t="e" cm="1">
        <f t="array" ref="R10">Raw [1]Data!Q10</f>
        <v>#NAME?</v>
      </c>
      <c r="S10" t="e" cm="1">
        <f t="array" ref="S10">Raw [1]Data!T10</f>
        <v>#NAME?</v>
      </c>
      <c r="T10" t="e">
        <f t="shared" si="6"/>
        <v>#NAME?</v>
      </c>
      <c r="U10" t="e">
        <f t="shared" si="7"/>
        <v>#NAME?</v>
      </c>
      <c r="V10" t="str">
        <f t="shared" si="8"/>
        <v>Other</v>
      </c>
    </row>
    <row r="11" spans="1:22">
      <c r="A11" s="5" t="s">
        <v>12</v>
      </c>
      <c r="B11" s="2" t="s">
        <v>29</v>
      </c>
      <c r="C11">
        <f t="shared" si="0"/>
        <v>2025</v>
      </c>
      <c r="D11" s="2" t="s">
        <v>14</v>
      </c>
      <c r="E11" s="3" t="s">
        <v>15</v>
      </c>
      <c r="F11" t="str">
        <f t="shared" si="1"/>
        <v>73</v>
      </c>
      <c r="G11" s="2" t="s">
        <v>32</v>
      </c>
      <c r="H11" t="str">
        <f t="shared" si="2"/>
        <v xml:space="preserve">AM-965 </v>
      </c>
      <c r="I11" t="str" cm="1">
        <f t="array" ref="I11">IFERROR(INDEX(_xlfn.TEXTSPLIT(E11," "),1), "")</f>
        <v>73239990</v>
      </c>
      <c r="J11" t="s">
        <v>2781</v>
      </c>
      <c r="K11" t="e" cm="1">
        <f t="array" ref="K11">IF(ISERROR(SEARCH("QTY:", G11)), IF(ISERROR(SEARCH("TOTAL ", G11)), Raw [1]Data!N11, TRIM(MID(G11, SEARCH("TOTAL ", G11)+6, SEARCH(" ", G11&amp;" ", SEARCH("TOTAL ", G11)+6) - SEARCH("TOTAL ", G11) - 6))), TRIM(MID(G11, SEARCH("QTY:", G11)+4, SEARCH(" ", G11, SEARCH("QTY:", G11)+4) - SEARCH("QTY:", G11) - 4)))</f>
        <v>#NAME?</v>
      </c>
      <c r="M11" t="e">
        <f t="shared" si="3"/>
        <v>#NAME?</v>
      </c>
      <c r="N11">
        <f t="shared" si="4"/>
        <v>0</v>
      </c>
      <c r="O11" t="str" cm="1">
        <f t="array" ref="O11">IF(ISERROR(SEARCH("USD ", G11)), Raw [1]Data!S11, TRIM(MID(G11, SEARCH("USD ", G11)+4, SEARCH(" ", G11&amp;" ", SEARCH("USD ", G11)+4) - SEARCH("USD ", G11) - 4)))</f>
        <v>0.734</v>
      </c>
      <c r="P11" t="e">
        <f t="shared" si="5"/>
        <v>#NAME?</v>
      </c>
      <c r="Q11" t="e" cm="1">
        <f t="array" ref="Q11">Raw [1]Data!P11</f>
        <v>#NAME?</v>
      </c>
      <c r="R11" t="e" cm="1">
        <f t="array" ref="R11">Raw [1]Data!Q11</f>
        <v>#NAME?</v>
      </c>
      <c r="S11" t="e" cm="1">
        <f t="array" ref="S11">Raw [1]Data!T11</f>
        <v>#NAME?</v>
      </c>
      <c r="T11" t="e">
        <f t="shared" si="6"/>
        <v>#NAME?</v>
      </c>
      <c r="U11" t="e">
        <f t="shared" si="7"/>
        <v>#NAME?</v>
      </c>
      <c r="V11" t="str">
        <f t="shared" si="8"/>
        <v>Other</v>
      </c>
    </row>
    <row r="12" spans="1:22">
      <c r="A12" s="5" t="s">
        <v>12</v>
      </c>
      <c r="B12" s="2" t="s">
        <v>29</v>
      </c>
      <c r="C12">
        <f t="shared" si="0"/>
        <v>2025</v>
      </c>
      <c r="D12" s="2" t="s">
        <v>14</v>
      </c>
      <c r="E12" s="3" t="s">
        <v>18</v>
      </c>
      <c r="F12" t="str">
        <f t="shared" si="1"/>
        <v>73</v>
      </c>
      <c r="G12" s="2" t="s">
        <v>33</v>
      </c>
      <c r="H12" t="str">
        <f t="shared" si="2"/>
        <v xml:space="preserve">8001-2 </v>
      </c>
      <c r="I12" t="str" cm="1">
        <f t="array" ref="I12">IFERROR(INDEX(_xlfn.TEXTSPLIT(E12," "),1), "")</f>
        <v>73231000</v>
      </c>
      <c r="J12" t="s">
        <v>2781</v>
      </c>
      <c r="K12" t="e" cm="1">
        <f t="array" ref="K12">IF(ISERROR(SEARCH("QTY:", G12)), IF(ISERROR(SEARCH("TOTAL ", G12)), Raw [1]Data!N12, TRIM(MID(G12, SEARCH("TOTAL ", G12)+6, SEARCH(" ", G12&amp;" ", SEARCH("TOTAL ", G12)+6) - SEARCH("TOTAL ", G12) - 6))), TRIM(MID(G12, SEARCH("QTY:", G12)+4, SEARCH(" ", G12, SEARCH("QTY:", G12)+4) - SEARCH("QTY:", G12) - 4)))</f>
        <v>#NAME?</v>
      </c>
      <c r="M12" t="e">
        <f t="shared" si="3"/>
        <v>#NAME?</v>
      </c>
      <c r="N12">
        <f t="shared" si="4"/>
        <v>0</v>
      </c>
      <c r="O12" t="str" cm="1">
        <f t="array" ref="O12">IF(ISERROR(SEARCH("USD ", G12)), Raw [1]Data!S12, TRIM(MID(G12, SEARCH("USD ", G12)+4, SEARCH(" ", G12&amp;" ", SEARCH("USD ", G12)+4) - SEARCH("USD ", G12) - 4)))</f>
        <v>0.139</v>
      </c>
      <c r="P12" t="e">
        <f t="shared" si="5"/>
        <v>#NAME?</v>
      </c>
      <c r="Q12" t="e" cm="1">
        <f t="array" ref="Q12">Raw [1]Data!P12</f>
        <v>#NAME?</v>
      </c>
      <c r="R12" t="e" cm="1">
        <f t="array" ref="R12">Raw [1]Data!Q12</f>
        <v>#NAME?</v>
      </c>
      <c r="S12" t="e" cm="1">
        <f t="array" ref="S12">Raw [1]Data!T12</f>
        <v>#NAME?</v>
      </c>
      <c r="T12" t="e">
        <f t="shared" si="6"/>
        <v>#NAME?</v>
      </c>
      <c r="U12" t="e">
        <f t="shared" si="7"/>
        <v>#NAME?</v>
      </c>
      <c r="V12" t="str">
        <f t="shared" si="8"/>
        <v>Other</v>
      </c>
    </row>
    <row r="13" spans="1:22">
      <c r="A13" s="5" t="s">
        <v>12</v>
      </c>
      <c r="B13" s="2" t="s">
        <v>34</v>
      </c>
      <c r="C13">
        <f t="shared" si="0"/>
        <v>2025</v>
      </c>
      <c r="D13" s="2" t="s">
        <v>14</v>
      </c>
      <c r="E13" s="3" t="s">
        <v>18</v>
      </c>
      <c r="F13" t="str">
        <f t="shared" si="1"/>
        <v>73</v>
      </c>
      <c r="G13" s="2" t="s">
        <v>35</v>
      </c>
      <c r="H13" t="str">
        <f t="shared" si="2"/>
        <v xml:space="preserve">OKS-4156 </v>
      </c>
      <c r="I13" t="str" cm="1">
        <f t="array" ref="I13">IFERROR(INDEX(_xlfn.TEXTSPLIT(E13," "),1), "")</f>
        <v>73231000</v>
      </c>
      <c r="J13" t="s">
        <v>2779</v>
      </c>
      <c r="K13" t="str" cm="1">
        <f t="array" ref="K13">IF(ISERROR(SEARCH("QTY:", G13)), IF(ISERROR(SEARCH("TOTAL ", G13)), Raw [1]Data!N13, TRIM(MID(G13, SEARCH("TOTAL ", G13)+6, SEARCH(" ", G13&amp;" ", SEARCH("TOTAL ", G13)+6) - SEARCH("TOTAL ", G13) - 6))), TRIM(MID(G13, SEARCH("QTY:", G13)+4, SEARCH(" ", G13, SEARCH("QTY:", G13)+4) - SEARCH("QTY:", G13) - 4)))</f>
        <v/>
      </c>
      <c r="M13" t="str">
        <f t="shared" si="3"/>
        <v/>
      </c>
      <c r="N13">
        <f t="shared" si="4"/>
        <v>0</v>
      </c>
      <c r="O13" t="str" cm="1">
        <f t="array" ref="O13">IF(ISERROR(SEARCH("USD ", G13)), Raw [1]Data!S13, TRIM(MID(G13, SEARCH("USD ", G13)+4, SEARCH(" ", G13&amp;" ", SEARCH("USD ", G13)+4) - SEARCH("USD ", G13) - 4)))</f>
        <v>0.228PER</v>
      </c>
      <c r="P13" t="e">
        <f t="shared" si="5"/>
        <v>#VALUE!</v>
      </c>
      <c r="Q13" t="e" cm="1">
        <f t="array" ref="Q13">Raw [1]Data!P13</f>
        <v>#NAME?</v>
      </c>
      <c r="R13" t="e" cm="1">
        <f t="array" ref="R13">Raw [1]Data!Q13</f>
        <v>#NAME?</v>
      </c>
      <c r="S13" t="e" cm="1">
        <f t="array" ref="S13">Raw [1]Data!T13</f>
        <v>#NAME?</v>
      </c>
      <c r="T13" t="e">
        <f t="shared" si="6"/>
        <v>#NAME?</v>
      </c>
      <c r="U13" t="e">
        <f t="shared" si="7"/>
        <v>#NAME?</v>
      </c>
      <c r="V13" t="str">
        <f t="shared" si="8"/>
        <v>Other</v>
      </c>
    </row>
    <row r="14" spans="1:22">
      <c r="A14" s="5" t="s">
        <v>12</v>
      </c>
      <c r="B14" s="2" t="s">
        <v>34</v>
      </c>
      <c r="C14">
        <f t="shared" si="0"/>
        <v>2025</v>
      </c>
      <c r="D14" s="2" t="s">
        <v>14</v>
      </c>
      <c r="E14" s="3" t="s">
        <v>18</v>
      </c>
      <c r="F14" t="str">
        <f t="shared" si="1"/>
        <v>73</v>
      </c>
      <c r="G14" s="2" t="s">
        <v>36</v>
      </c>
      <c r="H14" t="str">
        <f t="shared" si="2"/>
        <v xml:space="preserve">8001-2 </v>
      </c>
      <c r="I14" t="str" cm="1">
        <f t="array" ref="I14">IFERROR(INDEX(_xlfn.TEXTSPLIT(E14," "),1), "")</f>
        <v>73231000</v>
      </c>
      <c r="J14" t="s">
        <v>2779</v>
      </c>
      <c r="K14" t="str" cm="1">
        <f t="array" ref="K14">IF(ISERROR(SEARCH("QTY:", G14)), IF(ISERROR(SEARCH("TOTAL ", G14)), Raw [1]Data!N14, TRIM(MID(G14, SEARCH("TOTAL ", G14)+6, SEARCH(" ", G14&amp;" ", SEARCH("TOTAL ", G14)+6) - SEARCH("TOTAL ", G14) - 6))), TRIM(MID(G14, SEARCH("QTY:", G14)+4, SEARCH(" ", G14, SEARCH("QTY:", G14)+4) - SEARCH("QTY:", G14) - 4)))</f>
        <v/>
      </c>
      <c r="M14" t="str">
        <f t="shared" si="3"/>
        <v/>
      </c>
      <c r="N14">
        <f t="shared" si="4"/>
        <v>0</v>
      </c>
      <c r="O14" t="str" cm="1">
        <f t="array" ref="O14">IF(ISERROR(SEARCH("USD ", G14)), Raw [1]Data!S14, TRIM(MID(G14, SEARCH("USD ", G14)+4, SEARCH(" ", G14&amp;" ", SEARCH("USD ", G14)+4) - SEARCH("USD ", G14) - 4)))</f>
        <v>0.139</v>
      </c>
      <c r="P14" t="e">
        <f t="shared" si="5"/>
        <v>#VALUE!</v>
      </c>
      <c r="Q14" t="e" cm="1">
        <f t="array" ref="Q14">Raw [1]Data!P14</f>
        <v>#NAME?</v>
      </c>
      <c r="R14" t="e" cm="1">
        <f t="array" ref="R14">Raw [1]Data!Q14</f>
        <v>#NAME?</v>
      </c>
      <c r="S14" t="e" cm="1">
        <f t="array" ref="S14">Raw [1]Data!T14</f>
        <v>#NAME?</v>
      </c>
      <c r="T14" t="e">
        <f t="shared" si="6"/>
        <v>#NAME?</v>
      </c>
      <c r="U14" t="e">
        <f t="shared" si="7"/>
        <v>#NAME?</v>
      </c>
      <c r="V14" t="str">
        <f t="shared" si="8"/>
        <v>Other</v>
      </c>
    </row>
    <row r="15" spans="1:22">
      <c r="A15" s="5" t="s">
        <v>12</v>
      </c>
      <c r="B15" s="2" t="s">
        <v>37</v>
      </c>
      <c r="C15">
        <f t="shared" si="0"/>
        <v>2025</v>
      </c>
      <c r="D15" s="2" t="s">
        <v>14</v>
      </c>
      <c r="E15" s="3" t="s">
        <v>15</v>
      </c>
      <c r="F15" t="str">
        <f t="shared" si="1"/>
        <v>73</v>
      </c>
      <c r="G15" s="2" t="s">
        <v>38</v>
      </c>
      <c r="H15" t="str">
        <f t="shared" si="2"/>
        <v xml:space="preserve">AM-321 </v>
      </c>
      <c r="I15" t="str" cm="1">
        <f t="array" ref="I15">IFERROR(INDEX(_xlfn.TEXTSPLIT(E15," "),1), "")</f>
        <v>73239990</v>
      </c>
      <c r="J15" t="s">
        <v>2784</v>
      </c>
      <c r="K15" t="str" cm="1">
        <f t="array" ref="K15">IF(ISERROR(SEARCH("QTY:", G15)), IF(ISERROR(SEARCH("TOTAL ", G15)), Raw [1]Data!N15, TRIM(MID(G15, SEARCH("TOTAL ", G15)+6, SEARCH(" ", G15&amp;" ", SEARCH("TOTAL ", G15)+6) - SEARCH("TOTAL ", G15) - 6))), TRIM(MID(G15, SEARCH("QTY:", G15)+4, SEARCH(" ", G15, SEARCH("QTY:", G15)+4) - SEARCH("QTY:", G15) - 4)))</f>
        <v>28752</v>
      </c>
      <c r="M15" t="str">
        <f t="shared" si="3"/>
        <v>28752</v>
      </c>
      <c r="N15">
        <f t="shared" si="4"/>
        <v>0</v>
      </c>
      <c r="O15" t="str" cm="1">
        <f t="array" ref="O15">IF(ISERROR(SEARCH("USD ", G15)), Raw [1]Data!S15, TRIM(MID(G15, SEARCH("USD ", G15)+4, SEARCH(" ", G15&amp;" ", SEARCH("USD ", G15)+4) - SEARCH("USD ", G15) - 4)))</f>
        <v>0.7050</v>
      </c>
      <c r="P15">
        <f t="shared" si="5"/>
        <v>20270.16</v>
      </c>
      <c r="Q15" t="e" cm="1">
        <f t="array" ref="Q15">Raw [1]Data!P15</f>
        <v>#NAME?</v>
      </c>
      <c r="R15" t="e" cm="1">
        <f t="array" ref="R15">Raw [1]Data!Q15</f>
        <v>#NAME?</v>
      </c>
      <c r="S15" t="e" cm="1">
        <f t="array" ref="S15">Raw [1]Data!T15</f>
        <v>#NAME?</v>
      </c>
      <c r="T15" t="e">
        <f t="shared" si="6"/>
        <v>#NAME?</v>
      </c>
      <c r="U15" t="e">
        <f t="shared" si="7"/>
        <v>#NAME?</v>
      </c>
      <c r="V15" t="str">
        <f t="shared" si="8"/>
        <v>Other</v>
      </c>
    </row>
    <row r="16" spans="1:22">
      <c r="A16" s="5" t="s">
        <v>12</v>
      </c>
      <c r="B16" s="2" t="s">
        <v>37</v>
      </c>
      <c r="C16">
        <f t="shared" si="0"/>
        <v>2025</v>
      </c>
      <c r="D16" s="2" t="s">
        <v>14</v>
      </c>
      <c r="E16" s="3" t="s">
        <v>15</v>
      </c>
      <c r="F16" t="str">
        <f t="shared" si="1"/>
        <v>73</v>
      </c>
      <c r="G16" s="2" t="s">
        <v>39</v>
      </c>
      <c r="H16" t="str">
        <f t="shared" si="2"/>
        <v xml:space="preserve">HOUSEHOLD </v>
      </c>
      <c r="I16" t="str" cm="1">
        <f t="array" ref="I16">IFERROR(INDEX(_xlfn.TEXTSPLIT(E16," "),1), "")</f>
        <v>73239990</v>
      </c>
      <c r="J16" t="s">
        <v>2785</v>
      </c>
      <c r="K16" t="str" cm="1">
        <f t="array" ref="K16">IF(ISERROR(SEARCH("QTY:", G16)), IF(ISERROR(SEARCH("TOTAL ", G16)), Raw [1]Data!N16, TRIM(MID(G16, SEARCH("TOTAL ", G16)+6, SEARCH(" ", G16&amp;" ", SEARCH("TOTAL ", G16)+6) - SEARCH("TOTAL ", G16) - 6))), TRIM(MID(G16, SEARCH("QTY:", G16)+4, SEARCH(" ", G16, SEARCH("QTY:", G16)+4) - SEARCH("QTY:", G16) - 4)))</f>
        <v/>
      </c>
      <c r="M16" t="str">
        <f t="shared" si="3"/>
        <v/>
      </c>
      <c r="N16">
        <f t="shared" si="4"/>
        <v>0</v>
      </c>
      <c r="O16" t="str" cm="1">
        <f t="array" ref="O16">IF(ISERROR(SEARCH("USD ", G16)), Raw [1]Data!S16, TRIM(MID(G16, SEARCH("USD ", G16)+4, SEARCH(" ", G16&amp;" ", SEARCH("USD ", G16)+4) - SEARCH("USD ", G16) - 4)))</f>
        <v>0.36</v>
      </c>
      <c r="P16" t="e">
        <f t="shared" si="5"/>
        <v>#VALUE!</v>
      </c>
      <c r="Q16" t="e" cm="1">
        <f t="array" ref="Q16">Raw [1]Data!P16</f>
        <v>#NAME?</v>
      </c>
      <c r="R16" t="e" cm="1">
        <f t="array" ref="R16">Raw [1]Data!Q16</f>
        <v>#NAME?</v>
      </c>
      <c r="S16" t="e" cm="1">
        <f t="array" ref="S16">Raw [1]Data!T16</f>
        <v>#NAME?</v>
      </c>
      <c r="T16" t="e">
        <f t="shared" si="6"/>
        <v>#NAME?</v>
      </c>
      <c r="U16" t="e">
        <f t="shared" si="7"/>
        <v>#NAME?</v>
      </c>
      <c r="V16" t="str">
        <f t="shared" si="8"/>
        <v>Other</v>
      </c>
    </row>
    <row r="17" spans="1:22">
      <c r="A17" s="5" t="s">
        <v>12</v>
      </c>
      <c r="B17" s="2" t="s">
        <v>37</v>
      </c>
      <c r="C17">
        <f t="shared" si="0"/>
        <v>2025</v>
      </c>
      <c r="D17" s="2" t="s">
        <v>14</v>
      </c>
      <c r="E17" s="3" t="s">
        <v>15</v>
      </c>
      <c r="F17" t="str">
        <f t="shared" si="1"/>
        <v>73</v>
      </c>
      <c r="G17" s="2" t="s">
        <v>40</v>
      </c>
      <c r="H17" t="str">
        <f t="shared" si="2"/>
        <v xml:space="preserve">NP-55 </v>
      </c>
      <c r="I17" t="str" cm="1">
        <f t="array" ref="I17">IFERROR(INDEX(_xlfn.TEXTSPLIT(E17," "),1), "")</f>
        <v>73239990</v>
      </c>
      <c r="J17" t="s">
        <v>2786</v>
      </c>
      <c r="K17" t="str" cm="1">
        <f t="array" ref="K17">IF(ISERROR(SEARCH("QTY:", G17)), IF(ISERROR(SEARCH("TOTAL ", G17)), Raw [1]Data!N17, TRIM(MID(G17, SEARCH("TOTAL ", G17)+6, SEARCH(" ", G17&amp;" ", SEARCH("TOTAL ", G17)+6) - SEARCH("TOTAL ", G17) - 6))), TRIM(MID(G17, SEARCH("QTY:", G17)+4, SEARCH(" ", G17, SEARCH("QTY:", G17)+4) - SEARCH("QTY:", G17) - 4)))</f>
        <v>50400</v>
      </c>
      <c r="M17" t="str">
        <f t="shared" si="3"/>
        <v>50400</v>
      </c>
      <c r="N17">
        <f t="shared" si="4"/>
        <v>0</v>
      </c>
      <c r="O17" t="str" cm="1">
        <f t="array" ref="O17">IF(ISERROR(SEARCH("USD ", G17)), Raw [1]Data!S17, TRIM(MID(G17, SEARCH("USD ", G17)+4, SEARCH(" ", G17&amp;" ", SEARCH("USD ", G17)+4) - SEARCH("USD ", G17) - 4)))</f>
        <v>0.2710</v>
      </c>
      <c r="P17">
        <f t="shared" si="5"/>
        <v>13658.400000000001</v>
      </c>
      <c r="Q17" t="e" cm="1">
        <f t="array" ref="Q17">Raw [1]Data!P17</f>
        <v>#NAME?</v>
      </c>
      <c r="R17" t="e" cm="1">
        <f t="array" ref="R17">Raw [1]Data!Q17</f>
        <v>#NAME?</v>
      </c>
      <c r="S17" t="e" cm="1">
        <f t="array" ref="S17">Raw [1]Data!T17</f>
        <v>#NAME?</v>
      </c>
      <c r="T17" t="e">
        <f t="shared" si="6"/>
        <v>#NAME?</v>
      </c>
      <c r="U17" t="e">
        <f t="shared" si="7"/>
        <v>#NAME?</v>
      </c>
      <c r="V17" t="str">
        <f t="shared" si="8"/>
        <v>Other</v>
      </c>
    </row>
    <row r="18" spans="1:22">
      <c r="A18" s="5" t="s">
        <v>12</v>
      </c>
      <c r="B18" s="2" t="s">
        <v>37</v>
      </c>
      <c r="C18">
        <f t="shared" si="0"/>
        <v>2025</v>
      </c>
      <c r="D18" s="2" t="s">
        <v>14</v>
      </c>
      <c r="E18" s="3" t="s">
        <v>15</v>
      </c>
      <c r="F18" t="str">
        <f t="shared" si="1"/>
        <v>73</v>
      </c>
      <c r="G18" s="2" t="s">
        <v>41</v>
      </c>
      <c r="H18" t="str">
        <f t="shared" si="2"/>
        <v xml:space="preserve">HOUSEHOLD </v>
      </c>
      <c r="I18" t="str" cm="1">
        <f t="array" ref="I18">IFERROR(INDEX(_xlfn.TEXTSPLIT(E18," "),1), "")</f>
        <v>73239990</v>
      </c>
      <c r="J18" t="s">
        <v>2787</v>
      </c>
      <c r="K18" t="str" cm="1">
        <f t="array" ref="K18">IF(ISERROR(SEARCH("QTY:", G18)), IF(ISERROR(SEARCH("TOTAL ", G18)), Raw [1]Data!N18, TRIM(MID(G18, SEARCH("TOTAL ", G18)+6, SEARCH(" ", G18&amp;" ", SEARCH("TOTAL ", G18)+6) - SEARCH("TOTAL ", G18) - 6))), TRIM(MID(G18, SEARCH("QTY:", G18)+4, SEARCH(" ", G18, SEARCH("QTY:", G18)+4) - SEARCH("QTY:", G18) - 4)))</f>
        <v>55,296</v>
      </c>
      <c r="M18" t="str">
        <f t="shared" si="3"/>
        <v>55,296</v>
      </c>
      <c r="N18">
        <f t="shared" si="4"/>
        <v>0</v>
      </c>
      <c r="O18" t="e" cm="1">
        <f t="array" ref="O18">IF(ISERROR(SEARCH("USD ", G18)), Raw [1]Data!S18, TRIM(MID(G18, SEARCH("USD ", G18)+4, SEARCH(" ", G18&amp;" ", SEARCH("USD ", G18)+4) - SEARCH("USD ", G18) - 4)))</f>
        <v>#NAME?</v>
      </c>
      <c r="P18" t="e">
        <f t="shared" si="5"/>
        <v>#NAME?</v>
      </c>
      <c r="Q18" t="e" cm="1">
        <f t="array" ref="Q18">Raw [1]Data!P18</f>
        <v>#NAME?</v>
      </c>
      <c r="R18" t="e" cm="1">
        <f t="array" ref="R18">Raw [1]Data!Q18</f>
        <v>#NAME?</v>
      </c>
      <c r="S18" t="e" cm="1">
        <f t="array" ref="S18">Raw [1]Data!T18</f>
        <v>#NAME?</v>
      </c>
      <c r="T18" t="e">
        <f t="shared" si="6"/>
        <v>#NAME?</v>
      </c>
      <c r="U18" t="e">
        <f t="shared" si="7"/>
        <v>#NAME?</v>
      </c>
      <c r="V18" t="str">
        <f t="shared" si="8"/>
        <v>Other</v>
      </c>
    </row>
    <row r="19" spans="1:22">
      <c r="A19" s="5" t="s">
        <v>12</v>
      </c>
      <c r="B19" s="2" t="s">
        <v>37</v>
      </c>
      <c r="C19">
        <f t="shared" si="0"/>
        <v>2025</v>
      </c>
      <c r="D19" s="2" t="s">
        <v>14</v>
      </c>
      <c r="E19" s="3" t="s">
        <v>15</v>
      </c>
      <c r="F19" t="str">
        <f t="shared" si="1"/>
        <v>73</v>
      </c>
      <c r="G19" s="2" t="s">
        <v>42</v>
      </c>
      <c r="H19" t="str">
        <f t="shared" si="2"/>
        <v xml:space="preserve">SB-12 </v>
      </c>
      <c r="I19" t="str" cm="1">
        <f t="array" ref="I19">IFERROR(INDEX(_xlfn.TEXTSPLIT(E19," "),1), "")</f>
        <v>73239990</v>
      </c>
      <c r="J19" t="s">
        <v>2788</v>
      </c>
      <c r="K19" t="str" cm="1">
        <f t="array" ref="K19">IF(ISERROR(SEARCH("QTY:", G19)), IF(ISERROR(SEARCH("TOTAL ", G19)), Raw [1]Data!N19, TRIM(MID(G19, SEARCH("TOTAL ", G19)+6, SEARCH(" ", G19&amp;" ", SEARCH("TOTAL ", G19)+6) - SEARCH("TOTAL ", G19) - 6))), TRIM(MID(G19, SEARCH("QTY:", G19)+4, SEARCH(" ", G19, SEARCH("QTY:", G19)+4) - SEARCH("QTY:", G19) - 4)))</f>
        <v>1026</v>
      </c>
      <c r="M19" t="str">
        <f t="shared" si="3"/>
        <v>1026</v>
      </c>
      <c r="N19">
        <f t="shared" si="4"/>
        <v>0</v>
      </c>
      <c r="O19" t="str" cm="1">
        <f t="array" ref="O19">IF(ISERROR(SEARCH("USD ", G19)), Raw [1]Data!S19, TRIM(MID(G19, SEARCH("USD ", G19)+4, SEARCH(" ", G19&amp;" ", SEARCH("USD ", G19)+4) - SEARCH("USD ", G19) - 4)))</f>
        <v>0.9770</v>
      </c>
      <c r="P19">
        <f t="shared" si="5"/>
        <v>1002.4019999999999</v>
      </c>
      <c r="Q19" t="e" cm="1">
        <f t="array" ref="Q19">Raw [1]Data!P19</f>
        <v>#NAME?</v>
      </c>
      <c r="R19" t="e" cm="1">
        <f t="array" ref="R19">Raw [1]Data!Q19</f>
        <v>#NAME?</v>
      </c>
      <c r="S19" t="e" cm="1">
        <f t="array" ref="S19">Raw [1]Data!T19</f>
        <v>#NAME?</v>
      </c>
      <c r="T19" t="e">
        <f t="shared" si="6"/>
        <v>#NAME?</v>
      </c>
      <c r="U19" t="e">
        <f t="shared" si="7"/>
        <v>#NAME?</v>
      </c>
      <c r="V19" t="str">
        <f t="shared" si="8"/>
        <v>Other</v>
      </c>
    </row>
    <row r="20" spans="1:22">
      <c r="A20" s="5" t="s">
        <v>12</v>
      </c>
      <c r="B20" s="2" t="s">
        <v>37</v>
      </c>
      <c r="C20">
        <f t="shared" si="0"/>
        <v>2025</v>
      </c>
      <c r="D20" s="2" t="s">
        <v>14</v>
      </c>
      <c r="E20" s="3" t="s">
        <v>15</v>
      </c>
      <c r="F20" t="str">
        <f t="shared" si="1"/>
        <v>73</v>
      </c>
      <c r="G20" s="2" t="s">
        <v>43</v>
      </c>
      <c r="H20" t="str">
        <f t="shared" si="2"/>
        <v xml:space="preserve">HOUSEHOLD </v>
      </c>
      <c r="I20" t="str" cm="1">
        <f t="array" ref="I20">IFERROR(INDEX(_xlfn.TEXTSPLIT(E20," "),1), "")</f>
        <v>73239990</v>
      </c>
      <c r="J20" t="s">
        <v>2785</v>
      </c>
      <c r="K20" t="str" cm="1">
        <f t="array" ref="K20">IF(ISERROR(SEARCH("QTY:", G20)), IF(ISERROR(SEARCH("TOTAL ", G20)), Raw [1]Data!N20, TRIM(MID(G20, SEARCH("TOTAL ", G20)+6, SEARCH(" ", G20&amp;" ", SEARCH("TOTAL ", G20)+6) - SEARCH("TOTAL ", G20) - 6))), TRIM(MID(G20, SEARCH("QTY:", G20)+4, SEARCH(" ", G20, SEARCH("QTY:", G20)+4) - SEARCH("QTY:", G20) - 4)))</f>
        <v>432</v>
      </c>
      <c r="M20" t="str">
        <f t="shared" si="3"/>
        <v>432</v>
      </c>
      <c r="N20">
        <f t="shared" si="4"/>
        <v>0</v>
      </c>
      <c r="O20" t="e" cm="1">
        <f t="array" ref="O20">IF(ISERROR(SEARCH("USD ", G20)), Raw [1]Data!S20, TRIM(MID(G20, SEARCH("USD ", G20)+4, SEARCH(" ", G20&amp;" ", SEARCH("USD ", G20)+4) - SEARCH("USD ", G20) - 4)))</f>
        <v>#NAME?</v>
      </c>
      <c r="P20" t="e">
        <f t="shared" si="5"/>
        <v>#NAME?</v>
      </c>
      <c r="Q20" t="e" cm="1">
        <f t="array" ref="Q20">Raw [1]Data!P20</f>
        <v>#NAME?</v>
      </c>
      <c r="R20" t="e" cm="1">
        <f t="array" ref="R20">Raw [1]Data!Q20</f>
        <v>#NAME?</v>
      </c>
      <c r="S20" t="e" cm="1">
        <f t="array" ref="S20">Raw [1]Data!T20</f>
        <v>#NAME?</v>
      </c>
      <c r="T20" t="e">
        <f t="shared" si="6"/>
        <v>#NAME?</v>
      </c>
      <c r="U20" t="e">
        <f t="shared" si="7"/>
        <v>#NAME?</v>
      </c>
      <c r="V20" t="str">
        <f t="shared" si="8"/>
        <v>Other</v>
      </c>
    </row>
    <row r="21" spans="1:22">
      <c r="A21" s="5" t="s">
        <v>12</v>
      </c>
      <c r="B21" s="2" t="s">
        <v>44</v>
      </c>
      <c r="C21">
        <f t="shared" si="0"/>
        <v>2025</v>
      </c>
      <c r="D21" s="2" t="s">
        <v>14</v>
      </c>
      <c r="E21" s="3" t="s">
        <v>15</v>
      </c>
      <c r="F21" t="str">
        <f t="shared" si="1"/>
        <v>73</v>
      </c>
      <c r="G21" s="2" t="s">
        <v>45</v>
      </c>
      <c r="H21" t="str">
        <f t="shared" si="2"/>
        <v xml:space="preserve">MILD </v>
      </c>
      <c r="I21" t="str" cm="1">
        <f t="array" ref="I21">IFERROR(INDEX(_xlfn.TEXTSPLIT(E21," "),1), "")</f>
        <v>73239990</v>
      </c>
      <c r="J21" t="s">
        <v>2780</v>
      </c>
      <c r="K21" t="str" cm="1">
        <f t="array" ref="K21">IF(ISERROR(SEARCH("QTY:", G21)), IF(ISERROR(SEARCH("TOTAL ", G21)), Raw [1]Data!N21, TRIM(MID(G21, SEARCH("TOTAL ", G21)+6, SEARCH(" ", G21&amp;" ", SEARCH("TOTAL ", G21)+6) - SEARCH("TOTAL ", G21) - 6))), TRIM(MID(G21, SEARCH("QTY:", G21)+4, SEARCH(" ", G21, SEARCH("QTY:", G21)+4) - SEARCH("QTY:", G21) - 4)))</f>
        <v/>
      </c>
      <c r="M21" t="str">
        <f t="shared" si="3"/>
        <v/>
      </c>
      <c r="N21">
        <f t="shared" si="4"/>
        <v>0</v>
      </c>
      <c r="O21" t="e" cm="1">
        <f t="array" ref="O21">IF(ISERROR(SEARCH("USD ", G21)), Raw [1]Data!S21, TRIM(MID(G21, SEARCH("USD ", G21)+4, SEARCH(" ", G21&amp;" ", SEARCH("USD ", G21)+4) - SEARCH("USD ", G21) - 4)))</f>
        <v>#NAME?</v>
      </c>
      <c r="P21" t="e">
        <f t="shared" si="5"/>
        <v>#NAME?</v>
      </c>
      <c r="Q21" t="e" cm="1">
        <f t="array" ref="Q21">Raw [1]Data!P21</f>
        <v>#NAME?</v>
      </c>
      <c r="R21" t="e" cm="1">
        <f t="array" ref="R21">Raw [1]Data!Q21</f>
        <v>#NAME?</v>
      </c>
      <c r="S21" t="e" cm="1">
        <f t="array" ref="S21">Raw [1]Data!T21</f>
        <v>#NAME?</v>
      </c>
      <c r="T21" t="e">
        <f t="shared" si="6"/>
        <v>#NAME?</v>
      </c>
      <c r="U21" t="e">
        <f t="shared" si="7"/>
        <v>#NAME?</v>
      </c>
      <c r="V21" t="str">
        <f t="shared" si="8"/>
        <v>Other</v>
      </c>
    </row>
    <row r="22" spans="1:22">
      <c r="A22" s="5" t="s">
        <v>12</v>
      </c>
      <c r="B22" s="2" t="s">
        <v>44</v>
      </c>
      <c r="C22">
        <f t="shared" si="0"/>
        <v>2025</v>
      </c>
      <c r="D22" s="2" t="s">
        <v>14</v>
      </c>
      <c r="E22" s="3" t="s">
        <v>15</v>
      </c>
      <c r="F22" t="str">
        <f t="shared" si="1"/>
        <v>73</v>
      </c>
      <c r="G22" s="2" t="s">
        <v>46</v>
      </c>
      <c r="H22" t="str">
        <f t="shared" si="2"/>
        <v xml:space="preserve">H2740 </v>
      </c>
      <c r="I22" t="str" cm="1">
        <f t="array" ref="I22">IFERROR(INDEX(_xlfn.TEXTSPLIT(E22," "),1), "")</f>
        <v>73239990</v>
      </c>
      <c r="J22" t="s">
        <v>2789</v>
      </c>
      <c r="K22" t="str" cm="1">
        <f t="array" ref="K22">IF(ISERROR(SEARCH("QTY:", G22)), IF(ISERROR(SEARCH("TOTAL ", G22)), Raw [1]Data!N22, TRIM(MID(G22, SEARCH("TOTAL ", G22)+6, SEARCH(" ", G22&amp;" ", SEARCH("TOTAL ", G22)+6) - SEARCH("TOTAL ", G22) - 6))), TRIM(MID(G22, SEARCH("QTY:", G22)+4, SEARCH(" ", G22, SEARCH("QTY:", G22)+4) - SEARCH("QTY:", G22) - 4)))</f>
        <v>24960</v>
      </c>
      <c r="M22" t="str">
        <f t="shared" si="3"/>
        <v>24960</v>
      </c>
      <c r="N22">
        <f t="shared" si="4"/>
        <v>0</v>
      </c>
      <c r="O22" t="str" cm="1">
        <f t="array" ref="O22">IF(ISERROR(SEARCH("USD ", G22)), Raw [1]Data!S22, TRIM(MID(G22, SEARCH("USD ", G22)+4, SEARCH(" ", G22&amp;" ", SEARCH("USD ", G22)+4) - SEARCH("USD ", G22) - 4)))</f>
        <v>1.46</v>
      </c>
      <c r="P22">
        <f t="shared" si="5"/>
        <v>36441.599999999999</v>
      </c>
      <c r="Q22" t="e" cm="1">
        <f t="array" ref="Q22">Raw [1]Data!P22</f>
        <v>#NAME?</v>
      </c>
      <c r="R22" t="e" cm="1">
        <f t="array" ref="R22">Raw [1]Data!Q22</f>
        <v>#NAME?</v>
      </c>
      <c r="S22" t="e" cm="1">
        <f t="array" ref="S22">Raw [1]Data!T22</f>
        <v>#NAME?</v>
      </c>
      <c r="T22" t="e">
        <f t="shared" si="6"/>
        <v>#NAME?</v>
      </c>
      <c r="U22" t="e">
        <f t="shared" si="7"/>
        <v>#NAME?</v>
      </c>
      <c r="V22" t="str">
        <f t="shared" si="8"/>
        <v>Other</v>
      </c>
    </row>
    <row r="23" spans="1:22">
      <c r="A23" s="5" t="s">
        <v>12</v>
      </c>
      <c r="B23" s="2" t="s">
        <v>44</v>
      </c>
      <c r="C23">
        <f t="shared" si="0"/>
        <v>2025</v>
      </c>
      <c r="D23" s="2" t="s">
        <v>14</v>
      </c>
      <c r="E23" s="3" t="s">
        <v>15</v>
      </c>
      <c r="F23" t="str">
        <f t="shared" si="1"/>
        <v>73</v>
      </c>
      <c r="G23" s="2" t="s">
        <v>47</v>
      </c>
      <c r="H23" t="str">
        <f t="shared" si="2"/>
        <v xml:space="preserve">H2740 </v>
      </c>
      <c r="I23" t="str" cm="1">
        <f t="array" ref="I23">IFERROR(INDEX(_xlfn.TEXTSPLIT(E23," "),1), "")</f>
        <v>73239990</v>
      </c>
      <c r="J23" t="s">
        <v>2789</v>
      </c>
      <c r="K23" t="str" cm="1">
        <f t="array" ref="K23">IF(ISERROR(SEARCH("QTY:", G23)), IF(ISERROR(SEARCH("TOTAL ", G23)), Raw [1]Data!N23, TRIM(MID(G23, SEARCH("TOTAL ", G23)+6, SEARCH(" ", G23&amp;" ", SEARCH("TOTAL ", G23)+6) - SEARCH("TOTAL ", G23) - 6))), TRIM(MID(G23, SEARCH("QTY:", G23)+4, SEARCH(" ", G23, SEARCH("QTY:", G23)+4) - SEARCH("QTY:", G23) - 4)))</f>
        <v>24960</v>
      </c>
      <c r="M23" t="str">
        <f t="shared" si="3"/>
        <v>24960</v>
      </c>
      <c r="N23">
        <f t="shared" si="4"/>
        <v>0</v>
      </c>
      <c r="O23" t="str" cm="1">
        <f t="array" ref="O23">IF(ISERROR(SEARCH("USD ", G23)), Raw [1]Data!S23, TRIM(MID(G23, SEARCH("USD ", G23)+4, SEARCH(" ", G23&amp;" ", SEARCH("USD ", G23)+4) - SEARCH("USD ", G23) - 4)))</f>
        <v>1.46</v>
      </c>
      <c r="P23">
        <f t="shared" si="5"/>
        <v>36441.599999999999</v>
      </c>
      <c r="Q23" t="e" cm="1">
        <f t="array" ref="Q23">Raw [1]Data!P23</f>
        <v>#NAME?</v>
      </c>
      <c r="R23" t="e" cm="1">
        <f t="array" ref="R23">Raw [1]Data!Q23</f>
        <v>#NAME?</v>
      </c>
      <c r="S23" t="e" cm="1">
        <f t="array" ref="S23">Raw [1]Data!T23</f>
        <v>#NAME?</v>
      </c>
      <c r="T23" t="e">
        <f t="shared" si="6"/>
        <v>#NAME?</v>
      </c>
      <c r="U23" t="e">
        <f t="shared" si="7"/>
        <v>#NAME?</v>
      </c>
      <c r="V23" t="str">
        <f t="shared" si="8"/>
        <v>Other</v>
      </c>
    </row>
    <row r="24" spans="1:22">
      <c r="A24" s="5" t="s">
        <v>12</v>
      </c>
      <c r="B24" s="2" t="s">
        <v>48</v>
      </c>
      <c r="C24">
        <f t="shared" si="0"/>
        <v>2025</v>
      </c>
      <c r="D24" s="2" t="s">
        <v>14</v>
      </c>
      <c r="E24" s="3" t="s">
        <v>15</v>
      </c>
      <c r="F24" t="str">
        <f t="shared" si="1"/>
        <v>73</v>
      </c>
      <c r="G24" s="2" t="s">
        <v>49</v>
      </c>
      <c r="H24" t="str">
        <f t="shared" si="2"/>
        <v xml:space="preserve">HOUSEHOLD </v>
      </c>
      <c r="I24" t="str" cm="1">
        <f t="array" ref="I24">IFERROR(INDEX(_xlfn.TEXTSPLIT(E24," "),1), "")</f>
        <v>73239990</v>
      </c>
      <c r="J24" t="s">
        <v>2787</v>
      </c>
      <c r="K24" t="str" cm="1">
        <f t="array" ref="K24">IF(ISERROR(SEARCH("QTY:", G24)), IF(ISERROR(SEARCH("TOTAL ", G24)), Raw [1]Data!N24, TRIM(MID(G24, SEARCH("TOTAL ", G24)+6, SEARCH(" ", G24&amp;" ", SEARCH("TOTAL ", G24)+6) - SEARCH("TOTAL ", G24) - 6))), TRIM(MID(G24, SEARCH("QTY:", G24)+4, SEARCH(" ", G24, SEARCH("QTY:", G24)+4) - SEARCH("QTY:", G24) - 4)))</f>
        <v>153600</v>
      </c>
      <c r="M24" t="str">
        <f t="shared" si="3"/>
        <v>153600</v>
      </c>
      <c r="N24">
        <f t="shared" si="4"/>
        <v>0</v>
      </c>
      <c r="O24" t="e" cm="1">
        <f t="array" ref="O24">IF(ISERROR(SEARCH("USD ", G24)), Raw [1]Data!S24, TRIM(MID(G24, SEARCH("USD ", G24)+4, SEARCH(" ", G24&amp;" ", SEARCH("USD ", G24)+4) - SEARCH("USD ", G24) - 4)))</f>
        <v>#NAME?</v>
      </c>
      <c r="P24" t="e">
        <f t="shared" si="5"/>
        <v>#NAME?</v>
      </c>
      <c r="Q24" t="e" cm="1">
        <f t="array" ref="Q24">Raw [1]Data!P24</f>
        <v>#NAME?</v>
      </c>
      <c r="R24" t="e" cm="1">
        <f t="array" ref="R24">Raw [1]Data!Q24</f>
        <v>#NAME?</v>
      </c>
      <c r="S24" t="e" cm="1">
        <f t="array" ref="S24">Raw [1]Data!T24</f>
        <v>#NAME?</v>
      </c>
      <c r="T24" t="e">
        <f t="shared" si="6"/>
        <v>#NAME?</v>
      </c>
      <c r="U24" t="e">
        <f t="shared" si="7"/>
        <v>#NAME?</v>
      </c>
      <c r="V24" t="str">
        <f t="shared" si="8"/>
        <v>Other</v>
      </c>
    </row>
    <row r="25" spans="1:22">
      <c r="A25" s="5" t="s">
        <v>12</v>
      </c>
      <c r="B25" s="2" t="s">
        <v>50</v>
      </c>
      <c r="C25">
        <f t="shared" si="0"/>
        <v>2025</v>
      </c>
      <c r="D25" s="2" t="s">
        <v>14</v>
      </c>
      <c r="E25" s="3" t="s">
        <v>15</v>
      </c>
      <c r="F25" t="str">
        <f t="shared" si="1"/>
        <v>73</v>
      </c>
      <c r="G25" s="2" t="s">
        <v>51</v>
      </c>
      <c r="H25" t="str">
        <f t="shared" si="2"/>
        <v xml:space="preserve">MILD </v>
      </c>
      <c r="I25" t="str" cm="1">
        <f t="array" ref="I25">IFERROR(INDEX(_xlfn.TEXTSPLIT(E25," "),1), "")</f>
        <v>73239990</v>
      </c>
      <c r="J25" t="s">
        <v>2780</v>
      </c>
      <c r="K25" t="str" cm="1">
        <f t="array" ref="K25">IF(ISERROR(SEARCH("QTY:", G25)), IF(ISERROR(SEARCH("TOTAL ", G25)), Raw [1]Data!N25, TRIM(MID(G25, SEARCH("TOTAL ", G25)+6, SEARCH(" ", G25&amp;" ", SEARCH("TOTAL ", G25)+6) - SEARCH("TOTAL ", G25) - 6))), TRIM(MID(G25, SEARCH("QTY:", G25)+4, SEARCH(" ", G25, SEARCH("QTY:", G25)+4) - SEARCH("QTY:", G25) - 4)))</f>
        <v>1,232</v>
      </c>
      <c r="M25" t="str">
        <f t="shared" si="3"/>
        <v>1,232</v>
      </c>
      <c r="N25">
        <f t="shared" si="4"/>
        <v>0</v>
      </c>
      <c r="O25" t="e" cm="1">
        <f t="array" ref="O25">IF(ISERROR(SEARCH("USD ", G25)), Raw [1]Data!S25, TRIM(MID(G25, SEARCH("USD ", G25)+4, SEARCH(" ", G25&amp;" ", SEARCH("USD ", G25)+4) - SEARCH("USD ", G25) - 4)))</f>
        <v>#NAME?</v>
      </c>
      <c r="P25" t="e">
        <f t="shared" si="5"/>
        <v>#NAME?</v>
      </c>
      <c r="Q25" t="e" cm="1">
        <f t="array" ref="Q25">Raw [1]Data!P25</f>
        <v>#NAME?</v>
      </c>
      <c r="R25" t="e" cm="1">
        <f t="array" ref="R25">Raw [1]Data!Q25</f>
        <v>#NAME?</v>
      </c>
      <c r="S25" t="e" cm="1">
        <f t="array" ref="S25">Raw [1]Data!T25</f>
        <v>#NAME?</v>
      </c>
      <c r="T25" t="e">
        <f t="shared" si="6"/>
        <v>#NAME?</v>
      </c>
      <c r="U25" t="e">
        <f t="shared" si="7"/>
        <v>#NAME?</v>
      </c>
      <c r="V25" t="str">
        <f t="shared" si="8"/>
        <v>Other</v>
      </c>
    </row>
    <row r="26" spans="1:22">
      <c r="A26" s="5" t="s">
        <v>12</v>
      </c>
      <c r="B26" s="2" t="s">
        <v>52</v>
      </c>
      <c r="C26">
        <f t="shared" si="0"/>
        <v>2025</v>
      </c>
      <c r="D26" s="2" t="s">
        <v>14</v>
      </c>
      <c r="E26" s="3" t="s">
        <v>15</v>
      </c>
      <c r="F26" t="str">
        <f t="shared" si="1"/>
        <v>73</v>
      </c>
      <c r="G26" s="2" t="s">
        <v>53</v>
      </c>
      <c r="H26" t="str">
        <f t="shared" si="2"/>
        <v xml:space="preserve">STEEL </v>
      </c>
      <c r="I26" t="str" cm="1">
        <f t="array" ref="I26">IFERROR(INDEX(_xlfn.TEXTSPLIT(E26," "),1), "")</f>
        <v>73239990</v>
      </c>
      <c r="J26" t="s">
        <v>2790</v>
      </c>
      <c r="K26" t="str" cm="1">
        <f t="array" ref="K26">IF(ISERROR(SEARCH("QTY:", G26)), IF(ISERROR(SEARCH("TOTAL ", G26)), Raw [1]Data!N26, TRIM(MID(G26, SEARCH("TOTAL ", G26)+6, SEARCH(" ", G26&amp;" ", SEARCH("TOTAL ", G26)+6) - SEARCH("TOTAL ", G26) - 6))), TRIM(MID(G26, SEARCH("QTY:", G26)+4, SEARCH(" ", G26, SEARCH("QTY:", G26)+4) - SEARCH("QTY:", G26) - 4)))</f>
        <v>800</v>
      </c>
      <c r="M26" t="str">
        <f t="shared" si="3"/>
        <v>800</v>
      </c>
      <c r="N26">
        <f t="shared" si="4"/>
        <v>0</v>
      </c>
      <c r="O26" t="e" cm="1">
        <f t="array" ref="O26">IF(ISERROR(SEARCH("USD ", G26)), Raw [1]Data!S26, TRIM(MID(G26, SEARCH("USD ", G26)+4, SEARCH(" ", G26&amp;" ", SEARCH("USD ", G26)+4) - SEARCH("USD ", G26) - 4)))</f>
        <v>#NAME?</v>
      </c>
      <c r="P26" t="e">
        <f t="shared" si="5"/>
        <v>#NAME?</v>
      </c>
      <c r="Q26" t="e" cm="1">
        <f t="array" ref="Q26">Raw [1]Data!P26</f>
        <v>#NAME?</v>
      </c>
      <c r="R26" t="e" cm="1">
        <f t="array" ref="R26">Raw [1]Data!Q26</f>
        <v>#NAME?</v>
      </c>
      <c r="S26" t="e" cm="1">
        <f t="array" ref="S26">Raw [1]Data!T26</f>
        <v>#NAME?</v>
      </c>
      <c r="T26" t="e">
        <f t="shared" si="6"/>
        <v>#NAME?</v>
      </c>
      <c r="U26" t="e">
        <f t="shared" si="7"/>
        <v>#NAME?</v>
      </c>
      <c r="V26" t="str">
        <f t="shared" si="8"/>
        <v>Other</v>
      </c>
    </row>
    <row r="27" spans="1:22">
      <c r="A27" s="5" t="s">
        <v>12</v>
      </c>
      <c r="B27" s="2" t="s">
        <v>54</v>
      </c>
      <c r="C27">
        <f t="shared" si="0"/>
        <v>2025</v>
      </c>
      <c r="D27" s="2" t="s">
        <v>14</v>
      </c>
      <c r="E27" s="3" t="s">
        <v>15</v>
      </c>
      <c r="F27" t="str">
        <f t="shared" si="1"/>
        <v>73</v>
      </c>
      <c r="G27" s="2" t="s">
        <v>55</v>
      </c>
      <c r="H27" t="str">
        <f t="shared" si="2"/>
        <v xml:space="preserve">MILD </v>
      </c>
      <c r="I27" t="str" cm="1">
        <f t="array" ref="I27">IFERROR(INDEX(_xlfn.TEXTSPLIT(E27," "),1), "")</f>
        <v>73239990</v>
      </c>
      <c r="J27" t="s">
        <v>2791</v>
      </c>
      <c r="K27" t="str" cm="1">
        <f t="array" ref="K27">IF(ISERROR(SEARCH("QTY:", G27)), IF(ISERROR(SEARCH("TOTAL ", G27)), Raw [1]Data!N27, TRIM(MID(G27, SEARCH("TOTAL ", G27)+6, SEARCH(" ", G27&amp;" ", SEARCH("TOTAL ", G27)+6) - SEARCH("TOTAL ", G27) - 6))), TRIM(MID(G27, SEARCH("QTY:", G27)+4, SEARCH(" ", G27, SEARCH("QTY:", G27)+4) - SEARCH("QTY:", G27) - 4)))</f>
        <v>1696</v>
      </c>
      <c r="M27" t="str">
        <f t="shared" si="3"/>
        <v>1696</v>
      </c>
      <c r="N27">
        <f t="shared" si="4"/>
        <v>0</v>
      </c>
      <c r="O27" t="e" cm="1">
        <f t="array" ref="O27">IF(ISERROR(SEARCH("USD ", G27)), Raw [1]Data!S27, TRIM(MID(G27, SEARCH("USD ", G27)+4, SEARCH(" ", G27&amp;" ", SEARCH("USD ", G27)+4) - SEARCH("USD ", G27) - 4)))</f>
        <v>#NAME?</v>
      </c>
      <c r="P27" t="e">
        <f t="shared" si="5"/>
        <v>#NAME?</v>
      </c>
      <c r="Q27" t="e" cm="1">
        <f t="array" ref="Q27">Raw [1]Data!P27</f>
        <v>#NAME?</v>
      </c>
      <c r="R27" t="e" cm="1">
        <f t="array" ref="R27">Raw [1]Data!Q27</f>
        <v>#NAME?</v>
      </c>
      <c r="S27" t="e" cm="1">
        <f t="array" ref="S27">Raw [1]Data!T27</f>
        <v>#NAME?</v>
      </c>
      <c r="T27" t="e">
        <f t="shared" si="6"/>
        <v>#NAME?</v>
      </c>
      <c r="U27" t="e">
        <f t="shared" si="7"/>
        <v>#NAME?</v>
      </c>
      <c r="V27" t="str">
        <f t="shared" si="8"/>
        <v>Other</v>
      </c>
    </row>
    <row r="28" spans="1:22">
      <c r="A28" s="5" t="s">
        <v>12</v>
      </c>
      <c r="B28" s="2" t="s">
        <v>56</v>
      </c>
      <c r="C28">
        <f t="shared" si="0"/>
        <v>2025</v>
      </c>
      <c r="D28" s="2" t="s">
        <v>14</v>
      </c>
      <c r="E28" s="3" t="s">
        <v>15</v>
      </c>
      <c r="F28" t="str">
        <f t="shared" si="1"/>
        <v>73</v>
      </c>
      <c r="G28" s="2" t="s">
        <v>57</v>
      </c>
      <c r="H28" t="str">
        <f t="shared" si="2"/>
        <v xml:space="preserve">SB-12 </v>
      </c>
      <c r="I28" t="str" cm="1">
        <f t="array" ref="I28">IFERROR(INDEX(_xlfn.TEXTSPLIT(E28," "),1), "")</f>
        <v>73239990</v>
      </c>
      <c r="J28" t="s">
        <v>2792</v>
      </c>
      <c r="K28" t="str" cm="1">
        <f t="array" ref="K28">IF(ISERROR(SEARCH("QTY:", G28)), IF(ISERROR(SEARCH("TOTAL ", G28)), Raw [1]Data!N28, TRIM(MID(G28, SEARCH("TOTAL ", G28)+6, SEARCH(" ", G28&amp;" ", SEARCH("TOTAL ", G28)+6) - SEARCH("TOTAL ", G28) - 6))), TRIM(MID(G28, SEARCH("QTY:", G28)+4, SEARCH(" ", G28, SEARCH("QTY:", G28)+4) - SEARCH("QTY:", G28) - 4)))</f>
        <v>4842</v>
      </c>
      <c r="M28" t="str">
        <f t="shared" si="3"/>
        <v>4842</v>
      </c>
      <c r="N28">
        <f t="shared" si="4"/>
        <v>0</v>
      </c>
      <c r="O28" t="str" cm="1">
        <f t="array" ref="O28">IF(ISERROR(SEARCH("USD ", G28)), Raw [1]Data!S28, TRIM(MID(G28, SEARCH("USD ", G28)+4, SEARCH(" ", G28&amp;" ", SEARCH("USD ", G28)+4) - SEARCH("USD ", G28) - 4)))</f>
        <v>0.977</v>
      </c>
      <c r="P28">
        <f t="shared" si="5"/>
        <v>4730.634</v>
      </c>
      <c r="Q28" t="e" cm="1">
        <f t="array" ref="Q28">Raw [1]Data!P28</f>
        <v>#NAME?</v>
      </c>
      <c r="R28" t="e" cm="1">
        <f t="array" ref="R28">Raw [1]Data!Q28</f>
        <v>#NAME?</v>
      </c>
      <c r="S28" t="e" cm="1">
        <f t="array" ref="S28">Raw [1]Data!T28</f>
        <v>#NAME?</v>
      </c>
      <c r="T28" t="e">
        <f t="shared" si="6"/>
        <v>#NAME?</v>
      </c>
      <c r="U28" t="e">
        <f t="shared" si="7"/>
        <v>#NAME?</v>
      </c>
      <c r="V28" t="str">
        <f t="shared" si="8"/>
        <v>Other</v>
      </c>
    </row>
    <row r="29" spans="1:22">
      <c r="A29" s="5" t="s">
        <v>12</v>
      </c>
      <c r="B29" s="2" t="s">
        <v>56</v>
      </c>
      <c r="C29">
        <f t="shared" si="0"/>
        <v>2025</v>
      </c>
      <c r="D29" s="2" t="s">
        <v>14</v>
      </c>
      <c r="E29" s="3" t="s">
        <v>15</v>
      </c>
      <c r="F29" t="str">
        <f t="shared" si="1"/>
        <v>73</v>
      </c>
      <c r="G29" s="2" t="s">
        <v>58</v>
      </c>
      <c r="H29" t="str">
        <f t="shared" si="2"/>
        <v xml:space="preserve">SY-845-4 </v>
      </c>
      <c r="I29" t="str" cm="1">
        <f t="array" ref="I29">IFERROR(INDEX(_xlfn.TEXTSPLIT(E29," "),1), "")</f>
        <v>73239990</v>
      </c>
      <c r="J29" t="s">
        <v>2781</v>
      </c>
      <c r="K29" t="e" cm="1">
        <f t="array" ref="K29">IF(ISERROR(SEARCH("QTY:", G29)), IF(ISERROR(SEARCH("TOTAL ", G29)), Raw [1]Data!N29, TRIM(MID(G29, SEARCH("TOTAL ", G29)+6, SEARCH(" ", G29&amp;" ", SEARCH("TOTAL ", G29)+6) - SEARCH("TOTAL ", G29) - 6))), TRIM(MID(G29, SEARCH("QTY:", G29)+4, SEARCH(" ", G29, SEARCH("QTY:", G29)+4) - SEARCH("QTY:", G29) - 4)))</f>
        <v>#NAME?</v>
      </c>
      <c r="M29" t="e">
        <f t="shared" si="3"/>
        <v>#NAME?</v>
      </c>
      <c r="N29">
        <f t="shared" si="4"/>
        <v>0</v>
      </c>
      <c r="O29" t="str" cm="1">
        <f t="array" ref="O29">IF(ISERROR(SEARCH("USD ", G29)), Raw [1]Data!S29, TRIM(MID(G29, SEARCH("USD ", G29)+4, SEARCH(" ", G29&amp;" ", SEARCH("USD ", G29)+4) - SEARCH("USD ", G29) - 4)))</f>
        <v>0.9691</v>
      </c>
      <c r="P29" t="e">
        <f t="shared" si="5"/>
        <v>#NAME?</v>
      </c>
      <c r="Q29" t="e" cm="1">
        <f t="array" ref="Q29">Raw [1]Data!P29</f>
        <v>#NAME?</v>
      </c>
      <c r="R29" t="e" cm="1">
        <f t="array" ref="R29">Raw [1]Data!Q29</f>
        <v>#NAME?</v>
      </c>
      <c r="S29" t="e" cm="1">
        <f t="array" ref="S29">Raw [1]Data!T29</f>
        <v>#NAME?</v>
      </c>
      <c r="T29" t="e">
        <f t="shared" si="6"/>
        <v>#NAME?</v>
      </c>
      <c r="U29" t="e">
        <f t="shared" si="7"/>
        <v>#NAME?</v>
      </c>
      <c r="V29" t="str">
        <f t="shared" si="8"/>
        <v>Other</v>
      </c>
    </row>
    <row r="30" spans="1:22">
      <c r="A30" s="5" t="s">
        <v>12</v>
      </c>
      <c r="B30" s="2" t="s">
        <v>56</v>
      </c>
      <c r="C30">
        <f t="shared" si="0"/>
        <v>2025</v>
      </c>
      <c r="D30" s="2" t="s">
        <v>14</v>
      </c>
      <c r="E30" s="3" t="s">
        <v>15</v>
      </c>
      <c r="F30" t="str">
        <f t="shared" si="1"/>
        <v>73</v>
      </c>
      <c r="G30" s="2" t="s">
        <v>59</v>
      </c>
      <c r="H30" t="str">
        <f t="shared" si="2"/>
        <v xml:space="preserve">NP-55 </v>
      </c>
      <c r="I30" t="str" cm="1">
        <f t="array" ref="I30">IFERROR(INDEX(_xlfn.TEXTSPLIT(E30," "),1), "")</f>
        <v>73239990</v>
      </c>
      <c r="J30" t="s">
        <v>2786</v>
      </c>
      <c r="K30" t="str" cm="1">
        <f t="array" ref="K30">IF(ISERROR(SEARCH("QTY:", G30)), IF(ISERROR(SEARCH("TOTAL ", G30)), Raw [1]Data!N30, TRIM(MID(G30, SEARCH("TOTAL ", G30)+6, SEARCH(" ", G30&amp;" ", SEARCH("TOTAL ", G30)+6) - SEARCH("TOTAL ", G30) - 6))), TRIM(MID(G30, SEARCH("QTY:", G30)+4, SEARCH(" ", G30, SEARCH("QTY:", G30)+4) - SEARCH("QTY:", G30) - 4)))</f>
        <v>50400</v>
      </c>
      <c r="M30" t="str">
        <f t="shared" si="3"/>
        <v>50400</v>
      </c>
      <c r="N30">
        <f t="shared" si="4"/>
        <v>0</v>
      </c>
      <c r="O30" t="str" cm="1">
        <f t="array" ref="O30">IF(ISERROR(SEARCH("USD ", G30)), Raw [1]Data!S30, TRIM(MID(G30, SEARCH("USD ", G30)+4, SEARCH(" ", G30&amp;" ", SEARCH("USD ", G30)+4) - SEARCH("USD ", G30) - 4)))</f>
        <v>0.270</v>
      </c>
      <c r="P30">
        <f t="shared" si="5"/>
        <v>13608</v>
      </c>
      <c r="Q30" t="e" cm="1">
        <f t="array" ref="Q30">Raw [1]Data!P30</f>
        <v>#NAME?</v>
      </c>
      <c r="R30" t="e" cm="1">
        <f t="array" ref="R30">Raw [1]Data!Q30</f>
        <v>#NAME?</v>
      </c>
      <c r="S30" t="e" cm="1">
        <f t="array" ref="S30">Raw [1]Data!T30</f>
        <v>#NAME?</v>
      </c>
      <c r="T30" t="e">
        <f t="shared" si="6"/>
        <v>#NAME?</v>
      </c>
      <c r="U30" t="e">
        <f t="shared" si="7"/>
        <v>#NAME?</v>
      </c>
      <c r="V30" t="str">
        <f t="shared" si="8"/>
        <v>Other</v>
      </c>
    </row>
    <row r="31" spans="1:22">
      <c r="A31" s="5" t="s">
        <v>12</v>
      </c>
      <c r="B31" s="2" t="s">
        <v>56</v>
      </c>
      <c r="C31">
        <f t="shared" si="0"/>
        <v>2025</v>
      </c>
      <c r="D31" s="2" t="s">
        <v>14</v>
      </c>
      <c r="E31" s="3" t="s">
        <v>15</v>
      </c>
      <c r="F31" t="str">
        <f t="shared" si="1"/>
        <v>73</v>
      </c>
      <c r="G31" s="2" t="s">
        <v>60</v>
      </c>
      <c r="H31" t="str">
        <f t="shared" si="2"/>
        <v xml:space="preserve">AM-321 </v>
      </c>
      <c r="I31" t="str" cm="1">
        <f t="array" ref="I31">IFERROR(INDEX(_xlfn.TEXTSPLIT(E31," "),1), "")</f>
        <v>73239990</v>
      </c>
      <c r="J31" t="s">
        <v>2793</v>
      </c>
      <c r="K31" t="str" cm="1">
        <f t="array" ref="K31">IF(ISERROR(SEARCH("QTY:", G31)), IF(ISERROR(SEARCH("TOTAL ", G31)), Raw [1]Data!N31, TRIM(MID(G31, SEARCH("TOTAL ", G31)+6, SEARCH(" ", G31&amp;" ", SEARCH("TOTAL ", G31)+6) - SEARCH("TOTAL ", G31) - 6))), TRIM(MID(G31, SEARCH("QTY:", G31)+4, SEARCH(" ", G31, SEARCH("QTY:", G31)+4) - SEARCH("QTY:", G31) - 4)))</f>
        <v>21648</v>
      </c>
      <c r="M31" t="str">
        <f t="shared" si="3"/>
        <v>21648</v>
      </c>
      <c r="N31">
        <f t="shared" si="4"/>
        <v>0</v>
      </c>
      <c r="O31" t="str" cm="1">
        <f t="array" ref="O31">IF(ISERROR(SEARCH("USD ", G31)), Raw [1]Data!S31, TRIM(MID(G31, SEARCH("USD ", G31)+4, SEARCH(" ", G31&amp;" ", SEARCH("USD ", G31)+4) - SEARCH("USD ", G31) - 4)))</f>
        <v>0.702</v>
      </c>
      <c r="P31">
        <f t="shared" si="5"/>
        <v>15196.895999999999</v>
      </c>
      <c r="Q31" t="e" cm="1">
        <f t="array" ref="Q31">Raw [1]Data!P31</f>
        <v>#NAME?</v>
      </c>
      <c r="R31" t="e" cm="1">
        <f t="array" ref="R31">Raw [1]Data!Q31</f>
        <v>#NAME?</v>
      </c>
      <c r="S31" t="e" cm="1">
        <f t="array" ref="S31">Raw [1]Data!T31</f>
        <v>#NAME?</v>
      </c>
      <c r="T31" t="e">
        <f t="shared" si="6"/>
        <v>#NAME?</v>
      </c>
      <c r="U31" t="e">
        <f t="shared" si="7"/>
        <v>#NAME?</v>
      </c>
      <c r="V31" t="str">
        <f t="shared" si="8"/>
        <v>Other</v>
      </c>
    </row>
    <row r="32" spans="1:22">
      <c r="A32" s="5" t="s">
        <v>12</v>
      </c>
      <c r="B32" s="2" t="s">
        <v>61</v>
      </c>
      <c r="C32">
        <f t="shared" si="0"/>
        <v>2025</v>
      </c>
      <c r="D32" s="2" t="s">
        <v>14</v>
      </c>
      <c r="E32" s="3" t="s">
        <v>15</v>
      </c>
      <c r="F32" t="str">
        <f t="shared" si="1"/>
        <v>73</v>
      </c>
      <c r="G32" s="2" t="s">
        <v>62</v>
      </c>
      <c r="H32" t="str">
        <f t="shared" si="2"/>
        <v xml:space="preserve">STEEL </v>
      </c>
      <c r="I32" t="str" cm="1">
        <f t="array" ref="I32">IFERROR(INDEX(_xlfn.TEXTSPLIT(E32," "),1), "")</f>
        <v>73239990</v>
      </c>
      <c r="J32" t="s">
        <v>2794</v>
      </c>
      <c r="K32" t="str" cm="1">
        <f t="array" ref="K32">IF(ISERROR(SEARCH("QTY:", G32)), IF(ISERROR(SEARCH("TOTAL ", G32)), Raw [1]Data!N32, TRIM(MID(G32, SEARCH("TOTAL ", G32)+6, SEARCH(" ", G32&amp;" ", SEARCH("TOTAL ", G32)+6) - SEARCH("TOTAL ", G32) - 6))), TRIM(MID(G32, SEARCH("QTY:", G32)+4, SEARCH(" ", G32, SEARCH("QTY:", G32)+4) - SEARCH("QTY:", G32) - 4)))</f>
        <v/>
      </c>
      <c r="M32" t="str">
        <f t="shared" si="3"/>
        <v/>
      </c>
      <c r="N32">
        <f t="shared" si="4"/>
        <v>0</v>
      </c>
      <c r="O32" t="str" cm="1">
        <f t="array" ref="O32">IF(ISERROR(SEARCH("USD ", G32)), Raw [1]Data!S32, TRIM(MID(G32, SEARCH("USD ", G32)+4, SEARCH(" ", G32&amp;" ", SEARCH("USD ", G32)+4) - SEARCH("USD ", G32) - 4)))</f>
        <v>0.446</v>
      </c>
      <c r="P32" t="e">
        <f t="shared" si="5"/>
        <v>#VALUE!</v>
      </c>
      <c r="Q32" t="e" cm="1">
        <f t="array" ref="Q32">Raw [1]Data!P32</f>
        <v>#NAME?</v>
      </c>
      <c r="R32" t="e" cm="1">
        <f t="array" ref="R32">Raw [1]Data!Q32</f>
        <v>#NAME?</v>
      </c>
      <c r="S32" t="e" cm="1">
        <f t="array" ref="S32">Raw [1]Data!T32</f>
        <v>#NAME?</v>
      </c>
      <c r="T32" t="e">
        <f t="shared" si="6"/>
        <v>#NAME?</v>
      </c>
      <c r="U32" t="e">
        <f t="shared" si="7"/>
        <v>#NAME?</v>
      </c>
      <c r="V32" t="str">
        <f t="shared" si="8"/>
        <v>Other</v>
      </c>
    </row>
    <row r="33" spans="1:22">
      <c r="A33" s="5" t="s">
        <v>12</v>
      </c>
      <c r="B33" s="2" t="s">
        <v>63</v>
      </c>
      <c r="C33">
        <f t="shared" si="0"/>
        <v>2025</v>
      </c>
      <c r="D33" s="2" t="s">
        <v>14</v>
      </c>
      <c r="E33" s="3" t="s">
        <v>18</v>
      </c>
      <c r="F33" t="str">
        <f t="shared" si="1"/>
        <v>73</v>
      </c>
      <c r="G33" s="2" t="s">
        <v>64</v>
      </c>
      <c r="H33" t="str">
        <f t="shared" si="2"/>
        <v xml:space="preserve">STEEL </v>
      </c>
      <c r="I33" t="str" cm="1">
        <f t="array" ref="I33">IFERROR(INDEX(_xlfn.TEXTSPLIT(E33," "),1), "")</f>
        <v>73231000</v>
      </c>
      <c r="J33" t="s">
        <v>2795</v>
      </c>
      <c r="K33" t="str" cm="1">
        <f t="array" ref="K33">IF(ISERROR(SEARCH("QTY:", G33)), IF(ISERROR(SEARCH("TOTAL ", G33)), Raw [1]Data!N33, TRIM(MID(G33, SEARCH("TOTAL ", G33)+6, SEARCH(" ", G33&amp;" ", SEARCH("TOTAL ", G33)+6) - SEARCH("TOTAL ", G33) - 6))), TRIM(MID(G33, SEARCH("QTY:", G33)+4, SEARCH(" ", G33, SEARCH("QTY:", G33)+4) - SEARCH("QTY:", G33) - 4)))</f>
        <v>98,400</v>
      </c>
      <c r="M33" t="str">
        <f t="shared" si="3"/>
        <v>98,400</v>
      </c>
      <c r="N33">
        <f t="shared" si="4"/>
        <v>0</v>
      </c>
      <c r="O33" t="e" cm="1">
        <f t="array" ref="O33">IF(ISERROR(SEARCH("USD ", G33)), Raw [1]Data!S33, TRIM(MID(G33, SEARCH("USD ", G33)+4, SEARCH(" ", G33&amp;" ", SEARCH("USD ", G33)+4) - SEARCH("USD ", G33) - 4)))</f>
        <v>#NAME?</v>
      </c>
      <c r="P33" t="e">
        <f t="shared" si="5"/>
        <v>#NAME?</v>
      </c>
      <c r="Q33" t="e" cm="1">
        <f t="array" ref="Q33">Raw [1]Data!P33</f>
        <v>#NAME?</v>
      </c>
      <c r="R33" t="e" cm="1">
        <f t="array" ref="R33">Raw [1]Data!Q33</f>
        <v>#NAME?</v>
      </c>
      <c r="S33" t="e" cm="1">
        <f t="array" ref="S33">Raw [1]Data!T33</f>
        <v>#NAME?</v>
      </c>
      <c r="T33" t="e">
        <f t="shared" si="6"/>
        <v>#NAME?</v>
      </c>
      <c r="U33" t="e">
        <f t="shared" si="7"/>
        <v>#NAME?</v>
      </c>
      <c r="V33" t="str">
        <f t="shared" si="8"/>
        <v>Other</v>
      </c>
    </row>
    <row r="34" spans="1:22">
      <c r="A34" s="5" t="s">
        <v>12</v>
      </c>
      <c r="B34" s="2" t="s">
        <v>65</v>
      </c>
      <c r="C34">
        <f t="shared" si="0"/>
        <v>2025</v>
      </c>
      <c r="D34" s="2" t="s">
        <v>14</v>
      </c>
      <c r="E34" s="3" t="s">
        <v>18</v>
      </c>
      <c r="F34" t="str">
        <f t="shared" si="1"/>
        <v>73</v>
      </c>
      <c r="G34" s="2" t="s">
        <v>66</v>
      </c>
      <c r="H34" t="str">
        <f t="shared" si="2"/>
        <v xml:space="preserve">STEEL </v>
      </c>
      <c r="I34" t="str" cm="1">
        <f t="array" ref="I34">IFERROR(INDEX(_xlfn.TEXTSPLIT(E34," "),1), "")</f>
        <v>73231000</v>
      </c>
      <c r="J34" t="s">
        <v>2796</v>
      </c>
      <c r="K34" t="str" cm="1">
        <f t="array" ref="K34">IF(ISERROR(SEARCH("QTY:", G34)), IF(ISERROR(SEARCH("TOTAL ", G34)), Raw [1]Data!N34, TRIM(MID(G34, SEARCH("TOTAL ", G34)+6, SEARCH(" ", G34&amp;" ", SEARCH("TOTAL ", G34)+6) - SEARCH("TOTAL ", G34) - 6))), TRIM(MID(G34, SEARCH("QTY:", G34)+4, SEARCH(" ", G34, SEARCH("QTY:", G34)+4) - SEARCH("QTY:", G34) - 4)))</f>
        <v>263520</v>
      </c>
      <c r="M34" t="str">
        <f t="shared" si="3"/>
        <v>263520</v>
      </c>
      <c r="N34">
        <f t="shared" si="4"/>
        <v>0</v>
      </c>
      <c r="O34" t="e" cm="1">
        <f t="array" ref="O34">IF(ISERROR(SEARCH("USD ", G34)), Raw [1]Data!S34, TRIM(MID(G34, SEARCH("USD ", G34)+4, SEARCH(" ", G34&amp;" ", SEARCH("USD ", G34)+4) - SEARCH("USD ", G34) - 4)))</f>
        <v>#NAME?</v>
      </c>
      <c r="P34" t="e">
        <f t="shared" si="5"/>
        <v>#NAME?</v>
      </c>
      <c r="Q34" t="e" cm="1">
        <f t="array" ref="Q34">Raw [1]Data!P34</f>
        <v>#NAME?</v>
      </c>
      <c r="R34" t="e" cm="1">
        <f t="array" ref="R34">Raw [1]Data!Q34</f>
        <v>#NAME?</v>
      </c>
      <c r="S34" t="e" cm="1">
        <f t="array" ref="S34">Raw [1]Data!T34</f>
        <v>#NAME?</v>
      </c>
      <c r="T34" t="e">
        <f t="shared" si="6"/>
        <v>#NAME?</v>
      </c>
      <c r="U34" t="e">
        <f t="shared" si="7"/>
        <v>#NAME?</v>
      </c>
      <c r="V34" t="str">
        <f t="shared" si="8"/>
        <v>Other</v>
      </c>
    </row>
    <row r="35" spans="1:22">
      <c r="A35" s="5" t="s">
        <v>12</v>
      </c>
      <c r="B35" s="2" t="s">
        <v>65</v>
      </c>
      <c r="C35">
        <f t="shared" si="0"/>
        <v>2025</v>
      </c>
      <c r="D35" s="2" t="s">
        <v>14</v>
      </c>
      <c r="E35" s="3" t="s">
        <v>18</v>
      </c>
      <c r="F35" t="str">
        <f t="shared" si="1"/>
        <v>73</v>
      </c>
      <c r="G35" s="2" t="s">
        <v>67</v>
      </c>
      <c r="H35" t="str">
        <f t="shared" si="2"/>
        <v xml:space="preserve">STEEL </v>
      </c>
      <c r="I35" t="str" cm="1">
        <f t="array" ref="I35">IFERROR(INDEX(_xlfn.TEXTSPLIT(E35," "),1), "")</f>
        <v>73231000</v>
      </c>
      <c r="J35" t="s">
        <v>2797</v>
      </c>
      <c r="K35" t="str" cm="1">
        <f t="array" ref="K35">IF(ISERROR(SEARCH("QTY:", G35)), IF(ISERROR(SEARCH("TOTAL ", G35)), Raw [1]Data!N35, TRIM(MID(G35, SEARCH("TOTAL ", G35)+6, SEARCH(" ", G35&amp;" ", SEARCH("TOTAL ", G35)+6) - SEARCH("TOTAL ", G35) - 6))), TRIM(MID(G35, SEARCH("QTY:", G35)+4, SEARCH(" ", G35, SEARCH("QTY:", G35)+4) - SEARCH("QTY:", G35) - 4)))</f>
        <v>1260</v>
      </c>
      <c r="M35" t="str">
        <f t="shared" si="3"/>
        <v>1260</v>
      </c>
      <c r="N35">
        <f t="shared" si="4"/>
        <v>0</v>
      </c>
      <c r="O35" t="e" cm="1">
        <f t="array" ref="O35">IF(ISERROR(SEARCH("USD ", G35)), Raw [1]Data!S35, TRIM(MID(G35, SEARCH("USD ", G35)+4, SEARCH(" ", G35&amp;" ", SEARCH("USD ", G35)+4) - SEARCH("USD ", G35) - 4)))</f>
        <v>#NAME?</v>
      </c>
      <c r="P35" t="e">
        <f t="shared" si="5"/>
        <v>#NAME?</v>
      </c>
      <c r="Q35" t="e" cm="1">
        <f t="array" ref="Q35">Raw [1]Data!P35</f>
        <v>#NAME?</v>
      </c>
      <c r="R35" t="e" cm="1">
        <f t="array" ref="R35">Raw [1]Data!Q35</f>
        <v>#NAME?</v>
      </c>
      <c r="S35" t="e" cm="1">
        <f t="array" ref="S35">Raw [1]Data!T35</f>
        <v>#NAME?</v>
      </c>
      <c r="T35" t="e">
        <f t="shared" si="6"/>
        <v>#NAME?</v>
      </c>
      <c r="U35" t="e">
        <f t="shared" si="7"/>
        <v>#NAME?</v>
      </c>
      <c r="V35" t="str">
        <f t="shared" si="8"/>
        <v>Other</v>
      </c>
    </row>
    <row r="36" spans="1:22">
      <c r="A36" s="5" t="s">
        <v>12</v>
      </c>
      <c r="B36" s="2" t="s">
        <v>68</v>
      </c>
      <c r="C36">
        <f t="shared" si="0"/>
        <v>2025</v>
      </c>
      <c r="D36" s="2" t="s">
        <v>14</v>
      </c>
      <c r="E36" s="3" t="s">
        <v>15</v>
      </c>
      <c r="F36" t="str">
        <f t="shared" si="1"/>
        <v>73</v>
      </c>
      <c r="G36" s="2" t="s">
        <v>69</v>
      </c>
      <c r="H36" t="str">
        <f t="shared" si="2"/>
        <v xml:space="preserve">STEEL </v>
      </c>
      <c r="I36" t="str" cm="1">
        <f t="array" ref="I36">IFERROR(INDEX(_xlfn.TEXTSPLIT(E36," "),1), "")</f>
        <v>73239990</v>
      </c>
      <c r="J36" t="s">
        <v>2798</v>
      </c>
      <c r="K36" t="str" cm="1">
        <f t="array" ref="K36">IF(ISERROR(SEARCH("QTY:", G36)), IF(ISERROR(SEARCH("TOTAL ", G36)), Raw [1]Data!N36, TRIM(MID(G36, SEARCH("TOTAL ", G36)+6, SEARCH(" ", G36&amp;" ", SEARCH("TOTAL ", G36)+6) - SEARCH("TOTAL ", G36) - 6))), TRIM(MID(G36, SEARCH("QTY:", G36)+4, SEARCH(" ", G36, SEARCH("QTY:", G36)+4) - SEARCH("QTY:", G36) - 4)))</f>
        <v/>
      </c>
      <c r="M36" t="str">
        <f t="shared" si="3"/>
        <v/>
      </c>
      <c r="N36">
        <f t="shared" si="4"/>
        <v>0</v>
      </c>
      <c r="O36" t="str" cm="1">
        <f t="array" ref="O36">IF(ISERROR(SEARCH("USD ", G36)), Raw [1]Data!S36, TRIM(MID(G36, SEARCH("USD ", G36)+4, SEARCH(" ", G36&amp;" ", SEARCH("USD ", G36)+4) - SEARCH("USD ", G36) - 4)))</f>
        <v>0.578</v>
      </c>
      <c r="P36" t="e">
        <f t="shared" si="5"/>
        <v>#VALUE!</v>
      </c>
      <c r="Q36" t="e" cm="1">
        <f t="array" ref="Q36">Raw [1]Data!P36</f>
        <v>#NAME?</v>
      </c>
      <c r="R36" t="e" cm="1">
        <f t="array" ref="R36">Raw [1]Data!Q36</f>
        <v>#NAME?</v>
      </c>
      <c r="S36" t="e" cm="1">
        <f t="array" ref="S36">Raw [1]Data!T36</f>
        <v>#NAME?</v>
      </c>
      <c r="T36" t="e">
        <f t="shared" si="6"/>
        <v>#NAME?</v>
      </c>
      <c r="U36" t="e">
        <f t="shared" si="7"/>
        <v>#NAME?</v>
      </c>
      <c r="V36" t="str">
        <f t="shared" si="8"/>
        <v>Other</v>
      </c>
    </row>
    <row r="37" spans="1:22">
      <c r="A37" s="5" t="s">
        <v>12</v>
      </c>
      <c r="B37" s="2" t="s">
        <v>68</v>
      </c>
      <c r="C37">
        <f t="shared" si="0"/>
        <v>2025</v>
      </c>
      <c r="D37" s="2" t="s">
        <v>14</v>
      </c>
      <c r="E37" s="3" t="s">
        <v>15</v>
      </c>
      <c r="F37" t="str">
        <f t="shared" si="1"/>
        <v>73</v>
      </c>
      <c r="G37" s="2" t="s">
        <v>70</v>
      </c>
      <c r="H37" t="str">
        <f t="shared" si="2"/>
        <v xml:space="preserve">STEEL </v>
      </c>
      <c r="I37" t="str" cm="1">
        <f t="array" ref="I37">IFERROR(INDEX(_xlfn.TEXTSPLIT(E37," "),1), "")</f>
        <v>73239990</v>
      </c>
      <c r="J37" t="s">
        <v>2794</v>
      </c>
      <c r="K37" t="str" cm="1">
        <f t="array" ref="K37">IF(ISERROR(SEARCH("QTY:", G37)), IF(ISERROR(SEARCH("TOTAL ", G37)), Raw [1]Data!N37, TRIM(MID(G37, SEARCH("TOTAL ", G37)+6, SEARCH(" ", G37&amp;" ", SEARCH("TOTAL ", G37)+6) - SEARCH("TOTAL ", G37) - 6))), TRIM(MID(G37, SEARCH("QTY:", G37)+4, SEARCH(" ", G37, SEARCH("QTY:", G37)+4) - SEARCH("QTY:", G37) - 4)))</f>
        <v/>
      </c>
      <c r="M37" t="str">
        <f t="shared" si="3"/>
        <v/>
      </c>
      <c r="N37">
        <f t="shared" si="4"/>
        <v>0</v>
      </c>
      <c r="O37" t="str" cm="1">
        <f t="array" ref="O37">IF(ISERROR(SEARCH("USD ", G37)), Raw [1]Data!S37, TRIM(MID(G37, SEARCH("USD ", G37)+4, SEARCH(" ", G37&amp;" ", SEARCH("USD ", G37)+4) - SEARCH("USD ", G37) - 4)))</f>
        <v>0.445</v>
      </c>
      <c r="P37" t="e">
        <f t="shared" si="5"/>
        <v>#VALUE!</v>
      </c>
      <c r="Q37" t="e" cm="1">
        <f t="array" ref="Q37">Raw [1]Data!P37</f>
        <v>#NAME?</v>
      </c>
      <c r="R37" t="e" cm="1">
        <f t="array" ref="R37">Raw [1]Data!Q37</f>
        <v>#NAME?</v>
      </c>
      <c r="S37" t="e" cm="1">
        <f t="array" ref="S37">Raw [1]Data!T37</f>
        <v>#NAME?</v>
      </c>
      <c r="T37" t="e">
        <f t="shared" si="6"/>
        <v>#NAME?</v>
      </c>
      <c r="U37" t="e">
        <f t="shared" si="7"/>
        <v>#NAME?</v>
      </c>
      <c r="V37" t="str">
        <f t="shared" si="8"/>
        <v>Other</v>
      </c>
    </row>
    <row r="38" spans="1:22">
      <c r="A38" s="5" t="s">
        <v>12</v>
      </c>
      <c r="B38" s="2" t="s">
        <v>71</v>
      </c>
      <c r="C38">
        <f t="shared" si="0"/>
        <v>2025</v>
      </c>
      <c r="D38" s="2" t="s">
        <v>14</v>
      </c>
      <c r="E38" s="3" t="s">
        <v>18</v>
      </c>
      <c r="F38" t="str">
        <f t="shared" si="1"/>
        <v>73</v>
      </c>
      <c r="G38" s="2" t="s">
        <v>64</v>
      </c>
      <c r="H38" t="str">
        <f t="shared" si="2"/>
        <v xml:space="preserve">STEEL </v>
      </c>
      <c r="I38" t="str" cm="1">
        <f t="array" ref="I38">IFERROR(INDEX(_xlfn.TEXTSPLIT(E38," "),1), "")</f>
        <v>73231000</v>
      </c>
      <c r="J38" t="s">
        <v>2795</v>
      </c>
      <c r="K38" t="str" cm="1">
        <f t="array" ref="K38">IF(ISERROR(SEARCH("QTY:", G38)), IF(ISERROR(SEARCH("TOTAL ", G38)), Raw [1]Data!N38, TRIM(MID(G38, SEARCH("TOTAL ", G38)+6, SEARCH(" ", G38&amp;" ", SEARCH("TOTAL ", G38)+6) - SEARCH("TOTAL ", G38) - 6))), TRIM(MID(G38, SEARCH("QTY:", G38)+4, SEARCH(" ", G38, SEARCH("QTY:", G38)+4) - SEARCH("QTY:", G38) - 4)))</f>
        <v>98,400</v>
      </c>
      <c r="M38" t="str">
        <f t="shared" si="3"/>
        <v>98,400</v>
      </c>
      <c r="N38">
        <f t="shared" si="4"/>
        <v>0</v>
      </c>
      <c r="O38" t="e" cm="1">
        <f t="array" ref="O38">IF(ISERROR(SEARCH("USD ", G38)), Raw [1]Data!S38, TRIM(MID(G38, SEARCH("USD ", G38)+4, SEARCH(" ", G38&amp;" ", SEARCH("USD ", G38)+4) - SEARCH("USD ", G38) - 4)))</f>
        <v>#NAME?</v>
      </c>
      <c r="P38" t="e">
        <f t="shared" si="5"/>
        <v>#NAME?</v>
      </c>
      <c r="Q38" t="e" cm="1">
        <f t="array" ref="Q38">Raw [1]Data!P38</f>
        <v>#NAME?</v>
      </c>
      <c r="R38" t="e" cm="1">
        <f t="array" ref="R38">Raw [1]Data!Q38</f>
        <v>#NAME?</v>
      </c>
      <c r="S38" t="e" cm="1">
        <f t="array" ref="S38">Raw [1]Data!T38</f>
        <v>#NAME?</v>
      </c>
      <c r="T38" t="e">
        <f t="shared" si="6"/>
        <v>#NAME?</v>
      </c>
      <c r="U38" t="e">
        <f t="shared" si="7"/>
        <v>#NAME?</v>
      </c>
      <c r="V38" t="str">
        <f t="shared" si="8"/>
        <v>Other</v>
      </c>
    </row>
    <row r="39" spans="1:22">
      <c r="A39" s="5" t="s">
        <v>12</v>
      </c>
      <c r="B39" s="2" t="s">
        <v>72</v>
      </c>
      <c r="C39">
        <f t="shared" si="0"/>
        <v>2025</v>
      </c>
      <c r="D39" s="2" t="s">
        <v>14</v>
      </c>
      <c r="E39" s="3" t="s">
        <v>15</v>
      </c>
      <c r="F39" t="str">
        <f t="shared" si="1"/>
        <v>73</v>
      </c>
      <c r="G39" s="2" t="s">
        <v>73</v>
      </c>
      <c r="H39" t="str">
        <f t="shared" si="2"/>
        <v xml:space="preserve">STEEL </v>
      </c>
      <c r="I39" t="str" cm="1">
        <f t="array" ref="I39">IFERROR(INDEX(_xlfn.TEXTSPLIT(E39," "),1), "")</f>
        <v>73239990</v>
      </c>
      <c r="J39" t="s">
        <v>2799</v>
      </c>
      <c r="K39" t="str" cm="1">
        <f t="array" ref="K39">IF(ISERROR(SEARCH("QTY:", G39)), IF(ISERROR(SEARCH("TOTAL ", G39)), Raw [1]Data!N39, TRIM(MID(G39, SEARCH("TOTAL ", G39)+6, SEARCH(" ", G39&amp;" ", SEARCH("TOTAL ", G39)+6) - SEARCH("TOTAL ", G39) - 6))), TRIM(MID(G39, SEARCH("QTY:", G39)+4, SEARCH(" ", G39, SEARCH("QTY:", G39)+4) - SEARCH("QTY:", G39) - 4)))</f>
        <v/>
      </c>
      <c r="M39" t="str">
        <f t="shared" si="3"/>
        <v/>
      </c>
      <c r="N39">
        <f t="shared" si="4"/>
        <v>0</v>
      </c>
      <c r="O39" t="str" cm="1">
        <f t="array" ref="O39">IF(ISERROR(SEARCH("USD ", G39)), Raw [1]Data!S39, TRIM(MID(G39, SEARCH("USD ", G39)+4, SEARCH(" ", G39&amp;" ", SEARCH("USD ", G39)+4) - SEARCH("USD ", G39) - 4)))</f>
        <v>0.702</v>
      </c>
      <c r="P39" t="e">
        <f t="shared" si="5"/>
        <v>#VALUE!</v>
      </c>
      <c r="Q39" t="e" cm="1">
        <f t="array" ref="Q39">Raw [1]Data!P39</f>
        <v>#NAME?</v>
      </c>
      <c r="R39" t="e" cm="1">
        <f t="array" ref="R39">Raw [1]Data!Q39</f>
        <v>#NAME?</v>
      </c>
      <c r="S39" t="e" cm="1">
        <f t="array" ref="S39">Raw [1]Data!T39</f>
        <v>#NAME?</v>
      </c>
      <c r="T39" t="e">
        <f t="shared" si="6"/>
        <v>#NAME?</v>
      </c>
      <c r="U39" t="e">
        <f t="shared" si="7"/>
        <v>#NAME?</v>
      </c>
      <c r="V39" t="str">
        <f t="shared" si="8"/>
        <v>Other</v>
      </c>
    </row>
    <row r="40" spans="1:22">
      <c r="A40" s="5" t="s">
        <v>12</v>
      </c>
      <c r="B40" s="2" t="s">
        <v>74</v>
      </c>
      <c r="C40">
        <f t="shared" si="0"/>
        <v>2025</v>
      </c>
      <c r="D40" s="2" t="s">
        <v>14</v>
      </c>
      <c r="E40" s="3" t="s">
        <v>18</v>
      </c>
      <c r="F40" t="str">
        <f t="shared" si="1"/>
        <v>73</v>
      </c>
      <c r="G40" s="2" t="s">
        <v>75</v>
      </c>
      <c r="H40" t="str">
        <f t="shared" si="2"/>
        <v xml:space="preserve">STEEL </v>
      </c>
      <c r="I40" t="str" cm="1">
        <f t="array" ref="I40">IFERROR(INDEX(_xlfn.TEXTSPLIT(E40," "),1), "")</f>
        <v>73231000</v>
      </c>
      <c r="J40" t="s">
        <v>2800</v>
      </c>
      <c r="K40" t="str" cm="1">
        <f t="array" ref="K40">IF(ISERROR(SEARCH("QTY:", G40)), IF(ISERROR(SEARCH("TOTAL ", G40)), Raw [1]Data!N40, TRIM(MID(G40, SEARCH("TOTAL ", G40)+6, SEARCH(" ", G40&amp;" ", SEARCH("TOTAL ", G40)+6) - SEARCH("TOTAL ", G40) - 6))), TRIM(MID(G40, SEARCH("QTY:", G40)+4, SEARCH(" ", G40, SEARCH("QTY:", G40)+4) - SEARCH("QTY:", G40) - 4)))</f>
        <v>336000</v>
      </c>
      <c r="M40" t="str">
        <f t="shared" si="3"/>
        <v>336000</v>
      </c>
      <c r="N40">
        <f t="shared" si="4"/>
        <v>0</v>
      </c>
      <c r="O40" t="e" cm="1">
        <f t="array" ref="O40">IF(ISERROR(SEARCH("USD ", G40)), Raw [1]Data!S40, TRIM(MID(G40, SEARCH("USD ", G40)+4, SEARCH(" ", G40&amp;" ", SEARCH("USD ", G40)+4) - SEARCH("USD ", G40) - 4)))</f>
        <v>#NAME?</v>
      </c>
      <c r="P40" t="e">
        <f t="shared" si="5"/>
        <v>#NAME?</v>
      </c>
      <c r="Q40" t="e" cm="1">
        <f t="array" ref="Q40">Raw [1]Data!P40</f>
        <v>#NAME?</v>
      </c>
      <c r="R40" t="e" cm="1">
        <f t="array" ref="R40">Raw [1]Data!Q40</f>
        <v>#NAME?</v>
      </c>
      <c r="S40" t="e" cm="1">
        <f t="array" ref="S40">Raw [1]Data!T40</f>
        <v>#NAME?</v>
      </c>
      <c r="T40" t="e">
        <f t="shared" si="6"/>
        <v>#NAME?</v>
      </c>
      <c r="U40" t="e">
        <f t="shared" si="7"/>
        <v>#NAME?</v>
      </c>
      <c r="V40" t="str">
        <f t="shared" si="8"/>
        <v>Other</v>
      </c>
    </row>
    <row r="41" spans="1:22">
      <c r="A41" s="5" t="s">
        <v>12</v>
      </c>
      <c r="B41" s="2" t="s">
        <v>76</v>
      </c>
      <c r="C41">
        <f t="shared" si="0"/>
        <v>2025</v>
      </c>
      <c r="D41" s="2" t="s">
        <v>14</v>
      </c>
      <c r="E41" s="3" t="s">
        <v>15</v>
      </c>
      <c r="F41" t="str">
        <f t="shared" si="1"/>
        <v>73</v>
      </c>
      <c r="G41" s="2" t="s">
        <v>77</v>
      </c>
      <c r="H41" t="str">
        <f t="shared" si="2"/>
        <v xml:space="preserve">STEEL </v>
      </c>
      <c r="I41" t="str" cm="1">
        <f t="array" ref="I41">IFERROR(INDEX(_xlfn.TEXTSPLIT(E41," "),1), "")</f>
        <v>73239990</v>
      </c>
      <c r="J41" t="s">
        <v>2801</v>
      </c>
      <c r="K41" t="str" cm="1">
        <f t="array" ref="K41">IF(ISERROR(SEARCH("QTY:", G41)), IF(ISERROR(SEARCH("TOTAL ", G41)), Raw [1]Data!N41, TRIM(MID(G41, SEARCH("TOTAL ", G41)+6, SEARCH(" ", G41&amp;" ", SEARCH("TOTAL ", G41)+6) - SEARCH("TOTAL ", G41) - 6))), TRIM(MID(G41, SEARCH("QTY:", G41)+4, SEARCH(" ", G41, SEARCH("QTY:", G41)+4) - SEARCH("QTY:", G41) - 4)))</f>
        <v>1,332</v>
      </c>
      <c r="M41" t="str">
        <f t="shared" si="3"/>
        <v>1,332</v>
      </c>
      <c r="N41">
        <f t="shared" si="4"/>
        <v>0</v>
      </c>
      <c r="O41" t="e" cm="1">
        <f t="array" ref="O41">IF(ISERROR(SEARCH("USD ", G41)), Raw [1]Data!S41, TRIM(MID(G41, SEARCH("USD ", G41)+4, SEARCH(" ", G41&amp;" ", SEARCH("USD ", G41)+4) - SEARCH("USD ", G41) - 4)))</f>
        <v>#NAME?</v>
      </c>
      <c r="P41" t="e">
        <f t="shared" si="5"/>
        <v>#NAME?</v>
      </c>
      <c r="Q41" t="e" cm="1">
        <f t="array" ref="Q41">Raw [1]Data!P41</f>
        <v>#NAME?</v>
      </c>
      <c r="R41" t="e" cm="1">
        <f t="array" ref="R41">Raw [1]Data!Q41</f>
        <v>#NAME?</v>
      </c>
      <c r="S41" t="e" cm="1">
        <f t="array" ref="S41">Raw [1]Data!T41</f>
        <v>#NAME?</v>
      </c>
      <c r="T41" t="e">
        <f t="shared" si="6"/>
        <v>#NAME?</v>
      </c>
      <c r="U41" t="e">
        <f t="shared" si="7"/>
        <v>#NAME?</v>
      </c>
      <c r="V41" t="str">
        <f t="shared" si="8"/>
        <v>Other</v>
      </c>
    </row>
    <row r="42" spans="1:22">
      <c r="A42" s="5" t="s">
        <v>12</v>
      </c>
      <c r="B42" s="2" t="s">
        <v>76</v>
      </c>
      <c r="C42">
        <f t="shared" si="0"/>
        <v>2025</v>
      </c>
      <c r="D42" s="2" t="s">
        <v>14</v>
      </c>
      <c r="E42" s="3" t="s">
        <v>15</v>
      </c>
      <c r="F42" t="str">
        <f t="shared" si="1"/>
        <v>73</v>
      </c>
      <c r="G42" s="2" t="s">
        <v>78</v>
      </c>
      <c r="H42" t="str">
        <f t="shared" si="2"/>
        <v xml:space="preserve">STEEL </v>
      </c>
      <c r="I42" t="str" cm="1">
        <f t="array" ref="I42">IFERROR(INDEX(_xlfn.TEXTSPLIT(E42," "),1), "")</f>
        <v>73239990</v>
      </c>
      <c r="J42" t="s">
        <v>2802</v>
      </c>
      <c r="K42" t="str" cm="1">
        <f t="array" ref="K42">IF(ISERROR(SEARCH("QTY:", G42)), IF(ISERROR(SEARCH("TOTAL ", G42)), Raw [1]Data!N42, TRIM(MID(G42, SEARCH("TOTAL ", G42)+6, SEARCH(" ", G42&amp;" ", SEARCH("TOTAL ", G42)+6) - SEARCH("TOTAL ", G42) - 6))), TRIM(MID(G42, SEARCH("QTY:", G42)+4, SEARCH(" ", G42, SEARCH("QTY:", G42)+4) - SEARCH("QTY:", G42) - 4)))</f>
        <v>1,00,800</v>
      </c>
      <c r="M42" t="str">
        <f t="shared" si="3"/>
        <v>1,00,800</v>
      </c>
      <c r="N42">
        <f t="shared" si="4"/>
        <v>0</v>
      </c>
      <c r="O42" t="e" cm="1">
        <f t="array" ref="O42">IF(ISERROR(SEARCH("USD ", G42)), Raw [1]Data!S42, TRIM(MID(G42, SEARCH("USD ", G42)+4, SEARCH(" ", G42&amp;" ", SEARCH("USD ", G42)+4) - SEARCH("USD ", G42) - 4)))</f>
        <v>#NAME?</v>
      </c>
      <c r="P42" t="e">
        <f t="shared" si="5"/>
        <v>#NAME?</v>
      </c>
      <c r="Q42" t="e" cm="1">
        <f t="array" ref="Q42">Raw [1]Data!P42</f>
        <v>#NAME?</v>
      </c>
      <c r="R42" t="e" cm="1">
        <f t="array" ref="R42">Raw [1]Data!Q42</f>
        <v>#NAME?</v>
      </c>
      <c r="S42" t="e" cm="1">
        <f t="array" ref="S42">Raw [1]Data!T42</f>
        <v>#NAME?</v>
      </c>
      <c r="T42" t="e">
        <f t="shared" si="6"/>
        <v>#NAME?</v>
      </c>
      <c r="U42" t="e">
        <f t="shared" si="7"/>
        <v>#NAME?</v>
      </c>
      <c r="V42" t="str">
        <f t="shared" si="8"/>
        <v>Other</v>
      </c>
    </row>
    <row r="43" spans="1:22">
      <c r="A43" s="5" t="s">
        <v>12</v>
      </c>
      <c r="B43" s="2" t="s">
        <v>79</v>
      </c>
      <c r="C43">
        <f t="shared" si="0"/>
        <v>2025</v>
      </c>
      <c r="D43" s="2" t="s">
        <v>14</v>
      </c>
      <c r="E43" s="3" t="s">
        <v>15</v>
      </c>
      <c r="F43" t="str">
        <f t="shared" si="1"/>
        <v>73</v>
      </c>
      <c r="G43" s="2" t="s">
        <v>80</v>
      </c>
      <c r="H43" t="str">
        <f t="shared" si="2"/>
        <v xml:space="preserve">STEEL </v>
      </c>
      <c r="I43" t="str" cm="1">
        <f t="array" ref="I43">IFERROR(INDEX(_xlfn.TEXTSPLIT(E43," "),1), "")</f>
        <v>73239990</v>
      </c>
      <c r="J43" t="s">
        <v>2799</v>
      </c>
      <c r="K43" t="str" cm="1">
        <f t="array" ref="K43">IF(ISERROR(SEARCH("QTY:", G43)), IF(ISERROR(SEARCH("TOTAL ", G43)), Raw [1]Data!N43, TRIM(MID(G43, SEARCH("TOTAL ", G43)+6, SEARCH(" ", G43&amp;" ", SEARCH("TOTAL ", G43)+6) - SEARCH("TOTAL ", G43) - 6))), TRIM(MID(G43, SEARCH("QTY:", G43)+4, SEARCH(" ", G43, SEARCH("QTY:", G43)+4) - SEARCH("QTY:", G43) - 4)))</f>
        <v/>
      </c>
      <c r="M43" t="str">
        <f t="shared" si="3"/>
        <v/>
      </c>
      <c r="N43">
        <f t="shared" si="4"/>
        <v>0</v>
      </c>
      <c r="O43" t="e" cm="1">
        <f t="array" ref="O43">IF(ISERROR(SEARCH("USD ", G43)), Raw [1]Data!S43, TRIM(MID(G43, SEARCH("USD ", G43)+4, SEARCH(" ", G43&amp;" ", SEARCH("USD ", G43)+4) - SEARCH("USD ", G43) - 4)))</f>
        <v>#NAME?</v>
      </c>
      <c r="P43" t="e">
        <f t="shared" si="5"/>
        <v>#NAME?</v>
      </c>
      <c r="Q43" t="e" cm="1">
        <f t="array" ref="Q43">Raw [1]Data!P43</f>
        <v>#NAME?</v>
      </c>
      <c r="R43" t="e" cm="1">
        <f t="array" ref="R43">Raw [1]Data!Q43</f>
        <v>#NAME?</v>
      </c>
      <c r="S43" t="e" cm="1">
        <f t="array" ref="S43">Raw [1]Data!T43</f>
        <v>#NAME?</v>
      </c>
      <c r="T43" t="e">
        <f t="shared" si="6"/>
        <v>#NAME?</v>
      </c>
      <c r="U43" t="e">
        <f t="shared" si="7"/>
        <v>#NAME?</v>
      </c>
      <c r="V43" t="str">
        <f t="shared" si="8"/>
        <v>Other</v>
      </c>
    </row>
    <row r="44" spans="1:22">
      <c r="A44" s="5" t="s">
        <v>12</v>
      </c>
      <c r="B44" s="2" t="s">
        <v>81</v>
      </c>
      <c r="C44">
        <f t="shared" si="0"/>
        <v>2025</v>
      </c>
      <c r="D44" s="2" t="s">
        <v>14</v>
      </c>
      <c r="E44" s="3" t="s">
        <v>15</v>
      </c>
      <c r="F44" t="str">
        <f t="shared" si="1"/>
        <v>73</v>
      </c>
      <c r="G44" s="2" t="s">
        <v>82</v>
      </c>
      <c r="H44" t="str">
        <f t="shared" si="2"/>
        <v xml:space="preserve">STEEL </v>
      </c>
      <c r="I44" t="str" cm="1">
        <f t="array" ref="I44">IFERROR(INDEX(_xlfn.TEXTSPLIT(E44," "),1), "")</f>
        <v>73239990</v>
      </c>
      <c r="J44" t="s">
        <v>2803</v>
      </c>
      <c r="K44" t="str" cm="1">
        <f t="array" ref="K44">IF(ISERROR(SEARCH("QTY:", G44)), IF(ISERROR(SEARCH("TOTAL ", G44)), Raw [1]Data!N44, TRIM(MID(G44, SEARCH("TOTAL ", G44)+6, SEARCH(" ", G44&amp;" ", SEARCH("TOTAL ", G44)+6) - SEARCH("TOTAL ", G44) - 6))), TRIM(MID(G44, SEARCH("QTY:", G44)+4, SEARCH(" ", G44, SEARCH("QTY:", G44)+4) - SEARCH("QTY:", G44) - 4)))</f>
        <v/>
      </c>
      <c r="M44" t="str">
        <f t="shared" si="3"/>
        <v/>
      </c>
      <c r="N44">
        <f t="shared" si="4"/>
        <v>0</v>
      </c>
      <c r="O44" t="str" cm="1">
        <f t="array" ref="O44">IF(ISERROR(SEARCH("USD ", G44)), Raw [1]Data!S44, TRIM(MID(G44, SEARCH("USD ", G44)+4, SEARCH(" ", G44&amp;" ", SEARCH("USD ", G44)+4) - SEARCH("USD ", G44) - 4)))</f>
        <v>1.55</v>
      </c>
      <c r="P44" t="e">
        <f t="shared" si="5"/>
        <v>#VALUE!</v>
      </c>
      <c r="Q44" t="e" cm="1">
        <f t="array" ref="Q44">Raw [1]Data!P44</f>
        <v>#NAME?</v>
      </c>
      <c r="R44" t="e" cm="1">
        <f t="array" ref="R44">Raw [1]Data!Q44</f>
        <v>#NAME?</v>
      </c>
      <c r="S44" t="e" cm="1">
        <f t="array" ref="S44">Raw [1]Data!T44</f>
        <v>#NAME?</v>
      </c>
      <c r="T44" t="e">
        <f t="shared" si="6"/>
        <v>#NAME?</v>
      </c>
      <c r="U44" t="e">
        <f t="shared" si="7"/>
        <v>#NAME?</v>
      </c>
      <c r="V44" t="str">
        <f t="shared" si="8"/>
        <v>Other</v>
      </c>
    </row>
    <row r="45" spans="1:22">
      <c r="A45" s="5" t="s">
        <v>12</v>
      </c>
      <c r="B45" s="2" t="s">
        <v>83</v>
      </c>
      <c r="C45">
        <f t="shared" si="0"/>
        <v>2025</v>
      </c>
      <c r="D45" s="2" t="s">
        <v>14</v>
      </c>
      <c r="E45" s="3" t="s">
        <v>18</v>
      </c>
      <c r="F45" t="str">
        <f t="shared" si="1"/>
        <v>73</v>
      </c>
      <c r="G45" s="2" t="s">
        <v>84</v>
      </c>
      <c r="H45" t="str">
        <f t="shared" si="2"/>
        <v xml:space="preserve">STEEL </v>
      </c>
      <c r="I45" t="str" cm="1">
        <f t="array" ref="I45">IFERROR(INDEX(_xlfn.TEXTSPLIT(E45," "),1), "")</f>
        <v>73231000</v>
      </c>
      <c r="J45" t="s">
        <v>2800</v>
      </c>
      <c r="K45" t="str" cm="1">
        <f t="array" ref="K45">IF(ISERROR(SEARCH("QTY:", G45)), IF(ISERROR(SEARCH("TOTAL ", G45)), Raw [1]Data!N45, TRIM(MID(G45, SEARCH("TOTAL ", G45)+6, SEARCH(" ", G45&amp;" ", SEARCH("TOTAL ", G45)+6) - SEARCH("TOTAL ", G45) - 6))), TRIM(MID(G45, SEARCH("QTY:", G45)+4, SEARCH(" ", G45, SEARCH("QTY:", G45)+4) - SEARCH("QTY:", G45) - 4)))</f>
        <v>168000</v>
      </c>
      <c r="M45" t="str">
        <f t="shared" si="3"/>
        <v>168000</v>
      </c>
      <c r="N45">
        <f t="shared" si="4"/>
        <v>0</v>
      </c>
      <c r="O45" t="e" cm="1">
        <f t="array" ref="O45">IF(ISERROR(SEARCH("USD ", G45)), Raw [1]Data!S45, TRIM(MID(G45, SEARCH("USD ", G45)+4, SEARCH(" ", G45&amp;" ", SEARCH("USD ", G45)+4) - SEARCH("USD ", G45) - 4)))</f>
        <v>#NAME?</v>
      </c>
      <c r="P45" t="e">
        <f t="shared" si="5"/>
        <v>#NAME?</v>
      </c>
      <c r="Q45" t="e" cm="1">
        <f t="array" ref="Q45">Raw [1]Data!P45</f>
        <v>#NAME?</v>
      </c>
      <c r="R45" t="e" cm="1">
        <f t="array" ref="R45">Raw [1]Data!Q45</f>
        <v>#NAME?</v>
      </c>
      <c r="S45" t="e" cm="1">
        <f t="array" ref="S45">Raw [1]Data!T45</f>
        <v>#NAME?</v>
      </c>
      <c r="T45" t="e">
        <f t="shared" si="6"/>
        <v>#NAME?</v>
      </c>
      <c r="U45" t="e">
        <f t="shared" si="7"/>
        <v>#NAME?</v>
      </c>
      <c r="V45" t="str">
        <f t="shared" si="8"/>
        <v>Other</v>
      </c>
    </row>
    <row r="46" spans="1:22">
      <c r="A46" s="5" t="s">
        <v>12</v>
      </c>
      <c r="B46" s="2" t="s">
        <v>85</v>
      </c>
      <c r="C46">
        <f t="shared" si="0"/>
        <v>2025</v>
      </c>
      <c r="D46" s="2" t="s">
        <v>14</v>
      </c>
      <c r="E46" s="3" t="s">
        <v>15</v>
      </c>
      <c r="F46" t="str">
        <f t="shared" si="1"/>
        <v>73</v>
      </c>
      <c r="G46" s="2" t="s">
        <v>86</v>
      </c>
      <c r="H46" t="str">
        <f t="shared" si="2"/>
        <v xml:space="preserve">STEEL </v>
      </c>
      <c r="I46" t="str" cm="1">
        <f t="array" ref="I46">IFERROR(INDEX(_xlfn.TEXTSPLIT(E46," "),1), "")</f>
        <v>73239990</v>
      </c>
      <c r="J46" t="s">
        <v>2798</v>
      </c>
      <c r="K46" t="str" cm="1">
        <f t="array" ref="K46">IF(ISERROR(SEARCH("QTY:", G46)), IF(ISERROR(SEARCH("TOTAL ", G46)), Raw [1]Data!N46, TRIM(MID(G46, SEARCH("TOTAL ", G46)+6, SEARCH(" ", G46&amp;" ", SEARCH("TOTAL ", G46)+6) - SEARCH("TOTAL ", G46) - 6))), TRIM(MID(G46, SEARCH("QTY:", G46)+4, SEARCH(" ", G46, SEARCH("QTY:", G46)+4) - SEARCH("QTY:", G46) - 4)))</f>
        <v/>
      </c>
      <c r="M46" t="str">
        <f t="shared" si="3"/>
        <v/>
      </c>
      <c r="N46">
        <f t="shared" si="4"/>
        <v>0</v>
      </c>
      <c r="O46" t="str" cm="1">
        <f t="array" ref="O46">IF(ISERROR(SEARCH("USD ", G46)), Raw [1]Data!S46, TRIM(MID(G46, SEARCH("USD ", G46)+4, SEARCH(" ", G46&amp;" ", SEARCH("USD ", G46)+4) - SEARCH("USD ", G46) - 4)))</f>
        <v>0.579</v>
      </c>
      <c r="P46" t="e">
        <f t="shared" si="5"/>
        <v>#VALUE!</v>
      </c>
      <c r="Q46" t="e" cm="1">
        <f t="array" ref="Q46">Raw [1]Data!P46</f>
        <v>#NAME?</v>
      </c>
      <c r="R46" t="e" cm="1">
        <f t="array" ref="R46">Raw [1]Data!Q46</f>
        <v>#NAME?</v>
      </c>
      <c r="S46" t="e" cm="1">
        <f t="array" ref="S46">Raw [1]Data!T46</f>
        <v>#NAME?</v>
      </c>
      <c r="T46" t="e">
        <f t="shared" si="6"/>
        <v>#NAME?</v>
      </c>
      <c r="U46" t="e">
        <f t="shared" si="7"/>
        <v>#NAME?</v>
      </c>
      <c r="V46" t="str">
        <f t="shared" si="8"/>
        <v>Other</v>
      </c>
    </row>
    <row r="47" spans="1:22">
      <c r="A47" s="5" t="s">
        <v>12</v>
      </c>
      <c r="B47" s="2" t="s">
        <v>85</v>
      </c>
      <c r="C47">
        <f t="shared" si="0"/>
        <v>2025</v>
      </c>
      <c r="D47" s="2" t="s">
        <v>14</v>
      </c>
      <c r="E47" s="3" t="s">
        <v>15</v>
      </c>
      <c r="F47" t="str">
        <f t="shared" si="1"/>
        <v>73</v>
      </c>
      <c r="G47" s="2" t="s">
        <v>87</v>
      </c>
      <c r="H47" t="str">
        <f t="shared" si="2"/>
        <v xml:space="preserve">STEEL </v>
      </c>
      <c r="I47" t="str" cm="1">
        <f t="array" ref="I47">IFERROR(INDEX(_xlfn.TEXTSPLIT(E47," "),1), "")</f>
        <v>73239990</v>
      </c>
      <c r="J47" t="s">
        <v>2804</v>
      </c>
      <c r="K47" t="str" cm="1">
        <f t="array" ref="K47">IF(ISERROR(SEARCH("QTY:", G47)), IF(ISERROR(SEARCH("TOTAL ", G47)), Raw [1]Data!N47, TRIM(MID(G47, SEARCH("TOTAL ", G47)+6, SEARCH(" ", G47&amp;" ", SEARCH("TOTAL ", G47)+6) - SEARCH("TOTAL ", G47) - 6))), TRIM(MID(G47, SEARCH("QTY:", G47)+4, SEARCH(" ", G47, SEARCH("QTY:", G47)+4) - SEARCH("QTY:", G47) - 4)))</f>
        <v/>
      </c>
      <c r="M47" t="str">
        <f t="shared" si="3"/>
        <v/>
      </c>
      <c r="N47">
        <f t="shared" si="4"/>
        <v>0</v>
      </c>
      <c r="O47" t="str" cm="1">
        <f t="array" ref="O47">IF(ISERROR(SEARCH("USD ", G47)), Raw [1]Data!S47, TRIM(MID(G47, SEARCH("USD ", G47)+4, SEARCH(" ", G47&amp;" ", SEARCH("USD ", G47)+4) - SEARCH("USD ", G47) - 4)))</f>
        <v>0.337</v>
      </c>
      <c r="P47" t="e">
        <f t="shared" si="5"/>
        <v>#VALUE!</v>
      </c>
      <c r="Q47" t="e" cm="1">
        <f t="array" ref="Q47">Raw [1]Data!P47</f>
        <v>#NAME?</v>
      </c>
      <c r="R47" t="e" cm="1">
        <f t="array" ref="R47">Raw [1]Data!Q47</f>
        <v>#NAME?</v>
      </c>
      <c r="S47" t="e" cm="1">
        <f t="array" ref="S47">Raw [1]Data!T47</f>
        <v>#NAME?</v>
      </c>
      <c r="T47" t="e">
        <f t="shared" si="6"/>
        <v>#NAME?</v>
      </c>
      <c r="U47" t="e">
        <f t="shared" si="7"/>
        <v>#NAME?</v>
      </c>
      <c r="V47" t="str">
        <f t="shared" si="8"/>
        <v>Other</v>
      </c>
    </row>
    <row r="48" spans="1:22">
      <c r="A48" s="5" t="s">
        <v>12</v>
      </c>
      <c r="B48" s="2" t="s">
        <v>85</v>
      </c>
      <c r="C48">
        <f t="shared" si="0"/>
        <v>2025</v>
      </c>
      <c r="D48" s="2" t="s">
        <v>14</v>
      </c>
      <c r="E48" s="3" t="s">
        <v>15</v>
      </c>
      <c r="F48" t="str">
        <f t="shared" si="1"/>
        <v>73</v>
      </c>
      <c r="G48" s="2" t="s">
        <v>88</v>
      </c>
      <c r="H48" t="str">
        <f t="shared" si="2"/>
        <v xml:space="preserve">STEEL </v>
      </c>
      <c r="I48" t="str" cm="1">
        <f t="array" ref="I48">IFERROR(INDEX(_xlfn.TEXTSPLIT(E48," "),1), "")</f>
        <v>73239990</v>
      </c>
      <c r="J48" t="s">
        <v>2805</v>
      </c>
      <c r="K48" t="str" cm="1">
        <f t="array" ref="K48">IF(ISERROR(SEARCH("QTY:", G48)), IF(ISERROR(SEARCH("TOTAL ", G48)), Raw [1]Data!N48, TRIM(MID(G48, SEARCH("TOTAL ", G48)+6, SEARCH(" ", G48&amp;" ", SEARCH("TOTAL ", G48)+6) - SEARCH("TOTAL ", G48) - 6))), TRIM(MID(G48, SEARCH("QTY:", G48)+4, SEARCH(" ", G48, SEARCH("QTY:", G48)+4) - SEARCH("QTY:", G48) - 4)))</f>
        <v/>
      </c>
      <c r="M48" t="str">
        <f t="shared" si="3"/>
        <v/>
      </c>
      <c r="N48">
        <f t="shared" si="4"/>
        <v>0</v>
      </c>
      <c r="O48" t="str" cm="1">
        <f t="array" ref="O48">IF(ISERROR(SEARCH("USD ", G48)), Raw [1]Data!S48, TRIM(MID(G48, SEARCH("USD ", G48)+4, SEARCH(" ", G48&amp;" ", SEARCH("USD ", G48)+4) - SEARCH("USD ", G48) - 4)))</f>
        <v>0.446</v>
      </c>
      <c r="P48" t="e">
        <f t="shared" si="5"/>
        <v>#VALUE!</v>
      </c>
      <c r="Q48" t="e" cm="1">
        <f t="array" ref="Q48">Raw [1]Data!P48</f>
        <v>#NAME?</v>
      </c>
      <c r="R48" t="e" cm="1">
        <f t="array" ref="R48">Raw [1]Data!Q48</f>
        <v>#NAME?</v>
      </c>
      <c r="S48" t="e" cm="1">
        <f t="array" ref="S48">Raw [1]Data!T48</f>
        <v>#NAME?</v>
      </c>
      <c r="T48" t="e">
        <f t="shared" si="6"/>
        <v>#NAME?</v>
      </c>
      <c r="U48" t="e">
        <f t="shared" si="7"/>
        <v>#NAME?</v>
      </c>
      <c r="V48" t="str">
        <f t="shared" si="8"/>
        <v>Other</v>
      </c>
    </row>
    <row r="49" spans="1:22">
      <c r="A49" s="5" t="s">
        <v>12</v>
      </c>
      <c r="B49" s="2" t="s">
        <v>85</v>
      </c>
      <c r="C49">
        <f t="shared" si="0"/>
        <v>2025</v>
      </c>
      <c r="D49" s="2" t="s">
        <v>14</v>
      </c>
      <c r="E49" s="3" t="s">
        <v>89</v>
      </c>
      <c r="F49" t="str">
        <f t="shared" si="1"/>
        <v>73</v>
      </c>
      <c r="G49" s="2" t="s">
        <v>90</v>
      </c>
      <c r="H49" t="str">
        <f t="shared" si="2"/>
        <v xml:space="preserve">STEEL </v>
      </c>
      <c r="I49" t="str" cm="1">
        <f t="array" ref="I49">IFERROR(INDEX(_xlfn.TEXTSPLIT(E49," "),1), "")</f>
        <v>73239390</v>
      </c>
      <c r="J49" t="s">
        <v>2806</v>
      </c>
      <c r="K49" t="str" cm="1">
        <f t="array" ref="K49">IF(ISERROR(SEARCH("QTY:", G49)), IF(ISERROR(SEARCH("TOTAL ", G49)), Raw [1]Data!N49, TRIM(MID(G49, SEARCH("TOTAL ", G49)+6, SEARCH(" ", G49&amp;" ", SEARCH("TOTAL ", G49)+6) - SEARCH("TOTAL ", G49) - 6))), TRIM(MID(G49, SEARCH("QTY:", G49)+4, SEARCH(" ", G49, SEARCH("QTY:", G49)+4) - SEARCH("QTY:", G49) - 4)))</f>
        <v/>
      </c>
      <c r="M49" t="str">
        <f t="shared" si="3"/>
        <v/>
      </c>
      <c r="N49">
        <f t="shared" si="4"/>
        <v>0</v>
      </c>
      <c r="O49" t="str" cm="1">
        <f t="array" ref="O49">IF(ISERROR(SEARCH("USD ", G49)), Raw [1]Data!S49, TRIM(MID(G49, SEARCH("USD ", G49)+4, SEARCH(" ", G49&amp;" ", SEARCH("USD ", G49)+4) - SEARCH("USD ", G49) - 4)))</f>
        <v>0.258PER</v>
      </c>
      <c r="P49" t="e">
        <f t="shared" si="5"/>
        <v>#VALUE!</v>
      </c>
      <c r="Q49" t="e" cm="1">
        <f t="array" ref="Q49">Raw [1]Data!P49</f>
        <v>#NAME?</v>
      </c>
      <c r="R49" t="e" cm="1">
        <f t="array" ref="R49">Raw [1]Data!Q49</f>
        <v>#NAME?</v>
      </c>
      <c r="S49" t="e" cm="1">
        <f t="array" ref="S49">Raw [1]Data!T49</f>
        <v>#NAME?</v>
      </c>
      <c r="T49" t="e">
        <f t="shared" si="6"/>
        <v>#NAME?</v>
      </c>
      <c r="U49" t="e">
        <f t="shared" si="7"/>
        <v>#NAME?</v>
      </c>
      <c r="V49" t="str">
        <f t="shared" si="8"/>
        <v>Other</v>
      </c>
    </row>
    <row r="50" spans="1:22">
      <c r="A50" s="5" t="s">
        <v>12</v>
      </c>
      <c r="B50" s="2" t="s">
        <v>91</v>
      </c>
      <c r="C50">
        <f t="shared" si="0"/>
        <v>2025</v>
      </c>
      <c r="D50" s="2" t="s">
        <v>14</v>
      </c>
      <c r="E50" s="3" t="s">
        <v>15</v>
      </c>
      <c r="F50" t="str">
        <f t="shared" si="1"/>
        <v>73</v>
      </c>
      <c r="G50" s="2" t="s">
        <v>92</v>
      </c>
      <c r="H50" t="str">
        <f t="shared" si="2"/>
        <v xml:space="preserve">STEEL </v>
      </c>
      <c r="I50" t="str" cm="1">
        <f t="array" ref="I50">IFERROR(INDEX(_xlfn.TEXTSPLIT(E50," "),1), "")</f>
        <v>73239990</v>
      </c>
      <c r="J50" t="s">
        <v>2782</v>
      </c>
      <c r="K50" t="str" cm="1">
        <f t="array" ref="K50">IF(ISERROR(SEARCH("QTY:", G50)), IF(ISERROR(SEARCH("TOTAL ", G50)), Raw [1]Data!N50, TRIM(MID(G50, SEARCH("TOTAL ", G50)+6, SEARCH(" ", G50&amp;" ", SEARCH("TOTAL ", G50)+6) - SEARCH("TOTAL ", G50) - 6))), TRIM(MID(G50, SEARCH("QTY:", G50)+4, SEARCH(" ", G50, SEARCH("QTY:", G50)+4) - SEARCH("QTY:", G50) - 4)))</f>
        <v/>
      </c>
      <c r="M50" t="str">
        <f t="shared" si="3"/>
        <v/>
      </c>
      <c r="N50">
        <f t="shared" si="4"/>
        <v>0</v>
      </c>
      <c r="O50" t="e" cm="1">
        <f t="array" ref="O50">IF(ISERROR(SEARCH("USD ", G50)), Raw [1]Data!S50, TRIM(MID(G50, SEARCH("USD ", G50)+4, SEARCH(" ", G50&amp;" ", SEARCH("USD ", G50)+4) - SEARCH("USD ", G50) - 4)))</f>
        <v>#NAME?</v>
      </c>
      <c r="P50" t="e">
        <f t="shared" si="5"/>
        <v>#NAME?</v>
      </c>
      <c r="Q50" t="e" cm="1">
        <f t="array" ref="Q50">Raw [1]Data!P50</f>
        <v>#NAME?</v>
      </c>
      <c r="R50" t="e" cm="1">
        <f t="array" ref="R50">Raw [1]Data!Q50</f>
        <v>#NAME?</v>
      </c>
      <c r="S50" t="e" cm="1">
        <f t="array" ref="S50">Raw [1]Data!T50</f>
        <v>#NAME?</v>
      </c>
      <c r="T50" t="e">
        <f t="shared" si="6"/>
        <v>#NAME?</v>
      </c>
      <c r="U50" t="e">
        <f t="shared" si="7"/>
        <v>#NAME?</v>
      </c>
      <c r="V50" t="str">
        <f t="shared" si="8"/>
        <v>Other</v>
      </c>
    </row>
    <row r="51" spans="1:22">
      <c r="A51" s="5" t="s">
        <v>12</v>
      </c>
      <c r="B51" s="2" t="s">
        <v>93</v>
      </c>
      <c r="C51">
        <f t="shared" si="0"/>
        <v>2025</v>
      </c>
      <c r="D51" s="2" t="s">
        <v>14</v>
      </c>
      <c r="E51" s="3" t="s">
        <v>89</v>
      </c>
      <c r="F51" t="str">
        <f t="shared" si="1"/>
        <v>73</v>
      </c>
      <c r="G51" s="2" t="s">
        <v>94</v>
      </c>
      <c r="H51" t="str">
        <f t="shared" si="2"/>
        <v xml:space="preserve">STEEL </v>
      </c>
      <c r="I51" t="str" cm="1">
        <f t="array" ref="I51">IFERROR(INDEX(_xlfn.TEXTSPLIT(E51," "),1), "")</f>
        <v>73239390</v>
      </c>
      <c r="J51" t="s">
        <v>2807</v>
      </c>
      <c r="K51" t="str" cm="1">
        <f t="array" ref="K51">IF(ISERROR(SEARCH("QTY:", G51)), IF(ISERROR(SEARCH("TOTAL ", G51)), Raw [1]Data!N51, TRIM(MID(G51, SEARCH("TOTAL ", G51)+6, SEARCH(" ", G51&amp;" ", SEARCH("TOTAL ", G51)+6) - SEARCH("TOTAL ", G51) - 6))), TRIM(MID(G51, SEARCH("QTY:", G51)+4, SEARCH(" ", G51, SEARCH("QTY:", G51)+4) - SEARCH("QTY:", G51) - 4)))</f>
        <v/>
      </c>
      <c r="M51" t="str">
        <f t="shared" si="3"/>
        <v/>
      </c>
      <c r="N51">
        <f t="shared" si="4"/>
        <v>0</v>
      </c>
      <c r="O51" t="str" cm="1">
        <f t="array" ref="O51">IF(ISERROR(SEARCH("USD ", G51)), Raw [1]Data!S51, TRIM(MID(G51, SEARCH("USD ", G51)+4, SEARCH(" ", G51&amp;" ", SEARCH("USD ", G51)+4) - SEARCH("USD ", G51) - 4)))</f>
        <v>0.743</v>
      </c>
      <c r="P51" t="e">
        <f t="shared" si="5"/>
        <v>#VALUE!</v>
      </c>
      <c r="Q51" t="e" cm="1">
        <f t="array" ref="Q51">Raw [1]Data!P51</f>
        <v>#NAME?</v>
      </c>
      <c r="R51" t="e" cm="1">
        <f t="array" ref="R51">Raw [1]Data!Q51</f>
        <v>#NAME?</v>
      </c>
      <c r="S51" t="e" cm="1">
        <f t="array" ref="S51">Raw [1]Data!T51</f>
        <v>#NAME?</v>
      </c>
      <c r="T51" t="e">
        <f t="shared" si="6"/>
        <v>#NAME?</v>
      </c>
      <c r="U51" t="e">
        <f t="shared" si="7"/>
        <v>#NAME?</v>
      </c>
      <c r="V51" t="str">
        <f t="shared" si="8"/>
        <v>Other</v>
      </c>
    </row>
    <row r="52" spans="1:22">
      <c r="A52" s="5" t="s">
        <v>12</v>
      </c>
      <c r="B52" s="2" t="s">
        <v>93</v>
      </c>
      <c r="C52">
        <f t="shared" si="0"/>
        <v>2025</v>
      </c>
      <c r="D52" s="2" t="s">
        <v>14</v>
      </c>
      <c r="E52" s="3" t="s">
        <v>15</v>
      </c>
      <c r="F52" t="str">
        <f t="shared" si="1"/>
        <v>73</v>
      </c>
      <c r="G52" s="2" t="s">
        <v>95</v>
      </c>
      <c r="H52" t="str">
        <f t="shared" si="2"/>
        <v xml:space="preserve">MILD </v>
      </c>
      <c r="I52" t="str" cm="1">
        <f t="array" ref="I52">IFERROR(INDEX(_xlfn.TEXTSPLIT(E52," "),1), "")</f>
        <v>73239990</v>
      </c>
      <c r="J52" t="s">
        <v>2780</v>
      </c>
      <c r="K52" t="str" cm="1">
        <f t="array" ref="K52">IF(ISERROR(SEARCH("QTY:", G52)), IF(ISERROR(SEARCH("TOTAL ", G52)), Raw [1]Data!N52, TRIM(MID(G52, SEARCH("TOTAL ", G52)+6, SEARCH(" ", G52&amp;" ", SEARCH("TOTAL ", G52)+6) - SEARCH("TOTAL ", G52) - 6))), TRIM(MID(G52, SEARCH("QTY:", G52)+4, SEARCH(" ", G52, SEARCH("QTY:", G52)+4) - SEARCH("QTY:", G52) - 4)))</f>
        <v>1,232</v>
      </c>
      <c r="M52" t="str">
        <f t="shared" si="3"/>
        <v>1,232</v>
      </c>
      <c r="N52">
        <f t="shared" si="4"/>
        <v>0</v>
      </c>
      <c r="O52" t="e" cm="1">
        <f t="array" ref="O52">IF(ISERROR(SEARCH("USD ", G52)), Raw [1]Data!S52, TRIM(MID(G52, SEARCH("USD ", G52)+4, SEARCH(" ", G52&amp;" ", SEARCH("USD ", G52)+4) - SEARCH("USD ", G52) - 4)))</f>
        <v>#NAME?</v>
      </c>
      <c r="P52" t="e">
        <f t="shared" si="5"/>
        <v>#NAME?</v>
      </c>
      <c r="Q52" t="e" cm="1">
        <f t="array" ref="Q52">Raw [1]Data!P52</f>
        <v>#NAME?</v>
      </c>
      <c r="R52" t="e" cm="1">
        <f t="array" ref="R52">Raw [1]Data!Q52</f>
        <v>#NAME?</v>
      </c>
      <c r="S52" t="e" cm="1">
        <f t="array" ref="S52">Raw [1]Data!T52</f>
        <v>#NAME?</v>
      </c>
      <c r="T52" t="e">
        <f t="shared" si="6"/>
        <v>#NAME?</v>
      </c>
      <c r="U52" t="e">
        <f t="shared" si="7"/>
        <v>#NAME?</v>
      </c>
      <c r="V52" t="str">
        <f t="shared" si="8"/>
        <v>Other</v>
      </c>
    </row>
    <row r="53" spans="1:22">
      <c r="A53" s="5" t="s">
        <v>12</v>
      </c>
      <c r="B53" s="2" t="s">
        <v>96</v>
      </c>
      <c r="C53">
        <f t="shared" si="0"/>
        <v>2025</v>
      </c>
      <c r="D53" s="2" t="s">
        <v>14</v>
      </c>
      <c r="E53" s="3" t="s">
        <v>15</v>
      </c>
      <c r="F53" t="str">
        <f t="shared" si="1"/>
        <v>73</v>
      </c>
      <c r="G53" s="2" t="s">
        <v>97</v>
      </c>
      <c r="H53" t="str">
        <f t="shared" si="2"/>
        <v xml:space="preserve">SB-12 </v>
      </c>
      <c r="I53" t="str" cm="1">
        <f t="array" ref="I53">IFERROR(INDEX(_xlfn.TEXTSPLIT(E53," "),1), "")</f>
        <v>73239990</v>
      </c>
      <c r="J53" t="s">
        <v>2808</v>
      </c>
      <c r="K53" t="str" cm="1">
        <f t="array" ref="K53">IF(ISERROR(SEARCH("QTY:", G53)), IF(ISERROR(SEARCH("TOTAL ", G53)), Raw [1]Data!N53, TRIM(MID(G53, SEARCH("TOTAL ", G53)+6, SEARCH(" ", G53&amp;" ", SEARCH("TOTAL ", G53)+6) - SEARCH("TOTAL ", G53) - 6))), TRIM(MID(G53, SEARCH("QTY:", G53)+4, SEARCH(" ", G53, SEARCH("QTY:", G53)+4) - SEARCH("QTY:", G53) - 4)))</f>
        <v>44226</v>
      </c>
      <c r="M53" t="str">
        <f t="shared" si="3"/>
        <v>44226</v>
      </c>
      <c r="N53">
        <f t="shared" si="4"/>
        <v>0</v>
      </c>
      <c r="O53" t="str" cm="1">
        <f t="array" ref="O53">IF(ISERROR(SEARCH("USD ", G53)), Raw [1]Data!S53, TRIM(MID(G53, SEARCH("USD ", G53)+4, SEARCH(" ", G53&amp;" ", SEARCH("USD ", G53)+4) - SEARCH("USD ", G53) - 4)))</f>
        <v>0.975</v>
      </c>
      <c r="P53">
        <f t="shared" si="5"/>
        <v>43120.35</v>
      </c>
      <c r="Q53" t="e" cm="1">
        <f t="array" ref="Q53">Raw [1]Data!P53</f>
        <v>#NAME?</v>
      </c>
      <c r="R53" t="e" cm="1">
        <f t="array" ref="R53">Raw [1]Data!Q53</f>
        <v>#NAME?</v>
      </c>
      <c r="S53" t="e" cm="1">
        <f t="array" ref="S53">Raw [1]Data!T53</f>
        <v>#NAME?</v>
      </c>
      <c r="T53" t="e">
        <f t="shared" si="6"/>
        <v>#NAME?</v>
      </c>
      <c r="U53" t="e">
        <f t="shared" si="7"/>
        <v>#NAME?</v>
      </c>
      <c r="V53" t="str">
        <f t="shared" si="8"/>
        <v>Other</v>
      </c>
    </row>
    <row r="54" spans="1:22">
      <c r="A54" s="5" t="s">
        <v>12</v>
      </c>
      <c r="B54" s="2" t="s">
        <v>98</v>
      </c>
      <c r="C54">
        <f t="shared" si="0"/>
        <v>2025</v>
      </c>
      <c r="D54" s="2" t="s">
        <v>14</v>
      </c>
      <c r="E54" s="3" t="s">
        <v>18</v>
      </c>
      <c r="F54" t="str">
        <f t="shared" si="1"/>
        <v>73</v>
      </c>
      <c r="G54" s="2" t="s">
        <v>99</v>
      </c>
      <c r="H54" t="str">
        <f t="shared" si="2"/>
        <v xml:space="preserve">STEEL </v>
      </c>
      <c r="I54" t="str" cm="1">
        <f t="array" ref="I54">IFERROR(INDEX(_xlfn.TEXTSPLIT(E54," "),1), "")</f>
        <v>73231000</v>
      </c>
      <c r="J54" t="s">
        <v>2795</v>
      </c>
      <c r="K54" t="str" cm="1">
        <f t="array" ref="K54">IF(ISERROR(SEARCH("QTY:", G54)), IF(ISERROR(SEARCH("TOTAL ", G54)), Raw [1]Data!N54, TRIM(MID(G54, SEARCH("TOTAL ", G54)+6, SEARCH(" ", G54&amp;" ", SEARCH("TOTAL ", G54)+6) - SEARCH("TOTAL ", G54) - 6))), TRIM(MID(G54, SEARCH("QTY:", G54)+4, SEARCH(" ", G54, SEARCH("QTY:", G54)+4) - SEARCH("QTY:", G54) - 4)))</f>
        <v>98,400</v>
      </c>
      <c r="M54" t="str">
        <f t="shared" si="3"/>
        <v>98,400</v>
      </c>
      <c r="N54">
        <f t="shared" si="4"/>
        <v>0</v>
      </c>
      <c r="O54" t="e" cm="1">
        <f t="array" ref="O54">IF(ISERROR(SEARCH("USD ", G54)), Raw [1]Data!S54, TRIM(MID(G54, SEARCH("USD ", G54)+4, SEARCH(" ", G54&amp;" ", SEARCH("USD ", G54)+4) - SEARCH("USD ", G54) - 4)))</f>
        <v>#NAME?</v>
      </c>
      <c r="P54" t="e">
        <f t="shared" si="5"/>
        <v>#NAME?</v>
      </c>
      <c r="Q54" t="e" cm="1">
        <f t="array" ref="Q54">Raw [1]Data!P54</f>
        <v>#NAME?</v>
      </c>
      <c r="R54" t="e" cm="1">
        <f t="array" ref="R54">Raw [1]Data!Q54</f>
        <v>#NAME?</v>
      </c>
      <c r="S54" t="e" cm="1">
        <f t="array" ref="S54">Raw [1]Data!T54</f>
        <v>#NAME?</v>
      </c>
      <c r="T54" t="e">
        <f t="shared" si="6"/>
        <v>#NAME?</v>
      </c>
      <c r="U54" t="e">
        <f t="shared" si="7"/>
        <v>#NAME?</v>
      </c>
      <c r="V54" t="str">
        <f t="shared" si="8"/>
        <v>Other</v>
      </c>
    </row>
    <row r="55" spans="1:22">
      <c r="A55" s="5" t="s">
        <v>12</v>
      </c>
      <c r="B55" s="2" t="s">
        <v>100</v>
      </c>
      <c r="C55">
        <f t="shared" si="0"/>
        <v>2025</v>
      </c>
      <c r="D55" s="2" t="s">
        <v>14</v>
      </c>
      <c r="E55" s="3" t="s">
        <v>18</v>
      </c>
      <c r="F55" t="str">
        <f t="shared" si="1"/>
        <v>73</v>
      </c>
      <c r="G55" s="2" t="s">
        <v>101</v>
      </c>
      <c r="H55" t="str">
        <f t="shared" si="2"/>
        <v xml:space="preserve">STEEL </v>
      </c>
      <c r="I55" t="str" cm="1">
        <f t="array" ref="I55">IFERROR(INDEX(_xlfn.TEXTSPLIT(E55," "),1), "")</f>
        <v>73231000</v>
      </c>
      <c r="J55" t="s">
        <v>2800</v>
      </c>
      <c r="K55" t="str" cm="1">
        <f t="array" ref="K55">IF(ISERROR(SEARCH("QTY:", G55)), IF(ISERROR(SEARCH("TOTAL ", G55)), Raw [1]Data!N55, TRIM(MID(G55, SEARCH("TOTAL ", G55)+6, SEARCH(" ", G55&amp;" ", SEARCH("TOTAL ", G55)+6) - SEARCH("TOTAL ", G55) - 6))), TRIM(MID(G55, SEARCH("QTY:", G55)+4, SEARCH(" ", G55, SEARCH("QTY:", G55)+4) - SEARCH("QTY:", G55) - 4)))</f>
        <v/>
      </c>
      <c r="M55" t="str">
        <f t="shared" si="3"/>
        <v/>
      </c>
      <c r="N55">
        <f t="shared" si="4"/>
        <v>0</v>
      </c>
      <c r="O55" t="str" cm="1">
        <f t="array" ref="O55">IF(ISERROR(SEARCH("USD ", G55)), Raw [1]Data!S55, TRIM(MID(G55, SEARCH("USD ", G55)+4, SEARCH(" ", G55&amp;" ", SEARCH("USD ", G55)+4) - SEARCH("USD ", G55) - 4)))</f>
        <v>0.142PER</v>
      </c>
      <c r="P55" t="e">
        <f t="shared" si="5"/>
        <v>#VALUE!</v>
      </c>
      <c r="Q55" t="e" cm="1">
        <f t="array" ref="Q55">Raw [1]Data!P55</f>
        <v>#NAME?</v>
      </c>
      <c r="R55" t="e" cm="1">
        <f t="array" ref="R55">Raw [1]Data!Q55</f>
        <v>#NAME?</v>
      </c>
      <c r="S55" t="e" cm="1">
        <f t="array" ref="S55">Raw [1]Data!T55</f>
        <v>#NAME?</v>
      </c>
      <c r="T55" t="e">
        <f t="shared" si="6"/>
        <v>#NAME?</v>
      </c>
      <c r="U55" t="e">
        <f t="shared" si="7"/>
        <v>#NAME?</v>
      </c>
      <c r="V55" t="str">
        <f t="shared" si="8"/>
        <v>Other</v>
      </c>
    </row>
    <row r="56" spans="1:22">
      <c r="A56" s="5" t="s">
        <v>12</v>
      </c>
      <c r="B56" s="2" t="s">
        <v>102</v>
      </c>
      <c r="C56">
        <f t="shared" si="0"/>
        <v>2025</v>
      </c>
      <c r="D56" s="2" t="s">
        <v>14</v>
      </c>
      <c r="E56" s="3" t="s">
        <v>15</v>
      </c>
      <c r="F56" t="str">
        <f t="shared" si="1"/>
        <v>73</v>
      </c>
      <c r="G56" s="2" t="s">
        <v>45</v>
      </c>
      <c r="H56" t="str">
        <f t="shared" si="2"/>
        <v xml:space="preserve">MILD </v>
      </c>
      <c r="I56" t="str" cm="1">
        <f t="array" ref="I56">IFERROR(INDEX(_xlfn.TEXTSPLIT(E56," "),1), "")</f>
        <v>73239990</v>
      </c>
      <c r="J56" t="s">
        <v>2780</v>
      </c>
      <c r="K56" t="str" cm="1">
        <f t="array" ref="K56">IF(ISERROR(SEARCH("QTY:", G56)), IF(ISERROR(SEARCH("TOTAL ", G56)), Raw [1]Data!N56, TRIM(MID(G56, SEARCH("TOTAL ", G56)+6, SEARCH(" ", G56&amp;" ", SEARCH("TOTAL ", G56)+6) - SEARCH("TOTAL ", G56) - 6))), TRIM(MID(G56, SEARCH("QTY:", G56)+4, SEARCH(" ", G56, SEARCH("QTY:", G56)+4) - SEARCH("QTY:", G56) - 4)))</f>
        <v/>
      </c>
      <c r="M56" t="str">
        <f t="shared" si="3"/>
        <v/>
      </c>
      <c r="N56">
        <f t="shared" si="4"/>
        <v>0</v>
      </c>
      <c r="O56" t="e" cm="1">
        <f t="array" ref="O56">IF(ISERROR(SEARCH("USD ", G56)), Raw [1]Data!S56, TRIM(MID(G56, SEARCH("USD ", G56)+4, SEARCH(" ", G56&amp;" ", SEARCH("USD ", G56)+4) - SEARCH("USD ", G56) - 4)))</f>
        <v>#NAME?</v>
      </c>
      <c r="P56" t="e">
        <f t="shared" si="5"/>
        <v>#NAME?</v>
      </c>
      <c r="Q56" t="e" cm="1">
        <f t="array" ref="Q56">Raw [1]Data!P56</f>
        <v>#NAME?</v>
      </c>
      <c r="R56" t="e" cm="1">
        <f t="array" ref="R56">Raw [1]Data!Q56</f>
        <v>#NAME?</v>
      </c>
      <c r="S56" t="e" cm="1">
        <f t="array" ref="S56">Raw [1]Data!T56</f>
        <v>#NAME?</v>
      </c>
      <c r="T56" t="e">
        <f t="shared" si="6"/>
        <v>#NAME?</v>
      </c>
      <c r="U56" t="e">
        <f t="shared" si="7"/>
        <v>#NAME?</v>
      </c>
      <c r="V56" t="str">
        <f t="shared" si="8"/>
        <v>Other</v>
      </c>
    </row>
    <row r="57" spans="1:22">
      <c r="A57" s="5" t="s">
        <v>12</v>
      </c>
      <c r="B57" s="2" t="s">
        <v>103</v>
      </c>
      <c r="C57">
        <f t="shared" si="0"/>
        <v>2025</v>
      </c>
      <c r="D57" s="2" t="s">
        <v>14</v>
      </c>
      <c r="E57" s="3" t="s">
        <v>15</v>
      </c>
      <c r="F57" t="str">
        <f t="shared" si="1"/>
        <v>73</v>
      </c>
      <c r="G57" s="2" t="s">
        <v>104</v>
      </c>
      <c r="H57" t="str">
        <f t="shared" si="2"/>
        <v xml:space="preserve">STEEL </v>
      </c>
      <c r="I57" t="str" cm="1">
        <f t="array" ref="I57">IFERROR(INDEX(_xlfn.TEXTSPLIT(E57," "),1), "")</f>
        <v>73239990</v>
      </c>
      <c r="J57" t="s">
        <v>2798</v>
      </c>
      <c r="K57" t="str" cm="1">
        <f t="array" ref="K57">IF(ISERROR(SEARCH("QTY:", G57)), IF(ISERROR(SEARCH("TOTAL ", G57)), Raw [1]Data!N57, TRIM(MID(G57, SEARCH("TOTAL ", G57)+6, SEARCH(" ", G57&amp;" ", SEARCH("TOTAL ", G57)+6) - SEARCH("TOTAL ", G57) - 6))), TRIM(MID(G57, SEARCH("QTY:", G57)+4, SEARCH(" ", G57, SEARCH("QTY:", G57)+4) - SEARCH("QTY:", G57) - 4)))</f>
        <v>528</v>
      </c>
      <c r="M57" t="str">
        <f t="shared" si="3"/>
        <v>528</v>
      </c>
      <c r="N57">
        <f t="shared" si="4"/>
        <v>0</v>
      </c>
      <c r="O57" t="e" cm="1">
        <f t="array" ref="O57">IF(ISERROR(SEARCH("USD ", G57)), Raw [1]Data!S57, TRIM(MID(G57, SEARCH("USD ", G57)+4, SEARCH(" ", G57&amp;" ", SEARCH("USD ", G57)+4) - SEARCH("USD ", G57) - 4)))</f>
        <v>#NAME?</v>
      </c>
      <c r="P57" t="e">
        <f t="shared" si="5"/>
        <v>#NAME?</v>
      </c>
      <c r="Q57" t="e" cm="1">
        <f t="array" ref="Q57">Raw [1]Data!P57</f>
        <v>#NAME?</v>
      </c>
      <c r="R57" t="e" cm="1">
        <f t="array" ref="R57">Raw [1]Data!Q57</f>
        <v>#NAME?</v>
      </c>
      <c r="S57" t="e" cm="1">
        <f t="array" ref="S57">Raw [1]Data!T57</f>
        <v>#NAME?</v>
      </c>
      <c r="T57" t="e">
        <f t="shared" si="6"/>
        <v>#NAME?</v>
      </c>
      <c r="U57" t="e">
        <f t="shared" si="7"/>
        <v>#NAME?</v>
      </c>
      <c r="V57" t="str">
        <f t="shared" si="8"/>
        <v>Other</v>
      </c>
    </row>
    <row r="58" spans="1:22">
      <c r="A58" s="5" t="s">
        <v>12</v>
      </c>
      <c r="B58" s="2" t="s">
        <v>103</v>
      </c>
      <c r="C58">
        <f t="shared" si="0"/>
        <v>2025</v>
      </c>
      <c r="D58" s="2" t="s">
        <v>14</v>
      </c>
      <c r="E58" s="3" t="s">
        <v>15</v>
      </c>
      <c r="F58" t="str">
        <f t="shared" si="1"/>
        <v>73</v>
      </c>
      <c r="G58" s="2" t="s">
        <v>105</v>
      </c>
      <c r="H58" t="str">
        <f t="shared" si="2"/>
        <v xml:space="preserve">STEEL </v>
      </c>
      <c r="I58" t="str" cm="1">
        <f t="array" ref="I58">IFERROR(INDEX(_xlfn.TEXTSPLIT(E58," "),1), "")</f>
        <v>73239990</v>
      </c>
      <c r="J58" t="s">
        <v>2803</v>
      </c>
      <c r="K58" t="str" cm="1">
        <f t="array" ref="K58">IF(ISERROR(SEARCH("QTY:", G58)), IF(ISERROR(SEARCH("TOTAL ", G58)), Raw [1]Data!N58, TRIM(MID(G58, SEARCH("TOTAL ", G58)+6, SEARCH(" ", G58&amp;" ", SEARCH("TOTAL ", G58)+6) - SEARCH("TOTAL ", G58) - 6))), TRIM(MID(G58, SEARCH("QTY:", G58)+4, SEARCH(" ", G58, SEARCH("QTY:", G58)+4) - SEARCH("QTY:", G58) - 4)))</f>
        <v>24960</v>
      </c>
      <c r="M58" t="str">
        <f t="shared" si="3"/>
        <v>24960</v>
      </c>
      <c r="N58">
        <f t="shared" si="4"/>
        <v>0</v>
      </c>
      <c r="O58" t="e" cm="1">
        <f t="array" ref="O58">IF(ISERROR(SEARCH("USD ", G58)), Raw [1]Data!S58, TRIM(MID(G58, SEARCH("USD ", G58)+4, SEARCH(" ", G58&amp;" ", SEARCH("USD ", G58)+4) - SEARCH("USD ", G58) - 4)))</f>
        <v>#NAME?</v>
      </c>
      <c r="P58" t="e">
        <f t="shared" si="5"/>
        <v>#NAME?</v>
      </c>
      <c r="Q58" t="e" cm="1">
        <f t="array" ref="Q58">Raw [1]Data!P58</f>
        <v>#NAME?</v>
      </c>
      <c r="R58" t="e" cm="1">
        <f t="array" ref="R58">Raw [1]Data!Q58</f>
        <v>#NAME?</v>
      </c>
      <c r="S58" t="e" cm="1">
        <f t="array" ref="S58">Raw [1]Data!T58</f>
        <v>#NAME?</v>
      </c>
      <c r="T58" t="e">
        <f t="shared" si="6"/>
        <v>#NAME?</v>
      </c>
      <c r="U58" t="e">
        <f t="shared" si="7"/>
        <v>#NAME?</v>
      </c>
      <c r="V58" t="str">
        <f t="shared" si="8"/>
        <v>Other</v>
      </c>
    </row>
    <row r="59" spans="1:22">
      <c r="A59" s="5" t="s">
        <v>12</v>
      </c>
      <c r="B59" s="2" t="s">
        <v>106</v>
      </c>
      <c r="C59">
        <f t="shared" si="0"/>
        <v>2025</v>
      </c>
      <c r="D59" s="2" t="s">
        <v>14</v>
      </c>
      <c r="E59" s="3" t="s">
        <v>15</v>
      </c>
      <c r="F59" t="str">
        <f t="shared" si="1"/>
        <v>73</v>
      </c>
      <c r="G59" s="2" t="s">
        <v>107</v>
      </c>
      <c r="H59" t="str">
        <f t="shared" si="2"/>
        <v xml:space="preserve">STEEL </v>
      </c>
      <c r="I59" t="str" cm="1">
        <f t="array" ref="I59">IFERROR(INDEX(_xlfn.TEXTSPLIT(E59," "),1), "")</f>
        <v>73239990</v>
      </c>
      <c r="J59" t="s">
        <v>2798</v>
      </c>
      <c r="K59" t="str" cm="1">
        <f t="array" ref="K59">IF(ISERROR(SEARCH("QTY:", G59)), IF(ISERROR(SEARCH("TOTAL ", G59)), Raw [1]Data!N59, TRIM(MID(G59, SEARCH("TOTAL ", G59)+6, SEARCH(" ", G59&amp;" ", SEARCH("TOTAL ", G59)+6) - SEARCH("TOTAL ", G59) - 6))), TRIM(MID(G59, SEARCH("QTY:", G59)+4, SEARCH(" ", G59, SEARCH("QTY:", G59)+4) - SEARCH("QTY:", G59) - 4)))</f>
        <v/>
      </c>
      <c r="M59" t="str">
        <f t="shared" si="3"/>
        <v/>
      </c>
      <c r="N59">
        <f t="shared" si="4"/>
        <v>0</v>
      </c>
      <c r="O59" t="str" cm="1">
        <f t="array" ref="O59">IF(ISERROR(SEARCH("USD ", G59)), Raw [1]Data!S59, TRIM(MID(G59, SEARCH("USD ", G59)+4, SEARCH(" ", G59&amp;" ", SEARCH("USD ", G59)+4) - SEARCH("USD ", G59) - 4)))</f>
        <v>0.578</v>
      </c>
      <c r="P59" t="e">
        <f t="shared" si="5"/>
        <v>#VALUE!</v>
      </c>
      <c r="Q59" t="e" cm="1">
        <f t="array" ref="Q59">Raw [1]Data!P59</f>
        <v>#NAME?</v>
      </c>
      <c r="R59" t="e" cm="1">
        <f t="array" ref="R59">Raw [1]Data!Q59</f>
        <v>#NAME?</v>
      </c>
      <c r="S59" t="e" cm="1">
        <f t="array" ref="S59">Raw [1]Data!T59</f>
        <v>#NAME?</v>
      </c>
      <c r="T59" t="e">
        <f t="shared" si="6"/>
        <v>#NAME?</v>
      </c>
      <c r="U59" t="e">
        <f t="shared" si="7"/>
        <v>#NAME?</v>
      </c>
      <c r="V59" t="str">
        <f t="shared" si="8"/>
        <v>Other</v>
      </c>
    </row>
    <row r="60" spans="1:22">
      <c r="A60" s="5" t="s">
        <v>12</v>
      </c>
      <c r="B60" s="2" t="s">
        <v>106</v>
      </c>
      <c r="C60">
        <f t="shared" si="0"/>
        <v>2025</v>
      </c>
      <c r="D60" s="2" t="s">
        <v>14</v>
      </c>
      <c r="E60" s="3" t="s">
        <v>15</v>
      </c>
      <c r="F60" t="str">
        <f t="shared" si="1"/>
        <v>73</v>
      </c>
      <c r="G60" s="2" t="s">
        <v>108</v>
      </c>
      <c r="H60" t="str">
        <f t="shared" si="2"/>
        <v xml:space="preserve">STEEL </v>
      </c>
      <c r="I60" t="str" cm="1">
        <f t="array" ref="I60">IFERROR(INDEX(_xlfn.TEXTSPLIT(E60," "),1), "")</f>
        <v>73239990</v>
      </c>
      <c r="J60" t="s">
        <v>2809</v>
      </c>
      <c r="K60" t="str" cm="1">
        <f t="array" ref="K60">IF(ISERROR(SEARCH("QTY:", G60)), IF(ISERROR(SEARCH("TOTAL ", G60)), Raw [1]Data!N60, TRIM(MID(G60, SEARCH("TOTAL ", G60)+6, SEARCH(" ", G60&amp;" ", SEARCH("TOTAL ", G60)+6) - SEARCH("TOTAL ", G60) - 6))), TRIM(MID(G60, SEARCH("QTY:", G60)+4, SEARCH(" ", G60, SEARCH("QTY:", G60)+4) - SEARCH("QTY:", G60) - 4)))</f>
        <v/>
      </c>
      <c r="M60" t="str">
        <f t="shared" si="3"/>
        <v/>
      </c>
      <c r="N60">
        <f t="shared" si="4"/>
        <v>0</v>
      </c>
      <c r="O60" t="str" cm="1">
        <f t="array" ref="O60">IF(ISERROR(SEARCH("USD ", G60)), Raw [1]Data!S60, TRIM(MID(G60, SEARCH("USD ", G60)+4, SEARCH(" ", G60&amp;" ", SEARCH("USD ", G60)+4) - SEARCH("USD ", G60) - 4)))</f>
        <v>0.445</v>
      </c>
      <c r="P60" t="e">
        <f t="shared" si="5"/>
        <v>#VALUE!</v>
      </c>
      <c r="Q60" t="e" cm="1">
        <f t="array" ref="Q60">Raw [1]Data!P60</f>
        <v>#NAME?</v>
      </c>
      <c r="R60" t="e" cm="1">
        <f t="array" ref="R60">Raw [1]Data!Q60</f>
        <v>#NAME?</v>
      </c>
      <c r="S60" t="e" cm="1">
        <f t="array" ref="S60">Raw [1]Data!T60</f>
        <v>#NAME?</v>
      </c>
      <c r="T60" t="e">
        <f t="shared" si="6"/>
        <v>#NAME?</v>
      </c>
      <c r="U60" t="e">
        <f t="shared" si="7"/>
        <v>#NAME?</v>
      </c>
      <c r="V60" t="str">
        <f t="shared" si="8"/>
        <v>Other</v>
      </c>
    </row>
    <row r="61" spans="1:22">
      <c r="A61" s="5" t="s">
        <v>12</v>
      </c>
      <c r="B61" s="2" t="s">
        <v>109</v>
      </c>
      <c r="C61">
        <f t="shared" si="0"/>
        <v>2025</v>
      </c>
      <c r="D61" s="2" t="s">
        <v>14</v>
      </c>
      <c r="E61" s="3" t="s">
        <v>18</v>
      </c>
      <c r="F61" t="str">
        <f t="shared" si="1"/>
        <v>73</v>
      </c>
      <c r="G61" s="2" t="s">
        <v>101</v>
      </c>
      <c r="H61" t="str">
        <f t="shared" si="2"/>
        <v xml:space="preserve">STEEL </v>
      </c>
      <c r="I61" t="str" cm="1">
        <f t="array" ref="I61">IFERROR(INDEX(_xlfn.TEXTSPLIT(E61," "),1), "")</f>
        <v>73231000</v>
      </c>
      <c r="J61" t="s">
        <v>2800</v>
      </c>
      <c r="K61" t="str" cm="1">
        <f t="array" ref="K61">IF(ISERROR(SEARCH("QTY:", G61)), IF(ISERROR(SEARCH("TOTAL ", G61)), Raw [1]Data!N61, TRIM(MID(G61, SEARCH("TOTAL ", G61)+6, SEARCH(" ", G61&amp;" ", SEARCH("TOTAL ", G61)+6) - SEARCH("TOTAL ", G61) - 6))), TRIM(MID(G61, SEARCH("QTY:", G61)+4, SEARCH(" ", G61, SEARCH("QTY:", G61)+4) - SEARCH("QTY:", G61) - 4)))</f>
        <v/>
      </c>
      <c r="M61" t="str">
        <f t="shared" si="3"/>
        <v/>
      </c>
      <c r="N61">
        <f t="shared" si="4"/>
        <v>0</v>
      </c>
      <c r="O61" t="str" cm="1">
        <f t="array" ref="O61">IF(ISERROR(SEARCH("USD ", G61)), Raw [1]Data!S61, TRIM(MID(G61, SEARCH("USD ", G61)+4, SEARCH(" ", G61&amp;" ", SEARCH("USD ", G61)+4) - SEARCH("USD ", G61) - 4)))</f>
        <v>0.142PER</v>
      </c>
      <c r="P61" t="e">
        <f t="shared" si="5"/>
        <v>#VALUE!</v>
      </c>
      <c r="Q61" t="e" cm="1">
        <f t="array" ref="Q61">Raw [1]Data!P61</f>
        <v>#NAME?</v>
      </c>
      <c r="R61" t="e" cm="1">
        <f t="array" ref="R61">Raw [1]Data!Q61</f>
        <v>#NAME?</v>
      </c>
      <c r="S61" t="e" cm="1">
        <f t="array" ref="S61">Raw [1]Data!T61</f>
        <v>#NAME?</v>
      </c>
      <c r="T61" t="e">
        <f t="shared" si="6"/>
        <v>#NAME?</v>
      </c>
      <c r="U61" t="e">
        <f t="shared" si="7"/>
        <v>#NAME?</v>
      </c>
      <c r="V61" t="str">
        <f t="shared" si="8"/>
        <v>Other</v>
      </c>
    </row>
    <row r="62" spans="1:22">
      <c r="A62" s="5" t="s">
        <v>12</v>
      </c>
      <c r="B62" s="2" t="s">
        <v>110</v>
      </c>
      <c r="C62">
        <f t="shared" si="0"/>
        <v>2025</v>
      </c>
      <c r="D62" s="2" t="s">
        <v>14</v>
      </c>
      <c r="E62" s="3" t="s">
        <v>15</v>
      </c>
      <c r="F62" t="str">
        <f t="shared" si="1"/>
        <v>73</v>
      </c>
      <c r="G62" s="2" t="s">
        <v>111</v>
      </c>
      <c r="H62" t="str">
        <f t="shared" si="2"/>
        <v xml:space="preserve">STEEL </v>
      </c>
      <c r="I62" t="str" cm="1">
        <f t="array" ref="I62">IFERROR(INDEX(_xlfn.TEXTSPLIT(E62," "),1), "")</f>
        <v>73239990</v>
      </c>
      <c r="J62" t="s">
        <v>2801</v>
      </c>
      <c r="K62" t="str" cm="1">
        <f t="array" ref="K62">IF(ISERROR(SEARCH("QTY:", G62)), IF(ISERROR(SEARCH("TOTAL ", G62)), Raw [1]Data!N62, TRIM(MID(G62, SEARCH("TOTAL ", G62)+6, SEARCH(" ", G62&amp;" ", SEARCH("TOTAL ", G62)+6) - SEARCH("TOTAL ", G62) - 6))), TRIM(MID(G62, SEARCH("QTY:", G62)+4, SEARCH(" ", G62, SEARCH("QTY:", G62)+4) - SEARCH("QTY:", G62) - 4)))</f>
        <v>12600</v>
      </c>
      <c r="M62" t="str">
        <f t="shared" si="3"/>
        <v>12600</v>
      </c>
      <c r="N62">
        <f t="shared" si="4"/>
        <v>0</v>
      </c>
      <c r="O62" t="e" cm="1">
        <f t="array" ref="O62">IF(ISERROR(SEARCH("USD ", G62)), Raw [1]Data!S62, TRIM(MID(G62, SEARCH("USD ", G62)+4, SEARCH(" ", G62&amp;" ", SEARCH("USD ", G62)+4) - SEARCH("USD ", G62) - 4)))</f>
        <v>#NAME?</v>
      </c>
      <c r="P62" t="e">
        <f t="shared" si="5"/>
        <v>#NAME?</v>
      </c>
      <c r="Q62" t="e" cm="1">
        <f t="array" ref="Q62">Raw [1]Data!P62</f>
        <v>#NAME?</v>
      </c>
      <c r="R62" t="e" cm="1">
        <f t="array" ref="R62">Raw [1]Data!Q62</f>
        <v>#NAME?</v>
      </c>
      <c r="S62" t="e" cm="1">
        <f t="array" ref="S62">Raw [1]Data!T62</f>
        <v>#NAME?</v>
      </c>
      <c r="T62" t="e">
        <f t="shared" si="6"/>
        <v>#NAME?</v>
      </c>
      <c r="U62" t="e">
        <f t="shared" si="7"/>
        <v>#NAME?</v>
      </c>
      <c r="V62" t="str">
        <f t="shared" si="8"/>
        <v>Other</v>
      </c>
    </row>
    <row r="63" spans="1:22">
      <c r="A63" s="5" t="s">
        <v>12</v>
      </c>
      <c r="B63" s="2" t="s">
        <v>110</v>
      </c>
      <c r="C63">
        <f t="shared" si="0"/>
        <v>2025</v>
      </c>
      <c r="D63" s="2" t="s">
        <v>14</v>
      </c>
      <c r="E63" s="3" t="s">
        <v>15</v>
      </c>
      <c r="F63" t="str">
        <f t="shared" si="1"/>
        <v>73</v>
      </c>
      <c r="G63" s="2" t="s">
        <v>112</v>
      </c>
      <c r="H63" t="str">
        <f t="shared" si="2"/>
        <v xml:space="preserve">STEEL </v>
      </c>
      <c r="I63" t="str" cm="1">
        <f t="array" ref="I63">IFERROR(INDEX(_xlfn.TEXTSPLIT(E63," "),1), "")</f>
        <v>73239990</v>
      </c>
      <c r="J63" t="s">
        <v>2810</v>
      </c>
      <c r="K63" t="str" cm="1">
        <f t="array" ref="K63">IF(ISERROR(SEARCH("QTY:", G63)), IF(ISERROR(SEARCH("TOTAL ", G63)), Raw [1]Data!N63, TRIM(MID(G63, SEARCH("TOTAL ", G63)+6, SEARCH(" ", G63&amp;" ", SEARCH("TOTAL ", G63)+6) - SEARCH("TOTAL ", G63) - 6))), TRIM(MID(G63, SEARCH("QTY:", G63)+4, SEARCH(" ", G63, SEARCH("QTY:", G63)+4) - SEARCH("QTY:", G63) - 4)))</f>
        <v>50,856</v>
      </c>
      <c r="M63" t="str">
        <f t="shared" si="3"/>
        <v>50,856</v>
      </c>
      <c r="N63">
        <f t="shared" si="4"/>
        <v>0</v>
      </c>
      <c r="O63" t="e" cm="1">
        <f t="array" ref="O63">IF(ISERROR(SEARCH("USD ", G63)), Raw [1]Data!S63, TRIM(MID(G63, SEARCH("USD ", G63)+4, SEARCH(" ", G63&amp;" ", SEARCH("USD ", G63)+4) - SEARCH("USD ", G63) - 4)))</f>
        <v>#NAME?</v>
      </c>
      <c r="P63" t="e">
        <f t="shared" si="5"/>
        <v>#NAME?</v>
      </c>
      <c r="Q63" t="e" cm="1">
        <f t="array" ref="Q63">Raw [1]Data!P63</f>
        <v>#NAME?</v>
      </c>
      <c r="R63" t="e" cm="1">
        <f t="array" ref="R63">Raw [1]Data!Q63</f>
        <v>#NAME?</v>
      </c>
      <c r="S63" t="e" cm="1">
        <f t="array" ref="S63">Raw [1]Data!T63</f>
        <v>#NAME?</v>
      </c>
      <c r="T63" t="e">
        <f t="shared" si="6"/>
        <v>#NAME?</v>
      </c>
      <c r="U63" t="e">
        <f t="shared" si="7"/>
        <v>#NAME?</v>
      </c>
      <c r="V63" t="str">
        <f t="shared" si="8"/>
        <v>Other</v>
      </c>
    </row>
    <row r="64" spans="1:22">
      <c r="A64" s="5" t="s">
        <v>12</v>
      </c>
      <c r="B64" s="2" t="s">
        <v>110</v>
      </c>
      <c r="C64">
        <f t="shared" si="0"/>
        <v>2025</v>
      </c>
      <c r="D64" s="2" t="s">
        <v>14</v>
      </c>
      <c r="E64" s="3" t="s">
        <v>15</v>
      </c>
      <c r="F64" t="str">
        <f t="shared" si="1"/>
        <v>73</v>
      </c>
      <c r="G64" s="2" t="s">
        <v>113</v>
      </c>
      <c r="H64" t="str">
        <f t="shared" si="2"/>
        <v xml:space="preserve">HOUSEHOLD </v>
      </c>
      <c r="I64" t="str" cm="1">
        <f t="array" ref="I64">IFERROR(INDEX(_xlfn.TEXTSPLIT(E64," "),1), "")</f>
        <v>73239990</v>
      </c>
      <c r="J64" t="s">
        <v>2785</v>
      </c>
      <c r="K64" t="str" cm="1">
        <f t="array" ref="K64">IF(ISERROR(SEARCH("QTY:", G64)), IF(ISERROR(SEARCH("TOTAL ", G64)), Raw [1]Data!N64, TRIM(MID(G64, SEARCH("TOTAL ", G64)+6, SEARCH(" ", G64&amp;" ", SEARCH("TOTAL ", G64)+6) - SEARCH("TOTAL ", G64) - 6))), TRIM(MID(G64, SEARCH("QTY:", G64)+4, SEARCH(" ", G64, SEARCH("QTY:", G64)+4) - SEARCH("QTY:", G64) - 4)))</f>
        <v>1332</v>
      </c>
      <c r="M64" t="str">
        <f t="shared" si="3"/>
        <v>1332</v>
      </c>
      <c r="N64">
        <f t="shared" si="4"/>
        <v>0</v>
      </c>
      <c r="O64" t="e" cm="1">
        <f t="array" ref="O64">IF(ISERROR(SEARCH("USD ", G64)), Raw [1]Data!S64, TRIM(MID(G64, SEARCH("USD ", G64)+4, SEARCH(" ", G64&amp;" ", SEARCH("USD ", G64)+4) - SEARCH("USD ", G64) - 4)))</f>
        <v>#NAME?</v>
      </c>
      <c r="P64" t="e">
        <f t="shared" si="5"/>
        <v>#NAME?</v>
      </c>
      <c r="Q64" t="e" cm="1">
        <f t="array" ref="Q64">Raw [1]Data!P64</f>
        <v>#NAME?</v>
      </c>
      <c r="R64" t="e" cm="1">
        <f t="array" ref="R64">Raw [1]Data!Q64</f>
        <v>#NAME?</v>
      </c>
      <c r="S64" t="e" cm="1">
        <f t="array" ref="S64">Raw [1]Data!T64</f>
        <v>#NAME?</v>
      </c>
      <c r="T64" t="e">
        <f t="shared" si="6"/>
        <v>#NAME?</v>
      </c>
      <c r="U64" t="e">
        <f t="shared" si="7"/>
        <v>#NAME?</v>
      </c>
      <c r="V64" t="str">
        <f t="shared" si="8"/>
        <v>Other</v>
      </c>
    </row>
    <row r="65" spans="1:22">
      <c r="A65" s="5" t="s">
        <v>12</v>
      </c>
      <c r="B65" s="2" t="s">
        <v>110</v>
      </c>
      <c r="C65">
        <f t="shared" si="0"/>
        <v>2025</v>
      </c>
      <c r="D65" s="2" t="s">
        <v>14</v>
      </c>
      <c r="E65" s="3" t="s">
        <v>15</v>
      </c>
      <c r="F65" t="str">
        <f t="shared" si="1"/>
        <v>73</v>
      </c>
      <c r="G65" s="2" t="s">
        <v>114</v>
      </c>
      <c r="H65" t="str">
        <f t="shared" si="2"/>
        <v xml:space="preserve">STEEL </v>
      </c>
      <c r="I65" t="str" cm="1">
        <f t="array" ref="I65">IFERROR(INDEX(_xlfn.TEXTSPLIT(E65," "),1), "")</f>
        <v>73239990</v>
      </c>
      <c r="J65" t="s">
        <v>2811</v>
      </c>
      <c r="K65" t="str" cm="1">
        <f t="array" ref="K65">IF(ISERROR(SEARCH("QTY:", G65)), IF(ISERROR(SEARCH("TOTAL ", G65)), Raw [1]Data!N65, TRIM(MID(G65, SEARCH("TOTAL ", G65)+6, SEARCH(" ", G65&amp;" ", SEARCH("TOTAL ", G65)+6) - SEARCH("TOTAL ", G65) - 6))), TRIM(MID(G65, SEARCH("QTY:", G65)+4, SEARCH(" ", G65, SEARCH("QTY:", G65)+4) - SEARCH("QTY:", G65) - 4)))</f>
        <v>50400</v>
      </c>
      <c r="M65" t="str">
        <f t="shared" si="3"/>
        <v>50400</v>
      </c>
      <c r="N65">
        <f t="shared" si="4"/>
        <v>0</v>
      </c>
      <c r="O65" t="e" cm="1">
        <f t="array" ref="O65">IF(ISERROR(SEARCH("USD ", G65)), Raw [1]Data!S65, TRIM(MID(G65, SEARCH("USD ", G65)+4, SEARCH(" ", G65&amp;" ", SEARCH("USD ", G65)+4) - SEARCH("USD ", G65) - 4)))</f>
        <v>#NAME?</v>
      </c>
      <c r="P65" t="e">
        <f t="shared" si="5"/>
        <v>#NAME?</v>
      </c>
      <c r="Q65" t="e" cm="1">
        <f t="array" ref="Q65">Raw [1]Data!P65</f>
        <v>#NAME?</v>
      </c>
      <c r="R65" t="e" cm="1">
        <f t="array" ref="R65">Raw [1]Data!Q65</f>
        <v>#NAME?</v>
      </c>
      <c r="S65" t="e" cm="1">
        <f t="array" ref="S65">Raw [1]Data!T65</f>
        <v>#NAME?</v>
      </c>
      <c r="T65" t="e">
        <f t="shared" si="6"/>
        <v>#NAME?</v>
      </c>
      <c r="U65" t="e">
        <f t="shared" si="7"/>
        <v>#NAME?</v>
      </c>
      <c r="V65" t="str">
        <f t="shared" si="8"/>
        <v>Other</v>
      </c>
    </row>
    <row r="66" spans="1:22">
      <c r="A66" s="5" t="s">
        <v>12</v>
      </c>
      <c r="B66" s="2" t="s">
        <v>115</v>
      </c>
      <c r="C66">
        <f t="shared" si="0"/>
        <v>2025</v>
      </c>
      <c r="D66" s="2" t="s">
        <v>14</v>
      </c>
      <c r="E66" s="3" t="s">
        <v>18</v>
      </c>
      <c r="F66" t="str">
        <f t="shared" si="1"/>
        <v>73</v>
      </c>
      <c r="G66" s="2" t="s">
        <v>116</v>
      </c>
      <c r="H66" t="str">
        <f t="shared" si="2"/>
        <v xml:space="preserve">STEEL </v>
      </c>
      <c r="I66" t="str" cm="1">
        <f t="array" ref="I66">IFERROR(INDEX(_xlfn.TEXTSPLIT(E66," "),1), "")</f>
        <v>73231000</v>
      </c>
      <c r="J66" t="s">
        <v>2795</v>
      </c>
      <c r="K66" t="str" cm="1">
        <f t="array" ref="K66">IF(ISERROR(SEARCH("QTY:", G66)), IF(ISERROR(SEARCH("TOTAL ", G66)), Raw [1]Data!N66, TRIM(MID(G66, SEARCH("TOTAL ", G66)+6, SEARCH(" ", G66&amp;" ", SEARCH("TOTAL ", G66)+6) - SEARCH("TOTAL ", G66) - 6))), TRIM(MID(G66, SEARCH("QTY:", G66)+4, SEARCH(" ", G66, SEARCH("QTY:", G66)+4) - SEARCH("QTY:", G66) - 4)))</f>
        <v>98400</v>
      </c>
      <c r="M66" t="str">
        <f t="shared" si="3"/>
        <v>98400</v>
      </c>
      <c r="N66">
        <f t="shared" si="4"/>
        <v>0</v>
      </c>
      <c r="O66" t="e" cm="1">
        <f t="array" ref="O66">IF(ISERROR(SEARCH("USD ", G66)), Raw [1]Data!S66, TRIM(MID(G66, SEARCH("USD ", G66)+4, SEARCH(" ", G66&amp;" ", SEARCH("USD ", G66)+4) - SEARCH("USD ", G66) - 4)))</f>
        <v>#NAME?</v>
      </c>
      <c r="P66" t="e">
        <f t="shared" si="5"/>
        <v>#NAME?</v>
      </c>
      <c r="Q66" t="e" cm="1">
        <f t="array" ref="Q66">Raw [1]Data!P66</f>
        <v>#NAME?</v>
      </c>
      <c r="R66" t="e" cm="1">
        <f t="array" ref="R66">Raw [1]Data!Q66</f>
        <v>#NAME?</v>
      </c>
      <c r="S66" t="e" cm="1">
        <f t="array" ref="S66">Raw [1]Data!T66</f>
        <v>#NAME?</v>
      </c>
      <c r="T66" t="e">
        <f t="shared" si="6"/>
        <v>#NAME?</v>
      </c>
      <c r="U66" t="e">
        <f t="shared" si="7"/>
        <v>#NAME?</v>
      </c>
      <c r="V66" t="str">
        <f t="shared" si="8"/>
        <v>Other</v>
      </c>
    </row>
    <row r="67" spans="1:22">
      <c r="A67" s="5" t="s">
        <v>12</v>
      </c>
      <c r="B67" s="2" t="s">
        <v>117</v>
      </c>
      <c r="C67">
        <f t="shared" ref="C67:C130" si="9">YEAR(B67)</f>
        <v>2025</v>
      </c>
      <c r="D67" s="2" t="s">
        <v>14</v>
      </c>
      <c r="E67" s="3" t="s">
        <v>15</v>
      </c>
      <c r="F67" t="str">
        <f t="shared" ref="F67:F130" si="10">LEFT(E67,2)</f>
        <v>73</v>
      </c>
      <c r="G67" s="2" t="s">
        <v>118</v>
      </c>
      <c r="H67" t="str">
        <f t="shared" ref="H67:H130" si="11">IFERROR(LEFT(G67, FIND(" ",G67)), "")</f>
        <v xml:space="preserve">MILD </v>
      </c>
      <c r="I67" t="str" cm="1">
        <f t="array" ref="I67">IFERROR(INDEX(_xlfn.TEXTSPLIT(E67," "),1), "")</f>
        <v>73239990</v>
      </c>
      <c r="J67" t="s">
        <v>2780</v>
      </c>
      <c r="K67" t="str" cm="1">
        <f t="array" ref="K67">IF(ISERROR(SEARCH("QTY:", G67)), IF(ISERROR(SEARCH("TOTAL ", G67)), Raw [1]Data!N67, TRIM(MID(G67, SEARCH("TOTAL ", G67)+6, SEARCH(" ", G67&amp;" ", SEARCH("TOTAL ", G67)+6) - SEARCH("TOTAL ", G67) - 6))), TRIM(MID(G67, SEARCH("QTY:", G67)+4, SEARCH(" ", G67, SEARCH("QTY:", G67)+4) - SEARCH("QTY:", G67) - 4)))</f>
        <v/>
      </c>
      <c r="M67" t="str">
        <f t="shared" ref="M67:M130" si="12">K67</f>
        <v/>
      </c>
      <c r="N67">
        <f t="shared" ref="N67:N130" si="13">L67</f>
        <v>0</v>
      </c>
      <c r="O67" t="str" cm="1">
        <f t="array" ref="O67">IF(ISERROR(SEARCH("USD ", G67)), Raw [1]Data!S67, TRIM(MID(G67, SEARCH("USD ", G67)+4, SEARCH(" ", G67&amp;" ", SEARCH("USD ", G67)+4) - SEARCH("USD ", G67) - 4)))</f>
        <v>101</v>
      </c>
      <c r="P67" t="e">
        <f t="shared" ref="P67:P130" si="14">O67*M67</f>
        <v>#VALUE!</v>
      </c>
      <c r="Q67" t="e" cm="1">
        <f t="array" ref="Q67">Raw [1]Data!P67</f>
        <v>#NAME?</v>
      </c>
      <c r="R67" t="e" cm="1">
        <f t="array" ref="R67">Raw [1]Data!Q67</f>
        <v>#NAME?</v>
      </c>
      <c r="S67" t="e" cm="1">
        <f t="array" ref="S67">Raw [1]Data!T67</f>
        <v>#NAME?</v>
      </c>
      <c r="T67" t="e">
        <f t="shared" ref="T67:T130" si="15">S67/M67</f>
        <v>#NAME?</v>
      </c>
      <c r="U67" t="e">
        <f t="shared" ref="U67:U130" si="16">IF(R67&lt;&gt;0, (S67/R67)*100, 0)</f>
        <v>#NAME?</v>
      </c>
      <c r="V67" t="str">
        <f t="shared" ref="V67:V130" si="17">IF(OR(E67=73239990,E67=73231000,E67=73239390),"Steel","Other")</f>
        <v>Other</v>
      </c>
    </row>
    <row r="68" spans="1:22">
      <c r="A68" s="5" t="s">
        <v>12</v>
      </c>
      <c r="B68" s="2" t="s">
        <v>119</v>
      </c>
      <c r="C68">
        <f t="shared" si="9"/>
        <v>2025</v>
      </c>
      <c r="D68" s="2" t="s">
        <v>14</v>
      </c>
      <c r="E68" s="3" t="s">
        <v>15</v>
      </c>
      <c r="F68" t="str">
        <f t="shared" si="10"/>
        <v>73</v>
      </c>
      <c r="G68" s="2" t="s">
        <v>120</v>
      </c>
      <c r="H68" t="str">
        <f t="shared" si="11"/>
        <v xml:space="preserve">MILD </v>
      </c>
      <c r="I68" t="str" cm="1">
        <f t="array" ref="I68">IFERROR(INDEX(_xlfn.TEXTSPLIT(E68," "),1), "")</f>
        <v>73239990</v>
      </c>
      <c r="J68" t="s">
        <v>2791</v>
      </c>
      <c r="K68" t="str" cm="1">
        <f t="array" ref="K68">IF(ISERROR(SEARCH("QTY:", G68)), IF(ISERROR(SEARCH("TOTAL ", G68)), Raw [1]Data!N68, TRIM(MID(G68, SEARCH("TOTAL ", G68)+6, SEARCH(" ", G68&amp;" ", SEARCH("TOTAL ", G68)+6) - SEARCH("TOTAL ", G68) - 6))), TRIM(MID(G68, SEARCH("QTY:", G68)+4, SEARCH(" ", G68, SEARCH("QTY:", G68)+4) - SEARCH("QTY:", G68) - 4)))</f>
        <v>848</v>
      </c>
      <c r="M68" t="str">
        <f t="shared" si="12"/>
        <v>848</v>
      </c>
      <c r="N68">
        <f t="shared" si="13"/>
        <v>0</v>
      </c>
      <c r="O68" t="e" cm="1">
        <f t="array" ref="O68">IF(ISERROR(SEARCH("USD ", G68)), Raw [1]Data!S68, TRIM(MID(G68, SEARCH("USD ", G68)+4, SEARCH(" ", G68&amp;" ", SEARCH("USD ", G68)+4) - SEARCH("USD ", G68) - 4)))</f>
        <v>#NAME?</v>
      </c>
      <c r="P68" t="e">
        <f t="shared" si="14"/>
        <v>#NAME?</v>
      </c>
      <c r="Q68" t="e" cm="1">
        <f t="array" ref="Q68">Raw [1]Data!P68</f>
        <v>#NAME?</v>
      </c>
      <c r="R68" t="e" cm="1">
        <f t="array" ref="R68">Raw [1]Data!Q68</f>
        <v>#NAME?</v>
      </c>
      <c r="S68" t="e" cm="1">
        <f t="array" ref="S68">Raw [1]Data!T68</f>
        <v>#NAME?</v>
      </c>
      <c r="T68" t="e">
        <f t="shared" si="15"/>
        <v>#NAME?</v>
      </c>
      <c r="U68" t="e">
        <f t="shared" si="16"/>
        <v>#NAME?</v>
      </c>
      <c r="V68" t="str">
        <f t="shared" si="17"/>
        <v>Other</v>
      </c>
    </row>
    <row r="69" spans="1:22">
      <c r="A69" s="5" t="s">
        <v>12</v>
      </c>
      <c r="B69" s="2" t="s">
        <v>121</v>
      </c>
      <c r="C69">
        <f t="shared" si="9"/>
        <v>2025</v>
      </c>
      <c r="D69" s="2" t="s">
        <v>14</v>
      </c>
      <c r="E69" s="3" t="s">
        <v>15</v>
      </c>
      <c r="F69" t="str">
        <f t="shared" si="10"/>
        <v>73</v>
      </c>
      <c r="G69" s="2" t="s">
        <v>122</v>
      </c>
      <c r="H69" t="str">
        <f t="shared" si="11"/>
        <v xml:space="preserve">STEEL </v>
      </c>
      <c r="I69" t="str" cm="1">
        <f t="array" ref="I69">IFERROR(INDEX(_xlfn.TEXTSPLIT(E69," "),1), "")</f>
        <v>73239990</v>
      </c>
      <c r="J69" t="s">
        <v>2812</v>
      </c>
      <c r="K69" t="str" cm="1">
        <f t="array" ref="K69">IF(ISERROR(SEARCH("QTY:", G69)), IF(ISERROR(SEARCH("TOTAL ", G69)), Raw [1]Data!N69, TRIM(MID(G69, SEARCH("TOTAL ", G69)+6, SEARCH(" ", G69&amp;" ", SEARCH("TOTAL ", G69)+6) - SEARCH("TOTAL ", G69) - 6))), TRIM(MID(G69, SEARCH("QTY:", G69)+4, SEARCH(" ", G69, SEARCH("QTY:", G69)+4) - SEARCH("QTY:", G69) - 4)))</f>
        <v/>
      </c>
      <c r="M69" t="str">
        <f t="shared" si="12"/>
        <v/>
      </c>
      <c r="N69">
        <f t="shared" si="13"/>
        <v>0</v>
      </c>
      <c r="O69" t="str" cm="1">
        <f t="array" ref="O69">IF(ISERROR(SEARCH("USD ", G69)), Raw [1]Data!S69, TRIM(MID(G69, SEARCH("USD ", G69)+4, SEARCH(" ", G69&amp;" ", SEARCH("USD ", G69)+4) - SEARCH("USD ", G69) - 4)))</f>
        <v>0.442</v>
      </c>
      <c r="P69" t="e">
        <f t="shared" si="14"/>
        <v>#VALUE!</v>
      </c>
      <c r="Q69" t="e" cm="1">
        <f t="array" ref="Q69">Raw [1]Data!P69</f>
        <v>#NAME?</v>
      </c>
      <c r="R69" t="e" cm="1">
        <f t="array" ref="R69">Raw [1]Data!Q69</f>
        <v>#NAME?</v>
      </c>
      <c r="S69" t="e" cm="1">
        <f t="array" ref="S69">Raw [1]Data!T69</f>
        <v>#NAME?</v>
      </c>
      <c r="T69" t="e">
        <f t="shared" si="15"/>
        <v>#NAME?</v>
      </c>
      <c r="U69" t="e">
        <f t="shared" si="16"/>
        <v>#NAME?</v>
      </c>
      <c r="V69" t="str">
        <f t="shared" si="17"/>
        <v>Other</v>
      </c>
    </row>
    <row r="70" spans="1:22">
      <c r="A70" s="5" t="s">
        <v>12</v>
      </c>
      <c r="B70" s="2" t="s">
        <v>121</v>
      </c>
      <c r="C70">
        <f t="shared" si="9"/>
        <v>2025</v>
      </c>
      <c r="D70" s="2" t="s">
        <v>14</v>
      </c>
      <c r="E70" s="3" t="s">
        <v>15</v>
      </c>
      <c r="F70" t="str">
        <f t="shared" si="10"/>
        <v>73</v>
      </c>
      <c r="G70" s="2" t="s">
        <v>123</v>
      </c>
      <c r="H70" t="str">
        <f t="shared" si="11"/>
        <v xml:space="preserve">STEEL </v>
      </c>
      <c r="I70" t="str" cm="1">
        <f t="array" ref="I70">IFERROR(INDEX(_xlfn.TEXTSPLIT(E70," "),1), "")</f>
        <v>73239990</v>
      </c>
      <c r="J70" t="s">
        <v>2801</v>
      </c>
      <c r="K70" t="str" cm="1">
        <f t="array" ref="K70">IF(ISERROR(SEARCH("QTY:", G70)), IF(ISERROR(SEARCH("TOTAL ", G70)), Raw [1]Data!N70, TRIM(MID(G70, SEARCH("TOTAL ", G70)+6, SEARCH(" ", G70&amp;" ", SEARCH("TOTAL ", G70)+6) - SEARCH("TOTAL ", G70) - 6))), TRIM(MID(G70, SEARCH("QTY:", G70)+4, SEARCH(" ", G70, SEARCH("QTY:", G70)+4) - SEARCH("QTY:", G70) - 4)))</f>
        <v>12,600</v>
      </c>
      <c r="M70" t="str">
        <f t="shared" si="12"/>
        <v>12,600</v>
      </c>
      <c r="N70">
        <f t="shared" si="13"/>
        <v>0</v>
      </c>
      <c r="O70" t="e" cm="1">
        <f t="array" ref="O70">IF(ISERROR(SEARCH("USD ", G70)), Raw [1]Data!S70, TRIM(MID(G70, SEARCH("USD ", G70)+4, SEARCH(" ", G70&amp;" ", SEARCH("USD ", G70)+4) - SEARCH("USD ", G70) - 4)))</f>
        <v>#NAME?</v>
      </c>
      <c r="P70" t="e">
        <f t="shared" si="14"/>
        <v>#NAME?</v>
      </c>
      <c r="Q70" t="e" cm="1">
        <f t="array" ref="Q70">Raw [1]Data!P70</f>
        <v>#NAME?</v>
      </c>
      <c r="R70" t="e" cm="1">
        <f t="array" ref="R70">Raw [1]Data!Q70</f>
        <v>#NAME?</v>
      </c>
      <c r="S70" t="e" cm="1">
        <f t="array" ref="S70">Raw [1]Data!T70</f>
        <v>#NAME?</v>
      </c>
      <c r="T70" t="e">
        <f t="shared" si="15"/>
        <v>#NAME?</v>
      </c>
      <c r="U70" t="e">
        <f t="shared" si="16"/>
        <v>#NAME?</v>
      </c>
      <c r="V70" t="str">
        <f t="shared" si="17"/>
        <v>Other</v>
      </c>
    </row>
    <row r="71" spans="1:22">
      <c r="A71" s="5" t="s">
        <v>12</v>
      </c>
      <c r="B71" s="2" t="s">
        <v>121</v>
      </c>
      <c r="C71">
        <f t="shared" si="9"/>
        <v>2025</v>
      </c>
      <c r="D71" s="2" t="s">
        <v>14</v>
      </c>
      <c r="E71" s="3" t="s">
        <v>15</v>
      </c>
      <c r="F71" t="str">
        <f t="shared" si="10"/>
        <v>73</v>
      </c>
      <c r="G71" s="2" t="s">
        <v>124</v>
      </c>
      <c r="H71" t="str">
        <f t="shared" si="11"/>
        <v xml:space="preserve">STEEL </v>
      </c>
      <c r="I71" t="str" cm="1">
        <f t="array" ref="I71">IFERROR(INDEX(_xlfn.TEXTSPLIT(E71," "),1), "")</f>
        <v>73239990</v>
      </c>
      <c r="J71" t="s">
        <v>2810</v>
      </c>
      <c r="K71" t="str" cm="1">
        <f t="array" ref="K71">IF(ISERROR(SEARCH("QTY:", G71)), IF(ISERROR(SEARCH("TOTAL ", G71)), Raw [1]Data!N71, TRIM(MID(G71, SEARCH("TOTAL ", G71)+6, SEARCH(" ", G71&amp;" ", SEARCH("TOTAL ", G71)+6) - SEARCH("TOTAL ", G71) - 6))), TRIM(MID(G71, SEARCH("QTY:", G71)+4, SEARCH(" ", G71, SEARCH("QTY:", G71)+4) - SEARCH("QTY:", G71) - 4)))</f>
        <v>49,944</v>
      </c>
      <c r="M71" t="str">
        <f t="shared" si="12"/>
        <v>49,944</v>
      </c>
      <c r="N71">
        <f t="shared" si="13"/>
        <v>0</v>
      </c>
      <c r="O71" t="e" cm="1">
        <f t="array" ref="O71">IF(ISERROR(SEARCH("USD ", G71)), Raw [1]Data!S71, TRIM(MID(G71, SEARCH("USD ", G71)+4, SEARCH(" ", G71&amp;" ", SEARCH("USD ", G71)+4) - SEARCH("USD ", G71) - 4)))</f>
        <v>#NAME?</v>
      </c>
      <c r="P71" t="e">
        <f t="shared" si="14"/>
        <v>#NAME?</v>
      </c>
      <c r="Q71" t="e" cm="1">
        <f t="array" ref="Q71">Raw [1]Data!P71</f>
        <v>#NAME?</v>
      </c>
      <c r="R71" t="e" cm="1">
        <f t="array" ref="R71">Raw [1]Data!Q71</f>
        <v>#NAME?</v>
      </c>
      <c r="S71" t="e" cm="1">
        <f t="array" ref="S71">Raw [1]Data!T71</f>
        <v>#NAME?</v>
      </c>
      <c r="T71" t="e">
        <f t="shared" si="15"/>
        <v>#NAME?</v>
      </c>
      <c r="U71" t="e">
        <f t="shared" si="16"/>
        <v>#NAME?</v>
      </c>
      <c r="V71" t="str">
        <f t="shared" si="17"/>
        <v>Other</v>
      </c>
    </row>
    <row r="72" spans="1:22">
      <c r="A72" s="5" t="s">
        <v>12</v>
      </c>
      <c r="B72" s="2" t="s">
        <v>121</v>
      </c>
      <c r="C72">
        <f t="shared" si="9"/>
        <v>2025</v>
      </c>
      <c r="D72" s="2" t="s">
        <v>14</v>
      </c>
      <c r="E72" s="3" t="s">
        <v>15</v>
      </c>
      <c r="F72" t="str">
        <f t="shared" si="10"/>
        <v>73</v>
      </c>
      <c r="G72" s="2" t="s">
        <v>125</v>
      </c>
      <c r="H72" t="str">
        <f t="shared" si="11"/>
        <v xml:space="preserve">STEEL </v>
      </c>
      <c r="I72" t="str" cm="1">
        <f t="array" ref="I72">IFERROR(INDEX(_xlfn.TEXTSPLIT(E72," "),1), "")</f>
        <v>73239990</v>
      </c>
      <c r="J72" t="s">
        <v>2811</v>
      </c>
      <c r="K72" t="str" cm="1">
        <f t="array" ref="K72">IF(ISERROR(SEARCH("QTY:", G72)), IF(ISERROR(SEARCH("TOTAL ", G72)), Raw [1]Data!N72, TRIM(MID(G72, SEARCH("TOTAL ", G72)+6, SEARCH(" ", G72&amp;" ", SEARCH("TOTAL ", G72)+6) - SEARCH("TOTAL ", G72) - 6))), TRIM(MID(G72, SEARCH("QTY:", G72)+4, SEARCH(" ", G72, SEARCH("QTY:", G72)+4) - SEARCH("QTY:", G72) - 4)))</f>
        <v>50,400</v>
      </c>
      <c r="M72" t="str">
        <f t="shared" si="12"/>
        <v>50,400</v>
      </c>
      <c r="N72">
        <f t="shared" si="13"/>
        <v>0</v>
      </c>
      <c r="O72" t="e" cm="1">
        <f t="array" ref="O72">IF(ISERROR(SEARCH("USD ", G72)), Raw [1]Data!S72, TRIM(MID(G72, SEARCH("USD ", G72)+4, SEARCH(" ", G72&amp;" ", SEARCH("USD ", G72)+4) - SEARCH("USD ", G72) - 4)))</f>
        <v>#NAME?</v>
      </c>
      <c r="P72" t="e">
        <f t="shared" si="14"/>
        <v>#NAME?</v>
      </c>
      <c r="Q72" t="e" cm="1">
        <f t="array" ref="Q72">Raw [1]Data!P72</f>
        <v>#NAME?</v>
      </c>
      <c r="R72" t="e" cm="1">
        <f t="array" ref="R72">Raw [1]Data!Q72</f>
        <v>#NAME?</v>
      </c>
      <c r="S72" t="e" cm="1">
        <f t="array" ref="S72">Raw [1]Data!T72</f>
        <v>#NAME?</v>
      </c>
      <c r="T72" t="e">
        <f t="shared" si="15"/>
        <v>#NAME?</v>
      </c>
      <c r="U72" t="e">
        <f t="shared" si="16"/>
        <v>#NAME?</v>
      </c>
      <c r="V72" t="str">
        <f t="shared" si="17"/>
        <v>Other</v>
      </c>
    </row>
    <row r="73" spans="1:22">
      <c r="A73" s="5" t="s">
        <v>12</v>
      </c>
      <c r="B73" s="2" t="s">
        <v>126</v>
      </c>
      <c r="C73">
        <f t="shared" si="9"/>
        <v>2025</v>
      </c>
      <c r="D73" s="2" t="s">
        <v>14</v>
      </c>
      <c r="E73" s="3" t="s">
        <v>18</v>
      </c>
      <c r="F73" t="str">
        <f t="shared" si="10"/>
        <v>73</v>
      </c>
      <c r="G73" s="2" t="s">
        <v>127</v>
      </c>
      <c r="H73" t="str">
        <f t="shared" si="11"/>
        <v xml:space="preserve">STEEL </v>
      </c>
      <c r="I73" t="str" cm="1">
        <f t="array" ref="I73">IFERROR(INDEX(_xlfn.TEXTSPLIT(E73," "),1), "")</f>
        <v>73231000</v>
      </c>
      <c r="J73" t="s">
        <v>2796</v>
      </c>
      <c r="K73" t="str" cm="1">
        <f t="array" ref="K73">IF(ISERROR(SEARCH("QTY:", G73)), IF(ISERROR(SEARCH("TOTAL ", G73)), Raw [1]Data!N73, TRIM(MID(G73, SEARCH("TOTAL ", G73)+6, SEARCH(" ", G73&amp;" ", SEARCH("TOTAL ", G73)+6) - SEARCH("TOTAL ", G73) - 6))), TRIM(MID(G73, SEARCH("QTY:", G73)+4, SEARCH(" ", G73, SEARCH("QTY:", G73)+4) - SEARCH("QTY:", G73) - 4)))</f>
        <v>276048</v>
      </c>
      <c r="M73" t="str">
        <f t="shared" si="12"/>
        <v>276048</v>
      </c>
      <c r="N73">
        <f t="shared" si="13"/>
        <v>0</v>
      </c>
      <c r="O73" t="e" cm="1">
        <f t="array" ref="O73">IF(ISERROR(SEARCH("USD ", G73)), Raw [1]Data!S73, TRIM(MID(G73, SEARCH("USD ", G73)+4, SEARCH(" ", G73&amp;" ", SEARCH("USD ", G73)+4) - SEARCH("USD ", G73) - 4)))</f>
        <v>#NAME?</v>
      </c>
      <c r="P73" t="e">
        <f t="shared" si="14"/>
        <v>#NAME?</v>
      </c>
      <c r="Q73" t="e" cm="1">
        <f t="array" ref="Q73">Raw [1]Data!P73</f>
        <v>#NAME?</v>
      </c>
      <c r="R73" t="e" cm="1">
        <f t="array" ref="R73">Raw [1]Data!Q73</f>
        <v>#NAME?</v>
      </c>
      <c r="S73" t="e" cm="1">
        <f t="array" ref="S73">Raw [1]Data!T73</f>
        <v>#NAME?</v>
      </c>
      <c r="T73" t="e">
        <f t="shared" si="15"/>
        <v>#NAME?</v>
      </c>
      <c r="U73" t="e">
        <f t="shared" si="16"/>
        <v>#NAME?</v>
      </c>
      <c r="V73" t="str">
        <f t="shared" si="17"/>
        <v>Other</v>
      </c>
    </row>
    <row r="74" spans="1:22">
      <c r="A74" s="5" t="s">
        <v>12</v>
      </c>
      <c r="B74" s="2" t="s">
        <v>126</v>
      </c>
      <c r="C74">
        <f t="shared" si="9"/>
        <v>2025</v>
      </c>
      <c r="D74" s="2" t="s">
        <v>14</v>
      </c>
      <c r="E74" s="3" t="s">
        <v>18</v>
      </c>
      <c r="F74" t="str">
        <f t="shared" si="10"/>
        <v>73</v>
      </c>
      <c r="G74" s="2" t="s">
        <v>101</v>
      </c>
      <c r="H74" t="str">
        <f t="shared" si="11"/>
        <v xml:space="preserve">STEEL </v>
      </c>
      <c r="I74" t="str" cm="1">
        <f t="array" ref="I74">IFERROR(INDEX(_xlfn.TEXTSPLIT(E74," "),1), "")</f>
        <v>73231000</v>
      </c>
      <c r="J74" t="s">
        <v>2800</v>
      </c>
      <c r="K74" t="str" cm="1">
        <f t="array" ref="K74">IF(ISERROR(SEARCH("QTY:", G74)), IF(ISERROR(SEARCH("TOTAL ", G74)), Raw [1]Data!N74, TRIM(MID(G74, SEARCH("TOTAL ", G74)+6, SEARCH(" ", G74&amp;" ", SEARCH("TOTAL ", G74)+6) - SEARCH("TOTAL ", G74) - 6))), TRIM(MID(G74, SEARCH("QTY:", G74)+4, SEARCH(" ", G74, SEARCH("QTY:", G74)+4) - SEARCH("QTY:", G74) - 4)))</f>
        <v/>
      </c>
      <c r="M74" t="str">
        <f t="shared" si="12"/>
        <v/>
      </c>
      <c r="N74">
        <f t="shared" si="13"/>
        <v>0</v>
      </c>
      <c r="O74" t="str" cm="1">
        <f t="array" ref="O74">IF(ISERROR(SEARCH("USD ", G74)), Raw [1]Data!S74, TRIM(MID(G74, SEARCH("USD ", G74)+4, SEARCH(" ", G74&amp;" ", SEARCH("USD ", G74)+4) - SEARCH("USD ", G74) - 4)))</f>
        <v>0.142PER</v>
      </c>
      <c r="P74" t="e">
        <f t="shared" si="14"/>
        <v>#VALUE!</v>
      </c>
      <c r="Q74" t="e" cm="1">
        <f t="array" ref="Q74">Raw [1]Data!P74</f>
        <v>#NAME?</v>
      </c>
      <c r="R74" t="e" cm="1">
        <f t="array" ref="R74">Raw [1]Data!Q74</f>
        <v>#NAME?</v>
      </c>
      <c r="S74" t="e" cm="1">
        <f t="array" ref="S74">Raw [1]Data!T74</f>
        <v>#NAME?</v>
      </c>
      <c r="T74" t="e">
        <f t="shared" si="15"/>
        <v>#NAME?</v>
      </c>
      <c r="U74" t="e">
        <f t="shared" si="16"/>
        <v>#NAME?</v>
      </c>
      <c r="V74" t="str">
        <f t="shared" si="17"/>
        <v>Other</v>
      </c>
    </row>
    <row r="75" spans="1:22">
      <c r="A75" s="5" t="s">
        <v>12</v>
      </c>
      <c r="B75" s="2" t="s">
        <v>128</v>
      </c>
      <c r="C75">
        <f t="shared" si="9"/>
        <v>2025</v>
      </c>
      <c r="D75" s="2" t="s">
        <v>14</v>
      </c>
      <c r="E75" s="3" t="s">
        <v>15</v>
      </c>
      <c r="F75" t="str">
        <f t="shared" si="10"/>
        <v>73</v>
      </c>
      <c r="G75" s="2" t="s">
        <v>129</v>
      </c>
      <c r="H75" t="str">
        <f t="shared" si="11"/>
        <v xml:space="preserve">STEEL </v>
      </c>
      <c r="I75" t="str" cm="1">
        <f t="array" ref="I75">IFERROR(INDEX(_xlfn.TEXTSPLIT(E75," "),1), "")</f>
        <v>73239990</v>
      </c>
      <c r="J75" t="s">
        <v>2798</v>
      </c>
      <c r="K75" t="str" cm="1">
        <f t="array" ref="K75">IF(ISERROR(SEARCH("QTY:", G75)), IF(ISERROR(SEARCH("TOTAL ", G75)), Raw [1]Data!N75, TRIM(MID(G75, SEARCH("TOTAL ", G75)+6, SEARCH(" ", G75&amp;" ", SEARCH("TOTAL ", G75)+6) - SEARCH("TOTAL ", G75) - 6))), TRIM(MID(G75, SEARCH("QTY:", G75)+4, SEARCH(" ", G75, SEARCH("QTY:", G75)+4) - SEARCH("QTY:", G75) - 4)))</f>
        <v/>
      </c>
      <c r="M75" t="str">
        <f t="shared" si="12"/>
        <v/>
      </c>
      <c r="N75">
        <f t="shared" si="13"/>
        <v>0</v>
      </c>
      <c r="O75" t="str" cm="1">
        <f t="array" ref="O75">IF(ISERROR(SEARCH("USD ", G75)), Raw [1]Data!S75, TRIM(MID(G75, SEARCH("USD ", G75)+4, SEARCH(" ", G75&amp;" ", SEARCH("USD ", G75)+4) - SEARCH("USD ", G75) - 4)))</f>
        <v>0.571</v>
      </c>
      <c r="P75" t="e">
        <f t="shared" si="14"/>
        <v>#VALUE!</v>
      </c>
      <c r="Q75" t="e" cm="1">
        <f t="array" ref="Q75">Raw [1]Data!P75</f>
        <v>#NAME?</v>
      </c>
      <c r="R75" t="e" cm="1">
        <f t="array" ref="R75">Raw [1]Data!Q75</f>
        <v>#NAME?</v>
      </c>
      <c r="S75" t="e" cm="1">
        <f t="array" ref="S75">Raw [1]Data!T75</f>
        <v>#NAME?</v>
      </c>
      <c r="T75" t="e">
        <f t="shared" si="15"/>
        <v>#NAME?</v>
      </c>
      <c r="U75" t="e">
        <f t="shared" si="16"/>
        <v>#NAME?</v>
      </c>
      <c r="V75" t="str">
        <f t="shared" si="17"/>
        <v>Other</v>
      </c>
    </row>
    <row r="76" spans="1:22">
      <c r="A76" s="5" t="s">
        <v>12</v>
      </c>
      <c r="B76" s="2" t="s">
        <v>128</v>
      </c>
      <c r="C76">
        <f t="shared" si="9"/>
        <v>2025</v>
      </c>
      <c r="D76" s="2" t="s">
        <v>14</v>
      </c>
      <c r="E76" s="3" t="s">
        <v>18</v>
      </c>
      <c r="F76" t="str">
        <f t="shared" si="10"/>
        <v>73</v>
      </c>
      <c r="G76" s="2" t="s">
        <v>130</v>
      </c>
      <c r="H76" t="str">
        <f t="shared" si="11"/>
        <v xml:space="preserve">STEEL </v>
      </c>
      <c r="I76" t="str" cm="1">
        <f t="array" ref="I76">IFERROR(INDEX(_xlfn.TEXTSPLIT(E76," "),1), "")</f>
        <v>73231000</v>
      </c>
      <c r="J76" t="s">
        <v>2795</v>
      </c>
      <c r="K76" t="str" cm="1">
        <f t="array" ref="K76">IF(ISERROR(SEARCH("QTY:", G76)), IF(ISERROR(SEARCH("TOTAL ", G76)), Raw [1]Data!N76, TRIM(MID(G76, SEARCH("TOTAL ", G76)+6, SEARCH(" ", G76&amp;" ", SEARCH("TOTAL ", G76)+6) - SEARCH("TOTAL ", G76) - 6))), TRIM(MID(G76, SEARCH("QTY:", G76)+4, SEARCH(" ", G76, SEARCH("QTY:", G76)+4) - SEARCH("QTY:", G76) - 4)))</f>
        <v/>
      </c>
      <c r="M76" t="str">
        <f t="shared" si="12"/>
        <v/>
      </c>
      <c r="N76">
        <f t="shared" si="13"/>
        <v>0</v>
      </c>
      <c r="O76" t="str" cm="1">
        <f t="array" ref="O76">IF(ISERROR(SEARCH("USD ", G76)), Raw [1]Data!S76, TRIM(MID(G76, SEARCH("USD ", G76)+4, SEARCH(" ", G76&amp;" ", SEARCH("USD ", G76)+4) - SEARCH("USD ", G76) - 4)))</f>
        <v>0.23PER</v>
      </c>
      <c r="P76" t="e">
        <f t="shared" si="14"/>
        <v>#VALUE!</v>
      </c>
      <c r="Q76" t="e" cm="1">
        <f t="array" ref="Q76">Raw [1]Data!P76</f>
        <v>#NAME?</v>
      </c>
      <c r="R76" t="e" cm="1">
        <f t="array" ref="R76">Raw [1]Data!Q76</f>
        <v>#NAME?</v>
      </c>
      <c r="S76" t="e" cm="1">
        <f t="array" ref="S76">Raw [1]Data!T76</f>
        <v>#NAME?</v>
      </c>
      <c r="T76" t="e">
        <f t="shared" si="15"/>
        <v>#NAME?</v>
      </c>
      <c r="U76" t="e">
        <f t="shared" si="16"/>
        <v>#NAME?</v>
      </c>
      <c r="V76" t="str">
        <f t="shared" si="17"/>
        <v>Other</v>
      </c>
    </row>
    <row r="77" spans="1:22">
      <c r="A77" s="5" t="s">
        <v>12</v>
      </c>
      <c r="B77" s="2" t="s">
        <v>131</v>
      </c>
      <c r="C77">
        <f t="shared" si="9"/>
        <v>2025</v>
      </c>
      <c r="D77" s="2" t="s">
        <v>14</v>
      </c>
      <c r="E77" s="3" t="s">
        <v>18</v>
      </c>
      <c r="F77" t="str">
        <f t="shared" si="10"/>
        <v>73</v>
      </c>
      <c r="G77" s="2" t="s">
        <v>132</v>
      </c>
      <c r="H77" t="str">
        <f t="shared" si="11"/>
        <v xml:space="preserve">SS </v>
      </c>
      <c r="I77" t="str" cm="1">
        <f t="array" ref="I77">IFERROR(INDEX(_xlfn.TEXTSPLIT(E77," "),1), "")</f>
        <v>73231000</v>
      </c>
      <c r="J77" t="s">
        <v>2813</v>
      </c>
      <c r="K77" t="str" cm="1">
        <f t="array" ref="K77">IF(ISERROR(SEARCH("QTY:", G77)), IF(ISERROR(SEARCH("TOTAL ", G77)), Raw [1]Data!N77, TRIM(MID(G77, SEARCH("TOTAL ", G77)+6, SEARCH(" ", G77&amp;" ", SEARCH("TOTAL ", G77)+6) - SEARCH("TOTAL ", G77) - 6))), TRIM(MID(G77, SEARCH("QTY:", G77)+4, SEARCH(" ", G77, SEARCH("QTY:", G77)+4) - SEARCH("QTY:", G77) - 4)))</f>
        <v>120720</v>
      </c>
      <c r="M77" t="str">
        <f t="shared" si="12"/>
        <v>120720</v>
      </c>
      <c r="N77">
        <f t="shared" si="13"/>
        <v>0</v>
      </c>
      <c r="O77" t="e" cm="1">
        <f t="array" ref="O77">IF(ISERROR(SEARCH("USD ", G77)), Raw [1]Data!S77, TRIM(MID(G77, SEARCH("USD ", G77)+4, SEARCH(" ", G77&amp;" ", SEARCH("USD ", G77)+4) - SEARCH("USD ", G77) - 4)))</f>
        <v>#NAME?</v>
      </c>
      <c r="P77" t="e">
        <f t="shared" si="14"/>
        <v>#NAME?</v>
      </c>
      <c r="Q77" t="e" cm="1">
        <f t="array" ref="Q77">Raw [1]Data!P77</f>
        <v>#NAME?</v>
      </c>
      <c r="R77" t="e" cm="1">
        <f t="array" ref="R77">Raw [1]Data!Q77</f>
        <v>#NAME?</v>
      </c>
      <c r="S77" t="e" cm="1">
        <f t="array" ref="S77">Raw [1]Data!T77</f>
        <v>#NAME?</v>
      </c>
      <c r="T77" t="e">
        <f t="shared" si="15"/>
        <v>#NAME?</v>
      </c>
      <c r="U77" t="e">
        <f t="shared" si="16"/>
        <v>#NAME?</v>
      </c>
      <c r="V77" t="str">
        <f t="shared" si="17"/>
        <v>Other</v>
      </c>
    </row>
    <row r="78" spans="1:22">
      <c r="A78" s="5" t="s">
        <v>12</v>
      </c>
      <c r="B78" s="2" t="s">
        <v>133</v>
      </c>
      <c r="C78">
        <f t="shared" si="9"/>
        <v>2025</v>
      </c>
      <c r="D78" s="2" t="s">
        <v>14</v>
      </c>
      <c r="E78" s="3" t="s">
        <v>15</v>
      </c>
      <c r="F78" t="str">
        <f t="shared" si="10"/>
        <v>73</v>
      </c>
      <c r="G78" s="2" t="s">
        <v>134</v>
      </c>
      <c r="H78" t="str">
        <f t="shared" si="11"/>
        <v xml:space="preserve">STEEL </v>
      </c>
      <c r="I78" t="str" cm="1">
        <f t="array" ref="I78">IFERROR(INDEX(_xlfn.TEXTSPLIT(E78," "),1), "")</f>
        <v>73239990</v>
      </c>
      <c r="J78" t="s">
        <v>2798</v>
      </c>
      <c r="K78" t="str" cm="1">
        <f t="array" ref="K78">IF(ISERROR(SEARCH("QTY:", G78)), IF(ISERROR(SEARCH("TOTAL ", G78)), Raw [1]Data!N78, TRIM(MID(G78, SEARCH("TOTAL ", G78)+6, SEARCH(" ", G78&amp;" ", SEARCH("TOTAL ", G78)+6) - SEARCH("TOTAL ", G78) - 6))), TRIM(MID(G78, SEARCH("QTY:", G78)+4, SEARCH(" ", G78, SEARCH("QTY:", G78)+4) - SEARCH("QTY:", G78) - 4)))</f>
        <v/>
      </c>
      <c r="M78" t="str">
        <f t="shared" si="12"/>
        <v/>
      </c>
      <c r="N78">
        <f t="shared" si="13"/>
        <v>0</v>
      </c>
      <c r="O78" t="str" cm="1">
        <f t="array" ref="O78">IF(ISERROR(SEARCH("USD ", G78)), Raw [1]Data!S78, TRIM(MID(G78, SEARCH("USD ", G78)+4, SEARCH(" ", G78&amp;" ", SEARCH("USD ", G78)+4) - SEARCH("USD ", G78) - 4)))</f>
        <v>0.5680</v>
      </c>
      <c r="P78" t="e">
        <f t="shared" si="14"/>
        <v>#VALUE!</v>
      </c>
      <c r="Q78" t="e" cm="1">
        <f t="array" ref="Q78">Raw [1]Data!P78</f>
        <v>#NAME?</v>
      </c>
      <c r="R78" t="e" cm="1">
        <f t="array" ref="R78">Raw [1]Data!Q78</f>
        <v>#NAME?</v>
      </c>
      <c r="S78" t="e" cm="1">
        <f t="array" ref="S78">Raw [1]Data!T78</f>
        <v>#NAME?</v>
      </c>
      <c r="T78" t="e">
        <f t="shared" si="15"/>
        <v>#NAME?</v>
      </c>
      <c r="U78" t="e">
        <f t="shared" si="16"/>
        <v>#NAME?</v>
      </c>
      <c r="V78" t="str">
        <f t="shared" si="17"/>
        <v>Other</v>
      </c>
    </row>
    <row r="79" spans="1:22">
      <c r="A79" s="5" t="s">
        <v>12</v>
      </c>
      <c r="B79" s="2" t="s">
        <v>133</v>
      </c>
      <c r="C79">
        <f t="shared" si="9"/>
        <v>2025</v>
      </c>
      <c r="D79" s="2" t="s">
        <v>14</v>
      </c>
      <c r="E79" s="3" t="s">
        <v>18</v>
      </c>
      <c r="F79" t="str">
        <f t="shared" si="10"/>
        <v>73</v>
      </c>
      <c r="G79" s="2" t="s">
        <v>101</v>
      </c>
      <c r="H79" t="str">
        <f t="shared" si="11"/>
        <v xml:space="preserve">STEEL </v>
      </c>
      <c r="I79" t="str" cm="1">
        <f t="array" ref="I79">IFERROR(INDEX(_xlfn.TEXTSPLIT(E79," "),1), "")</f>
        <v>73231000</v>
      </c>
      <c r="J79" t="s">
        <v>2800</v>
      </c>
      <c r="K79" t="str" cm="1">
        <f t="array" ref="K79">IF(ISERROR(SEARCH("QTY:", G79)), IF(ISERROR(SEARCH("TOTAL ", G79)), Raw [1]Data!N79, TRIM(MID(G79, SEARCH("TOTAL ", G79)+6, SEARCH(" ", G79&amp;" ", SEARCH("TOTAL ", G79)+6) - SEARCH("TOTAL ", G79) - 6))), TRIM(MID(G79, SEARCH("QTY:", G79)+4, SEARCH(" ", G79, SEARCH("QTY:", G79)+4) - SEARCH("QTY:", G79) - 4)))</f>
        <v/>
      </c>
      <c r="M79" t="str">
        <f t="shared" si="12"/>
        <v/>
      </c>
      <c r="N79">
        <f t="shared" si="13"/>
        <v>0</v>
      </c>
      <c r="O79" t="str" cm="1">
        <f t="array" ref="O79">IF(ISERROR(SEARCH("USD ", G79)), Raw [1]Data!S79, TRIM(MID(G79, SEARCH("USD ", G79)+4, SEARCH(" ", G79&amp;" ", SEARCH("USD ", G79)+4) - SEARCH("USD ", G79) - 4)))</f>
        <v>0.142PER</v>
      </c>
      <c r="P79" t="e">
        <f t="shared" si="14"/>
        <v>#VALUE!</v>
      </c>
      <c r="Q79" t="e" cm="1">
        <f t="array" ref="Q79">Raw [1]Data!P79</f>
        <v>#NAME?</v>
      </c>
      <c r="R79" t="e" cm="1">
        <f t="array" ref="R79">Raw [1]Data!Q79</f>
        <v>#NAME?</v>
      </c>
      <c r="S79" t="e" cm="1">
        <f t="array" ref="S79">Raw [1]Data!T79</f>
        <v>#NAME?</v>
      </c>
      <c r="T79" t="e">
        <f t="shared" si="15"/>
        <v>#NAME?</v>
      </c>
      <c r="U79" t="e">
        <f t="shared" si="16"/>
        <v>#NAME?</v>
      </c>
      <c r="V79" t="str">
        <f t="shared" si="17"/>
        <v>Other</v>
      </c>
    </row>
    <row r="80" spans="1:22">
      <c r="A80" s="5" t="s">
        <v>12</v>
      </c>
      <c r="B80" s="2" t="s">
        <v>133</v>
      </c>
      <c r="C80">
        <f t="shared" si="9"/>
        <v>2025</v>
      </c>
      <c r="D80" s="2" t="s">
        <v>14</v>
      </c>
      <c r="E80" s="3" t="s">
        <v>15</v>
      </c>
      <c r="F80" t="str">
        <f t="shared" si="10"/>
        <v>73</v>
      </c>
      <c r="G80" s="2" t="s">
        <v>135</v>
      </c>
      <c r="H80" t="str">
        <f t="shared" si="11"/>
        <v xml:space="preserve">STEEL </v>
      </c>
      <c r="I80" t="str" cm="1">
        <f t="array" ref="I80">IFERROR(INDEX(_xlfn.TEXTSPLIT(E80," "),1), "")</f>
        <v>73239990</v>
      </c>
      <c r="J80" t="s">
        <v>2814</v>
      </c>
      <c r="K80" t="str" cm="1">
        <f t="array" ref="K80">IF(ISERROR(SEARCH("QTY:", G80)), IF(ISERROR(SEARCH("TOTAL ", G80)), Raw [1]Data!N80, TRIM(MID(G80, SEARCH("TOTAL ", G80)+6, SEARCH(" ", G80&amp;" ", SEARCH("TOTAL ", G80)+6) - SEARCH("TOTAL ", G80) - 6))), TRIM(MID(G80, SEARCH("QTY:", G80)+4, SEARCH(" ", G80, SEARCH("QTY:", G80)+4) - SEARCH("QTY:", G80) - 4)))</f>
        <v>28152</v>
      </c>
      <c r="M80" t="str">
        <f t="shared" si="12"/>
        <v>28152</v>
      </c>
      <c r="N80">
        <f t="shared" si="13"/>
        <v>0</v>
      </c>
      <c r="O80" t="str" cm="1">
        <f t="array" ref="O80">IF(ISERROR(SEARCH("USD ", G80)), Raw [1]Data!S80, TRIM(MID(G80, SEARCH("USD ", G80)+4, SEARCH(" ", G80&amp;" ", SEARCH("USD ", G80)+4) - SEARCH("USD ", G80) - 4)))</f>
        <v>0.4370</v>
      </c>
      <c r="P80">
        <f t="shared" si="14"/>
        <v>12302.424000000001</v>
      </c>
      <c r="Q80" t="e" cm="1">
        <f t="array" ref="Q80">Raw [1]Data!P80</f>
        <v>#NAME?</v>
      </c>
      <c r="R80" t="e" cm="1">
        <f t="array" ref="R80">Raw [1]Data!Q80</f>
        <v>#NAME?</v>
      </c>
      <c r="S80" t="e" cm="1">
        <f t="array" ref="S80">Raw [1]Data!T80</f>
        <v>#NAME?</v>
      </c>
      <c r="T80" t="e">
        <f t="shared" si="15"/>
        <v>#NAME?</v>
      </c>
      <c r="U80" t="e">
        <f t="shared" si="16"/>
        <v>#NAME?</v>
      </c>
      <c r="V80" t="str">
        <f t="shared" si="17"/>
        <v>Other</v>
      </c>
    </row>
    <row r="81" spans="1:22">
      <c r="A81" s="5" t="s">
        <v>12</v>
      </c>
      <c r="B81" s="2" t="s">
        <v>136</v>
      </c>
      <c r="C81">
        <f t="shared" si="9"/>
        <v>2025</v>
      </c>
      <c r="D81" s="2" t="s">
        <v>14</v>
      </c>
      <c r="E81" s="3" t="s">
        <v>15</v>
      </c>
      <c r="F81" t="str">
        <f t="shared" si="10"/>
        <v>73</v>
      </c>
      <c r="G81" s="2" t="s">
        <v>137</v>
      </c>
      <c r="H81" t="str">
        <f t="shared" si="11"/>
        <v xml:space="preserve">HOUSEHOLD </v>
      </c>
      <c r="I81" t="str" cm="1">
        <f t="array" ref="I81">IFERROR(INDEX(_xlfn.TEXTSPLIT(E81," "),1), "")</f>
        <v>73239990</v>
      </c>
      <c r="J81" t="s">
        <v>2785</v>
      </c>
      <c r="K81" t="str" cm="1">
        <f t="array" ref="K81">IF(ISERROR(SEARCH("QTY:", G81)), IF(ISERROR(SEARCH("TOTAL ", G81)), Raw [1]Data!N81, TRIM(MID(G81, SEARCH("TOTAL ", G81)+6, SEARCH(" ", G81&amp;" ", SEARCH("TOTAL ", G81)+6) - SEARCH("TOTAL ", G81) - 6))), TRIM(MID(G81, SEARCH("QTY:", G81)+4, SEARCH(" ", G81, SEARCH("QTY:", G81)+4) - SEARCH("QTY:", G81) - 4)))</f>
        <v/>
      </c>
      <c r="M81" t="str">
        <f t="shared" si="12"/>
        <v/>
      </c>
      <c r="N81">
        <f t="shared" si="13"/>
        <v>0</v>
      </c>
      <c r="O81" t="str" cm="1">
        <f t="array" ref="O81">IF(ISERROR(SEARCH("USD ", G81)), Raw [1]Data!S81, TRIM(MID(G81, SEARCH("USD ", G81)+4, SEARCH(" ", G81&amp;" ", SEARCH("USD ", G81)+4) - SEARCH("USD ", G81) - 4)))</f>
        <v>0.37</v>
      </c>
      <c r="P81" t="e">
        <f t="shared" si="14"/>
        <v>#VALUE!</v>
      </c>
      <c r="Q81" t="e" cm="1">
        <f t="array" ref="Q81">Raw [1]Data!P81</f>
        <v>#NAME?</v>
      </c>
      <c r="R81" t="e" cm="1">
        <f t="array" ref="R81">Raw [1]Data!Q81</f>
        <v>#NAME?</v>
      </c>
      <c r="S81" t="e" cm="1">
        <f t="array" ref="S81">Raw [1]Data!T81</f>
        <v>#NAME?</v>
      </c>
      <c r="T81" t="e">
        <f t="shared" si="15"/>
        <v>#NAME?</v>
      </c>
      <c r="U81" t="e">
        <f t="shared" si="16"/>
        <v>#NAME?</v>
      </c>
      <c r="V81" t="str">
        <f t="shared" si="17"/>
        <v>Other</v>
      </c>
    </row>
    <row r="82" spans="1:22">
      <c r="A82" s="5" t="s">
        <v>12</v>
      </c>
      <c r="B82" s="2" t="s">
        <v>138</v>
      </c>
      <c r="C82">
        <f t="shared" si="9"/>
        <v>2025</v>
      </c>
      <c r="D82" s="2" t="s">
        <v>14</v>
      </c>
      <c r="E82" s="3" t="s">
        <v>15</v>
      </c>
      <c r="F82" t="str">
        <f t="shared" si="10"/>
        <v>73</v>
      </c>
      <c r="G82" s="2" t="s">
        <v>139</v>
      </c>
      <c r="H82" t="str">
        <f t="shared" si="11"/>
        <v xml:space="preserve">STEEL </v>
      </c>
      <c r="I82" t="str" cm="1">
        <f t="array" ref="I82">IFERROR(INDEX(_xlfn.TEXTSPLIT(E82," "),1), "")</f>
        <v>73239990</v>
      </c>
      <c r="J82" t="s">
        <v>2790</v>
      </c>
      <c r="K82" t="str" cm="1">
        <f t="array" ref="K82">IF(ISERROR(SEARCH("QTY:", G82)), IF(ISERROR(SEARCH("TOTAL ", G82)), Raw [1]Data!N82, TRIM(MID(G82, SEARCH("TOTAL ", G82)+6, SEARCH(" ", G82&amp;" ", SEARCH("TOTAL ", G82)+6) - SEARCH("TOTAL ", G82) - 6))), TRIM(MID(G82, SEARCH("QTY:", G82)+4, SEARCH(" ", G82, SEARCH("QTY:", G82)+4) - SEARCH("QTY:", G82) - 4)))</f>
        <v/>
      </c>
      <c r="M82" t="str">
        <f t="shared" si="12"/>
        <v/>
      </c>
      <c r="N82">
        <f t="shared" si="13"/>
        <v>0</v>
      </c>
      <c r="O82" t="str" cm="1">
        <f t="array" ref="O82">IF(ISERROR(SEARCH("USD ", G82)), Raw [1]Data!S82, TRIM(MID(G82, SEARCH("USD ", G82)+4, SEARCH(" ", G82&amp;" ", SEARCH("USD ", G82)+4) - SEARCH("USD ", G82) - 4)))</f>
        <v>1.004</v>
      </c>
      <c r="P82" t="e">
        <f t="shared" si="14"/>
        <v>#VALUE!</v>
      </c>
      <c r="Q82" t="e" cm="1">
        <f t="array" ref="Q82">Raw [1]Data!P82</f>
        <v>#NAME?</v>
      </c>
      <c r="R82" t="e" cm="1">
        <f t="array" ref="R82">Raw [1]Data!Q82</f>
        <v>#NAME?</v>
      </c>
      <c r="S82" t="e" cm="1">
        <f t="array" ref="S82">Raw [1]Data!T82</f>
        <v>#NAME?</v>
      </c>
      <c r="T82" t="e">
        <f t="shared" si="15"/>
        <v>#NAME?</v>
      </c>
      <c r="U82" t="e">
        <f t="shared" si="16"/>
        <v>#NAME?</v>
      </c>
      <c r="V82" t="str">
        <f t="shared" si="17"/>
        <v>Other</v>
      </c>
    </row>
    <row r="83" spans="1:22">
      <c r="A83" s="5" t="s">
        <v>12</v>
      </c>
      <c r="B83" s="2" t="s">
        <v>140</v>
      </c>
      <c r="C83">
        <f t="shared" si="9"/>
        <v>2025</v>
      </c>
      <c r="D83" s="2" t="s">
        <v>14</v>
      </c>
      <c r="E83" s="3" t="s">
        <v>15</v>
      </c>
      <c r="F83" t="str">
        <f t="shared" si="10"/>
        <v>73</v>
      </c>
      <c r="G83" s="2" t="s">
        <v>141</v>
      </c>
      <c r="H83" t="str">
        <f t="shared" si="11"/>
        <v xml:space="preserve">SY-845-7 </v>
      </c>
      <c r="I83" t="str" cm="1">
        <f t="array" ref="I83">IFERROR(INDEX(_xlfn.TEXTSPLIT(E83," "),1), "")</f>
        <v>73239990</v>
      </c>
      <c r="J83" t="s">
        <v>2781</v>
      </c>
      <c r="K83" t="e" cm="1">
        <f t="array" ref="K83">IF(ISERROR(SEARCH("QTY:", G83)), IF(ISERROR(SEARCH("TOTAL ", G83)), Raw [1]Data!N83, TRIM(MID(G83, SEARCH("TOTAL ", G83)+6, SEARCH(" ", G83&amp;" ", SEARCH("TOTAL ", G83)+6) - SEARCH("TOTAL ", G83) - 6))), TRIM(MID(G83, SEARCH("QTY:", G83)+4, SEARCH(" ", G83, SEARCH("QTY:", G83)+4) - SEARCH("QTY:", G83) - 4)))</f>
        <v>#NAME?</v>
      </c>
      <c r="M83" t="e">
        <f t="shared" si="12"/>
        <v>#NAME?</v>
      </c>
      <c r="N83">
        <f t="shared" si="13"/>
        <v>0</v>
      </c>
      <c r="O83" t="str" cm="1">
        <f t="array" ref="O83">IF(ISERROR(SEARCH("USD ", G83)), Raw [1]Data!S83, TRIM(MID(G83, SEARCH("USD ", G83)+4, SEARCH(" ", G83&amp;" ", SEARCH("USD ", G83)+4) - SEARCH("USD ", G83) - 4)))</f>
        <v>0.5371</v>
      </c>
      <c r="P83" t="e">
        <f t="shared" si="14"/>
        <v>#NAME?</v>
      </c>
      <c r="Q83" t="e" cm="1">
        <f t="array" ref="Q83">Raw [1]Data!P83</f>
        <v>#NAME?</v>
      </c>
      <c r="R83" t="e" cm="1">
        <f t="array" ref="R83">Raw [1]Data!Q83</f>
        <v>#NAME?</v>
      </c>
      <c r="S83" t="e" cm="1">
        <f t="array" ref="S83">Raw [1]Data!T83</f>
        <v>#NAME?</v>
      </c>
      <c r="T83" t="e">
        <f t="shared" si="15"/>
        <v>#NAME?</v>
      </c>
      <c r="U83" t="e">
        <f t="shared" si="16"/>
        <v>#NAME?</v>
      </c>
      <c r="V83" t="str">
        <f t="shared" si="17"/>
        <v>Other</v>
      </c>
    </row>
    <row r="84" spans="1:22">
      <c r="A84" s="5" t="s">
        <v>12</v>
      </c>
      <c r="B84" s="2" t="s">
        <v>140</v>
      </c>
      <c r="C84">
        <f t="shared" si="9"/>
        <v>2025</v>
      </c>
      <c r="D84" s="2" t="s">
        <v>14</v>
      </c>
      <c r="E84" s="3" t="s">
        <v>15</v>
      </c>
      <c r="F84" t="str">
        <f t="shared" si="10"/>
        <v>73</v>
      </c>
      <c r="G84" s="2" t="s">
        <v>142</v>
      </c>
      <c r="H84" t="str">
        <f t="shared" si="11"/>
        <v xml:space="preserve">SY-845-4 </v>
      </c>
      <c r="I84" t="str" cm="1">
        <f t="array" ref="I84">IFERROR(INDEX(_xlfn.TEXTSPLIT(E84," "),1), "")</f>
        <v>73239990</v>
      </c>
      <c r="J84" t="s">
        <v>2781</v>
      </c>
      <c r="K84" t="e" cm="1">
        <f t="array" ref="K84">IF(ISERROR(SEARCH("QTY:", G84)), IF(ISERROR(SEARCH("TOTAL ", G84)), Raw [1]Data!N84, TRIM(MID(G84, SEARCH("TOTAL ", G84)+6, SEARCH(" ", G84&amp;" ", SEARCH("TOTAL ", G84)+6) - SEARCH("TOTAL ", G84) - 6))), TRIM(MID(G84, SEARCH("QTY:", G84)+4, SEARCH(" ", G84, SEARCH("QTY:", G84)+4) - SEARCH("QTY:", G84) - 4)))</f>
        <v>#NAME?</v>
      </c>
      <c r="M84" t="e">
        <f t="shared" si="12"/>
        <v>#NAME?</v>
      </c>
      <c r="N84">
        <f t="shared" si="13"/>
        <v>0</v>
      </c>
      <c r="O84" t="str" cm="1">
        <f t="array" ref="O84">IF(ISERROR(SEARCH("USD ", G84)), Raw [1]Data!S84, TRIM(MID(G84, SEARCH("USD ", G84)+4, SEARCH(" ", G84&amp;" ", SEARCH("USD ", G84)+4) - SEARCH("USD ", G84) - 4)))</f>
        <v>1.0055</v>
      </c>
      <c r="P84" t="e">
        <f t="shared" si="14"/>
        <v>#NAME?</v>
      </c>
      <c r="Q84" t="e" cm="1">
        <f t="array" ref="Q84">Raw [1]Data!P84</f>
        <v>#NAME?</v>
      </c>
      <c r="R84" t="e" cm="1">
        <f t="array" ref="R84">Raw [1]Data!Q84</f>
        <v>#NAME?</v>
      </c>
      <c r="S84" t="e" cm="1">
        <f t="array" ref="S84">Raw [1]Data!T84</f>
        <v>#NAME?</v>
      </c>
      <c r="T84" t="e">
        <f t="shared" si="15"/>
        <v>#NAME?</v>
      </c>
      <c r="U84" t="e">
        <f t="shared" si="16"/>
        <v>#NAME?</v>
      </c>
      <c r="V84" t="str">
        <f t="shared" si="17"/>
        <v>Other</v>
      </c>
    </row>
    <row r="85" spans="1:22">
      <c r="A85" s="5" t="s">
        <v>12</v>
      </c>
      <c r="B85" s="2" t="s">
        <v>143</v>
      </c>
      <c r="C85">
        <f t="shared" si="9"/>
        <v>2025</v>
      </c>
      <c r="D85" s="2" t="s">
        <v>14</v>
      </c>
      <c r="E85" s="3" t="s">
        <v>15</v>
      </c>
      <c r="F85" t="str">
        <f t="shared" si="10"/>
        <v>73</v>
      </c>
      <c r="G85" s="2" t="s">
        <v>144</v>
      </c>
      <c r="H85" t="str">
        <f t="shared" si="11"/>
        <v xml:space="preserve">RYX-02-026-3S </v>
      </c>
      <c r="I85" t="str" cm="1">
        <f t="array" ref="I85">IFERROR(INDEX(_xlfn.TEXTSPLIT(E85," "),1), "")</f>
        <v>73239990</v>
      </c>
      <c r="J85" t="s">
        <v>2781</v>
      </c>
      <c r="K85" t="e" cm="1">
        <f t="array" ref="K85">IF(ISERROR(SEARCH("QTY:", G85)), IF(ISERROR(SEARCH("TOTAL ", G85)), Raw [1]Data!N85, TRIM(MID(G85, SEARCH("TOTAL ", G85)+6, SEARCH(" ", G85&amp;" ", SEARCH("TOTAL ", G85)+6) - SEARCH("TOTAL ", G85) - 6))), TRIM(MID(G85, SEARCH("QTY:", G85)+4, SEARCH(" ", G85, SEARCH("QTY:", G85)+4) - SEARCH("QTY:", G85) - 4)))</f>
        <v>#NAME?</v>
      </c>
      <c r="M85" t="e">
        <f t="shared" si="12"/>
        <v>#NAME?</v>
      </c>
      <c r="N85">
        <f t="shared" si="13"/>
        <v>0</v>
      </c>
      <c r="O85" t="e" cm="1">
        <f t="array" ref="O85">IF(ISERROR(SEARCH("USD ", G85)), Raw [1]Data!S85, TRIM(MID(G85, SEARCH("USD ", G85)+4, SEARCH(" ", G85&amp;" ", SEARCH("USD ", G85)+4) - SEARCH("USD ", G85) - 4)))</f>
        <v>#NAME?</v>
      </c>
      <c r="P85" t="e">
        <f t="shared" si="14"/>
        <v>#NAME?</v>
      </c>
      <c r="Q85" t="e" cm="1">
        <f t="array" ref="Q85">Raw [1]Data!P85</f>
        <v>#NAME?</v>
      </c>
      <c r="R85" t="e" cm="1">
        <f t="array" ref="R85">Raw [1]Data!Q85</f>
        <v>#NAME?</v>
      </c>
      <c r="S85" t="e" cm="1">
        <f t="array" ref="S85">Raw [1]Data!T85</f>
        <v>#NAME?</v>
      </c>
      <c r="T85" t="e">
        <f t="shared" si="15"/>
        <v>#NAME?</v>
      </c>
      <c r="U85" t="e">
        <f t="shared" si="16"/>
        <v>#NAME?</v>
      </c>
      <c r="V85" t="str">
        <f t="shared" si="17"/>
        <v>Other</v>
      </c>
    </row>
    <row r="86" spans="1:22">
      <c r="A86" s="5" t="s">
        <v>12</v>
      </c>
      <c r="B86" s="2" t="s">
        <v>145</v>
      </c>
      <c r="C86">
        <f t="shared" si="9"/>
        <v>2025</v>
      </c>
      <c r="D86" s="2" t="s">
        <v>14</v>
      </c>
      <c r="E86" s="3" t="s">
        <v>15</v>
      </c>
      <c r="F86" t="str">
        <f t="shared" si="10"/>
        <v>73</v>
      </c>
      <c r="G86" s="2" t="s">
        <v>146</v>
      </c>
      <c r="H86" t="str">
        <f t="shared" si="11"/>
        <v xml:space="preserve">MILD </v>
      </c>
      <c r="I86" t="str" cm="1">
        <f t="array" ref="I86">IFERROR(INDEX(_xlfn.TEXTSPLIT(E86," "),1), "")</f>
        <v>73239990</v>
      </c>
      <c r="J86" t="s">
        <v>2780</v>
      </c>
      <c r="K86" t="str" cm="1">
        <f t="array" ref="K86">IF(ISERROR(SEARCH("QTY:", G86)), IF(ISERROR(SEARCH("TOTAL ", G86)), Raw [1]Data!N86, TRIM(MID(G86, SEARCH("TOTAL ", G86)+6, SEARCH(" ", G86&amp;" ", SEARCH("TOTAL ", G86)+6) - SEARCH("TOTAL ", G86) - 6))), TRIM(MID(G86, SEARCH("QTY:", G86)+4, SEARCH(" ", G86, SEARCH("QTY:", G86)+4) - SEARCH("QTY:", G86) - 4)))</f>
        <v/>
      </c>
      <c r="M86" t="str">
        <f t="shared" si="12"/>
        <v/>
      </c>
      <c r="N86">
        <f t="shared" si="13"/>
        <v>0</v>
      </c>
      <c r="O86" t="e" cm="1">
        <f t="array" ref="O86">IF(ISERROR(SEARCH("USD ", G86)), Raw [1]Data!S86, TRIM(MID(G86, SEARCH("USD ", G86)+4, SEARCH(" ", G86&amp;" ", SEARCH("USD ", G86)+4) - SEARCH("USD ", G86) - 4)))</f>
        <v>#NAME?</v>
      </c>
      <c r="P86" t="e">
        <f t="shared" si="14"/>
        <v>#NAME?</v>
      </c>
      <c r="Q86" t="e" cm="1">
        <f t="array" ref="Q86">Raw [1]Data!P86</f>
        <v>#NAME?</v>
      </c>
      <c r="R86" t="e" cm="1">
        <f t="array" ref="R86">Raw [1]Data!Q86</f>
        <v>#NAME?</v>
      </c>
      <c r="S86" t="e" cm="1">
        <f t="array" ref="S86">Raw [1]Data!T86</f>
        <v>#NAME?</v>
      </c>
      <c r="T86" t="e">
        <f t="shared" si="15"/>
        <v>#NAME?</v>
      </c>
      <c r="U86" t="e">
        <f t="shared" si="16"/>
        <v>#NAME?</v>
      </c>
      <c r="V86" t="str">
        <f t="shared" si="17"/>
        <v>Other</v>
      </c>
    </row>
    <row r="87" spans="1:22">
      <c r="A87" s="5" t="s">
        <v>12</v>
      </c>
      <c r="B87" s="2" t="s">
        <v>145</v>
      </c>
      <c r="C87">
        <f t="shared" si="9"/>
        <v>2025</v>
      </c>
      <c r="D87" s="2" t="s">
        <v>14</v>
      </c>
      <c r="E87" s="3" t="s">
        <v>15</v>
      </c>
      <c r="F87" t="str">
        <f t="shared" si="10"/>
        <v>73</v>
      </c>
      <c r="G87" s="2" t="s">
        <v>147</v>
      </c>
      <c r="H87" t="str">
        <f t="shared" si="11"/>
        <v xml:space="preserve">HOUSEHOLD </v>
      </c>
      <c r="I87" t="str" cm="1">
        <f t="array" ref="I87">IFERROR(INDEX(_xlfn.TEXTSPLIT(E87," "),1), "")</f>
        <v>73239990</v>
      </c>
      <c r="J87" t="s">
        <v>2787</v>
      </c>
      <c r="K87" t="str" cm="1">
        <f t="array" ref="K87">IF(ISERROR(SEARCH("QTY:", G87)), IF(ISERROR(SEARCH("TOTAL ", G87)), Raw [1]Data!N87, TRIM(MID(G87, SEARCH("TOTAL ", G87)+6, SEARCH(" ", G87&amp;" ", SEARCH("TOTAL ", G87)+6) - SEARCH("TOTAL ", G87) - 6))), TRIM(MID(G87, SEARCH("QTY:", G87)+4, SEARCH(" ", G87, SEARCH("QTY:", G87)+4) - SEARCH("QTY:", G87) - 4)))</f>
        <v>6240</v>
      </c>
      <c r="M87" t="str">
        <f t="shared" si="12"/>
        <v>6240</v>
      </c>
      <c r="N87">
        <f t="shared" si="13"/>
        <v>0</v>
      </c>
      <c r="O87" t="e" cm="1">
        <f t="array" ref="O87">IF(ISERROR(SEARCH("USD ", G87)), Raw [1]Data!S87, TRIM(MID(G87, SEARCH("USD ", G87)+4, SEARCH(" ", G87&amp;" ", SEARCH("USD ", G87)+4) - SEARCH("USD ", G87) - 4)))</f>
        <v>#NAME?</v>
      </c>
      <c r="P87" t="e">
        <f t="shared" si="14"/>
        <v>#NAME?</v>
      </c>
      <c r="Q87" t="e" cm="1">
        <f t="array" ref="Q87">Raw [1]Data!P87</f>
        <v>#NAME?</v>
      </c>
      <c r="R87" t="e" cm="1">
        <f t="array" ref="R87">Raw [1]Data!Q87</f>
        <v>#NAME?</v>
      </c>
      <c r="S87" t="e" cm="1">
        <f t="array" ref="S87">Raw [1]Data!T87</f>
        <v>#NAME?</v>
      </c>
      <c r="T87" t="e">
        <f t="shared" si="15"/>
        <v>#NAME?</v>
      </c>
      <c r="U87" t="e">
        <f t="shared" si="16"/>
        <v>#NAME?</v>
      </c>
      <c r="V87" t="str">
        <f t="shared" si="17"/>
        <v>Other</v>
      </c>
    </row>
    <row r="88" spans="1:22">
      <c r="A88" s="5" t="s">
        <v>12</v>
      </c>
      <c r="B88" s="2" t="s">
        <v>148</v>
      </c>
      <c r="C88">
        <f t="shared" si="9"/>
        <v>2025</v>
      </c>
      <c r="D88" s="2" t="s">
        <v>14</v>
      </c>
      <c r="E88" s="3" t="s">
        <v>18</v>
      </c>
      <c r="F88" t="str">
        <f t="shared" si="10"/>
        <v>73</v>
      </c>
      <c r="G88" s="2" t="s">
        <v>149</v>
      </c>
      <c r="H88" t="str">
        <f t="shared" si="11"/>
        <v xml:space="preserve">STEEL </v>
      </c>
      <c r="I88" t="str" cm="1">
        <f t="array" ref="I88">IFERROR(INDEX(_xlfn.TEXTSPLIT(E88," "),1), "")</f>
        <v>73231000</v>
      </c>
      <c r="J88" t="s">
        <v>2800</v>
      </c>
      <c r="K88" t="str" cm="1">
        <f t="array" ref="K88">IF(ISERROR(SEARCH("QTY:", G88)), IF(ISERROR(SEARCH("TOTAL ", G88)), Raw [1]Data!N88, TRIM(MID(G88, SEARCH("TOTAL ", G88)+6, SEARCH(" ", G88&amp;" ", SEARCH("TOTAL ", G88)+6) - SEARCH("TOTAL ", G88) - 6))), TRIM(MID(G88, SEARCH("QTY:", G88)+4, SEARCH(" ", G88, SEARCH("QTY:", G88)+4) - SEARCH("QTY:", G88) - 4)))</f>
        <v>168000</v>
      </c>
      <c r="M88" t="str">
        <f t="shared" si="12"/>
        <v>168000</v>
      </c>
      <c r="N88">
        <f t="shared" si="13"/>
        <v>0</v>
      </c>
      <c r="O88" t="e" cm="1">
        <f t="array" ref="O88">IF(ISERROR(SEARCH("USD ", G88)), Raw [1]Data!S88, TRIM(MID(G88, SEARCH("USD ", G88)+4, SEARCH(" ", G88&amp;" ", SEARCH("USD ", G88)+4) - SEARCH("USD ", G88) - 4)))</f>
        <v>#NAME?</v>
      </c>
      <c r="P88" t="e">
        <f t="shared" si="14"/>
        <v>#NAME?</v>
      </c>
      <c r="Q88" t="e" cm="1">
        <f t="array" ref="Q88">Raw [1]Data!P88</f>
        <v>#NAME?</v>
      </c>
      <c r="R88" t="e" cm="1">
        <f t="array" ref="R88">Raw [1]Data!Q88</f>
        <v>#NAME?</v>
      </c>
      <c r="S88" t="e" cm="1">
        <f t="array" ref="S88">Raw [1]Data!T88</f>
        <v>#NAME?</v>
      </c>
      <c r="T88" t="e">
        <f t="shared" si="15"/>
        <v>#NAME?</v>
      </c>
      <c r="U88" t="e">
        <f t="shared" si="16"/>
        <v>#NAME?</v>
      </c>
      <c r="V88" t="str">
        <f t="shared" si="17"/>
        <v>Other</v>
      </c>
    </row>
    <row r="89" spans="1:22">
      <c r="A89" s="5" t="s">
        <v>12</v>
      </c>
      <c r="B89" s="2" t="s">
        <v>150</v>
      </c>
      <c r="C89">
        <f t="shared" si="9"/>
        <v>2025</v>
      </c>
      <c r="D89" s="2" t="s">
        <v>14</v>
      </c>
      <c r="E89" s="3" t="s">
        <v>15</v>
      </c>
      <c r="F89" t="str">
        <f t="shared" si="10"/>
        <v>73</v>
      </c>
      <c r="G89" s="2" t="s">
        <v>151</v>
      </c>
      <c r="H89" t="str">
        <f t="shared" si="11"/>
        <v xml:space="preserve">STEEL </v>
      </c>
      <c r="I89" t="str" cm="1">
        <f t="array" ref="I89">IFERROR(INDEX(_xlfn.TEXTSPLIT(E89," "),1), "")</f>
        <v>73239990</v>
      </c>
      <c r="J89" t="s">
        <v>2815</v>
      </c>
      <c r="K89" t="str" cm="1">
        <f t="array" ref="K89">IF(ISERROR(SEARCH("QTY:", G89)), IF(ISERROR(SEARCH("TOTAL ", G89)), Raw [1]Data!N89, TRIM(MID(G89, SEARCH("TOTAL ", G89)+6, SEARCH(" ", G89&amp;" ", SEARCH("TOTAL ", G89)+6) - SEARCH("TOTAL ", G89) - 6))), TRIM(MID(G89, SEARCH("QTY:", G89)+4, SEARCH(" ", G89, SEARCH("QTY:", G89)+4) - SEARCH("QTY:", G89) - 4)))</f>
        <v>8,260</v>
      </c>
      <c r="M89" t="str">
        <f t="shared" si="12"/>
        <v>8,260</v>
      </c>
      <c r="N89">
        <f t="shared" si="13"/>
        <v>0</v>
      </c>
      <c r="O89" t="e" cm="1">
        <f t="array" ref="O89">IF(ISERROR(SEARCH("USD ", G89)), Raw [1]Data!S89, TRIM(MID(G89, SEARCH("USD ", G89)+4, SEARCH(" ", G89&amp;" ", SEARCH("USD ", G89)+4) - SEARCH("USD ", G89) - 4)))</f>
        <v>#NAME?</v>
      </c>
      <c r="P89" t="e">
        <f t="shared" si="14"/>
        <v>#NAME?</v>
      </c>
      <c r="Q89" t="e" cm="1">
        <f t="array" ref="Q89">Raw [1]Data!P89</f>
        <v>#NAME?</v>
      </c>
      <c r="R89" t="e" cm="1">
        <f t="array" ref="R89">Raw [1]Data!Q89</f>
        <v>#NAME?</v>
      </c>
      <c r="S89" t="e" cm="1">
        <f t="array" ref="S89">Raw [1]Data!T89</f>
        <v>#NAME?</v>
      </c>
      <c r="T89" t="e">
        <f t="shared" si="15"/>
        <v>#NAME?</v>
      </c>
      <c r="U89" t="e">
        <f t="shared" si="16"/>
        <v>#NAME?</v>
      </c>
      <c r="V89" t="str">
        <f t="shared" si="17"/>
        <v>Other</v>
      </c>
    </row>
    <row r="90" spans="1:22">
      <c r="A90" s="5" t="s">
        <v>12</v>
      </c>
      <c r="B90" s="2" t="s">
        <v>150</v>
      </c>
      <c r="C90">
        <f t="shared" si="9"/>
        <v>2025</v>
      </c>
      <c r="D90" s="2" t="s">
        <v>14</v>
      </c>
      <c r="E90" s="3" t="s">
        <v>15</v>
      </c>
      <c r="F90" t="str">
        <f t="shared" si="10"/>
        <v>73</v>
      </c>
      <c r="G90" s="2" t="s">
        <v>152</v>
      </c>
      <c r="H90" t="str">
        <f t="shared" si="11"/>
        <v xml:space="preserve">STEEL </v>
      </c>
      <c r="I90" t="str" cm="1">
        <f t="array" ref="I90">IFERROR(INDEX(_xlfn.TEXTSPLIT(E90," "),1), "")</f>
        <v>73239990</v>
      </c>
      <c r="J90" t="s">
        <v>2816</v>
      </c>
      <c r="K90" t="str" cm="1">
        <f t="array" ref="K90">IF(ISERROR(SEARCH("QTY:", G90)), IF(ISERROR(SEARCH("TOTAL ", G90)), Raw [1]Data!N90, TRIM(MID(G90, SEARCH("TOTAL ", G90)+6, SEARCH(" ", G90&amp;" ", SEARCH("TOTAL ", G90)+6) - SEARCH("TOTAL ", G90) - 6))), TRIM(MID(G90, SEARCH("QTY:", G90)+4, SEARCH(" ", G90, SEARCH("QTY:", G90)+4) - SEARCH("QTY:", G90) - 4)))</f>
        <v>20400</v>
      </c>
      <c r="M90" t="str">
        <f t="shared" si="12"/>
        <v>20400</v>
      </c>
      <c r="N90">
        <f t="shared" si="13"/>
        <v>0</v>
      </c>
      <c r="O90" t="e" cm="1">
        <f t="array" ref="O90">IF(ISERROR(SEARCH("USD ", G90)), Raw [1]Data!S90, TRIM(MID(G90, SEARCH("USD ", G90)+4, SEARCH(" ", G90&amp;" ", SEARCH("USD ", G90)+4) - SEARCH("USD ", G90) - 4)))</f>
        <v>#NAME?</v>
      </c>
      <c r="P90" t="e">
        <f t="shared" si="14"/>
        <v>#NAME?</v>
      </c>
      <c r="Q90" t="e" cm="1">
        <f t="array" ref="Q90">Raw [1]Data!P90</f>
        <v>#NAME?</v>
      </c>
      <c r="R90" t="e" cm="1">
        <f t="array" ref="R90">Raw [1]Data!Q90</f>
        <v>#NAME?</v>
      </c>
      <c r="S90" t="e" cm="1">
        <f t="array" ref="S90">Raw [1]Data!T90</f>
        <v>#NAME?</v>
      </c>
      <c r="T90" t="e">
        <f t="shared" si="15"/>
        <v>#NAME?</v>
      </c>
      <c r="U90" t="e">
        <f t="shared" si="16"/>
        <v>#NAME?</v>
      </c>
      <c r="V90" t="str">
        <f t="shared" si="17"/>
        <v>Other</v>
      </c>
    </row>
    <row r="91" spans="1:22">
      <c r="A91" s="5" t="s">
        <v>12</v>
      </c>
      <c r="B91" s="2" t="s">
        <v>153</v>
      </c>
      <c r="C91">
        <f t="shared" si="9"/>
        <v>2025</v>
      </c>
      <c r="D91" s="2" t="s">
        <v>14</v>
      </c>
      <c r="E91" s="3" t="s">
        <v>15</v>
      </c>
      <c r="F91" t="str">
        <f t="shared" si="10"/>
        <v>73</v>
      </c>
      <c r="G91" s="2" t="s">
        <v>154</v>
      </c>
      <c r="H91" t="str">
        <f t="shared" si="11"/>
        <v xml:space="preserve">STEEL </v>
      </c>
      <c r="I91" t="str" cm="1">
        <f t="array" ref="I91">IFERROR(INDEX(_xlfn.TEXTSPLIT(E91," "),1), "")</f>
        <v>73239990</v>
      </c>
      <c r="J91" t="s">
        <v>2817</v>
      </c>
      <c r="K91" t="str" cm="1">
        <f t="array" ref="K91">IF(ISERROR(SEARCH("QTY:", G91)), IF(ISERROR(SEARCH("TOTAL ", G91)), Raw [1]Data!N91, TRIM(MID(G91, SEARCH("TOTAL ", G91)+6, SEARCH(" ", G91&amp;" ", SEARCH("TOTAL ", G91)+6) - SEARCH("TOTAL ", G91) - 6))), TRIM(MID(G91, SEARCH("QTY:", G91)+4, SEARCH(" ", G91, SEARCH("QTY:", G91)+4) - SEARCH("QTY:", G91) - 4)))</f>
        <v/>
      </c>
      <c r="M91" t="str">
        <f t="shared" si="12"/>
        <v/>
      </c>
      <c r="N91">
        <f t="shared" si="13"/>
        <v>0</v>
      </c>
      <c r="O91" t="str" cm="1">
        <f t="array" ref="O91">IF(ISERROR(SEARCH("USD ", G91)), Raw [1]Data!S91, TRIM(MID(G91, SEARCH("USD ", G91)+4, SEARCH(" ", G91&amp;" ", SEARCH("USD ", G91)+4) - SEARCH("USD ", G91) - 4)))</f>
        <v>1.036</v>
      </c>
      <c r="P91" t="e">
        <f t="shared" si="14"/>
        <v>#VALUE!</v>
      </c>
      <c r="Q91" t="e" cm="1">
        <f t="array" ref="Q91">Raw [1]Data!P91</f>
        <v>#NAME?</v>
      </c>
      <c r="R91" t="e" cm="1">
        <f t="array" ref="R91">Raw [1]Data!Q91</f>
        <v>#NAME?</v>
      </c>
      <c r="S91" t="e" cm="1">
        <f t="array" ref="S91">Raw [1]Data!T91</f>
        <v>#NAME?</v>
      </c>
      <c r="T91" t="e">
        <f t="shared" si="15"/>
        <v>#NAME?</v>
      </c>
      <c r="U91" t="e">
        <f t="shared" si="16"/>
        <v>#NAME?</v>
      </c>
      <c r="V91" t="str">
        <f t="shared" si="17"/>
        <v>Other</v>
      </c>
    </row>
    <row r="92" spans="1:22">
      <c r="A92" s="5" t="s">
        <v>12</v>
      </c>
      <c r="B92" s="2" t="s">
        <v>153</v>
      </c>
      <c r="C92">
        <f t="shared" si="9"/>
        <v>2025</v>
      </c>
      <c r="D92" s="2" t="s">
        <v>14</v>
      </c>
      <c r="E92" s="3" t="s">
        <v>15</v>
      </c>
      <c r="F92" t="str">
        <f t="shared" si="10"/>
        <v>73</v>
      </c>
      <c r="G92" s="2" t="s">
        <v>155</v>
      </c>
      <c r="H92" t="str">
        <f t="shared" si="11"/>
        <v xml:space="preserve">STEEL </v>
      </c>
      <c r="I92" t="str" cm="1">
        <f t="array" ref="I92">IFERROR(INDEX(_xlfn.TEXTSPLIT(E92," "),1), "")</f>
        <v>73239990</v>
      </c>
      <c r="J92" t="s">
        <v>2815</v>
      </c>
      <c r="K92" t="str" cm="1">
        <f t="array" ref="K92">IF(ISERROR(SEARCH("QTY:", G92)), IF(ISERROR(SEARCH("TOTAL ", G92)), Raw [1]Data!N92, TRIM(MID(G92, SEARCH("TOTAL ", G92)+6, SEARCH(" ", G92&amp;" ", SEARCH("TOTAL ", G92)+6) - SEARCH("TOTAL ", G92) - 6))), TRIM(MID(G92, SEARCH("QTY:", G92)+4, SEARCH(" ", G92, SEARCH("QTY:", G92)+4) - SEARCH("QTY:", G92) - 4)))</f>
        <v/>
      </c>
      <c r="M92" t="str">
        <f t="shared" si="12"/>
        <v/>
      </c>
      <c r="N92">
        <f t="shared" si="13"/>
        <v>0</v>
      </c>
      <c r="O92" t="str" cm="1">
        <f t="array" ref="O92">IF(ISERROR(SEARCH("USD ", G92)), Raw [1]Data!S92, TRIM(MID(G92, SEARCH("USD ", G92)+4, SEARCH(" ", G92&amp;" ", SEARCH("USD ", G92)+4) - SEARCH("USD ", G92) - 4)))</f>
        <v>0.905</v>
      </c>
      <c r="P92" t="e">
        <f t="shared" si="14"/>
        <v>#VALUE!</v>
      </c>
      <c r="Q92" t="e" cm="1">
        <f t="array" ref="Q92">Raw [1]Data!P92</f>
        <v>#NAME?</v>
      </c>
      <c r="R92" t="e" cm="1">
        <f t="array" ref="R92">Raw [1]Data!Q92</f>
        <v>#NAME?</v>
      </c>
      <c r="S92" t="e" cm="1">
        <f t="array" ref="S92">Raw [1]Data!T92</f>
        <v>#NAME?</v>
      </c>
      <c r="T92" t="e">
        <f t="shared" si="15"/>
        <v>#NAME?</v>
      </c>
      <c r="U92" t="e">
        <f t="shared" si="16"/>
        <v>#NAME?</v>
      </c>
      <c r="V92" t="str">
        <f t="shared" si="17"/>
        <v>Other</v>
      </c>
    </row>
    <row r="93" spans="1:22">
      <c r="A93" s="5" t="s">
        <v>12</v>
      </c>
      <c r="B93" s="2" t="s">
        <v>153</v>
      </c>
      <c r="C93">
        <f t="shared" si="9"/>
        <v>2025</v>
      </c>
      <c r="D93" s="2" t="s">
        <v>14</v>
      </c>
      <c r="E93" s="3" t="s">
        <v>15</v>
      </c>
      <c r="F93" t="str">
        <f t="shared" si="10"/>
        <v>73</v>
      </c>
      <c r="G93" s="2" t="s">
        <v>156</v>
      </c>
      <c r="H93" t="str">
        <f t="shared" si="11"/>
        <v xml:space="preserve">STEEL </v>
      </c>
      <c r="I93" t="str" cm="1">
        <f t="array" ref="I93">IFERROR(INDEX(_xlfn.TEXTSPLIT(E93," "),1), "")</f>
        <v>73239990</v>
      </c>
      <c r="J93" t="s">
        <v>2799</v>
      </c>
      <c r="K93" t="str" cm="1">
        <f t="array" ref="K93">IF(ISERROR(SEARCH("QTY:", G93)), IF(ISERROR(SEARCH("TOTAL ", G93)), Raw [1]Data!N93, TRIM(MID(G93, SEARCH("TOTAL ", G93)+6, SEARCH(" ", G93&amp;" ", SEARCH("TOTAL ", G93)+6) - SEARCH("TOTAL ", G93) - 6))), TRIM(MID(G93, SEARCH("QTY:", G93)+4, SEARCH(" ", G93, SEARCH("QTY:", G93)+4) - SEARCH("QTY:", G93) - 4)))</f>
        <v/>
      </c>
      <c r="M93" t="str">
        <f t="shared" si="12"/>
        <v/>
      </c>
      <c r="N93">
        <f t="shared" si="13"/>
        <v>0</v>
      </c>
      <c r="O93" t="str" cm="1">
        <f t="array" ref="O93">IF(ISERROR(SEARCH("USD ", G93)), Raw [1]Data!S93, TRIM(MID(G93, SEARCH("USD ", G93)+4, SEARCH(" ", G93&amp;" ", SEARCH("USD ", G93)+4) - SEARCH("USD ", G93) - 4)))</f>
        <v>0.741</v>
      </c>
      <c r="P93" t="e">
        <f t="shared" si="14"/>
        <v>#VALUE!</v>
      </c>
      <c r="Q93" t="e" cm="1">
        <f t="array" ref="Q93">Raw [1]Data!P93</f>
        <v>#NAME?</v>
      </c>
      <c r="R93" t="e" cm="1">
        <f t="array" ref="R93">Raw [1]Data!Q93</f>
        <v>#NAME?</v>
      </c>
      <c r="S93" t="e" cm="1">
        <f t="array" ref="S93">Raw [1]Data!T93</f>
        <v>#NAME?</v>
      </c>
      <c r="T93" t="e">
        <f t="shared" si="15"/>
        <v>#NAME?</v>
      </c>
      <c r="U93" t="e">
        <f t="shared" si="16"/>
        <v>#NAME?</v>
      </c>
      <c r="V93" t="str">
        <f t="shared" si="17"/>
        <v>Other</v>
      </c>
    </row>
    <row r="94" spans="1:22">
      <c r="A94" s="5" t="s">
        <v>12</v>
      </c>
      <c r="B94" s="2" t="s">
        <v>157</v>
      </c>
      <c r="C94">
        <f t="shared" si="9"/>
        <v>2025</v>
      </c>
      <c r="D94" s="2" t="s">
        <v>14</v>
      </c>
      <c r="E94" s="3" t="s">
        <v>15</v>
      </c>
      <c r="F94" t="str">
        <f t="shared" si="10"/>
        <v>73</v>
      </c>
      <c r="G94" s="2" t="s">
        <v>158</v>
      </c>
      <c r="H94" t="str">
        <f t="shared" si="11"/>
        <v xml:space="preserve">STEEL </v>
      </c>
      <c r="I94" t="str" cm="1">
        <f t="array" ref="I94">IFERROR(INDEX(_xlfn.TEXTSPLIT(E94," "),1), "")</f>
        <v>73239990</v>
      </c>
      <c r="J94" t="s">
        <v>2782</v>
      </c>
      <c r="K94" t="str" cm="1">
        <f t="array" ref="K94">IF(ISERROR(SEARCH("QTY:", G94)), IF(ISERROR(SEARCH("TOTAL ", G94)), Raw [1]Data!N94, TRIM(MID(G94, SEARCH("TOTAL ", G94)+6, SEARCH(" ", G94&amp;" ", SEARCH("TOTAL ", G94)+6) - SEARCH("TOTAL ", G94) - 6))), TRIM(MID(G94, SEARCH("QTY:", G94)+4, SEARCH(" ", G94, SEARCH("QTY:", G94)+4) - SEARCH("QTY:", G94) - 4)))</f>
        <v>70056</v>
      </c>
      <c r="M94" t="str">
        <f t="shared" si="12"/>
        <v>70056</v>
      </c>
      <c r="N94">
        <f t="shared" si="13"/>
        <v>0</v>
      </c>
      <c r="O94" t="e" cm="1">
        <f t="array" ref="O94">IF(ISERROR(SEARCH("USD ", G94)), Raw [1]Data!S94, TRIM(MID(G94, SEARCH("USD ", G94)+4, SEARCH(" ", G94&amp;" ", SEARCH("USD ", G94)+4) - SEARCH("USD ", G94) - 4)))</f>
        <v>#NAME?</v>
      </c>
      <c r="P94" t="e">
        <f t="shared" si="14"/>
        <v>#NAME?</v>
      </c>
      <c r="Q94" t="e" cm="1">
        <f t="array" ref="Q94">Raw [1]Data!P94</f>
        <v>#NAME?</v>
      </c>
      <c r="R94" t="e" cm="1">
        <f t="array" ref="R94">Raw [1]Data!Q94</f>
        <v>#NAME?</v>
      </c>
      <c r="S94" t="e" cm="1">
        <f t="array" ref="S94">Raw [1]Data!T94</f>
        <v>#NAME?</v>
      </c>
      <c r="T94" t="e">
        <f t="shared" si="15"/>
        <v>#NAME?</v>
      </c>
      <c r="U94" t="e">
        <f t="shared" si="16"/>
        <v>#NAME?</v>
      </c>
      <c r="V94" t="str">
        <f t="shared" si="17"/>
        <v>Other</v>
      </c>
    </row>
    <row r="95" spans="1:22">
      <c r="A95" s="5" t="s">
        <v>12</v>
      </c>
      <c r="B95" s="2" t="s">
        <v>159</v>
      </c>
      <c r="C95">
        <f t="shared" si="9"/>
        <v>2025</v>
      </c>
      <c r="D95" s="2" t="s">
        <v>14</v>
      </c>
      <c r="E95" s="3" t="s">
        <v>18</v>
      </c>
      <c r="F95" t="str">
        <f t="shared" si="10"/>
        <v>73</v>
      </c>
      <c r="G95" s="2" t="s">
        <v>160</v>
      </c>
      <c r="H95" t="str">
        <f t="shared" si="11"/>
        <v xml:space="preserve">STEEL </v>
      </c>
      <c r="I95" t="str" cm="1">
        <f t="array" ref="I95">IFERROR(INDEX(_xlfn.TEXTSPLIT(E95," "),1), "")</f>
        <v>73231000</v>
      </c>
      <c r="J95" t="s">
        <v>2795</v>
      </c>
      <c r="K95" t="str" cm="1">
        <f t="array" ref="K95">IF(ISERROR(SEARCH("QTY:", G95)), IF(ISERROR(SEARCH("TOTAL ", G95)), Raw [1]Data!N95, TRIM(MID(G95, SEARCH("TOTAL ", G95)+6, SEARCH(" ", G95&amp;" ", SEARCH("TOTAL ", G95)+6) - SEARCH("TOTAL ", G95) - 6))), TRIM(MID(G95, SEARCH("QTY:", G95)+4, SEARCH(" ", G95, SEARCH("QTY:", G95)+4) - SEARCH("QTY:", G95) - 4)))</f>
        <v/>
      </c>
      <c r="M95" t="str">
        <f t="shared" si="12"/>
        <v/>
      </c>
      <c r="N95">
        <f t="shared" si="13"/>
        <v>0</v>
      </c>
      <c r="O95" t="str" cm="1">
        <f t="array" ref="O95">IF(ISERROR(SEARCH("USD ", G95)), Raw [1]Data!S95, TRIM(MID(G95, SEARCH("USD ", G95)+4, SEARCH(" ", G95&amp;" ", SEARCH("USD ", G95)+4) - SEARCH("USD ", G95) - 4)))</f>
        <v>0.238PER</v>
      </c>
      <c r="P95" t="e">
        <f t="shared" si="14"/>
        <v>#VALUE!</v>
      </c>
      <c r="Q95" t="e" cm="1">
        <f t="array" ref="Q95">Raw [1]Data!P95</f>
        <v>#NAME?</v>
      </c>
      <c r="R95" t="e" cm="1">
        <f t="array" ref="R95">Raw [1]Data!Q95</f>
        <v>#NAME?</v>
      </c>
      <c r="S95" t="e" cm="1">
        <f t="array" ref="S95">Raw [1]Data!T95</f>
        <v>#NAME?</v>
      </c>
      <c r="T95" t="e">
        <f t="shared" si="15"/>
        <v>#NAME?</v>
      </c>
      <c r="U95" t="e">
        <f t="shared" si="16"/>
        <v>#NAME?</v>
      </c>
      <c r="V95" t="str">
        <f t="shared" si="17"/>
        <v>Other</v>
      </c>
    </row>
    <row r="96" spans="1:22">
      <c r="A96" s="5" t="s">
        <v>12</v>
      </c>
      <c r="B96" s="2" t="s">
        <v>161</v>
      </c>
      <c r="C96">
        <f t="shared" si="9"/>
        <v>2025</v>
      </c>
      <c r="D96" s="2" t="s">
        <v>14</v>
      </c>
      <c r="E96" s="3" t="s">
        <v>15</v>
      </c>
      <c r="F96" t="str">
        <f t="shared" si="10"/>
        <v>73</v>
      </c>
      <c r="G96" s="2" t="s">
        <v>162</v>
      </c>
      <c r="H96" t="str">
        <f t="shared" si="11"/>
        <v xml:space="preserve">RYX-02-026-3S </v>
      </c>
      <c r="I96" t="str" cm="1">
        <f t="array" ref="I96">IFERROR(INDEX(_xlfn.TEXTSPLIT(E96," "),1), "")</f>
        <v>73239990</v>
      </c>
      <c r="J96" t="s">
        <v>2781</v>
      </c>
      <c r="K96" t="e" cm="1">
        <f t="array" ref="K96">IF(ISERROR(SEARCH("QTY:", G96)), IF(ISERROR(SEARCH("TOTAL ", G96)), Raw [1]Data!N96, TRIM(MID(G96, SEARCH("TOTAL ", G96)+6, SEARCH(" ", G96&amp;" ", SEARCH("TOTAL ", G96)+6) - SEARCH("TOTAL ", G96) - 6))), TRIM(MID(G96, SEARCH("QTY:", G96)+4, SEARCH(" ", G96, SEARCH("QTY:", G96)+4) - SEARCH("QTY:", G96) - 4)))</f>
        <v>#NAME?</v>
      </c>
      <c r="M96" t="e">
        <f t="shared" si="12"/>
        <v>#NAME?</v>
      </c>
      <c r="N96">
        <f t="shared" si="13"/>
        <v>0</v>
      </c>
      <c r="O96" t="e" cm="1">
        <f t="array" ref="O96">IF(ISERROR(SEARCH("USD ", G96)), Raw [1]Data!S96, TRIM(MID(G96, SEARCH("USD ", G96)+4, SEARCH(" ", G96&amp;" ", SEARCH("USD ", G96)+4) - SEARCH("USD ", G96) - 4)))</f>
        <v>#NAME?</v>
      </c>
      <c r="P96" t="e">
        <f t="shared" si="14"/>
        <v>#NAME?</v>
      </c>
      <c r="Q96" t="e" cm="1">
        <f t="array" ref="Q96">Raw [1]Data!P96</f>
        <v>#NAME?</v>
      </c>
      <c r="R96" t="e" cm="1">
        <f t="array" ref="R96">Raw [1]Data!Q96</f>
        <v>#NAME?</v>
      </c>
      <c r="S96" t="e" cm="1">
        <f t="array" ref="S96">Raw [1]Data!T96</f>
        <v>#NAME?</v>
      </c>
      <c r="T96" t="e">
        <f t="shared" si="15"/>
        <v>#NAME?</v>
      </c>
      <c r="U96" t="e">
        <f t="shared" si="16"/>
        <v>#NAME?</v>
      </c>
      <c r="V96" t="str">
        <f t="shared" si="17"/>
        <v>Other</v>
      </c>
    </row>
    <row r="97" spans="1:22">
      <c r="A97" s="5" t="s">
        <v>12</v>
      </c>
      <c r="B97" s="2" t="s">
        <v>163</v>
      </c>
      <c r="C97">
        <f t="shared" si="9"/>
        <v>2025</v>
      </c>
      <c r="D97" s="2" t="s">
        <v>14</v>
      </c>
      <c r="E97" s="3" t="s">
        <v>15</v>
      </c>
      <c r="F97" t="str">
        <f t="shared" si="10"/>
        <v>73</v>
      </c>
      <c r="G97" s="2" t="s">
        <v>164</v>
      </c>
      <c r="H97" t="str">
        <f t="shared" si="11"/>
        <v xml:space="preserve">STEEL </v>
      </c>
      <c r="I97" t="str" cm="1">
        <f t="array" ref="I97">IFERROR(INDEX(_xlfn.TEXTSPLIT(E97," "),1), "")</f>
        <v>73239990</v>
      </c>
      <c r="J97" t="s">
        <v>2798</v>
      </c>
      <c r="K97" t="str" cm="1">
        <f t="array" ref="K97">IF(ISERROR(SEARCH("QTY:", G97)), IF(ISERROR(SEARCH("TOTAL ", G97)), Raw [1]Data!N97, TRIM(MID(G97, SEARCH("TOTAL ", G97)+6, SEARCH(" ", G97&amp;" ", SEARCH("TOTAL ", G97)+6) - SEARCH("TOTAL ", G97) - 6))), TRIM(MID(G97, SEARCH("QTY:", G97)+4, SEARCH(" ", G97, SEARCH("QTY:", G97)+4) - SEARCH("QTY:", G97) - 4)))</f>
        <v/>
      </c>
      <c r="M97" t="str">
        <f t="shared" si="12"/>
        <v/>
      </c>
      <c r="N97">
        <f t="shared" si="13"/>
        <v>0</v>
      </c>
      <c r="O97" t="str" cm="1">
        <f t="array" ref="O97">IF(ISERROR(SEARCH("USD ", G97)), Raw [1]Data!S97, TRIM(MID(G97, SEARCH("USD ", G97)+4, SEARCH(" ", G97&amp;" ", SEARCH("USD ", G97)+4) - SEARCH("USD ", G97) - 4)))</f>
        <v>0.574</v>
      </c>
      <c r="P97" t="e">
        <f t="shared" si="14"/>
        <v>#VALUE!</v>
      </c>
      <c r="Q97" t="e" cm="1">
        <f t="array" ref="Q97">Raw [1]Data!P97</f>
        <v>#NAME?</v>
      </c>
      <c r="R97" t="e" cm="1">
        <f t="array" ref="R97">Raw [1]Data!Q97</f>
        <v>#NAME?</v>
      </c>
      <c r="S97" t="e" cm="1">
        <f t="array" ref="S97">Raw [1]Data!T97</f>
        <v>#NAME?</v>
      </c>
      <c r="T97" t="e">
        <f t="shared" si="15"/>
        <v>#NAME?</v>
      </c>
      <c r="U97" t="e">
        <f t="shared" si="16"/>
        <v>#NAME?</v>
      </c>
      <c r="V97" t="str">
        <f t="shared" si="17"/>
        <v>Other</v>
      </c>
    </row>
    <row r="98" spans="1:22">
      <c r="A98" s="5" t="s">
        <v>12</v>
      </c>
      <c r="B98" s="2" t="s">
        <v>163</v>
      </c>
      <c r="C98">
        <f t="shared" si="9"/>
        <v>2025</v>
      </c>
      <c r="D98" s="2" t="s">
        <v>14</v>
      </c>
      <c r="E98" s="3" t="s">
        <v>15</v>
      </c>
      <c r="F98" t="str">
        <f t="shared" si="10"/>
        <v>73</v>
      </c>
      <c r="G98" s="2" t="s">
        <v>165</v>
      </c>
      <c r="H98" t="str">
        <f t="shared" si="11"/>
        <v xml:space="preserve">STEEL </v>
      </c>
      <c r="I98" t="str" cm="1">
        <f t="array" ref="I98">IFERROR(INDEX(_xlfn.TEXTSPLIT(E98," "),1), "")</f>
        <v>73239990</v>
      </c>
      <c r="J98" t="s">
        <v>2798</v>
      </c>
      <c r="K98" t="str" cm="1">
        <f t="array" ref="K98">IF(ISERROR(SEARCH("QTY:", G98)), IF(ISERROR(SEARCH("TOTAL ", G98)), Raw [1]Data!N98, TRIM(MID(G98, SEARCH("TOTAL ", G98)+6, SEARCH(" ", G98&amp;" ", SEARCH("TOTAL ", G98)+6) - SEARCH("TOTAL ", G98) - 6))), TRIM(MID(G98, SEARCH("QTY:", G98)+4, SEARCH(" ", G98, SEARCH("QTY:", G98)+4) - SEARCH("QTY:", G98) - 4)))</f>
        <v/>
      </c>
      <c r="M98" t="str">
        <f t="shared" si="12"/>
        <v/>
      </c>
      <c r="N98">
        <f t="shared" si="13"/>
        <v>0</v>
      </c>
      <c r="O98" t="str" cm="1">
        <f t="array" ref="O98">IF(ISERROR(SEARCH("USD ", G98)), Raw [1]Data!S98, TRIM(MID(G98, SEARCH("USD ", G98)+4, SEARCH(" ", G98&amp;" ", SEARCH("USD ", G98)+4) - SEARCH("USD ", G98) - 4)))</f>
        <v>0.573</v>
      </c>
      <c r="P98" t="e">
        <f t="shared" si="14"/>
        <v>#VALUE!</v>
      </c>
      <c r="Q98" t="e" cm="1">
        <f t="array" ref="Q98">Raw [1]Data!P98</f>
        <v>#NAME?</v>
      </c>
      <c r="R98" t="e" cm="1">
        <f t="array" ref="R98">Raw [1]Data!Q98</f>
        <v>#NAME?</v>
      </c>
      <c r="S98" t="e" cm="1">
        <f t="array" ref="S98">Raw [1]Data!T98</f>
        <v>#NAME?</v>
      </c>
      <c r="T98" t="e">
        <f t="shared" si="15"/>
        <v>#NAME?</v>
      </c>
      <c r="U98" t="e">
        <f t="shared" si="16"/>
        <v>#NAME?</v>
      </c>
      <c r="V98" t="str">
        <f t="shared" si="17"/>
        <v>Other</v>
      </c>
    </row>
    <row r="99" spans="1:22">
      <c r="A99" s="5" t="s">
        <v>12</v>
      </c>
      <c r="B99" s="2" t="s">
        <v>166</v>
      </c>
      <c r="C99">
        <f t="shared" si="9"/>
        <v>2025</v>
      </c>
      <c r="D99" s="2" t="s">
        <v>14</v>
      </c>
      <c r="E99" s="3" t="s">
        <v>15</v>
      </c>
      <c r="F99" t="str">
        <f t="shared" si="10"/>
        <v>73</v>
      </c>
      <c r="G99" s="2" t="s">
        <v>167</v>
      </c>
      <c r="H99" t="str">
        <f t="shared" si="11"/>
        <v xml:space="preserve">RYX-02-020 </v>
      </c>
      <c r="I99" t="str" cm="1">
        <f t="array" ref="I99">IFERROR(INDEX(_xlfn.TEXTSPLIT(E99," "),1), "")</f>
        <v>73239990</v>
      </c>
      <c r="J99" t="s">
        <v>2781</v>
      </c>
      <c r="K99" t="e" cm="1">
        <f t="array" ref="K99">IF(ISERROR(SEARCH("QTY:", G99)), IF(ISERROR(SEARCH("TOTAL ", G99)), Raw [1]Data!N99, TRIM(MID(G99, SEARCH("TOTAL ", G99)+6, SEARCH(" ", G99&amp;" ", SEARCH("TOTAL ", G99)+6) - SEARCH("TOTAL ", G99) - 6))), TRIM(MID(G99, SEARCH("QTY:", G99)+4, SEARCH(" ", G99, SEARCH("QTY:", G99)+4) - SEARCH("QTY:", G99) - 4)))</f>
        <v>#NAME?</v>
      </c>
      <c r="M99" t="e">
        <f t="shared" si="12"/>
        <v>#NAME?</v>
      </c>
      <c r="N99">
        <f t="shared" si="13"/>
        <v>0</v>
      </c>
      <c r="O99" t="e" cm="1">
        <f t="array" ref="O99">IF(ISERROR(SEARCH("USD ", G99)), Raw [1]Data!S99, TRIM(MID(G99, SEARCH("USD ", G99)+4, SEARCH(" ", G99&amp;" ", SEARCH("USD ", G99)+4) - SEARCH("USD ", G99) - 4)))</f>
        <v>#NAME?</v>
      </c>
      <c r="P99" t="e">
        <f t="shared" si="14"/>
        <v>#NAME?</v>
      </c>
      <c r="Q99" t="e" cm="1">
        <f t="array" ref="Q99">Raw [1]Data!P99</f>
        <v>#NAME?</v>
      </c>
      <c r="R99" t="e" cm="1">
        <f t="array" ref="R99">Raw [1]Data!Q99</f>
        <v>#NAME?</v>
      </c>
      <c r="S99" t="e" cm="1">
        <f t="array" ref="S99">Raw [1]Data!T99</f>
        <v>#NAME?</v>
      </c>
      <c r="T99" t="e">
        <f t="shared" si="15"/>
        <v>#NAME?</v>
      </c>
      <c r="U99" t="e">
        <f t="shared" si="16"/>
        <v>#NAME?</v>
      </c>
      <c r="V99" t="str">
        <f t="shared" si="17"/>
        <v>Other</v>
      </c>
    </row>
    <row r="100" spans="1:22">
      <c r="A100" s="5" t="s">
        <v>12</v>
      </c>
      <c r="B100" s="2" t="s">
        <v>166</v>
      </c>
      <c r="C100">
        <f t="shared" si="9"/>
        <v>2025</v>
      </c>
      <c r="D100" s="2" t="s">
        <v>14</v>
      </c>
      <c r="E100" s="3" t="s">
        <v>18</v>
      </c>
      <c r="F100" t="str">
        <f t="shared" si="10"/>
        <v>73</v>
      </c>
      <c r="G100" s="2" t="s">
        <v>168</v>
      </c>
      <c r="H100" t="str">
        <f t="shared" si="11"/>
        <v xml:space="preserve">STEEL </v>
      </c>
      <c r="I100" t="str" cm="1">
        <f t="array" ref="I100">IFERROR(INDEX(_xlfn.TEXTSPLIT(E100," "),1), "")</f>
        <v>73231000</v>
      </c>
      <c r="J100" t="s">
        <v>2800</v>
      </c>
      <c r="K100" t="str" cm="1">
        <f t="array" ref="K100">IF(ISERROR(SEARCH("QTY:", G100)), IF(ISERROR(SEARCH("TOTAL ", G100)), Raw [1]Data!N100, TRIM(MID(G100, SEARCH("TOTAL ", G100)+6, SEARCH(" ", G100&amp;" ", SEARCH("TOTAL ", G100)+6) - SEARCH("TOTAL ", G100) - 6))), TRIM(MID(G100, SEARCH("QTY:", G100)+4, SEARCH(" ", G100, SEARCH("QTY:", G100)+4) - SEARCH("QTY:", G100) - 4)))</f>
        <v>168000</v>
      </c>
      <c r="M100" t="str">
        <f t="shared" si="12"/>
        <v>168000</v>
      </c>
      <c r="N100">
        <f t="shared" si="13"/>
        <v>0</v>
      </c>
      <c r="O100" t="e" cm="1">
        <f t="array" ref="O100">IF(ISERROR(SEARCH("USD ", G100)), Raw [1]Data!S100, TRIM(MID(G100, SEARCH("USD ", G100)+4, SEARCH(" ", G100&amp;" ", SEARCH("USD ", G100)+4) - SEARCH("USD ", G100) - 4)))</f>
        <v>#NAME?</v>
      </c>
      <c r="P100" t="e">
        <f t="shared" si="14"/>
        <v>#NAME?</v>
      </c>
      <c r="Q100" t="e" cm="1">
        <f t="array" ref="Q100">Raw [1]Data!P100</f>
        <v>#NAME?</v>
      </c>
      <c r="R100" t="e" cm="1">
        <f t="array" ref="R100">Raw [1]Data!Q100</f>
        <v>#NAME?</v>
      </c>
      <c r="S100" t="e" cm="1">
        <f t="array" ref="S100">Raw [1]Data!T100</f>
        <v>#NAME?</v>
      </c>
      <c r="T100" t="e">
        <f t="shared" si="15"/>
        <v>#NAME?</v>
      </c>
      <c r="U100" t="e">
        <f t="shared" si="16"/>
        <v>#NAME?</v>
      </c>
      <c r="V100" t="str">
        <f t="shared" si="17"/>
        <v>Other</v>
      </c>
    </row>
    <row r="101" spans="1:22">
      <c r="A101" s="5" t="s">
        <v>12</v>
      </c>
      <c r="B101" s="2" t="s">
        <v>166</v>
      </c>
      <c r="C101">
        <f t="shared" si="9"/>
        <v>2025</v>
      </c>
      <c r="D101" s="2" t="s">
        <v>14</v>
      </c>
      <c r="E101" s="3" t="s">
        <v>15</v>
      </c>
      <c r="F101" t="str">
        <f t="shared" si="10"/>
        <v>73</v>
      </c>
      <c r="G101" s="2" t="s">
        <v>169</v>
      </c>
      <c r="H101" t="str">
        <f t="shared" si="11"/>
        <v xml:space="preserve">STEEL </v>
      </c>
      <c r="I101" t="str" cm="1">
        <f t="array" ref="I101">IFERROR(INDEX(_xlfn.TEXTSPLIT(E101," "),1), "")</f>
        <v>73239990</v>
      </c>
      <c r="J101" t="s">
        <v>2803</v>
      </c>
      <c r="K101" t="str" cm="1">
        <f t="array" ref="K101">IF(ISERROR(SEARCH("QTY:", G101)), IF(ISERROR(SEARCH("TOTAL ", G101)), Raw [1]Data!N101, TRIM(MID(G101, SEARCH("TOTAL ", G101)+6, SEARCH(" ", G101&amp;" ", SEARCH("TOTAL ", G101)+6) - SEARCH("TOTAL ", G101) - 6))), TRIM(MID(G101, SEARCH("QTY:", G101)+4, SEARCH(" ", G101, SEARCH("QTY:", G101)+4) - SEARCH("QTY:", G101) - 4)))</f>
        <v/>
      </c>
      <c r="M101" t="str">
        <f t="shared" si="12"/>
        <v/>
      </c>
      <c r="N101">
        <f t="shared" si="13"/>
        <v>0</v>
      </c>
      <c r="O101" t="str" cm="1">
        <f t="array" ref="O101">IF(ISERROR(SEARCH("USD ", G101)), Raw [1]Data!S101, TRIM(MID(G101, SEARCH("USD ", G101)+4, SEARCH(" ", G101&amp;" ", SEARCH("USD ", G101)+4) - SEARCH("USD ", G101) - 4)))</f>
        <v>1.72</v>
      </c>
      <c r="P101" t="e">
        <f t="shared" si="14"/>
        <v>#VALUE!</v>
      </c>
      <c r="Q101" t="e" cm="1">
        <f t="array" ref="Q101">Raw [1]Data!P101</f>
        <v>#NAME?</v>
      </c>
      <c r="R101" t="e" cm="1">
        <f t="array" ref="R101">Raw [1]Data!Q101</f>
        <v>#NAME?</v>
      </c>
      <c r="S101" t="e" cm="1">
        <f t="array" ref="S101">Raw [1]Data!T101</f>
        <v>#NAME?</v>
      </c>
      <c r="T101" t="e">
        <f t="shared" si="15"/>
        <v>#NAME?</v>
      </c>
      <c r="U101" t="e">
        <f t="shared" si="16"/>
        <v>#NAME?</v>
      </c>
      <c r="V101" t="str">
        <f t="shared" si="17"/>
        <v>Other</v>
      </c>
    </row>
    <row r="102" spans="1:22">
      <c r="A102" s="5" t="s">
        <v>12</v>
      </c>
      <c r="B102" s="2" t="s">
        <v>170</v>
      </c>
      <c r="C102">
        <f t="shared" si="9"/>
        <v>2025</v>
      </c>
      <c r="D102" s="2" t="s">
        <v>14</v>
      </c>
      <c r="E102" s="3" t="s">
        <v>18</v>
      </c>
      <c r="F102" t="str">
        <f t="shared" si="10"/>
        <v>73</v>
      </c>
      <c r="G102" s="2" t="s">
        <v>171</v>
      </c>
      <c r="H102" t="str">
        <f t="shared" si="11"/>
        <v xml:space="preserve">STEEL </v>
      </c>
      <c r="I102" t="str" cm="1">
        <f t="array" ref="I102">IFERROR(INDEX(_xlfn.TEXTSPLIT(E102," "),1), "")</f>
        <v>73231000</v>
      </c>
      <c r="J102" t="s">
        <v>2800</v>
      </c>
      <c r="K102" t="str" cm="1">
        <f t="array" ref="K102">IF(ISERROR(SEARCH("QTY:", G102)), IF(ISERROR(SEARCH("TOTAL ", G102)), Raw [1]Data!N102, TRIM(MID(G102, SEARCH("TOTAL ", G102)+6, SEARCH(" ", G102&amp;" ", SEARCH("TOTAL ", G102)+6) - SEARCH("TOTAL ", G102) - 6))), TRIM(MID(G102, SEARCH("QTY:", G102)+4, SEARCH(" ", G102, SEARCH("QTY:", G102)+4) - SEARCH("QTY:", G102) - 4)))</f>
        <v>168000</v>
      </c>
      <c r="M102" t="str">
        <f t="shared" si="12"/>
        <v>168000</v>
      </c>
      <c r="N102">
        <f t="shared" si="13"/>
        <v>0</v>
      </c>
      <c r="O102" t="e" cm="1">
        <f t="array" ref="O102">IF(ISERROR(SEARCH("USD ", G102)), Raw [1]Data!S102, TRIM(MID(G102, SEARCH("USD ", G102)+4, SEARCH(" ", G102&amp;" ", SEARCH("USD ", G102)+4) - SEARCH("USD ", G102) - 4)))</f>
        <v>#NAME?</v>
      </c>
      <c r="P102" t="e">
        <f t="shared" si="14"/>
        <v>#NAME?</v>
      </c>
      <c r="Q102" t="e" cm="1">
        <f t="array" ref="Q102">Raw [1]Data!P102</f>
        <v>#NAME?</v>
      </c>
      <c r="R102" t="e" cm="1">
        <f t="array" ref="R102">Raw [1]Data!Q102</f>
        <v>#NAME?</v>
      </c>
      <c r="S102" t="e" cm="1">
        <f t="array" ref="S102">Raw [1]Data!T102</f>
        <v>#NAME?</v>
      </c>
      <c r="T102" t="e">
        <f t="shared" si="15"/>
        <v>#NAME?</v>
      </c>
      <c r="U102" t="e">
        <f t="shared" si="16"/>
        <v>#NAME?</v>
      </c>
      <c r="V102" t="str">
        <f t="shared" si="17"/>
        <v>Other</v>
      </c>
    </row>
    <row r="103" spans="1:22">
      <c r="A103" s="5" t="s">
        <v>12</v>
      </c>
      <c r="B103" s="2" t="s">
        <v>172</v>
      </c>
      <c r="C103">
        <f t="shared" si="9"/>
        <v>2025</v>
      </c>
      <c r="D103" s="2" t="s">
        <v>14</v>
      </c>
      <c r="E103" s="3" t="s">
        <v>15</v>
      </c>
      <c r="F103" t="str">
        <f t="shared" si="10"/>
        <v>73</v>
      </c>
      <c r="G103" s="2" t="s">
        <v>173</v>
      </c>
      <c r="H103" t="str">
        <f t="shared" si="11"/>
        <v xml:space="preserve">STEEL </v>
      </c>
      <c r="I103" t="str" cm="1">
        <f t="array" ref="I103">IFERROR(INDEX(_xlfn.TEXTSPLIT(E103," "),1), "")</f>
        <v>73239990</v>
      </c>
      <c r="J103" t="s">
        <v>2818</v>
      </c>
      <c r="K103" t="str" cm="1">
        <f t="array" ref="K103">IF(ISERROR(SEARCH("QTY:", G103)), IF(ISERROR(SEARCH("TOTAL ", G103)), Raw [1]Data!N103, TRIM(MID(G103, SEARCH("TOTAL ", G103)+6, SEARCH(" ", G103&amp;" ", SEARCH("TOTAL ", G103)+6) - SEARCH("TOTAL ", G103) - 6))), TRIM(MID(G103, SEARCH("QTY:", G103)+4, SEARCH(" ", G103, SEARCH("QTY:", G103)+4) - SEARCH("QTY:", G103) - 4)))</f>
        <v/>
      </c>
      <c r="M103" t="str">
        <f t="shared" si="12"/>
        <v/>
      </c>
      <c r="N103">
        <f t="shared" si="13"/>
        <v>0</v>
      </c>
      <c r="O103" t="str" cm="1">
        <f t="array" ref="O103">IF(ISERROR(SEARCH("USD ", G103)), Raw [1]Data!S103, TRIM(MID(G103, SEARCH("USD ", G103)+4, SEARCH(" ", G103&amp;" ", SEARCH("USD ", G103)+4) - SEARCH("USD ", G103) - 4)))</f>
        <v>0.55</v>
      </c>
      <c r="P103" t="e">
        <f t="shared" si="14"/>
        <v>#VALUE!</v>
      </c>
      <c r="Q103" t="e" cm="1">
        <f t="array" ref="Q103">Raw [1]Data!P103</f>
        <v>#NAME?</v>
      </c>
      <c r="R103" t="e" cm="1">
        <f t="array" ref="R103">Raw [1]Data!Q103</f>
        <v>#NAME?</v>
      </c>
      <c r="S103" t="e" cm="1">
        <f t="array" ref="S103">Raw [1]Data!T103</f>
        <v>#NAME?</v>
      </c>
      <c r="T103" t="e">
        <f t="shared" si="15"/>
        <v>#NAME?</v>
      </c>
      <c r="U103" t="e">
        <f t="shared" si="16"/>
        <v>#NAME?</v>
      </c>
      <c r="V103" t="str">
        <f t="shared" si="17"/>
        <v>Other</v>
      </c>
    </row>
    <row r="104" spans="1:22">
      <c r="A104" s="5" t="s">
        <v>12</v>
      </c>
      <c r="B104" s="2" t="s">
        <v>174</v>
      </c>
      <c r="C104">
        <f t="shared" si="9"/>
        <v>2025</v>
      </c>
      <c r="D104" s="2" t="s">
        <v>14</v>
      </c>
      <c r="E104" s="3" t="s">
        <v>18</v>
      </c>
      <c r="F104" t="str">
        <f t="shared" si="10"/>
        <v>73</v>
      </c>
      <c r="G104" s="2" t="s">
        <v>175</v>
      </c>
      <c r="H104" t="str">
        <f t="shared" si="11"/>
        <v xml:space="preserve">SS </v>
      </c>
      <c r="I104" t="str" cm="1">
        <f t="array" ref="I104">IFERROR(INDEX(_xlfn.TEXTSPLIT(E104," "),1), "")</f>
        <v>73231000</v>
      </c>
      <c r="J104" t="s">
        <v>2813</v>
      </c>
      <c r="K104" t="str" cm="1">
        <f t="array" ref="K104">IF(ISERROR(SEARCH("QTY:", G104)), IF(ISERROR(SEARCH("TOTAL ", G104)), Raw [1]Data!N104, TRIM(MID(G104, SEARCH("TOTAL ", G104)+6, SEARCH(" ", G104&amp;" ", SEARCH("TOTAL ", G104)+6) - SEARCH("TOTAL ", G104) - 6))), TRIM(MID(G104, SEARCH("QTY:", G104)+4, SEARCH(" ", G104, SEARCH("QTY:", G104)+4) - SEARCH("QTY:", G104) - 4)))</f>
        <v/>
      </c>
      <c r="M104" t="str">
        <f t="shared" si="12"/>
        <v/>
      </c>
      <c r="N104">
        <f t="shared" si="13"/>
        <v>0</v>
      </c>
      <c r="O104" t="str" cm="1">
        <f t="array" ref="O104">IF(ISERROR(SEARCH("USD ", G104)), Raw [1]Data!S104, TRIM(MID(G104, SEARCH("USD ", G104)+4, SEARCH(" ", G104&amp;" ", SEARCH("USD ", G104)+4) - SEARCH("USD ", G104) - 4)))</f>
        <v>0.16</v>
      </c>
      <c r="P104" t="e">
        <f t="shared" si="14"/>
        <v>#VALUE!</v>
      </c>
      <c r="Q104" t="e" cm="1">
        <f t="array" ref="Q104">Raw [1]Data!P104</f>
        <v>#NAME?</v>
      </c>
      <c r="R104" t="e" cm="1">
        <f t="array" ref="R104">Raw [1]Data!Q104</f>
        <v>#NAME?</v>
      </c>
      <c r="S104" t="e" cm="1">
        <f t="array" ref="S104">Raw [1]Data!T104</f>
        <v>#NAME?</v>
      </c>
      <c r="T104" t="e">
        <f t="shared" si="15"/>
        <v>#NAME?</v>
      </c>
      <c r="U104" t="e">
        <f t="shared" si="16"/>
        <v>#NAME?</v>
      </c>
      <c r="V104" t="str">
        <f t="shared" si="17"/>
        <v>Other</v>
      </c>
    </row>
    <row r="105" spans="1:22">
      <c r="A105" s="5" t="s">
        <v>12</v>
      </c>
      <c r="B105" s="2" t="s">
        <v>176</v>
      </c>
      <c r="C105">
        <f t="shared" si="9"/>
        <v>2025</v>
      </c>
      <c r="D105" s="2" t="s">
        <v>14</v>
      </c>
      <c r="E105" s="3" t="s">
        <v>15</v>
      </c>
      <c r="F105" t="str">
        <f t="shared" si="10"/>
        <v>73</v>
      </c>
      <c r="G105" s="2" t="s">
        <v>177</v>
      </c>
      <c r="H105" t="str">
        <f t="shared" si="11"/>
        <v xml:space="preserve">STEEL </v>
      </c>
      <c r="I105" t="str" cm="1">
        <f t="array" ref="I105">IFERROR(INDEX(_xlfn.TEXTSPLIT(E105," "),1), "")</f>
        <v>73239990</v>
      </c>
      <c r="J105" t="s">
        <v>2819</v>
      </c>
      <c r="K105" t="str" cm="1">
        <f t="array" ref="K105">IF(ISERROR(SEARCH("QTY:", G105)), IF(ISERROR(SEARCH("TOTAL ", G105)), Raw [1]Data!N105, TRIM(MID(G105, SEARCH("TOTAL ", G105)+6, SEARCH(" ", G105&amp;" ", SEARCH("TOTAL ", G105)+6) - SEARCH("TOTAL ", G105) - 6))), TRIM(MID(G105, SEARCH("QTY:", G105)+4, SEARCH(" ", G105, SEARCH("QTY:", G105)+4) - SEARCH("QTY:", G105) - 4)))</f>
        <v/>
      </c>
      <c r="M105" t="str">
        <f t="shared" si="12"/>
        <v/>
      </c>
      <c r="N105">
        <f t="shared" si="13"/>
        <v>0</v>
      </c>
      <c r="O105" t="str" cm="1">
        <f t="array" ref="O105">IF(ISERROR(SEARCH("USD ", G105)), Raw [1]Data!S105, TRIM(MID(G105, SEARCH("USD ", G105)+4, SEARCH(" ", G105&amp;" ", SEARCH("USD ", G105)+4) - SEARCH("USD ", G105) - 4)))</f>
        <v>1.37</v>
      </c>
      <c r="P105" t="e">
        <f t="shared" si="14"/>
        <v>#VALUE!</v>
      </c>
      <c r="Q105" t="e" cm="1">
        <f t="array" ref="Q105">Raw [1]Data!P105</f>
        <v>#NAME?</v>
      </c>
      <c r="R105" t="e" cm="1">
        <f t="array" ref="R105">Raw [1]Data!Q105</f>
        <v>#NAME?</v>
      </c>
      <c r="S105" t="e" cm="1">
        <f t="array" ref="S105">Raw [1]Data!T105</f>
        <v>#NAME?</v>
      </c>
      <c r="T105" t="e">
        <f t="shared" si="15"/>
        <v>#NAME?</v>
      </c>
      <c r="U105" t="e">
        <f t="shared" si="16"/>
        <v>#NAME?</v>
      </c>
      <c r="V105" t="str">
        <f t="shared" si="17"/>
        <v>Other</v>
      </c>
    </row>
    <row r="106" spans="1:22">
      <c r="A106" s="5" t="s">
        <v>12</v>
      </c>
      <c r="B106" s="2" t="s">
        <v>176</v>
      </c>
      <c r="C106">
        <f t="shared" si="9"/>
        <v>2025</v>
      </c>
      <c r="D106" s="2" t="s">
        <v>14</v>
      </c>
      <c r="E106" s="3" t="s">
        <v>15</v>
      </c>
      <c r="F106" t="str">
        <f t="shared" si="10"/>
        <v>73</v>
      </c>
      <c r="G106" s="2" t="s">
        <v>178</v>
      </c>
      <c r="H106" t="str">
        <f t="shared" si="11"/>
        <v xml:space="preserve">STEEL </v>
      </c>
      <c r="I106" t="str" cm="1">
        <f t="array" ref="I106">IFERROR(INDEX(_xlfn.TEXTSPLIT(E106," "),1), "")</f>
        <v>73239990</v>
      </c>
      <c r="J106" t="s">
        <v>2818</v>
      </c>
      <c r="K106" t="str" cm="1">
        <f t="array" ref="K106">IF(ISERROR(SEARCH("QTY:", G106)), IF(ISERROR(SEARCH("TOTAL ", G106)), Raw [1]Data!N106, TRIM(MID(G106, SEARCH("TOTAL ", G106)+6, SEARCH(" ", G106&amp;" ", SEARCH("TOTAL ", G106)+6) - SEARCH("TOTAL ", G106) - 6))), TRIM(MID(G106, SEARCH("QTY:", G106)+4, SEARCH(" ", G106, SEARCH("QTY:", G106)+4) - SEARCH("QTY:", G106) - 4)))</f>
        <v/>
      </c>
      <c r="M106" t="str">
        <f t="shared" si="12"/>
        <v/>
      </c>
      <c r="N106">
        <f t="shared" si="13"/>
        <v>0</v>
      </c>
      <c r="O106" t="str" cm="1">
        <f t="array" ref="O106">IF(ISERROR(SEARCH("USD ", G106)), Raw [1]Data!S106, TRIM(MID(G106, SEARCH("USD ", G106)+4, SEARCH(" ", G106&amp;" ", SEARCH("USD ", G106)+4) - SEARCH("USD ", G106) - 4)))</f>
        <v>0.55</v>
      </c>
      <c r="P106" t="e">
        <f t="shared" si="14"/>
        <v>#VALUE!</v>
      </c>
      <c r="Q106" t="e" cm="1">
        <f t="array" ref="Q106">Raw [1]Data!P106</f>
        <v>#NAME?</v>
      </c>
      <c r="R106" t="e" cm="1">
        <f t="array" ref="R106">Raw [1]Data!Q106</f>
        <v>#NAME?</v>
      </c>
      <c r="S106" t="e" cm="1">
        <f t="array" ref="S106">Raw [1]Data!T106</f>
        <v>#NAME?</v>
      </c>
      <c r="T106" t="e">
        <f t="shared" si="15"/>
        <v>#NAME?</v>
      </c>
      <c r="U106" t="e">
        <f t="shared" si="16"/>
        <v>#NAME?</v>
      </c>
      <c r="V106" t="str">
        <f t="shared" si="17"/>
        <v>Other</v>
      </c>
    </row>
    <row r="107" spans="1:22">
      <c r="A107" s="5" t="s">
        <v>12</v>
      </c>
      <c r="B107" s="2" t="s">
        <v>176</v>
      </c>
      <c r="C107">
        <f t="shared" si="9"/>
        <v>2025</v>
      </c>
      <c r="D107" s="2" t="s">
        <v>14</v>
      </c>
      <c r="E107" s="3" t="s">
        <v>15</v>
      </c>
      <c r="F107" t="str">
        <f t="shared" si="10"/>
        <v>73</v>
      </c>
      <c r="G107" s="2" t="s">
        <v>179</v>
      </c>
      <c r="H107" t="str">
        <f t="shared" si="11"/>
        <v xml:space="preserve">STEEL </v>
      </c>
      <c r="I107" t="str" cm="1">
        <f t="array" ref="I107">IFERROR(INDEX(_xlfn.TEXTSPLIT(E107," "),1), "")</f>
        <v>73239990</v>
      </c>
      <c r="J107" t="s">
        <v>2820</v>
      </c>
      <c r="K107" t="str" cm="1">
        <f t="array" ref="K107">IF(ISERROR(SEARCH("QTY:", G107)), IF(ISERROR(SEARCH("TOTAL ", G107)), Raw [1]Data!N107, TRIM(MID(G107, SEARCH("TOTAL ", G107)+6, SEARCH(" ", G107&amp;" ", SEARCH("TOTAL ", G107)+6) - SEARCH("TOTAL ", G107) - 6))), TRIM(MID(G107, SEARCH("QTY:", G107)+4, SEARCH(" ", G107, SEARCH("QTY:", G107)+4) - SEARCH("QTY:", G107) - 4)))</f>
        <v/>
      </c>
      <c r="M107" t="str">
        <f t="shared" si="12"/>
        <v/>
      </c>
      <c r="N107">
        <f t="shared" si="13"/>
        <v>0</v>
      </c>
      <c r="O107" t="str" cm="1">
        <f t="array" ref="O107">IF(ISERROR(SEARCH("USD ", G107)), Raw [1]Data!S107, TRIM(MID(G107, SEARCH("USD ", G107)+4, SEARCH(" ", G107&amp;" ", SEARCH("USD ", G107)+4) - SEARCH("USD ", G107) - 4)))</f>
        <v>2.15</v>
      </c>
      <c r="P107" t="e">
        <f t="shared" si="14"/>
        <v>#VALUE!</v>
      </c>
      <c r="Q107" t="e" cm="1">
        <f t="array" ref="Q107">Raw [1]Data!P107</f>
        <v>#NAME?</v>
      </c>
      <c r="R107" t="e" cm="1">
        <f t="array" ref="R107">Raw [1]Data!Q107</f>
        <v>#NAME?</v>
      </c>
      <c r="S107" t="e" cm="1">
        <f t="array" ref="S107">Raw [1]Data!T107</f>
        <v>#NAME?</v>
      </c>
      <c r="T107" t="e">
        <f t="shared" si="15"/>
        <v>#NAME?</v>
      </c>
      <c r="U107" t="e">
        <f t="shared" si="16"/>
        <v>#NAME?</v>
      </c>
      <c r="V107" t="str">
        <f t="shared" si="17"/>
        <v>Other</v>
      </c>
    </row>
    <row r="108" spans="1:22">
      <c r="A108" s="5" t="s">
        <v>12</v>
      </c>
      <c r="B108" s="2" t="s">
        <v>176</v>
      </c>
      <c r="C108">
        <f t="shared" si="9"/>
        <v>2025</v>
      </c>
      <c r="D108" s="2" t="s">
        <v>14</v>
      </c>
      <c r="E108" s="3" t="s">
        <v>15</v>
      </c>
      <c r="F108" t="str">
        <f t="shared" si="10"/>
        <v>73</v>
      </c>
      <c r="G108" s="2" t="s">
        <v>180</v>
      </c>
      <c r="H108" t="str">
        <f t="shared" si="11"/>
        <v xml:space="preserve">STEEL </v>
      </c>
      <c r="I108" t="str" cm="1">
        <f t="array" ref="I108">IFERROR(INDEX(_xlfn.TEXTSPLIT(E108," "),1), "")</f>
        <v>73239990</v>
      </c>
      <c r="J108" t="s">
        <v>2821</v>
      </c>
      <c r="K108" t="str" cm="1">
        <f t="array" ref="K108">IF(ISERROR(SEARCH("QTY:", G108)), IF(ISERROR(SEARCH("TOTAL ", G108)), Raw [1]Data!N108, TRIM(MID(G108, SEARCH("TOTAL ", G108)+6, SEARCH(" ", G108&amp;" ", SEARCH("TOTAL ", G108)+6) - SEARCH("TOTAL ", G108) - 6))), TRIM(MID(G108, SEARCH("QTY:", G108)+4, SEARCH(" ", G108, SEARCH("QTY:", G108)+4) - SEARCH("QTY:", G108) - 4)))</f>
        <v/>
      </c>
      <c r="M108" t="str">
        <f t="shared" si="12"/>
        <v/>
      </c>
      <c r="N108">
        <f t="shared" si="13"/>
        <v>0</v>
      </c>
      <c r="O108" t="str" cm="1">
        <f t="array" ref="O108">IF(ISERROR(SEARCH("USD ", G108)), Raw [1]Data!S108, TRIM(MID(G108, SEARCH("USD ", G108)+4, SEARCH(" ", G108&amp;" ", SEARCH("USD ", G108)+4) - SEARCH("USD ", G108) - 4)))</f>
        <v>0.69</v>
      </c>
      <c r="P108" t="e">
        <f t="shared" si="14"/>
        <v>#VALUE!</v>
      </c>
      <c r="Q108" t="e" cm="1">
        <f t="array" ref="Q108">Raw [1]Data!P108</f>
        <v>#NAME?</v>
      </c>
      <c r="R108" t="e" cm="1">
        <f t="array" ref="R108">Raw [1]Data!Q108</f>
        <v>#NAME?</v>
      </c>
      <c r="S108" t="e" cm="1">
        <f t="array" ref="S108">Raw [1]Data!T108</f>
        <v>#NAME?</v>
      </c>
      <c r="T108" t="e">
        <f t="shared" si="15"/>
        <v>#NAME?</v>
      </c>
      <c r="U108" t="e">
        <f t="shared" si="16"/>
        <v>#NAME?</v>
      </c>
      <c r="V108" t="str">
        <f t="shared" si="17"/>
        <v>Other</v>
      </c>
    </row>
    <row r="109" spans="1:22">
      <c r="A109" s="5" t="s">
        <v>12</v>
      </c>
      <c r="B109" s="2" t="s">
        <v>176</v>
      </c>
      <c r="C109">
        <f t="shared" si="9"/>
        <v>2025</v>
      </c>
      <c r="D109" s="2" t="s">
        <v>14</v>
      </c>
      <c r="E109" s="3" t="s">
        <v>15</v>
      </c>
      <c r="F109" t="str">
        <f t="shared" si="10"/>
        <v>73</v>
      </c>
      <c r="G109" s="2" t="s">
        <v>181</v>
      </c>
      <c r="H109" t="str">
        <f t="shared" si="11"/>
        <v xml:space="preserve">STEEL </v>
      </c>
      <c r="I109" t="str" cm="1">
        <f t="array" ref="I109">IFERROR(INDEX(_xlfn.TEXTSPLIT(E109," "),1), "")</f>
        <v>73239990</v>
      </c>
      <c r="J109" t="s">
        <v>2822</v>
      </c>
      <c r="K109" t="str" cm="1">
        <f t="array" ref="K109">IF(ISERROR(SEARCH("QTY:", G109)), IF(ISERROR(SEARCH("TOTAL ", G109)), Raw [1]Data!N109, TRIM(MID(G109, SEARCH("TOTAL ", G109)+6, SEARCH(" ", G109&amp;" ", SEARCH("TOTAL ", G109)+6) - SEARCH("TOTAL ", G109) - 6))), TRIM(MID(G109, SEARCH("QTY:", G109)+4, SEARCH(" ", G109, SEARCH("QTY:", G109)+4) - SEARCH("QTY:", G109) - 4)))</f>
        <v/>
      </c>
      <c r="M109" t="str">
        <f t="shared" si="12"/>
        <v/>
      </c>
      <c r="N109">
        <f t="shared" si="13"/>
        <v>0</v>
      </c>
      <c r="O109" t="str" cm="1">
        <f t="array" ref="O109">IF(ISERROR(SEARCH("USD ", G109)), Raw [1]Data!S109, TRIM(MID(G109, SEARCH("USD ", G109)+4, SEARCH(" ", G109&amp;" ", SEARCH("USD ", G109)+4) - SEARCH("USD ", G109) - 4)))</f>
        <v>3.07</v>
      </c>
      <c r="P109" t="e">
        <f t="shared" si="14"/>
        <v>#VALUE!</v>
      </c>
      <c r="Q109" t="e" cm="1">
        <f t="array" ref="Q109">Raw [1]Data!P109</f>
        <v>#NAME?</v>
      </c>
      <c r="R109" t="e" cm="1">
        <f t="array" ref="R109">Raw [1]Data!Q109</f>
        <v>#NAME?</v>
      </c>
      <c r="S109" t="e" cm="1">
        <f t="array" ref="S109">Raw [1]Data!T109</f>
        <v>#NAME?</v>
      </c>
      <c r="T109" t="e">
        <f t="shared" si="15"/>
        <v>#NAME?</v>
      </c>
      <c r="U109" t="e">
        <f t="shared" si="16"/>
        <v>#NAME?</v>
      </c>
      <c r="V109" t="str">
        <f t="shared" si="17"/>
        <v>Other</v>
      </c>
    </row>
    <row r="110" spans="1:22">
      <c r="A110" s="5" t="s">
        <v>12</v>
      </c>
      <c r="B110" s="2" t="s">
        <v>176</v>
      </c>
      <c r="C110">
        <f t="shared" si="9"/>
        <v>2025</v>
      </c>
      <c r="D110" s="2" t="s">
        <v>14</v>
      </c>
      <c r="E110" s="3" t="s">
        <v>15</v>
      </c>
      <c r="F110" t="str">
        <f t="shared" si="10"/>
        <v>73</v>
      </c>
      <c r="G110" s="2" t="s">
        <v>182</v>
      </c>
      <c r="H110" t="str">
        <f t="shared" si="11"/>
        <v xml:space="preserve">STEEL </v>
      </c>
      <c r="I110" t="str" cm="1">
        <f t="array" ref="I110">IFERROR(INDEX(_xlfn.TEXTSPLIT(E110," "),1), "")</f>
        <v>73239990</v>
      </c>
      <c r="J110" t="s">
        <v>2823</v>
      </c>
      <c r="K110" t="str" cm="1">
        <f t="array" ref="K110">IF(ISERROR(SEARCH("QTY:", G110)), IF(ISERROR(SEARCH("TOTAL ", G110)), Raw [1]Data!N110, TRIM(MID(G110, SEARCH("TOTAL ", G110)+6, SEARCH(" ", G110&amp;" ", SEARCH("TOTAL ", G110)+6) - SEARCH("TOTAL ", G110) - 6))), TRIM(MID(G110, SEARCH("QTY:", G110)+4, SEARCH(" ", G110, SEARCH("QTY:", G110)+4) - SEARCH("QTY:", G110) - 4)))</f>
        <v/>
      </c>
      <c r="M110" t="str">
        <f t="shared" si="12"/>
        <v/>
      </c>
      <c r="N110">
        <f t="shared" si="13"/>
        <v>0</v>
      </c>
      <c r="O110" t="str" cm="1">
        <f t="array" ref="O110">IF(ISERROR(SEARCH("USD ", G110)), Raw [1]Data!S110, TRIM(MID(G110, SEARCH("USD ", G110)+4, SEARCH(" ", G110&amp;" ", SEARCH("USD ", G110)+4) - SEARCH("USD ", G110) - 4)))</f>
        <v>1.53</v>
      </c>
      <c r="P110" t="e">
        <f t="shared" si="14"/>
        <v>#VALUE!</v>
      </c>
      <c r="Q110" t="e" cm="1">
        <f t="array" ref="Q110">Raw [1]Data!P110</f>
        <v>#NAME?</v>
      </c>
      <c r="R110" t="e" cm="1">
        <f t="array" ref="R110">Raw [1]Data!Q110</f>
        <v>#NAME?</v>
      </c>
      <c r="S110" t="e" cm="1">
        <f t="array" ref="S110">Raw [1]Data!T110</f>
        <v>#NAME?</v>
      </c>
      <c r="T110" t="e">
        <f t="shared" si="15"/>
        <v>#NAME?</v>
      </c>
      <c r="U110" t="e">
        <f t="shared" si="16"/>
        <v>#NAME?</v>
      </c>
      <c r="V110" t="str">
        <f t="shared" si="17"/>
        <v>Other</v>
      </c>
    </row>
    <row r="111" spans="1:22">
      <c r="A111" s="5" t="s">
        <v>12</v>
      </c>
      <c r="B111" s="2" t="s">
        <v>176</v>
      </c>
      <c r="C111">
        <f t="shared" si="9"/>
        <v>2025</v>
      </c>
      <c r="D111" s="2" t="s">
        <v>14</v>
      </c>
      <c r="E111" s="3" t="s">
        <v>15</v>
      </c>
      <c r="F111" t="str">
        <f t="shared" si="10"/>
        <v>73</v>
      </c>
      <c r="G111" s="2" t="s">
        <v>183</v>
      </c>
      <c r="H111" t="str">
        <f t="shared" si="11"/>
        <v xml:space="preserve">HOUSEHOLD </v>
      </c>
      <c r="I111" t="str" cm="1">
        <f t="array" ref="I111">IFERROR(INDEX(_xlfn.TEXTSPLIT(E111," "),1), "")</f>
        <v>73239990</v>
      </c>
      <c r="J111" t="s">
        <v>2787</v>
      </c>
      <c r="K111" t="str" cm="1">
        <f t="array" ref="K111">IF(ISERROR(SEARCH("QTY:", G111)), IF(ISERROR(SEARCH("TOTAL ", G111)), Raw [1]Data!N111, TRIM(MID(G111, SEARCH("TOTAL ", G111)+6, SEARCH(" ", G111&amp;" ", SEARCH("TOTAL ", G111)+6) - SEARCH("TOTAL ", G111) - 6))), TRIM(MID(G111, SEARCH("QTY:", G111)+4, SEARCH(" ", G111, SEARCH("QTY:", G111)+4) - SEARCH("QTY:", G111) - 4)))</f>
        <v>206928</v>
      </c>
      <c r="M111" t="str">
        <f t="shared" si="12"/>
        <v>206928</v>
      </c>
      <c r="N111">
        <f t="shared" si="13"/>
        <v>0</v>
      </c>
      <c r="O111" t="e" cm="1">
        <f t="array" ref="O111">IF(ISERROR(SEARCH("USD ", G111)), Raw [1]Data!S111, TRIM(MID(G111, SEARCH("USD ", G111)+4, SEARCH(" ", G111&amp;" ", SEARCH("USD ", G111)+4) - SEARCH("USD ", G111) - 4)))</f>
        <v>#NAME?</v>
      </c>
      <c r="P111" t="e">
        <f t="shared" si="14"/>
        <v>#NAME?</v>
      </c>
      <c r="Q111" t="e" cm="1">
        <f t="array" ref="Q111">Raw [1]Data!P111</f>
        <v>#NAME?</v>
      </c>
      <c r="R111" t="e" cm="1">
        <f t="array" ref="R111">Raw [1]Data!Q111</f>
        <v>#NAME?</v>
      </c>
      <c r="S111" t="e" cm="1">
        <f t="array" ref="S111">Raw [1]Data!T111</f>
        <v>#NAME?</v>
      </c>
      <c r="T111" t="e">
        <f t="shared" si="15"/>
        <v>#NAME?</v>
      </c>
      <c r="U111" t="e">
        <f t="shared" si="16"/>
        <v>#NAME?</v>
      </c>
      <c r="V111" t="str">
        <f t="shared" si="17"/>
        <v>Other</v>
      </c>
    </row>
    <row r="112" spans="1:22">
      <c r="A112" s="5" t="s">
        <v>12</v>
      </c>
      <c r="B112" s="2" t="s">
        <v>176</v>
      </c>
      <c r="C112">
        <f t="shared" si="9"/>
        <v>2025</v>
      </c>
      <c r="D112" s="2" t="s">
        <v>14</v>
      </c>
      <c r="E112" s="3" t="s">
        <v>15</v>
      </c>
      <c r="F112" t="str">
        <f t="shared" si="10"/>
        <v>73</v>
      </c>
      <c r="G112" s="2" t="s">
        <v>184</v>
      </c>
      <c r="H112" t="str">
        <f t="shared" si="11"/>
        <v xml:space="preserve">STEEL </v>
      </c>
      <c r="I112" t="str" cm="1">
        <f t="array" ref="I112">IFERROR(INDEX(_xlfn.TEXTSPLIT(E112," "),1), "")</f>
        <v>73239990</v>
      </c>
      <c r="J112" t="s">
        <v>2824</v>
      </c>
      <c r="K112" t="str" cm="1">
        <f t="array" ref="K112">IF(ISERROR(SEARCH("QTY:", G112)), IF(ISERROR(SEARCH("TOTAL ", G112)), Raw [1]Data!N112, TRIM(MID(G112, SEARCH("TOTAL ", G112)+6, SEARCH(" ", G112&amp;" ", SEARCH("TOTAL ", G112)+6) - SEARCH("TOTAL ", G112) - 6))), TRIM(MID(G112, SEARCH("QTY:", G112)+4, SEARCH(" ", G112, SEARCH("QTY:", G112)+4) - SEARCH("QTY:", G112) - 4)))</f>
        <v/>
      </c>
      <c r="M112" t="str">
        <f t="shared" si="12"/>
        <v/>
      </c>
      <c r="N112">
        <f t="shared" si="13"/>
        <v>0</v>
      </c>
      <c r="O112" t="str" cm="1">
        <f t="array" ref="O112">IF(ISERROR(SEARCH("USD ", G112)), Raw [1]Data!S112, TRIM(MID(G112, SEARCH("USD ", G112)+4, SEARCH(" ", G112&amp;" ", SEARCH("USD ", G112)+4) - SEARCH("USD ", G112) - 4)))</f>
        <v>1.73</v>
      </c>
      <c r="P112" t="e">
        <f t="shared" si="14"/>
        <v>#VALUE!</v>
      </c>
      <c r="Q112" t="e" cm="1">
        <f t="array" ref="Q112">Raw [1]Data!P112</f>
        <v>#NAME?</v>
      </c>
      <c r="R112" t="e" cm="1">
        <f t="array" ref="R112">Raw [1]Data!Q112</f>
        <v>#NAME?</v>
      </c>
      <c r="S112" t="e" cm="1">
        <f t="array" ref="S112">Raw [1]Data!T112</f>
        <v>#NAME?</v>
      </c>
      <c r="T112" t="e">
        <f t="shared" si="15"/>
        <v>#NAME?</v>
      </c>
      <c r="U112" t="e">
        <f t="shared" si="16"/>
        <v>#NAME?</v>
      </c>
      <c r="V112" t="str">
        <f t="shared" si="17"/>
        <v>Other</v>
      </c>
    </row>
    <row r="113" spans="1:22">
      <c r="A113" s="5" t="s">
        <v>12</v>
      </c>
      <c r="B113" s="2" t="s">
        <v>176</v>
      </c>
      <c r="C113">
        <f t="shared" si="9"/>
        <v>2025</v>
      </c>
      <c r="D113" s="2" t="s">
        <v>14</v>
      </c>
      <c r="E113" s="3" t="s">
        <v>15</v>
      </c>
      <c r="F113" t="str">
        <f t="shared" si="10"/>
        <v>73</v>
      </c>
      <c r="G113" s="2" t="s">
        <v>185</v>
      </c>
      <c r="H113" t="str">
        <f t="shared" si="11"/>
        <v xml:space="preserve">STEEL </v>
      </c>
      <c r="I113" t="str" cm="1">
        <f t="array" ref="I113">IFERROR(INDEX(_xlfn.TEXTSPLIT(E113," "),1), "")</f>
        <v>73239990</v>
      </c>
      <c r="J113" t="s">
        <v>2825</v>
      </c>
      <c r="K113" t="str" cm="1">
        <f t="array" ref="K113">IF(ISERROR(SEARCH("QTY:", G113)), IF(ISERROR(SEARCH("TOTAL ", G113)), Raw [1]Data!N113, TRIM(MID(G113, SEARCH("TOTAL ", G113)+6, SEARCH(" ", G113&amp;" ", SEARCH("TOTAL ", G113)+6) - SEARCH("TOTAL ", G113) - 6))), TRIM(MID(G113, SEARCH("QTY:", G113)+4, SEARCH(" ", G113, SEARCH("QTY:", G113)+4) - SEARCH("QTY:", G113) - 4)))</f>
        <v/>
      </c>
      <c r="M113" t="str">
        <f t="shared" si="12"/>
        <v/>
      </c>
      <c r="N113">
        <f t="shared" si="13"/>
        <v>0</v>
      </c>
      <c r="O113" t="e" cm="1">
        <f t="array" ref="O113">IF(ISERROR(SEARCH("USD ", G113)), Raw [1]Data!S113, TRIM(MID(G113, SEARCH("USD ", G113)+4, SEARCH(" ", G113&amp;" ", SEARCH("USD ", G113)+4) - SEARCH("USD ", G113) - 4)))</f>
        <v>#NAME?</v>
      </c>
      <c r="P113" t="e">
        <f t="shared" si="14"/>
        <v>#NAME?</v>
      </c>
      <c r="Q113" t="e" cm="1">
        <f t="array" ref="Q113">Raw [1]Data!P113</f>
        <v>#NAME?</v>
      </c>
      <c r="R113" t="e" cm="1">
        <f t="array" ref="R113">Raw [1]Data!Q113</f>
        <v>#NAME?</v>
      </c>
      <c r="S113" t="e" cm="1">
        <f t="array" ref="S113">Raw [1]Data!T113</f>
        <v>#NAME?</v>
      </c>
      <c r="T113" t="e">
        <f t="shared" si="15"/>
        <v>#NAME?</v>
      </c>
      <c r="U113" t="e">
        <f t="shared" si="16"/>
        <v>#NAME?</v>
      </c>
      <c r="V113" t="str">
        <f t="shared" si="17"/>
        <v>Other</v>
      </c>
    </row>
    <row r="114" spans="1:22">
      <c r="A114" s="5" t="s">
        <v>12</v>
      </c>
      <c r="B114" s="2" t="s">
        <v>186</v>
      </c>
      <c r="C114">
        <f t="shared" si="9"/>
        <v>2025</v>
      </c>
      <c r="D114" s="2" t="s">
        <v>14</v>
      </c>
      <c r="E114" s="3" t="s">
        <v>18</v>
      </c>
      <c r="F114" t="str">
        <f t="shared" si="10"/>
        <v>73</v>
      </c>
      <c r="G114" s="2" t="s">
        <v>160</v>
      </c>
      <c r="H114" t="str">
        <f t="shared" si="11"/>
        <v xml:space="preserve">STEEL </v>
      </c>
      <c r="I114" t="str" cm="1">
        <f t="array" ref="I114">IFERROR(INDEX(_xlfn.TEXTSPLIT(E114," "),1), "")</f>
        <v>73231000</v>
      </c>
      <c r="J114" t="s">
        <v>2795</v>
      </c>
      <c r="K114" t="str" cm="1">
        <f t="array" ref="K114">IF(ISERROR(SEARCH("QTY:", G114)), IF(ISERROR(SEARCH("TOTAL ", G114)), Raw [1]Data!N114, TRIM(MID(G114, SEARCH("TOTAL ", G114)+6, SEARCH(" ", G114&amp;" ", SEARCH("TOTAL ", G114)+6) - SEARCH("TOTAL ", G114) - 6))), TRIM(MID(G114, SEARCH("QTY:", G114)+4, SEARCH(" ", G114, SEARCH("QTY:", G114)+4) - SEARCH("QTY:", G114) - 4)))</f>
        <v/>
      </c>
      <c r="M114" t="str">
        <f t="shared" si="12"/>
        <v/>
      </c>
      <c r="N114">
        <f t="shared" si="13"/>
        <v>0</v>
      </c>
      <c r="O114" t="str" cm="1">
        <f t="array" ref="O114">IF(ISERROR(SEARCH("USD ", G114)), Raw [1]Data!S114, TRIM(MID(G114, SEARCH("USD ", G114)+4, SEARCH(" ", G114&amp;" ", SEARCH("USD ", G114)+4) - SEARCH("USD ", G114) - 4)))</f>
        <v>0.238PER</v>
      </c>
      <c r="P114" t="e">
        <f t="shared" si="14"/>
        <v>#VALUE!</v>
      </c>
      <c r="Q114" t="e" cm="1">
        <f t="array" ref="Q114">Raw [1]Data!P114</f>
        <v>#NAME?</v>
      </c>
      <c r="R114" t="e" cm="1">
        <f t="array" ref="R114">Raw [1]Data!Q114</f>
        <v>#NAME?</v>
      </c>
      <c r="S114" t="e" cm="1">
        <f t="array" ref="S114">Raw [1]Data!T114</f>
        <v>#NAME?</v>
      </c>
      <c r="T114" t="e">
        <f t="shared" si="15"/>
        <v>#NAME?</v>
      </c>
      <c r="U114" t="e">
        <f t="shared" si="16"/>
        <v>#NAME?</v>
      </c>
      <c r="V114" t="str">
        <f t="shared" si="17"/>
        <v>Other</v>
      </c>
    </row>
    <row r="115" spans="1:22">
      <c r="A115" s="5" t="s">
        <v>12</v>
      </c>
      <c r="B115" s="2" t="s">
        <v>187</v>
      </c>
      <c r="C115">
        <f t="shared" si="9"/>
        <v>2025</v>
      </c>
      <c r="D115" s="2" t="s">
        <v>14</v>
      </c>
      <c r="E115" s="3" t="s">
        <v>15</v>
      </c>
      <c r="F115" t="str">
        <f t="shared" si="10"/>
        <v>73</v>
      </c>
      <c r="G115" s="2" t="s">
        <v>188</v>
      </c>
      <c r="H115" t="str">
        <f t="shared" si="11"/>
        <v xml:space="preserve">HOUSEHOLD </v>
      </c>
      <c r="I115" t="str" cm="1">
        <f t="array" ref="I115">IFERROR(INDEX(_xlfn.TEXTSPLIT(E115," "),1), "")</f>
        <v>73239990</v>
      </c>
      <c r="J115" t="s">
        <v>2785</v>
      </c>
      <c r="K115" t="str" cm="1">
        <f t="array" ref="K115">IF(ISERROR(SEARCH("QTY:", G115)), IF(ISERROR(SEARCH("TOTAL ", G115)), Raw [1]Data!N115, TRIM(MID(G115, SEARCH("TOTAL ", G115)+6, SEARCH(" ", G115&amp;" ", SEARCH("TOTAL ", G115)+6) - SEARCH("TOTAL ", G115) - 6))), TRIM(MID(G115, SEARCH("QTY:", G115)+4, SEARCH(" ", G115, SEARCH("QTY:", G115)+4) - SEARCH("QTY:", G115) - 4)))</f>
        <v/>
      </c>
      <c r="M115" t="str">
        <f t="shared" si="12"/>
        <v/>
      </c>
      <c r="N115">
        <f t="shared" si="13"/>
        <v>0</v>
      </c>
      <c r="O115" t="str" cm="1">
        <f t="array" ref="O115">IF(ISERROR(SEARCH("USD ", G115)), Raw [1]Data!S115, TRIM(MID(G115, SEARCH("USD ", G115)+4, SEARCH(" ", G115&amp;" ", SEARCH("USD ", G115)+4) - SEARCH("USD ", G115) - 4)))</f>
        <v>0.370</v>
      </c>
      <c r="P115" t="e">
        <f t="shared" si="14"/>
        <v>#VALUE!</v>
      </c>
      <c r="Q115" t="e" cm="1">
        <f t="array" ref="Q115">Raw [1]Data!P115</f>
        <v>#NAME?</v>
      </c>
      <c r="R115" t="e" cm="1">
        <f t="array" ref="R115">Raw [1]Data!Q115</f>
        <v>#NAME?</v>
      </c>
      <c r="S115" t="e" cm="1">
        <f t="array" ref="S115">Raw [1]Data!T115</f>
        <v>#NAME?</v>
      </c>
      <c r="T115" t="e">
        <f t="shared" si="15"/>
        <v>#NAME?</v>
      </c>
      <c r="U115" t="e">
        <f t="shared" si="16"/>
        <v>#NAME?</v>
      </c>
      <c r="V115" t="str">
        <f t="shared" si="17"/>
        <v>Other</v>
      </c>
    </row>
    <row r="116" spans="1:22">
      <c r="A116" s="5" t="s">
        <v>12</v>
      </c>
      <c r="B116" s="2" t="s">
        <v>189</v>
      </c>
      <c r="C116">
        <f t="shared" si="9"/>
        <v>2025</v>
      </c>
      <c r="D116" s="2" t="s">
        <v>14</v>
      </c>
      <c r="E116" s="3" t="s">
        <v>15</v>
      </c>
      <c r="F116" t="str">
        <f t="shared" si="10"/>
        <v>73</v>
      </c>
      <c r="G116" s="2" t="s">
        <v>190</v>
      </c>
      <c r="H116" t="str">
        <f t="shared" si="11"/>
        <v xml:space="preserve">SB-12 </v>
      </c>
      <c r="I116" t="str" cm="1">
        <f t="array" ref="I116">IFERROR(INDEX(_xlfn.TEXTSPLIT(E116," "),1), "")</f>
        <v>73239990</v>
      </c>
      <c r="J116" t="s">
        <v>2779</v>
      </c>
      <c r="K116" t="str" cm="1">
        <f t="array" ref="K116">IF(ISERROR(SEARCH("QTY:", G116)), IF(ISERROR(SEARCH("TOTAL ", G116)), Raw [1]Data!N116, TRIM(MID(G116, SEARCH("TOTAL ", G116)+6, SEARCH(" ", G116&amp;" ", SEARCH("TOTAL ", G116)+6) - SEARCH("TOTAL ", G116) - 6))), TRIM(MID(G116, SEARCH("QTY:", G116)+4, SEARCH(" ", G116, SEARCH("QTY:", G116)+4) - SEARCH("QTY:", G116) - 4)))</f>
        <v/>
      </c>
      <c r="M116" t="str">
        <f t="shared" si="12"/>
        <v/>
      </c>
      <c r="N116">
        <f t="shared" si="13"/>
        <v>0</v>
      </c>
      <c r="O116" t="str" cm="1">
        <f t="array" ref="O116">IF(ISERROR(SEARCH("USD ", G116)), Raw [1]Data!S116, TRIM(MID(G116, SEARCH("USD ", G116)+4, SEARCH(" ", G116&amp;" ", SEARCH("USD ", G116)+4) - SEARCH("USD ", G116) - 4)))</f>
        <v>0.9890</v>
      </c>
      <c r="P116" t="e">
        <f t="shared" si="14"/>
        <v>#VALUE!</v>
      </c>
      <c r="Q116" t="e" cm="1">
        <f t="array" ref="Q116">Raw [1]Data!P116</f>
        <v>#NAME?</v>
      </c>
      <c r="R116" t="e" cm="1">
        <f t="array" ref="R116">Raw [1]Data!Q116</f>
        <v>#NAME?</v>
      </c>
      <c r="S116" t="e" cm="1">
        <f t="array" ref="S116">Raw [1]Data!T116</f>
        <v>#NAME?</v>
      </c>
      <c r="T116" t="e">
        <f t="shared" si="15"/>
        <v>#NAME?</v>
      </c>
      <c r="U116" t="e">
        <f t="shared" si="16"/>
        <v>#NAME?</v>
      </c>
      <c r="V116" t="str">
        <f t="shared" si="17"/>
        <v>Other</v>
      </c>
    </row>
    <row r="117" spans="1:22">
      <c r="A117" s="5" t="s">
        <v>12</v>
      </c>
      <c r="B117" s="2" t="s">
        <v>189</v>
      </c>
      <c r="C117">
        <f t="shared" si="9"/>
        <v>2025</v>
      </c>
      <c r="D117" s="2" t="s">
        <v>14</v>
      </c>
      <c r="E117" s="3" t="s">
        <v>15</v>
      </c>
      <c r="F117" t="str">
        <f t="shared" si="10"/>
        <v>73</v>
      </c>
      <c r="G117" s="2" t="s">
        <v>191</v>
      </c>
      <c r="H117" t="str">
        <f t="shared" si="11"/>
        <v xml:space="preserve">STEEL </v>
      </c>
      <c r="I117" t="str" cm="1">
        <f t="array" ref="I117">IFERROR(INDEX(_xlfn.TEXTSPLIT(E117," "),1), "")</f>
        <v>73239990</v>
      </c>
      <c r="J117" t="s">
        <v>2826</v>
      </c>
      <c r="K117" t="str" cm="1">
        <f t="array" ref="K117">IF(ISERROR(SEARCH("QTY:", G117)), IF(ISERROR(SEARCH("TOTAL ", G117)), Raw [1]Data!N117, TRIM(MID(G117, SEARCH("TOTAL ", G117)+6, SEARCH(" ", G117&amp;" ", SEARCH("TOTAL ", G117)+6) - SEARCH("TOTAL ", G117) - 6))), TRIM(MID(G117, SEARCH("QTY:", G117)+4, SEARCH(" ", G117, SEARCH("QTY:", G117)+4) - SEARCH("QTY:", G117) - 4)))</f>
        <v/>
      </c>
      <c r="M117" t="str">
        <f t="shared" si="12"/>
        <v/>
      </c>
      <c r="N117">
        <f t="shared" si="13"/>
        <v>0</v>
      </c>
      <c r="O117" t="str" cm="1">
        <f t="array" ref="O117">IF(ISERROR(SEARCH("USD ", G117)), Raw [1]Data!S117, TRIM(MID(G117, SEARCH("USD ", G117)+4, SEARCH(" ", G117&amp;" ", SEARCH("USD ", G117)+4) - SEARCH("USD ", G117) - 4)))</f>
        <v>1.23</v>
      </c>
      <c r="P117" t="e">
        <f t="shared" si="14"/>
        <v>#VALUE!</v>
      </c>
      <c r="Q117" t="e" cm="1">
        <f t="array" ref="Q117">Raw [1]Data!P117</f>
        <v>#NAME?</v>
      </c>
      <c r="R117" t="e" cm="1">
        <f t="array" ref="R117">Raw [1]Data!Q117</f>
        <v>#NAME?</v>
      </c>
      <c r="S117" t="e" cm="1">
        <f t="array" ref="S117">Raw [1]Data!T117</f>
        <v>#NAME?</v>
      </c>
      <c r="T117" t="e">
        <f t="shared" si="15"/>
        <v>#NAME?</v>
      </c>
      <c r="U117" t="e">
        <f t="shared" si="16"/>
        <v>#NAME?</v>
      </c>
      <c r="V117" t="str">
        <f t="shared" si="17"/>
        <v>Other</v>
      </c>
    </row>
    <row r="118" spans="1:22">
      <c r="A118" s="5" t="s">
        <v>12</v>
      </c>
      <c r="B118" s="2" t="s">
        <v>189</v>
      </c>
      <c r="C118">
        <f t="shared" si="9"/>
        <v>2025</v>
      </c>
      <c r="D118" s="2" t="s">
        <v>14</v>
      </c>
      <c r="E118" s="3" t="s">
        <v>15</v>
      </c>
      <c r="F118" t="str">
        <f t="shared" si="10"/>
        <v>73</v>
      </c>
      <c r="G118" s="2" t="s">
        <v>192</v>
      </c>
      <c r="H118" t="str">
        <f t="shared" si="11"/>
        <v xml:space="preserve">AM-321 </v>
      </c>
      <c r="I118" t="str" cm="1">
        <f t="array" ref="I118">IFERROR(INDEX(_xlfn.TEXTSPLIT(E118," "),1), "")</f>
        <v>73239990</v>
      </c>
      <c r="J118" t="s">
        <v>2827</v>
      </c>
      <c r="K118" t="str" cm="1">
        <f t="array" ref="K118">IF(ISERROR(SEARCH("QTY:", G118)), IF(ISERROR(SEARCH("TOTAL ", G118)), Raw [1]Data!N118, TRIM(MID(G118, SEARCH("TOTAL ", G118)+6, SEARCH(" ", G118&amp;" ", SEARCH("TOTAL ", G118)+6) - SEARCH("TOTAL ", G118) - 6))), TRIM(MID(G118, SEARCH("QTY:", G118)+4, SEARCH(" ", G118, SEARCH("QTY:", G118)+4) - SEARCH("QTY:", G118) - 4)))</f>
        <v>16560</v>
      </c>
      <c r="M118" t="str">
        <f t="shared" si="12"/>
        <v>16560</v>
      </c>
      <c r="N118">
        <f t="shared" si="13"/>
        <v>0</v>
      </c>
      <c r="O118" t="str" cm="1">
        <f t="array" ref="O118">IF(ISERROR(SEARCH("USD ", G118)), Raw [1]Data!S118, TRIM(MID(G118, SEARCH("USD ", G118)+4, SEARCH(" ", G118&amp;" ", SEARCH("USD ", G118)+4) - SEARCH("USD ", G118) - 4)))</f>
        <v>0.7142</v>
      </c>
      <c r="P118">
        <f t="shared" si="14"/>
        <v>11827.151999999998</v>
      </c>
      <c r="Q118" t="e" cm="1">
        <f t="array" ref="Q118">Raw [1]Data!P118</f>
        <v>#NAME?</v>
      </c>
      <c r="R118" t="e" cm="1">
        <f t="array" ref="R118">Raw [1]Data!Q118</f>
        <v>#NAME?</v>
      </c>
      <c r="S118" t="e" cm="1">
        <f t="array" ref="S118">Raw [1]Data!T118</f>
        <v>#NAME?</v>
      </c>
      <c r="T118" t="e">
        <f t="shared" si="15"/>
        <v>#NAME?</v>
      </c>
      <c r="U118" t="e">
        <f t="shared" si="16"/>
        <v>#NAME?</v>
      </c>
      <c r="V118" t="str">
        <f t="shared" si="17"/>
        <v>Other</v>
      </c>
    </row>
    <row r="119" spans="1:22">
      <c r="A119" s="5" t="s">
        <v>12</v>
      </c>
      <c r="B119" s="2" t="s">
        <v>193</v>
      </c>
      <c r="C119">
        <f t="shared" si="9"/>
        <v>2025</v>
      </c>
      <c r="D119" s="2" t="s">
        <v>14</v>
      </c>
      <c r="E119" s="3" t="s">
        <v>15</v>
      </c>
      <c r="F119" t="str">
        <f t="shared" si="10"/>
        <v>73</v>
      </c>
      <c r="G119" s="2" t="s">
        <v>144</v>
      </c>
      <c r="H119" t="str">
        <f t="shared" si="11"/>
        <v xml:space="preserve">RYX-02-026-3S </v>
      </c>
      <c r="I119" t="str" cm="1">
        <f t="array" ref="I119">IFERROR(INDEX(_xlfn.TEXTSPLIT(E119," "),1), "")</f>
        <v>73239990</v>
      </c>
      <c r="J119" t="s">
        <v>2781</v>
      </c>
      <c r="K119" t="e" cm="1">
        <f t="array" ref="K119">IF(ISERROR(SEARCH("QTY:", G119)), IF(ISERROR(SEARCH("TOTAL ", G119)), Raw [1]Data!N119, TRIM(MID(G119, SEARCH("TOTAL ", G119)+6, SEARCH(" ", G119&amp;" ", SEARCH("TOTAL ", G119)+6) - SEARCH("TOTAL ", G119) - 6))), TRIM(MID(G119, SEARCH("QTY:", G119)+4, SEARCH(" ", G119, SEARCH("QTY:", G119)+4) - SEARCH("QTY:", G119) - 4)))</f>
        <v>#NAME?</v>
      </c>
      <c r="M119" t="e">
        <f t="shared" si="12"/>
        <v>#NAME?</v>
      </c>
      <c r="N119">
        <f t="shared" si="13"/>
        <v>0</v>
      </c>
      <c r="O119" t="e" cm="1">
        <f t="array" ref="O119">IF(ISERROR(SEARCH("USD ", G119)), Raw [1]Data!S119, TRIM(MID(G119, SEARCH("USD ", G119)+4, SEARCH(" ", G119&amp;" ", SEARCH("USD ", G119)+4) - SEARCH("USD ", G119) - 4)))</f>
        <v>#NAME?</v>
      </c>
      <c r="P119" t="e">
        <f t="shared" si="14"/>
        <v>#NAME?</v>
      </c>
      <c r="Q119" t="e" cm="1">
        <f t="array" ref="Q119">Raw [1]Data!P119</f>
        <v>#NAME?</v>
      </c>
      <c r="R119" t="e" cm="1">
        <f t="array" ref="R119">Raw [1]Data!Q119</f>
        <v>#NAME?</v>
      </c>
      <c r="S119" t="e" cm="1">
        <f t="array" ref="S119">Raw [1]Data!T119</f>
        <v>#NAME?</v>
      </c>
      <c r="T119" t="e">
        <f t="shared" si="15"/>
        <v>#NAME?</v>
      </c>
      <c r="U119" t="e">
        <f t="shared" si="16"/>
        <v>#NAME?</v>
      </c>
      <c r="V119" t="str">
        <f t="shared" si="17"/>
        <v>Other</v>
      </c>
    </row>
    <row r="120" spans="1:22">
      <c r="A120" s="5" t="s">
        <v>12</v>
      </c>
      <c r="B120" s="2" t="s">
        <v>194</v>
      </c>
      <c r="C120">
        <f t="shared" si="9"/>
        <v>2025</v>
      </c>
      <c r="D120" s="2" t="s">
        <v>14</v>
      </c>
      <c r="E120" s="3" t="s">
        <v>18</v>
      </c>
      <c r="F120" t="str">
        <f t="shared" si="10"/>
        <v>73</v>
      </c>
      <c r="G120" s="2" t="s">
        <v>101</v>
      </c>
      <c r="H120" t="str">
        <f t="shared" si="11"/>
        <v xml:space="preserve">STEEL </v>
      </c>
      <c r="I120" t="str" cm="1">
        <f t="array" ref="I120">IFERROR(INDEX(_xlfn.TEXTSPLIT(E120," "),1), "")</f>
        <v>73231000</v>
      </c>
      <c r="J120" t="s">
        <v>2800</v>
      </c>
      <c r="K120" t="str" cm="1">
        <f t="array" ref="K120">IF(ISERROR(SEARCH("QTY:", G120)), IF(ISERROR(SEARCH("TOTAL ", G120)), Raw [1]Data!N120, TRIM(MID(G120, SEARCH("TOTAL ", G120)+6, SEARCH(" ", G120&amp;" ", SEARCH("TOTAL ", G120)+6) - SEARCH("TOTAL ", G120) - 6))), TRIM(MID(G120, SEARCH("QTY:", G120)+4, SEARCH(" ", G120, SEARCH("QTY:", G120)+4) - SEARCH("QTY:", G120) - 4)))</f>
        <v/>
      </c>
      <c r="M120" t="str">
        <f t="shared" si="12"/>
        <v/>
      </c>
      <c r="N120">
        <f t="shared" si="13"/>
        <v>0</v>
      </c>
      <c r="O120" t="str" cm="1">
        <f t="array" ref="O120">IF(ISERROR(SEARCH("USD ", G120)), Raw [1]Data!S120, TRIM(MID(G120, SEARCH("USD ", G120)+4, SEARCH(" ", G120&amp;" ", SEARCH("USD ", G120)+4) - SEARCH("USD ", G120) - 4)))</f>
        <v>0.142PER</v>
      </c>
      <c r="P120" t="e">
        <f t="shared" si="14"/>
        <v>#VALUE!</v>
      </c>
      <c r="Q120" t="e" cm="1">
        <f t="array" ref="Q120">Raw [1]Data!P120</f>
        <v>#NAME?</v>
      </c>
      <c r="R120" t="e" cm="1">
        <f t="array" ref="R120">Raw [1]Data!Q120</f>
        <v>#NAME?</v>
      </c>
      <c r="S120" t="e" cm="1">
        <f t="array" ref="S120">Raw [1]Data!T120</f>
        <v>#NAME?</v>
      </c>
      <c r="T120" t="e">
        <f t="shared" si="15"/>
        <v>#NAME?</v>
      </c>
      <c r="U120" t="e">
        <f t="shared" si="16"/>
        <v>#NAME?</v>
      </c>
      <c r="V120" t="str">
        <f t="shared" si="17"/>
        <v>Other</v>
      </c>
    </row>
    <row r="121" spans="1:22">
      <c r="A121" s="5" t="s">
        <v>12</v>
      </c>
      <c r="B121" s="2" t="s">
        <v>195</v>
      </c>
      <c r="C121">
        <f t="shared" si="9"/>
        <v>2025</v>
      </c>
      <c r="D121" s="2" t="s">
        <v>14</v>
      </c>
      <c r="E121" s="3" t="s">
        <v>15</v>
      </c>
      <c r="F121" t="str">
        <f t="shared" si="10"/>
        <v>73</v>
      </c>
      <c r="G121" s="2" t="s">
        <v>196</v>
      </c>
      <c r="H121" t="str">
        <f t="shared" si="11"/>
        <v xml:space="preserve">STEEL </v>
      </c>
      <c r="I121" t="str" cm="1">
        <f t="array" ref="I121">IFERROR(INDEX(_xlfn.TEXTSPLIT(E121," "),1), "")</f>
        <v>73239990</v>
      </c>
      <c r="J121" t="s">
        <v>2828</v>
      </c>
      <c r="K121" t="str" cm="1">
        <f t="array" ref="K121">IF(ISERROR(SEARCH("QTY:", G121)), IF(ISERROR(SEARCH("TOTAL ", G121)), Raw [1]Data!N121, TRIM(MID(G121, SEARCH("TOTAL ", G121)+6, SEARCH(" ", G121&amp;" ", SEARCH("TOTAL ", G121)+6) - SEARCH("TOTAL ", G121) - 6))), TRIM(MID(G121, SEARCH("QTY:", G121)+4, SEARCH(" ", G121, SEARCH("QTY:", G121)+4) - SEARCH("QTY:", G121) - 4)))</f>
        <v/>
      </c>
      <c r="M121" t="str">
        <f t="shared" si="12"/>
        <v/>
      </c>
      <c r="N121">
        <f t="shared" si="13"/>
        <v>0</v>
      </c>
      <c r="O121" t="str" cm="1">
        <f t="array" ref="O121">IF(ISERROR(SEARCH("USD ", G121)), Raw [1]Data!S121, TRIM(MID(G121, SEARCH("USD ", G121)+4, SEARCH(" ", G121&amp;" ", SEARCH("USD ", G121)+4) - SEARCH("USD ", G121) - 4)))</f>
        <v>2.12</v>
      </c>
      <c r="P121" t="e">
        <f t="shared" si="14"/>
        <v>#VALUE!</v>
      </c>
      <c r="Q121" t="e" cm="1">
        <f t="array" ref="Q121">Raw [1]Data!P121</f>
        <v>#NAME?</v>
      </c>
      <c r="R121" t="e" cm="1">
        <f t="array" ref="R121">Raw [1]Data!Q121</f>
        <v>#NAME?</v>
      </c>
      <c r="S121" t="e" cm="1">
        <f t="array" ref="S121">Raw [1]Data!T121</f>
        <v>#NAME?</v>
      </c>
      <c r="T121" t="e">
        <f t="shared" si="15"/>
        <v>#NAME?</v>
      </c>
      <c r="U121" t="e">
        <f t="shared" si="16"/>
        <v>#NAME?</v>
      </c>
      <c r="V121" t="str">
        <f t="shared" si="17"/>
        <v>Other</v>
      </c>
    </row>
    <row r="122" spans="1:22">
      <c r="A122" s="5" t="s">
        <v>12</v>
      </c>
      <c r="B122" s="2" t="s">
        <v>195</v>
      </c>
      <c r="C122">
        <f t="shared" si="9"/>
        <v>2025</v>
      </c>
      <c r="D122" s="2" t="s">
        <v>14</v>
      </c>
      <c r="E122" s="3" t="s">
        <v>15</v>
      </c>
      <c r="F122" t="str">
        <f t="shared" si="10"/>
        <v>73</v>
      </c>
      <c r="G122" s="2" t="s">
        <v>197</v>
      </c>
      <c r="H122" t="str">
        <f t="shared" si="11"/>
        <v xml:space="preserve">STEEL </v>
      </c>
      <c r="I122" t="str" cm="1">
        <f t="array" ref="I122">IFERROR(INDEX(_xlfn.TEXTSPLIT(E122," "),1), "")</f>
        <v>73239990</v>
      </c>
      <c r="J122" t="s">
        <v>2820</v>
      </c>
      <c r="K122" t="str" cm="1">
        <f t="array" ref="K122">IF(ISERROR(SEARCH("QTY:", G122)), IF(ISERROR(SEARCH("TOTAL ", G122)), Raw [1]Data!N122, TRIM(MID(G122, SEARCH("TOTAL ", G122)+6, SEARCH(" ", G122&amp;" ", SEARCH("TOTAL ", G122)+6) - SEARCH("TOTAL ", G122) - 6))), TRIM(MID(G122, SEARCH("QTY:", G122)+4, SEARCH(" ", G122, SEARCH("QTY:", G122)+4) - SEARCH("QTY:", G122) - 4)))</f>
        <v/>
      </c>
      <c r="M122" t="str">
        <f t="shared" si="12"/>
        <v/>
      </c>
      <c r="N122">
        <f t="shared" si="13"/>
        <v>0</v>
      </c>
      <c r="O122" t="str" cm="1">
        <f t="array" ref="O122">IF(ISERROR(SEARCH("USD ", G122)), Raw [1]Data!S122, TRIM(MID(G122, SEARCH("USD ", G122)+4, SEARCH(" ", G122&amp;" ", SEARCH("USD ", G122)+4) - SEARCH("USD ", G122) - 4)))</f>
        <v>2.15</v>
      </c>
      <c r="P122" t="e">
        <f t="shared" si="14"/>
        <v>#VALUE!</v>
      </c>
      <c r="Q122" t="e" cm="1">
        <f t="array" ref="Q122">Raw [1]Data!P122</f>
        <v>#NAME?</v>
      </c>
      <c r="R122" t="e" cm="1">
        <f t="array" ref="R122">Raw [1]Data!Q122</f>
        <v>#NAME?</v>
      </c>
      <c r="S122" t="e" cm="1">
        <f t="array" ref="S122">Raw [1]Data!T122</f>
        <v>#NAME?</v>
      </c>
      <c r="T122" t="e">
        <f t="shared" si="15"/>
        <v>#NAME?</v>
      </c>
      <c r="U122" t="e">
        <f t="shared" si="16"/>
        <v>#NAME?</v>
      </c>
      <c r="V122" t="str">
        <f t="shared" si="17"/>
        <v>Other</v>
      </c>
    </row>
    <row r="123" spans="1:22">
      <c r="A123" s="5" t="s">
        <v>12</v>
      </c>
      <c r="B123" s="2" t="s">
        <v>195</v>
      </c>
      <c r="C123">
        <f t="shared" si="9"/>
        <v>2025</v>
      </c>
      <c r="D123" s="2" t="s">
        <v>14</v>
      </c>
      <c r="E123" s="3" t="s">
        <v>15</v>
      </c>
      <c r="F123" t="str">
        <f t="shared" si="10"/>
        <v>73</v>
      </c>
      <c r="G123" s="2" t="s">
        <v>198</v>
      </c>
      <c r="H123" t="str">
        <f t="shared" si="11"/>
        <v xml:space="preserve">STEEL </v>
      </c>
      <c r="I123" t="str" cm="1">
        <f t="array" ref="I123">IFERROR(INDEX(_xlfn.TEXTSPLIT(E123," "),1), "")</f>
        <v>73239990</v>
      </c>
      <c r="J123" t="s">
        <v>2819</v>
      </c>
      <c r="K123" t="str" cm="1">
        <f t="array" ref="K123">IF(ISERROR(SEARCH("QTY:", G123)), IF(ISERROR(SEARCH("TOTAL ", G123)), Raw [1]Data!N123, TRIM(MID(G123, SEARCH("TOTAL ", G123)+6, SEARCH(" ", G123&amp;" ", SEARCH("TOTAL ", G123)+6) - SEARCH("TOTAL ", G123) - 6))), TRIM(MID(G123, SEARCH("QTY:", G123)+4, SEARCH(" ", G123, SEARCH("QTY:", G123)+4) - SEARCH("QTY:", G123) - 4)))</f>
        <v/>
      </c>
      <c r="M123" t="str">
        <f t="shared" si="12"/>
        <v/>
      </c>
      <c r="N123">
        <f t="shared" si="13"/>
        <v>0</v>
      </c>
      <c r="O123" t="str" cm="1">
        <f t="array" ref="O123">IF(ISERROR(SEARCH("USD ", G123)), Raw [1]Data!S123, TRIM(MID(G123, SEARCH("USD ", G123)+4, SEARCH(" ", G123&amp;" ", SEARCH("USD ", G123)+4) - SEARCH("USD ", G123) - 4)))</f>
        <v>1.37</v>
      </c>
      <c r="P123" t="e">
        <f t="shared" si="14"/>
        <v>#VALUE!</v>
      </c>
      <c r="Q123" t="e" cm="1">
        <f t="array" ref="Q123">Raw [1]Data!P123</f>
        <v>#NAME?</v>
      </c>
      <c r="R123" t="e" cm="1">
        <f t="array" ref="R123">Raw [1]Data!Q123</f>
        <v>#NAME?</v>
      </c>
      <c r="S123" t="e" cm="1">
        <f t="array" ref="S123">Raw [1]Data!T123</f>
        <v>#NAME?</v>
      </c>
      <c r="T123" t="e">
        <f t="shared" si="15"/>
        <v>#NAME?</v>
      </c>
      <c r="U123" t="e">
        <f t="shared" si="16"/>
        <v>#NAME?</v>
      </c>
      <c r="V123" t="str">
        <f t="shared" si="17"/>
        <v>Other</v>
      </c>
    </row>
    <row r="124" spans="1:22">
      <c r="A124" s="5" t="s">
        <v>12</v>
      </c>
      <c r="B124" s="2" t="s">
        <v>199</v>
      </c>
      <c r="C124">
        <f t="shared" si="9"/>
        <v>2025</v>
      </c>
      <c r="D124" s="2" t="s">
        <v>14</v>
      </c>
      <c r="E124" s="3" t="s">
        <v>18</v>
      </c>
      <c r="F124" t="str">
        <f t="shared" si="10"/>
        <v>73</v>
      </c>
      <c r="G124" s="2" t="s">
        <v>200</v>
      </c>
      <c r="H124" t="str">
        <f t="shared" si="11"/>
        <v xml:space="preserve">STEEL </v>
      </c>
      <c r="I124" t="str" cm="1">
        <f t="array" ref="I124">IFERROR(INDEX(_xlfn.TEXTSPLIT(E124," "),1), "")</f>
        <v>73231000</v>
      </c>
      <c r="J124" t="s">
        <v>2796</v>
      </c>
      <c r="K124" t="str" cm="1">
        <f t="array" ref="K124">IF(ISERROR(SEARCH("QTY:", G124)), IF(ISERROR(SEARCH("TOTAL ", G124)), Raw [1]Data!N124, TRIM(MID(G124, SEARCH("TOTAL ", G124)+6, SEARCH(" ", G124&amp;" ", SEARCH("TOTAL ", G124)+6) - SEARCH("TOTAL ", G124) - 6))), TRIM(MID(G124, SEARCH("QTY:", G124)+4, SEARCH(" ", G124, SEARCH("QTY:", G124)+4) - SEARCH("QTY:", G124) - 4)))</f>
        <v/>
      </c>
      <c r="M124" t="str">
        <f t="shared" si="12"/>
        <v/>
      </c>
      <c r="N124">
        <f t="shared" si="13"/>
        <v>0</v>
      </c>
      <c r="O124" t="e" cm="1">
        <f t="array" ref="O124">IF(ISERROR(SEARCH("USD ", G124)), Raw [1]Data!S124, TRIM(MID(G124, SEARCH("USD ", G124)+4, SEARCH(" ", G124&amp;" ", SEARCH("USD ", G124)+4) - SEARCH("USD ", G124) - 4)))</f>
        <v>#NAME?</v>
      </c>
      <c r="P124" t="e">
        <f t="shared" si="14"/>
        <v>#NAME?</v>
      </c>
      <c r="Q124" t="e" cm="1">
        <f t="array" ref="Q124">Raw [1]Data!P124</f>
        <v>#NAME?</v>
      </c>
      <c r="R124" t="e" cm="1">
        <f t="array" ref="R124">Raw [1]Data!Q124</f>
        <v>#NAME?</v>
      </c>
      <c r="S124" t="e" cm="1">
        <f t="array" ref="S124">Raw [1]Data!T124</f>
        <v>#NAME?</v>
      </c>
      <c r="T124" t="e">
        <f t="shared" si="15"/>
        <v>#NAME?</v>
      </c>
      <c r="U124" t="e">
        <f t="shared" si="16"/>
        <v>#NAME?</v>
      </c>
      <c r="V124" t="str">
        <f t="shared" si="17"/>
        <v>Other</v>
      </c>
    </row>
    <row r="125" spans="1:22">
      <c r="A125" s="5" t="s">
        <v>12</v>
      </c>
      <c r="B125" s="2" t="s">
        <v>201</v>
      </c>
      <c r="C125">
        <f t="shared" si="9"/>
        <v>2025</v>
      </c>
      <c r="D125" s="2" t="s">
        <v>14</v>
      </c>
      <c r="E125" s="3" t="s">
        <v>15</v>
      </c>
      <c r="F125" t="str">
        <f t="shared" si="10"/>
        <v>73</v>
      </c>
      <c r="G125" s="2" t="s">
        <v>202</v>
      </c>
      <c r="H125" t="str">
        <f t="shared" si="11"/>
        <v xml:space="preserve">STEEL </v>
      </c>
      <c r="I125" t="str" cm="1">
        <f t="array" ref="I125">IFERROR(INDEX(_xlfn.TEXTSPLIT(E125," "),1), "")</f>
        <v>73239990</v>
      </c>
      <c r="J125" t="s">
        <v>2828</v>
      </c>
      <c r="K125" t="e" cm="1">
        <f t="array" ref="K125">IF(ISERROR(SEARCH("QTY:", G125)), IF(ISERROR(SEARCH("TOTAL ", G125)), Raw [1]Data!N125, TRIM(MID(G125, SEARCH("TOTAL ", G125)+6, SEARCH(" ", G125&amp;" ", SEARCH("TOTAL ", G125)+6) - SEARCH("TOTAL ", G125) - 6))), TRIM(MID(G125, SEARCH("QTY:", G125)+4, SEARCH(" ", G125, SEARCH("QTY:", G125)+4) - SEARCH("QTY:", G125) - 4)))</f>
        <v>#NAME?</v>
      </c>
      <c r="M125" t="e">
        <f t="shared" si="12"/>
        <v>#NAME?</v>
      </c>
      <c r="N125">
        <f t="shared" si="13"/>
        <v>0</v>
      </c>
      <c r="O125" t="str" cm="1">
        <f t="array" ref="O125">IF(ISERROR(SEARCH("USD ", G125)), Raw [1]Data!S125, TRIM(MID(G125, SEARCH("USD ", G125)+4, SEARCH(" ", G125&amp;" ", SEARCH("USD ", G125)+4) - SEARCH("USD ", G125) - 4)))</f>
        <v>:</v>
      </c>
      <c r="P125" t="e">
        <f t="shared" si="14"/>
        <v>#VALUE!</v>
      </c>
      <c r="Q125" t="e" cm="1">
        <f t="array" ref="Q125">Raw [1]Data!P125</f>
        <v>#NAME?</v>
      </c>
      <c r="R125" t="e" cm="1">
        <f t="array" ref="R125">Raw [1]Data!Q125</f>
        <v>#NAME?</v>
      </c>
      <c r="S125" t="e" cm="1">
        <f t="array" ref="S125">Raw [1]Data!T125</f>
        <v>#NAME?</v>
      </c>
      <c r="T125" t="e">
        <f t="shared" si="15"/>
        <v>#NAME?</v>
      </c>
      <c r="U125" t="e">
        <f t="shared" si="16"/>
        <v>#NAME?</v>
      </c>
      <c r="V125" t="str">
        <f t="shared" si="17"/>
        <v>Other</v>
      </c>
    </row>
    <row r="126" spans="1:22">
      <c r="A126" s="5" t="s">
        <v>12</v>
      </c>
      <c r="B126" s="2" t="s">
        <v>201</v>
      </c>
      <c r="C126">
        <f t="shared" si="9"/>
        <v>2025</v>
      </c>
      <c r="D126" s="2" t="s">
        <v>14</v>
      </c>
      <c r="E126" s="3" t="s">
        <v>15</v>
      </c>
      <c r="F126" t="str">
        <f t="shared" si="10"/>
        <v>73</v>
      </c>
      <c r="G126" s="2" t="s">
        <v>203</v>
      </c>
      <c r="H126" t="str">
        <f t="shared" si="11"/>
        <v xml:space="preserve">STEEL </v>
      </c>
      <c r="I126" t="str" cm="1">
        <f t="array" ref="I126">IFERROR(INDEX(_xlfn.TEXTSPLIT(E126," "),1), "")</f>
        <v>73239990</v>
      </c>
      <c r="J126" t="s">
        <v>2825</v>
      </c>
      <c r="K126" t="e" cm="1">
        <f t="array" ref="K126">IF(ISERROR(SEARCH("QTY:", G126)), IF(ISERROR(SEARCH("TOTAL ", G126)), Raw [1]Data!N126, TRIM(MID(G126, SEARCH("TOTAL ", G126)+6, SEARCH(" ", G126&amp;" ", SEARCH("TOTAL ", G126)+6) - SEARCH("TOTAL ", G126) - 6))), TRIM(MID(G126, SEARCH("QTY:", G126)+4, SEARCH(" ", G126, SEARCH("QTY:", G126)+4) - SEARCH("QTY:", G126) - 4)))</f>
        <v>#NAME?</v>
      </c>
      <c r="M126" t="e">
        <f t="shared" si="12"/>
        <v>#NAME?</v>
      </c>
      <c r="N126">
        <f t="shared" si="13"/>
        <v>0</v>
      </c>
      <c r="O126" t="str" cm="1">
        <f t="array" ref="O126">IF(ISERROR(SEARCH("USD ", G126)), Raw [1]Data!S126, TRIM(MID(G126, SEARCH("USD ", G126)+4, SEARCH(" ", G126&amp;" ", SEARCH("USD ", G126)+4) - SEARCH("USD ", G126) - 4)))</f>
        <v>:</v>
      </c>
      <c r="P126" t="e">
        <f t="shared" si="14"/>
        <v>#VALUE!</v>
      </c>
      <c r="Q126" t="e" cm="1">
        <f t="array" ref="Q126">Raw [1]Data!P126</f>
        <v>#NAME?</v>
      </c>
      <c r="R126" t="e" cm="1">
        <f t="array" ref="R126">Raw [1]Data!Q126</f>
        <v>#NAME?</v>
      </c>
      <c r="S126" t="e" cm="1">
        <f t="array" ref="S126">Raw [1]Data!T126</f>
        <v>#NAME?</v>
      </c>
      <c r="T126" t="e">
        <f t="shared" si="15"/>
        <v>#NAME?</v>
      </c>
      <c r="U126" t="e">
        <f t="shared" si="16"/>
        <v>#NAME?</v>
      </c>
      <c r="V126" t="str">
        <f t="shared" si="17"/>
        <v>Other</v>
      </c>
    </row>
    <row r="127" spans="1:22">
      <c r="A127" s="5" t="s">
        <v>12</v>
      </c>
      <c r="B127" s="2" t="s">
        <v>201</v>
      </c>
      <c r="C127">
        <f t="shared" si="9"/>
        <v>2025</v>
      </c>
      <c r="D127" s="2" t="s">
        <v>14</v>
      </c>
      <c r="E127" s="3" t="s">
        <v>15</v>
      </c>
      <c r="F127" t="str">
        <f t="shared" si="10"/>
        <v>73</v>
      </c>
      <c r="G127" s="2" t="s">
        <v>204</v>
      </c>
      <c r="H127" t="str">
        <f t="shared" si="11"/>
        <v xml:space="preserve">STEEL </v>
      </c>
      <c r="I127" t="str" cm="1">
        <f t="array" ref="I127">IFERROR(INDEX(_xlfn.TEXTSPLIT(E127," "),1), "")</f>
        <v>73239990</v>
      </c>
      <c r="J127" t="s">
        <v>2824</v>
      </c>
      <c r="K127" t="e" cm="1">
        <f t="array" ref="K127">IF(ISERROR(SEARCH("QTY:", G127)), IF(ISERROR(SEARCH("TOTAL ", G127)), Raw [1]Data!N127, TRIM(MID(G127, SEARCH("TOTAL ", G127)+6, SEARCH(" ", G127&amp;" ", SEARCH("TOTAL ", G127)+6) - SEARCH("TOTAL ", G127) - 6))), TRIM(MID(G127, SEARCH("QTY:", G127)+4, SEARCH(" ", G127, SEARCH("QTY:", G127)+4) - SEARCH("QTY:", G127) - 4)))</f>
        <v>#NAME?</v>
      </c>
      <c r="M127" t="e">
        <f t="shared" si="12"/>
        <v>#NAME?</v>
      </c>
      <c r="N127">
        <f t="shared" si="13"/>
        <v>0</v>
      </c>
      <c r="O127" t="str" cm="1">
        <f t="array" ref="O127">IF(ISERROR(SEARCH("USD ", G127)), Raw [1]Data!S127, TRIM(MID(G127, SEARCH("USD ", G127)+4, SEARCH(" ", G127&amp;" ", SEARCH("USD ", G127)+4) - SEARCH("USD ", G127) - 4)))</f>
        <v>:</v>
      </c>
      <c r="P127" t="e">
        <f t="shared" si="14"/>
        <v>#VALUE!</v>
      </c>
      <c r="Q127" t="e" cm="1">
        <f t="array" ref="Q127">Raw [1]Data!P127</f>
        <v>#NAME?</v>
      </c>
      <c r="R127" t="e" cm="1">
        <f t="array" ref="R127">Raw [1]Data!Q127</f>
        <v>#NAME?</v>
      </c>
      <c r="S127" t="e" cm="1">
        <f t="array" ref="S127">Raw [1]Data!T127</f>
        <v>#NAME?</v>
      </c>
      <c r="T127" t="e">
        <f t="shared" si="15"/>
        <v>#NAME?</v>
      </c>
      <c r="U127" t="e">
        <f t="shared" si="16"/>
        <v>#NAME?</v>
      </c>
      <c r="V127" t="str">
        <f t="shared" si="17"/>
        <v>Other</v>
      </c>
    </row>
    <row r="128" spans="1:22">
      <c r="A128" s="5" t="s">
        <v>12</v>
      </c>
      <c r="B128" s="2" t="s">
        <v>201</v>
      </c>
      <c r="C128">
        <f t="shared" si="9"/>
        <v>2025</v>
      </c>
      <c r="D128" s="2" t="s">
        <v>14</v>
      </c>
      <c r="E128" s="3" t="s">
        <v>15</v>
      </c>
      <c r="F128" t="str">
        <f t="shared" si="10"/>
        <v>73</v>
      </c>
      <c r="G128" s="2" t="s">
        <v>205</v>
      </c>
      <c r="H128" t="str">
        <f t="shared" si="11"/>
        <v xml:space="preserve">STEEL </v>
      </c>
      <c r="I128" t="str" cm="1">
        <f t="array" ref="I128">IFERROR(INDEX(_xlfn.TEXTSPLIT(E128," "),1), "")</f>
        <v>73239990</v>
      </c>
      <c r="J128" t="s">
        <v>2820</v>
      </c>
      <c r="K128" t="e" cm="1">
        <f t="array" ref="K128">IF(ISERROR(SEARCH("QTY:", G128)), IF(ISERROR(SEARCH("TOTAL ", G128)), Raw [1]Data!N128, TRIM(MID(G128, SEARCH("TOTAL ", G128)+6, SEARCH(" ", G128&amp;" ", SEARCH("TOTAL ", G128)+6) - SEARCH("TOTAL ", G128) - 6))), TRIM(MID(G128, SEARCH("QTY:", G128)+4, SEARCH(" ", G128, SEARCH("QTY:", G128)+4) - SEARCH("QTY:", G128) - 4)))</f>
        <v>#NAME?</v>
      </c>
      <c r="M128" t="e">
        <f t="shared" si="12"/>
        <v>#NAME?</v>
      </c>
      <c r="N128">
        <f t="shared" si="13"/>
        <v>0</v>
      </c>
      <c r="O128" t="str" cm="1">
        <f t="array" ref="O128">IF(ISERROR(SEARCH("USD ", G128)), Raw [1]Data!S128, TRIM(MID(G128, SEARCH("USD ", G128)+4, SEARCH(" ", G128&amp;" ", SEARCH("USD ", G128)+4) - SEARCH("USD ", G128) - 4)))</f>
        <v>:</v>
      </c>
      <c r="P128" t="e">
        <f t="shared" si="14"/>
        <v>#VALUE!</v>
      </c>
      <c r="Q128" t="e" cm="1">
        <f t="array" ref="Q128">Raw [1]Data!P128</f>
        <v>#NAME?</v>
      </c>
      <c r="R128" t="e" cm="1">
        <f t="array" ref="R128">Raw [1]Data!Q128</f>
        <v>#NAME?</v>
      </c>
      <c r="S128" t="e" cm="1">
        <f t="array" ref="S128">Raw [1]Data!T128</f>
        <v>#NAME?</v>
      </c>
      <c r="T128" t="e">
        <f t="shared" si="15"/>
        <v>#NAME?</v>
      </c>
      <c r="U128" t="e">
        <f t="shared" si="16"/>
        <v>#NAME?</v>
      </c>
      <c r="V128" t="str">
        <f t="shared" si="17"/>
        <v>Other</v>
      </c>
    </row>
    <row r="129" spans="1:22">
      <c r="A129" s="5" t="s">
        <v>12</v>
      </c>
      <c r="B129" s="2" t="s">
        <v>201</v>
      </c>
      <c r="C129">
        <f t="shared" si="9"/>
        <v>2025</v>
      </c>
      <c r="D129" s="2" t="s">
        <v>14</v>
      </c>
      <c r="E129" s="3" t="s">
        <v>15</v>
      </c>
      <c r="F129" t="str">
        <f t="shared" si="10"/>
        <v>73</v>
      </c>
      <c r="G129" s="2" t="s">
        <v>206</v>
      </c>
      <c r="H129" t="str">
        <f t="shared" si="11"/>
        <v xml:space="preserve">STEEL </v>
      </c>
      <c r="I129" t="str" cm="1">
        <f t="array" ref="I129">IFERROR(INDEX(_xlfn.TEXTSPLIT(E129," "),1), "")</f>
        <v>73239990</v>
      </c>
      <c r="J129" t="s">
        <v>2829</v>
      </c>
      <c r="K129" t="e" cm="1">
        <f t="array" ref="K129">IF(ISERROR(SEARCH("QTY:", G129)), IF(ISERROR(SEARCH("TOTAL ", G129)), Raw [1]Data!N129, TRIM(MID(G129, SEARCH("TOTAL ", G129)+6, SEARCH(" ", G129&amp;" ", SEARCH("TOTAL ", G129)+6) - SEARCH("TOTAL ", G129) - 6))), TRIM(MID(G129, SEARCH("QTY:", G129)+4, SEARCH(" ", G129, SEARCH("QTY:", G129)+4) - SEARCH("QTY:", G129) - 4)))</f>
        <v>#NAME?</v>
      </c>
      <c r="M129" t="e">
        <f t="shared" si="12"/>
        <v>#NAME?</v>
      </c>
      <c r="N129">
        <f t="shared" si="13"/>
        <v>0</v>
      </c>
      <c r="O129" t="str" cm="1">
        <f t="array" ref="O129">IF(ISERROR(SEARCH("USD ", G129)), Raw [1]Data!S129, TRIM(MID(G129, SEARCH("USD ", G129)+4, SEARCH(" ", G129&amp;" ", SEARCH("USD ", G129)+4) - SEARCH("USD ", G129) - 4)))</f>
        <v>:</v>
      </c>
      <c r="P129" t="e">
        <f t="shared" si="14"/>
        <v>#VALUE!</v>
      </c>
      <c r="Q129" t="e" cm="1">
        <f t="array" ref="Q129">Raw [1]Data!P129</f>
        <v>#NAME?</v>
      </c>
      <c r="R129" t="e" cm="1">
        <f t="array" ref="R129">Raw [1]Data!Q129</f>
        <v>#NAME?</v>
      </c>
      <c r="S129" t="e" cm="1">
        <f t="array" ref="S129">Raw [1]Data!T129</f>
        <v>#NAME?</v>
      </c>
      <c r="T129" t="e">
        <f t="shared" si="15"/>
        <v>#NAME?</v>
      </c>
      <c r="U129" t="e">
        <f t="shared" si="16"/>
        <v>#NAME?</v>
      </c>
      <c r="V129" t="str">
        <f t="shared" si="17"/>
        <v>Other</v>
      </c>
    </row>
    <row r="130" spans="1:22">
      <c r="A130" s="5" t="s">
        <v>12</v>
      </c>
      <c r="B130" s="2" t="s">
        <v>201</v>
      </c>
      <c r="C130">
        <f t="shared" si="9"/>
        <v>2025</v>
      </c>
      <c r="D130" s="2" t="s">
        <v>14</v>
      </c>
      <c r="E130" s="3" t="s">
        <v>15</v>
      </c>
      <c r="F130" t="str">
        <f t="shared" si="10"/>
        <v>73</v>
      </c>
      <c r="G130" s="2" t="s">
        <v>207</v>
      </c>
      <c r="H130" t="str">
        <f t="shared" si="11"/>
        <v xml:space="preserve">STEEL </v>
      </c>
      <c r="I130" t="str" cm="1">
        <f t="array" ref="I130">IFERROR(INDEX(_xlfn.TEXTSPLIT(E130," "),1), "")</f>
        <v>73239990</v>
      </c>
      <c r="J130" t="s">
        <v>2823</v>
      </c>
      <c r="K130" t="e" cm="1">
        <f t="array" ref="K130">IF(ISERROR(SEARCH("QTY:", G130)), IF(ISERROR(SEARCH("TOTAL ", G130)), Raw [1]Data!N130, TRIM(MID(G130, SEARCH("TOTAL ", G130)+6, SEARCH(" ", G130&amp;" ", SEARCH("TOTAL ", G130)+6) - SEARCH("TOTAL ", G130) - 6))), TRIM(MID(G130, SEARCH("QTY:", G130)+4, SEARCH(" ", G130, SEARCH("QTY:", G130)+4) - SEARCH("QTY:", G130) - 4)))</f>
        <v>#NAME?</v>
      </c>
      <c r="M130" t="e">
        <f t="shared" si="12"/>
        <v>#NAME?</v>
      </c>
      <c r="N130">
        <f t="shared" si="13"/>
        <v>0</v>
      </c>
      <c r="O130" t="e" cm="1">
        <f t="array" ref="O130">IF(ISERROR(SEARCH("USD ", G130)), Raw [1]Data!S130, TRIM(MID(G130, SEARCH("USD ", G130)+4, SEARCH(" ", G130&amp;" ", SEARCH("USD ", G130)+4) - SEARCH("USD ", G130) - 4)))</f>
        <v>#NAME?</v>
      </c>
      <c r="P130" t="e">
        <f t="shared" si="14"/>
        <v>#NAME?</v>
      </c>
      <c r="Q130" t="e" cm="1">
        <f t="array" ref="Q130">Raw [1]Data!P130</f>
        <v>#NAME?</v>
      </c>
      <c r="R130" t="e" cm="1">
        <f t="array" ref="R130">Raw [1]Data!Q130</f>
        <v>#NAME?</v>
      </c>
      <c r="S130" t="e" cm="1">
        <f t="array" ref="S130">Raw [1]Data!T130</f>
        <v>#NAME?</v>
      </c>
      <c r="T130" t="e">
        <f t="shared" si="15"/>
        <v>#NAME?</v>
      </c>
      <c r="U130" t="e">
        <f t="shared" si="16"/>
        <v>#NAME?</v>
      </c>
      <c r="V130" t="str">
        <f t="shared" si="17"/>
        <v>Other</v>
      </c>
    </row>
    <row r="131" spans="1:22">
      <c r="A131" s="5" t="s">
        <v>12</v>
      </c>
      <c r="B131" s="2" t="s">
        <v>208</v>
      </c>
      <c r="C131">
        <f t="shared" ref="C131:C194" si="18">YEAR(B131)</f>
        <v>2025</v>
      </c>
      <c r="D131" s="2" t="s">
        <v>14</v>
      </c>
      <c r="E131" s="3" t="s">
        <v>15</v>
      </c>
      <c r="F131" t="str">
        <f t="shared" ref="F131:F194" si="19">LEFT(E131,2)</f>
        <v>73</v>
      </c>
      <c r="G131" s="2" t="s">
        <v>209</v>
      </c>
      <c r="H131" t="str">
        <f t="shared" ref="H131:H194" si="20">IFERROR(LEFT(G131, FIND(" ",G131)), "")</f>
        <v xml:space="preserve">STEEL </v>
      </c>
      <c r="I131" t="str" cm="1">
        <f t="array" ref="I131">IFERROR(INDEX(_xlfn.TEXTSPLIT(E131," "),1), "")</f>
        <v>73239990</v>
      </c>
      <c r="J131" t="s">
        <v>2810</v>
      </c>
      <c r="K131" t="str" cm="1">
        <f t="array" ref="K131">IF(ISERROR(SEARCH("QTY:", G131)), IF(ISERROR(SEARCH("TOTAL ", G131)), Raw [1]Data!N131, TRIM(MID(G131, SEARCH("TOTAL ", G131)+6, SEARCH(" ", G131&amp;" ", SEARCH("TOTAL ", G131)+6) - SEARCH("TOTAL ", G131) - 6))), TRIM(MID(G131, SEARCH("QTY:", G131)+4, SEARCH(" ", G131, SEARCH("QTY:", G131)+4) - SEARCH("QTY:", G131) - 4)))</f>
        <v/>
      </c>
      <c r="M131" t="str">
        <f t="shared" ref="M131:M194" si="21">K131</f>
        <v/>
      </c>
      <c r="N131">
        <f t="shared" ref="N131:N194" si="22">L131</f>
        <v>0</v>
      </c>
      <c r="O131" t="str" cm="1">
        <f t="array" ref="O131">IF(ISERROR(SEARCH("USD ", G131)), Raw [1]Data!S131, TRIM(MID(G131, SEARCH("USD ", G131)+4, SEARCH(" ", G131&amp;" ", SEARCH("USD ", G131)+4) - SEARCH("USD ", G131) - 4)))</f>
        <v>0.7133</v>
      </c>
      <c r="P131" t="e">
        <f t="shared" ref="P131:P194" si="23">O131*M131</f>
        <v>#VALUE!</v>
      </c>
      <c r="Q131" t="e" cm="1">
        <f t="array" ref="Q131">Raw [1]Data!P131</f>
        <v>#NAME?</v>
      </c>
      <c r="R131" t="e" cm="1">
        <f t="array" ref="R131">Raw [1]Data!Q131</f>
        <v>#NAME?</v>
      </c>
      <c r="S131" t="e" cm="1">
        <f t="array" ref="S131">Raw [1]Data!T131</f>
        <v>#NAME?</v>
      </c>
      <c r="T131" t="e">
        <f t="shared" ref="T131:T194" si="24">S131/M131</f>
        <v>#NAME?</v>
      </c>
      <c r="U131" t="e">
        <f t="shared" ref="U131:U194" si="25">IF(R131&lt;&gt;0, (S131/R131)*100, 0)</f>
        <v>#NAME?</v>
      </c>
      <c r="V131" t="str">
        <f t="shared" ref="V131:V194" si="26">IF(OR(E131=73239990,E131=73231000,E131=73239390),"Steel","Other")</f>
        <v>Other</v>
      </c>
    </row>
    <row r="132" spans="1:22">
      <c r="A132" s="5" t="s">
        <v>12</v>
      </c>
      <c r="B132" s="2" t="s">
        <v>208</v>
      </c>
      <c r="C132">
        <f t="shared" si="18"/>
        <v>2025</v>
      </c>
      <c r="D132" s="2" t="s">
        <v>14</v>
      </c>
      <c r="E132" s="3" t="s">
        <v>15</v>
      </c>
      <c r="F132" t="str">
        <f t="shared" si="19"/>
        <v>73</v>
      </c>
      <c r="G132" s="2" t="s">
        <v>210</v>
      </c>
      <c r="H132" t="str">
        <f t="shared" si="20"/>
        <v xml:space="preserve">STEEL </v>
      </c>
      <c r="I132" t="str" cm="1">
        <f t="array" ref="I132">IFERROR(INDEX(_xlfn.TEXTSPLIT(E132," "),1), "")</f>
        <v>73239990</v>
      </c>
      <c r="J132" t="s">
        <v>2801</v>
      </c>
      <c r="K132" t="e" cm="1">
        <f t="array" ref="K132">IF(ISERROR(SEARCH("QTY:", G132)), IF(ISERROR(SEARCH("TOTAL ", G132)), Raw [1]Data!N132, TRIM(MID(G132, SEARCH("TOTAL ", G132)+6, SEARCH(" ", G132&amp;" ", SEARCH("TOTAL ", G132)+6) - SEARCH("TOTAL ", G132) - 6))), TRIM(MID(G132, SEARCH("QTY:", G132)+4, SEARCH(" ", G132, SEARCH("QTY:", G132)+4) - SEARCH("QTY:", G132) - 4)))</f>
        <v>#NAME?</v>
      </c>
      <c r="M132" t="e">
        <f t="shared" si="21"/>
        <v>#NAME?</v>
      </c>
      <c r="N132">
        <f t="shared" si="22"/>
        <v>0</v>
      </c>
      <c r="O132" t="str" cm="1">
        <f t="array" ref="O132">IF(ISERROR(SEARCH("USD ", G132)), Raw [1]Data!S132, TRIM(MID(G132, SEARCH("USD ", G132)+4, SEARCH(" ", G132&amp;" ", SEARCH("USD ", G132)+4) - SEARCH("USD ", G132) - 4)))</f>
        <v>0.9876PER</v>
      </c>
      <c r="P132" t="e">
        <f t="shared" si="23"/>
        <v>#VALUE!</v>
      </c>
      <c r="Q132" t="e" cm="1">
        <f t="array" ref="Q132">Raw [1]Data!P132</f>
        <v>#NAME?</v>
      </c>
      <c r="R132" t="e" cm="1">
        <f t="array" ref="R132">Raw [1]Data!Q132</f>
        <v>#NAME?</v>
      </c>
      <c r="S132" t="e" cm="1">
        <f t="array" ref="S132">Raw [1]Data!T132</f>
        <v>#NAME?</v>
      </c>
      <c r="T132" t="e">
        <f t="shared" si="24"/>
        <v>#NAME?</v>
      </c>
      <c r="U132" t="e">
        <f t="shared" si="25"/>
        <v>#NAME?</v>
      </c>
      <c r="V132" t="str">
        <f t="shared" si="26"/>
        <v>Other</v>
      </c>
    </row>
    <row r="133" spans="1:22">
      <c r="A133" s="5" t="s">
        <v>12</v>
      </c>
      <c r="B133" s="2" t="s">
        <v>211</v>
      </c>
      <c r="C133">
        <f t="shared" si="18"/>
        <v>2025</v>
      </c>
      <c r="D133" s="2" t="s">
        <v>14</v>
      </c>
      <c r="E133" s="3" t="s">
        <v>15</v>
      </c>
      <c r="F133" t="str">
        <f t="shared" si="19"/>
        <v>73</v>
      </c>
      <c r="G133" s="2" t="s">
        <v>144</v>
      </c>
      <c r="H133" t="str">
        <f t="shared" si="20"/>
        <v xml:space="preserve">RYX-02-026-3S </v>
      </c>
      <c r="I133" t="str" cm="1">
        <f t="array" ref="I133">IFERROR(INDEX(_xlfn.TEXTSPLIT(E133," "),1), "")</f>
        <v>73239990</v>
      </c>
      <c r="J133" t="s">
        <v>2781</v>
      </c>
      <c r="K133" t="e" cm="1">
        <f t="array" ref="K133">IF(ISERROR(SEARCH("QTY:", G133)), IF(ISERROR(SEARCH("TOTAL ", G133)), Raw [1]Data!N133, TRIM(MID(G133, SEARCH("TOTAL ", G133)+6, SEARCH(" ", G133&amp;" ", SEARCH("TOTAL ", G133)+6) - SEARCH("TOTAL ", G133) - 6))), TRIM(MID(G133, SEARCH("QTY:", G133)+4, SEARCH(" ", G133, SEARCH("QTY:", G133)+4) - SEARCH("QTY:", G133) - 4)))</f>
        <v>#NAME?</v>
      </c>
      <c r="M133" t="e">
        <f t="shared" si="21"/>
        <v>#NAME?</v>
      </c>
      <c r="N133">
        <f t="shared" si="22"/>
        <v>0</v>
      </c>
      <c r="O133" t="e" cm="1">
        <f t="array" ref="O133">IF(ISERROR(SEARCH("USD ", G133)), Raw [1]Data!S133, TRIM(MID(G133, SEARCH("USD ", G133)+4, SEARCH(" ", G133&amp;" ", SEARCH("USD ", G133)+4) - SEARCH("USD ", G133) - 4)))</f>
        <v>#NAME?</v>
      </c>
      <c r="P133" t="e">
        <f t="shared" si="23"/>
        <v>#NAME?</v>
      </c>
      <c r="Q133" t="e" cm="1">
        <f t="array" ref="Q133">Raw [1]Data!P133</f>
        <v>#NAME?</v>
      </c>
      <c r="R133" t="e" cm="1">
        <f t="array" ref="R133">Raw [1]Data!Q133</f>
        <v>#NAME?</v>
      </c>
      <c r="S133" t="e" cm="1">
        <f t="array" ref="S133">Raw [1]Data!T133</f>
        <v>#NAME?</v>
      </c>
      <c r="T133" t="e">
        <f t="shared" si="24"/>
        <v>#NAME?</v>
      </c>
      <c r="U133" t="e">
        <f t="shared" si="25"/>
        <v>#NAME?</v>
      </c>
      <c r="V133" t="str">
        <f t="shared" si="26"/>
        <v>Other</v>
      </c>
    </row>
    <row r="134" spans="1:22">
      <c r="A134" s="5" t="s">
        <v>12</v>
      </c>
      <c r="B134" s="2" t="s">
        <v>212</v>
      </c>
      <c r="C134">
        <f t="shared" si="18"/>
        <v>2025</v>
      </c>
      <c r="D134" s="2" t="s">
        <v>14</v>
      </c>
      <c r="E134" s="3" t="s">
        <v>15</v>
      </c>
      <c r="F134" t="str">
        <f t="shared" si="19"/>
        <v>73</v>
      </c>
      <c r="G134" s="2" t="s">
        <v>213</v>
      </c>
      <c r="H134" t="str">
        <f t="shared" si="20"/>
        <v xml:space="preserve">STEEL </v>
      </c>
      <c r="I134" t="str" cm="1">
        <f t="array" ref="I134">IFERROR(INDEX(_xlfn.TEXTSPLIT(E134," "),1), "")</f>
        <v>73239990</v>
      </c>
      <c r="J134" t="s">
        <v>2830</v>
      </c>
      <c r="K134" t="str" cm="1">
        <f t="array" ref="K134">IF(ISERROR(SEARCH("QTY:", G134)), IF(ISERROR(SEARCH("TOTAL ", G134)), Raw [1]Data!N134, TRIM(MID(G134, SEARCH("TOTAL ", G134)+6, SEARCH(" ", G134&amp;" ", SEARCH("TOTAL ", G134)+6) - SEARCH("TOTAL ", G134) - 6))), TRIM(MID(G134, SEARCH("QTY:", G134)+4, SEARCH(" ", G134, SEARCH("QTY:", G134)+4) - SEARCH("QTY:", G134) - 4)))</f>
        <v>612</v>
      </c>
      <c r="M134" t="str">
        <f t="shared" si="21"/>
        <v>612</v>
      </c>
      <c r="N134">
        <f t="shared" si="22"/>
        <v>0</v>
      </c>
      <c r="O134" t="e" cm="1">
        <f t="array" ref="O134">IF(ISERROR(SEARCH("USD ", G134)), Raw [1]Data!S134, TRIM(MID(G134, SEARCH("USD ", G134)+4, SEARCH(" ", G134&amp;" ", SEARCH("USD ", G134)+4) - SEARCH("USD ", G134) - 4)))</f>
        <v>#NAME?</v>
      </c>
      <c r="P134" t="e">
        <f t="shared" si="23"/>
        <v>#NAME?</v>
      </c>
      <c r="Q134" t="e" cm="1">
        <f t="array" ref="Q134">Raw [1]Data!P134</f>
        <v>#NAME?</v>
      </c>
      <c r="R134" t="e" cm="1">
        <f t="array" ref="R134">Raw [1]Data!Q134</f>
        <v>#NAME?</v>
      </c>
      <c r="S134" t="e" cm="1">
        <f t="array" ref="S134">Raw [1]Data!T134</f>
        <v>#NAME?</v>
      </c>
      <c r="T134" t="e">
        <f t="shared" si="24"/>
        <v>#NAME?</v>
      </c>
      <c r="U134" t="e">
        <f t="shared" si="25"/>
        <v>#NAME?</v>
      </c>
      <c r="V134" t="str">
        <f t="shared" si="26"/>
        <v>Other</v>
      </c>
    </row>
    <row r="135" spans="1:22">
      <c r="A135" s="5" t="s">
        <v>12</v>
      </c>
      <c r="B135" s="2" t="s">
        <v>212</v>
      </c>
      <c r="C135">
        <f t="shared" si="18"/>
        <v>2025</v>
      </c>
      <c r="D135" s="2" t="s">
        <v>14</v>
      </c>
      <c r="E135" s="3" t="s">
        <v>15</v>
      </c>
      <c r="F135" t="str">
        <f t="shared" si="19"/>
        <v>73</v>
      </c>
      <c r="G135" s="2" t="s">
        <v>214</v>
      </c>
      <c r="H135" t="str">
        <f t="shared" si="20"/>
        <v xml:space="preserve">STEEL </v>
      </c>
      <c r="I135" t="str" cm="1">
        <f t="array" ref="I135">IFERROR(INDEX(_xlfn.TEXTSPLIT(E135," "),1), "")</f>
        <v>73239990</v>
      </c>
      <c r="J135" t="s">
        <v>2798</v>
      </c>
      <c r="K135" t="str" cm="1">
        <f t="array" ref="K135">IF(ISERROR(SEARCH("QTY:", G135)), IF(ISERROR(SEARCH("TOTAL ", G135)), Raw [1]Data!N135, TRIM(MID(G135, SEARCH("TOTAL ", G135)+6, SEARCH(" ", G135&amp;" ", SEARCH("TOTAL ", G135)+6) - SEARCH("TOTAL ", G135) - 6))), TRIM(MID(G135, SEARCH("QTY:", G135)+4, SEARCH(" ", G135, SEARCH("QTY:", G135)+4) - SEARCH("QTY:", G135) - 4)))</f>
        <v>50664</v>
      </c>
      <c r="M135" t="str">
        <f t="shared" si="21"/>
        <v>50664</v>
      </c>
      <c r="N135">
        <f t="shared" si="22"/>
        <v>0</v>
      </c>
      <c r="O135" t="e" cm="1">
        <f t="array" ref="O135">IF(ISERROR(SEARCH("USD ", G135)), Raw [1]Data!S135, TRIM(MID(G135, SEARCH("USD ", G135)+4, SEARCH(" ", G135&amp;" ", SEARCH("USD ", G135)+4) - SEARCH("USD ", G135) - 4)))</f>
        <v>#NAME?</v>
      </c>
      <c r="P135" t="e">
        <f t="shared" si="23"/>
        <v>#NAME?</v>
      </c>
      <c r="Q135" t="e" cm="1">
        <f t="array" ref="Q135">Raw [1]Data!P135</f>
        <v>#NAME?</v>
      </c>
      <c r="R135" t="e" cm="1">
        <f t="array" ref="R135">Raw [1]Data!Q135</f>
        <v>#NAME?</v>
      </c>
      <c r="S135" t="e" cm="1">
        <f t="array" ref="S135">Raw [1]Data!T135</f>
        <v>#NAME?</v>
      </c>
      <c r="T135" t="e">
        <f t="shared" si="24"/>
        <v>#NAME?</v>
      </c>
      <c r="U135" t="e">
        <f t="shared" si="25"/>
        <v>#NAME?</v>
      </c>
      <c r="V135" t="str">
        <f t="shared" si="26"/>
        <v>Other</v>
      </c>
    </row>
    <row r="136" spans="1:22">
      <c r="A136" s="5" t="s">
        <v>12</v>
      </c>
      <c r="B136" s="2" t="s">
        <v>212</v>
      </c>
      <c r="C136">
        <f t="shared" si="18"/>
        <v>2025</v>
      </c>
      <c r="D136" s="2" t="s">
        <v>14</v>
      </c>
      <c r="E136" s="3" t="s">
        <v>15</v>
      </c>
      <c r="F136" t="str">
        <f t="shared" si="19"/>
        <v>73</v>
      </c>
      <c r="G136" s="2" t="s">
        <v>215</v>
      </c>
      <c r="H136" t="str">
        <f t="shared" si="20"/>
        <v xml:space="preserve">STEEL </v>
      </c>
      <c r="I136" t="str" cm="1">
        <f t="array" ref="I136">IFERROR(INDEX(_xlfn.TEXTSPLIT(E136," "),1), "")</f>
        <v>73239990</v>
      </c>
      <c r="J136" t="s">
        <v>2801</v>
      </c>
      <c r="K136" t="str" cm="1">
        <f t="array" ref="K136">IF(ISERROR(SEARCH("QTY:", G136)), IF(ISERROR(SEARCH("TOTAL ", G136)), Raw [1]Data!N136, TRIM(MID(G136, SEARCH("TOTAL ", G136)+6, SEARCH(" ", G136&amp;" ", SEARCH("TOTAL ", G136)+6) - SEARCH("TOTAL ", G136) - 6))), TRIM(MID(G136, SEARCH("QTY:", G136)+4, SEARCH(" ", G136, SEARCH("QTY:", G136)+4) - SEARCH("QTY:", G136) - 4)))</f>
        <v/>
      </c>
      <c r="M136" t="str">
        <f t="shared" si="21"/>
        <v/>
      </c>
      <c r="N136">
        <f t="shared" si="22"/>
        <v>0</v>
      </c>
      <c r="O136" t="str" cm="1">
        <f t="array" ref="O136">IF(ISERROR(SEARCH("USD ", G136)), Raw [1]Data!S136, TRIM(MID(G136, SEARCH("USD ", G136)+4, SEARCH(" ", G136&amp;" ", SEARCH("USD ", G136)+4) - SEARCH("USD ", G136) - 4)))</f>
        <v>0.988</v>
      </c>
      <c r="P136" t="e">
        <f t="shared" si="23"/>
        <v>#VALUE!</v>
      </c>
      <c r="Q136" t="e" cm="1">
        <f t="array" ref="Q136">Raw [1]Data!P136</f>
        <v>#NAME?</v>
      </c>
      <c r="R136" t="e" cm="1">
        <f t="array" ref="R136">Raw [1]Data!Q136</f>
        <v>#NAME?</v>
      </c>
      <c r="S136" t="e" cm="1">
        <f t="array" ref="S136">Raw [1]Data!T136</f>
        <v>#NAME?</v>
      </c>
      <c r="T136" t="e">
        <f t="shared" si="24"/>
        <v>#NAME?</v>
      </c>
      <c r="U136" t="e">
        <f t="shared" si="25"/>
        <v>#NAME?</v>
      </c>
      <c r="V136" t="str">
        <f t="shared" si="26"/>
        <v>Other</v>
      </c>
    </row>
    <row r="137" spans="1:22">
      <c r="A137" s="5" t="s">
        <v>12</v>
      </c>
      <c r="B137" s="2" t="s">
        <v>212</v>
      </c>
      <c r="C137">
        <f t="shared" si="18"/>
        <v>2025</v>
      </c>
      <c r="D137" s="2" t="s">
        <v>14</v>
      </c>
      <c r="E137" s="3" t="s">
        <v>15</v>
      </c>
      <c r="F137" t="str">
        <f t="shared" si="19"/>
        <v>73</v>
      </c>
      <c r="G137" s="2" t="s">
        <v>216</v>
      </c>
      <c r="H137" t="str">
        <f t="shared" si="20"/>
        <v xml:space="preserve">STEEL </v>
      </c>
      <c r="I137" t="str" cm="1">
        <f t="array" ref="I137">IFERROR(INDEX(_xlfn.TEXTSPLIT(E137," "),1), "")</f>
        <v>73239990</v>
      </c>
      <c r="J137" t="s">
        <v>2810</v>
      </c>
      <c r="K137" t="str" cm="1">
        <f t="array" ref="K137">IF(ISERROR(SEARCH("QTY:", G137)), IF(ISERROR(SEARCH("TOTAL ", G137)), Raw [1]Data!N137, TRIM(MID(G137, SEARCH("TOTAL ", G137)+6, SEARCH(" ", G137&amp;" ", SEARCH("TOTAL ", G137)+6) - SEARCH("TOTAL ", G137) - 6))), TRIM(MID(G137, SEARCH("QTY:", G137)+4, SEARCH(" ", G137, SEARCH("QTY:", G137)+4) - SEARCH("QTY:", G137) - 4)))</f>
        <v/>
      </c>
      <c r="M137" t="str">
        <f t="shared" si="21"/>
        <v/>
      </c>
      <c r="N137">
        <f t="shared" si="22"/>
        <v>0</v>
      </c>
      <c r="O137" t="str" cm="1">
        <f t="array" ref="O137">IF(ISERROR(SEARCH("USD ", G137)), Raw [1]Data!S137, TRIM(MID(G137, SEARCH("USD ", G137)+4, SEARCH(" ", G137&amp;" ", SEARCH("USD ", G137)+4) - SEARCH("USD ", G137) - 4)))</f>
        <v>0.713</v>
      </c>
      <c r="P137" t="e">
        <f t="shared" si="23"/>
        <v>#VALUE!</v>
      </c>
      <c r="Q137" t="e" cm="1">
        <f t="array" ref="Q137">Raw [1]Data!P137</f>
        <v>#NAME?</v>
      </c>
      <c r="R137" t="e" cm="1">
        <f t="array" ref="R137">Raw [1]Data!Q137</f>
        <v>#NAME?</v>
      </c>
      <c r="S137" t="e" cm="1">
        <f t="array" ref="S137">Raw [1]Data!T137</f>
        <v>#NAME?</v>
      </c>
      <c r="T137" t="e">
        <f t="shared" si="24"/>
        <v>#NAME?</v>
      </c>
      <c r="U137" t="e">
        <f t="shared" si="25"/>
        <v>#NAME?</v>
      </c>
      <c r="V137" t="str">
        <f t="shared" si="26"/>
        <v>Other</v>
      </c>
    </row>
    <row r="138" spans="1:22">
      <c r="A138" s="5" t="s">
        <v>12</v>
      </c>
      <c r="B138" s="2" t="s">
        <v>217</v>
      </c>
      <c r="C138">
        <f t="shared" si="18"/>
        <v>2025</v>
      </c>
      <c r="D138" s="2" t="s">
        <v>14</v>
      </c>
      <c r="E138" s="3" t="s">
        <v>15</v>
      </c>
      <c r="F138" t="str">
        <f t="shared" si="19"/>
        <v>73</v>
      </c>
      <c r="G138" s="2" t="s">
        <v>218</v>
      </c>
      <c r="H138" t="str">
        <f t="shared" si="20"/>
        <v xml:space="preserve">STEEL </v>
      </c>
      <c r="I138" t="str" cm="1">
        <f t="array" ref="I138">IFERROR(INDEX(_xlfn.TEXTSPLIT(E138," "),1), "")</f>
        <v>73239990</v>
      </c>
      <c r="J138" t="s">
        <v>2782</v>
      </c>
      <c r="K138" t="str" cm="1">
        <f t="array" ref="K138">IF(ISERROR(SEARCH("QTY:", G138)), IF(ISERROR(SEARCH("TOTAL ", G138)), Raw [1]Data!N138, TRIM(MID(G138, SEARCH("TOTAL ", G138)+6, SEARCH(" ", G138&amp;" ", SEARCH("TOTAL ", G138)+6) - SEARCH("TOTAL ", G138) - 6))), TRIM(MID(G138, SEARCH("QTY:", G138)+4, SEARCH(" ", G138, SEARCH("QTY:", G138)+4) - SEARCH("QTY:", G138) - 4)))</f>
        <v>70056</v>
      </c>
      <c r="M138" t="str">
        <f t="shared" si="21"/>
        <v>70056</v>
      </c>
      <c r="N138">
        <f t="shared" si="22"/>
        <v>0</v>
      </c>
      <c r="O138" t="e" cm="1">
        <f t="array" ref="O138">IF(ISERROR(SEARCH("USD ", G138)), Raw [1]Data!S138, TRIM(MID(G138, SEARCH("USD ", G138)+4, SEARCH(" ", G138&amp;" ", SEARCH("USD ", G138)+4) - SEARCH("USD ", G138) - 4)))</f>
        <v>#NAME?</v>
      </c>
      <c r="P138" t="e">
        <f t="shared" si="23"/>
        <v>#NAME?</v>
      </c>
      <c r="Q138" t="e" cm="1">
        <f t="array" ref="Q138">Raw [1]Data!P138</f>
        <v>#NAME?</v>
      </c>
      <c r="R138" t="e" cm="1">
        <f t="array" ref="R138">Raw [1]Data!Q138</f>
        <v>#NAME?</v>
      </c>
      <c r="S138" t="e" cm="1">
        <f t="array" ref="S138">Raw [1]Data!T138</f>
        <v>#NAME?</v>
      </c>
      <c r="T138" t="e">
        <f t="shared" si="24"/>
        <v>#NAME?</v>
      </c>
      <c r="U138" t="e">
        <f t="shared" si="25"/>
        <v>#NAME?</v>
      </c>
      <c r="V138" t="str">
        <f t="shared" si="26"/>
        <v>Other</v>
      </c>
    </row>
    <row r="139" spans="1:22">
      <c r="A139" s="5" t="s">
        <v>12</v>
      </c>
      <c r="B139" s="2" t="s">
        <v>219</v>
      </c>
      <c r="C139">
        <f t="shared" si="18"/>
        <v>2025</v>
      </c>
      <c r="D139" s="2" t="s">
        <v>14</v>
      </c>
      <c r="E139" s="3" t="s">
        <v>15</v>
      </c>
      <c r="F139" t="str">
        <f t="shared" si="19"/>
        <v>73</v>
      </c>
      <c r="G139" s="2" t="s">
        <v>220</v>
      </c>
      <c r="H139" t="str">
        <f t="shared" si="20"/>
        <v xml:space="preserve">STEEL </v>
      </c>
      <c r="I139" t="str" cm="1">
        <f t="array" ref="I139">IFERROR(INDEX(_xlfn.TEXTSPLIT(E139," "),1), "")</f>
        <v>73239990</v>
      </c>
      <c r="J139" t="s">
        <v>2812</v>
      </c>
      <c r="K139" t="str" cm="1">
        <f t="array" ref="K139">IF(ISERROR(SEARCH("QTY:", G139)), IF(ISERROR(SEARCH("TOTAL ", G139)), Raw [1]Data!N139, TRIM(MID(G139, SEARCH("TOTAL ", G139)+6, SEARCH(" ", G139&amp;" ", SEARCH("TOTAL ", G139)+6) - SEARCH("TOTAL ", G139) - 6))), TRIM(MID(G139, SEARCH("QTY:", G139)+4, SEARCH(" ", G139, SEARCH("QTY:", G139)+4) - SEARCH("QTY:", G139) - 4)))</f>
        <v/>
      </c>
      <c r="M139" t="str">
        <f t="shared" si="21"/>
        <v/>
      </c>
      <c r="N139">
        <f t="shared" si="22"/>
        <v>0</v>
      </c>
      <c r="O139" t="str" cm="1">
        <f t="array" ref="O139">IF(ISERROR(SEARCH("USD ", G139)), Raw [1]Data!S139, TRIM(MID(G139, SEARCH("USD ", G139)+4, SEARCH(" ", G139&amp;" ", SEARCH("USD ", G139)+4) - SEARCH("USD ", G139) - 4)))</f>
        <v>0.438</v>
      </c>
      <c r="P139" t="e">
        <f t="shared" si="23"/>
        <v>#VALUE!</v>
      </c>
      <c r="Q139" t="e" cm="1">
        <f t="array" ref="Q139">Raw [1]Data!P139</f>
        <v>#NAME?</v>
      </c>
      <c r="R139" t="e" cm="1">
        <f t="array" ref="R139">Raw [1]Data!Q139</f>
        <v>#NAME?</v>
      </c>
      <c r="S139" t="e" cm="1">
        <f t="array" ref="S139">Raw [1]Data!T139</f>
        <v>#NAME?</v>
      </c>
      <c r="T139" t="e">
        <f t="shared" si="24"/>
        <v>#NAME?</v>
      </c>
      <c r="U139" t="e">
        <f t="shared" si="25"/>
        <v>#NAME?</v>
      </c>
      <c r="V139" t="str">
        <f t="shared" si="26"/>
        <v>Other</v>
      </c>
    </row>
    <row r="140" spans="1:22">
      <c r="A140" s="5" t="s">
        <v>12</v>
      </c>
      <c r="B140" s="2" t="s">
        <v>221</v>
      </c>
      <c r="C140">
        <f t="shared" si="18"/>
        <v>2025</v>
      </c>
      <c r="D140" s="2" t="s">
        <v>14</v>
      </c>
      <c r="E140" s="3" t="s">
        <v>18</v>
      </c>
      <c r="F140" t="str">
        <f t="shared" si="19"/>
        <v>73</v>
      </c>
      <c r="G140" s="2" t="s">
        <v>101</v>
      </c>
      <c r="H140" t="str">
        <f t="shared" si="20"/>
        <v xml:space="preserve">STEEL </v>
      </c>
      <c r="I140" t="str" cm="1">
        <f t="array" ref="I140">IFERROR(INDEX(_xlfn.TEXTSPLIT(E140," "),1), "")</f>
        <v>73231000</v>
      </c>
      <c r="J140" t="s">
        <v>2800</v>
      </c>
      <c r="K140" t="str" cm="1">
        <f t="array" ref="K140">IF(ISERROR(SEARCH("QTY:", G140)), IF(ISERROR(SEARCH("TOTAL ", G140)), Raw [1]Data!N140, TRIM(MID(G140, SEARCH("TOTAL ", G140)+6, SEARCH(" ", G140&amp;" ", SEARCH("TOTAL ", G140)+6) - SEARCH("TOTAL ", G140) - 6))), TRIM(MID(G140, SEARCH("QTY:", G140)+4, SEARCH(" ", G140, SEARCH("QTY:", G140)+4) - SEARCH("QTY:", G140) - 4)))</f>
        <v/>
      </c>
      <c r="M140" t="str">
        <f t="shared" si="21"/>
        <v/>
      </c>
      <c r="N140">
        <f t="shared" si="22"/>
        <v>0</v>
      </c>
      <c r="O140" t="str" cm="1">
        <f t="array" ref="O140">IF(ISERROR(SEARCH("USD ", G140)), Raw [1]Data!S140, TRIM(MID(G140, SEARCH("USD ", G140)+4, SEARCH(" ", G140&amp;" ", SEARCH("USD ", G140)+4) - SEARCH("USD ", G140) - 4)))</f>
        <v>0.142PER</v>
      </c>
      <c r="P140" t="e">
        <f t="shared" si="23"/>
        <v>#VALUE!</v>
      </c>
      <c r="Q140" t="e" cm="1">
        <f t="array" ref="Q140">Raw [1]Data!P140</f>
        <v>#NAME?</v>
      </c>
      <c r="R140" t="e" cm="1">
        <f t="array" ref="R140">Raw [1]Data!Q140</f>
        <v>#NAME?</v>
      </c>
      <c r="S140" t="e" cm="1">
        <f t="array" ref="S140">Raw [1]Data!T140</f>
        <v>#NAME?</v>
      </c>
      <c r="T140" t="e">
        <f t="shared" si="24"/>
        <v>#NAME?</v>
      </c>
      <c r="U140" t="e">
        <f t="shared" si="25"/>
        <v>#NAME?</v>
      </c>
      <c r="V140" t="str">
        <f t="shared" si="26"/>
        <v>Other</v>
      </c>
    </row>
    <row r="141" spans="1:22">
      <c r="A141" s="5" t="s">
        <v>12</v>
      </c>
      <c r="B141" s="2" t="s">
        <v>222</v>
      </c>
      <c r="C141">
        <f t="shared" si="18"/>
        <v>2025</v>
      </c>
      <c r="D141" s="2" t="s">
        <v>14</v>
      </c>
      <c r="E141" s="3" t="s">
        <v>18</v>
      </c>
      <c r="F141" t="str">
        <f t="shared" si="19"/>
        <v>73</v>
      </c>
      <c r="G141" s="2" t="s">
        <v>223</v>
      </c>
      <c r="H141" t="str">
        <f t="shared" si="20"/>
        <v xml:space="preserve">STEEL </v>
      </c>
      <c r="I141" t="str" cm="1">
        <f t="array" ref="I141">IFERROR(INDEX(_xlfn.TEXTSPLIT(E141," "),1), "")</f>
        <v>73231000</v>
      </c>
      <c r="J141" t="s">
        <v>2795</v>
      </c>
      <c r="K141" t="str" cm="1">
        <f t="array" ref="K141">IF(ISERROR(SEARCH("QTY:", G141)), IF(ISERROR(SEARCH("TOTAL ", G141)), Raw [1]Data!N141, TRIM(MID(G141, SEARCH("TOTAL ", G141)+6, SEARCH(" ", G141&amp;" ", SEARCH("TOTAL ", G141)+6) - SEARCH("TOTAL ", G141) - 6))), TRIM(MID(G141, SEARCH("QTY:", G141)+4, SEARCH(" ", G141, SEARCH("QTY:", G141)+4) - SEARCH("QTY:", G141) - 4)))</f>
        <v/>
      </c>
      <c r="M141" t="str">
        <f t="shared" si="21"/>
        <v/>
      </c>
      <c r="N141">
        <f t="shared" si="22"/>
        <v>0</v>
      </c>
      <c r="O141" t="e" cm="1">
        <f t="array" ref="O141">IF(ISERROR(SEARCH("USD ", G141)), Raw [1]Data!S141, TRIM(MID(G141, SEARCH("USD ", G141)+4, SEARCH(" ", G141&amp;" ", SEARCH("USD ", G141)+4) - SEARCH("USD ", G141) - 4)))</f>
        <v>#NAME?</v>
      </c>
      <c r="P141" t="e">
        <f t="shared" si="23"/>
        <v>#NAME?</v>
      </c>
      <c r="Q141" t="e" cm="1">
        <f t="array" ref="Q141">Raw [1]Data!P141</f>
        <v>#NAME?</v>
      </c>
      <c r="R141" t="e" cm="1">
        <f t="array" ref="R141">Raw [1]Data!Q141</f>
        <v>#NAME?</v>
      </c>
      <c r="S141" t="e" cm="1">
        <f t="array" ref="S141">Raw [1]Data!T141</f>
        <v>#NAME?</v>
      </c>
      <c r="T141" t="e">
        <f t="shared" si="24"/>
        <v>#NAME?</v>
      </c>
      <c r="U141" t="e">
        <f t="shared" si="25"/>
        <v>#NAME?</v>
      </c>
      <c r="V141" t="str">
        <f t="shared" si="26"/>
        <v>Other</v>
      </c>
    </row>
    <row r="142" spans="1:22">
      <c r="A142" s="5" t="s">
        <v>12</v>
      </c>
      <c r="B142" s="2" t="s">
        <v>224</v>
      </c>
      <c r="C142">
        <f t="shared" si="18"/>
        <v>2025</v>
      </c>
      <c r="D142" s="2" t="s">
        <v>14</v>
      </c>
      <c r="E142" s="3" t="s">
        <v>15</v>
      </c>
      <c r="F142" t="str">
        <f t="shared" si="19"/>
        <v>73</v>
      </c>
      <c r="G142" s="2" t="s">
        <v>225</v>
      </c>
      <c r="H142" t="str">
        <f t="shared" si="20"/>
        <v xml:space="preserve">STEEL </v>
      </c>
      <c r="I142" t="str" cm="1">
        <f t="array" ref="I142">IFERROR(INDEX(_xlfn.TEXTSPLIT(E142," "),1), "")</f>
        <v>73239990</v>
      </c>
      <c r="J142" t="s">
        <v>2818</v>
      </c>
      <c r="K142" t="e" cm="1">
        <f t="array" ref="K142">IF(ISERROR(SEARCH("QTY:", G142)), IF(ISERROR(SEARCH("TOTAL ", G142)), Raw [1]Data!N142, TRIM(MID(G142, SEARCH("TOTAL ", G142)+6, SEARCH(" ", G142&amp;" ", SEARCH("TOTAL ", G142)+6) - SEARCH("TOTAL ", G142) - 6))), TRIM(MID(G142, SEARCH("QTY:", G142)+4, SEARCH(" ", G142, SEARCH("QTY:", G142)+4) - SEARCH("QTY:", G142) - 4)))</f>
        <v>#NAME?</v>
      </c>
      <c r="M142" t="e">
        <f t="shared" si="21"/>
        <v>#NAME?</v>
      </c>
      <c r="N142">
        <f t="shared" si="22"/>
        <v>0</v>
      </c>
      <c r="O142" t="str" cm="1">
        <f t="array" ref="O142">IF(ISERROR(SEARCH("USD ", G142)), Raw [1]Data!S142, TRIM(MID(G142, SEARCH("USD ", G142)+4, SEARCH(" ", G142&amp;" ", SEARCH("USD ", G142)+4) - SEARCH("USD ", G142) - 4)))</f>
        <v>0.55</v>
      </c>
      <c r="P142" t="e">
        <f t="shared" si="23"/>
        <v>#NAME?</v>
      </c>
      <c r="Q142" t="e" cm="1">
        <f t="array" ref="Q142">Raw [1]Data!P142</f>
        <v>#NAME?</v>
      </c>
      <c r="R142" t="e" cm="1">
        <f t="array" ref="R142">Raw [1]Data!Q142</f>
        <v>#NAME?</v>
      </c>
      <c r="S142" t="e" cm="1">
        <f t="array" ref="S142">Raw [1]Data!T142</f>
        <v>#NAME?</v>
      </c>
      <c r="T142" t="e">
        <f t="shared" si="24"/>
        <v>#NAME?</v>
      </c>
      <c r="U142" t="e">
        <f t="shared" si="25"/>
        <v>#NAME?</v>
      </c>
      <c r="V142" t="str">
        <f t="shared" si="26"/>
        <v>Other</v>
      </c>
    </row>
    <row r="143" spans="1:22">
      <c r="A143" s="5" t="s">
        <v>12</v>
      </c>
      <c r="B143" s="2" t="s">
        <v>224</v>
      </c>
      <c r="C143">
        <f t="shared" si="18"/>
        <v>2025</v>
      </c>
      <c r="D143" s="2" t="s">
        <v>14</v>
      </c>
      <c r="E143" s="3" t="s">
        <v>15</v>
      </c>
      <c r="F143" t="str">
        <f t="shared" si="19"/>
        <v>73</v>
      </c>
      <c r="G143" s="2" t="s">
        <v>226</v>
      </c>
      <c r="H143" t="str">
        <f t="shared" si="20"/>
        <v xml:space="preserve">STEEL </v>
      </c>
      <c r="I143" t="str" cm="1">
        <f t="array" ref="I143">IFERROR(INDEX(_xlfn.TEXTSPLIT(E143," "),1), "")</f>
        <v>73239990</v>
      </c>
      <c r="J143" t="s">
        <v>2825</v>
      </c>
      <c r="K143" t="e" cm="1">
        <f t="array" ref="K143">IF(ISERROR(SEARCH("QTY:", G143)), IF(ISERROR(SEARCH("TOTAL ", G143)), Raw [1]Data!N143, TRIM(MID(G143, SEARCH("TOTAL ", G143)+6, SEARCH(" ", G143&amp;" ", SEARCH("TOTAL ", G143)+6) - SEARCH("TOTAL ", G143) - 6))), TRIM(MID(G143, SEARCH("QTY:", G143)+4, SEARCH(" ", G143, SEARCH("QTY:", G143)+4) - SEARCH("QTY:", G143) - 4)))</f>
        <v>#NAME?</v>
      </c>
      <c r="M143" t="e">
        <f t="shared" si="21"/>
        <v>#NAME?</v>
      </c>
      <c r="N143">
        <f t="shared" si="22"/>
        <v>0</v>
      </c>
      <c r="O143" t="str" cm="1">
        <f t="array" ref="O143">IF(ISERROR(SEARCH("USD ", G143)), Raw [1]Data!S143, TRIM(MID(G143, SEARCH("USD ", G143)+4, SEARCH(" ", G143&amp;" ", SEARCH("USD ", G143)+4) - SEARCH("USD ", G143) - 4)))</f>
        <v>1.29</v>
      </c>
      <c r="P143" t="e">
        <f t="shared" si="23"/>
        <v>#NAME?</v>
      </c>
      <c r="Q143" t="e" cm="1">
        <f t="array" ref="Q143">Raw [1]Data!P143</f>
        <v>#NAME?</v>
      </c>
      <c r="R143" t="e" cm="1">
        <f t="array" ref="R143">Raw [1]Data!Q143</f>
        <v>#NAME?</v>
      </c>
      <c r="S143" t="e" cm="1">
        <f t="array" ref="S143">Raw [1]Data!T143</f>
        <v>#NAME?</v>
      </c>
      <c r="T143" t="e">
        <f t="shared" si="24"/>
        <v>#NAME?</v>
      </c>
      <c r="U143" t="e">
        <f t="shared" si="25"/>
        <v>#NAME?</v>
      </c>
      <c r="V143" t="str">
        <f t="shared" si="26"/>
        <v>Other</v>
      </c>
    </row>
    <row r="144" spans="1:22">
      <c r="A144" s="5" t="s">
        <v>12</v>
      </c>
      <c r="B144" s="2" t="s">
        <v>224</v>
      </c>
      <c r="C144">
        <f t="shared" si="18"/>
        <v>2025</v>
      </c>
      <c r="D144" s="2" t="s">
        <v>14</v>
      </c>
      <c r="E144" s="3" t="s">
        <v>15</v>
      </c>
      <c r="F144" t="str">
        <f t="shared" si="19"/>
        <v>73</v>
      </c>
      <c r="G144" s="2" t="s">
        <v>227</v>
      </c>
      <c r="H144" t="str">
        <f t="shared" si="20"/>
        <v xml:space="preserve">STEEL </v>
      </c>
      <c r="I144" t="str" cm="1">
        <f t="array" ref="I144">IFERROR(INDEX(_xlfn.TEXTSPLIT(E144," "),1), "")</f>
        <v>73239990</v>
      </c>
      <c r="J144" t="s">
        <v>2831</v>
      </c>
      <c r="K144" t="e" cm="1">
        <f t="array" ref="K144">IF(ISERROR(SEARCH("QTY:", G144)), IF(ISERROR(SEARCH("TOTAL ", G144)), Raw [1]Data!N144, TRIM(MID(G144, SEARCH("TOTAL ", G144)+6, SEARCH(" ", G144&amp;" ", SEARCH("TOTAL ", G144)+6) - SEARCH("TOTAL ", G144) - 6))), TRIM(MID(G144, SEARCH("QTY:", G144)+4, SEARCH(" ", G144, SEARCH("QTY:", G144)+4) - SEARCH("QTY:", G144) - 4)))</f>
        <v>#NAME?</v>
      </c>
      <c r="M144" t="e">
        <f t="shared" si="21"/>
        <v>#NAME?</v>
      </c>
      <c r="N144">
        <f t="shared" si="22"/>
        <v>0</v>
      </c>
      <c r="O144" t="e" cm="1">
        <f t="array" ref="O144">IF(ISERROR(SEARCH("USD ", G144)), Raw [1]Data!S144, TRIM(MID(G144, SEARCH("USD ", G144)+4, SEARCH(" ", G144&amp;" ", SEARCH("USD ", G144)+4) - SEARCH("USD ", G144) - 4)))</f>
        <v>#NAME?</v>
      </c>
      <c r="P144" t="e">
        <f t="shared" si="23"/>
        <v>#NAME?</v>
      </c>
      <c r="Q144" t="e" cm="1">
        <f t="array" ref="Q144">Raw [1]Data!P144</f>
        <v>#NAME?</v>
      </c>
      <c r="R144" t="e" cm="1">
        <f t="array" ref="R144">Raw [1]Data!Q144</f>
        <v>#NAME?</v>
      </c>
      <c r="S144" t="e" cm="1">
        <f t="array" ref="S144">Raw [1]Data!T144</f>
        <v>#NAME?</v>
      </c>
      <c r="T144" t="e">
        <f t="shared" si="24"/>
        <v>#NAME?</v>
      </c>
      <c r="U144" t="e">
        <f t="shared" si="25"/>
        <v>#NAME?</v>
      </c>
      <c r="V144" t="str">
        <f t="shared" si="26"/>
        <v>Other</v>
      </c>
    </row>
    <row r="145" spans="1:22">
      <c r="A145" s="5" t="s">
        <v>12</v>
      </c>
      <c r="B145" s="2" t="s">
        <v>224</v>
      </c>
      <c r="C145">
        <f t="shared" si="18"/>
        <v>2025</v>
      </c>
      <c r="D145" s="2" t="s">
        <v>14</v>
      </c>
      <c r="E145" s="3" t="s">
        <v>15</v>
      </c>
      <c r="F145" t="str">
        <f t="shared" si="19"/>
        <v>73</v>
      </c>
      <c r="G145" s="2" t="s">
        <v>228</v>
      </c>
      <c r="H145" t="str">
        <f t="shared" si="20"/>
        <v xml:space="preserve">STEEL </v>
      </c>
      <c r="I145" t="str" cm="1">
        <f t="array" ref="I145">IFERROR(INDEX(_xlfn.TEXTSPLIT(E145," "),1), "")</f>
        <v>73239990</v>
      </c>
      <c r="J145" t="s">
        <v>2823</v>
      </c>
      <c r="K145" t="e" cm="1">
        <f t="array" ref="K145">IF(ISERROR(SEARCH("QTY:", G145)), IF(ISERROR(SEARCH("TOTAL ", G145)), Raw [1]Data!N145, TRIM(MID(G145, SEARCH("TOTAL ", G145)+6, SEARCH(" ", G145&amp;" ", SEARCH("TOTAL ", G145)+6) - SEARCH("TOTAL ", G145) - 6))), TRIM(MID(G145, SEARCH("QTY:", G145)+4, SEARCH(" ", G145, SEARCH("QTY:", G145)+4) - SEARCH("QTY:", G145) - 4)))</f>
        <v>#NAME?</v>
      </c>
      <c r="M145" t="e">
        <f t="shared" si="21"/>
        <v>#NAME?</v>
      </c>
      <c r="N145">
        <f t="shared" si="22"/>
        <v>0</v>
      </c>
      <c r="O145" t="e" cm="1">
        <f t="array" ref="O145">IF(ISERROR(SEARCH("USD ", G145)), Raw [1]Data!S145, TRIM(MID(G145, SEARCH("USD ", G145)+4, SEARCH(" ", G145&amp;" ", SEARCH("USD ", G145)+4) - SEARCH("USD ", G145) - 4)))</f>
        <v>#NAME?</v>
      </c>
      <c r="P145" t="e">
        <f t="shared" si="23"/>
        <v>#NAME?</v>
      </c>
      <c r="Q145" t="e" cm="1">
        <f t="array" ref="Q145">Raw [1]Data!P145</f>
        <v>#NAME?</v>
      </c>
      <c r="R145" t="e" cm="1">
        <f t="array" ref="R145">Raw [1]Data!Q145</f>
        <v>#NAME?</v>
      </c>
      <c r="S145" t="e" cm="1">
        <f t="array" ref="S145">Raw [1]Data!T145</f>
        <v>#NAME?</v>
      </c>
      <c r="T145" t="e">
        <f t="shared" si="24"/>
        <v>#NAME?</v>
      </c>
      <c r="U145" t="e">
        <f t="shared" si="25"/>
        <v>#NAME?</v>
      </c>
      <c r="V145" t="str">
        <f t="shared" si="26"/>
        <v>Other</v>
      </c>
    </row>
    <row r="146" spans="1:22">
      <c r="A146" s="5" t="s">
        <v>12</v>
      </c>
      <c r="B146" s="2" t="s">
        <v>224</v>
      </c>
      <c r="C146">
        <f t="shared" si="18"/>
        <v>2025</v>
      </c>
      <c r="D146" s="2" t="s">
        <v>14</v>
      </c>
      <c r="E146" s="3" t="s">
        <v>15</v>
      </c>
      <c r="F146" t="str">
        <f t="shared" si="19"/>
        <v>73</v>
      </c>
      <c r="G146" s="2" t="s">
        <v>229</v>
      </c>
      <c r="H146" t="str">
        <f t="shared" si="20"/>
        <v xml:space="preserve">STEEL </v>
      </c>
      <c r="I146" t="str" cm="1">
        <f t="array" ref="I146">IFERROR(INDEX(_xlfn.TEXTSPLIT(E146," "),1), "")</f>
        <v>73239990</v>
      </c>
      <c r="J146" t="s">
        <v>2821</v>
      </c>
      <c r="K146" t="e" cm="1">
        <f t="array" ref="K146">IF(ISERROR(SEARCH("QTY:", G146)), IF(ISERROR(SEARCH("TOTAL ", G146)), Raw [1]Data!N146, TRIM(MID(G146, SEARCH("TOTAL ", G146)+6, SEARCH(" ", G146&amp;" ", SEARCH("TOTAL ", G146)+6) - SEARCH("TOTAL ", G146) - 6))), TRIM(MID(G146, SEARCH("QTY:", G146)+4, SEARCH(" ", G146, SEARCH("QTY:", G146)+4) - SEARCH("QTY:", G146) - 4)))</f>
        <v>#NAME?</v>
      </c>
      <c r="M146" t="e">
        <f t="shared" si="21"/>
        <v>#NAME?</v>
      </c>
      <c r="N146">
        <f t="shared" si="22"/>
        <v>0</v>
      </c>
      <c r="O146" t="str" cm="1">
        <f t="array" ref="O146">IF(ISERROR(SEARCH("USD ", G146)), Raw [1]Data!S146, TRIM(MID(G146, SEARCH("USD ", G146)+4, SEARCH(" ", G146&amp;" ", SEARCH("USD ", G146)+4) - SEARCH("USD ", G146) - 4)))</f>
        <v>0.69</v>
      </c>
      <c r="P146" t="e">
        <f t="shared" si="23"/>
        <v>#NAME?</v>
      </c>
      <c r="Q146" t="e" cm="1">
        <f t="array" ref="Q146">Raw [1]Data!P146</f>
        <v>#NAME?</v>
      </c>
      <c r="R146" t="e" cm="1">
        <f t="array" ref="R146">Raw [1]Data!Q146</f>
        <v>#NAME?</v>
      </c>
      <c r="S146" t="e" cm="1">
        <f t="array" ref="S146">Raw [1]Data!T146</f>
        <v>#NAME?</v>
      </c>
      <c r="T146" t="e">
        <f t="shared" si="24"/>
        <v>#NAME?</v>
      </c>
      <c r="U146" t="e">
        <f t="shared" si="25"/>
        <v>#NAME?</v>
      </c>
      <c r="V146" t="str">
        <f t="shared" si="26"/>
        <v>Other</v>
      </c>
    </row>
    <row r="147" spans="1:22">
      <c r="A147" s="5" t="s">
        <v>12</v>
      </c>
      <c r="B147" s="2" t="s">
        <v>224</v>
      </c>
      <c r="C147">
        <f t="shared" si="18"/>
        <v>2025</v>
      </c>
      <c r="D147" s="2" t="s">
        <v>14</v>
      </c>
      <c r="E147" s="3" t="s">
        <v>15</v>
      </c>
      <c r="F147" t="str">
        <f t="shared" si="19"/>
        <v>73</v>
      </c>
      <c r="G147" s="2" t="s">
        <v>230</v>
      </c>
      <c r="H147" t="str">
        <f t="shared" si="20"/>
        <v xml:space="preserve">STEEL </v>
      </c>
      <c r="I147" t="str" cm="1">
        <f t="array" ref="I147">IFERROR(INDEX(_xlfn.TEXTSPLIT(E147," "),1), "")</f>
        <v>73239990</v>
      </c>
      <c r="J147" t="s">
        <v>2828</v>
      </c>
      <c r="K147" t="e" cm="1">
        <f t="array" ref="K147">IF(ISERROR(SEARCH("QTY:", G147)), IF(ISERROR(SEARCH("TOTAL ", G147)), Raw [1]Data!N147, TRIM(MID(G147, SEARCH("TOTAL ", G147)+6, SEARCH(" ", G147&amp;" ", SEARCH("TOTAL ", G147)+6) - SEARCH("TOTAL ", G147) - 6))), TRIM(MID(G147, SEARCH("QTY:", G147)+4, SEARCH(" ", G147, SEARCH("QTY:", G147)+4) - SEARCH("QTY:", G147) - 4)))</f>
        <v>#NAME?</v>
      </c>
      <c r="M147" t="e">
        <f t="shared" si="21"/>
        <v>#NAME?</v>
      </c>
      <c r="N147">
        <f t="shared" si="22"/>
        <v>0</v>
      </c>
      <c r="O147" t="str" cm="1">
        <f t="array" ref="O147">IF(ISERROR(SEARCH("USD ", G147)), Raw [1]Data!S147, TRIM(MID(G147, SEARCH("USD ", G147)+4, SEARCH(" ", G147&amp;" ", SEARCH("USD ", G147)+4) - SEARCH("USD ", G147) - 4)))</f>
        <v>2.12PER</v>
      </c>
      <c r="P147" t="e">
        <f t="shared" si="23"/>
        <v>#VALUE!</v>
      </c>
      <c r="Q147" t="e" cm="1">
        <f t="array" ref="Q147">Raw [1]Data!P147</f>
        <v>#NAME?</v>
      </c>
      <c r="R147" t="e" cm="1">
        <f t="array" ref="R147">Raw [1]Data!Q147</f>
        <v>#NAME?</v>
      </c>
      <c r="S147" t="e" cm="1">
        <f t="array" ref="S147">Raw [1]Data!T147</f>
        <v>#NAME?</v>
      </c>
      <c r="T147" t="e">
        <f t="shared" si="24"/>
        <v>#NAME?</v>
      </c>
      <c r="U147" t="e">
        <f t="shared" si="25"/>
        <v>#NAME?</v>
      </c>
      <c r="V147" t="str">
        <f t="shared" si="26"/>
        <v>Other</v>
      </c>
    </row>
    <row r="148" spans="1:22">
      <c r="A148" s="5" t="s">
        <v>12</v>
      </c>
      <c r="B148" s="2" t="s">
        <v>224</v>
      </c>
      <c r="C148">
        <f t="shared" si="18"/>
        <v>2025</v>
      </c>
      <c r="D148" s="2" t="s">
        <v>14</v>
      </c>
      <c r="E148" s="3" t="s">
        <v>15</v>
      </c>
      <c r="F148" t="str">
        <f t="shared" si="19"/>
        <v>73</v>
      </c>
      <c r="G148" s="2" t="s">
        <v>231</v>
      </c>
      <c r="H148" t="str">
        <f t="shared" si="20"/>
        <v xml:space="preserve">STEEL </v>
      </c>
      <c r="I148" t="str" cm="1">
        <f t="array" ref="I148">IFERROR(INDEX(_xlfn.TEXTSPLIT(E148," "),1), "")</f>
        <v>73239990</v>
      </c>
      <c r="J148" t="s">
        <v>2819</v>
      </c>
      <c r="K148" t="e" cm="1">
        <f t="array" ref="K148">IF(ISERROR(SEARCH("QTY:", G148)), IF(ISERROR(SEARCH("TOTAL ", G148)), Raw [1]Data!N148, TRIM(MID(G148, SEARCH("TOTAL ", G148)+6, SEARCH(" ", G148&amp;" ", SEARCH("TOTAL ", G148)+6) - SEARCH("TOTAL ", G148) - 6))), TRIM(MID(G148, SEARCH("QTY:", G148)+4, SEARCH(" ", G148, SEARCH("QTY:", G148)+4) - SEARCH("QTY:", G148) - 4)))</f>
        <v>#NAME?</v>
      </c>
      <c r="M148" t="e">
        <f t="shared" si="21"/>
        <v>#NAME?</v>
      </c>
      <c r="N148">
        <f t="shared" si="22"/>
        <v>0</v>
      </c>
      <c r="O148" t="str" cm="1">
        <f t="array" ref="O148">IF(ISERROR(SEARCH("USD ", G148)), Raw [1]Data!S148, TRIM(MID(G148, SEARCH("USD ", G148)+4, SEARCH(" ", G148&amp;" ", SEARCH("USD ", G148)+4) - SEARCH("USD ", G148) - 4)))</f>
        <v>1.37</v>
      </c>
      <c r="P148" t="e">
        <f t="shared" si="23"/>
        <v>#NAME?</v>
      </c>
      <c r="Q148" t="e" cm="1">
        <f t="array" ref="Q148">Raw [1]Data!P148</f>
        <v>#NAME?</v>
      </c>
      <c r="R148" t="e" cm="1">
        <f t="array" ref="R148">Raw [1]Data!Q148</f>
        <v>#NAME?</v>
      </c>
      <c r="S148" t="e" cm="1">
        <f t="array" ref="S148">Raw [1]Data!T148</f>
        <v>#NAME?</v>
      </c>
      <c r="T148" t="e">
        <f t="shared" si="24"/>
        <v>#NAME?</v>
      </c>
      <c r="U148" t="e">
        <f t="shared" si="25"/>
        <v>#NAME?</v>
      </c>
      <c r="V148" t="str">
        <f t="shared" si="26"/>
        <v>Other</v>
      </c>
    </row>
    <row r="149" spans="1:22">
      <c r="A149" s="5" t="s">
        <v>12</v>
      </c>
      <c r="B149" s="2" t="s">
        <v>232</v>
      </c>
      <c r="C149">
        <f t="shared" si="18"/>
        <v>2025</v>
      </c>
      <c r="D149" s="2" t="s">
        <v>14</v>
      </c>
      <c r="E149" s="3" t="s">
        <v>15</v>
      </c>
      <c r="F149" t="str">
        <f t="shared" si="19"/>
        <v>73</v>
      </c>
      <c r="G149" s="2" t="s">
        <v>233</v>
      </c>
      <c r="H149" t="str">
        <f t="shared" si="20"/>
        <v xml:space="preserve">STEEL </v>
      </c>
      <c r="I149" t="str" cm="1">
        <f t="array" ref="I149">IFERROR(INDEX(_xlfn.TEXTSPLIT(E149," "),1), "")</f>
        <v>73239990</v>
      </c>
      <c r="J149" t="s">
        <v>2832</v>
      </c>
      <c r="K149" t="e" cm="1">
        <f t="array" ref="K149">IF(ISERROR(SEARCH("QTY:", G149)), IF(ISERROR(SEARCH("TOTAL ", G149)), Raw [1]Data!N149, TRIM(MID(G149, SEARCH("TOTAL ", G149)+6, SEARCH(" ", G149&amp;" ", SEARCH("TOTAL ", G149)+6) - SEARCH("TOTAL ", G149) - 6))), TRIM(MID(G149, SEARCH("QTY:", G149)+4, SEARCH(" ", G149, SEARCH("QTY:", G149)+4) - SEARCH("QTY:", G149) - 4)))</f>
        <v>#NAME?</v>
      </c>
      <c r="M149" t="e">
        <f t="shared" si="21"/>
        <v>#NAME?</v>
      </c>
      <c r="N149">
        <f t="shared" si="22"/>
        <v>0</v>
      </c>
      <c r="O149" t="str" cm="1">
        <f t="array" ref="O149">IF(ISERROR(SEARCH("USD ", G149)), Raw [1]Data!S149, TRIM(MID(G149, SEARCH("USD ", G149)+4, SEARCH(" ", G149&amp;" ", SEARCH("USD ", G149)+4) - SEARCH("USD ", G149) - 4)))</f>
        <v>0.438</v>
      </c>
      <c r="P149" t="e">
        <f t="shared" si="23"/>
        <v>#NAME?</v>
      </c>
      <c r="Q149" t="e" cm="1">
        <f t="array" ref="Q149">Raw [1]Data!P149</f>
        <v>#NAME?</v>
      </c>
      <c r="R149" t="e" cm="1">
        <f t="array" ref="R149">Raw [1]Data!Q149</f>
        <v>#NAME?</v>
      </c>
      <c r="S149" t="e" cm="1">
        <f t="array" ref="S149">Raw [1]Data!T149</f>
        <v>#NAME?</v>
      </c>
      <c r="T149" t="e">
        <f t="shared" si="24"/>
        <v>#NAME?</v>
      </c>
      <c r="U149" t="e">
        <f t="shared" si="25"/>
        <v>#NAME?</v>
      </c>
      <c r="V149" t="str">
        <f t="shared" si="26"/>
        <v>Other</v>
      </c>
    </row>
    <row r="150" spans="1:22">
      <c r="A150" s="5" t="s">
        <v>12</v>
      </c>
      <c r="B150" s="2" t="s">
        <v>232</v>
      </c>
      <c r="C150">
        <f t="shared" si="18"/>
        <v>2025</v>
      </c>
      <c r="D150" s="2" t="s">
        <v>14</v>
      </c>
      <c r="E150" s="3" t="s">
        <v>15</v>
      </c>
      <c r="F150" t="str">
        <f t="shared" si="19"/>
        <v>73</v>
      </c>
      <c r="G150" s="2" t="s">
        <v>234</v>
      </c>
      <c r="H150" t="str">
        <f t="shared" si="20"/>
        <v xml:space="preserve">STEEL </v>
      </c>
      <c r="I150" t="str" cm="1">
        <f t="array" ref="I150">IFERROR(INDEX(_xlfn.TEXTSPLIT(E150," "),1), "")</f>
        <v>73239990</v>
      </c>
      <c r="J150" t="s">
        <v>2801</v>
      </c>
      <c r="K150" t="e" cm="1">
        <f t="array" ref="K150">IF(ISERROR(SEARCH("QTY:", G150)), IF(ISERROR(SEARCH("TOTAL ", G150)), Raw [1]Data!N150, TRIM(MID(G150, SEARCH("TOTAL ", G150)+6, SEARCH(" ", G150&amp;" ", SEARCH("TOTAL ", G150)+6) - SEARCH("TOTAL ", G150) - 6))), TRIM(MID(G150, SEARCH("QTY:", G150)+4, SEARCH(" ", G150, SEARCH("QTY:", G150)+4) - SEARCH("QTY:", G150) - 4)))</f>
        <v>#NAME?</v>
      </c>
      <c r="M150" t="e">
        <f t="shared" si="21"/>
        <v>#NAME?</v>
      </c>
      <c r="N150">
        <f t="shared" si="22"/>
        <v>0</v>
      </c>
      <c r="O150" t="str" cm="1">
        <f t="array" ref="O150">IF(ISERROR(SEARCH("USD ", G150)), Raw [1]Data!S150, TRIM(MID(G150, SEARCH("USD ", G150)+4, SEARCH(" ", G150&amp;" ", SEARCH("USD ", G150)+4) - SEARCH("USD ", G150) - 4)))</f>
        <v>0.994</v>
      </c>
      <c r="P150" t="e">
        <f t="shared" si="23"/>
        <v>#NAME?</v>
      </c>
      <c r="Q150" t="e" cm="1">
        <f t="array" ref="Q150">Raw [1]Data!P150</f>
        <v>#NAME?</v>
      </c>
      <c r="R150" t="e" cm="1">
        <f t="array" ref="R150">Raw [1]Data!Q150</f>
        <v>#NAME?</v>
      </c>
      <c r="S150" t="e" cm="1">
        <f t="array" ref="S150">Raw [1]Data!T150</f>
        <v>#NAME?</v>
      </c>
      <c r="T150" t="e">
        <f t="shared" si="24"/>
        <v>#NAME?</v>
      </c>
      <c r="U150" t="e">
        <f t="shared" si="25"/>
        <v>#NAME?</v>
      </c>
      <c r="V150" t="str">
        <f t="shared" si="26"/>
        <v>Other</v>
      </c>
    </row>
    <row r="151" spans="1:22">
      <c r="A151" s="5" t="s">
        <v>12</v>
      </c>
      <c r="B151" s="2" t="s">
        <v>232</v>
      </c>
      <c r="C151">
        <f t="shared" si="18"/>
        <v>2025</v>
      </c>
      <c r="D151" s="2" t="s">
        <v>14</v>
      </c>
      <c r="E151" s="3" t="s">
        <v>15</v>
      </c>
      <c r="F151" t="str">
        <f t="shared" si="19"/>
        <v>73</v>
      </c>
      <c r="G151" s="2" t="s">
        <v>235</v>
      </c>
      <c r="H151" t="str">
        <f t="shared" si="20"/>
        <v xml:space="preserve">STEEL </v>
      </c>
      <c r="I151" t="str" cm="1">
        <f t="array" ref="I151">IFERROR(INDEX(_xlfn.TEXTSPLIT(E151," "),1), "")</f>
        <v>73239990</v>
      </c>
      <c r="J151" t="s">
        <v>2832</v>
      </c>
      <c r="K151" t="e" cm="1">
        <f t="array" ref="K151">IF(ISERROR(SEARCH("QTY:", G151)), IF(ISERROR(SEARCH("TOTAL ", G151)), Raw [1]Data!N151, TRIM(MID(G151, SEARCH("TOTAL ", G151)+6, SEARCH(" ", G151&amp;" ", SEARCH("TOTAL ", G151)+6) - SEARCH("TOTAL ", G151) - 6))), TRIM(MID(G151, SEARCH("QTY:", G151)+4, SEARCH(" ", G151, SEARCH("QTY:", G151)+4) - SEARCH("QTY:", G151) - 4)))</f>
        <v>#NAME?</v>
      </c>
      <c r="M151" t="e">
        <f t="shared" si="21"/>
        <v>#NAME?</v>
      </c>
      <c r="N151">
        <f t="shared" si="22"/>
        <v>0</v>
      </c>
      <c r="O151" t="str" cm="1">
        <f t="array" ref="O151">IF(ISERROR(SEARCH("USD ", G151)), Raw [1]Data!S151, TRIM(MID(G151, SEARCH("USD ", G151)+4, SEARCH(" ", G151&amp;" ", SEARCH("USD ", G151)+4) - SEARCH("USD ", G151) - 4)))</f>
        <v>0.274</v>
      </c>
      <c r="P151" t="e">
        <f t="shared" si="23"/>
        <v>#NAME?</v>
      </c>
      <c r="Q151" t="e" cm="1">
        <f t="array" ref="Q151">Raw [1]Data!P151</f>
        <v>#NAME?</v>
      </c>
      <c r="R151" t="e" cm="1">
        <f t="array" ref="R151">Raw [1]Data!Q151</f>
        <v>#NAME?</v>
      </c>
      <c r="S151" t="e" cm="1">
        <f t="array" ref="S151">Raw [1]Data!T151</f>
        <v>#NAME?</v>
      </c>
      <c r="T151" t="e">
        <f t="shared" si="24"/>
        <v>#NAME?</v>
      </c>
      <c r="U151" t="e">
        <f t="shared" si="25"/>
        <v>#NAME?</v>
      </c>
      <c r="V151" t="str">
        <f t="shared" si="26"/>
        <v>Other</v>
      </c>
    </row>
    <row r="152" spans="1:22">
      <c r="A152" s="5" t="s">
        <v>12</v>
      </c>
      <c r="B152" s="2" t="s">
        <v>232</v>
      </c>
      <c r="C152">
        <f t="shared" si="18"/>
        <v>2025</v>
      </c>
      <c r="D152" s="2" t="s">
        <v>14</v>
      </c>
      <c r="E152" s="3" t="s">
        <v>15</v>
      </c>
      <c r="F152" t="str">
        <f t="shared" si="19"/>
        <v>73</v>
      </c>
      <c r="G152" s="2" t="s">
        <v>236</v>
      </c>
      <c r="H152" t="str">
        <f t="shared" si="20"/>
        <v xml:space="preserve">STEEL </v>
      </c>
      <c r="I152" t="str" cm="1">
        <f t="array" ref="I152">IFERROR(INDEX(_xlfn.TEXTSPLIT(E152," "),1), "")</f>
        <v>73239990</v>
      </c>
      <c r="J152" t="s">
        <v>2833</v>
      </c>
      <c r="K152" t="str" cm="1">
        <f t="array" ref="K152">IF(ISERROR(SEARCH("QTY:", G152)), IF(ISERROR(SEARCH("TOTAL ", G152)), Raw [1]Data!N152, TRIM(MID(G152, SEARCH("TOTAL ", G152)+6, SEARCH(" ", G152&amp;" ", SEARCH("TOTAL ", G152)+6) - SEARCH("TOTAL ", G152) - 6))), TRIM(MID(G152, SEARCH("QTY:", G152)+4, SEARCH(" ", G152, SEARCH("QTY:", G152)+4) - SEARCH("QTY:", G152) - 4)))</f>
        <v>15000</v>
      </c>
      <c r="M152" t="str">
        <f t="shared" si="21"/>
        <v>15000</v>
      </c>
      <c r="N152">
        <f t="shared" si="22"/>
        <v>0</v>
      </c>
      <c r="O152" t="str" cm="1">
        <f t="array" ref="O152">IF(ISERROR(SEARCH("USD ", G152)), Raw [1]Data!S152, TRIM(MID(G152, SEARCH("USD ", G152)+4, SEARCH(" ", G152&amp;" ", SEARCH("USD ", G152)+4) - SEARCH("USD ", G152) - 4)))</f>
        <v>1.186</v>
      </c>
      <c r="P152">
        <f t="shared" si="23"/>
        <v>17790</v>
      </c>
      <c r="Q152" t="e" cm="1">
        <f t="array" ref="Q152">Raw [1]Data!P152</f>
        <v>#NAME?</v>
      </c>
      <c r="R152" t="e" cm="1">
        <f t="array" ref="R152">Raw [1]Data!Q152</f>
        <v>#NAME?</v>
      </c>
      <c r="S152" t="e" cm="1">
        <f t="array" ref="S152">Raw [1]Data!T152</f>
        <v>#NAME?</v>
      </c>
      <c r="T152" t="e">
        <f t="shared" si="24"/>
        <v>#NAME?</v>
      </c>
      <c r="U152" t="e">
        <f t="shared" si="25"/>
        <v>#NAME?</v>
      </c>
      <c r="V152" t="str">
        <f t="shared" si="26"/>
        <v>Other</v>
      </c>
    </row>
    <row r="153" spans="1:22">
      <c r="A153" s="5" t="s">
        <v>12</v>
      </c>
      <c r="B153" s="2" t="s">
        <v>232</v>
      </c>
      <c r="C153">
        <f t="shared" si="18"/>
        <v>2025</v>
      </c>
      <c r="D153" s="2" t="s">
        <v>14</v>
      </c>
      <c r="E153" s="3" t="s">
        <v>15</v>
      </c>
      <c r="F153" t="str">
        <f t="shared" si="19"/>
        <v>73</v>
      </c>
      <c r="G153" s="2" t="s">
        <v>237</v>
      </c>
      <c r="H153" t="str">
        <f t="shared" si="20"/>
        <v xml:space="preserve">STEEL </v>
      </c>
      <c r="I153" t="str" cm="1">
        <f t="array" ref="I153">IFERROR(INDEX(_xlfn.TEXTSPLIT(E153," "),1), "")</f>
        <v>73239990</v>
      </c>
      <c r="J153" t="s">
        <v>2810</v>
      </c>
      <c r="K153" t="e" cm="1">
        <f t="array" ref="K153">IF(ISERROR(SEARCH("QTY:", G153)), IF(ISERROR(SEARCH("TOTAL ", G153)), Raw [1]Data!N153, TRIM(MID(G153, SEARCH("TOTAL ", G153)+6, SEARCH(" ", G153&amp;" ", SEARCH("TOTAL ", G153)+6) - SEARCH("TOTAL ", G153) - 6))), TRIM(MID(G153, SEARCH("QTY:", G153)+4, SEARCH(" ", G153, SEARCH("QTY:", G153)+4) - SEARCH("QTY:", G153) - 4)))</f>
        <v>#NAME?</v>
      </c>
      <c r="M153" t="e">
        <f t="shared" si="21"/>
        <v>#NAME?</v>
      </c>
      <c r="N153">
        <f t="shared" si="22"/>
        <v>0</v>
      </c>
      <c r="O153" t="str" cm="1">
        <f t="array" ref="O153">IF(ISERROR(SEARCH("USD ", G153)), Raw [1]Data!S153, TRIM(MID(G153, SEARCH("USD ", G153)+4, SEARCH(" ", G153&amp;" ", SEARCH("USD ", G153)+4) - SEARCH("USD ", G153) - 4)))</f>
        <v>0.716</v>
      </c>
      <c r="P153" t="e">
        <f t="shared" si="23"/>
        <v>#NAME?</v>
      </c>
      <c r="Q153" t="e" cm="1">
        <f t="array" ref="Q153">Raw [1]Data!P153</f>
        <v>#NAME?</v>
      </c>
      <c r="R153" t="e" cm="1">
        <f t="array" ref="R153">Raw [1]Data!Q153</f>
        <v>#NAME?</v>
      </c>
      <c r="S153" t="e" cm="1">
        <f t="array" ref="S153">Raw [1]Data!T153</f>
        <v>#NAME?</v>
      </c>
      <c r="T153" t="e">
        <f t="shared" si="24"/>
        <v>#NAME?</v>
      </c>
      <c r="U153" t="e">
        <f t="shared" si="25"/>
        <v>#NAME?</v>
      </c>
      <c r="V153" t="str">
        <f t="shared" si="26"/>
        <v>Other</v>
      </c>
    </row>
    <row r="154" spans="1:22">
      <c r="A154" s="5" t="s">
        <v>12</v>
      </c>
      <c r="B154" s="2" t="s">
        <v>238</v>
      </c>
      <c r="C154">
        <f t="shared" si="18"/>
        <v>2024</v>
      </c>
      <c r="D154" s="2" t="s">
        <v>14</v>
      </c>
      <c r="E154" s="3" t="s">
        <v>15</v>
      </c>
      <c r="F154" t="str">
        <f t="shared" si="19"/>
        <v>73</v>
      </c>
      <c r="G154" s="2" t="s">
        <v>239</v>
      </c>
      <c r="H154" t="str">
        <f t="shared" si="20"/>
        <v xml:space="preserve">STEEL </v>
      </c>
      <c r="I154" t="str" cm="1">
        <f t="array" ref="I154">IFERROR(INDEX(_xlfn.TEXTSPLIT(E154," "),1), "")</f>
        <v>73239990</v>
      </c>
      <c r="J154" t="s">
        <v>2812</v>
      </c>
      <c r="K154" t="str" cm="1">
        <f t="array" ref="K154">IF(ISERROR(SEARCH("QTY:", G154)), IF(ISERROR(SEARCH("TOTAL ", G154)), Raw [1]Data!N154, TRIM(MID(G154, SEARCH("TOTAL ", G154)+6, SEARCH(" ", G154&amp;" ", SEARCH("TOTAL ", G154)+6) - SEARCH("TOTAL ", G154) - 6))), TRIM(MID(G154, SEARCH("QTY:", G154)+4, SEARCH(" ", G154, SEARCH("QTY:", G154)+4) - SEARCH("QTY:", G154) - 4)))</f>
        <v/>
      </c>
      <c r="M154" t="str">
        <f t="shared" si="21"/>
        <v/>
      </c>
      <c r="N154">
        <f t="shared" si="22"/>
        <v>0</v>
      </c>
      <c r="O154" t="str" cm="1">
        <f t="array" ref="O154">IF(ISERROR(SEARCH("USD ", G154)), Raw [1]Data!S154, TRIM(MID(G154, SEARCH("USD ", G154)+4, SEARCH(" ", G154&amp;" ", SEARCH("USD ", G154)+4) - SEARCH("USD ", G154) - 4)))</f>
        <v>0.441</v>
      </c>
      <c r="P154" t="e">
        <f t="shared" si="23"/>
        <v>#VALUE!</v>
      </c>
      <c r="Q154" t="e" cm="1">
        <f t="array" ref="Q154">Raw [1]Data!P154</f>
        <v>#NAME?</v>
      </c>
      <c r="R154" t="e" cm="1">
        <f t="array" ref="R154">Raw [1]Data!Q154</f>
        <v>#NAME?</v>
      </c>
      <c r="S154" t="e" cm="1">
        <f t="array" ref="S154">Raw [1]Data!T154</f>
        <v>#NAME?</v>
      </c>
      <c r="T154" t="e">
        <f t="shared" si="24"/>
        <v>#NAME?</v>
      </c>
      <c r="U154" t="e">
        <f t="shared" si="25"/>
        <v>#NAME?</v>
      </c>
      <c r="V154" t="str">
        <f t="shared" si="26"/>
        <v>Other</v>
      </c>
    </row>
    <row r="155" spans="1:22">
      <c r="A155" s="5" t="s">
        <v>12</v>
      </c>
      <c r="B155" s="2" t="s">
        <v>238</v>
      </c>
      <c r="C155">
        <f t="shared" si="18"/>
        <v>2024</v>
      </c>
      <c r="D155" s="2" t="s">
        <v>14</v>
      </c>
      <c r="E155" s="3" t="s">
        <v>15</v>
      </c>
      <c r="F155" t="str">
        <f t="shared" si="19"/>
        <v>73</v>
      </c>
      <c r="G155" s="2" t="s">
        <v>240</v>
      </c>
      <c r="H155" t="str">
        <f t="shared" si="20"/>
        <v xml:space="preserve">STEEL </v>
      </c>
      <c r="I155" t="str" cm="1">
        <f t="array" ref="I155">IFERROR(INDEX(_xlfn.TEXTSPLIT(E155," "),1), "")</f>
        <v>73239990</v>
      </c>
      <c r="J155" t="s">
        <v>2834</v>
      </c>
      <c r="K155" t="str" cm="1">
        <f t="array" ref="K155">IF(ISERROR(SEARCH("QTY:", G155)), IF(ISERROR(SEARCH("TOTAL ", G155)), Raw [1]Data!N155, TRIM(MID(G155, SEARCH("TOTAL ", G155)+6, SEARCH(" ", G155&amp;" ", SEARCH("TOTAL ", G155)+6) - SEARCH("TOTAL ", G155) - 6))), TRIM(MID(G155, SEARCH("QTY:", G155)+4, SEARCH(" ", G155, SEARCH("QTY:", G155)+4) - SEARCH("QTY:", G155) - 4)))</f>
        <v/>
      </c>
      <c r="M155" t="str">
        <f t="shared" si="21"/>
        <v/>
      </c>
      <c r="N155">
        <f t="shared" si="22"/>
        <v>0</v>
      </c>
      <c r="O155" t="str" cm="1">
        <f t="array" ref="O155">IF(ISERROR(SEARCH("USD ", G155)), Raw [1]Data!S155, TRIM(MID(G155, SEARCH("USD ", G155)+4, SEARCH(" ", G155&amp;" ", SEARCH("USD ", G155)+4) - SEARCH("USD ", G155) - 4)))</f>
        <v>0.441</v>
      </c>
      <c r="P155" t="e">
        <f t="shared" si="23"/>
        <v>#VALUE!</v>
      </c>
      <c r="Q155" t="e" cm="1">
        <f t="array" ref="Q155">Raw [1]Data!P155</f>
        <v>#NAME?</v>
      </c>
      <c r="R155" t="e" cm="1">
        <f t="array" ref="R155">Raw [1]Data!Q155</f>
        <v>#NAME?</v>
      </c>
      <c r="S155" t="e" cm="1">
        <f t="array" ref="S155">Raw [1]Data!T155</f>
        <v>#NAME?</v>
      </c>
      <c r="T155" t="e">
        <f t="shared" si="24"/>
        <v>#NAME?</v>
      </c>
      <c r="U155" t="e">
        <f t="shared" si="25"/>
        <v>#NAME?</v>
      </c>
      <c r="V155" t="str">
        <f t="shared" si="26"/>
        <v>Other</v>
      </c>
    </row>
    <row r="156" spans="1:22">
      <c r="A156" s="5" t="s">
        <v>12</v>
      </c>
      <c r="B156" s="2" t="s">
        <v>241</v>
      </c>
      <c r="C156">
        <f t="shared" si="18"/>
        <v>2024</v>
      </c>
      <c r="D156" s="2" t="s">
        <v>14</v>
      </c>
      <c r="E156" s="3" t="s">
        <v>15</v>
      </c>
      <c r="F156" t="str">
        <f t="shared" si="19"/>
        <v>73</v>
      </c>
      <c r="G156" s="2" t="s">
        <v>242</v>
      </c>
      <c r="H156" t="str">
        <f t="shared" si="20"/>
        <v xml:space="preserve">RYX-02-020 </v>
      </c>
      <c r="I156" t="str" cm="1">
        <f t="array" ref="I156">IFERROR(INDEX(_xlfn.TEXTSPLIT(E156," "),1), "")</f>
        <v>73239990</v>
      </c>
      <c r="J156" t="s">
        <v>2835</v>
      </c>
      <c r="K156" t="e" cm="1">
        <f t="array" ref="K156">IF(ISERROR(SEARCH("QTY:", G156)), IF(ISERROR(SEARCH("TOTAL ", G156)), Raw [1]Data!N156, TRIM(MID(G156, SEARCH("TOTAL ", G156)+6, SEARCH(" ", G156&amp;" ", SEARCH("TOTAL ", G156)+6) - SEARCH("TOTAL ", G156) - 6))), TRIM(MID(G156, SEARCH("QTY:", G156)+4, SEARCH(" ", G156, SEARCH("QTY:", G156)+4) - SEARCH("QTY:", G156) - 4)))</f>
        <v>#NAME?</v>
      </c>
      <c r="M156" t="e">
        <f t="shared" si="21"/>
        <v>#NAME?</v>
      </c>
      <c r="N156">
        <f t="shared" si="22"/>
        <v>0</v>
      </c>
      <c r="O156" t="e" cm="1">
        <f t="array" ref="O156">IF(ISERROR(SEARCH("USD ", G156)), Raw [1]Data!S156, TRIM(MID(G156, SEARCH("USD ", G156)+4, SEARCH(" ", G156&amp;" ", SEARCH("USD ", G156)+4) - SEARCH("USD ", G156) - 4)))</f>
        <v>#NAME?</v>
      </c>
      <c r="P156" t="e">
        <f t="shared" si="23"/>
        <v>#NAME?</v>
      </c>
      <c r="Q156" t="e" cm="1">
        <f t="array" ref="Q156">Raw [1]Data!P156</f>
        <v>#NAME?</v>
      </c>
      <c r="R156" t="e" cm="1">
        <f t="array" ref="R156">Raw [1]Data!Q156</f>
        <v>#NAME?</v>
      </c>
      <c r="S156" t="e" cm="1">
        <f t="array" ref="S156">Raw [1]Data!T156</f>
        <v>#NAME?</v>
      </c>
      <c r="T156" t="e">
        <f t="shared" si="24"/>
        <v>#NAME?</v>
      </c>
      <c r="U156" t="e">
        <f t="shared" si="25"/>
        <v>#NAME?</v>
      </c>
      <c r="V156" t="str">
        <f t="shared" si="26"/>
        <v>Other</v>
      </c>
    </row>
    <row r="157" spans="1:22">
      <c r="A157" s="5" t="s">
        <v>12</v>
      </c>
      <c r="B157" s="2" t="s">
        <v>243</v>
      </c>
      <c r="C157">
        <f t="shared" si="18"/>
        <v>2024</v>
      </c>
      <c r="D157" s="2" t="s">
        <v>14</v>
      </c>
      <c r="E157" s="3" t="s">
        <v>15</v>
      </c>
      <c r="F157" t="str">
        <f t="shared" si="19"/>
        <v>73</v>
      </c>
      <c r="G157" s="2" t="s">
        <v>242</v>
      </c>
      <c r="H157" t="str">
        <f t="shared" si="20"/>
        <v xml:space="preserve">RYX-02-020 </v>
      </c>
      <c r="I157" t="str" cm="1">
        <f t="array" ref="I157">IFERROR(INDEX(_xlfn.TEXTSPLIT(E157," "),1), "")</f>
        <v>73239990</v>
      </c>
      <c r="J157" t="s">
        <v>2835</v>
      </c>
      <c r="K157" t="e" cm="1">
        <f t="array" ref="K157">IF(ISERROR(SEARCH("QTY:", G157)), IF(ISERROR(SEARCH("TOTAL ", G157)), Raw [1]Data!N157, TRIM(MID(G157, SEARCH("TOTAL ", G157)+6, SEARCH(" ", G157&amp;" ", SEARCH("TOTAL ", G157)+6) - SEARCH("TOTAL ", G157) - 6))), TRIM(MID(G157, SEARCH("QTY:", G157)+4, SEARCH(" ", G157, SEARCH("QTY:", G157)+4) - SEARCH("QTY:", G157) - 4)))</f>
        <v>#NAME?</v>
      </c>
      <c r="M157" t="e">
        <f t="shared" si="21"/>
        <v>#NAME?</v>
      </c>
      <c r="N157">
        <f t="shared" si="22"/>
        <v>0</v>
      </c>
      <c r="O157" t="e" cm="1">
        <f t="array" ref="O157">IF(ISERROR(SEARCH("USD ", G157)), Raw [1]Data!S157, TRIM(MID(G157, SEARCH("USD ", G157)+4, SEARCH(" ", G157&amp;" ", SEARCH("USD ", G157)+4) - SEARCH("USD ", G157) - 4)))</f>
        <v>#NAME?</v>
      </c>
      <c r="P157" t="e">
        <f t="shared" si="23"/>
        <v>#NAME?</v>
      </c>
      <c r="Q157" t="e" cm="1">
        <f t="array" ref="Q157">Raw [1]Data!P157</f>
        <v>#NAME?</v>
      </c>
      <c r="R157" t="e" cm="1">
        <f t="array" ref="R157">Raw [1]Data!Q157</f>
        <v>#NAME?</v>
      </c>
      <c r="S157" t="e" cm="1">
        <f t="array" ref="S157">Raw [1]Data!T157</f>
        <v>#NAME?</v>
      </c>
      <c r="T157" t="e">
        <f t="shared" si="24"/>
        <v>#NAME?</v>
      </c>
      <c r="U157" t="e">
        <f t="shared" si="25"/>
        <v>#NAME?</v>
      </c>
      <c r="V157" t="str">
        <f t="shared" si="26"/>
        <v>Other</v>
      </c>
    </row>
    <row r="158" spans="1:22">
      <c r="A158" s="5" t="s">
        <v>12</v>
      </c>
      <c r="B158" s="2" t="s">
        <v>244</v>
      </c>
      <c r="C158">
        <f t="shared" si="18"/>
        <v>2024</v>
      </c>
      <c r="D158" s="2" t="s">
        <v>14</v>
      </c>
      <c r="E158" s="3" t="s">
        <v>15</v>
      </c>
      <c r="F158" t="str">
        <f t="shared" si="19"/>
        <v>73</v>
      </c>
      <c r="G158" s="2" t="s">
        <v>245</v>
      </c>
      <c r="H158" t="str">
        <f t="shared" si="20"/>
        <v xml:space="preserve">GS-47 </v>
      </c>
      <c r="I158" t="str" cm="1">
        <f t="array" ref="I158">IFERROR(INDEX(_xlfn.TEXTSPLIT(E158," "),1), "")</f>
        <v>73239990</v>
      </c>
      <c r="J158" t="s">
        <v>2836</v>
      </c>
      <c r="K158" t="str" cm="1">
        <f t="array" ref="K158">IF(ISERROR(SEARCH("QTY:", G158)), IF(ISERROR(SEARCH("TOTAL ", G158)), Raw [1]Data!N158, TRIM(MID(G158, SEARCH("TOTAL ", G158)+6, SEARCH(" ", G158&amp;" ", SEARCH("TOTAL ", G158)+6) - SEARCH("TOTAL ", G158) - 6))), TRIM(MID(G158, SEARCH("QTY:", G158)+4, SEARCH(" ", G158, SEARCH("QTY:", G158)+4) - SEARCH("QTY:", G158) - 4)))</f>
        <v>44280</v>
      </c>
      <c r="M158" t="str">
        <f t="shared" si="21"/>
        <v>44280</v>
      </c>
      <c r="N158">
        <f t="shared" si="22"/>
        <v>0</v>
      </c>
      <c r="O158" t="str" cm="1">
        <f t="array" ref="O158">IF(ISERROR(SEARCH("USD ", G158)), Raw [1]Data!S158, TRIM(MID(G158, SEARCH("USD ", G158)+4, SEARCH(" ", G158&amp;" ", SEARCH("USD ", G158)+4) - SEARCH("USD ", G158) - 4)))</f>
        <v>0.212</v>
      </c>
      <c r="P158">
        <f t="shared" si="23"/>
        <v>9387.36</v>
      </c>
      <c r="Q158" t="e" cm="1">
        <f t="array" ref="Q158">Raw [1]Data!P158</f>
        <v>#NAME?</v>
      </c>
      <c r="R158" t="e" cm="1">
        <f t="array" ref="R158">Raw [1]Data!Q158</f>
        <v>#NAME?</v>
      </c>
      <c r="S158" t="e" cm="1">
        <f t="array" ref="S158">Raw [1]Data!T158</f>
        <v>#NAME?</v>
      </c>
      <c r="T158" t="e">
        <f t="shared" si="24"/>
        <v>#NAME?</v>
      </c>
      <c r="U158" t="e">
        <f t="shared" si="25"/>
        <v>#NAME?</v>
      </c>
      <c r="V158" t="str">
        <f t="shared" si="26"/>
        <v>Other</v>
      </c>
    </row>
    <row r="159" spans="1:22">
      <c r="A159" s="5" t="s">
        <v>12</v>
      </c>
      <c r="B159" s="2" t="s">
        <v>244</v>
      </c>
      <c r="C159">
        <f t="shared" si="18"/>
        <v>2024</v>
      </c>
      <c r="D159" s="2" t="s">
        <v>14</v>
      </c>
      <c r="E159" s="3" t="s">
        <v>15</v>
      </c>
      <c r="F159" t="str">
        <f t="shared" si="19"/>
        <v>73</v>
      </c>
      <c r="G159" s="2" t="s">
        <v>246</v>
      </c>
      <c r="H159" t="str">
        <f t="shared" si="20"/>
        <v xml:space="preserve">GS-47 </v>
      </c>
      <c r="I159" t="str" cm="1">
        <f t="array" ref="I159">IFERROR(INDEX(_xlfn.TEXTSPLIT(E159," "),1), "")</f>
        <v>73239990</v>
      </c>
      <c r="J159" t="s">
        <v>2837</v>
      </c>
      <c r="K159" t="str" cm="1">
        <f t="array" ref="K159">IF(ISERROR(SEARCH("QTY:", G159)), IF(ISERROR(SEARCH("TOTAL ", G159)), Raw [1]Data!N159, TRIM(MID(G159, SEARCH("TOTAL ", G159)+6, SEARCH(" ", G159&amp;" ", SEARCH("TOTAL ", G159)+6) - SEARCH("TOTAL ", G159) - 6))), TRIM(MID(G159, SEARCH("QTY:", G159)+4, SEARCH(" ", G159, SEARCH("QTY:", G159)+4) - SEARCH("QTY:", G159) - 4)))</f>
        <v>6120</v>
      </c>
      <c r="M159" t="str">
        <f t="shared" si="21"/>
        <v>6120</v>
      </c>
      <c r="N159">
        <f t="shared" si="22"/>
        <v>0</v>
      </c>
      <c r="O159" t="e" cm="1">
        <f t="array" ref="O159">IF(ISERROR(SEARCH("USD ", G159)), Raw [1]Data!S159, TRIM(MID(G159, SEARCH("USD ", G159)+4, SEARCH(" ", G159&amp;" ", SEARCH("USD ", G159)+4) - SEARCH("USD ", G159) - 4)))</f>
        <v>#NAME?</v>
      </c>
      <c r="P159" t="e">
        <f t="shared" si="23"/>
        <v>#NAME?</v>
      </c>
      <c r="Q159" t="e" cm="1">
        <f t="array" ref="Q159">Raw [1]Data!P159</f>
        <v>#NAME?</v>
      </c>
      <c r="R159" t="e" cm="1">
        <f t="array" ref="R159">Raw [1]Data!Q159</f>
        <v>#NAME?</v>
      </c>
      <c r="S159" t="e" cm="1">
        <f t="array" ref="S159">Raw [1]Data!T159</f>
        <v>#NAME?</v>
      </c>
      <c r="T159" t="e">
        <f t="shared" si="24"/>
        <v>#NAME?</v>
      </c>
      <c r="U159" t="e">
        <f t="shared" si="25"/>
        <v>#NAME?</v>
      </c>
      <c r="V159" t="str">
        <f t="shared" si="26"/>
        <v>Other</v>
      </c>
    </row>
    <row r="160" spans="1:22">
      <c r="A160" s="5" t="s">
        <v>12</v>
      </c>
      <c r="B160" s="2" t="s">
        <v>247</v>
      </c>
      <c r="C160">
        <f t="shared" si="18"/>
        <v>2024</v>
      </c>
      <c r="D160" s="2" t="s">
        <v>14</v>
      </c>
      <c r="E160" s="3" t="s">
        <v>18</v>
      </c>
      <c r="F160" t="str">
        <f t="shared" si="19"/>
        <v>73</v>
      </c>
      <c r="G160" s="2" t="s">
        <v>248</v>
      </c>
      <c r="H160" t="str">
        <f t="shared" si="20"/>
        <v xml:space="preserve">SS </v>
      </c>
      <c r="I160" t="str" cm="1">
        <f t="array" ref="I160">IFERROR(INDEX(_xlfn.TEXTSPLIT(E160," "),1), "")</f>
        <v>73231000</v>
      </c>
      <c r="J160" t="s">
        <v>2813</v>
      </c>
      <c r="K160" t="str" cm="1">
        <f t="array" ref="K160">IF(ISERROR(SEARCH("QTY:", G160)), IF(ISERROR(SEARCH("TOTAL ", G160)), Raw [1]Data!N160, TRIM(MID(G160, SEARCH("TOTAL ", G160)+6, SEARCH(" ", G160&amp;" ", SEARCH("TOTAL ", G160)+6) - SEARCH("TOTAL ", G160) - 6))), TRIM(MID(G160, SEARCH("QTY:", G160)+4, SEARCH(" ", G160, SEARCH("QTY:", G160)+4) - SEARCH("QTY:", G160) - 4)))</f>
        <v/>
      </c>
      <c r="M160" t="str">
        <f t="shared" si="21"/>
        <v/>
      </c>
      <c r="N160">
        <f t="shared" si="22"/>
        <v>0</v>
      </c>
      <c r="O160" t="str" cm="1">
        <f t="array" ref="O160">IF(ISERROR(SEARCH("USD ", G160)), Raw [1]Data!S160, TRIM(MID(G160, SEARCH("USD ", G160)+4, SEARCH(" ", G160&amp;" ", SEARCH("USD ", G160)+4) - SEARCH("USD ", G160) - 4)))</f>
        <v>0.16</v>
      </c>
      <c r="P160" t="e">
        <f t="shared" si="23"/>
        <v>#VALUE!</v>
      </c>
      <c r="Q160" t="e" cm="1">
        <f t="array" ref="Q160">Raw [1]Data!P160</f>
        <v>#NAME?</v>
      </c>
      <c r="R160" t="e" cm="1">
        <f t="array" ref="R160">Raw [1]Data!Q160</f>
        <v>#NAME?</v>
      </c>
      <c r="S160" t="e" cm="1">
        <f t="array" ref="S160">Raw [1]Data!T160</f>
        <v>#NAME?</v>
      </c>
      <c r="T160" t="e">
        <f t="shared" si="24"/>
        <v>#NAME?</v>
      </c>
      <c r="U160" t="e">
        <f t="shared" si="25"/>
        <v>#NAME?</v>
      </c>
      <c r="V160" t="str">
        <f t="shared" si="26"/>
        <v>Other</v>
      </c>
    </row>
    <row r="161" spans="1:22">
      <c r="A161" s="5" t="s">
        <v>12</v>
      </c>
      <c r="B161" s="2" t="s">
        <v>249</v>
      </c>
      <c r="C161">
        <f t="shared" si="18"/>
        <v>2024</v>
      </c>
      <c r="D161" s="2" t="s">
        <v>14</v>
      </c>
      <c r="E161" s="3" t="s">
        <v>18</v>
      </c>
      <c r="F161" t="str">
        <f t="shared" si="19"/>
        <v>73</v>
      </c>
      <c r="G161" s="2" t="s">
        <v>250</v>
      </c>
      <c r="H161" t="str">
        <f t="shared" si="20"/>
        <v xml:space="preserve">STEEL </v>
      </c>
      <c r="I161" t="str" cm="1">
        <f t="array" ref="I161">IFERROR(INDEX(_xlfn.TEXTSPLIT(E161," "),1), "")</f>
        <v>73231000</v>
      </c>
      <c r="J161" t="s">
        <v>2835</v>
      </c>
      <c r="K161" t="str" cm="1">
        <f t="array" ref="K161">IF(ISERROR(SEARCH("QTY:", G161)), IF(ISERROR(SEARCH("TOTAL ", G161)), Raw [1]Data!N161, TRIM(MID(G161, SEARCH("TOTAL ", G161)+6, SEARCH(" ", G161&amp;" ", SEARCH("TOTAL ", G161)+6) - SEARCH("TOTAL ", G161) - 6))), TRIM(MID(G161, SEARCH("QTY:", G161)+4, SEARCH(" ", G161, SEARCH("QTY:", G161)+4) - SEARCH("QTY:", G161) - 4)))</f>
        <v/>
      </c>
      <c r="M161" t="str">
        <f t="shared" si="21"/>
        <v/>
      </c>
      <c r="N161">
        <f t="shared" si="22"/>
        <v>0</v>
      </c>
      <c r="O161" t="str" cm="1">
        <f t="array" ref="O161">IF(ISERROR(SEARCH("USD ", G161)), Raw [1]Data!S161, TRIM(MID(G161, SEARCH("USD ", G161)+4, SEARCH(" ", G161&amp;" ", SEARCH("USD ", G161)+4) - SEARCH("USD ", G161) - 4)))</f>
        <v>0.084</v>
      </c>
      <c r="P161" t="e">
        <f t="shared" si="23"/>
        <v>#VALUE!</v>
      </c>
      <c r="Q161" t="e" cm="1">
        <f t="array" ref="Q161">Raw [1]Data!P161</f>
        <v>#NAME?</v>
      </c>
      <c r="R161" t="e" cm="1">
        <f t="array" ref="R161">Raw [1]Data!Q161</f>
        <v>#NAME?</v>
      </c>
      <c r="S161" t="e" cm="1">
        <f t="array" ref="S161">Raw [1]Data!T161</f>
        <v>#NAME?</v>
      </c>
      <c r="T161" t="e">
        <f t="shared" si="24"/>
        <v>#NAME?</v>
      </c>
      <c r="U161" t="e">
        <f t="shared" si="25"/>
        <v>#NAME?</v>
      </c>
      <c r="V161" t="str">
        <f t="shared" si="26"/>
        <v>Other</v>
      </c>
    </row>
    <row r="162" spans="1:22">
      <c r="A162" s="5" t="s">
        <v>12</v>
      </c>
      <c r="B162" s="2" t="s">
        <v>249</v>
      </c>
      <c r="C162">
        <f t="shared" si="18"/>
        <v>2024</v>
      </c>
      <c r="D162" s="2" t="s">
        <v>14</v>
      </c>
      <c r="E162" s="3" t="s">
        <v>18</v>
      </c>
      <c r="F162" t="str">
        <f t="shared" si="19"/>
        <v>73</v>
      </c>
      <c r="G162" s="2" t="s">
        <v>251</v>
      </c>
      <c r="H162" t="str">
        <f t="shared" si="20"/>
        <v xml:space="preserve">STEEL </v>
      </c>
      <c r="I162" t="str" cm="1">
        <f t="array" ref="I162">IFERROR(INDEX(_xlfn.TEXTSPLIT(E162," "),1), "")</f>
        <v>73231000</v>
      </c>
      <c r="J162" t="s">
        <v>2800</v>
      </c>
      <c r="K162" t="str" cm="1">
        <f t="array" ref="K162">IF(ISERROR(SEARCH("QTY:", G162)), IF(ISERROR(SEARCH("TOTAL ", G162)), Raw [1]Data!N162, TRIM(MID(G162, SEARCH("TOTAL ", G162)+6, SEARCH(" ", G162&amp;" ", SEARCH("TOTAL ", G162)+6) - SEARCH("TOTAL ", G162) - 6))), TRIM(MID(G162, SEARCH("QTY:", G162)+4, SEARCH(" ", G162, SEARCH("QTY:", G162)+4) - SEARCH("QTY:", G162) - 4)))</f>
        <v>168000</v>
      </c>
      <c r="M162" t="str">
        <f t="shared" si="21"/>
        <v>168000</v>
      </c>
      <c r="N162">
        <f t="shared" si="22"/>
        <v>0</v>
      </c>
      <c r="O162" t="e" cm="1">
        <f t="array" ref="O162">IF(ISERROR(SEARCH("USD ", G162)), Raw [1]Data!S162, TRIM(MID(G162, SEARCH("USD ", G162)+4, SEARCH(" ", G162&amp;" ", SEARCH("USD ", G162)+4) - SEARCH("USD ", G162) - 4)))</f>
        <v>#NAME?</v>
      </c>
      <c r="P162" t="e">
        <f t="shared" si="23"/>
        <v>#NAME?</v>
      </c>
      <c r="Q162" t="e" cm="1">
        <f t="array" ref="Q162">Raw [1]Data!P162</f>
        <v>#NAME?</v>
      </c>
      <c r="R162" t="e" cm="1">
        <f t="array" ref="R162">Raw [1]Data!Q162</f>
        <v>#NAME?</v>
      </c>
      <c r="S162" t="e" cm="1">
        <f t="array" ref="S162">Raw [1]Data!T162</f>
        <v>#NAME?</v>
      </c>
      <c r="T162" t="e">
        <f t="shared" si="24"/>
        <v>#NAME?</v>
      </c>
      <c r="U162" t="e">
        <f t="shared" si="25"/>
        <v>#NAME?</v>
      </c>
      <c r="V162" t="str">
        <f t="shared" si="26"/>
        <v>Other</v>
      </c>
    </row>
    <row r="163" spans="1:22">
      <c r="A163" s="5" t="s">
        <v>12</v>
      </c>
      <c r="B163" s="2" t="s">
        <v>252</v>
      </c>
      <c r="C163">
        <f t="shared" si="18"/>
        <v>2024</v>
      </c>
      <c r="D163" s="2" t="s">
        <v>14</v>
      </c>
      <c r="E163" s="3" t="s">
        <v>15</v>
      </c>
      <c r="F163" t="str">
        <f t="shared" si="19"/>
        <v>73</v>
      </c>
      <c r="G163" s="2" t="s">
        <v>253</v>
      </c>
      <c r="H163" t="str">
        <f t="shared" si="20"/>
        <v xml:space="preserve">HOUSEHOLD </v>
      </c>
      <c r="I163" t="str" cm="1">
        <f t="array" ref="I163">IFERROR(INDEX(_xlfn.TEXTSPLIT(E163," "),1), "")</f>
        <v>73239990</v>
      </c>
      <c r="J163" t="s">
        <v>2787</v>
      </c>
      <c r="K163" t="str" cm="1">
        <f t="array" ref="K163">IF(ISERROR(SEARCH("QTY:", G163)), IF(ISERROR(SEARCH("TOTAL ", G163)), Raw [1]Data!N163, TRIM(MID(G163, SEARCH("TOTAL ", G163)+6, SEARCH(" ", G163&amp;" ", SEARCH("TOTAL ", G163)+6) - SEARCH("TOTAL ", G163) - 6))), TRIM(MID(G163, SEARCH("QTY:", G163)+4, SEARCH(" ", G163, SEARCH("QTY:", G163)+4) - SEARCH("QTY:", G163) - 4)))</f>
        <v/>
      </c>
      <c r="M163" t="str">
        <f t="shared" si="21"/>
        <v/>
      </c>
      <c r="N163">
        <f t="shared" si="22"/>
        <v>0</v>
      </c>
      <c r="O163" t="e" cm="1">
        <f t="array" ref="O163">IF(ISERROR(SEARCH("USD ", G163)), Raw [1]Data!S163, TRIM(MID(G163, SEARCH("USD ", G163)+4, SEARCH(" ", G163&amp;" ", SEARCH("USD ", G163)+4) - SEARCH("USD ", G163) - 4)))</f>
        <v>#NAME?</v>
      </c>
      <c r="P163" t="e">
        <f t="shared" si="23"/>
        <v>#NAME?</v>
      </c>
      <c r="Q163" t="e" cm="1">
        <f t="array" ref="Q163">Raw [1]Data!P163</f>
        <v>#NAME?</v>
      </c>
      <c r="R163" t="e" cm="1">
        <f t="array" ref="R163">Raw [1]Data!Q163</f>
        <v>#NAME?</v>
      </c>
      <c r="S163" t="e" cm="1">
        <f t="array" ref="S163">Raw [1]Data!T163</f>
        <v>#NAME?</v>
      </c>
      <c r="T163" t="e">
        <f t="shared" si="24"/>
        <v>#NAME?</v>
      </c>
      <c r="U163" t="e">
        <f t="shared" si="25"/>
        <v>#NAME?</v>
      </c>
      <c r="V163" t="str">
        <f t="shared" si="26"/>
        <v>Other</v>
      </c>
    </row>
    <row r="164" spans="1:22">
      <c r="A164" s="5" t="s">
        <v>12</v>
      </c>
      <c r="B164" s="2" t="s">
        <v>252</v>
      </c>
      <c r="C164">
        <f t="shared" si="18"/>
        <v>2024</v>
      </c>
      <c r="D164" s="2" t="s">
        <v>14</v>
      </c>
      <c r="E164" s="3" t="s">
        <v>18</v>
      </c>
      <c r="F164" t="str">
        <f t="shared" si="19"/>
        <v>73</v>
      </c>
      <c r="G164" s="2" t="s">
        <v>254</v>
      </c>
      <c r="H164" t="str">
        <f t="shared" si="20"/>
        <v xml:space="preserve">STEEL </v>
      </c>
      <c r="I164" t="str" cm="1">
        <f t="array" ref="I164">IFERROR(INDEX(_xlfn.TEXTSPLIT(E164," "),1), "")</f>
        <v>73231000</v>
      </c>
      <c r="J164" t="s">
        <v>2795</v>
      </c>
      <c r="K164" t="str" cm="1">
        <f t="array" ref="K164">IF(ISERROR(SEARCH("QTY:", G164)), IF(ISERROR(SEARCH("TOTAL ", G164)), Raw [1]Data!N164, TRIM(MID(G164, SEARCH("TOTAL ", G164)+6, SEARCH(" ", G164&amp;" ", SEARCH("TOTAL ", G164)+6) - SEARCH("TOTAL ", G164) - 6))), TRIM(MID(G164, SEARCH("QTY:", G164)+4, SEARCH(" ", G164, SEARCH("QTY:", G164)+4) - SEARCH("QTY:", G164) - 4)))</f>
        <v/>
      </c>
      <c r="M164" t="str">
        <f t="shared" si="21"/>
        <v/>
      </c>
      <c r="N164">
        <f t="shared" si="22"/>
        <v>0</v>
      </c>
      <c r="O164" t="str" cm="1">
        <f t="array" ref="O164">IF(ISERROR(SEARCH("USD ", G164)), Raw [1]Data!S164, TRIM(MID(G164, SEARCH("USD ", G164)+4, SEARCH(" ", G164&amp;" ", SEARCH("USD ", G164)+4) - SEARCH("USD ", G164) - 4)))</f>
        <v>0.238</v>
      </c>
      <c r="P164" t="e">
        <f t="shared" si="23"/>
        <v>#VALUE!</v>
      </c>
      <c r="Q164" t="e" cm="1">
        <f t="array" ref="Q164">Raw [1]Data!P164</f>
        <v>#NAME?</v>
      </c>
      <c r="R164" t="e" cm="1">
        <f t="array" ref="R164">Raw [1]Data!Q164</f>
        <v>#NAME?</v>
      </c>
      <c r="S164" t="e" cm="1">
        <f t="array" ref="S164">Raw [1]Data!T164</f>
        <v>#NAME?</v>
      </c>
      <c r="T164" t="e">
        <f t="shared" si="24"/>
        <v>#NAME?</v>
      </c>
      <c r="U164" t="e">
        <f t="shared" si="25"/>
        <v>#NAME?</v>
      </c>
      <c r="V164" t="str">
        <f t="shared" si="26"/>
        <v>Other</v>
      </c>
    </row>
    <row r="165" spans="1:22">
      <c r="A165" s="5" t="s">
        <v>12</v>
      </c>
      <c r="B165" s="2" t="s">
        <v>255</v>
      </c>
      <c r="C165">
        <f t="shared" si="18"/>
        <v>2024</v>
      </c>
      <c r="D165" s="2" t="s">
        <v>14</v>
      </c>
      <c r="E165" s="3" t="s">
        <v>15</v>
      </c>
      <c r="F165" t="str">
        <f t="shared" si="19"/>
        <v>73</v>
      </c>
      <c r="G165" s="2" t="s">
        <v>256</v>
      </c>
      <c r="H165" t="str">
        <f t="shared" si="20"/>
        <v xml:space="preserve">MILD </v>
      </c>
      <c r="I165" t="str" cm="1">
        <f t="array" ref="I165">IFERROR(INDEX(_xlfn.TEXTSPLIT(E165," "),1), "")</f>
        <v>73239990</v>
      </c>
      <c r="J165" t="s">
        <v>2835</v>
      </c>
      <c r="K165" t="str" cm="1">
        <f t="array" ref="K165">IF(ISERROR(SEARCH("QTY:", G165)), IF(ISERROR(SEARCH("TOTAL ", G165)), Raw [1]Data!N165, TRIM(MID(G165, SEARCH("TOTAL ", G165)+6, SEARCH(" ", G165&amp;" ", SEARCH("TOTAL ", G165)+6) - SEARCH("TOTAL ", G165) - 6))), TRIM(MID(G165, SEARCH("QTY:", G165)+4, SEARCH(" ", G165, SEARCH("QTY:", G165)+4) - SEARCH("QTY:", G165) - 4)))</f>
        <v/>
      </c>
      <c r="M165" t="str">
        <f t="shared" si="21"/>
        <v/>
      </c>
      <c r="N165">
        <f t="shared" si="22"/>
        <v>0</v>
      </c>
      <c r="O165" t="e" cm="1">
        <f t="array" ref="O165">IF(ISERROR(SEARCH("USD ", G165)), Raw [1]Data!S165, TRIM(MID(G165, SEARCH("USD ", G165)+4, SEARCH(" ", G165&amp;" ", SEARCH("USD ", G165)+4) - SEARCH("USD ", G165) - 4)))</f>
        <v>#NAME?</v>
      </c>
      <c r="P165" t="e">
        <f t="shared" si="23"/>
        <v>#NAME?</v>
      </c>
      <c r="Q165" t="e" cm="1">
        <f t="array" ref="Q165">Raw [1]Data!P165</f>
        <v>#NAME?</v>
      </c>
      <c r="R165" t="e" cm="1">
        <f t="array" ref="R165">Raw [1]Data!Q165</f>
        <v>#NAME?</v>
      </c>
      <c r="S165" t="e" cm="1">
        <f t="array" ref="S165">Raw [1]Data!T165</f>
        <v>#NAME?</v>
      </c>
      <c r="T165" t="e">
        <f t="shared" si="24"/>
        <v>#NAME?</v>
      </c>
      <c r="U165" t="e">
        <f t="shared" si="25"/>
        <v>#NAME?</v>
      </c>
      <c r="V165" t="str">
        <f t="shared" si="26"/>
        <v>Other</v>
      </c>
    </row>
    <row r="166" spans="1:22">
      <c r="A166" s="5" t="s">
        <v>12</v>
      </c>
      <c r="B166" s="2" t="s">
        <v>257</v>
      </c>
      <c r="C166">
        <f t="shared" si="18"/>
        <v>2024</v>
      </c>
      <c r="D166" s="2" t="s">
        <v>14</v>
      </c>
      <c r="E166" s="3" t="s">
        <v>15</v>
      </c>
      <c r="F166" t="str">
        <f t="shared" si="19"/>
        <v>73</v>
      </c>
      <c r="G166" s="2" t="s">
        <v>258</v>
      </c>
      <c r="H166" t="str">
        <f t="shared" si="20"/>
        <v xml:space="preserve">MILD </v>
      </c>
      <c r="I166" t="str" cm="1">
        <f t="array" ref="I166">IFERROR(INDEX(_xlfn.TEXTSPLIT(E166," "),1), "")</f>
        <v>73239990</v>
      </c>
      <c r="J166" t="s">
        <v>2835</v>
      </c>
      <c r="K166" t="str" cm="1">
        <f t="array" ref="K166">IF(ISERROR(SEARCH("QTY:", G166)), IF(ISERROR(SEARCH("TOTAL ", G166)), Raw [1]Data!N166, TRIM(MID(G166, SEARCH("TOTAL ", G166)+6, SEARCH(" ", G166&amp;" ", SEARCH("TOTAL ", G166)+6) - SEARCH("TOTAL ", G166) - 6))), TRIM(MID(G166, SEARCH("QTY:", G166)+4, SEARCH(" ", G166, SEARCH("QTY:", G166)+4) - SEARCH("QTY:", G166) - 4)))</f>
        <v/>
      </c>
      <c r="M166" t="str">
        <f t="shared" si="21"/>
        <v/>
      </c>
      <c r="N166">
        <f t="shared" si="22"/>
        <v>0</v>
      </c>
      <c r="O166" t="e" cm="1">
        <f t="array" ref="O166">IF(ISERROR(SEARCH("USD ", G166)), Raw [1]Data!S166, TRIM(MID(G166, SEARCH("USD ", G166)+4, SEARCH(" ", G166&amp;" ", SEARCH("USD ", G166)+4) - SEARCH("USD ", G166) - 4)))</f>
        <v>#NAME?</v>
      </c>
      <c r="P166" t="e">
        <f t="shared" si="23"/>
        <v>#NAME?</v>
      </c>
      <c r="Q166" t="e" cm="1">
        <f t="array" ref="Q166">Raw [1]Data!P166</f>
        <v>#NAME?</v>
      </c>
      <c r="R166" t="e" cm="1">
        <f t="array" ref="R166">Raw [1]Data!Q166</f>
        <v>#NAME?</v>
      </c>
      <c r="S166" t="e" cm="1">
        <f t="array" ref="S166">Raw [1]Data!T166</f>
        <v>#NAME?</v>
      </c>
      <c r="T166" t="e">
        <f t="shared" si="24"/>
        <v>#NAME?</v>
      </c>
      <c r="U166" t="e">
        <f t="shared" si="25"/>
        <v>#NAME?</v>
      </c>
      <c r="V166" t="str">
        <f t="shared" si="26"/>
        <v>Other</v>
      </c>
    </row>
    <row r="167" spans="1:22">
      <c r="A167" s="5" t="s">
        <v>12</v>
      </c>
      <c r="B167" s="2" t="s">
        <v>259</v>
      </c>
      <c r="C167">
        <f t="shared" si="18"/>
        <v>2024</v>
      </c>
      <c r="D167" s="2" t="s">
        <v>14</v>
      </c>
      <c r="E167" s="3" t="s">
        <v>15</v>
      </c>
      <c r="F167" t="str">
        <f t="shared" si="19"/>
        <v>73</v>
      </c>
      <c r="G167" s="2" t="s">
        <v>260</v>
      </c>
      <c r="H167" t="str">
        <f t="shared" si="20"/>
        <v xml:space="preserve">HOUSEHOLD </v>
      </c>
      <c r="I167" t="str" cm="1">
        <f t="array" ref="I167">IFERROR(INDEX(_xlfn.TEXTSPLIT(E167," "),1), "")</f>
        <v>73239990</v>
      </c>
      <c r="J167" t="s">
        <v>2787</v>
      </c>
      <c r="K167" t="str" cm="1">
        <f t="array" ref="K167">IF(ISERROR(SEARCH("QTY:", G167)), IF(ISERROR(SEARCH("TOTAL ", G167)), Raw [1]Data!N167, TRIM(MID(G167, SEARCH("TOTAL ", G167)+6, SEARCH(" ", G167&amp;" ", SEARCH("TOTAL ", G167)+6) - SEARCH("TOTAL ", G167) - 6))), TRIM(MID(G167, SEARCH("QTY:", G167)+4, SEARCH(" ", G167, SEARCH("QTY:", G167)+4) - SEARCH("QTY:", G167) - 4)))</f>
        <v/>
      </c>
      <c r="M167" t="str">
        <f t="shared" si="21"/>
        <v/>
      </c>
      <c r="N167">
        <f t="shared" si="22"/>
        <v>0</v>
      </c>
      <c r="O167" t="str" cm="1">
        <f t="array" ref="O167">IF(ISERROR(SEARCH("USD ", G167)), Raw [1]Data!S167, TRIM(MID(G167, SEARCH("USD ", G167)+4, SEARCH(" ", G167&amp;" ", SEARCH("USD ", G167)+4) - SEARCH("USD ", G167) - 4)))</f>
        <v>0.26PER</v>
      </c>
      <c r="P167" t="e">
        <f t="shared" si="23"/>
        <v>#VALUE!</v>
      </c>
      <c r="Q167" t="e" cm="1">
        <f t="array" ref="Q167">Raw [1]Data!P167</f>
        <v>#NAME?</v>
      </c>
      <c r="R167" t="e" cm="1">
        <f t="array" ref="R167">Raw [1]Data!Q167</f>
        <v>#NAME?</v>
      </c>
      <c r="S167" t="e" cm="1">
        <f t="array" ref="S167">Raw [1]Data!T167</f>
        <v>#NAME?</v>
      </c>
      <c r="T167" t="e">
        <f t="shared" si="24"/>
        <v>#NAME?</v>
      </c>
      <c r="U167" t="e">
        <f t="shared" si="25"/>
        <v>#NAME?</v>
      </c>
      <c r="V167" t="str">
        <f t="shared" si="26"/>
        <v>Other</v>
      </c>
    </row>
    <row r="168" spans="1:22">
      <c r="A168" s="5" t="s">
        <v>12</v>
      </c>
      <c r="B168" s="2" t="s">
        <v>261</v>
      </c>
      <c r="C168">
        <f t="shared" si="18"/>
        <v>2024</v>
      </c>
      <c r="D168" s="2" t="s">
        <v>14</v>
      </c>
      <c r="E168" s="3" t="s">
        <v>18</v>
      </c>
      <c r="F168" t="str">
        <f t="shared" si="19"/>
        <v>73</v>
      </c>
      <c r="G168" s="2" t="s">
        <v>262</v>
      </c>
      <c r="H168" t="str">
        <f t="shared" si="20"/>
        <v xml:space="preserve">STEEL </v>
      </c>
      <c r="I168" t="str" cm="1">
        <f t="array" ref="I168">IFERROR(INDEX(_xlfn.TEXTSPLIT(E168," "),1), "")</f>
        <v>73231000</v>
      </c>
      <c r="J168" t="s">
        <v>2800</v>
      </c>
      <c r="K168" t="str" cm="1">
        <f t="array" ref="K168">IF(ISERROR(SEARCH("QTY:", G168)), IF(ISERROR(SEARCH("TOTAL ", G168)), Raw [1]Data!N168, TRIM(MID(G168, SEARCH("TOTAL ", G168)+6, SEARCH(" ", G168&amp;" ", SEARCH("TOTAL ", G168)+6) - SEARCH("TOTAL ", G168) - 6))), TRIM(MID(G168, SEARCH("QTY:", G168)+4, SEARCH(" ", G168, SEARCH("QTY:", G168)+4) - SEARCH("QTY:", G168) - 4)))</f>
        <v/>
      </c>
      <c r="M168" t="str">
        <f t="shared" si="21"/>
        <v/>
      </c>
      <c r="N168">
        <f t="shared" si="22"/>
        <v>0</v>
      </c>
      <c r="O168" t="str" cm="1">
        <f t="array" ref="O168">IF(ISERROR(SEARCH("USD ", G168)), Raw [1]Data!S168, TRIM(MID(G168, SEARCH("USD ", G168)+4, SEARCH(" ", G168&amp;" ", SEARCH("USD ", G168)+4) - SEARCH("USD ", G168) - 4)))</f>
        <v>0.148PER</v>
      </c>
      <c r="P168" t="e">
        <f t="shared" si="23"/>
        <v>#VALUE!</v>
      </c>
      <c r="Q168" t="e" cm="1">
        <f t="array" ref="Q168">Raw [1]Data!P168</f>
        <v>#NAME?</v>
      </c>
      <c r="R168" t="e" cm="1">
        <f t="array" ref="R168">Raw [1]Data!Q168</f>
        <v>#NAME?</v>
      </c>
      <c r="S168" t="e" cm="1">
        <f t="array" ref="S168">Raw [1]Data!T168</f>
        <v>#NAME?</v>
      </c>
      <c r="T168" t="e">
        <f t="shared" si="24"/>
        <v>#NAME?</v>
      </c>
      <c r="U168" t="e">
        <f t="shared" si="25"/>
        <v>#NAME?</v>
      </c>
      <c r="V168" t="str">
        <f t="shared" si="26"/>
        <v>Other</v>
      </c>
    </row>
    <row r="169" spans="1:22">
      <c r="A169" s="5" t="s">
        <v>12</v>
      </c>
      <c r="B169" s="2" t="s">
        <v>263</v>
      </c>
      <c r="C169">
        <f t="shared" si="18"/>
        <v>2024</v>
      </c>
      <c r="D169" s="2" t="s">
        <v>14</v>
      </c>
      <c r="E169" s="3" t="s">
        <v>18</v>
      </c>
      <c r="F169" t="str">
        <f t="shared" si="19"/>
        <v>73</v>
      </c>
      <c r="G169" s="2" t="s">
        <v>264</v>
      </c>
      <c r="H169" t="str">
        <f t="shared" si="20"/>
        <v xml:space="preserve">STEEL </v>
      </c>
      <c r="I169" t="str" cm="1">
        <f t="array" ref="I169">IFERROR(INDEX(_xlfn.TEXTSPLIT(E169," "),1), "")</f>
        <v>73231000</v>
      </c>
      <c r="J169" t="s">
        <v>2795</v>
      </c>
      <c r="K169" t="str" cm="1">
        <f t="array" ref="K169">IF(ISERROR(SEARCH("QTY:", G169)), IF(ISERROR(SEARCH("TOTAL ", G169)), Raw [1]Data!N169, TRIM(MID(G169, SEARCH("TOTAL ", G169)+6, SEARCH(" ", G169&amp;" ", SEARCH("TOTAL ", G169)+6) - SEARCH("TOTAL ", G169) - 6))), TRIM(MID(G169, SEARCH("QTY:", G169)+4, SEARCH(" ", G169, SEARCH("QTY:", G169)+4) - SEARCH("QTY:", G169) - 4)))</f>
        <v/>
      </c>
      <c r="M169" t="str">
        <f t="shared" si="21"/>
        <v/>
      </c>
      <c r="N169">
        <f t="shared" si="22"/>
        <v>0</v>
      </c>
      <c r="O169" t="str" cm="1">
        <f t="array" ref="O169">IF(ISERROR(SEARCH("USD ", G169)), Raw [1]Data!S169, TRIM(MID(G169, SEARCH("USD ", G169)+4, SEARCH(" ", G169&amp;" ", SEARCH("USD ", G169)+4) - SEARCH("USD ", G169) - 4)))</f>
        <v>0.238PER</v>
      </c>
      <c r="P169" t="e">
        <f t="shared" si="23"/>
        <v>#VALUE!</v>
      </c>
      <c r="Q169" t="e" cm="1">
        <f t="array" ref="Q169">Raw [1]Data!P169</f>
        <v>#NAME?</v>
      </c>
      <c r="R169" t="e" cm="1">
        <f t="array" ref="R169">Raw [1]Data!Q169</f>
        <v>#NAME?</v>
      </c>
      <c r="S169" t="e" cm="1">
        <f t="array" ref="S169">Raw [1]Data!T169</f>
        <v>#NAME?</v>
      </c>
      <c r="T169" t="e">
        <f t="shared" si="24"/>
        <v>#NAME?</v>
      </c>
      <c r="U169" t="e">
        <f t="shared" si="25"/>
        <v>#NAME?</v>
      </c>
      <c r="V169" t="str">
        <f t="shared" si="26"/>
        <v>Other</v>
      </c>
    </row>
    <row r="170" spans="1:22">
      <c r="A170" s="5" t="s">
        <v>12</v>
      </c>
      <c r="B170" s="2" t="s">
        <v>265</v>
      </c>
      <c r="C170">
        <f t="shared" si="18"/>
        <v>2024</v>
      </c>
      <c r="D170" s="2" t="s">
        <v>14</v>
      </c>
      <c r="E170" s="3" t="s">
        <v>15</v>
      </c>
      <c r="F170" t="str">
        <f t="shared" si="19"/>
        <v>73</v>
      </c>
      <c r="G170" s="2" t="s">
        <v>266</v>
      </c>
      <c r="H170" t="str">
        <f t="shared" si="20"/>
        <v xml:space="preserve">MILD </v>
      </c>
      <c r="I170" t="str" cm="1">
        <f t="array" ref="I170">IFERROR(INDEX(_xlfn.TEXTSPLIT(E170," "),1), "")</f>
        <v>73239990</v>
      </c>
      <c r="J170" t="s">
        <v>2835</v>
      </c>
      <c r="K170" t="str" cm="1">
        <f t="array" ref="K170">IF(ISERROR(SEARCH("QTY:", G170)), IF(ISERROR(SEARCH("TOTAL ", G170)), Raw [1]Data!N170, TRIM(MID(G170, SEARCH("TOTAL ", G170)+6, SEARCH(" ", G170&amp;" ", SEARCH("TOTAL ", G170)+6) - SEARCH("TOTAL ", G170) - 6))), TRIM(MID(G170, SEARCH("QTY:", G170)+4, SEARCH(" ", G170, SEARCH("QTY:", G170)+4) - SEARCH("QTY:", G170) - 4)))</f>
        <v>1232NOS</v>
      </c>
      <c r="M170" t="str">
        <f t="shared" si="21"/>
        <v>1232NOS</v>
      </c>
      <c r="N170">
        <f t="shared" si="22"/>
        <v>0</v>
      </c>
      <c r="O170" t="e" cm="1">
        <f t="array" ref="O170">IF(ISERROR(SEARCH("USD ", G170)), Raw [1]Data!S170, TRIM(MID(G170, SEARCH("USD ", G170)+4, SEARCH(" ", G170&amp;" ", SEARCH("USD ", G170)+4) - SEARCH("USD ", G170) - 4)))</f>
        <v>#NAME?</v>
      </c>
      <c r="P170" t="e">
        <f t="shared" si="23"/>
        <v>#NAME?</v>
      </c>
      <c r="Q170" t="e" cm="1">
        <f t="array" ref="Q170">Raw [1]Data!P170</f>
        <v>#NAME?</v>
      </c>
      <c r="R170" t="e" cm="1">
        <f t="array" ref="R170">Raw [1]Data!Q170</f>
        <v>#NAME?</v>
      </c>
      <c r="S170" t="e" cm="1">
        <f t="array" ref="S170">Raw [1]Data!T170</f>
        <v>#NAME?</v>
      </c>
      <c r="T170" t="e">
        <f t="shared" si="24"/>
        <v>#NAME?</v>
      </c>
      <c r="U170" t="e">
        <f t="shared" si="25"/>
        <v>#NAME?</v>
      </c>
      <c r="V170" t="str">
        <f t="shared" si="26"/>
        <v>Other</v>
      </c>
    </row>
    <row r="171" spans="1:22">
      <c r="A171" s="5" t="s">
        <v>12</v>
      </c>
      <c r="B171" s="2" t="s">
        <v>267</v>
      </c>
      <c r="C171">
        <f t="shared" si="18"/>
        <v>2024</v>
      </c>
      <c r="D171" s="2" t="s">
        <v>14</v>
      </c>
      <c r="E171" s="3" t="s">
        <v>15</v>
      </c>
      <c r="F171" t="str">
        <f t="shared" si="19"/>
        <v>73</v>
      </c>
      <c r="G171" s="2" t="s">
        <v>268</v>
      </c>
      <c r="H171" t="str">
        <f t="shared" si="20"/>
        <v xml:space="preserve">HOUSEHOLD </v>
      </c>
      <c r="I171" t="str" cm="1">
        <f t="array" ref="I171">IFERROR(INDEX(_xlfn.TEXTSPLIT(E171," "),1), "")</f>
        <v>73239990</v>
      </c>
      <c r="J171" t="s">
        <v>2838</v>
      </c>
      <c r="K171" t="str" cm="1">
        <f t="array" ref="K171">IF(ISERROR(SEARCH("QTY:", G171)), IF(ISERROR(SEARCH("TOTAL ", G171)), Raw [1]Data!N171, TRIM(MID(G171, SEARCH("TOTAL ", G171)+6, SEARCH(" ", G171&amp;" ", SEARCH("TOTAL ", G171)+6) - SEARCH("TOTAL ", G171) - 6))), TRIM(MID(G171, SEARCH("QTY:", G171)+4, SEARCH(" ", G171, SEARCH("QTY:", G171)+4) - SEARCH("QTY:", G171) - 4)))</f>
        <v/>
      </c>
      <c r="M171" t="str">
        <f t="shared" si="21"/>
        <v/>
      </c>
      <c r="N171">
        <f t="shared" si="22"/>
        <v>0</v>
      </c>
      <c r="O171" t="str" cm="1">
        <f t="array" ref="O171">IF(ISERROR(SEARCH("USD ", G171)), Raw [1]Data!S171, TRIM(MID(G171, SEARCH("USD ", G171)+4, SEARCH(" ", G171&amp;" ", SEARCH("USD ", G171)+4) - SEARCH("USD ", G171) - 4)))</f>
        <v>0.265</v>
      </c>
      <c r="P171" t="e">
        <f t="shared" si="23"/>
        <v>#VALUE!</v>
      </c>
      <c r="Q171" t="e" cm="1">
        <f t="array" ref="Q171">Raw [1]Data!P171</f>
        <v>#NAME?</v>
      </c>
      <c r="R171" t="e" cm="1">
        <f t="array" ref="R171">Raw [1]Data!Q171</f>
        <v>#NAME?</v>
      </c>
      <c r="S171" t="e" cm="1">
        <f t="array" ref="S171">Raw [1]Data!T171</f>
        <v>#NAME?</v>
      </c>
      <c r="T171" t="e">
        <f t="shared" si="24"/>
        <v>#NAME?</v>
      </c>
      <c r="U171" t="e">
        <f t="shared" si="25"/>
        <v>#NAME?</v>
      </c>
      <c r="V171" t="str">
        <f t="shared" si="26"/>
        <v>Other</v>
      </c>
    </row>
    <row r="172" spans="1:22">
      <c r="A172" s="5" t="s">
        <v>12</v>
      </c>
      <c r="B172" s="2" t="s">
        <v>269</v>
      </c>
      <c r="C172">
        <f t="shared" si="18"/>
        <v>2024</v>
      </c>
      <c r="D172" s="2" t="s">
        <v>14</v>
      </c>
      <c r="E172" s="3" t="s">
        <v>15</v>
      </c>
      <c r="F172" t="str">
        <f t="shared" si="19"/>
        <v>73</v>
      </c>
      <c r="G172" s="2" t="s">
        <v>242</v>
      </c>
      <c r="H172" t="str">
        <f t="shared" si="20"/>
        <v xml:space="preserve">RYX-02-020 </v>
      </c>
      <c r="I172" t="str" cm="1">
        <f t="array" ref="I172">IFERROR(INDEX(_xlfn.TEXTSPLIT(E172," "),1), "")</f>
        <v>73239990</v>
      </c>
      <c r="J172" t="s">
        <v>2835</v>
      </c>
      <c r="K172" t="e" cm="1">
        <f t="array" ref="K172">IF(ISERROR(SEARCH("QTY:", G172)), IF(ISERROR(SEARCH("TOTAL ", G172)), Raw [1]Data!N172, TRIM(MID(G172, SEARCH("TOTAL ", G172)+6, SEARCH(" ", G172&amp;" ", SEARCH("TOTAL ", G172)+6) - SEARCH("TOTAL ", G172) - 6))), TRIM(MID(G172, SEARCH("QTY:", G172)+4, SEARCH(" ", G172, SEARCH("QTY:", G172)+4) - SEARCH("QTY:", G172) - 4)))</f>
        <v>#NAME?</v>
      </c>
      <c r="M172" t="e">
        <f t="shared" si="21"/>
        <v>#NAME?</v>
      </c>
      <c r="N172">
        <f t="shared" si="22"/>
        <v>0</v>
      </c>
      <c r="O172" t="e" cm="1">
        <f t="array" ref="O172">IF(ISERROR(SEARCH("USD ", G172)), Raw [1]Data!S172, TRIM(MID(G172, SEARCH("USD ", G172)+4, SEARCH(" ", G172&amp;" ", SEARCH("USD ", G172)+4) - SEARCH("USD ", G172) - 4)))</f>
        <v>#NAME?</v>
      </c>
      <c r="P172" t="e">
        <f t="shared" si="23"/>
        <v>#NAME?</v>
      </c>
      <c r="Q172" t="e" cm="1">
        <f t="array" ref="Q172">Raw [1]Data!P172</f>
        <v>#NAME?</v>
      </c>
      <c r="R172" t="e" cm="1">
        <f t="array" ref="R172">Raw [1]Data!Q172</f>
        <v>#NAME?</v>
      </c>
      <c r="S172" t="e" cm="1">
        <f t="array" ref="S172">Raw [1]Data!T172</f>
        <v>#NAME?</v>
      </c>
      <c r="T172" t="e">
        <f t="shared" si="24"/>
        <v>#NAME?</v>
      </c>
      <c r="U172" t="e">
        <f t="shared" si="25"/>
        <v>#NAME?</v>
      </c>
      <c r="V172" t="str">
        <f t="shared" si="26"/>
        <v>Other</v>
      </c>
    </row>
    <row r="173" spans="1:22">
      <c r="A173" s="5" t="s">
        <v>12</v>
      </c>
      <c r="B173" s="2" t="s">
        <v>270</v>
      </c>
      <c r="C173">
        <f t="shared" si="18"/>
        <v>2024</v>
      </c>
      <c r="D173" s="2" t="s">
        <v>14</v>
      </c>
      <c r="E173" s="3" t="s">
        <v>18</v>
      </c>
      <c r="F173" t="str">
        <f t="shared" si="19"/>
        <v>73</v>
      </c>
      <c r="G173" s="2" t="s">
        <v>271</v>
      </c>
      <c r="H173" t="str">
        <f t="shared" si="20"/>
        <v xml:space="preserve">STEEL </v>
      </c>
      <c r="I173" t="str" cm="1">
        <f t="array" ref="I173">IFERROR(INDEX(_xlfn.TEXTSPLIT(E173," "),1), "")</f>
        <v>73231000</v>
      </c>
      <c r="J173" t="s">
        <v>2795</v>
      </c>
      <c r="K173" t="str" cm="1">
        <f t="array" ref="K173">IF(ISERROR(SEARCH("QTY:", G173)), IF(ISERROR(SEARCH("TOTAL ", G173)), Raw [1]Data!N173, TRIM(MID(G173, SEARCH("TOTAL ", G173)+6, SEARCH(" ", G173&amp;" ", SEARCH("TOTAL ", G173)+6) - SEARCH("TOTAL ", G173) - 6))), TRIM(MID(G173, SEARCH("QTY:", G173)+4, SEARCH(" ", G173, SEARCH("QTY:", G173)+4) - SEARCH("QTY:", G173) - 4)))</f>
        <v/>
      </c>
      <c r="M173" t="str">
        <f t="shared" si="21"/>
        <v/>
      </c>
      <c r="N173">
        <f t="shared" si="22"/>
        <v>0</v>
      </c>
      <c r="O173" t="str" cm="1">
        <f t="array" ref="O173">IF(ISERROR(SEARCH("USD ", G173)), Raw [1]Data!S173, TRIM(MID(G173, SEARCH("USD ", G173)+4, SEARCH(" ", G173&amp;" ", SEARCH("USD ", G173)+4) - SEARCH("USD ", G173) - 4)))</f>
        <v>0.238PER</v>
      </c>
      <c r="P173" t="e">
        <f t="shared" si="23"/>
        <v>#VALUE!</v>
      </c>
      <c r="Q173" t="e" cm="1">
        <f t="array" ref="Q173">Raw [1]Data!P173</f>
        <v>#NAME?</v>
      </c>
      <c r="R173" t="e" cm="1">
        <f t="array" ref="R173">Raw [1]Data!Q173</f>
        <v>#NAME?</v>
      </c>
      <c r="S173" t="e" cm="1">
        <f t="array" ref="S173">Raw [1]Data!T173</f>
        <v>#NAME?</v>
      </c>
      <c r="T173" t="e">
        <f t="shared" si="24"/>
        <v>#NAME?</v>
      </c>
      <c r="U173" t="e">
        <f t="shared" si="25"/>
        <v>#NAME?</v>
      </c>
      <c r="V173" t="str">
        <f t="shared" si="26"/>
        <v>Other</v>
      </c>
    </row>
    <row r="174" spans="1:22">
      <c r="A174" s="5" t="s">
        <v>12</v>
      </c>
      <c r="B174" s="2" t="s">
        <v>272</v>
      </c>
      <c r="C174">
        <f t="shared" si="18"/>
        <v>2024</v>
      </c>
      <c r="D174" s="2" t="s">
        <v>14</v>
      </c>
      <c r="E174" s="3" t="s">
        <v>15</v>
      </c>
      <c r="F174" t="str">
        <f t="shared" si="19"/>
        <v>73</v>
      </c>
      <c r="G174" s="2" t="s">
        <v>273</v>
      </c>
      <c r="H174" t="str">
        <f t="shared" si="20"/>
        <v xml:space="preserve">RYX-02-026-3S </v>
      </c>
      <c r="I174" t="str" cm="1">
        <f t="array" ref="I174">IFERROR(INDEX(_xlfn.TEXTSPLIT(E174," "),1), "")</f>
        <v>73239990</v>
      </c>
      <c r="J174" t="s">
        <v>2835</v>
      </c>
      <c r="K174" t="e" cm="1">
        <f t="array" ref="K174">IF(ISERROR(SEARCH("QTY:", G174)), IF(ISERROR(SEARCH("TOTAL ", G174)), Raw [1]Data!N174, TRIM(MID(G174, SEARCH("TOTAL ", G174)+6, SEARCH(" ", G174&amp;" ", SEARCH("TOTAL ", G174)+6) - SEARCH("TOTAL ", G174) - 6))), TRIM(MID(G174, SEARCH("QTY:", G174)+4, SEARCH(" ", G174, SEARCH("QTY:", G174)+4) - SEARCH("QTY:", G174) - 4)))</f>
        <v>#NAME?</v>
      </c>
      <c r="M174" t="e">
        <f t="shared" si="21"/>
        <v>#NAME?</v>
      </c>
      <c r="N174">
        <f t="shared" si="22"/>
        <v>0</v>
      </c>
      <c r="O174" t="e" cm="1">
        <f t="array" ref="O174">IF(ISERROR(SEARCH("USD ", G174)), Raw [1]Data!S174, TRIM(MID(G174, SEARCH("USD ", G174)+4, SEARCH(" ", G174&amp;" ", SEARCH("USD ", G174)+4) - SEARCH("USD ", G174) - 4)))</f>
        <v>#NAME?</v>
      </c>
      <c r="P174" t="e">
        <f t="shared" si="23"/>
        <v>#NAME?</v>
      </c>
      <c r="Q174" t="e" cm="1">
        <f t="array" ref="Q174">Raw [1]Data!P174</f>
        <v>#NAME?</v>
      </c>
      <c r="R174" t="e" cm="1">
        <f t="array" ref="R174">Raw [1]Data!Q174</f>
        <v>#NAME?</v>
      </c>
      <c r="S174" t="e" cm="1">
        <f t="array" ref="S174">Raw [1]Data!T174</f>
        <v>#NAME?</v>
      </c>
      <c r="T174" t="e">
        <f t="shared" si="24"/>
        <v>#NAME?</v>
      </c>
      <c r="U174" t="e">
        <f t="shared" si="25"/>
        <v>#NAME?</v>
      </c>
      <c r="V174" t="str">
        <f t="shared" si="26"/>
        <v>Other</v>
      </c>
    </row>
    <row r="175" spans="1:22">
      <c r="A175" s="5" t="s">
        <v>12</v>
      </c>
      <c r="B175" s="2" t="s">
        <v>272</v>
      </c>
      <c r="C175">
        <f t="shared" si="18"/>
        <v>2024</v>
      </c>
      <c r="D175" s="2" t="s">
        <v>14</v>
      </c>
      <c r="E175" s="3" t="s">
        <v>15</v>
      </c>
      <c r="F175" t="str">
        <f t="shared" si="19"/>
        <v>73</v>
      </c>
      <c r="G175" s="2" t="s">
        <v>274</v>
      </c>
      <c r="H175" t="str">
        <f t="shared" si="20"/>
        <v xml:space="preserve">RYX-02-021A </v>
      </c>
      <c r="I175" t="str" cm="1">
        <f t="array" ref="I175">IFERROR(INDEX(_xlfn.TEXTSPLIT(E175," "),1), "")</f>
        <v>73239990</v>
      </c>
      <c r="J175" t="s">
        <v>2835</v>
      </c>
      <c r="K175" t="e" cm="1">
        <f t="array" ref="K175">IF(ISERROR(SEARCH("QTY:", G175)), IF(ISERROR(SEARCH("TOTAL ", G175)), Raw [1]Data!N175, TRIM(MID(G175, SEARCH("TOTAL ", G175)+6, SEARCH(" ", G175&amp;" ", SEARCH("TOTAL ", G175)+6) - SEARCH("TOTAL ", G175) - 6))), TRIM(MID(G175, SEARCH("QTY:", G175)+4, SEARCH(" ", G175, SEARCH("QTY:", G175)+4) - SEARCH("QTY:", G175) - 4)))</f>
        <v>#NAME?</v>
      </c>
      <c r="M175" t="e">
        <f t="shared" si="21"/>
        <v>#NAME?</v>
      </c>
      <c r="N175">
        <f t="shared" si="22"/>
        <v>0</v>
      </c>
      <c r="O175" t="e" cm="1">
        <f t="array" ref="O175">IF(ISERROR(SEARCH("USD ", G175)), Raw [1]Data!S175, TRIM(MID(G175, SEARCH("USD ", G175)+4, SEARCH(" ", G175&amp;" ", SEARCH("USD ", G175)+4) - SEARCH("USD ", G175) - 4)))</f>
        <v>#NAME?</v>
      </c>
      <c r="P175" t="e">
        <f t="shared" si="23"/>
        <v>#NAME?</v>
      </c>
      <c r="Q175" t="e" cm="1">
        <f t="array" ref="Q175">Raw [1]Data!P175</f>
        <v>#NAME?</v>
      </c>
      <c r="R175" t="e" cm="1">
        <f t="array" ref="R175">Raw [1]Data!Q175</f>
        <v>#NAME?</v>
      </c>
      <c r="S175" t="e" cm="1">
        <f t="array" ref="S175">Raw [1]Data!T175</f>
        <v>#NAME?</v>
      </c>
      <c r="T175" t="e">
        <f t="shared" si="24"/>
        <v>#NAME?</v>
      </c>
      <c r="U175" t="e">
        <f t="shared" si="25"/>
        <v>#NAME?</v>
      </c>
      <c r="V175" t="str">
        <f t="shared" si="26"/>
        <v>Other</v>
      </c>
    </row>
    <row r="176" spans="1:22">
      <c r="A176" s="5" t="s">
        <v>12</v>
      </c>
      <c r="B176" s="2" t="s">
        <v>275</v>
      </c>
      <c r="C176">
        <f t="shared" si="18"/>
        <v>2024</v>
      </c>
      <c r="D176" s="2" t="s">
        <v>14</v>
      </c>
      <c r="E176" s="3" t="s">
        <v>15</v>
      </c>
      <c r="F176" t="str">
        <f t="shared" si="19"/>
        <v>73</v>
      </c>
      <c r="G176" s="2" t="s">
        <v>242</v>
      </c>
      <c r="H176" t="str">
        <f t="shared" si="20"/>
        <v xml:space="preserve">RYX-02-020 </v>
      </c>
      <c r="I176" t="str" cm="1">
        <f t="array" ref="I176">IFERROR(INDEX(_xlfn.TEXTSPLIT(E176," "),1), "")</f>
        <v>73239990</v>
      </c>
      <c r="J176" t="s">
        <v>2835</v>
      </c>
      <c r="K176" t="e" cm="1">
        <f t="array" ref="K176">IF(ISERROR(SEARCH("QTY:", G176)), IF(ISERROR(SEARCH("TOTAL ", G176)), Raw [1]Data!N176, TRIM(MID(G176, SEARCH("TOTAL ", G176)+6, SEARCH(" ", G176&amp;" ", SEARCH("TOTAL ", G176)+6) - SEARCH("TOTAL ", G176) - 6))), TRIM(MID(G176, SEARCH("QTY:", G176)+4, SEARCH(" ", G176, SEARCH("QTY:", G176)+4) - SEARCH("QTY:", G176) - 4)))</f>
        <v>#NAME?</v>
      </c>
      <c r="M176" t="e">
        <f t="shared" si="21"/>
        <v>#NAME?</v>
      </c>
      <c r="N176">
        <f t="shared" si="22"/>
        <v>0</v>
      </c>
      <c r="O176" t="e" cm="1">
        <f t="array" ref="O176">IF(ISERROR(SEARCH("USD ", G176)), Raw [1]Data!S176, TRIM(MID(G176, SEARCH("USD ", G176)+4, SEARCH(" ", G176&amp;" ", SEARCH("USD ", G176)+4) - SEARCH("USD ", G176) - 4)))</f>
        <v>#NAME?</v>
      </c>
      <c r="P176" t="e">
        <f t="shared" si="23"/>
        <v>#NAME?</v>
      </c>
      <c r="Q176" t="e" cm="1">
        <f t="array" ref="Q176">Raw [1]Data!P176</f>
        <v>#NAME?</v>
      </c>
      <c r="R176" t="e" cm="1">
        <f t="array" ref="R176">Raw [1]Data!Q176</f>
        <v>#NAME?</v>
      </c>
      <c r="S176" t="e" cm="1">
        <f t="array" ref="S176">Raw [1]Data!T176</f>
        <v>#NAME?</v>
      </c>
      <c r="T176" t="e">
        <f t="shared" si="24"/>
        <v>#NAME?</v>
      </c>
      <c r="U176" t="e">
        <f t="shared" si="25"/>
        <v>#NAME?</v>
      </c>
      <c r="V176" t="str">
        <f t="shared" si="26"/>
        <v>Other</v>
      </c>
    </row>
    <row r="177" spans="1:22">
      <c r="A177" s="5" t="s">
        <v>12</v>
      </c>
      <c r="B177" s="2" t="s">
        <v>276</v>
      </c>
      <c r="C177">
        <f t="shared" si="18"/>
        <v>2024</v>
      </c>
      <c r="D177" s="2" t="s">
        <v>14</v>
      </c>
      <c r="E177" s="3" t="s">
        <v>18</v>
      </c>
      <c r="F177" t="str">
        <f t="shared" si="19"/>
        <v>73</v>
      </c>
      <c r="G177" s="2" t="s">
        <v>277</v>
      </c>
      <c r="H177" t="str">
        <f t="shared" si="20"/>
        <v xml:space="preserve">STEEL </v>
      </c>
      <c r="I177" t="str" cm="1">
        <f t="array" ref="I177">IFERROR(INDEX(_xlfn.TEXTSPLIT(E177," "),1), "")</f>
        <v>73231000</v>
      </c>
      <c r="J177" t="s">
        <v>2839</v>
      </c>
      <c r="K177" t="str" cm="1">
        <f t="array" ref="K177">IF(ISERROR(SEARCH("QTY:", G177)), IF(ISERROR(SEARCH("TOTAL ", G177)), Raw [1]Data!N177, TRIM(MID(G177, SEARCH("TOTAL ", G177)+6, SEARCH(" ", G177&amp;" ", SEARCH("TOTAL ", G177)+6) - SEARCH("TOTAL ", G177) - 6))), TRIM(MID(G177, SEARCH("QTY:", G177)+4, SEARCH(" ", G177, SEARCH("QTY:", G177)+4) - SEARCH("QTY:", G177) - 4)))</f>
        <v/>
      </c>
      <c r="M177" t="str">
        <f t="shared" si="21"/>
        <v/>
      </c>
      <c r="N177">
        <f t="shared" si="22"/>
        <v>0</v>
      </c>
      <c r="O177" t="str" cm="1">
        <f t="array" ref="O177">IF(ISERROR(SEARCH("USD ", G177)), Raw [1]Data!S177, TRIM(MID(G177, SEARCH("USD ", G177)+4, SEARCH(" ", G177&amp;" ", SEARCH("USD ", G177)+4) - SEARCH("USD ", G177) - 4)))</f>
        <v>0.184</v>
      </c>
      <c r="P177" t="e">
        <f t="shared" si="23"/>
        <v>#VALUE!</v>
      </c>
      <c r="Q177" t="e" cm="1">
        <f t="array" ref="Q177">Raw [1]Data!P177</f>
        <v>#NAME?</v>
      </c>
      <c r="R177" t="e" cm="1">
        <f t="array" ref="R177">Raw [1]Data!Q177</f>
        <v>#NAME?</v>
      </c>
      <c r="S177" t="e" cm="1">
        <f t="array" ref="S177">Raw [1]Data!T177</f>
        <v>#NAME?</v>
      </c>
      <c r="T177" t="e">
        <f t="shared" si="24"/>
        <v>#NAME?</v>
      </c>
      <c r="U177" t="e">
        <f t="shared" si="25"/>
        <v>#NAME?</v>
      </c>
      <c r="V177" t="str">
        <f t="shared" si="26"/>
        <v>Other</v>
      </c>
    </row>
    <row r="178" spans="1:22">
      <c r="A178" s="5" t="s">
        <v>12</v>
      </c>
      <c r="B178" s="2" t="s">
        <v>278</v>
      </c>
      <c r="C178">
        <f t="shared" si="18"/>
        <v>2024</v>
      </c>
      <c r="D178" s="2" t="s">
        <v>14</v>
      </c>
      <c r="E178" s="3" t="s">
        <v>15</v>
      </c>
      <c r="F178" t="str">
        <f t="shared" si="19"/>
        <v>73</v>
      </c>
      <c r="G178" s="2" t="s">
        <v>279</v>
      </c>
      <c r="H178" t="str">
        <f t="shared" si="20"/>
        <v xml:space="preserve">RYX-02-020 </v>
      </c>
      <c r="I178" t="str" cm="1">
        <f t="array" ref="I178">IFERROR(INDEX(_xlfn.TEXTSPLIT(E178," "),1), "")</f>
        <v>73239990</v>
      </c>
      <c r="J178" t="s">
        <v>2835</v>
      </c>
      <c r="K178" t="e" cm="1">
        <f t="array" ref="K178">IF(ISERROR(SEARCH("QTY:", G178)), IF(ISERROR(SEARCH("TOTAL ", G178)), Raw [1]Data!N178, TRIM(MID(G178, SEARCH("TOTAL ", G178)+6, SEARCH(" ", G178&amp;" ", SEARCH("TOTAL ", G178)+6) - SEARCH("TOTAL ", G178) - 6))), TRIM(MID(G178, SEARCH("QTY:", G178)+4, SEARCH(" ", G178, SEARCH("QTY:", G178)+4) - SEARCH("QTY:", G178) - 4)))</f>
        <v>#NAME?</v>
      </c>
      <c r="M178" t="e">
        <f t="shared" si="21"/>
        <v>#NAME?</v>
      </c>
      <c r="N178">
        <f t="shared" si="22"/>
        <v>0</v>
      </c>
      <c r="O178" t="e" cm="1">
        <f t="array" ref="O178">IF(ISERROR(SEARCH("USD ", G178)), Raw [1]Data!S178, TRIM(MID(G178, SEARCH("USD ", G178)+4, SEARCH(" ", G178&amp;" ", SEARCH("USD ", G178)+4) - SEARCH("USD ", G178) - 4)))</f>
        <v>#NAME?</v>
      </c>
      <c r="P178" t="e">
        <f t="shared" si="23"/>
        <v>#NAME?</v>
      </c>
      <c r="Q178" t="e" cm="1">
        <f t="array" ref="Q178">Raw [1]Data!P178</f>
        <v>#NAME?</v>
      </c>
      <c r="R178" t="e" cm="1">
        <f t="array" ref="R178">Raw [1]Data!Q178</f>
        <v>#NAME?</v>
      </c>
      <c r="S178" t="e" cm="1">
        <f t="array" ref="S178">Raw [1]Data!T178</f>
        <v>#NAME?</v>
      </c>
      <c r="T178" t="e">
        <f t="shared" si="24"/>
        <v>#NAME?</v>
      </c>
      <c r="U178" t="e">
        <f t="shared" si="25"/>
        <v>#NAME?</v>
      </c>
      <c r="V178" t="str">
        <f t="shared" si="26"/>
        <v>Other</v>
      </c>
    </row>
    <row r="179" spans="1:22">
      <c r="A179" s="5" t="s">
        <v>12</v>
      </c>
      <c r="B179" s="2" t="s">
        <v>280</v>
      </c>
      <c r="C179">
        <f t="shared" si="18"/>
        <v>2024</v>
      </c>
      <c r="D179" s="2" t="s">
        <v>14</v>
      </c>
      <c r="E179" s="3" t="s">
        <v>18</v>
      </c>
      <c r="F179" t="str">
        <f t="shared" si="19"/>
        <v>73</v>
      </c>
      <c r="G179" s="2" t="s">
        <v>281</v>
      </c>
      <c r="H179" t="str">
        <f t="shared" si="20"/>
        <v xml:space="preserve">SS </v>
      </c>
      <c r="I179" t="str" cm="1">
        <f t="array" ref="I179">IFERROR(INDEX(_xlfn.TEXTSPLIT(E179," "),1), "")</f>
        <v>73231000</v>
      </c>
      <c r="J179" t="s">
        <v>2813</v>
      </c>
      <c r="K179" t="str" cm="1">
        <f t="array" ref="K179">IF(ISERROR(SEARCH("QTY:", G179)), IF(ISERROR(SEARCH("TOTAL ", G179)), Raw [1]Data!N179, TRIM(MID(G179, SEARCH("TOTAL ", G179)+6, SEARCH(" ", G179&amp;" ", SEARCH("TOTAL ", G179)+6) - SEARCH("TOTAL ", G179) - 6))), TRIM(MID(G179, SEARCH("QTY:", G179)+4, SEARCH(" ", G179, SEARCH("QTY:", G179)+4) - SEARCH("QTY:", G179) - 4)))</f>
        <v/>
      </c>
      <c r="M179" t="str">
        <f t="shared" si="21"/>
        <v/>
      </c>
      <c r="N179">
        <f t="shared" si="22"/>
        <v>0</v>
      </c>
      <c r="O179" t="str" cm="1">
        <f t="array" ref="O179">IF(ISERROR(SEARCH("USD ", G179)), Raw [1]Data!S179, TRIM(MID(G179, SEARCH("USD ", G179)+4, SEARCH(" ", G179&amp;" ", SEARCH("USD ", G179)+4) - SEARCH("USD ", G179) - 4)))</f>
        <v>0.16</v>
      </c>
      <c r="P179" t="e">
        <f t="shared" si="23"/>
        <v>#VALUE!</v>
      </c>
      <c r="Q179" t="e" cm="1">
        <f t="array" ref="Q179">Raw [1]Data!P179</f>
        <v>#NAME?</v>
      </c>
      <c r="R179" t="e" cm="1">
        <f t="array" ref="R179">Raw [1]Data!Q179</f>
        <v>#NAME?</v>
      </c>
      <c r="S179" t="e" cm="1">
        <f t="array" ref="S179">Raw [1]Data!T179</f>
        <v>#NAME?</v>
      </c>
      <c r="T179" t="e">
        <f t="shared" si="24"/>
        <v>#NAME?</v>
      </c>
      <c r="U179" t="e">
        <f t="shared" si="25"/>
        <v>#NAME?</v>
      </c>
      <c r="V179" t="str">
        <f t="shared" si="26"/>
        <v>Other</v>
      </c>
    </row>
    <row r="180" spans="1:22">
      <c r="A180" s="5" t="s">
        <v>12</v>
      </c>
      <c r="B180" s="2" t="s">
        <v>282</v>
      </c>
      <c r="C180">
        <f t="shared" si="18"/>
        <v>2024</v>
      </c>
      <c r="D180" s="2" t="s">
        <v>14</v>
      </c>
      <c r="E180" s="3" t="s">
        <v>18</v>
      </c>
      <c r="F180" t="str">
        <f t="shared" si="19"/>
        <v>73</v>
      </c>
      <c r="G180" s="2" t="s">
        <v>283</v>
      </c>
      <c r="H180" t="str">
        <f t="shared" si="20"/>
        <v xml:space="preserve">STEEL </v>
      </c>
      <c r="I180" t="str" cm="1">
        <f t="array" ref="I180">IFERROR(INDEX(_xlfn.TEXTSPLIT(E180," "),1), "")</f>
        <v>73231000</v>
      </c>
      <c r="J180" t="s">
        <v>2795</v>
      </c>
      <c r="K180" t="str" cm="1">
        <f t="array" ref="K180">IF(ISERROR(SEARCH("QTY:", G180)), IF(ISERROR(SEARCH("TOTAL ", G180)), Raw [1]Data!N180, TRIM(MID(G180, SEARCH("TOTAL ", G180)+6, SEARCH(" ", G180&amp;" ", SEARCH("TOTAL ", G180)+6) - SEARCH("TOTAL ", G180) - 6))), TRIM(MID(G180, SEARCH("QTY:", G180)+4, SEARCH(" ", G180, SEARCH("QTY:", G180)+4) - SEARCH("QTY:", G180) - 4)))</f>
        <v/>
      </c>
      <c r="M180" t="str">
        <f t="shared" si="21"/>
        <v/>
      </c>
      <c r="N180">
        <f t="shared" si="22"/>
        <v>0</v>
      </c>
      <c r="O180" t="str" cm="1">
        <f t="array" ref="O180">IF(ISERROR(SEARCH("USD ", G180)), Raw [1]Data!S180, TRIM(MID(G180, SEARCH("USD ", G180)+4, SEARCH(" ", G180&amp;" ", SEARCH("USD ", G180)+4) - SEARCH("USD ", G180) - 4)))</f>
        <v>0.238</v>
      </c>
      <c r="P180" t="e">
        <f t="shared" si="23"/>
        <v>#VALUE!</v>
      </c>
      <c r="Q180" t="e" cm="1">
        <f t="array" ref="Q180">Raw [1]Data!P180</f>
        <v>#NAME?</v>
      </c>
      <c r="R180" t="e" cm="1">
        <f t="array" ref="R180">Raw [1]Data!Q180</f>
        <v>#NAME?</v>
      </c>
      <c r="S180" t="e" cm="1">
        <f t="array" ref="S180">Raw [1]Data!T180</f>
        <v>#NAME?</v>
      </c>
      <c r="T180" t="e">
        <f t="shared" si="24"/>
        <v>#NAME?</v>
      </c>
      <c r="U180" t="e">
        <f t="shared" si="25"/>
        <v>#NAME?</v>
      </c>
      <c r="V180" t="str">
        <f t="shared" si="26"/>
        <v>Other</v>
      </c>
    </row>
    <row r="181" spans="1:22">
      <c r="A181" s="5" t="s">
        <v>12</v>
      </c>
      <c r="B181" s="2" t="s">
        <v>284</v>
      </c>
      <c r="C181">
        <f t="shared" si="18"/>
        <v>2024</v>
      </c>
      <c r="D181" s="2" t="s">
        <v>14</v>
      </c>
      <c r="E181" s="3" t="s">
        <v>15</v>
      </c>
      <c r="F181" t="str">
        <f t="shared" si="19"/>
        <v>73</v>
      </c>
      <c r="G181" s="2" t="s">
        <v>285</v>
      </c>
      <c r="H181" t="str">
        <f t="shared" si="20"/>
        <v xml:space="preserve">AM-625 </v>
      </c>
      <c r="I181" t="str" cm="1">
        <f t="array" ref="I181">IFERROR(INDEX(_xlfn.TEXTSPLIT(E181," "),1), "")</f>
        <v>73239990</v>
      </c>
      <c r="J181" t="s">
        <v>2835</v>
      </c>
      <c r="K181" t="str" cm="1">
        <f t="array" ref="K181">IF(ISERROR(SEARCH("QTY:", G181)), IF(ISERROR(SEARCH("TOTAL ", G181)), Raw [1]Data!N181, TRIM(MID(G181, SEARCH("TOTAL ", G181)+6, SEARCH(" ", G181&amp;" ", SEARCH("TOTAL ", G181)+6) - SEARCH("TOTAL ", G181) - 6))), TRIM(MID(G181, SEARCH("QTY:", G181)+4, SEARCH(" ", G181, SEARCH("QTY:", G181)+4) - SEARCH("QTY:", G181) - 4)))</f>
        <v>10500</v>
      </c>
      <c r="M181" t="str">
        <f t="shared" si="21"/>
        <v>10500</v>
      </c>
      <c r="N181">
        <f t="shared" si="22"/>
        <v>0</v>
      </c>
      <c r="O181" t="str" cm="1">
        <f t="array" ref="O181">IF(ISERROR(SEARCH("USD ", G181)), Raw [1]Data!S181, TRIM(MID(G181, SEARCH("USD ", G181)+4, SEARCH(" ", G181&amp;" ", SEARCH("USD ", G181)+4) - SEARCH("USD ", G181) - 4)))</f>
        <v>0.5610</v>
      </c>
      <c r="P181">
        <f t="shared" si="23"/>
        <v>5890.5000000000009</v>
      </c>
      <c r="Q181" t="e" cm="1">
        <f t="array" ref="Q181">Raw [1]Data!P181</f>
        <v>#NAME?</v>
      </c>
      <c r="R181" t="e" cm="1">
        <f t="array" ref="R181">Raw [1]Data!Q181</f>
        <v>#NAME?</v>
      </c>
      <c r="S181" t="e" cm="1">
        <f t="array" ref="S181">Raw [1]Data!T181</f>
        <v>#NAME?</v>
      </c>
      <c r="T181" t="e">
        <f t="shared" si="24"/>
        <v>#NAME?</v>
      </c>
      <c r="U181" t="e">
        <f t="shared" si="25"/>
        <v>#NAME?</v>
      </c>
      <c r="V181" t="str">
        <f t="shared" si="26"/>
        <v>Other</v>
      </c>
    </row>
    <row r="182" spans="1:22">
      <c r="A182" s="5" t="s">
        <v>12</v>
      </c>
      <c r="B182" s="2" t="s">
        <v>286</v>
      </c>
      <c r="C182">
        <f t="shared" si="18"/>
        <v>2024</v>
      </c>
      <c r="D182" s="2" t="s">
        <v>14</v>
      </c>
      <c r="E182" s="3" t="s">
        <v>15</v>
      </c>
      <c r="F182" t="str">
        <f t="shared" si="19"/>
        <v>73</v>
      </c>
      <c r="G182" s="2" t="s">
        <v>242</v>
      </c>
      <c r="H182" t="str">
        <f t="shared" si="20"/>
        <v xml:space="preserve">RYX-02-020 </v>
      </c>
      <c r="I182" t="str" cm="1">
        <f t="array" ref="I182">IFERROR(INDEX(_xlfn.TEXTSPLIT(E182," "),1), "")</f>
        <v>73239990</v>
      </c>
      <c r="J182" t="s">
        <v>2835</v>
      </c>
      <c r="K182" t="e" cm="1">
        <f t="array" ref="K182">IF(ISERROR(SEARCH("QTY:", G182)), IF(ISERROR(SEARCH("TOTAL ", G182)), Raw [1]Data!N182, TRIM(MID(G182, SEARCH("TOTAL ", G182)+6, SEARCH(" ", G182&amp;" ", SEARCH("TOTAL ", G182)+6) - SEARCH("TOTAL ", G182) - 6))), TRIM(MID(G182, SEARCH("QTY:", G182)+4, SEARCH(" ", G182, SEARCH("QTY:", G182)+4) - SEARCH("QTY:", G182) - 4)))</f>
        <v>#NAME?</v>
      </c>
      <c r="M182" t="e">
        <f t="shared" si="21"/>
        <v>#NAME?</v>
      </c>
      <c r="N182">
        <f t="shared" si="22"/>
        <v>0</v>
      </c>
      <c r="O182" t="e" cm="1">
        <f t="array" ref="O182">IF(ISERROR(SEARCH("USD ", G182)), Raw [1]Data!S182, TRIM(MID(G182, SEARCH("USD ", G182)+4, SEARCH(" ", G182&amp;" ", SEARCH("USD ", G182)+4) - SEARCH("USD ", G182) - 4)))</f>
        <v>#NAME?</v>
      </c>
      <c r="P182" t="e">
        <f t="shared" si="23"/>
        <v>#NAME?</v>
      </c>
      <c r="Q182" t="e" cm="1">
        <f t="array" ref="Q182">Raw [1]Data!P182</f>
        <v>#NAME?</v>
      </c>
      <c r="R182" t="e" cm="1">
        <f t="array" ref="R182">Raw [1]Data!Q182</f>
        <v>#NAME?</v>
      </c>
      <c r="S182" t="e" cm="1">
        <f t="array" ref="S182">Raw [1]Data!T182</f>
        <v>#NAME?</v>
      </c>
      <c r="T182" t="e">
        <f t="shared" si="24"/>
        <v>#NAME?</v>
      </c>
      <c r="U182" t="e">
        <f t="shared" si="25"/>
        <v>#NAME?</v>
      </c>
      <c r="V182" t="str">
        <f t="shared" si="26"/>
        <v>Other</v>
      </c>
    </row>
    <row r="183" spans="1:22">
      <c r="A183" s="5" t="s">
        <v>12</v>
      </c>
      <c r="B183" s="2" t="s">
        <v>286</v>
      </c>
      <c r="C183">
        <f t="shared" si="18"/>
        <v>2024</v>
      </c>
      <c r="D183" s="2" t="s">
        <v>14</v>
      </c>
      <c r="E183" s="3" t="s">
        <v>15</v>
      </c>
      <c r="F183" t="str">
        <f t="shared" si="19"/>
        <v>73</v>
      </c>
      <c r="G183" s="2" t="s">
        <v>274</v>
      </c>
      <c r="H183" t="str">
        <f t="shared" si="20"/>
        <v xml:space="preserve">RYX-02-021A </v>
      </c>
      <c r="I183" t="str" cm="1">
        <f t="array" ref="I183">IFERROR(INDEX(_xlfn.TEXTSPLIT(E183," "),1), "")</f>
        <v>73239990</v>
      </c>
      <c r="J183" t="s">
        <v>2835</v>
      </c>
      <c r="K183" t="e" cm="1">
        <f t="array" ref="K183">IF(ISERROR(SEARCH("QTY:", G183)), IF(ISERROR(SEARCH("TOTAL ", G183)), Raw [1]Data!N183, TRIM(MID(G183, SEARCH("TOTAL ", G183)+6, SEARCH(" ", G183&amp;" ", SEARCH("TOTAL ", G183)+6) - SEARCH("TOTAL ", G183) - 6))), TRIM(MID(G183, SEARCH("QTY:", G183)+4, SEARCH(" ", G183, SEARCH("QTY:", G183)+4) - SEARCH("QTY:", G183) - 4)))</f>
        <v>#NAME?</v>
      </c>
      <c r="M183" t="e">
        <f t="shared" si="21"/>
        <v>#NAME?</v>
      </c>
      <c r="N183">
        <f t="shared" si="22"/>
        <v>0</v>
      </c>
      <c r="O183" t="e" cm="1">
        <f t="array" ref="O183">IF(ISERROR(SEARCH("USD ", G183)), Raw [1]Data!S183, TRIM(MID(G183, SEARCH("USD ", G183)+4, SEARCH(" ", G183&amp;" ", SEARCH("USD ", G183)+4) - SEARCH("USD ", G183) - 4)))</f>
        <v>#NAME?</v>
      </c>
      <c r="P183" t="e">
        <f t="shared" si="23"/>
        <v>#NAME?</v>
      </c>
      <c r="Q183" t="e" cm="1">
        <f t="array" ref="Q183">Raw [1]Data!P183</f>
        <v>#NAME?</v>
      </c>
      <c r="R183" t="e" cm="1">
        <f t="array" ref="R183">Raw [1]Data!Q183</f>
        <v>#NAME?</v>
      </c>
      <c r="S183" t="e" cm="1">
        <f t="array" ref="S183">Raw [1]Data!T183</f>
        <v>#NAME?</v>
      </c>
      <c r="T183" t="e">
        <f t="shared" si="24"/>
        <v>#NAME?</v>
      </c>
      <c r="U183" t="e">
        <f t="shared" si="25"/>
        <v>#NAME?</v>
      </c>
      <c r="V183" t="str">
        <f t="shared" si="26"/>
        <v>Other</v>
      </c>
    </row>
    <row r="184" spans="1:22">
      <c r="A184" s="5" t="s">
        <v>12</v>
      </c>
      <c r="B184" s="2" t="s">
        <v>287</v>
      </c>
      <c r="C184">
        <f t="shared" si="18"/>
        <v>2024</v>
      </c>
      <c r="D184" s="2" t="s">
        <v>14</v>
      </c>
      <c r="E184" s="3" t="s">
        <v>15</v>
      </c>
      <c r="F184" t="str">
        <f t="shared" si="19"/>
        <v>73</v>
      </c>
      <c r="G184" s="2" t="s">
        <v>288</v>
      </c>
      <c r="H184" t="str">
        <f t="shared" si="20"/>
        <v xml:space="preserve">HOUSEHOLD </v>
      </c>
      <c r="I184" t="str" cm="1">
        <f t="array" ref="I184">IFERROR(INDEX(_xlfn.TEXTSPLIT(E184," "),1), "")</f>
        <v>73239990</v>
      </c>
      <c r="J184" t="s">
        <v>2785</v>
      </c>
      <c r="K184" t="str" cm="1">
        <f t="array" ref="K184">IF(ISERROR(SEARCH("QTY:", G184)), IF(ISERROR(SEARCH("TOTAL ", G184)), Raw [1]Data!N184, TRIM(MID(G184, SEARCH("TOTAL ", G184)+6, SEARCH(" ", G184&amp;" ", SEARCH("TOTAL ", G184)+6) - SEARCH("TOTAL ", G184) - 6))), TRIM(MID(G184, SEARCH("QTY:", G184)+4, SEARCH(" ", G184, SEARCH("QTY:", G184)+4) - SEARCH("QTY:", G184) - 4)))</f>
        <v/>
      </c>
      <c r="M184" t="str">
        <f t="shared" si="21"/>
        <v/>
      </c>
      <c r="N184">
        <f t="shared" si="22"/>
        <v>0</v>
      </c>
      <c r="O184" t="str" cm="1">
        <f t="array" ref="O184">IF(ISERROR(SEARCH("USD ", G184)), Raw [1]Data!S184, TRIM(MID(G184, SEARCH("USD ", G184)+4, SEARCH(" ", G184&amp;" ", SEARCH("USD ", G184)+4) - SEARCH("USD ", G184) - 4)))</f>
        <v>0.375</v>
      </c>
      <c r="P184" t="e">
        <f t="shared" si="23"/>
        <v>#VALUE!</v>
      </c>
      <c r="Q184" t="e" cm="1">
        <f t="array" ref="Q184">Raw [1]Data!P184</f>
        <v>#NAME?</v>
      </c>
      <c r="R184" t="e" cm="1">
        <f t="array" ref="R184">Raw [1]Data!Q184</f>
        <v>#NAME?</v>
      </c>
      <c r="S184" t="e" cm="1">
        <f t="array" ref="S184">Raw [1]Data!T184</f>
        <v>#NAME?</v>
      </c>
      <c r="T184" t="e">
        <f t="shared" si="24"/>
        <v>#NAME?</v>
      </c>
      <c r="U184" t="e">
        <f t="shared" si="25"/>
        <v>#NAME?</v>
      </c>
      <c r="V184" t="str">
        <f t="shared" si="26"/>
        <v>Other</v>
      </c>
    </row>
    <row r="185" spans="1:22">
      <c r="A185" s="5" t="s">
        <v>12</v>
      </c>
      <c r="B185" s="2" t="s">
        <v>289</v>
      </c>
      <c r="C185">
        <f t="shared" si="18"/>
        <v>2024</v>
      </c>
      <c r="D185" s="2" t="s">
        <v>14</v>
      </c>
      <c r="E185" s="3" t="s">
        <v>18</v>
      </c>
      <c r="F185" t="str">
        <f t="shared" si="19"/>
        <v>73</v>
      </c>
      <c r="G185" s="2" t="s">
        <v>290</v>
      </c>
      <c r="H185" t="str">
        <f t="shared" si="20"/>
        <v xml:space="preserve">STEEL </v>
      </c>
      <c r="I185" t="str" cm="1">
        <f t="array" ref="I185">IFERROR(INDEX(_xlfn.TEXTSPLIT(E185," "),1), "")</f>
        <v>73231000</v>
      </c>
      <c r="J185" t="s">
        <v>2800</v>
      </c>
      <c r="K185" t="str" cm="1">
        <f t="array" ref="K185">IF(ISERROR(SEARCH("QTY:", G185)), IF(ISERROR(SEARCH("TOTAL ", G185)), Raw [1]Data!N185, TRIM(MID(G185, SEARCH("TOTAL ", G185)+6, SEARCH(" ", G185&amp;" ", SEARCH("TOTAL ", G185)+6) - SEARCH("TOTAL ", G185) - 6))), TRIM(MID(G185, SEARCH("QTY:", G185)+4, SEARCH(" ", G185, SEARCH("QTY:", G185)+4) - SEARCH("QTY:", G185) - 4)))</f>
        <v/>
      </c>
      <c r="M185" t="str">
        <f t="shared" si="21"/>
        <v/>
      </c>
      <c r="N185">
        <f t="shared" si="22"/>
        <v>0</v>
      </c>
      <c r="O185" t="str" cm="1">
        <f t="array" ref="O185">IF(ISERROR(SEARCH("USD ", G185)), Raw [1]Data!S185, TRIM(MID(G185, SEARCH("USD ", G185)+4, SEARCH(" ", G185&amp;" ", SEARCH("USD ", G185)+4) - SEARCH("USD ", G185) - 4)))</f>
        <v>0.148PER</v>
      </c>
      <c r="P185" t="e">
        <f t="shared" si="23"/>
        <v>#VALUE!</v>
      </c>
      <c r="Q185" t="e" cm="1">
        <f t="array" ref="Q185">Raw [1]Data!P185</f>
        <v>#NAME?</v>
      </c>
      <c r="R185" t="e" cm="1">
        <f t="array" ref="R185">Raw [1]Data!Q185</f>
        <v>#NAME?</v>
      </c>
      <c r="S185" t="e" cm="1">
        <f t="array" ref="S185">Raw [1]Data!T185</f>
        <v>#NAME?</v>
      </c>
      <c r="T185" t="e">
        <f t="shared" si="24"/>
        <v>#NAME?</v>
      </c>
      <c r="U185" t="e">
        <f t="shared" si="25"/>
        <v>#NAME?</v>
      </c>
      <c r="V185" t="str">
        <f t="shared" si="26"/>
        <v>Other</v>
      </c>
    </row>
    <row r="186" spans="1:22">
      <c r="A186" s="5" t="s">
        <v>12</v>
      </c>
      <c r="B186" s="2" t="s">
        <v>291</v>
      </c>
      <c r="C186">
        <f t="shared" si="18"/>
        <v>2024</v>
      </c>
      <c r="D186" s="2" t="s">
        <v>14</v>
      </c>
      <c r="E186" s="3" t="s">
        <v>15</v>
      </c>
      <c r="F186" t="str">
        <f t="shared" si="19"/>
        <v>73</v>
      </c>
      <c r="G186" s="2" t="s">
        <v>292</v>
      </c>
      <c r="H186" t="str">
        <f t="shared" si="20"/>
        <v xml:space="preserve">STEEL </v>
      </c>
      <c r="I186" t="str" cm="1">
        <f t="array" ref="I186">IFERROR(INDEX(_xlfn.TEXTSPLIT(E186," "),1), "")</f>
        <v>73239990</v>
      </c>
      <c r="J186" t="s">
        <v>2798</v>
      </c>
      <c r="K186" t="str" cm="1">
        <f t="array" ref="K186">IF(ISERROR(SEARCH("QTY:", G186)), IF(ISERROR(SEARCH("TOTAL ", G186)), Raw [1]Data!N186, TRIM(MID(G186, SEARCH("TOTAL ", G186)+6, SEARCH(" ", G186&amp;" ", SEARCH("TOTAL ", G186)+6) - SEARCH("TOTAL ", G186) - 6))), TRIM(MID(G186, SEARCH("QTY:", G186)+4, SEARCH(" ", G186, SEARCH("QTY:", G186)+4) - SEARCH("QTY:", G186) - 4)))</f>
        <v/>
      </c>
      <c r="M186" t="str">
        <f t="shared" si="21"/>
        <v/>
      </c>
      <c r="N186">
        <f t="shared" si="22"/>
        <v>0</v>
      </c>
      <c r="O186" t="str" cm="1">
        <f t="array" ref="O186">IF(ISERROR(SEARCH("USD ", G186)), Raw [1]Data!S186, TRIM(MID(G186, SEARCH("USD ", G186)+4, SEARCH(" ", G186&amp;" ", SEARCH("USD ", G186)+4) - SEARCH("USD ", G186) - 4)))</f>
        <v>0.572</v>
      </c>
      <c r="P186" t="e">
        <f t="shared" si="23"/>
        <v>#VALUE!</v>
      </c>
      <c r="Q186" t="e" cm="1">
        <f t="array" ref="Q186">Raw [1]Data!P186</f>
        <v>#NAME?</v>
      </c>
      <c r="R186" t="e" cm="1">
        <f t="array" ref="R186">Raw [1]Data!Q186</f>
        <v>#NAME?</v>
      </c>
      <c r="S186" t="e" cm="1">
        <f t="array" ref="S186">Raw [1]Data!T186</f>
        <v>#NAME?</v>
      </c>
      <c r="T186" t="e">
        <f t="shared" si="24"/>
        <v>#NAME?</v>
      </c>
      <c r="U186" t="e">
        <f t="shared" si="25"/>
        <v>#NAME?</v>
      </c>
      <c r="V186" t="str">
        <f t="shared" si="26"/>
        <v>Other</v>
      </c>
    </row>
    <row r="187" spans="1:22">
      <c r="A187" s="5" t="s">
        <v>12</v>
      </c>
      <c r="B187" s="2" t="s">
        <v>291</v>
      </c>
      <c r="C187">
        <f t="shared" si="18"/>
        <v>2024</v>
      </c>
      <c r="D187" s="2" t="s">
        <v>14</v>
      </c>
      <c r="E187" s="3" t="s">
        <v>15</v>
      </c>
      <c r="F187" t="str">
        <f t="shared" si="19"/>
        <v>73</v>
      </c>
      <c r="G187" s="2" t="s">
        <v>242</v>
      </c>
      <c r="H187" t="str">
        <f t="shared" si="20"/>
        <v xml:space="preserve">RYX-02-020 </v>
      </c>
      <c r="I187" t="str" cm="1">
        <f t="array" ref="I187">IFERROR(INDEX(_xlfn.TEXTSPLIT(E187," "),1), "")</f>
        <v>73239990</v>
      </c>
      <c r="J187" t="s">
        <v>2835</v>
      </c>
      <c r="K187" t="e" cm="1">
        <f t="array" ref="K187">IF(ISERROR(SEARCH("QTY:", G187)), IF(ISERROR(SEARCH("TOTAL ", G187)), Raw [1]Data!N187, TRIM(MID(G187, SEARCH("TOTAL ", G187)+6, SEARCH(" ", G187&amp;" ", SEARCH("TOTAL ", G187)+6) - SEARCH("TOTAL ", G187) - 6))), TRIM(MID(G187, SEARCH("QTY:", G187)+4, SEARCH(" ", G187, SEARCH("QTY:", G187)+4) - SEARCH("QTY:", G187) - 4)))</f>
        <v>#NAME?</v>
      </c>
      <c r="M187" t="e">
        <f t="shared" si="21"/>
        <v>#NAME?</v>
      </c>
      <c r="N187">
        <f t="shared" si="22"/>
        <v>0</v>
      </c>
      <c r="O187" t="e" cm="1">
        <f t="array" ref="O187">IF(ISERROR(SEARCH("USD ", G187)), Raw [1]Data!S187, TRIM(MID(G187, SEARCH("USD ", G187)+4, SEARCH(" ", G187&amp;" ", SEARCH("USD ", G187)+4) - SEARCH("USD ", G187) - 4)))</f>
        <v>#NAME?</v>
      </c>
      <c r="P187" t="e">
        <f t="shared" si="23"/>
        <v>#NAME?</v>
      </c>
      <c r="Q187" t="e" cm="1">
        <f t="array" ref="Q187">Raw [1]Data!P187</f>
        <v>#NAME?</v>
      </c>
      <c r="R187" t="e" cm="1">
        <f t="array" ref="R187">Raw [1]Data!Q187</f>
        <v>#NAME?</v>
      </c>
      <c r="S187" t="e" cm="1">
        <f t="array" ref="S187">Raw [1]Data!T187</f>
        <v>#NAME?</v>
      </c>
      <c r="T187" t="e">
        <f t="shared" si="24"/>
        <v>#NAME?</v>
      </c>
      <c r="U187" t="e">
        <f t="shared" si="25"/>
        <v>#NAME?</v>
      </c>
      <c r="V187" t="str">
        <f t="shared" si="26"/>
        <v>Other</v>
      </c>
    </row>
    <row r="188" spans="1:22">
      <c r="A188" s="5" t="s">
        <v>12</v>
      </c>
      <c r="B188" s="2" t="s">
        <v>293</v>
      </c>
      <c r="C188">
        <f t="shared" si="18"/>
        <v>2024</v>
      </c>
      <c r="D188" s="2" t="s">
        <v>14</v>
      </c>
      <c r="E188" s="3" t="s">
        <v>15</v>
      </c>
      <c r="F188" t="str">
        <f t="shared" si="19"/>
        <v>73</v>
      </c>
      <c r="G188" s="2" t="s">
        <v>274</v>
      </c>
      <c r="H188" t="str">
        <f t="shared" si="20"/>
        <v xml:space="preserve">RYX-02-021A </v>
      </c>
      <c r="I188" t="str" cm="1">
        <f t="array" ref="I188">IFERROR(INDEX(_xlfn.TEXTSPLIT(E188," "),1), "")</f>
        <v>73239990</v>
      </c>
      <c r="J188" t="s">
        <v>2835</v>
      </c>
      <c r="K188" t="e" cm="1">
        <f t="array" ref="K188">IF(ISERROR(SEARCH("QTY:", G188)), IF(ISERROR(SEARCH("TOTAL ", G188)), Raw [1]Data!N188, TRIM(MID(G188, SEARCH("TOTAL ", G188)+6, SEARCH(" ", G188&amp;" ", SEARCH("TOTAL ", G188)+6) - SEARCH("TOTAL ", G188) - 6))), TRIM(MID(G188, SEARCH("QTY:", G188)+4, SEARCH(" ", G188, SEARCH("QTY:", G188)+4) - SEARCH("QTY:", G188) - 4)))</f>
        <v>#NAME?</v>
      </c>
      <c r="M188" t="e">
        <f t="shared" si="21"/>
        <v>#NAME?</v>
      </c>
      <c r="N188">
        <f t="shared" si="22"/>
        <v>0</v>
      </c>
      <c r="O188" t="e" cm="1">
        <f t="array" ref="O188">IF(ISERROR(SEARCH("USD ", G188)), Raw [1]Data!S188, TRIM(MID(G188, SEARCH("USD ", G188)+4, SEARCH(" ", G188&amp;" ", SEARCH("USD ", G188)+4) - SEARCH("USD ", G188) - 4)))</f>
        <v>#NAME?</v>
      </c>
      <c r="P188" t="e">
        <f t="shared" si="23"/>
        <v>#NAME?</v>
      </c>
      <c r="Q188" t="e" cm="1">
        <f t="array" ref="Q188">Raw [1]Data!P188</f>
        <v>#NAME?</v>
      </c>
      <c r="R188" t="e" cm="1">
        <f t="array" ref="R188">Raw [1]Data!Q188</f>
        <v>#NAME?</v>
      </c>
      <c r="S188" t="e" cm="1">
        <f t="array" ref="S188">Raw [1]Data!T188</f>
        <v>#NAME?</v>
      </c>
      <c r="T188" t="e">
        <f t="shared" si="24"/>
        <v>#NAME?</v>
      </c>
      <c r="U188" t="e">
        <f t="shared" si="25"/>
        <v>#NAME?</v>
      </c>
      <c r="V188" t="str">
        <f t="shared" si="26"/>
        <v>Other</v>
      </c>
    </row>
    <row r="189" spans="1:22">
      <c r="A189" s="5" t="s">
        <v>12</v>
      </c>
      <c r="B189" s="2" t="s">
        <v>294</v>
      </c>
      <c r="C189">
        <f t="shared" si="18"/>
        <v>2024</v>
      </c>
      <c r="D189" s="2" t="s">
        <v>14</v>
      </c>
      <c r="E189" s="3" t="s">
        <v>18</v>
      </c>
      <c r="F189" t="str">
        <f t="shared" si="19"/>
        <v>73</v>
      </c>
      <c r="G189" s="2" t="s">
        <v>295</v>
      </c>
      <c r="H189" t="str">
        <f t="shared" si="20"/>
        <v xml:space="preserve">STEEL </v>
      </c>
      <c r="I189" t="str" cm="1">
        <f t="array" ref="I189">IFERROR(INDEX(_xlfn.TEXTSPLIT(E189," "),1), "")</f>
        <v>73231000</v>
      </c>
      <c r="J189" t="s">
        <v>2795</v>
      </c>
      <c r="K189" t="str" cm="1">
        <f t="array" ref="K189">IF(ISERROR(SEARCH("QTY:", G189)), IF(ISERROR(SEARCH("TOTAL ", G189)), Raw [1]Data!N189, TRIM(MID(G189, SEARCH("TOTAL ", G189)+6, SEARCH(" ", G189&amp;" ", SEARCH("TOTAL ", G189)+6) - SEARCH("TOTAL ", G189) - 6))), TRIM(MID(G189, SEARCH("QTY:", G189)+4, SEARCH(" ", G189, SEARCH("QTY:", G189)+4) - SEARCH("QTY:", G189) - 4)))</f>
        <v>98400</v>
      </c>
      <c r="M189" t="str">
        <f t="shared" si="21"/>
        <v>98400</v>
      </c>
      <c r="N189">
        <f t="shared" si="22"/>
        <v>0</v>
      </c>
      <c r="O189" t="e" cm="1">
        <f t="array" ref="O189">IF(ISERROR(SEARCH("USD ", G189)), Raw [1]Data!S189, TRIM(MID(G189, SEARCH("USD ", G189)+4, SEARCH(" ", G189&amp;" ", SEARCH("USD ", G189)+4) - SEARCH("USD ", G189) - 4)))</f>
        <v>#NAME?</v>
      </c>
      <c r="P189" t="e">
        <f t="shared" si="23"/>
        <v>#NAME?</v>
      </c>
      <c r="Q189" t="e" cm="1">
        <f t="array" ref="Q189">Raw [1]Data!P189</f>
        <v>#NAME?</v>
      </c>
      <c r="R189" t="e" cm="1">
        <f t="array" ref="R189">Raw [1]Data!Q189</f>
        <v>#NAME?</v>
      </c>
      <c r="S189" t="e" cm="1">
        <f t="array" ref="S189">Raw [1]Data!T189</f>
        <v>#NAME?</v>
      </c>
      <c r="T189" t="e">
        <f t="shared" si="24"/>
        <v>#NAME?</v>
      </c>
      <c r="U189" t="e">
        <f t="shared" si="25"/>
        <v>#NAME?</v>
      </c>
      <c r="V189" t="str">
        <f t="shared" si="26"/>
        <v>Other</v>
      </c>
    </row>
    <row r="190" spans="1:22">
      <c r="A190" s="5" t="s">
        <v>12</v>
      </c>
      <c r="B190" s="2" t="s">
        <v>296</v>
      </c>
      <c r="C190">
        <f t="shared" si="18"/>
        <v>2024</v>
      </c>
      <c r="D190" s="2" t="s">
        <v>14</v>
      </c>
      <c r="E190" s="3" t="s">
        <v>15</v>
      </c>
      <c r="F190" t="str">
        <f t="shared" si="19"/>
        <v>73</v>
      </c>
      <c r="G190" s="2" t="s">
        <v>297</v>
      </c>
      <c r="H190" t="str">
        <f t="shared" si="20"/>
        <v xml:space="preserve">HOUSEHOLD </v>
      </c>
      <c r="I190" t="str" cm="1">
        <f t="array" ref="I190">IFERROR(INDEX(_xlfn.TEXTSPLIT(E190," "),1), "")</f>
        <v>73239990</v>
      </c>
      <c r="J190" t="s">
        <v>2787</v>
      </c>
      <c r="K190" t="str" cm="1">
        <f t="array" ref="K190">IF(ISERROR(SEARCH("QTY:", G190)), IF(ISERROR(SEARCH("TOTAL ", G190)), Raw [1]Data!N190, TRIM(MID(G190, SEARCH("TOTAL ", G190)+6, SEARCH(" ", G190&amp;" ", SEARCH("TOTAL ", G190)+6) - SEARCH("TOTAL ", G190) - 6))), TRIM(MID(G190, SEARCH("QTY:", G190)+4, SEARCH(" ", G190, SEARCH("QTY:", G190)+4) - SEARCH("QTY:", G190) - 4)))</f>
        <v>3168</v>
      </c>
      <c r="M190" t="str">
        <f t="shared" si="21"/>
        <v>3168</v>
      </c>
      <c r="N190">
        <f t="shared" si="22"/>
        <v>0</v>
      </c>
      <c r="O190" t="str" cm="1">
        <f t="array" ref="O190">IF(ISERROR(SEARCH("USD ", G190)), Raw [1]Data!S190, TRIM(MID(G190, SEARCH("USD ", G190)+4, SEARCH(" ", G190&amp;" ", SEARCH("USD ", G190)+4) - SEARCH("USD ", G190) - 4)))</f>
        <v>0.265PER</v>
      </c>
      <c r="P190" t="e">
        <f t="shared" si="23"/>
        <v>#VALUE!</v>
      </c>
      <c r="Q190" t="e" cm="1">
        <f t="array" ref="Q190">Raw [1]Data!P190</f>
        <v>#NAME?</v>
      </c>
      <c r="R190" t="e" cm="1">
        <f t="array" ref="R190">Raw [1]Data!Q190</f>
        <v>#NAME?</v>
      </c>
      <c r="S190" t="e" cm="1">
        <f t="array" ref="S190">Raw [1]Data!T190</f>
        <v>#NAME?</v>
      </c>
      <c r="T190" t="e">
        <f t="shared" si="24"/>
        <v>#NAME?</v>
      </c>
      <c r="U190" t="e">
        <f t="shared" si="25"/>
        <v>#NAME?</v>
      </c>
      <c r="V190" t="str">
        <f t="shared" si="26"/>
        <v>Other</v>
      </c>
    </row>
    <row r="191" spans="1:22">
      <c r="A191" s="5" t="s">
        <v>12</v>
      </c>
      <c r="B191" s="2" t="s">
        <v>298</v>
      </c>
      <c r="C191">
        <f t="shared" si="18"/>
        <v>2024</v>
      </c>
      <c r="D191" s="2" t="s">
        <v>14</v>
      </c>
      <c r="E191" s="3" t="s">
        <v>15</v>
      </c>
      <c r="F191" t="str">
        <f t="shared" si="19"/>
        <v>73</v>
      </c>
      <c r="G191" s="2" t="s">
        <v>299</v>
      </c>
      <c r="H191" t="str">
        <f t="shared" si="20"/>
        <v xml:space="preserve">STEEL </v>
      </c>
      <c r="I191" t="str" cm="1">
        <f t="array" ref="I191">IFERROR(INDEX(_xlfn.TEXTSPLIT(E191," "),1), "")</f>
        <v>73239990</v>
      </c>
      <c r="J191" t="s">
        <v>2835</v>
      </c>
      <c r="K191" t="str" cm="1">
        <f t="array" ref="K191">IF(ISERROR(SEARCH("QTY:", G191)), IF(ISERROR(SEARCH("TOTAL ", G191)), Raw [1]Data!N191, TRIM(MID(G191, SEARCH("TOTAL ", G191)+6, SEARCH(" ", G191&amp;" ", SEARCH("TOTAL ", G191)+6) - SEARCH("TOTAL ", G191) - 6))), TRIM(MID(G191, SEARCH("QTY:", G191)+4, SEARCH(" ", G191, SEARCH("QTY:", G191)+4) - SEARCH("QTY:", G191) - 4)))</f>
        <v/>
      </c>
      <c r="M191" t="str">
        <f t="shared" si="21"/>
        <v/>
      </c>
      <c r="N191">
        <f t="shared" si="22"/>
        <v>0</v>
      </c>
      <c r="O191" t="str" cm="1">
        <f t="array" ref="O191">IF(ISERROR(SEARCH("USD ", G191)), Raw [1]Data!S191, TRIM(MID(G191, SEARCH("USD ", G191)+4, SEARCH(" ", G191&amp;" ", SEARCH("USD ", G191)+4) - SEARCH("USD ", G191) - 4)))</f>
        <v>1.95</v>
      </c>
      <c r="P191" t="e">
        <f t="shared" si="23"/>
        <v>#VALUE!</v>
      </c>
      <c r="Q191" t="e" cm="1">
        <f t="array" ref="Q191">Raw [1]Data!P191</f>
        <v>#NAME?</v>
      </c>
      <c r="R191" t="e" cm="1">
        <f t="array" ref="R191">Raw [1]Data!Q191</f>
        <v>#NAME?</v>
      </c>
      <c r="S191" t="e" cm="1">
        <f t="array" ref="S191">Raw [1]Data!T191</f>
        <v>#NAME?</v>
      </c>
      <c r="T191" t="e">
        <f t="shared" si="24"/>
        <v>#NAME?</v>
      </c>
      <c r="U191" t="e">
        <f t="shared" si="25"/>
        <v>#NAME?</v>
      </c>
      <c r="V191" t="str">
        <f t="shared" si="26"/>
        <v>Other</v>
      </c>
    </row>
    <row r="192" spans="1:22">
      <c r="A192" s="5" t="s">
        <v>12</v>
      </c>
      <c r="B192" s="2" t="s">
        <v>300</v>
      </c>
      <c r="C192">
        <f t="shared" si="18"/>
        <v>2024</v>
      </c>
      <c r="D192" s="2" t="s">
        <v>14</v>
      </c>
      <c r="E192" s="3" t="s">
        <v>15</v>
      </c>
      <c r="F192" t="str">
        <f t="shared" si="19"/>
        <v>73</v>
      </c>
      <c r="G192" s="2" t="s">
        <v>301</v>
      </c>
      <c r="H192" t="str">
        <f t="shared" si="20"/>
        <v xml:space="preserve">AM-430 </v>
      </c>
      <c r="I192" t="str" cm="1">
        <f t="array" ref="I192">IFERROR(INDEX(_xlfn.TEXTSPLIT(E192," "),1), "")</f>
        <v>73239990</v>
      </c>
      <c r="J192" t="s">
        <v>2779</v>
      </c>
      <c r="K192" t="str" cm="1">
        <f t="array" ref="K192">IF(ISERROR(SEARCH("QTY:", G192)), IF(ISERROR(SEARCH("TOTAL ", G192)), Raw [1]Data!N192, TRIM(MID(G192, SEARCH("TOTAL ", G192)+6, SEARCH(" ", G192&amp;" ", SEARCH("TOTAL ", G192)+6) - SEARCH("TOTAL ", G192) - 6))), TRIM(MID(G192, SEARCH("QTY:", G192)+4, SEARCH(" ", G192, SEARCH("QTY:", G192)+4) - SEARCH("QTY:", G192) - 4)))</f>
        <v/>
      </c>
      <c r="M192" t="str">
        <f t="shared" si="21"/>
        <v/>
      </c>
      <c r="N192">
        <f t="shared" si="22"/>
        <v>0</v>
      </c>
      <c r="O192" t="str" cm="1">
        <f t="array" ref="O192">IF(ISERROR(SEARCH("USD ", G192)), Raw [1]Data!S192, TRIM(MID(G192, SEARCH("USD ", G192)+4, SEARCH(" ", G192&amp;" ", SEARCH("USD ", G192)+4) - SEARCH("USD ", G192) - 4)))</f>
        <v>0.5712</v>
      </c>
      <c r="P192" t="e">
        <f t="shared" si="23"/>
        <v>#VALUE!</v>
      </c>
      <c r="Q192" t="e" cm="1">
        <f t="array" ref="Q192">Raw [1]Data!P192</f>
        <v>#NAME?</v>
      </c>
      <c r="R192" t="e" cm="1">
        <f t="array" ref="R192">Raw [1]Data!Q192</f>
        <v>#NAME?</v>
      </c>
      <c r="S192" t="e" cm="1">
        <f t="array" ref="S192">Raw [1]Data!T192</f>
        <v>#NAME?</v>
      </c>
      <c r="T192" t="e">
        <f t="shared" si="24"/>
        <v>#NAME?</v>
      </c>
      <c r="U192" t="e">
        <f t="shared" si="25"/>
        <v>#NAME?</v>
      </c>
      <c r="V192" t="str">
        <f t="shared" si="26"/>
        <v>Other</v>
      </c>
    </row>
    <row r="193" spans="1:22">
      <c r="A193" s="5" t="s">
        <v>12</v>
      </c>
      <c r="B193" s="2" t="s">
        <v>300</v>
      </c>
      <c r="C193">
        <f t="shared" si="18"/>
        <v>2024</v>
      </c>
      <c r="D193" s="2" t="s">
        <v>14</v>
      </c>
      <c r="E193" s="3" t="s">
        <v>18</v>
      </c>
      <c r="F193" t="str">
        <f t="shared" si="19"/>
        <v>73</v>
      </c>
      <c r="G193" s="2" t="s">
        <v>302</v>
      </c>
      <c r="H193" t="str">
        <f t="shared" si="20"/>
        <v xml:space="preserve">STEEL </v>
      </c>
      <c r="I193" t="str" cm="1">
        <f t="array" ref="I193">IFERROR(INDEX(_xlfn.TEXTSPLIT(E193," "),1), "")</f>
        <v>73231000</v>
      </c>
      <c r="J193" t="s">
        <v>2800</v>
      </c>
      <c r="K193" t="str" cm="1">
        <f t="array" ref="K193">IF(ISERROR(SEARCH("QTY:", G193)), IF(ISERROR(SEARCH("TOTAL ", G193)), Raw [1]Data!N193, TRIM(MID(G193, SEARCH("TOTAL ", G193)+6, SEARCH(" ", G193&amp;" ", SEARCH("TOTAL ", G193)+6) - SEARCH("TOTAL ", G193) - 6))), TRIM(MID(G193, SEARCH("QTY:", G193)+4, SEARCH(" ", G193, SEARCH("QTY:", G193)+4) - SEARCH("QTY:", G193) - 4)))</f>
        <v/>
      </c>
      <c r="M193" t="str">
        <f t="shared" si="21"/>
        <v/>
      </c>
      <c r="N193">
        <f t="shared" si="22"/>
        <v>0</v>
      </c>
      <c r="O193" t="str" cm="1">
        <f t="array" ref="O193">IF(ISERROR(SEARCH("USD ", G193)), Raw [1]Data!S193, TRIM(MID(G193, SEARCH("USD ", G193)+4, SEARCH(" ", G193&amp;" ", SEARCH("USD ", G193)+4) - SEARCH("USD ", G193) - 4)))</f>
        <v>0.148PER</v>
      </c>
      <c r="P193" t="e">
        <f t="shared" si="23"/>
        <v>#VALUE!</v>
      </c>
      <c r="Q193" t="e" cm="1">
        <f t="array" ref="Q193">Raw [1]Data!P193</f>
        <v>#NAME?</v>
      </c>
      <c r="R193" t="e" cm="1">
        <f t="array" ref="R193">Raw [1]Data!Q193</f>
        <v>#NAME?</v>
      </c>
      <c r="S193" t="e" cm="1">
        <f t="array" ref="S193">Raw [1]Data!T193</f>
        <v>#NAME?</v>
      </c>
      <c r="T193" t="e">
        <f t="shared" si="24"/>
        <v>#NAME?</v>
      </c>
      <c r="U193" t="e">
        <f t="shared" si="25"/>
        <v>#NAME?</v>
      </c>
      <c r="V193" t="str">
        <f t="shared" si="26"/>
        <v>Other</v>
      </c>
    </row>
    <row r="194" spans="1:22">
      <c r="A194" s="5" t="s">
        <v>12</v>
      </c>
      <c r="B194" s="2" t="s">
        <v>300</v>
      </c>
      <c r="C194">
        <f t="shared" si="18"/>
        <v>2024</v>
      </c>
      <c r="D194" s="2" t="s">
        <v>14</v>
      </c>
      <c r="E194" s="3" t="s">
        <v>15</v>
      </c>
      <c r="F194" t="str">
        <f t="shared" si="19"/>
        <v>73</v>
      </c>
      <c r="G194" s="2" t="s">
        <v>303</v>
      </c>
      <c r="H194" t="str">
        <f t="shared" si="20"/>
        <v xml:space="preserve">STEEL </v>
      </c>
      <c r="I194" t="str" cm="1">
        <f t="array" ref="I194">IFERROR(INDEX(_xlfn.TEXTSPLIT(E194," "),1), "")</f>
        <v>73239990</v>
      </c>
      <c r="J194" t="s">
        <v>2835</v>
      </c>
      <c r="K194" t="str" cm="1">
        <f t="array" ref="K194">IF(ISERROR(SEARCH("QTY:", G194)), IF(ISERROR(SEARCH("TOTAL ", G194)), Raw [1]Data!N194, TRIM(MID(G194, SEARCH("TOTAL ", G194)+6, SEARCH(" ", G194&amp;" ", SEARCH("TOTAL ", G194)+6) - SEARCH("TOTAL ", G194) - 6))), TRIM(MID(G194, SEARCH("QTY:", G194)+4, SEARCH(" ", G194, SEARCH("QTY:", G194)+4) - SEARCH("QTY:", G194) - 4)))</f>
        <v/>
      </c>
      <c r="M194" t="str">
        <f t="shared" si="21"/>
        <v/>
      </c>
      <c r="N194">
        <f t="shared" si="22"/>
        <v>0</v>
      </c>
      <c r="O194" t="str" cm="1">
        <f t="array" ref="O194">IF(ISERROR(SEARCH("USD ", G194)), Raw [1]Data!S194, TRIM(MID(G194, SEARCH("USD ", G194)+4, SEARCH(" ", G194&amp;" ", SEARCH("USD ", G194)+4) - SEARCH("USD ", G194) - 4)))</f>
        <v>1.23</v>
      </c>
      <c r="P194" t="e">
        <f t="shared" si="23"/>
        <v>#VALUE!</v>
      </c>
      <c r="Q194" t="e" cm="1">
        <f t="array" ref="Q194">Raw [1]Data!P194</f>
        <v>#NAME?</v>
      </c>
      <c r="R194" t="e" cm="1">
        <f t="array" ref="R194">Raw [1]Data!Q194</f>
        <v>#NAME?</v>
      </c>
      <c r="S194" t="e" cm="1">
        <f t="array" ref="S194">Raw [1]Data!T194</f>
        <v>#NAME?</v>
      </c>
      <c r="T194" t="e">
        <f t="shared" si="24"/>
        <v>#NAME?</v>
      </c>
      <c r="U194" t="e">
        <f t="shared" si="25"/>
        <v>#NAME?</v>
      </c>
      <c r="V194" t="str">
        <f t="shared" si="26"/>
        <v>Other</v>
      </c>
    </row>
    <row r="195" spans="1:22">
      <c r="A195" s="5" t="s">
        <v>12</v>
      </c>
      <c r="B195" s="2" t="s">
        <v>304</v>
      </c>
      <c r="C195">
        <f t="shared" ref="C195:C258" si="27">YEAR(B195)</f>
        <v>2024</v>
      </c>
      <c r="D195" s="2" t="s">
        <v>14</v>
      </c>
      <c r="E195" s="3" t="s">
        <v>15</v>
      </c>
      <c r="F195" t="str">
        <f t="shared" ref="F195:F258" si="28">LEFT(E195,2)</f>
        <v>73</v>
      </c>
      <c r="G195" s="2" t="s">
        <v>242</v>
      </c>
      <c r="H195" t="str">
        <f t="shared" ref="H195:H258" si="29">IFERROR(LEFT(G195, FIND(" ",G195)), "")</f>
        <v xml:space="preserve">RYX-02-020 </v>
      </c>
      <c r="I195" t="str" cm="1">
        <f t="array" ref="I195">IFERROR(INDEX(_xlfn.TEXTSPLIT(E195," "),1), "")</f>
        <v>73239990</v>
      </c>
      <c r="J195" t="s">
        <v>2835</v>
      </c>
      <c r="K195" t="e" cm="1">
        <f t="array" ref="K195">IF(ISERROR(SEARCH("QTY:", G195)), IF(ISERROR(SEARCH("TOTAL ", G195)), Raw [1]Data!N195, TRIM(MID(G195, SEARCH("TOTAL ", G195)+6, SEARCH(" ", G195&amp;" ", SEARCH("TOTAL ", G195)+6) - SEARCH("TOTAL ", G195) - 6))), TRIM(MID(G195, SEARCH("QTY:", G195)+4, SEARCH(" ", G195, SEARCH("QTY:", G195)+4) - SEARCH("QTY:", G195) - 4)))</f>
        <v>#NAME?</v>
      </c>
      <c r="M195" t="e">
        <f t="shared" ref="M195:M258" si="30">K195</f>
        <v>#NAME?</v>
      </c>
      <c r="N195">
        <f t="shared" ref="N195:N258" si="31">L195</f>
        <v>0</v>
      </c>
      <c r="O195" t="e" cm="1">
        <f t="array" ref="O195">IF(ISERROR(SEARCH("USD ", G195)), Raw [1]Data!S195, TRIM(MID(G195, SEARCH("USD ", G195)+4, SEARCH(" ", G195&amp;" ", SEARCH("USD ", G195)+4) - SEARCH("USD ", G195) - 4)))</f>
        <v>#NAME?</v>
      </c>
      <c r="P195" t="e">
        <f t="shared" ref="P195:P258" si="32">O195*M195</f>
        <v>#NAME?</v>
      </c>
      <c r="Q195" t="e" cm="1">
        <f t="array" ref="Q195">Raw [1]Data!P195</f>
        <v>#NAME?</v>
      </c>
      <c r="R195" t="e" cm="1">
        <f t="array" ref="R195">Raw [1]Data!Q195</f>
        <v>#NAME?</v>
      </c>
      <c r="S195" t="e" cm="1">
        <f t="array" ref="S195">Raw [1]Data!T195</f>
        <v>#NAME?</v>
      </c>
      <c r="T195" t="e">
        <f t="shared" ref="T195:T258" si="33">S195/M195</f>
        <v>#NAME?</v>
      </c>
      <c r="U195" t="e">
        <f t="shared" ref="U195:U258" si="34">IF(R195&lt;&gt;0, (S195/R195)*100, 0)</f>
        <v>#NAME?</v>
      </c>
      <c r="V195" t="str">
        <f t="shared" ref="V195:V258" si="35">IF(OR(E195=73239990,E195=73231000,E195=73239390),"Steel","Other")</f>
        <v>Other</v>
      </c>
    </row>
    <row r="196" spans="1:22">
      <c r="A196" s="5" t="s">
        <v>12</v>
      </c>
      <c r="B196" s="2" t="s">
        <v>304</v>
      </c>
      <c r="C196">
        <f t="shared" si="27"/>
        <v>2024</v>
      </c>
      <c r="D196" s="2" t="s">
        <v>14</v>
      </c>
      <c r="E196" s="3" t="s">
        <v>15</v>
      </c>
      <c r="F196" t="str">
        <f t="shared" si="28"/>
        <v>73</v>
      </c>
      <c r="G196" s="2" t="s">
        <v>305</v>
      </c>
      <c r="H196" t="str">
        <f t="shared" si="29"/>
        <v xml:space="preserve">SY604A-4 </v>
      </c>
      <c r="I196" t="str" cm="1">
        <f t="array" ref="I196">IFERROR(INDEX(_xlfn.TEXTSPLIT(E196," "),1), "")</f>
        <v>73239990</v>
      </c>
      <c r="J196" t="s">
        <v>2781</v>
      </c>
      <c r="K196" t="e" cm="1">
        <f t="array" ref="K196">IF(ISERROR(SEARCH("QTY:", G196)), IF(ISERROR(SEARCH("TOTAL ", G196)), Raw [1]Data!N196, TRIM(MID(G196, SEARCH("TOTAL ", G196)+6, SEARCH(" ", G196&amp;" ", SEARCH("TOTAL ", G196)+6) - SEARCH("TOTAL ", G196) - 6))), TRIM(MID(G196, SEARCH("QTY:", G196)+4, SEARCH(" ", G196, SEARCH("QTY:", G196)+4) - SEARCH("QTY:", G196) - 4)))</f>
        <v>#NAME?</v>
      </c>
      <c r="M196" t="e">
        <f t="shared" si="30"/>
        <v>#NAME?</v>
      </c>
      <c r="N196">
        <f t="shared" si="31"/>
        <v>0</v>
      </c>
      <c r="O196" t="str" cm="1">
        <f t="array" ref="O196">IF(ISERROR(SEARCH("USD ", G196)), Raw [1]Data!S196, TRIM(MID(G196, SEARCH("USD ", G196)+4, SEARCH(" ", G196&amp;" ", SEARCH("USD ", G196)+4) - SEARCH("USD ", G196) - 4)))</f>
        <v>0.5207</v>
      </c>
      <c r="P196" t="e">
        <f t="shared" si="32"/>
        <v>#NAME?</v>
      </c>
      <c r="Q196" t="e" cm="1">
        <f t="array" ref="Q196">Raw [1]Data!P196</f>
        <v>#NAME?</v>
      </c>
      <c r="R196" t="e" cm="1">
        <f t="array" ref="R196">Raw [1]Data!Q196</f>
        <v>#NAME?</v>
      </c>
      <c r="S196" t="e" cm="1">
        <f t="array" ref="S196">Raw [1]Data!T196</f>
        <v>#NAME?</v>
      </c>
      <c r="T196" t="e">
        <f t="shared" si="33"/>
        <v>#NAME?</v>
      </c>
      <c r="U196" t="e">
        <f t="shared" si="34"/>
        <v>#NAME?</v>
      </c>
      <c r="V196" t="str">
        <f t="shared" si="35"/>
        <v>Other</v>
      </c>
    </row>
    <row r="197" spans="1:22">
      <c r="A197" s="5" t="s">
        <v>12</v>
      </c>
      <c r="B197" s="2" t="s">
        <v>306</v>
      </c>
      <c r="C197">
        <f t="shared" si="27"/>
        <v>2024</v>
      </c>
      <c r="D197" s="2" t="s">
        <v>14</v>
      </c>
      <c r="E197" s="3" t="s">
        <v>15</v>
      </c>
      <c r="F197" t="str">
        <f t="shared" si="28"/>
        <v>73</v>
      </c>
      <c r="G197" s="2" t="s">
        <v>256</v>
      </c>
      <c r="H197" t="str">
        <f t="shared" si="29"/>
        <v xml:space="preserve">MILD </v>
      </c>
      <c r="I197" t="str" cm="1">
        <f t="array" ref="I197">IFERROR(INDEX(_xlfn.TEXTSPLIT(E197," "),1), "")</f>
        <v>73239990</v>
      </c>
      <c r="J197" t="s">
        <v>2835</v>
      </c>
      <c r="K197" t="str" cm="1">
        <f t="array" ref="K197">IF(ISERROR(SEARCH("QTY:", G197)), IF(ISERROR(SEARCH("TOTAL ", G197)), Raw [1]Data!N197, TRIM(MID(G197, SEARCH("TOTAL ", G197)+6, SEARCH(" ", G197&amp;" ", SEARCH("TOTAL ", G197)+6) - SEARCH("TOTAL ", G197) - 6))), TRIM(MID(G197, SEARCH("QTY:", G197)+4, SEARCH(" ", G197, SEARCH("QTY:", G197)+4) - SEARCH("QTY:", G197) - 4)))</f>
        <v/>
      </c>
      <c r="M197" t="str">
        <f t="shared" si="30"/>
        <v/>
      </c>
      <c r="N197">
        <f t="shared" si="31"/>
        <v>0</v>
      </c>
      <c r="O197" t="e" cm="1">
        <f t="array" ref="O197">IF(ISERROR(SEARCH("USD ", G197)), Raw [1]Data!S197, TRIM(MID(G197, SEARCH("USD ", G197)+4, SEARCH(" ", G197&amp;" ", SEARCH("USD ", G197)+4) - SEARCH("USD ", G197) - 4)))</f>
        <v>#NAME?</v>
      </c>
      <c r="P197" t="e">
        <f t="shared" si="32"/>
        <v>#NAME?</v>
      </c>
      <c r="Q197" t="e" cm="1">
        <f t="array" ref="Q197">Raw [1]Data!P197</f>
        <v>#NAME?</v>
      </c>
      <c r="R197" t="e" cm="1">
        <f t="array" ref="R197">Raw [1]Data!Q197</f>
        <v>#NAME?</v>
      </c>
      <c r="S197" t="e" cm="1">
        <f t="array" ref="S197">Raw [1]Data!T197</f>
        <v>#NAME?</v>
      </c>
      <c r="T197" t="e">
        <f t="shared" si="33"/>
        <v>#NAME?</v>
      </c>
      <c r="U197" t="e">
        <f t="shared" si="34"/>
        <v>#NAME?</v>
      </c>
      <c r="V197" t="str">
        <f t="shared" si="35"/>
        <v>Other</v>
      </c>
    </row>
    <row r="198" spans="1:22">
      <c r="A198" s="5" t="s">
        <v>12</v>
      </c>
      <c r="B198" s="2" t="s">
        <v>306</v>
      </c>
      <c r="C198">
        <f t="shared" si="27"/>
        <v>2024</v>
      </c>
      <c r="D198" s="2" t="s">
        <v>14</v>
      </c>
      <c r="E198" s="3" t="s">
        <v>15</v>
      </c>
      <c r="F198" t="str">
        <f t="shared" si="28"/>
        <v>73</v>
      </c>
      <c r="G198" s="2" t="s">
        <v>307</v>
      </c>
      <c r="H198" t="str">
        <f t="shared" si="29"/>
        <v xml:space="preserve">HOUSEHOLD </v>
      </c>
      <c r="I198" t="str" cm="1">
        <f t="array" ref="I198">IFERROR(INDEX(_xlfn.TEXTSPLIT(E198," "),1), "")</f>
        <v>73239990</v>
      </c>
      <c r="J198" t="s">
        <v>2785</v>
      </c>
      <c r="K198" t="str" cm="1">
        <f t="array" ref="K198">IF(ISERROR(SEARCH("QTY:", G198)), IF(ISERROR(SEARCH("TOTAL ", G198)), Raw [1]Data!N198, TRIM(MID(G198, SEARCH("TOTAL ", G198)+6, SEARCH(" ", G198&amp;" ", SEARCH("TOTAL ", G198)+6) - SEARCH("TOTAL ", G198) - 6))), TRIM(MID(G198, SEARCH("QTY:", G198)+4, SEARCH(" ", G198, SEARCH("QTY:", G198)+4) - SEARCH("QTY:", G198) - 4)))</f>
        <v/>
      </c>
      <c r="M198" t="str">
        <f t="shared" si="30"/>
        <v/>
      </c>
      <c r="N198">
        <f t="shared" si="31"/>
        <v>0</v>
      </c>
      <c r="O198" t="str" cm="1">
        <f t="array" ref="O198">IF(ISERROR(SEARCH("USD ", G198)), Raw [1]Data!S198, TRIM(MID(G198, SEARCH("USD ", G198)+4, SEARCH(" ", G198&amp;" ", SEARCH("USD ", G198)+4) - SEARCH("USD ", G198) - 4)))</f>
        <v>0.375</v>
      </c>
      <c r="P198" t="e">
        <f t="shared" si="32"/>
        <v>#VALUE!</v>
      </c>
      <c r="Q198" t="e" cm="1">
        <f t="array" ref="Q198">Raw [1]Data!P198</f>
        <v>#NAME?</v>
      </c>
      <c r="R198" t="e" cm="1">
        <f t="array" ref="R198">Raw [1]Data!Q198</f>
        <v>#NAME?</v>
      </c>
      <c r="S198" t="e" cm="1">
        <f t="array" ref="S198">Raw [1]Data!T198</f>
        <v>#NAME?</v>
      </c>
      <c r="T198" t="e">
        <f t="shared" si="33"/>
        <v>#NAME?</v>
      </c>
      <c r="U198" t="e">
        <f t="shared" si="34"/>
        <v>#NAME?</v>
      </c>
      <c r="V198" t="str">
        <f t="shared" si="35"/>
        <v>Other</v>
      </c>
    </row>
    <row r="199" spans="1:22">
      <c r="A199" s="5" t="s">
        <v>12</v>
      </c>
      <c r="B199" s="2" t="s">
        <v>308</v>
      </c>
      <c r="C199">
        <f t="shared" si="27"/>
        <v>2024</v>
      </c>
      <c r="D199" s="2" t="s">
        <v>14</v>
      </c>
      <c r="E199" s="3" t="s">
        <v>18</v>
      </c>
      <c r="F199" t="str">
        <f t="shared" si="28"/>
        <v>73</v>
      </c>
      <c r="G199" s="2" t="s">
        <v>264</v>
      </c>
      <c r="H199" t="str">
        <f t="shared" si="29"/>
        <v xml:space="preserve">STEEL </v>
      </c>
      <c r="I199" t="str" cm="1">
        <f t="array" ref="I199">IFERROR(INDEX(_xlfn.TEXTSPLIT(E199," "),1), "")</f>
        <v>73231000</v>
      </c>
      <c r="J199" t="s">
        <v>2795</v>
      </c>
      <c r="K199" t="str" cm="1">
        <f t="array" ref="K199">IF(ISERROR(SEARCH("QTY:", G199)), IF(ISERROR(SEARCH("TOTAL ", G199)), Raw [1]Data!N199, TRIM(MID(G199, SEARCH("TOTAL ", G199)+6, SEARCH(" ", G199&amp;" ", SEARCH("TOTAL ", G199)+6) - SEARCH("TOTAL ", G199) - 6))), TRIM(MID(G199, SEARCH("QTY:", G199)+4, SEARCH(" ", G199, SEARCH("QTY:", G199)+4) - SEARCH("QTY:", G199) - 4)))</f>
        <v/>
      </c>
      <c r="M199" t="str">
        <f t="shared" si="30"/>
        <v/>
      </c>
      <c r="N199">
        <f t="shared" si="31"/>
        <v>0</v>
      </c>
      <c r="O199" t="str" cm="1">
        <f t="array" ref="O199">IF(ISERROR(SEARCH("USD ", G199)), Raw [1]Data!S199, TRIM(MID(G199, SEARCH("USD ", G199)+4, SEARCH(" ", G199&amp;" ", SEARCH("USD ", G199)+4) - SEARCH("USD ", G199) - 4)))</f>
        <v>0.238PER</v>
      </c>
      <c r="P199" t="e">
        <f t="shared" si="32"/>
        <v>#VALUE!</v>
      </c>
      <c r="Q199" t="e" cm="1">
        <f t="array" ref="Q199">Raw [1]Data!P199</f>
        <v>#NAME?</v>
      </c>
      <c r="R199" t="e" cm="1">
        <f t="array" ref="R199">Raw [1]Data!Q199</f>
        <v>#NAME?</v>
      </c>
      <c r="S199" t="e" cm="1">
        <f t="array" ref="S199">Raw [1]Data!T199</f>
        <v>#NAME?</v>
      </c>
      <c r="T199" t="e">
        <f t="shared" si="33"/>
        <v>#NAME?</v>
      </c>
      <c r="U199" t="e">
        <f t="shared" si="34"/>
        <v>#NAME?</v>
      </c>
      <c r="V199" t="str">
        <f t="shared" si="35"/>
        <v>Other</v>
      </c>
    </row>
    <row r="200" spans="1:22">
      <c r="A200" s="5" t="s">
        <v>12</v>
      </c>
      <c r="B200" s="2" t="s">
        <v>309</v>
      </c>
      <c r="C200">
        <f t="shared" si="27"/>
        <v>2024</v>
      </c>
      <c r="D200" s="2" t="s">
        <v>14</v>
      </c>
      <c r="E200" s="3" t="s">
        <v>18</v>
      </c>
      <c r="F200" t="str">
        <f t="shared" si="28"/>
        <v>73</v>
      </c>
      <c r="G200" s="2" t="s">
        <v>310</v>
      </c>
      <c r="H200" t="str">
        <f t="shared" si="29"/>
        <v xml:space="preserve">STEEL </v>
      </c>
      <c r="I200" t="str" cm="1">
        <f t="array" ref="I200">IFERROR(INDEX(_xlfn.TEXTSPLIT(E200," "),1), "")</f>
        <v>73231000</v>
      </c>
      <c r="J200" t="s">
        <v>2800</v>
      </c>
      <c r="K200" t="str" cm="1">
        <f t="array" ref="K200">IF(ISERROR(SEARCH("QTY:", G200)), IF(ISERROR(SEARCH("TOTAL ", G200)), Raw [1]Data!N200, TRIM(MID(G200, SEARCH("TOTAL ", G200)+6, SEARCH(" ", G200&amp;" ", SEARCH("TOTAL ", G200)+6) - SEARCH("TOTAL ", G200) - 6))), TRIM(MID(G200, SEARCH("QTY:", G200)+4, SEARCH(" ", G200, SEARCH("QTY:", G200)+4) - SEARCH("QTY:", G200) - 4)))</f>
        <v/>
      </c>
      <c r="M200" t="str">
        <f t="shared" si="30"/>
        <v/>
      </c>
      <c r="N200">
        <f t="shared" si="31"/>
        <v>0</v>
      </c>
      <c r="O200" t="str" cm="1">
        <f t="array" ref="O200">IF(ISERROR(SEARCH("USD ", G200)), Raw [1]Data!S200, TRIM(MID(G200, SEARCH("USD ", G200)+4, SEARCH(" ", G200&amp;" ", SEARCH("USD ", G200)+4) - SEARCH("USD ", G200) - 4)))</f>
        <v>0.151PER</v>
      </c>
      <c r="P200" t="e">
        <f t="shared" si="32"/>
        <v>#VALUE!</v>
      </c>
      <c r="Q200" t="e" cm="1">
        <f t="array" ref="Q200">Raw [1]Data!P200</f>
        <v>#NAME?</v>
      </c>
      <c r="R200" t="e" cm="1">
        <f t="array" ref="R200">Raw [1]Data!Q200</f>
        <v>#NAME?</v>
      </c>
      <c r="S200" t="e" cm="1">
        <f t="array" ref="S200">Raw [1]Data!T200</f>
        <v>#NAME?</v>
      </c>
      <c r="T200" t="e">
        <f t="shared" si="33"/>
        <v>#NAME?</v>
      </c>
      <c r="U200" t="e">
        <f t="shared" si="34"/>
        <v>#NAME?</v>
      </c>
      <c r="V200" t="str">
        <f t="shared" si="35"/>
        <v>Other</v>
      </c>
    </row>
    <row r="201" spans="1:22">
      <c r="A201" s="5" t="s">
        <v>12</v>
      </c>
      <c r="B201" s="2" t="s">
        <v>309</v>
      </c>
      <c r="C201">
        <f t="shared" si="27"/>
        <v>2024</v>
      </c>
      <c r="D201" s="2" t="s">
        <v>14</v>
      </c>
      <c r="E201" s="3" t="s">
        <v>18</v>
      </c>
      <c r="F201" t="str">
        <f t="shared" si="28"/>
        <v>73</v>
      </c>
      <c r="G201" s="2" t="s">
        <v>311</v>
      </c>
      <c r="H201" t="str">
        <f t="shared" si="29"/>
        <v xml:space="preserve">STEEL </v>
      </c>
      <c r="I201" t="str" cm="1">
        <f t="array" ref="I201">IFERROR(INDEX(_xlfn.TEXTSPLIT(E201," "),1), "")</f>
        <v>73231000</v>
      </c>
      <c r="J201" t="s">
        <v>2800</v>
      </c>
      <c r="K201" t="str" cm="1">
        <f t="array" ref="K201">IF(ISERROR(SEARCH("QTY:", G201)), IF(ISERROR(SEARCH("TOTAL ", G201)), Raw [1]Data!N201, TRIM(MID(G201, SEARCH("TOTAL ", G201)+6, SEARCH(" ", G201&amp;" ", SEARCH("TOTAL ", G201)+6) - SEARCH("TOTAL ", G201) - 6))), TRIM(MID(G201, SEARCH("QTY:", G201)+4, SEARCH(" ", G201, SEARCH("QTY:", G201)+4) - SEARCH("QTY:", G201) - 4)))</f>
        <v/>
      </c>
      <c r="M201" t="str">
        <f t="shared" si="30"/>
        <v/>
      </c>
      <c r="N201">
        <f t="shared" si="31"/>
        <v>0</v>
      </c>
      <c r="O201" t="str" cm="1">
        <f t="array" ref="O201">IF(ISERROR(SEARCH("USD ", G201)), Raw [1]Data!S201, TRIM(MID(G201, SEARCH("USD ", G201)+4, SEARCH(" ", G201&amp;" ", SEARCH("USD ", G201)+4) - SEARCH("USD ", G201) - 4)))</f>
        <v>0.151PER</v>
      </c>
      <c r="P201" t="e">
        <f t="shared" si="32"/>
        <v>#VALUE!</v>
      </c>
      <c r="Q201" t="e" cm="1">
        <f t="array" ref="Q201">Raw [1]Data!P201</f>
        <v>#NAME?</v>
      </c>
      <c r="R201" t="e" cm="1">
        <f t="array" ref="R201">Raw [1]Data!Q201</f>
        <v>#NAME?</v>
      </c>
      <c r="S201" t="e" cm="1">
        <f t="array" ref="S201">Raw [1]Data!T201</f>
        <v>#NAME?</v>
      </c>
      <c r="T201" t="e">
        <f t="shared" si="33"/>
        <v>#NAME?</v>
      </c>
      <c r="U201" t="e">
        <f t="shared" si="34"/>
        <v>#NAME?</v>
      </c>
      <c r="V201" t="str">
        <f t="shared" si="35"/>
        <v>Other</v>
      </c>
    </row>
    <row r="202" spans="1:22">
      <c r="A202" s="5" t="s">
        <v>12</v>
      </c>
      <c r="B202" s="2" t="s">
        <v>312</v>
      </c>
      <c r="C202">
        <f t="shared" si="27"/>
        <v>2024</v>
      </c>
      <c r="D202" s="2" t="s">
        <v>14</v>
      </c>
      <c r="E202" s="3" t="s">
        <v>15</v>
      </c>
      <c r="F202" t="str">
        <f t="shared" si="28"/>
        <v>73</v>
      </c>
      <c r="G202" s="2" t="s">
        <v>313</v>
      </c>
      <c r="H202" t="str">
        <f t="shared" si="29"/>
        <v xml:space="preserve">STEEL </v>
      </c>
      <c r="I202" t="str" cm="1">
        <f t="array" ref="I202">IFERROR(INDEX(_xlfn.TEXTSPLIT(E202," "),1), "")</f>
        <v>73239990</v>
      </c>
      <c r="J202" t="s">
        <v>2835</v>
      </c>
      <c r="K202" t="str" cm="1">
        <f t="array" ref="K202">IF(ISERROR(SEARCH("QTY:", G202)), IF(ISERROR(SEARCH("TOTAL ", G202)), Raw [1]Data!N202, TRIM(MID(G202, SEARCH("TOTAL ", G202)+6, SEARCH(" ", G202&amp;" ", SEARCH("TOTAL ", G202)+6) - SEARCH("TOTAL ", G202) - 6))), TRIM(MID(G202, SEARCH("QTY:", G202)+4, SEARCH(" ", G202, SEARCH("QTY:", G202)+4) - SEARCH("QTY:", G202) - 4)))</f>
        <v/>
      </c>
      <c r="M202" t="str">
        <f t="shared" si="30"/>
        <v/>
      </c>
      <c r="N202">
        <f t="shared" si="31"/>
        <v>0</v>
      </c>
      <c r="O202" t="e" cm="1">
        <f t="array" ref="O202">IF(ISERROR(SEARCH("USD ", G202)), Raw [1]Data!S202, TRIM(MID(G202, SEARCH("USD ", G202)+4, SEARCH(" ", G202&amp;" ", SEARCH("USD ", G202)+4) - SEARCH("USD ", G202) - 4)))</f>
        <v>#NAME?</v>
      </c>
      <c r="P202" t="e">
        <f t="shared" si="32"/>
        <v>#NAME?</v>
      </c>
      <c r="Q202" t="e" cm="1">
        <f t="array" ref="Q202">Raw [1]Data!P202</f>
        <v>#NAME?</v>
      </c>
      <c r="R202" t="e" cm="1">
        <f t="array" ref="R202">Raw [1]Data!Q202</f>
        <v>#NAME?</v>
      </c>
      <c r="S202" t="e" cm="1">
        <f t="array" ref="S202">Raw [1]Data!T202</f>
        <v>#NAME?</v>
      </c>
      <c r="T202" t="e">
        <f t="shared" si="33"/>
        <v>#NAME?</v>
      </c>
      <c r="U202" t="e">
        <f t="shared" si="34"/>
        <v>#NAME?</v>
      </c>
      <c r="V202" t="str">
        <f t="shared" si="35"/>
        <v>Other</v>
      </c>
    </row>
    <row r="203" spans="1:22">
      <c r="A203" s="5" t="s">
        <v>12</v>
      </c>
      <c r="B203" s="2" t="s">
        <v>314</v>
      </c>
      <c r="C203">
        <f t="shared" si="27"/>
        <v>2024</v>
      </c>
      <c r="D203" s="2" t="s">
        <v>14</v>
      </c>
      <c r="E203" s="3" t="s">
        <v>15</v>
      </c>
      <c r="F203" t="str">
        <f t="shared" si="28"/>
        <v>73</v>
      </c>
      <c r="G203" s="2" t="s">
        <v>258</v>
      </c>
      <c r="H203" t="str">
        <f t="shared" si="29"/>
        <v xml:space="preserve">MILD </v>
      </c>
      <c r="I203" t="str" cm="1">
        <f t="array" ref="I203">IFERROR(INDEX(_xlfn.TEXTSPLIT(E203," "),1), "")</f>
        <v>73239990</v>
      </c>
      <c r="J203" t="s">
        <v>2835</v>
      </c>
      <c r="K203" t="str" cm="1">
        <f t="array" ref="K203">IF(ISERROR(SEARCH("QTY:", G203)), IF(ISERROR(SEARCH("TOTAL ", G203)), Raw [1]Data!N203, TRIM(MID(G203, SEARCH("TOTAL ", G203)+6, SEARCH(" ", G203&amp;" ", SEARCH("TOTAL ", G203)+6) - SEARCH("TOTAL ", G203) - 6))), TRIM(MID(G203, SEARCH("QTY:", G203)+4, SEARCH(" ", G203, SEARCH("QTY:", G203)+4) - SEARCH("QTY:", G203) - 4)))</f>
        <v/>
      </c>
      <c r="M203" t="str">
        <f t="shared" si="30"/>
        <v/>
      </c>
      <c r="N203">
        <f t="shared" si="31"/>
        <v>0</v>
      </c>
      <c r="O203" t="e" cm="1">
        <f t="array" ref="O203">IF(ISERROR(SEARCH("USD ", G203)), Raw [1]Data!S203, TRIM(MID(G203, SEARCH("USD ", G203)+4, SEARCH(" ", G203&amp;" ", SEARCH("USD ", G203)+4) - SEARCH("USD ", G203) - 4)))</f>
        <v>#NAME?</v>
      </c>
      <c r="P203" t="e">
        <f t="shared" si="32"/>
        <v>#NAME?</v>
      </c>
      <c r="Q203" t="e" cm="1">
        <f t="array" ref="Q203">Raw [1]Data!P203</f>
        <v>#NAME?</v>
      </c>
      <c r="R203" t="e" cm="1">
        <f t="array" ref="R203">Raw [1]Data!Q203</f>
        <v>#NAME?</v>
      </c>
      <c r="S203" t="e" cm="1">
        <f t="array" ref="S203">Raw [1]Data!T203</f>
        <v>#NAME?</v>
      </c>
      <c r="T203" t="e">
        <f t="shared" si="33"/>
        <v>#NAME?</v>
      </c>
      <c r="U203" t="e">
        <f t="shared" si="34"/>
        <v>#NAME?</v>
      </c>
      <c r="V203" t="str">
        <f t="shared" si="35"/>
        <v>Other</v>
      </c>
    </row>
    <row r="204" spans="1:22">
      <c r="A204" s="5" t="s">
        <v>12</v>
      </c>
      <c r="B204" s="2" t="s">
        <v>315</v>
      </c>
      <c r="C204">
        <f t="shared" si="27"/>
        <v>2024</v>
      </c>
      <c r="D204" s="2" t="s">
        <v>14</v>
      </c>
      <c r="E204" s="3" t="s">
        <v>15</v>
      </c>
      <c r="F204" t="str">
        <f t="shared" si="28"/>
        <v>73</v>
      </c>
      <c r="G204" s="2" t="s">
        <v>316</v>
      </c>
      <c r="H204" t="str">
        <f t="shared" si="29"/>
        <v xml:space="preserve">STEEL </v>
      </c>
      <c r="I204" t="str" cm="1">
        <f t="array" ref="I204">IFERROR(INDEX(_xlfn.TEXTSPLIT(E204," "),1), "")</f>
        <v>73239990</v>
      </c>
      <c r="J204" t="s">
        <v>2840</v>
      </c>
      <c r="K204" t="str" cm="1">
        <f t="array" ref="K204">IF(ISERROR(SEARCH("QTY:", G204)), IF(ISERROR(SEARCH("TOTAL ", G204)), Raw [1]Data!N204, TRIM(MID(G204, SEARCH("TOTAL ", G204)+6, SEARCH(" ", G204&amp;" ", SEARCH("TOTAL ", G204)+6) - SEARCH("TOTAL ", G204) - 6))), TRIM(MID(G204, SEARCH("QTY:", G204)+4, SEARCH(" ", G204, SEARCH("QTY:", G204)+4) - SEARCH("QTY:", G204) - 4)))</f>
        <v/>
      </c>
      <c r="M204" t="str">
        <f t="shared" si="30"/>
        <v/>
      </c>
      <c r="N204">
        <f t="shared" si="31"/>
        <v>0</v>
      </c>
      <c r="O204" t="str" cm="1">
        <f t="array" ref="O204">IF(ISERROR(SEARCH("USD ", G204)), Raw [1]Data!S204, TRIM(MID(G204, SEARCH("USD ", G204)+4, SEARCH(" ", G204&amp;" ", SEARCH("USD ", G204)+4) - SEARCH("USD ", G204) - 4)))</f>
        <v>1.2326PER</v>
      </c>
      <c r="P204" t="e">
        <f t="shared" si="32"/>
        <v>#VALUE!</v>
      </c>
      <c r="Q204" t="e" cm="1">
        <f t="array" ref="Q204">Raw [1]Data!P204</f>
        <v>#NAME?</v>
      </c>
      <c r="R204" t="e" cm="1">
        <f t="array" ref="R204">Raw [1]Data!Q204</f>
        <v>#NAME?</v>
      </c>
      <c r="S204" t="e" cm="1">
        <f t="array" ref="S204">Raw [1]Data!T204</f>
        <v>#NAME?</v>
      </c>
      <c r="T204" t="e">
        <f t="shared" si="33"/>
        <v>#NAME?</v>
      </c>
      <c r="U204" t="e">
        <f t="shared" si="34"/>
        <v>#NAME?</v>
      </c>
      <c r="V204" t="str">
        <f t="shared" si="35"/>
        <v>Other</v>
      </c>
    </row>
    <row r="205" spans="1:22">
      <c r="A205" s="5" t="s">
        <v>12</v>
      </c>
      <c r="B205" s="2" t="s">
        <v>317</v>
      </c>
      <c r="C205">
        <f t="shared" si="27"/>
        <v>2024</v>
      </c>
      <c r="D205" s="2" t="s">
        <v>14</v>
      </c>
      <c r="E205" s="3" t="s">
        <v>15</v>
      </c>
      <c r="F205" t="str">
        <f t="shared" si="28"/>
        <v>73</v>
      </c>
      <c r="G205" s="2" t="s">
        <v>318</v>
      </c>
      <c r="H205" t="str">
        <f t="shared" si="29"/>
        <v xml:space="preserve">MILD </v>
      </c>
      <c r="I205" t="str" cm="1">
        <f t="array" ref="I205">IFERROR(INDEX(_xlfn.TEXTSPLIT(E205," "),1), "")</f>
        <v>73239990</v>
      </c>
      <c r="J205" t="s">
        <v>2835</v>
      </c>
      <c r="K205" t="str" cm="1">
        <f t="array" ref="K205">IF(ISERROR(SEARCH("QTY:", G205)), IF(ISERROR(SEARCH("TOTAL ", G205)), Raw [1]Data!N205, TRIM(MID(G205, SEARCH("TOTAL ", G205)+6, SEARCH(" ", G205&amp;" ", SEARCH("TOTAL ", G205)+6) - SEARCH("TOTAL ", G205) - 6))), TRIM(MID(G205, SEARCH("QTY:", G205)+4, SEARCH(" ", G205, SEARCH("QTY:", G205)+4) - SEARCH("QTY:", G205) - 4)))</f>
        <v/>
      </c>
      <c r="M205" t="str">
        <f t="shared" si="30"/>
        <v/>
      </c>
      <c r="N205">
        <f t="shared" si="31"/>
        <v>0</v>
      </c>
      <c r="O205" t="e" cm="1">
        <f t="array" ref="O205">IF(ISERROR(SEARCH("USD ", G205)), Raw [1]Data!S205, TRIM(MID(G205, SEARCH("USD ", G205)+4, SEARCH(" ", G205&amp;" ", SEARCH("USD ", G205)+4) - SEARCH("USD ", G205) - 4)))</f>
        <v>#NAME?</v>
      </c>
      <c r="P205" t="e">
        <f t="shared" si="32"/>
        <v>#NAME?</v>
      </c>
      <c r="Q205" t="e" cm="1">
        <f t="array" ref="Q205">Raw [1]Data!P205</f>
        <v>#NAME?</v>
      </c>
      <c r="R205" t="e" cm="1">
        <f t="array" ref="R205">Raw [1]Data!Q205</f>
        <v>#NAME?</v>
      </c>
      <c r="S205" t="e" cm="1">
        <f t="array" ref="S205">Raw [1]Data!T205</f>
        <v>#NAME?</v>
      </c>
      <c r="T205" t="e">
        <f t="shared" si="33"/>
        <v>#NAME?</v>
      </c>
      <c r="U205" t="e">
        <f t="shared" si="34"/>
        <v>#NAME?</v>
      </c>
      <c r="V205" t="str">
        <f t="shared" si="35"/>
        <v>Other</v>
      </c>
    </row>
    <row r="206" spans="1:22">
      <c r="A206" s="5" t="s">
        <v>12</v>
      </c>
      <c r="B206" s="2" t="s">
        <v>319</v>
      </c>
      <c r="C206">
        <f t="shared" si="27"/>
        <v>2024</v>
      </c>
      <c r="D206" s="2" t="s">
        <v>14</v>
      </c>
      <c r="E206" s="3" t="s">
        <v>15</v>
      </c>
      <c r="F206" t="str">
        <f t="shared" si="28"/>
        <v>73</v>
      </c>
      <c r="G206" s="2" t="s">
        <v>242</v>
      </c>
      <c r="H206" t="str">
        <f t="shared" si="29"/>
        <v xml:space="preserve">RYX-02-020 </v>
      </c>
      <c r="I206" t="str" cm="1">
        <f t="array" ref="I206">IFERROR(INDEX(_xlfn.TEXTSPLIT(E206," "),1), "")</f>
        <v>73239990</v>
      </c>
      <c r="J206" t="s">
        <v>2835</v>
      </c>
      <c r="K206" t="e" cm="1">
        <f t="array" ref="K206">IF(ISERROR(SEARCH("QTY:", G206)), IF(ISERROR(SEARCH("TOTAL ", G206)), Raw [1]Data!N206, TRIM(MID(G206, SEARCH("TOTAL ", G206)+6, SEARCH(" ", G206&amp;" ", SEARCH("TOTAL ", G206)+6) - SEARCH("TOTAL ", G206) - 6))), TRIM(MID(G206, SEARCH("QTY:", G206)+4, SEARCH(" ", G206, SEARCH("QTY:", G206)+4) - SEARCH("QTY:", G206) - 4)))</f>
        <v>#NAME?</v>
      </c>
      <c r="M206" t="e">
        <f t="shared" si="30"/>
        <v>#NAME?</v>
      </c>
      <c r="N206">
        <f t="shared" si="31"/>
        <v>0</v>
      </c>
      <c r="O206" t="e" cm="1">
        <f t="array" ref="O206">IF(ISERROR(SEARCH("USD ", G206)), Raw [1]Data!S206, TRIM(MID(G206, SEARCH("USD ", G206)+4, SEARCH(" ", G206&amp;" ", SEARCH("USD ", G206)+4) - SEARCH("USD ", G206) - 4)))</f>
        <v>#NAME?</v>
      </c>
      <c r="P206" t="e">
        <f t="shared" si="32"/>
        <v>#NAME?</v>
      </c>
      <c r="Q206" t="e" cm="1">
        <f t="array" ref="Q206">Raw [1]Data!P206</f>
        <v>#NAME?</v>
      </c>
      <c r="R206" t="e" cm="1">
        <f t="array" ref="R206">Raw [1]Data!Q206</f>
        <v>#NAME?</v>
      </c>
      <c r="S206" t="e" cm="1">
        <f t="array" ref="S206">Raw [1]Data!T206</f>
        <v>#NAME?</v>
      </c>
      <c r="T206" t="e">
        <f t="shared" si="33"/>
        <v>#NAME?</v>
      </c>
      <c r="U206" t="e">
        <f t="shared" si="34"/>
        <v>#NAME?</v>
      </c>
      <c r="V206" t="str">
        <f t="shared" si="35"/>
        <v>Other</v>
      </c>
    </row>
    <row r="207" spans="1:22">
      <c r="A207" s="5" t="s">
        <v>12</v>
      </c>
      <c r="B207" s="2" t="s">
        <v>319</v>
      </c>
      <c r="C207">
        <f t="shared" si="27"/>
        <v>2024</v>
      </c>
      <c r="D207" s="2" t="s">
        <v>14</v>
      </c>
      <c r="E207" s="3" t="s">
        <v>18</v>
      </c>
      <c r="F207" t="str">
        <f t="shared" si="28"/>
        <v>73</v>
      </c>
      <c r="G207" s="2" t="s">
        <v>320</v>
      </c>
      <c r="H207" t="str">
        <f t="shared" si="29"/>
        <v xml:space="preserve">STEEL </v>
      </c>
      <c r="I207" t="str" cm="1">
        <f t="array" ref="I207">IFERROR(INDEX(_xlfn.TEXTSPLIT(E207," "),1), "")</f>
        <v>73231000</v>
      </c>
      <c r="J207" t="s">
        <v>2800</v>
      </c>
      <c r="K207" t="str" cm="1">
        <f t="array" ref="K207">IF(ISERROR(SEARCH("QTY:", G207)), IF(ISERROR(SEARCH("TOTAL ", G207)), Raw [1]Data!N207, TRIM(MID(G207, SEARCH("TOTAL ", G207)+6, SEARCH(" ", G207&amp;" ", SEARCH("TOTAL ", G207)+6) - SEARCH("TOTAL ", G207) - 6))), TRIM(MID(G207, SEARCH("QTY:", G207)+4, SEARCH(" ", G207, SEARCH("QTY:", G207)+4) - SEARCH("QTY:", G207) - 4)))</f>
        <v/>
      </c>
      <c r="M207" t="str">
        <f t="shared" si="30"/>
        <v/>
      </c>
      <c r="N207">
        <f t="shared" si="31"/>
        <v>0</v>
      </c>
      <c r="O207" t="str" cm="1">
        <f t="array" ref="O207">IF(ISERROR(SEARCH("USD ", G207)), Raw [1]Data!S207, TRIM(MID(G207, SEARCH("USD ", G207)+4, SEARCH(" ", G207&amp;" ", SEARCH("USD ", G207)+4) - SEARCH("USD ", G207) - 4)))</f>
        <v>0.151PER</v>
      </c>
      <c r="P207" t="e">
        <f t="shared" si="32"/>
        <v>#VALUE!</v>
      </c>
      <c r="Q207" t="e" cm="1">
        <f t="array" ref="Q207">Raw [1]Data!P207</f>
        <v>#NAME?</v>
      </c>
      <c r="R207" t="e" cm="1">
        <f t="array" ref="R207">Raw [1]Data!Q207</f>
        <v>#NAME?</v>
      </c>
      <c r="S207" t="e" cm="1">
        <f t="array" ref="S207">Raw [1]Data!T207</f>
        <v>#NAME?</v>
      </c>
      <c r="T207" t="e">
        <f t="shared" si="33"/>
        <v>#NAME?</v>
      </c>
      <c r="U207" t="e">
        <f t="shared" si="34"/>
        <v>#NAME?</v>
      </c>
      <c r="V207" t="str">
        <f t="shared" si="35"/>
        <v>Other</v>
      </c>
    </row>
    <row r="208" spans="1:22">
      <c r="A208" s="5" t="s">
        <v>12</v>
      </c>
      <c r="B208" s="2" t="s">
        <v>321</v>
      </c>
      <c r="C208">
        <f t="shared" si="27"/>
        <v>2024</v>
      </c>
      <c r="D208" s="2" t="s">
        <v>14</v>
      </c>
      <c r="E208" s="3" t="s">
        <v>15</v>
      </c>
      <c r="F208" t="str">
        <f t="shared" si="28"/>
        <v>73</v>
      </c>
      <c r="G208" s="2" t="s">
        <v>322</v>
      </c>
      <c r="H208" t="str">
        <f t="shared" si="29"/>
        <v xml:space="preserve">STEEL </v>
      </c>
      <c r="I208" t="str" cm="1">
        <f t="array" ref="I208">IFERROR(INDEX(_xlfn.TEXTSPLIT(E208," "),1), "")</f>
        <v>73239990</v>
      </c>
      <c r="J208" t="s">
        <v>2840</v>
      </c>
      <c r="K208" t="str" cm="1">
        <f t="array" ref="K208">IF(ISERROR(SEARCH("QTY:", G208)), IF(ISERROR(SEARCH("TOTAL ", G208)), Raw [1]Data!N208, TRIM(MID(G208, SEARCH("TOTAL ", G208)+6, SEARCH(" ", G208&amp;" ", SEARCH("TOTAL ", G208)+6) - SEARCH("TOTAL ", G208) - 6))), TRIM(MID(G208, SEARCH("QTY:", G208)+4, SEARCH(" ", G208, SEARCH("QTY:", G208)+4) - SEARCH("QTY:", G208) - 4)))</f>
        <v/>
      </c>
      <c r="M208" t="str">
        <f t="shared" si="30"/>
        <v/>
      </c>
      <c r="N208">
        <f t="shared" si="31"/>
        <v>0</v>
      </c>
      <c r="O208" t="str" cm="1">
        <f t="array" ref="O208">IF(ISERROR(SEARCH("USD ", G208)), Raw [1]Data!S208, TRIM(MID(G208, SEARCH("USD ", G208)+4, SEARCH(" ", G208&amp;" ", SEARCH("USD ", G208)+4) - SEARCH("USD ", G208) - 4)))</f>
        <v>1.2517PER</v>
      </c>
      <c r="P208" t="e">
        <f t="shared" si="32"/>
        <v>#VALUE!</v>
      </c>
      <c r="Q208" t="e" cm="1">
        <f t="array" ref="Q208">Raw [1]Data!P208</f>
        <v>#NAME?</v>
      </c>
      <c r="R208" t="e" cm="1">
        <f t="array" ref="R208">Raw [1]Data!Q208</f>
        <v>#NAME?</v>
      </c>
      <c r="S208" t="e" cm="1">
        <f t="array" ref="S208">Raw [1]Data!T208</f>
        <v>#NAME?</v>
      </c>
      <c r="T208" t="e">
        <f t="shared" si="33"/>
        <v>#NAME?</v>
      </c>
      <c r="U208" t="e">
        <f t="shared" si="34"/>
        <v>#NAME?</v>
      </c>
      <c r="V208" t="str">
        <f t="shared" si="35"/>
        <v>Other</v>
      </c>
    </row>
    <row r="209" spans="1:22">
      <c r="A209" s="5" t="s">
        <v>12</v>
      </c>
      <c r="B209" s="2" t="s">
        <v>323</v>
      </c>
      <c r="C209">
        <f t="shared" si="27"/>
        <v>2024</v>
      </c>
      <c r="D209" s="2" t="s">
        <v>14</v>
      </c>
      <c r="E209" s="3" t="s">
        <v>15</v>
      </c>
      <c r="F209" t="str">
        <f t="shared" si="28"/>
        <v>73</v>
      </c>
      <c r="G209" s="2" t="s">
        <v>324</v>
      </c>
      <c r="H209" t="str">
        <f t="shared" si="29"/>
        <v xml:space="preserve">STEEL </v>
      </c>
      <c r="I209" t="str" cm="1">
        <f t="array" ref="I209">IFERROR(INDEX(_xlfn.TEXTSPLIT(E209," "),1), "")</f>
        <v>73239990</v>
      </c>
      <c r="J209" t="s">
        <v>2841</v>
      </c>
      <c r="K209" t="str" cm="1">
        <f t="array" ref="K209">IF(ISERROR(SEARCH("QTY:", G209)), IF(ISERROR(SEARCH("TOTAL ", G209)), Raw [1]Data!N209, TRIM(MID(G209, SEARCH("TOTAL ", G209)+6, SEARCH(" ", G209&amp;" ", SEARCH("TOTAL ", G209)+6) - SEARCH("TOTAL ", G209) - 6))), TRIM(MID(G209, SEARCH("QTY:", G209)+4, SEARCH(" ", G209, SEARCH("QTY:", G209)+4) - SEARCH("QTY:", G209) - 4)))</f>
        <v/>
      </c>
      <c r="M209" t="str">
        <f t="shared" si="30"/>
        <v/>
      </c>
      <c r="N209">
        <f t="shared" si="31"/>
        <v>0</v>
      </c>
      <c r="O209" t="str" cm="1">
        <f t="array" ref="O209">IF(ISERROR(SEARCH("USD ", G209)), Raw [1]Data!S209, TRIM(MID(G209, SEARCH("USD ", G209)+4, SEARCH(" ", G209&amp;" ", SEARCH("USD ", G209)+4) - SEARCH("USD ", G209) - 4)))</f>
        <v>0.222PER</v>
      </c>
      <c r="P209" t="e">
        <f t="shared" si="32"/>
        <v>#VALUE!</v>
      </c>
      <c r="Q209" t="e" cm="1">
        <f t="array" ref="Q209">Raw [1]Data!P209</f>
        <v>#NAME?</v>
      </c>
      <c r="R209" t="e" cm="1">
        <f t="array" ref="R209">Raw [1]Data!Q209</f>
        <v>#NAME?</v>
      </c>
      <c r="S209" t="e" cm="1">
        <f t="array" ref="S209">Raw [1]Data!T209</f>
        <v>#NAME?</v>
      </c>
      <c r="T209" t="e">
        <f t="shared" si="33"/>
        <v>#NAME?</v>
      </c>
      <c r="U209" t="e">
        <f t="shared" si="34"/>
        <v>#NAME?</v>
      </c>
      <c r="V209" t="str">
        <f t="shared" si="35"/>
        <v>Other</v>
      </c>
    </row>
    <row r="210" spans="1:22">
      <c r="A210" s="5" t="s">
        <v>12</v>
      </c>
      <c r="B210" s="2" t="s">
        <v>323</v>
      </c>
      <c r="C210">
        <f t="shared" si="27"/>
        <v>2024</v>
      </c>
      <c r="D210" s="2" t="s">
        <v>14</v>
      </c>
      <c r="E210" s="3" t="s">
        <v>15</v>
      </c>
      <c r="F210" t="str">
        <f t="shared" si="28"/>
        <v>73</v>
      </c>
      <c r="G210" s="2" t="s">
        <v>325</v>
      </c>
      <c r="H210" t="str">
        <f t="shared" si="29"/>
        <v xml:space="preserve">STEEL </v>
      </c>
      <c r="I210" t="str" cm="1">
        <f t="array" ref="I210">IFERROR(INDEX(_xlfn.TEXTSPLIT(E210," "),1), "")</f>
        <v>73239990</v>
      </c>
      <c r="J210" t="s">
        <v>2842</v>
      </c>
      <c r="K210" t="str" cm="1">
        <f t="array" ref="K210">IF(ISERROR(SEARCH("QTY:", G210)), IF(ISERROR(SEARCH("TOTAL ", G210)), Raw [1]Data!N210, TRIM(MID(G210, SEARCH("TOTAL ", G210)+6, SEARCH(" ", G210&amp;" ", SEARCH("TOTAL ", G210)+6) - SEARCH("TOTAL ", G210) - 6))), TRIM(MID(G210, SEARCH("QTY:", G210)+4, SEARCH(" ", G210, SEARCH("QTY:", G210)+4) - SEARCH("QTY:", G210) - 4)))</f>
        <v/>
      </c>
      <c r="M210" t="str">
        <f t="shared" si="30"/>
        <v/>
      </c>
      <c r="N210">
        <f t="shared" si="31"/>
        <v>0</v>
      </c>
      <c r="O210" t="str" cm="1">
        <f t="array" ref="O210">IF(ISERROR(SEARCH("USD ", G210)), Raw [1]Data!S210, TRIM(MID(G210, SEARCH("USD ", G210)+4, SEARCH(" ", G210&amp;" ", SEARCH("USD ", G210)+4) - SEARCH("USD ", G210) - 4)))</f>
        <v>0.776PER</v>
      </c>
      <c r="P210" t="e">
        <f t="shared" si="32"/>
        <v>#VALUE!</v>
      </c>
      <c r="Q210" t="e" cm="1">
        <f t="array" ref="Q210">Raw [1]Data!P210</f>
        <v>#NAME?</v>
      </c>
      <c r="R210" t="e" cm="1">
        <f t="array" ref="R210">Raw [1]Data!Q210</f>
        <v>#NAME?</v>
      </c>
      <c r="S210" t="e" cm="1">
        <f t="array" ref="S210">Raw [1]Data!T210</f>
        <v>#NAME?</v>
      </c>
      <c r="T210" t="e">
        <f t="shared" si="33"/>
        <v>#NAME?</v>
      </c>
      <c r="U210" t="e">
        <f t="shared" si="34"/>
        <v>#NAME?</v>
      </c>
      <c r="V210" t="str">
        <f t="shared" si="35"/>
        <v>Other</v>
      </c>
    </row>
    <row r="211" spans="1:22">
      <c r="A211" s="5" t="s">
        <v>12</v>
      </c>
      <c r="B211" s="2" t="s">
        <v>326</v>
      </c>
      <c r="C211">
        <f t="shared" si="27"/>
        <v>2024</v>
      </c>
      <c r="D211" s="2" t="s">
        <v>14</v>
      </c>
      <c r="E211" s="3" t="s">
        <v>15</v>
      </c>
      <c r="F211" t="str">
        <f t="shared" si="28"/>
        <v>73</v>
      </c>
      <c r="G211" s="2" t="s">
        <v>327</v>
      </c>
      <c r="H211" t="str">
        <f t="shared" si="29"/>
        <v xml:space="preserve">STEEL </v>
      </c>
      <c r="I211" t="str" cm="1">
        <f t="array" ref="I211">IFERROR(INDEX(_xlfn.TEXTSPLIT(E211," "),1), "")</f>
        <v>73239990</v>
      </c>
      <c r="J211" t="s">
        <v>2835</v>
      </c>
      <c r="K211" t="str" cm="1">
        <f t="array" ref="K211">IF(ISERROR(SEARCH("QTY:", G211)), IF(ISERROR(SEARCH("TOTAL ", G211)), Raw [1]Data!N211, TRIM(MID(G211, SEARCH("TOTAL ", G211)+6, SEARCH(" ", G211&amp;" ", SEARCH("TOTAL ", G211)+6) - SEARCH("TOTAL ", G211) - 6))), TRIM(MID(G211, SEARCH("QTY:", G211)+4, SEARCH(" ", G211, SEARCH("QTY:", G211)+4) - SEARCH("QTY:", G211) - 4)))</f>
        <v/>
      </c>
      <c r="M211" t="str">
        <f t="shared" si="30"/>
        <v/>
      </c>
      <c r="N211">
        <f t="shared" si="31"/>
        <v>0</v>
      </c>
      <c r="O211" t="str" cm="1">
        <f t="array" ref="O211">IF(ISERROR(SEARCH("USD ", G211)), Raw [1]Data!S211, TRIM(MID(G211, SEARCH("USD ", G211)+4, SEARCH(" ", G211&amp;" ", SEARCH("USD ", G211)+4) - SEARCH("USD ", G211) - 4)))</f>
        <v>2.960</v>
      </c>
      <c r="P211" t="e">
        <f t="shared" si="32"/>
        <v>#VALUE!</v>
      </c>
      <c r="Q211" t="e" cm="1">
        <f t="array" ref="Q211">Raw [1]Data!P211</f>
        <v>#NAME?</v>
      </c>
      <c r="R211" t="e" cm="1">
        <f t="array" ref="R211">Raw [1]Data!Q211</f>
        <v>#NAME?</v>
      </c>
      <c r="S211" t="e" cm="1">
        <f t="array" ref="S211">Raw [1]Data!T211</f>
        <v>#NAME?</v>
      </c>
      <c r="T211" t="e">
        <f t="shared" si="33"/>
        <v>#NAME?</v>
      </c>
      <c r="U211" t="e">
        <f t="shared" si="34"/>
        <v>#NAME?</v>
      </c>
      <c r="V211" t="str">
        <f t="shared" si="35"/>
        <v>Other</v>
      </c>
    </row>
    <row r="212" spans="1:22">
      <c r="A212" s="5" t="s">
        <v>12</v>
      </c>
      <c r="B212" s="2" t="s">
        <v>326</v>
      </c>
      <c r="C212">
        <f t="shared" si="27"/>
        <v>2024</v>
      </c>
      <c r="D212" s="2" t="s">
        <v>14</v>
      </c>
      <c r="E212" s="3" t="s">
        <v>15</v>
      </c>
      <c r="F212" t="str">
        <f t="shared" si="28"/>
        <v>73</v>
      </c>
      <c r="G212" s="2" t="s">
        <v>328</v>
      </c>
      <c r="H212" t="str">
        <f t="shared" si="29"/>
        <v xml:space="preserve">STEEL </v>
      </c>
      <c r="I212" t="str" cm="1">
        <f t="array" ref="I212">IFERROR(INDEX(_xlfn.TEXTSPLIT(E212," "),1), "")</f>
        <v>73239990</v>
      </c>
      <c r="J212" t="s">
        <v>2835</v>
      </c>
      <c r="K212" t="str" cm="1">
        <f t="array" ref="K212">IF(ISERROR(SEARCH("QTY:", G212)), IF(ISERROR(SEARCH("TOTAL ", G212)), Raw [1]Data!N212, TRIM(MID(G212, SEARCH("TOTAL ", G212)+6, SEARCH(" ", G212&amp;" ", SEARCH("TOTAL ", G212)+6) - SEARCH("TOTAL ", G212) - 6))), TRIM(MID(G212, SEARCH("QTY:", G212)+4, SEARCH(" ", G212, SEARCH("QTY:", G212)+4) - SEARCH("QTY:", G212) - 4)))</f>
        <v/>
      </c>
      <c r="M212" t="str">
        <f t="shared" si="30"/>
        <v/>
      </c>
      <c r="N212">
        <f t="shared" si="31"/>
        <v>0</v>
      </c>
      <c r="O212" t="str" cm="1">
        <f t="array" ref="O212">IF(ISERROR(SEARCH("USD ", G212)), Raw [1]Data!S212, TRIM(MID(G212, SEARCH("USD ", G212)+4, SEARCH(" ", G212&amp;" ", SEARCH("USD ", G212)+4) - SEARCH("USD ", G212) - 4)))</f>
        <v>0.568</v>
      </c>
      <c r="P212" t="e">
        <f t="shared" si="32"/>
        <v>#VALUE!</v>
      </c>
      <c r="Q212" t="e" cm="1">
        <f t="array" ref="Q212">Raw [1]Data!P212</f>
        <v>#NAME?</v>
      </c>
      <c r="R212" t="e" cm="1">
        <f t="array" ref="R212">Raw [1]Data!Q212</f>
        <v>#NAME?</v>
      </c>
      <c r="S212" t="e" cm="1">
        <f t="array" ref="S212">Raw [1]Data!T212</f>
        <v>#NAME?</v>
      </c>
      <c r="T212" t="e">
        <f t="shared" si="33"/>
        <v>#NAME?</v>
      </c>
      <c r="U212" t="e">
        <f t="shared" si="34"/>
        <v>#NAME?</v>
      </c>
      <c r="V212" t="str">
        <f t="shared" si="35"/>
        <v>Other</v>
      </c>
    </row>
    <row r="213" spans="1:22">
      <c r="A213" s="5" t="s">
        <v>12</v>
      </c>
      <c r="B213" s="2" t="s">
        <v>326</v>
      </c>
      <c r="C213">
        <f t="shared" si="27"/>
        <v>2024</v>
      </c>
      <c r="D213" s="2" t="s">
        <v>14</v>
      </c>
      <c r="E213" s="3" t="s">
        <v>15</v>
      </c>
      <c r="F213" t="str">
        <f t="shared" si="28"/>
        <v>73</v>
      </c>
      <c r="G213" s="2" t="s">
        <v>329</v>
      </c>
      <c r="H213" t="str">
        <f t="shared" si="29"/>
        <v xml:space="preserve">STEEL </v>
      </c>
      <c r="I213" t="str" cm="1">
        <f t="array" ref="I213">IFERROR(INDEX(_xlfn.TEXTSPLIT(E213," "),1), "")</f>
        <v>73239990</v>
      </c>
      <c r="J213" t="s">
        <v>2835</v>
      </c>
      <c r="K213" t="str" cm="1">
        <f t="array" ref="K213">IF(ISERROR(SEARCH("QTY:", G213)), IF(ISERROR(SEARCH("TOTAL ", G213)), Raw [1]Data!N213, TRIM(MID(G213, SEARCH("TOTAL ", G213)+6, SEARCH(" ", G213&amp;" ", SEARCH("TOTAL ", G213)+6) - SEARCH("TOTAL ", G213) - 6))), TRIM(MID(G213, SEARCH("QTY:", G213)+4, SEARCH(" ", G213, SEARCH("QTY:", G213)+4) - SEARCH("QTY:", G213) - 4)))</f>
        <v/>
      </c>
      <c r="M213" t="str">
        <f t="shared" si="30"/>
        <v/>
      </c>
      <c r="N213">
        <f t="shared" si="31"/>
        <v>0</v>
      </c>
      <c r="O213" t="str" cm="1">
        <f t="array" ref="O213">IF(ISERROR(SEARCH("USD ", G213)), Raw [1]Data!S213, TRIM(MID(G213, SEARCH("USD ", G213)+4, SEARCH(" ", G213&amp;" ", SEARCH("USD ", G213)+4) - SEARCH("USD ", G213) - 4)))</f>
        <v>0.718</v>
      </c>
      <c r="P213" t="e">
        <f t="shared" si="32"/>
        <v>#VALUE!</v>
      </c>
      <c r="Q213" t="e" cm="1">
        <f t="array" ref="Q213">Raw [1]Data!P213</f>
        <v>#NAME?</v>
      </c>
      <c r="R213" t="e" cm="1">
        <f t="array" ref="R213">Raw [1]Data!Q213</f>
        <v>#NAME?</v>
      </c>
      <c r="S213" t="e" cm="1">
        <f t="array" ref="S213">Raw [1]Data!T213</f>
        <v>#NAME?</v>
      </c>
      <c r="T213" t="e">
        <f t="shared" si="33"/>
        <v>#NAME?</v>
      </c>
      <c r="U213" t="e">
        <f t="shared" si="34"/>
        <v>#NAME?</v>
      </c>
      <c r="V213" t="str">
        <f t="shared" si="35"/>
        <v>Other</v>
      </c>
    </row>
    <row r="214" spans="1:22">
      <c r="A214" s="5" t="s">
        <v>12</v>
      </c>
      <c r="B214" s="2" t="s">
        <v>330</v>
      </c>
      <c r="C214">
        <f t="shared" si="27"/>
        <v>2024</v>
      </c>
      <c r="D214" s="2" t="s">
        <v>14</v>
      </c>
      <c r="E214" s="3" t="s">
        <v>18</v>
      </c>
      <c r="F214" t="str">
        <f t="shared" si="28"/>
        <v>73</v>
      </c>
      <c r="G214" s="2" t="s">
        <v>331</v>
      </c>
      <c r="H214" t="str">
        <f t="shared" si="29"/>
        <v xml:space="preserve">SS </v>
      </c>
      <c r="I214" t="str" cm="1">
        <f t="array" ref="I214">IFERROR(INDEX(_xlfn.TEXTSPLIT(E214," "),1), "")</f>
        <v>73231000</v>
      </c>
      <c r="J214" t="s">
        <v>2813</v>
      </c>
      <c r="K214" t="str" cm="1">
        <f t="array" ref="K214">IF(ISERROR(SEARCH("QTY:", G214)), IF(ISERROR(SEARCH("TOTAL ", G214)), Raw [1]Data!N214, TRIM(MID(G214, SEARCH("TOTAL ", G214)+6, SEARCH(" ", G214&amp;" ", SEARCH("TOTAL ", G214)+6) - SEARCH("TOTAL ", G214) - 6))), TRIM(MID(G214, SEARCH("QTY:", G214)+4, SEARCH(" ", G214, SEARCH("QTY:", G214)+4) - SEARCH("QTY:", G214) - 4)))</f>
        <v/>
      </c>
      <c r="M214" t="str">
        <f t="shared" si="30"/>
        <v/>
      </c>
      <c r="N214">
        <f t="shared" si="31"/>
        <v>0</v>
      </c>
      <c r="O214" t="str" cm="1">
        <f t="array" ref="O214">IF(ISERROR(SEARCH("USD ", G214)), Raw [1]Data!S214, TRIM(MID(G214, SEARCH("USD ", G214)+4, SEARCH(" ", G214&amp;" ", SEARCH("USD ", G214)+4) - SEARCH("USD ", G214) - 4)))</f>
        <v>0.16</v>
      </c>
      <c r="P214" t="e">
        <f t="shared" si="32"/>
        <v>#VALUE!</v>
      </c>
      <c r="Q214" t="e" cm="1">
        <f t="array" ref="Q214">Raw [1]Data!P214</f>
        <v>#NAME?</v>
      </c>
      <c r="R214" t="e" cm="1">
        <f t="array" ref="R214">Raw [1]Data!Q214</f>
        <v>#NAME?</v>
      </c>
      <c r="S214" t="e" cm="1">
        <f t="array" ref="S214">Raw [1]Data!T214</f>
        <v>#NAME?</v>
      </c>
      <c r="T214" t="e">
        <f t="shared" si="33"/>
        <v>#NAME?</v>
      </c>
      <c r="U214" t="e">
        <f t="shared" si="34"/>
        <v>#NAME?</v>
      </c>
      <c r="V214" t="str">
        <f t="shared" si="35"/>
        <v>Other</v>
      </c>
    </row>
    <row r="215" spans="1:22">
      <c r="A215" s="5" t="s">
        <v>12</v>
      </c>
      <c r="B215" s="2" t="s">
        <v>330</v>
      </c>
      <c r="C215">
        <f t="shared" si="27"/>
        <v>2024</v>
      </c>
      <c r="D215" s="2" t="s">
        <v>14</v>
      </c>
      <c r="E215" s="3" t="s">
        <v>15</v>
      </c>
      <c r="F215" t="str">
        <f t="shared" si="28"/>
        <v>73</v>
      </c>
      <c r="G215" s="2" t="s">
        <v>256</v>
      </c>
      <c r="H215" t="str">
        <f t="shared" si="29"/>
        <v xml:space="preserve">MILD </v>
      </c>
      <c r="I215" t="str" cm="1">
        <f t="array" ref="I215">IFERROR(INDEX(_xlfn.TEXTSPLIT(E215," "),1), "")</f>
        <v>73239990</v>
      </c>
      <c r="J215" t="s">
        <v>2835</v>
      </c>
      <c r="K215" t="str" cm="1">
        <f t="array" ref="K215">IF(ISERROR(SEARCH("QTY:", G215)), IF(ISERROR(SEARCH("TOTAL ", G215)), Raw [1]Data!N215, TRIM(MID(G215, SEARCH("TOTAL ", G215)+6, SEARCH(" ", G215&amp;" ", SEARCH("TOTAL ", G215)+6) - SEARCH("TOTAL ", G215) - 6))), TRIM(MID(G215, SEARCH("QTY:", G215)+4, SEARCH(" ", G215, SEARCH("QTY:", G215)+4) - SEARCH("QTY:", G215) - 4)))</f>
        <v/>
      </c>
      <c r="M215" t="str">
        <f t="shared" si="30"/>
        <v/>
      </c>
      <c r="N215">
        <f t="shared" si="31"/>
        <v>0</v>
      </c>
      <c r="O215" t="e" cm="1">
        <f t="array" ref="O215">IF(ISERROR(SEARCH("USD ", G215)), Raw [1]Data!S215, TRIM(MID(G215, SEARCH("USD ", G215)+4, SEARCH(" ", G215&amp;" ", SEARCH("USD ", G215)+4) - SEARCH("USD ", G215) - 4)))</f>
        <v>#NAME?</v>
      </c>
      <c r="P215" t="e">
        <f t="shared" si="32"/>
        <v>#NAME?</v>
      </c>
      <c r="Q215" t="e" cm="1">
        <f t="array" ref="Q215">Raw [1]Data!P215</f>
        <v>#NAME?</v>
      </c>
      <c r="R215" t="e" cm="1">
        <f t="array" ref="R215">Raw [1]Data!Q215</f>
        <v>#NAME?</v>
      </c>
      <c r="S215" t="e" cm="1">
        <f t="array" ref="S215">Raw [1]Data!T215</f>
        <v>#NAME?</v>
      </c>
      <c r="T215" t="e">
        <f t="shared" si="33"/>
        <v>#NAME?</v>
      </c>
      <c r="U215" t="e">
        <f t="shared" si="34"/>
        <v>#NAME?</v>
      </c>
      <c r="V215" t="str">
        <f t="shared" si="35"/>
        <v>Other</v>
      </c>
    </row>
    <row r="216" spans="1:22">
      <c r="A216" s="5" t="s">
        <v>12</v>
      </c>
      <c r="B216" s="2" t="s">
        <v>332</v>
      </c>
      <c r="C216">
        <f t="shared" si="27"/>
        <v>2024</v>
      </c>
      <c r="D216" s="2" t="s">
        <v>14</v>
      </c>
      <c r="E216" s="3" t="s">
        <v>18</v>
      </c>
      <c r="F216" t="str">
        <f t="shared" si="28"/>
        <v>73</v>
      </c>
      <c r="G216" s="2" t="s">
        <v>333</v>
      </c>
      <c r="H216" t="str">
        <f t="shared" si="29"/>
        <v xml:space="preserve">STEEL </v>
      </c>
      <c r="I216" t="str" cm="1">
        <f t="array" ref="I216">IFERROR(INDEX(_xlfn.TEXTSPLIT(E216," "),1), "")</f>
        <v>73231000</v>
      </c>
      <c r="J216" t="s">
        <v>2795</v>
      </c>
      <c r="K216" t="str" cm="1">
        <f t="array" ref="K216">IF(ISERROR(SEARCH("QTY:", G216)), IF(ISERROR(SEARCH("TOTAL ", G216)), Raw [1]Data!N216, TRIM(MID(G216, SEARCH("TOTAL ", G216)+6, SEARCH(" ", G216&amp;" ", SEARCH("TOTAL ", G216)+6) - SEARCH("TOTAL ", G216) - 6))), TRIM(MID(G216, SEARCH("QTY:", G216)+4, SEARCH(" ", G216, SEARCH("QTY:", G216)+4) - SEARCH("QTY:", G216) - 4)))</f>
        <v/>
      </c>
      <c r="M216" t="str">
        <f t="shared" si="30"/>
        <v/>
      </c>
      <c r="N216">
        <f t="shared" si="31"/>
        <v>0</v>
      </c>
      <c r="O216" t="str" cm="1">
        <f t="array" ref="O216">IF(ISERROR(SEARCH("USD ", G216)), Raw [1]Data!S216, TRIM(MID(G216, SEARCH("USD ", G216)+4, SEARCH(" ", G216&amp;" ", SEARCH("USD ", G216)+4) - SEARCH("USD ", G216) - 4)))</f>
        <v>0.239PER</v>
      </c>
      <c r="P216" t="e">
        <f t="shared" si="32"/>
        <v>#VALUE!</v>
      </c>
      <c r="Q216" t="e" cm="1">
        <f t="array" ref="Q216">Raw [1]Data!P216</f>
        <v>#NAME?</v>
      </c>
      <c r="R216" t="e" cm="1">
        <f t="array" ref="R216">Raw [1]Data!Q216</f>
        <v>#NAME?</v>
      </c>
      <c r="S216" t="e" cm="1">
        <f t="array" ref="S216">Raw [1]Data!T216</f>
        <v>#NAME?</v>
      </c>
      <c r="T216" t="e">
        <f t="shared" si="33"/>
        <v>#NAME?</v>
      </c>
      <c r="U216" t="e">
        <f t="shared" si="34"/>
        <v>#NAME?</v>
      </c>
      <c r="V216" t="str">
        <f t="shared" si="35"/>
        <v>Other</v>
      </c>
    </row>
    <row r="217" spans="1:22">
      <c r="A217" s="5" t="s">
        <v>12</v>
      </c>
      <c r="B217" s="2" t="s">
        <v>334</v>
      </c>
      <c r="C217">
        <f t="shared" si="27"/>
        <v>2024</v>
      </c>
      <c r="D217" s="2" t="s">
        <v>14</v>
      </c>
      <c r="E217" s="3" t="s">
        <v>18</v>
      </c>
      <c r="F217" t="str">
        <f t="shared" si="28"/>
        <v>73</v>
      </c>
      <c r="G217" s="2" t="s">
        <v>335</v>
      </c>
      <c r="H217" t="str">
        <f t="shared" si="29"/>
        <v xml:space="preserve">STEEL </v>
      </c>
      <c r="I217" t="str" cm="1">
        <f t="array" ref="I217">IFERROR(INDEX(_xlfn.TEXTSPLIT(E217," "),1), "")</f>
        <v>73231000</v>
      </c>
      <c r="J217" t="s">
        <v>2835</v>
      </c>
      <c r="K217" t="str" cm="1">
        <f t="array" ref="K217">IF(ISERROR(SEARCH("QTY:", G217)), IF(ISERROR(SEARCH("TOTAL ", G217)), Raw [1]Data!N217, TRIM(MID(G217, SEARCH("TOTAL ", G217)+6, SEARCH(" ", G217&amp;" ", SEARCH("TOTAL ", G217)+6) - SEARCH("TOTAL ", G217) - 6))), TRIM(MID(G217, SEARCH("QTY:", G217)+4, SEARCH(" ", G217, SEARCH("QTY:", G217)+4) - SEARCH("QTY:", G217) - 4)))</f>
        <v/>
      </c>
      <c r="M217" t="str">
        <f t="shared" si="30"/>
        <v/>
      </c>
      <c r="N217">
        <f t="shared" si="31"/>
        <v>0</v>
      </c>
      <c r="O217" t="e" cm="1">
        <f t="array" ref="O217">IF(ISERROR(SEARCH("USD ", G217)), Raw [1]Data!S217, TRIM(MID(G217, SEARCH("USD ", G217)+4, SEARCH(" ", G217&amp;" ", SEARCH("USD ", G217)+4) - SEARCH("USD ", G217) - 4)))</f>
        <v>#NAME?</v>
      </c>
      <c r="P217" t="e">
        <f t="shared" si="32"/>
        <v>#NAME?</v>
      </c>
      <c r="Q217" t="e" cm="1">
        <f t="array" ref="Q217">Raw [1]Data!P217</f>
        <v>#NAME?</v>
      </c>
      <c r="R217" t="e" cm="1">
        <f t="array" ref="R217">Raw [1]Data!Q217</f>
        <v>#NAME?</v>
      </c>
      <c r="S217" t="e" cm="1">
        <f t="array" ref="S217">Raw [1]Data!T217</f>
        <v>#NAME?</v>
      </c>
      <c r="T217" t="e">
        <f t="shared" si="33"/>
        <v>#NAME?</v>
      </c>
      <c r="U217" t="e">
        <f t="shared" si="34"/>
        <v>#NAME?</v>
      </c>
      <c r="V217" t="str">
        <f t="shared" si="35"/>
        <v>Other</v>
      </c>
    </row>
    <row r="218" spans="1:22">
      <c r="A218" s="5" t="s">
        <v>12</v>
      </c>
      <c r="B218" s="2" t="s">
        <v>336</v>
      </c>
      <c r="C218">
        <f t="shared" si="27"/>
        <v>2024</v>
      </c>
      <c r="D218" s="2" t="s">
        <v>14</v>
      </c>
      <c r="E218" s="3" t="s">
        <v>15</v>
      </c>
      <c r="F218" t="str">
        <f t="shared" si="28"/>
        <v>73</v>
      </c>
      <c r="G218" s="2" t="s">
        <v>337</v>
      </c>
      <c r="H218" t="str">
        <f t="shared" si="29"/>
        <v xml:space="preserve">STEEL </v>
      </c>
      <c r="I218" t="str" cm="1">
        <f t="array" ref="I218">IFERROR(INDEX(_xlfn.TEXTSPLIT(E218," "),1), "")</f>
        <v>73239990</v>
      </c>
      <c r="J218" t="s">
        <v>2843</v>
      </c>
      <c r="K218" t="str" cm="1">
        <f t="array" ref="K218">IF(ISERROR(SEARCH("QTY:", G218)), IF(ISERROR(SEARCH("TOTAL ", G218)), Raw [1]Data!N218, TRIM(MID(G218, SEARCH("TOTAL ", G218)+6, SEARCH(" ", G218&amp;" ", SEARCH("TOTAL ", G218)+6) - SEARCH("TOTAL ", G218) - 6))), TRIM(MID(G218, SEARCH("QTY:", G218)+4, SEARCH(" ", G218, SEARCH("QTY:", G218)+4) - SEARCH("QTY:", G218) - 4)))</f>
        <v/>
      </c>
      <c r="M218" t="str">
        <f t="shared" si="30"/>
        <v/>
      </c>
      <c r="N218">
        <f t="shared" si="31"/>
        <v>0</v>
      </c>
      <c r="O218" t="str" cm="1">
        <f t="array" ref="O218">IF(ISERROR(SEARCH("USD ", G218)), Raw [1]Data!S218, TRIM(MID(G218, SEARCH("USD ", G218)+4, SEARCH(" ", G218&amp;" ", SEARCH("USD ", G218)+4) - SEARCH("USD ", G218) - 4)))</f>
        <v>0.5285</v>
      </c>
      <c r="P218" t="e">
        <f t="shared" si="32"/>
        <v>#VALUE!</v>
      </c>
      <c r="Q218" t="e" cm="1">
        <f t="array" ref="Q218">Raw [1]Data!P218</f>
        <v>#NAME?</v>
      </c>
      <c r="R218" t="e" cm="1">
        <f t="array" ref="R218">Raw [1]Data!Q218</f>
        <v>#NAME?</v>
      </c>
      <c r="S218" t="e" cm="1">
        <f t="array" ref="S218">Raw [1]Data!T218</f>
        <v>#NAME?</v>
      </c>
      <c r="T218" t="e">
        <f t="shared" si="33"/>
        <v>#NAME?</v>
      </c>
      <c r="U218" t="e">
        <f t="shared" si="34"/>
        <v>#NAME?</v>
      </c>
      <c r="V218" t="str">
        <f t="shared" si="35"/>
        <v>Other</v>
      </c>
    </row>
    <row r="219" spans="1:22">
      <c r="A219" s="5" t="s">
        <v>12</v>
      </c>
      <c r="B219" s="2" t="s">
        <v>338</v>
      </c>
      <c r="C219">
        <f t="shared" si="27"/>
        <v>2024</v>
      </c>
      <c r="D219" s="2" t="s">
        <v>14</v>
      </c>
      <c r="E219" s="3" t="s">
        <v>15</v>
      </c>
      <c r="F219" t="str">
        <f t="shared" si="28"/>
        <v>73</v>
      </c>
      <c r="G219" s="2" t="s">
        <v>339</v>
      </c>
      <c r="H219" t="str">
        <f t="shared" si="29"/>
        <v xml:space="preserve">STEEL </v>
      </c>
      <c r="I219" t="str" cm="1">
        <f t="array" ref="I219">IFERROR(INDEX(_xlfn.TEXTSPLIT(E219," "),1), "")</f>
        <v>73239990</v>
      </c>
      <c r="J219" t="s">
        <v>2798</v>
      </c>
      <c r="K219" t="str" cm="1">
        <f t="array" ref="K219">IF(ISERROR(SEARCH("QTY:", G219)), IF(ISERROR(SEARCH("TOTAL ", G219)), Raw [1]Data!N219, TRIM(MID(G219, SEARCH("TOTAL ", G219)+6, SEARCH(" ", G219&amp;" ", SEARCH("TOTAL ", G219)+6) - SEARCH("TOTAL ", G219) - 6))), TRIM(MID(G219, SEARCH("QTY:", G219)+4, SEARCH(" ", G219, SEARCH("QTY:", G219)+4) - SEARCH("QTY:", G219) - 4)))</f>
        <v/>
      </c>
      <c r="M219" t="str">
        <f t="shared" si="30"/>
        <v/>
      </c>
      <c r="N219">
        <f t="shared" si="31"/>
        <v>0</v>
      </c>
      <c r="O219" t="str" cm="1">
        <f t="array" ref="O219">IF(ISERROR(SEARCH("USD ", G219)), Raw [1]Data!S219, TRIM(MID(G219, SEARCH("USD ", G219)+4, SEARCH(" ", G219&amp;" ", SEARCH("USD ", G219)+4) - SEARCH("USD ", G219) - 4)))</f>
        <v>0.5744</v>
      </c>
      <c r="P219" t="e">
        <f t="shared" si="32"/>
        <v>#VALUE!</v>
      </c>
      <c r="Q219" t="e" cm="1">
        <f t="array" ref="Q219">Raw [1]Data!P219</f>
        <v>#NAME?</v>
      </c>
      <c r="R219" t="e" cm="1">
        <f t="array" ref="R219">Raw [1]Data!Q219</f>
        <v>#NAME?</v>
      </c>
      <c r="S219" t="e" cm="1">
        <f t="array" ref="S219">Raw [1]Data!T219</f>
        <v>#NAME?</v>
      </c>
      <c r="T219" t="e">
        <f t="shared" si="33"/>
        <v>#NAME?</v>
      </c>
      <c r="U219" t="e">
        <f t="shared" si="34"/>
        <v>#NAME?</v>
      </c>
      <c r="V219" t="str">
        <f t="shared" si="35"/>
        <v>Other</v>
      </c>
    </row>
    <row r="220" spans="1:22">
      <c r="A220" s="5" t="s">
        <v>12</v>
      </c>
      <c r="B220" s="2" t="s">
        <v>340</v>
      </c>
      <c r="C220">
        <f t="shared" si="27"/>
        <v>2024</v>
      </c>
      <c r="D220" s="2" t="s">
        <v>14</v>
      </c>
      <c r="E220" s="3" t="s">
        <v>15</v>
      </c>
      <c r="F220" t="str">
        <f t="shared" si="28"/>
        <v>73</v>
      </c>
      <c r="G220" s="2" t="s">
        <v>341</v>
      </c>
      <c r="H220" t="str">
        <f t="shared" si="29"/>
        <v xml:space="preserve">STEEL </v>
      </c>
      <c r="I220" t="str" cm="1">
        <f t="array" ref="I220">IFERROR(INDEX(_xlfn.TEXTSPLIT(E220," "),1), "")</f>
        <v>73239990</v>
      </c>
      <c r="J220" t="s">
        <v>2835</v>
      </c>
      <c r="K220" t="str" cm="1">
        <f t="array" ref="K220">IF(ISERROR(SEARCH("QTY:", G220)), IF(ISERROR(SEARCH("TOTAL ", G220)), Raw [1]Data!N220, TRIM(MID(G220, SEARCH("TOTAL ", G220)+6, SEARCH(" ", G220&amp;" ", SEARCH("TOTAL ", G220)+6) - SEARCH("TOTAL ", G220) - 6))), TRIM(MID(G220, SEARCH("QTY:", G220)+4, SEARCH(" ", G220, SEARCH("QTY:", G220)+4) - SEARCH("QTY:", G220) - 4)))</f>
        <v/>
      </c>
      <c r="M220" t="str">
        <f t="shared" si="30"/>
        <v/>
      </c>
      <c r="N220">
        <f t="shared" si="31"/>
        <v>0</v>
      </c>
      <c r="O220" t="str" cm="1">
        <f t="array" ref="O220">IF(ISERROR(SEARCH("USD ", G220)), Raw [1]Data!S220, TRIM(MID(G220, SEARCH("USD ", G220)+4, SEARCH(" ", G220&amp;" ", SEARCH("USD ", G220)+4) - SEARCH("USD ", G220) - 4)))</f>
        <v>0.718</v>
      </c>
      <c r="P220" t="e">
        <f t="shared" si="32"/>
        <v>#VALUE!</v>
      </c>
      <c r="Q220" t="e" cm="1">
        <f t="array" ref="Q220">Raw [1]Data!P220</f>
        <v>#NAME?</v>
      </c>
      <c r="R220" t="e" cm="1">
        <f t="array" ref="R220">Raw [1]Data!Q220</f>
        <v>#NAME?</v>
      </c>
      <c r="S220" t="e" cm="1">
        <f t="array" ref="S220">Raw [1]Data!T220</f>
        <v>#NAME?</v>
      </c>
      <c r="T220" t="e">
        <f t="shared" si="33"/>
        <v>#NAME?</v>
      </c>
      <c r="U220" t="e">
        <f t="shared" si="34"/>
        <v>#NAME?</v>
      </c>
      <c r="V220" t="str">
        <f t="shared" si="35"/>
        <v>Other</v>
      </c>
    </row>
    <row r="221" spans="1:22">
      <c r="A221" s="5" t="s">
        <v>12</v>
      </c>
      <c r="B221" s="2" t="s">
        <v>340</v>
      </c>
      <c r="C221">
        <f t="shared" si="27"/>
        <v>2024</v>
      </c>
      <c r="D221" s="2" t="s">
        <v>14</v>
      </c>
      <c r="E221" s="3" t="s">
        <v>15</v>
      </c>
      <c r="F221" t="str">
        <f t="shared" si="28"/>
        <v>73</v>
      </c>
      <c r="G221" s="2" t="s">
        <v>342</v>
      </c>
      <c r="H221" t="str">
        <f t="shared" si="29"/>
        <v xml:space="preserve">STEEL </v>
      </c>
      <c r="I221" t="str" cm="1">
        <f t="array" ref="I221">IFERROR(INDEX(_xlfn.TEXTSPLIT(E221," "),1), "")</f>
        <v>73239990</v>
      </c>
      <c r="J221" t="s">
        <v>2835</v>
      </c>
      <c r="K221" t="str" cm="1">
        <f t="array" ref="K221">IF(ISERROR(SEARCH("QTY:", G221)), IF(ISERROR(SEARCH("TOTAL ", G221)), Raw [1]Data!N221, TRIM(MID(G221, SEARCH("TOTAL ", G221)+6, SEARCH(" ", G221&amp;" ", SEARCH("TOTAL ", G221)+6) - SEARCH("TOTAL ", G221) - 6))), TRIM(MID(G221, SEARCH("QTY:", G221)+4, SEARCH(" ", G221, SEARCH("QTY:", G221)+4) - SEARCH("QTY:", G221) - 4)))</f>
        <v/>
      </c>
      <c r="M221" t="str">
        <f t="shared" si="30"/>
        <v/>
      </c>
      <c r="N221">
        <f t="shared" si="31"/>
        <v>0</v>
      </c>
      <c r="O221" t="str" cm="1">
        <f t="array" ref="O221">IF(ISERROR(SEARCH("USD ", G221)), Raw [1]Data!S221, TRIM(MID(G221, SEARCH("USD ", G221)+4, SEARCH(" ", G221&amp;" ", SEARCH("USD ", G221)+4) - SEARCH("USD ", G221) - 4)))</f>
        <v>0.875</v>
      </c>
      <c r="P221" t="e">
        <f t="shared" si="32"/>
        <v>#VALUE!</v>
      </c>
      <c r="Q221" t="e" cm="1">
        <f t="array" ref="Q221">Raw [1]Data!P221</f>
        <v>#NAME?</v>
      </c>
      <c r="R221" t="e" cm="1">
        <f t="array" ref="R221">Raw [1]Data!Q221</f>
        <v>#NAME?</v>
      </c>
      <c r="S221" t="e" cm="1">
        <f t="array" ref="S221">Raw [1]Data!T221</f>
        <v>#NAME?</v>
      </c>
      <c r="T221" t="e">
        <f t="shared" si="33"/>
        <v>#NAME?</v>
      </c>
      <c r="U221" t="e">
        <f t="shared" si="34"/>
        <v>#NAME?</v>
      </c>
      <c r="V221" t="str">
        <f t="shared" si="35"/>
        <v>Other</v>
      </c>
    </row>
    <row r="222" spans="1:22">
      <c r="A222" s="5" t="s">
        <v>12</v>
      </c>
      <c r="B222" s="2" t="s">
        <v>343</v>
      </c>
      <c r="C222">
        <f t="shared" si="27"/>
        <v>2024</v>
      </c>
      <c r="D222" s="2" t="s">
        <v>14</v>
      </c>
      <c r="E222" s="3" t="s">
        <v>15</v>
      </c>
      <c r="F222" t="str">
        <f t="shared" si="28"/>
        <v>73</v>
      </c>
      <c r="G222" s="2" t="s">
        <v>344</v>
      </c>
      <c r="H222" t="str">
        <f t="shared" si="29"/>
        <v xml:space="preserve">STAINLESS </v>
      </c>
      <c r="I222" t="str" cm="1">
        <f t="array" ref="I222">IFERROR(INDEX(_xlfn.TEXTSPLIT(E222," "),1), "")</f>
        <v>73239990</v>
      </c>
      <c r="J222" t="s">
        <v>2835</v>
      </c>
      <c r="K222" t="str" cm="1">
        <f t="array" ref="K222">IF(ISERROR(SEARCH("QTY:", G222)), IF(ISERROR(SEARCH("TOTAL ", G222)), Raw [1]Data!N222, TRIM(MID(G222, SEARCH("TOTAL ", G222)+6, SEARCH(" ", G222&amp;" ", SEARCH("TOTAL ", G222)+6) - SEARCH("TOTAL ", G222) - 6))), TRIM(MID(G222, SEARCH("QTY:", G222)+4, SEARCH(" ", G222, SEARCH("QTY:", G222)+4) - SEARCH("QTY:", G222) - 4)))</f>
        <v/>
      </c>
      <c r="M222" t="str">
        <f t="shared" si="30"/>
        <v/>
      </c>
      <c r="N222">
        <f t="shared" si="31"/>
        <v>0</v>
      </c>
      <c r="O222" t="str" cm="1">
        <f t="array" ref="O222">IF(ISERROR(SEARCH("USD ", G222)), Raw [1]Data!S222, TRIM(MID(G222, SEARCH("USD ", G222)+4, SEARCH(" ", G222&amp;" ", SEARCH("USD ", G222)+4) - SEARCH("USD ", G222) - 4)))</f>
        <v>0.62</v>
      </c>
      <c r="P222" t="e">
        <f t="shared" si="32"/>
        <v>#VALUE!</v>
      </c>
      <c r="Q222" t="e" cm="1">
        <f t="array" ref="Q222">Raw [1]Data!P222</f>
        <v>#NAME?</v>
      </c>
      <c r="R222" t="e" cm="1">
        <f t="array" ref="R222">Raw [1]Data!Q222</f>
        <v>#NAME?</v>
      </c>
      <c r="S222" t="e" cm="1">
        <f t="array" ref="S222">Raw [1]Data!T222</f>
        <v>#NAME?</v>
      </c>
      <c r="T222" t="e">
        <f t="shared" si="33"/>
        <v>#NAME?</v>
      </c>
      <c r="U222" t="e">
        <f t="shared" si="34"/>
        <v>#NAME?</v>
      </c>
      <c r="V222" t="str">
        <f t="shared" si="35"/>
        <v>Other</v>
      </c>
    </row>
    <row r="223" spans="1:22">
      <c r="A223" s="5" t="s">
        <v>12</v>
      </c>
      <c r="B223" s="2" t="s">
        <v>345</v>
      </c>
      <c r="C223">
        <f t="shared" si="27"/>
        <v>2024</v>
      </c>
      <c r="D223" s="2" t="s">
        <v>14</v>
      </c>
      <c r="E223" s="3" t="s">
        <v>18</v>
      </c>
      <c r="F223" t="str">
        <f t="shared" si="28"/>
        <v>73</v>
      </c>
      <c r="G223" s="2" t="s">
        <v>346</v>
      </c>
      <c r="H223" t="str">
        <f t="shared" si="29"/>
        <v xml:space="preserve">SS </v>
      </c>
      <c r="I223" t="str" cm="1">
        <f t="array" ref="I223">IFERROR(INDEX(_xlfn.TEXTSPLIT(E223," "),1), "")</f>
        <v>73231000</v>
      </c>
      <c r="J223" t="s">
        <v>2813</v>
      </c>
      <c r="K223" t="str" cm="1">
        <f t="array" ref="K223">IF(ISERROR(SEARCH("QTY:", G223)), IF(ISERROR(SEARCH("TOTAL ", G223)), Raw [1]Data!N223, TRIM(MID(G223, SEARCH("TOTAL ", G223)+6, SEARCH(" ", G223&amp;" ", SEARCH("TOTAL ", G223)+6) - SEARCH("TOTAL ", G223) - 6))), TRIM(MID(G223, SEARCH("QTY:", G223)+4, SEARCH(" ", G223, SEARCH("QTY:", G223)+4) - SEARCH("QTY:", G223) - 4)))</f>
        <v/>
      </c>
      <c r="M223" t="str">
        <f t="shared" si="30"/>
        <v/>
      </c>
      <c r="N223">
        <f t="shared" si="31"/>
        <v>0</v>
      </c>
      <c r="O223" t="str" cm="1">
        <f t="array" ref="O223">IF(ISERROR(SEARCH("USD ", G223)), Raw [1]Data!S223, TRIM(MID(G223, SEARCH("USD ", G223)+4, SEARCH(" ", G223&amp;" ", SEARCH("USD ", G223)+4) - SEARCH("USD ", G223) - 4)))</f>
        <v>0.16</v>
      </c>
      <c r="P223" t="e">
        <f t="shared" si="32"/>
        <v>#VALUE!</v>
      </c>
      <c r="Q223" t="e" cm="1">
        <f t="array" ref="Q223">Raw [1]Data!P223</f>
        <v>#NAME?</v>
      </c>
      <c r="R223" t="e" cm="1">
        <f t="array" ref="R223">Raw [1]Data!Q223</f>
        <v>#NAME?</v>
      </c>
      <c r="S223" t="e" cm="1">
        <f t="array" ref="S223">Raw [1]Data!T223</f>
        <v>#NAME?</v>
      </c>
      <c r="T223" t="e">
        <f t="shared" si="33"/>
        <v>#NAME?</v>
      </c>
      <c r="U223" t="e">
        <f t="shared" si="34"/>
        <v>#NAME?</v>
      </c>
      <c r="V223" t="str">
        <f t="shared" si="35"/>
        <v>Other</v>
      </c>
    </row>
    <row r="224" spans="1:22">
      <c r="A224" s="5" t="s">
        <v>12</v>
      </c>
      <c r="B224" s="2" t="s">
        <v>347</v>
      </c>
      <c r="C224">
        <f t="shared" si="27"/>
        <v>2024</v>
      </c>
      <c r="D224" s="2" t="s">
        <v>14</v>
      </c>
      <c r="E224" s="3" t="s">
        <v>15</v>
      </c>
      <c r="F224" t="str">
        <f t="shared" si="28"/>
        <v>73</v>
      </c>
      <c r="G224" s="2" t="s">
        <v>348</v>
      </c>
      <c r="H224" t="str">
        <f t="shared" si="29"/>
        <v xml:space="preserve">MILD </v>
      </c>
      <c r="I224" t="str" cm="1">
        <f t="array" ref="I224">IFERROR(INDEX(_xlfn.TEXTSPLIT(E224," "),1), "")</f>
        <v>73239990</v>
      </c>
      <c r="J224" t="s">
        <v>2835</v>
      </c>
      <c r="K224" t="str" cm="1">
        <f t="array" ref="K224">IF(ISERROR(SEARCH("QTY:", G224)), IF(ISERROR(SEARCH("TOTAL ", G224)), Raw [1]Data!N224, TRIM(MID(G224, SEARCH("TOTAL ", G224)+6, SEARCH(" ", G224&amp;" ", SEARCH("TOTAL ", G224)+6) - SEARCH("TOTAL ", G224) - 6))), TRIM(MID(G224, SEARCH("QTY:", G224)+4, SEARCH(" ", G224, SEARCH("QTY:", G224)+4) - SEARCH("QTY:", G224) - 4)))</f>
        <v/>
      </c>
      <c r="M224" t="str">
        <f t="shared" si="30"/>
        <v/>
      </c>
      <c r="N224">
        <f t="shared" si="31"/>
        <v>0</v>
      </c>
      <c r="O224" t="e" cm="1">
        <f t="array" ref="O224">IF(ISERROR(SEARCH("USD ", G224)), Raw [1]Data!S224, TRIM(MID(G224, SEARCH("USD ", G224)+4, SEARCH(" ", G224&amp;" ", SEARCH("USD ", G224)+4) - SEARCH("USD ", G224) - 4)))</f>
        <v>#NAME?</v>
      </c>
      <c r="P224" t="e">
        <f t="shared" si="32"/>
        <v>#NAME?</v>
      </c>
      <c r="Q224" t="e" cm="1">
        <f t="array" ref="Q224">Raw [1]Data!P224</f>
        <v>#NAME?</v>
      </c>
      <c r="R224" t="e" cm="1">
        <f t="array" ref="R224">Raw [1]Data!Q224</f>
        <v>#NAME?</v>
      </c>
      <c r="S224" t="e" cm="1">
        <f t="array" ref="S224">Raw [1]Data!T224</f>
        <v>#NAME?</v>
      </c>
      <c r="T224" t="e">
        <f t="shared" si="33"/>
        <v>#NAME?</v>
      </c>
      <c r="U224" t="e">
        <f t="shared" si="34"/>
        <v>#NAME?</v>
      </c>
      <c r="V224" t="str">
        <f t="shared" si="35"/>
        <v>Other</v>
      </c>
    </row>
    <row r="225" spans="1:22">
      <c r="A225" s="5" t="s">
        <v>12</v>
      </c>
      <c r="B225" s="2" t="s">
        <v>347</v>
      </c>
      <c r="C225">
        <f t="shared" si="27"/>
        <v>2024</v>
      </c>
      <c r="D225" s="2" t="s">
        <v>14</v>
      </c>
      <c r="E225" s="3" t="s">
        <v>15</v>
      </c>
      <c r="F225" t="str">
        <f t="shared" si="28"/>
        <v>73</v>
      </c>
      <c r="G225" s="2" t="s">
        <v>349</v>
      </c>
      <c r="H225" t="str">
        <f t="shared" si="29"/>
        <v xml:space="preserve">MILD </v>
      </c>
      <c r="I225" t="str" cm="1">
        <f t="array" ref="I225">IFERROR(INDEX(_xlfn.TEXTSPLIT(E225," "),1), "")</f>
        <v>73239990</v>
      </c>
      <c r="J225" t="s">
        <v>2835</v>
      </c>
      <c r="K225" t="str" cm="1">
        <f t="array" ref="K225">IF(ISERROR(SEARCH("QTY:", G225)), IF(ISERROR(SEARCH("TOTAL ", G225)), Raw [1]Data!N225, TRIM(MID(G225, SEARCH("TOTAL ", G225)+6, SEARCH(" ", G225&amp;" ", SEARCH("TOTAL ", G225)+6) - SEARCH("TOTAL ", G225) - 6))), TRIM(MID(G225, SEARCH("QTY:", G225)+4, SEARCH(" ", G225, SEARCH("QTY:", G225)+4) - SEARCH("QTY:", G225) - 4)))</f>
        <v/>
      </c>
      <c r="M225" t="str">
        <f t="shared" si="30"/>
        <v/>
      </c>
      <c r="N225">
        <f t="shared" si="31"/>
        <v>0</v>
      </c>
      <c r="O225" t="e" cm="1">
        <f t="array" ref="O225">IF(ISERROR(SEARCH("USD ", G225)), Raw [1]Data!S225, TRIM(MID(G225, SEARCH("USD ", G225)+4, SEARCH(" ", G225&amp;" ", SEARCH("USD ", G225)+4) - SEARCH("USD ", G225) - 4)))</f>
        <v>#NAME?</v>
      </c>
      <c r="P225" t="e">
        <f t="shared" si="32"/>
        <v>#NAME?</v>
      </c>
      <c r="Q225" t="e" cm="1">
        <f t="array" ref="Q225">Raw [1]Data!P225</f>
        <v>#NAME?</v>
      </c>
      <c r="R225" t="e" cm="1">
        <f t="array" ref="R225">Raw [1]Data!Q225</f>
        <v>#NAME?</v>
      </c>
      <c r="S225" t="e" cm="1">
        <f t="array" ref="S225">Raw [1]Data!T225</f>
        <v>#NAME?</v>
      </c>
      <c r="T225" t="e">
        <f t="shared" si="33"/>
        <v>#NAME?</v>
      </c>
      <c r="U225" t="e">
        <f t="shared" si="34"/>
        <v>#NAME?</v>
      </c>
      <c r="V225" t="str">
        <f t="shared" si="35"/>
        <v>Other</v>
      </c>
    </row>
    <row r="226" spans="1:22">
      <c r="A226" s="5" t="s">
        <v>12</v>
      </c>
      <c r="B226" s="2" t="s">
        <v>350</v>
      </c>
      <c r="C226">
        <f t="shared" si="27"/>
        <v>2024</v>
      </c>
      <c r="D226" s="2" t="s">
        <v>14</v>
      </c>
      <c r="E226" s="3" t="s">
        <v>15</v>
      </c>
      <c r="F226" t="str">
        <f t="shared" si="28"/>
        <v>73</v>
      </c>
      <c r="G226" s="2" t="s">
        <v>351</v>
      </c>
      <c r="H226" t="str">
        <f t="shared" si="29"/>
        <v xml:space="preserve">HOUSEHOLD </v>
      </c>
      <c r="I226" t="str" cm="1">
        <f t="array" ref="I226">IFERROR(INDEX(_xlfn.TEXTSPLIT(E226," "),1), "")</f>
        <v>73239990</v>
      </c>
      <c r="J226" t="s">
        <v>2787</v>
      </c>
      <c r="K226" t="str" cm="1">
        <f t="array" ref="K226">IF(ISERROR(SEARCH("QTY:", G226)), IF(ISERROR(SEARCH("TOTAL ", G226)), Raw [1]Data!N226, TRIM(MID(G226, SEARCH("TOTAL ", G226)+6, SEARCH(" ", G226&amp;" ", SEARCH("TOTAL ", G226)+6) - SEARCH("TOTAL ", G226) - 6))), TRIM(MID(G226, SEARCH("QTY:", G226)+4, SEARCH(" ", G226, SEARCH("QTY:", G226)+4) - SEARCH("QTY:", G226) - 4)))</f>
        <v/>
      </c>
      <c r="M226" t="str">
        <f t="shared" si="30"/>
        <v/>
      </c>
      <c r="N226">
        <f t="shared" si="31"/>
        <v>0</v>
      </c>
      <c r="O226" t="str" cm="1">
        <f t="array" ref="O226">IF(ISERROR(SEARCH("USD ", G226)), Raw [1]Data!S226, TRIM(MID(G226, SEARCH("USD ", G226)+4, SEARCH(" ", G226&amp;" ", SEARCH("USD ", G226)+4) - SEARCH("USD ", G226) - 4)))</f>
        <v>0.265</v>
      </c>
      <c r="P226" t="e">
        <f t="shared" si="32"/>
        <v>#VALUE!</v>
      </c>
      <c r="Q226" t="e" cm="1">
        <f t="array" ref="Q226">Raw [1]Data!P226</f>
        <v>#NAME?</v>
      </c>
      <c r="R226" t="e" cm="1">
        <f t="array" ref="R226">Raw [1]Data!Q226</f>
        <v>#NAME?</v>
      </c>
      <c r="S226" t="e" cm="1">
        <f t="array" ref="S226">Raw [1]Data!T226</f>
        <v>#NAME?</v>
      </c>
      <c r="T226" t="e">
        <f t="shared" si="33"/>
        <v>#NAME?</v>
      </c>
      <c r="U226" t="e">
        <f t="shared" si="34"/>
        <v>#NAME?</v>
      </c>
      <c r="V226" t="str">
        <f t="shared" si="35"/>
        <v>Other</v>
      </c>
    </row>
    <row r="227" spans="1:22">
      <c r="A227" s="5" t="s">
        <v>12</v>
      </c>
      <c r="B227" s="2" t="s">
        <v>352</v>
      </c>
      <c r="C227">
        <f t="shared" si="27"/>
        <v>2024</v>
      </c>
      <c r="D227" s="2" t="s">
        <v>14</v>
      </c>
      <c r="E227" s="3" t="s">
        <v>15</v>
      </c>
      <c r="F227" t="str">
        <f t="shared" si="28"/>
        <v>73</v>
      </c>
      <c r="G227" s="2" t="s">
        <v>353</v>
      </c>
      <c r="H227" t="str">
        <f t="shared" si="29"/>
        <v xml:space="preserve">STEEL </v>
      </c>
      <c r="I227" t="str" cm="1">
        <f t="array" ref="I227">IFERROR(INDEX(_xlfn.TEXTSPLIT(E227," "),1), "")</f>
        <v>73239990</v>
      </c>
      <c r="J227" t="s">
        <v>2835</v>
      </c>
      <c r="K227" t="str" cm="1">
        <f t="array" ref="K227">IF(ISERROR(SEARCH("QTY:", G227)), IF(ISERROR(SEARCH("TOTAL ", G227)), Raw [1]Data!N227, TRIM(MID(G227, SEARCH("TOTAL ", G227)+6, SEARCH(" ", G227&amp;" ", SEARCH("TOTAL ", G227)+6) - SEARCH("TOTAL ", G227) - 6))), TRIM(MID(G227, SEARCH("QTY:", G227)+4, SEARCH(" ", G227, SEARCH("QTY:", G227)+4) - SEARCH("QTY:", G227) - 4)))</f>
        <v/>
      </c>
      <c r="M227" t="str">
        <f t="shared" si="30"/>
        <v/>
      </c>
      <c r="N227">
        <f t="shared" si="31"/>
        <v>0</v>
      </c>
      <c r="O227" t="str" cm="1">
        <f t="array" ref="O227">IF(ISERROR(SEARCH("USD ", G227)), Raw [1]Data!S227, TRIM(MID(G227, SEARCH("USD ", G227)+4, SEARCH(" ", G227&amp;" ", SEARCH("USD ", G227)+4) - SEARCH("USD ", G227) - 4)))</f>
        <v>0.5547</v>
      </c>
      <c r="P227" t="e">
        <f t="shared" si="32"/>
        <v>#VALUE!</v>
      </c>
      <c r="Q227" t="e" cm="1">
        <f t="array" ref="Q227">Raw [1]Data!P227</f>
        <v>#NAME?</v>
      </c>
      <c r="R227" t="e" cm="1">
        <f t="array" ref="R227">Raw [1]Data!Q227</f>
        <v>#NAME?</v>
      </c>
      <c r="S227" t="e" cm="1">
        <f t="array" ref="S227">Raw [1]Data!T227</f>
        <v>#NAME?</v>
      </c>
      <c r="T227" t="e">
        <f t="shared" si="33"/>
        <v>#NAME?</v>
      </c>
      <c r="U227" t="e">
        <f t="shared" si="34"/>
        <v>#NAME?</v>
      </c>
      <c r="V227" t="str">
        <f t="shared" si="35"/>
        <v>Other</v>
      </c>
    </row>
    <row r="228" spans="1:22">
      <c r="A228" s="5" t="s">
        <v>12</v>
      </c>
      <c r="B228" s="2" t="s">
        <v>352</v>
      </c>
      <c r="C228">
        <f t="shared" si="27"/>
        <v>2024</v>
      </c>
      <c r="D228" s="2" t="s">
        <v>14</v>
      </c>
      <c r="E228" s="3" t="s">
        <v>15</v>
      </c>
      <c r="F228" t="str">
        <f t="shared" si="28"/>
        <v>73</v>
      </c>
      <c r="G228" s="2" t="s">
        <v>354</v>
      </c>
      <c r="H228" t="str">
        <f t="shared" si="29"/>
        <v xml:space="preserve">STEEL </v>
      </c>
      <c r="I228" t="str" cm="1">
        <f t="array" ref="I228">IFERROR(INDEX(_xlfn.TEXTSPLIT(E228," "),1), "")</f>
        <v>73239990</v>
      </c>
      <c r="J228" t="s">
        <v>2835</v>
      </c>
      <c r="K228" t="str" cm="1">
        <f t="array" ref="K228">IF(ISERROR(SEARCH("QTY:", G228)), IF(ISERROR(SEARCH("TOTAL ", G228)), Raw [1]Data!N228, TRIM(MID(G228, SEARCH("TOTAL ", G228)+6, SEARCH(" ", G228&amp;" ", SEARCH("TOTAL ", G228)+6) - SEARCH("TOTAL ", G228) - 6))), TRIM(MID(G228, SEARCH("QTY:", G228)+4, SEARCH(" ", G228, SEARCH("QTY:", G228)+4) - SEARCH("QTY:", G228) - 4)))</f>
        <v/>
      </c>
      <c r="M228" t="str">
        <f t="shared" si="30"/>
        <v/>
      </c>
      <c r="N228">
        <f t="shared" si="31"/>
        <v>0</v>
      </c>
      <c r="O228" t="str" cm="1">
        <f t="array" ref="O228">IF(ISERROR(SEARCH("USD ", G228)), Raw [1]Data!S228, TRIM(MID(G228, SEARCH("USD ", G228)+4, SEARCH(" ", G228&amp;" ", SEARCH("USD ", G228)+4) - SEARCH("USD ", G228) - 4)))</f>
        <v>0.6518</v>
      </c>
      <c r="P228" t="e">
        <f t="shared" si="32"/>
        <v>#VALUE!</v>
      </c>
      <c r="Q228" t="e" cm="1">
        <f t="array" ref="Q228">Raw [1]Data!P228</f>
        <v>#NAME?</v>
      </c>
      <c r="R228" t="e" cm="1">
        <f t="array" ref="R228">Raw [1]Data!Q228</f>
        <v>#NAME?</v>
      </c>
      <c r="S228" t="e" cm="1">
        <f t="array" ref="S228">Raw [1]Data!T228</f>
        <v>#NAME?</v>
      </c>
      <c r="T228" t="e">
        <f t="shared" si="33"/>
        <v>#NAME?</v>
      </c>
      <c r="U228" t="e">
        <f t="shared" si="34"/>
        <v>#NAME?</v>
      </c>
      <c r="V228" t="str">
        <f t="shared" si="35"/>
        <v>Other</v>
      </c>
    </row>
    <row r="229" spans="1:22">
      <c r="A229" s="5" t="s">
        <v>12</v>
      </c>
      <c r="B229" s="2" t="s">
        <v>352</v>
      </c>
      <c r="C229">
        <f t="shared" si="27"/>
        <v>2024</v>
      </c>
      <c r="D229" s="2" t="s">
        <v>14</v>
      </c>
      <c r="E229" s="3" t="s">
        <v>15</v>
      </c>
      <c r="F229" t="str">
        <f t="shared" si="28"/>
        <v>73</v>
      </c>
      <c r="G229" s="2" t="s">
        <v>355</v>
      </c>
      <c r="H229" t="str">
        <f t="shared" si="29"/>
        <v xml:space="preserve">STEEK </v>
      </c>
      <c r="I229" t="str" cm="1">
        <f t="array" ref="I229">IFERROR(INDEX(_xlfn.TEXTSPLIT(E229," "),1), "")</f>
        <v>73239990</v>
      </c>
      <c r="J229" t="s">
        <v>2835</v>
      </c>
      <c r="K229" t="str" cm="1">
        <f t="array" ref="K229">IF(ISERROR(SEARCH("QTY:", G229)), IF(ISERROR(SEARCH("TOTAL ", G229)), Raw [1]Data!N229, TRIM(MID(G229, SEARCH("TOTAL ", G229)+6, SEARCH(" ", G229&amp;" ", SEARCH("TOTAL ", G229)+6) - SEARCH("TOTAL ", G229) - 6))), TRIM(MID(G229, SEARCH("QTY:", G229)+4, SEARCH(" ", G229, SEARCH("QTY:", G229)+4) - SEARCH("QTY:", G229) - 4)))</f>
        <v/>
      </c>
      <c r="M229" t="str">
        <f t="shared" si="30"/>
        <v/>
      </c>
      <c r="N229">
        <f t="shared" si="31"/>
        <v>0</v>
      </c>
      <c r="O229" t="str" cm="1">
        <f t="array" ref="O229">IF(ISERROR(SEARCH("USD ", G229)), Raw [1]Data!S229, TRIM(MID(G229, SEARCH("USD ", G229)+4, SEARCH(" ", G229&amp;" ", SEARCH("USD ", G229)+4) - SEARCH("USD ", G229) - 4)))</f>
        <v>0.3190</v>
      </c>
      <c r="P229" t="e">
        <f t="shared" si="32"/>
        <v>#VALUE!</v>
      </c>
      <c r="Q229" t="e" cm="1">
        <f t="array" ref="Q229">Raw [1]Data!P229</f>
        <v>#NAME?</v>
      </c>
      <c r="R229" t="e" cm="1">
        <f t="array" ref="R229">Raw [1]Data!Q229</f>
        <v>#NAME?</v>
      </c>
      <c r="S229" t="e" cm="1">
        <f t="array" ref="S229">Raw [1]Data!T229</f>
        <v>#NAME?</v>
      </c>
      <c r="T229" t="e">
        <f t="shared" si="33"/>
        <v>#NAME?</v>
      </c>
      <c r="U229" t="e">
        <f t="shared" si="34"/>
        <v>#NAME?</v>
      </c>
      <c r="V229" t="str">
        <f t="shared" si="35"/>
        <v>Other</v>
      </c>
    </row>
    <row r="230" spans="1:22">
      <c r="A230" s="5" t="s">
        <v>12</v>
      </c>
      <c r="B230" s="2" t="s">
        <v>352</v>
      </c>
      <c r="C230">
        <f t="shared" si="27"/>
        <v>2024</v>
      </c>
      <c r="D230" s="2" t="s">
        <v>14</v>
      </c>
      <c r="E230" s="3" t="s">
        <v>18</v>
      </c>
      <c r="F230" t="str">
        <f t="shared" si="28"/>
        <v>73</v>
      </c>
      <c r="G230" s="2" t="s">
        <v>356</v>
      </c>
      <c r="H230" t="str">
        <f t="shared" si="29"/>
        <v xml:space="preserve">STEEL </v>
      </c>
      <c r="I230" t="str" cm="1">
        <f t="array" ref="I230">IFERROR(INDEX(_xlfn.TEXTSPLIT(E230," "),1), "")</f>
        <v>73231000</v>
      </c>
      <c r="J230" t="s">
        <v>2800</v>
      </c>
      <c r="K230" t="str" cm="1">
        <f t="array" ref="K230">IF(ISERROR(SEARCH("QTY:", G230)), IF(ISERROR(SEARCH("TOTAL ", G230)), Raw [1]Data!N230, TRIM(MID(G230, SEARCH("TOTAL ", G230)+6, SEARCH(" ", G230&amp;" ", SEARCH("TOTAL ", G230)+6) - SEARCH("TOTAL ", G230) - 6))), TRIM(MID(G230, SEARCH("QTY:", G230)+4, SEARCH(" ", G230, SEARCH("QTY:", G230)+4) - SEARCH("QTY:", G230) - 4)))</f>
        <v/>
      </c>
      <c r="M230" t="str">
        <f t="shared" si="30"/>
        <v/>
      </c>
      <c r="N230">
        <f t="shared" si="31"/>
        <v>0</v>
      </c>
      <c r="O230" t="str" cm="1">
        <f t="array" ref="O230">IF(ISERROR(SEARCH("USD ", G230)), Raw [1]Data!S230, TRIM(MID(G230, SEARCH("USD ", G230)+4, SEARCH(" ", G230&amp;" ", SEARCH("USD ", G230)+4) - SEARCH("USD ", G230) - 4)))</f>
        <v>0.151PER</v>
      </c>
      <c r="P230" t="e">
        <f t="shared" si="32"/>
        <v>#VALUE!</v>
      </c>
      <c r="Q230" t="e" cm="1">
        <f t="array" ref="Q230">Raw [1]Data!P230</f>
        <v>#NAME?</v>
      </c>
      <c r="R230" t="e" cm="1">
        <f t="array" ref="R230">Raw [1]Data!Q230</f>
        <v>#NAME?</v>
      </c>
      <c r="S230" t="e" cm="1">
        <f t="array" ref="S230">Raw [1]Data!T230</f>
        <v>#NAME?</v>
      </c>
      <c r="T230" t="e">
        <f t="shared" si="33"/>
        <v>#NAME?</v>
      </c>
      <c r="U230" t="e">
        <f t="shared" si="34"/>
        <v>#NAME?</v>
      </c>
      <c r="V230" t="str">
        <f t="shared" si="35"/>
        <v>Other</v>
      </c>
    </row>
    <row r="231" spans="1:22">
      <c r="A231" s="5" t="s">
        <v>12</v>
      </c>
      <c r="B231" s="2" t="s">
        <v>352</v>
      </c>
      <c r="C231">
        <f t="shared" si="27"/>
        <v>2024</v>
      </c>
      <c r="D231" s="2" t="s">
        <v>14</v>
      </c>
      <c r="E231" s="3" t="s">
        <v>15</v>
      </c>
      <c r="F231" t="str">
        <f t="shared" si="28"/>
        <v>73</v>
      </c>
      <c r="G231" s="2" t="s">
        <v>357</v>
      </c>
      <c r="H231" t="str">
        <f t="shared" si="29"/>
        <v xml:space="preserve">STEEL </v>
      </c>
      <c r="I231" t="str" cm="1">
        <f t="array" ref="I231">IFERROR(INDEX(_xlfn.TEXTSPLIT(E231," "),1), "")</f>
        <v>73239990</v>
      </c>
      <c r="J231" t="s">
        <v>2844</v>
      </c>
      <c r="K231" t="str" cm="1">
        <f t="array" ref="K231">IF(ISERROR(SEARCH("QTY:", G231)), IF(ISERROR(SEARCH("TOTAL ", G231)), Raw [1]Data!N231, TRIM(MID(G231, SEARCH("TOTAL ", G231)+6, SEARCH(" ", G231&amp;" ", SEARCH("TOTAL ", G231)+6) - SEARCH("TOTAL ", G231) - 6))), TRIM(MID(G231, SEARCH("QTY:", G231)+4, SEARCH(" ", G231, SEARCH("QTY:", G231)+4) - SEARCH("QTY:", G231) - 4)))</f>
        <v/>
      </c>
      <c r="M231" t="str">
        <f t="shared" si="30"/>
        <v/>
      </c>
      <c r="N231">
        <f t="shared" si="31"/>
        <v>0</v>
      </c>
      <c r="O231" t="str" cm="1">
        <f t="array" ref="O231">IF(ISERROR(SEARCH("USD ", G231)), Raw [1]Data!S231, TRIM(MID(G231, SEARCH("USD ", G231)+4, SEARCH(" ", G231&amp;" ", SEARCH("USD ", G231)+4) - SEARCH("USD ", G231) - 4)))</f>
        <v>0.2787</v>
      </c>
      <c r="P231" t="e">
        <f t="shared" si="32"/>
        <v>#VALUE!</v>
      </c>
      <c r="Q231" t="e" cm="1">
        <f t="array" ref="Q231">Raw [1]Data!P231</f>
        <v>#NAME?</v>
      </c>
      <c r="R231" t="e" cm="1">
        <f t="array" ref="R231">Raw [1]Data!Q231</f>
        <v>#NAME?</v>
      </c>
      <c r="S231" t="e" cm="1">
        <f t="array" ref="S231">Raw [1]Data!T231</f>
        <v>#NAME?</v>
      </c>
      <c r="T231" t="e">
        <f t="shared" si="33"/>
        <v>#NAME?</v>
      </c>
      <c r="U231" t="e">
        <f t="shared" si="34"/>
        <v>#NAME?</v>
      </c>
      <c r="V231" t="str">
        <f t="shared" si="35"/>
        <v>Other</v>
      </c>
    </row>
    <row r="232" spans="1:22">
      <c r="A232" s="5" t="s">
        <v>12</v>
      </c>
      <c r="B232" s="2" t="s">
        <v>352</v>
      </c>
      <c r="C232">
        <f t="shared" si="27"/>
        <v>2024</v>
      </c>
      <c r="D232" s="2" t="s">
        <v>14</v>
      </c>
      <c r="E232" s="3" t="s">
        <v>15</v>
      </c>
      <c r="F232" t="str">
        <f t="shared" si="28"/>
        <v>73</v>
      </c>
      <c r="G232" s="2" t="s">
        <v>358</v>
      </c>
      <c r="H232" t="str">
        <f t="shared" si="29"/>
        <v xml:space="preserve">STEEL </v>
      </c>
      <c r="I232" t="str" cm="1">
        <f t="array" ref="I232">IFERROR(INDEX(_xlfn.TEXTSPLIT(E232," "),1), "")</f>
        <v>73239990</v>
      </c>
      <c r="J232" t="s">
        <v>2835</v>
      </c>
      <c r="K232" t="str" cm="1">
        <f t="array" ref="K232">IF(ISERROR(SEARCH("QTY:", G232)), IF(ISERROR(SEARCH("TOTAL ", G232)), Raw [1]Data!N232, TRIM(MID(G232, SEARCH("TOTAL ", G232)+6, SEARCH(" ", G232&amp;" ", SEARCH("TOTAL ", G232)+6) - SEARCH("TOTAL ", G232) - 6))), TRIM(MID(G232, SEARCH("QTY:", G232)+4, SEARCH(" ", G232, SEARCH("QTY:", G232)+4) - SEARCH("QTY:", G232) - 4)))</f>
        <v/>
      </c>
      <c r="M232" t="str">
        <f t="shared" si="30"/>
        <v/>
      </c>
      <c r="N232">
        <f t="shared" si="31"/>
        <v>0</v>
      </c>
      <c r="O232" t="str" cm="1">
        <f t="array" ref="O232">IF(ISERROR(SEARCH("USD ", G232)), Raw [1]Data!S232, TRIM(MID(G232, SEARCH("USD ", G232)+4, SEARCH(" ", G232&amp;" ", SEARCH("USD ", G232)+4) - SEARCH("USD ", G232) - 4)))</f>
        <v>0.5825</v>
      </c>
      <c r="P232" t="e">
        <f t="shared" si="32"/>
        <v>#VALUE!</v>
      </c>
      <c r="Q232" t="e" cm="1">
        <f t="array" ref="Q232">Raw [1]Data!P232</f>
        <v>#NAME?</v>
      </c>
      <c r="R232" t="e" cm="1">
        <f t="array" ref="R232">Raw [1]Data!Q232</f>
        <v>#NAME?</v>
      </c>
      <c r="S232" t="e" cm="1">
        <f t="array" ref="S232">Raw [1]Data!T232</f>
        <v>#NAME?</v>
      </c>
      <c r="T232" t="e">
        <f t="shared" si="33"/>
        <v>#NAME?</v>
      </c>
      <c r="U232" t="e">
        <f t="shared" si="34"/>
        <v>#NAME?</v>
      </c>
      <c r="V232" t="str">
        <f t="shared" si="35"/>
        <v>Other</v>
      </c>
    </row>
    <row r="233" spans="1:22">
      <c r="A233" s="5" t="s">
        <v>12</v>
      </c>
      <c r="B233" s="2" t="s">
        <v>352</v>
      </c>
      <c r="C233">
        <f t="shared" si="27"/>
        <v>2024</v>
      </c>
      <c r="D233" s="2" t="s">
        <v>14</v>
      </c>
      <c r="E233" s="3" t="s">
        <v>15</v>
      </c>
      <c r="F233" t="str">
        <f t="shared" si="28"/>
        <v>73</v>
      </c>
      <c r="G233" s="2" t="s">
        <v>359</v>
      </c>
      <c r="H233" t="str">
        <f t="shared" si="29"/>
        <v xml:space="preserve">STEEL </v>
      </c>
      <c r="I233" t="str" cm="1">
        <f t="array" ref="I233">IFERROR(INDEX(_xlfn.TEXTSPLIT(E233," "),1), "")</f>
        <v>73239990</v>
      </c>
      <c r="J233" t="s">
        <v>2835</v>
      </c>
      <c r="K233" t="str" cm="1">
        <f t="array" ref="K233">IF(ISERROR(SEARCH("QTY:", G233)), IF(ISERROR(SEARCH("TOTAL ", G233)), Raw [1]Data!N233, TRIM(MID(G233, SEARCH("TOTAL ", G233)+6, SEARCH(" ", G233&amp;" ", SEARCH("TOTAL ", G233)+6) - SEARCH("TOTAL ", G233) - 6))), TRIM(MID(G233, SEARCH("QTY:", G233)+4, SEARCH(" ", G233, SEARCH("QTY:", G233)+4) - SEARCH("QTY:", G233) - 4)))</f>
        <v/>
      </c>
      <c r="M233" t="str">
        <f t="shared" si="30"/>
        <v/>
      </c>
      <c r="N233">
        <f t="shared" si="31"/>
        <v>0</v>
      </c>
      <c r="O233" t="str" cm="1">
        <f t="array" ref="O233">IF(ISERROR(SEARCH("USD ", G233)), Raw [1]Data!S233, TRIM(MID(G233, SEARCH("USD ", G233)+4, SEARCH(" ", G233&amp;" ", SEARCH("USD ", G233)+4) - SEARCH("USD ", G233) - 4)))</f>
        <v>1.0540</v>
      </c>
      <c r="P233" t="e">
        <f t="shared" si="32"/>
        <v>#VALUE!</v>
      </c>
      <c r="Q233" t="e" cm="1">
        <f t="array" ref="Q233">Raw [1]Data!P233</f>
        <v>#NAME?</v>
      </c>
      <c r="R233" t="e" cm="1">
        <f t="array" ref="R233">Raw [1]Data!Q233</f>
        <v>#NAME?</v>
      </c>
      <c r="S233" t="e" cm="1">
        <f t="array" ref="S233">Raw [1]Data!T233</f>
        <v>#NAME?</v>
      </c>
      <c r="T233" t="e">
        <f t="shared" si="33"/>
        <v>#NAME?</v>
      </c>
      <c r="U233" t="e">
        <f t="shared" si="34"/>
        <v>#NAME?</v>
      </c>
      <c r="V233" t="str">
        <f t="shared" si="35"/>
        <v>Other</v>
      </c>
    </row>
    <row r="234" spans="1:22">
      <c r="A234" s="5" t="s">
        <v>12</v>
      </c>
      <c r="B234" s="2" t="s">
        <v>360</v>
      </c>
      <c r="C234">
        <f t="shared" si="27"/>
        <v>2024</v>
      </c>
      <c r="D234" s="2" t="s">
        <v>14</v>
      </c>
      <c r="E234" s="3" t="s">
        <v>15</v>
      </c>
      <c r="F234" t="str">
        <f t="shared" si="28"/>
        <v>73</v>
      </c>
      <c r="G234" s="2" t="s">
        <v>361</v>
      </c>
      <c r="H234" t="str">
        <f t="shared" si="29"/>
        <v xml:space="preserve">STEEL </v>
      </c>
      <c r="I234" t="str" cm="1">
        <f t="array" ref="I234">IFERROR(INDEX(_xlfn.TEXTSPLIT(E234," "),1), "")</f>
        <v>73239990</v>
      </c>
      <c r="J234" t="s">
        <v>2845</v>
      </c>
      <c r="K234" t="str" cm="1">
        <f t="array" ref="K234">IF(ISERROR(SEARCH("QTY:", G234)), IF(ISERROR(SEARCH("TOTAL ", G234)), Raw [1]Data!N234, TRIM(MID(G234, SEARCH("TOTAL ", G234)+6, SEARCH(" ", G234&amp;" ", SEARCH("TOTAL ", G234)+6) - SEARCH("TOTAL ", G234) - 6))), TRIM(MID(G234, SEARCH("QTY:", G234)+4, SEARCH(" ", G234, SEARCH("QTY:", G234)+4) - SEARCH("QTY:", G234) - 4)))</f>
        <v/>
      </c>
      <c r="M234" t="str">
        <f t="shared" si="30"/>
        <v/>
      </c>
      <c r="N234">
        <f t="shared" si="31"/>
        <v>0</v>
      </c>
      <c r="O234" t="str" cm="1">
        <f t="array" ref="O234">IF(ISERROR(SEARCH("USD ", G234)), Raw [1]Data!S234, TRIM(MID(G234, SEARCH("USD ", G234)+4, SEARCH(" ", G234&amp;" ", SEARCH("USD ", G234)+4) - SEARCH("USD ", G234) - 4)))</f>
        <v>:</v>
      </c>
      <c r="P234" t="e">
        <f t="shared" si="32"/>
        <v>#VALUE!</v>
      </c>
      <c r="Q234" t="e" cm="1">
        <f t="array" ref="Q234">Raw [1]Data!P234</f>
        <v>#NAME?</v>
      </c>
      <c r="R234" t="e" cm="1">
        <f t="array" ref="R234">Raw [1]Data!Q234</f>
        <v>#NAME?</v>
      </c>
      <c r="S234" t="e" cm="1">
        <f t="array" ref="S234">Raw [1]Data!T234</f>
        <v>#NAME?</v>
      </c>
      <c r="T234" t="e">
        <f t="shared" si="33"/>
        <v>#NAME?</v>
      </c>
      <c r="U234" t="e">
        <f t="shared" si="34"/>
        <v>#NAME?</v>
      </c>
      <c r="V234" t="str">
        <f t="shared" si="35"/>
        <v>Other</v>
      </c>
    </row>
    <row r="235" spans="1:22">
      <c r="A235" s="5" t="s">
        <v>12</v>
      </c>
      <c r="B235" s="2" t="s">
        <v>360</v>
      </c>
      <c r="C235">
        <f t="shared" si="27"/>
        <v>2024</v>
      </c>
      <c r="D235" s="2" t="s">
        <v>14</v>
      </c>
      <c r="E235" s="3" t="s">
        <v>15</v>
      </c>
      <c r="F235" t="str">
        <f t="shared" si="28"/>
        <v>73</v>
      </c>
      <c r="G235" s="2" t="s">
        <v>362</v>
      </c>
      <c r="H235" t="str">
        <f t="shared" si="29"/>
        <v xml:space="preserve">STEEL </v>
      </c>
      <c r="I235" t="str" cm="1">
        <f t="array" ref="I235">IFERROR(INDEX(_xlfn.TEXTSPLIT(E235," "),1), "")</f>
        <v>73239990</v>
      </c>
      <c r="J235" t="s">
        <v>2835</v>
      </c>
      <c r="K235" t="str" cm="1">
        <f t="array" ref="K235">IF(ISERROR(SEARCH("QTY:", G235)), IF(ISERROR(SEARCH("TOTAL ", G235)), Raw [1]Data!N235, TRIM(MID(G235, SEARCH("TOTAL ", G235)+6, SEARCH(" ", G235&amp;" ", SEARCH("TOTAL ", G235)+6) - SEARCH("TOTAL ", G235) - 6))), TRIM(MID(G235, SEARCH("QTY:", G235)+4, SEARCH(" ", G235, SEARCH("QTY:", G235)+4) - SEARCH("QTY:", G235) - 4)))</f>
        <v/>
      </c>
      <c r="M235" t="str">
        <f t="shared" si="30"/>
        <v/>
      </c>
      <c r="N235">
        <f t="shared" si="31"/>
        <v>0</v>
      </c>
      <c r="O235" t="str" cm="1">
        <f t="array" ref="O235">IF(ISERROR(SEARCH("USD ", G235)), Raw [1]Data!S235, TRIM(MID(G235, SEARCH("USD ", G235)+4, SEARCH(" ", G235&amp;" ", SEARCH("USD ", G235)+4) - SEARCH("USD ", G235) - 4)))</f>
        <v>:</v>
      </c>
      <c r="P235" t="e">
        <f t="shared" si="32"/>
        <v>#VALUE!</v>
      </c>
      <c r="Q235" t="e" cm="1">
        <f t="array" ref="Q235">Raw [1]Data!P235</f>
        <v>#NAME?</v>
      </c>
      <c r="R235" t="e" cm="1">
        <f t="array" ref="R235">Raw [1]Data!Q235</f>
        <v>#NAME?</v>
      </c>
      <c r="S235" t="e" cm="1">
        <f t="array" ref="S235">Raw [1]Data!T235</f>
        <v>#NAME?</v>
      </c>
      <c r="T235" t="e">
        <f t="shared" si="33"/>
        <v>#NAME?</v>
      </c>
      <c r="U235" t="e">
        <f t="shared" si="34"/>
        <v>#NAME?</v>
      </c>
      <c r="V235" t="str">
        <f t="shared" si="35"/>
        <v>Other</v>
      </c>
    </row>
    <row r="236" spans="1:22">
      <c r="A236" s="5" t="s">
        <v>12</v>
      </c>
      <c r="B236" s="2" t="s">
        <v>360</v>
      </c>
      <c r="C236">
        <f t="shared" si="27"/>
        <v>2024</v>
      </c>
      <c r="D236" s="2" t="s">
        <v>14</v>
      </c>
      <c r="E236" s="3" t="s">
        <v>15</v>
      </c>
      <c r="F236" t="str">
        <f t="shared" si="28"/>
        <v>73</v>
      </c>
      <c r="G236" s="2" t="s">
        <v>363</v>
      </c>
      <c r="H236" t="str">
        <f t="shared" si="29"/>
        <v xml:space="preserve">SLEEL </v>
      </c>
      <c r="I236" t="str" cm="1">
        <f t="array" ref="I236">IFERROR(INDEX(_xlfn.TEXTSPLIT(E236," "),1), "")</f>
        <v>73239990</v>
      </c>
      <c r="J236" t="s">
        <v>2835</v>
      </c>
      <c r="K236" t="str" cm="1">
        <f t="array" ref="K236">IF(ISERROR(SEARCH("QTY:", G236)), IF(ISERROR(SEARCH("TOTAL ", G236)), Raw [1]Data!N236, TRIM(MID(G236, SEARCH("TOTAL ", G236)+6, SEARCH(" ", G236&amp;" ", SEARCH("TOTAL ", G236)+6) - SEARCH("TOTAL ", G236) - 6))), TRIM(MID(G236, SEARCH("QTY:", G236)+4, SEARCH(" ", G236, SEARCH("QTY:", G236)+4) - SEARCH("QTY:", G236) - 4)))</f>
        <v/>
      </c>
      <c r="M236" t="str">
        <f t="shared" si="30"/>
        <v/>
      </c>
      <c r="N236">
        <f t="shared" si="31"/>
        <v>0</v>
      </c>
      <c r="O236" t="str" cm="1">
        <f t="array" ref="O236">IF(ISERROR(SEARCH("USD ", G236)), Raw [1]Data!S236, TRIM(MID(G236, SEARCH("USD ", G236)+4, SEARCH(" ", G236&amp;" ", SEARCH("USD ", G236)+4) - SEARCH("USD ", G236) - 4)))</f>
        <v>0.3755</v>
      </c>
      <c r="P236" t="e">
        <f t="shared" si="32"/>
        <v>#VALUE!</v>
      </c>
      <c r="Q236" t="e" cm="1">
        <f t="array" ref="Q236">Raw [1]Data!P236</f>
        <v>#NAME?</v>
      </c>
      <c r="R236" t="e" cm="1">
        <f t="array" ref="R236">Raw [1]Data!Q236</f>
        <v>#NAME?</v>
      </c>
      <c r="S236" t="e" cm="1">
        <f t="array" ref="S236">Raw [1]Data!T236</f>
        <v>#NAME?</v>
      </c>
      <c r="T236" t="e">
        <f t="shared" si="33"/>
        <v>#NAME?</v>
      </c>
      <c r="U236" t="e">
        <f t="shared" si="34"/>
        <v>#NAME?</v>
      </c>
      <c r="V236" t="str">
        <f t="shared" si="35"/>
        <v>Other</v>
      </c>
    </row>
    <row r="237" spans="1:22">
      <c r="A237" s="5" t="s">
        <v>12</v>
      </c>
      <c r="B237" s="2" t="s">
        <v>360</v>
      </c>
      <c r="C237">
        <f t="shared" si="27"/>
        <v>2024</v>
      </c>
      <c r="D237" s="2" t="s">
        <v>14</v>
      </c>
      <c r="E237" s="3" t="s">
        <v>89</v>
      </c>
      <c r="F237" t="str">
        <f t="shared" si="28"/>
        <v>73</v>
      </c>
      <c r="G237" s="2" t="s">
        <v>364</v>
      </c>
      <c r="H237" t="str">
        <f t="shared" si="29"/>
        <v xml:space="preserve">NON </v>
      </c>
      <c r="I237" t="str" cm="1">
        <f t="array" ref="I237">IFERROR(INDEX(_xlfn.TEXTSPLIT(E237," "),1), "")</f>
        <v>73239390</v>
      </c>
      <c r="J237" t="s">
        <v>2846</v>
      </c>
      <c r="K237" t="str" cm="1">
        <f t="array" ref="K237">IF(ISERROR(SEARCH("QTY:", G237)), IF(ISERROR(SEARCH("TOTAL ", G237)), Raw [1]Data!N237, TRIM(MID(G237, SEARCH("TOTAL ", G237)+6, SEARCH(" ", G237&amp;" ", SEARCH("TOTAL ", G237)+6) - SEARCH("TOTAL ", G237) - 6))), TRIM(MID(G237, SEARCH("QTY:", G237)+4, SEARCH(" ", G237, SEARCH("QTY:", G237)+4) - SEARCH("QTY:", G237) - 4)))</f>
        <v/>
      </c>
      <c r="M237" t="str">
        <f t="shared" si="30"/>
        <v/>
      </c>
      <c r="N237">
        <f t="shared" si="31"/>
        <v>0</v>
      </c>
      <c r="O237" t="str" cm="1">
        <f t="array" ref="O237">IF(ISERROR(SEARCH("USD ", G237)), Raw [1]Data!S237, TRIM(MID(G237, SEARCH("USD ", G237)+4, SEARCH(" ", G237&amp;" ", SEARCH("USD ", G237)+4) - SEARCH("USD ", G237) - 4)))</f>
        <v>0.5674PER</v>
      </c>
      <c r="P237" t="e">
        <f t="shared" si="32"/>
        <v>#VALUE!</v>
      </c>
      <c r="Q237" t="e" cm="1">
        <f t="array" ref="Q237">Raw [1]Data!P237</f>
        <v>#NAME?</v>
      </c>
      <c r="R237" t="e" cm="1">
        <f t="array" ref="R237">Raw [1]Data!Q237</f>
        <v>#NAME?</v>
      </c>
      <c r="S237" t="e" cm="1">
        <f t="array" ref="S237">Raw [1]Data!T237</f>
        <v>#NAME?</v>
      </c>
      <c r="T237" t="e">
        <f t="shared" si="33"/>
        <v>#NAME?</v>
      </c>
      <c r="U237" t="e">
        <f t="shared" si="34"/>
        <v>#NAME?</v>
      </c>
      <c r="V237" t="str">
        <f t="shared" si="35"/>
        <v>Other</v>
      </c>
    </row>
    <row r="238" spans="1:22">
      <c r="A238" s="5" t="s">
        <v>12</v>
      </c>
      <c r="B238" s="2" t="s">
        <v>360</v>
      </c>
      <c r="C238">
        <f t="shared" si="27"/>
        <v>2024</v>
      </c>
      <c r="D238" s="2" t="s">
        <v>14</v>
      </c>
      <c r="E238" s="3" t="s">
        <v>15</v>
      </c>
      <c r="F238" t="str">
        <f t="shared" si="28"/>
        <v>73</v>
      </c>
      <c r="G238" s="2" t="s">
        <v>365</v>
      </c>
      <c r="H238" t="str">
        <f t="shared" si="29"/>
        <v xml:space="preserve">STEEL </v>
      </c>
      <c r="I238" t="str" cm="1">
        <f t="array" ref="I238">IFERROR(INDEX(_xlfn.TEXTSPLIT(E238," "),1), "")</f>
        <v>73239990</v>
      </c>
      <c r="J238" t="s">
        <v>2835</v>
      </c>
      <c r="K238" t="str" cm="1">
        <f t="array" ref="K238">IF(ISERROR(SEARCH("QTY:", G238)), IF(ISERROR(SEARCH("TOTAL ", G238)), Raw [1]Data!N238, TRIM(MID(G238, SEARCH("TOTAL ", G238)+6, SEARCH(" ", G238&amp;" ", SEARCH("TOTAL ", G238)+6) - SEARCH("TOTAL ", G238) - 6))), TRIM(MID(G238, SEARCH("QTY:", G238)+4, SEARCH(" ", G238, SEARCH("QTY:", G238)+4) - SEARCH("QTY:", G238) - 4)))</f>
        <v/>
      </c>
      <c r="M238" t="str">
        <f t="shared" si="30"/>
        <v/>
      </c>
      <c r="N238">
        <f t="shared" si="31"/>
        <v>0</v>
      </c>
      <c r="O238" t="str" cm="1">
        <f t="array" ref="O238">IF(ISERROR(SEARCH("USD ", G238)), Raw [1]Data!S238, TRIM(MID(G238, SEARCH("USD ", G238)+4, SEARCH(" ", G238&amp;" ", SEARCH("USD ", G238)+4) - SEARCH("USD ", G238) - 4)))</f>
        <v>0.9666</v>
      </c>
      <c r="P238" t="e">
        <f t="shared" si="32"/>
        <v>#VALUE!</v>
      </c>
      <c r="Q238" t="e" cm="1">
        <f t="array" ref="Q238">Raw [1]Data!P238</f>
        <v>#NAME?</v>
      </c>
      <c r="R238" t="e" cm="1">
        <f t="array" ref="R238">Raw [1]Data!Q238</f>
        <v>#NAME?</v>
      </c>
      <c r="S238" t="e" cm="1">
        <f t="array" ref="S238">Raw [1]Data!T238</f>
        <v>#NAME?</v>
      </c>
      <c r="T238" t="e">
        <f t="shared" si="33"/>
        <v>#NAME?</v>
      </c>
      <c r="U238" t="e">
        <f t="shared" si="34"/>
        <v>#NAME?</v>
      </c>
      <c r="V238" t="str">
        <f t="shared" si="35"/>
        <v>Other</v>
      </c>
    </row>
    <row r="239" spans="1:22">
      <c r="A239" s="5" t="s">
        <v>12</v>
      </c>
      <c r="B239" s="2" t="s">
        <v>360</v>
      </c>
      <c r="C239">
        <f t="shared" si="27"/>
        <v>2024</v>
      </c>
      <c r="D239" s="2" t="s">
        <v>14</v>
      </c>
      <c r="E239" s="3" t="s">
        <v>15</v>
      </c>
      <c r="F239" t="str">
        <f t="shared" si="28"/>
        <v>73</v>
      </c>
      <c r="G239" s="2" t="s">
        <v>366</v>
      </c>
      <c r="H239" t="str">
        <f t="shared" si="29"/>
        <v xml:space="preserve">STEEL </v>
      </c>
      <c r="I239" t="str" cm="1">
        <f t="array" ref="I239">IFERROR(INDEX(_xlfn.TEXTSPLIT(E239," "),1), "")</f>
        <v>73239990</v>
      </c>
      <c r="J239" t="s">
        <v>2835</v>
      </c>
      <c r="K239" t="str" cm="1">
        <f t="array" ref="K239">IF(ISERROR(SEARCH("QTY:", G239)), IF(ISERROR(SEARCH("TOTAL ", G239)), Raw [1]Data!N239, TRIM(MID(G239, SEARCH("TOTAL ", G239)+6, SEARCH(" ", G239&amp;" ", SEARCH("TOTAL ", G239)+6) - SEARCH("TOTAL ", G239) - 6))), TRIM(MID(G239, SEARCH("QTY:", G239)+4, SEARCH(" ", G239, SEARCH("QTY:", G239)+4) - SEARCH("QTY:", G239) - 4)))</f>
        <v/>
      </c>
      <c r="M239" t="str">
        <f t="shared" si="30"/>
        <v/>
      </c>
      <c r="N239">
        <f t="shared" si="31"/>
        <v>0</v>
      </c>
      <c r="O239" t="str" cm="1">
        <f t="array" ref="O239">IF(ISERROR(SEARCH("USD ", G239)), Raw [1]Data!S239, TRIM(MID(G239, SEARCH("USD ", G239)+4, SEARCH(" ", G239&amp;" ", SEARCH("USD ", G239)+4) - SEARCH("USD ", G239) - 4)))</f>
        <v>0.6536</v>
      </c>
      <c r="P239" t="e">
        <f t="shared" si="32"/>
        <v>#VALUE!</v>
      </c>
      <c r="Q239" t="e" cm="1">
        <f t="array" ref="Q239">Raw [1]Data!P239</f>
        <v>#NAME?</v>
      </c>
      <c r="R239" t="e" cm="1">
        <f t="array" ref="R239">Raw [1]Data!Q239</f>
        <v>#NAME?</v>
      </c>
      <c r="S239" t="e" cm="1">
        <f t="array" ref="S239">Raw [1]Data!T239</f>
        <v>#NAME?</v>
      </c>
      <c r="T239" t="e">
        <f t="shared" si="33"/>
        <v>#NAME?</v>
      </c>
      <c r="U239" t="e">
        <f t="shared" si="34"/>
        <v>#NAME?</v>
      </c>
      <c r="V239" t="str">
        <f t="shared" si="35"/>
        <v>Other</v>
      </c>
    </row>
    <row r="240" spans="1:22">
      <c r="A240" s="5" t="s">
        <v>12</v>
      </c>
      <c r="B240" s="2" t="s">
        <v>360</v>
      </c>
      <c r="C240">
        <f t="shared" si="27"/>
        <v>2024</v>
      </c>
      <c r="D240" s="2" t="s">
        <v>14</v>
      </c>
      <c r="E240" s="3" t="s">
        <v>15</v>
      </c>
      <c r="F240" t="str">
        <f t="shared" si="28"/>
        <v>73</v>
      </c>
      <c r="G240" s="2" t="s">
        <v>367</v>
      </c>
      <c r="H240" t="str">
        <f t="shared" si="29"/>
        <v xml:space="preserve">STEEL </v>
      </c>
      <c r="I240" t="str" cm="1">
        <f t="array" ref="I240">IFERROR(INDEX(_xlfn.TEXTSPLIT(E240," "),1), "")</f>
        <v>73239990</v>
      </c>
      <c r="J240" t="s">
        <v>2847</v>
      </c>
      <c r="K240" t="str" cm="1">
        <f t="array" ref="K240">IF(ISERROR(SEARCH("QTY:", G240)), IF(ISERROR(SEARCH("TOTAL ", G240)), Raw [1]Data!N240, TRIM(MID(G240, SEARCH("TOTAL ", G240)+6, SEARCH(" ", G240&amp;" ", SEARCH("TOTAL ", G240)+6) - SEARCH("TOTAL ", G240) - 6))), TRIM(MID(G240, SEARCH("QTY:", G240)+4, SEARCH(" ", G240, SEARCH("QTY:", G240)+4) - SEARCH("QTY:", G240) - 4)))</f>
        <v/>
      </c>
      <c r="M240" t="str">
        <f t="shared" si="30"/>
        <v/>
      </c>
      <c r="N240">
        <f t="shared" si="31"/>
        <v>0</v>
      </c>
      <c r="O240" t="str" cm="1">
        <f t="array" ref="O240">IF(ISERROR(SEARCH("USD ", G240)), Raw [1]Data!S240, TRIM(MID(G240, SEARCH("USD ", G240)+4, SEARCH(" ", G240&amp;" ", SEARCH("USD ", G240)+4) - SEARCH("USD ", G240) - 4)))</f>
        <v>:</v>
      </c>
      <c r="P240" t="e">
        <f t="shared" si="32"/>
        <v>#VALUE!</v>
      </c>
      <c r="Q240" t="e" cm="1">
        <f t="array" ref="Q240">Raw [1]Data!P240</f>
        <v>#NAME?</v>
      </c>
      <c r="R240" t="e" cm="1">
        <f t="array" ref="R240">Raw [1]Data!Q240</f>
        <v>#NAME?</v>
      </c>
      <c r="S240" t="e" cm="1">
        <f t="array" ref="S240">Raw [1]Data!T240</f>
        <v>#NAME?</v>
      </c>
      <c r="T240" t="e">
        <f t="shared" si="33"/>
        <v>#NAME?</v>
      </c>
      <c r="U240" t="e">
        <f t="shared" si="34"/>
        <v>#NAME?</v>
      </c>
      <c r="V240" t="str">
        <f t="shared" si="35"/>
        <v>Other</v>
      </c>
    </row>
    <row r="241" spans="1:22">
      <c r="A241" s="5" t="s">
        <v>12</v>
      </c>
      <c r="B241" s="2" t="s">
        <v>360</v>
      </c>
      <c r="C241">
        <f t="shared" si="27"/>
        <v>2024</v>
      </c>
      <c r="D241" s="2" t="s">
        <v>14</v>
      </c>
      <c r="E241" s="3" t="s">
        <v>15</v>
      </c>
      <c r="F241" t="str">
        <f t="shared" si="28"/>
        <v>73</v>
      </c>
      <c r="G241" s="2" t="s">
        <v>368</v>
      </c>
      <c r="H241" t="str">
        <f t="shared" si="29"/>
        <v xml:space="preserve">STEEL </v>
      </c>
      <c r="I241" t="str" cm="1">
        <f t="array" ref="I241">IFERROR(INDEX(_xlfn.TEXTSPLIT(E241," "),1), "")</f>
        <v>73239990</v>
      </c>
      <c r="J241" t="s">
        <v>2835</v>
      </c>
      <c r="K241" t="str" cm="1">
        <f t="array" ref="K241">IF(ISERROR(SEARCH("QTY:", G241)), IF(ISERROR(SEARCH("TOTAL ", G241)), Raw [1]Data!N241, TRIM(MID(G241, SEARCH("TOTAL ", G241)+6, SEARCH(" ", G241&amp;" ", SEARCH("TOTAL ", G241)+6) - SEARCH("TOTAL ", G241) - 6))), TRIM(MID(G241, SEARCH("QTY:", G241)+4, SEARCH(" ", G241, SEARCH("QTY:", G241)+4) - SEARCH("QTY:", G241) - 4)))</f>
        <v/>
      </c>
      <c r="M241" t="str">
        <f t="shared" si="30"/>
        <v/>
      </c>
      <c r="N241">
        <f t="shared" si="31"/>
        <v>0</v>
      </c>
      <c r="O241" t="str" cm="1">
        <f t="array" ref="O241">IF(ISERROR(SEARCH("USD ", G241)), Raw [1]Data!S241, TRIM(MID(G241, SEARCH("USD ", G241)+4, SEARCH(" ", G241&amp;" ", SEARCH("USD ", G241)+4) - SEARCH("USD ", G241) - 4)))</f>
        <v>0.8762</v>
      </c>
      <c r="P241" t="e">
        <f t="shared" si="32"/>
        <v>#VALUE!</v>
      </c>
      <c r="Q241" t="e" cm="1">
        <f t="array" ref="Q241">Raw [1]Data!P241</f>
        <v>#NAME?</v>
      </c>
      <c r="R241" t="e" cm="1">
        <f t="array" ref="R241">Raw [1]Data!Q241</f>
        <v>#NAME?</v>
      </c>
      <c r="S241" t="e" cm="1">
        <f t="array" ref="S241">Raw [1]Data!T241</f>
        <v>#NAME?</v>
      </c>
      <c r="T241" t="e">
        <f t="shared" si="33"/>
        <v>#NAME?</v>
      </c>
      <c r="U241" t="e">
        <f t="shared" si="34"/>
        <v>#NAME?</v>
      </c>
      <c r="V241" t="str">
        <f t="shared" si="35"/>
        <v>Other</v>
      </c>
    </row>
    <row r="242" spans="1:22">
      <c r="A242" s="5" t="s">
        <v>12</v>
      </c>
      <c r="B242" s="2" t="s">
        <v>360</v>
      </c>
      <c r="C242">
        <f t="shared" si="27"/>
        <v>2024</v>
      </c>
      <c r="D242" s="2" t="s">
        <v>14</v>
      </c>
      <c r="E242" s="3" t="s">
        <v>15</v>
      </c>
      <c r="F242" t="str">
        <f t="shared" si="28"/>
        <v>73</v>
      </c>
      <c r="G242" s="2" t="s">
        <v>369</v>
      </c>
      <c r="H242" t="str">
        <f t="shared" si="29"/>
        <v xml:space="preserve">STEEL </v>
      </c>
      <c r="I242" t="str" cm="1">
        <f t="array" ref="I242">IFERROR(INDEX(_xlfn.TEXTSPLIT(E242," "),1), "")</f>
        <v>73239990</v>
      </c>
      <c r="J242" t="s">
        <v>2835</v>
      </c>
      <c r="K242" t="str" cm="1">
        <f t="array" ref="K242">IF(ISERROR(SEARCH("QTY:", G242)), IF(ISERROR(SEARCH("TOTAL ", G242)), Raw [1]Data!N242, TRIM(MID(G242, SEARCH("TOTAL ", G242)+6, SEARCH(" ", G242&amp;" ", SEARCH("TOTAL ", G242)+6) - SEARCH("TOTAL ", G242) - 6))), TRIM(MID(G242, SEARCH("QTY:", G242)+4, SEARCH(" ", G242, SEARCH("QTY:", G242)+4) - SEARCH("QTY:", G242) - 4)))</f>
        <v/>
      </c>
      <c r="M242" t="str">
        <f t="shared" si="30"/>
        <v/>
      </c>
      <c r="N242">
        <f t="shared" si="31"/>
        <v>0</v>
      </c>
      <c r="O242" t="str" cm="1">
        <f t="array" ref="O242">IF(ISERROR(SEARCH("USD ", G242)), Raw [1]Data!S242, TRIM(MID(G242, SEARCH("USD ", G242)+4, SEARCH(" ", G242&amp;" ", SEARCH("USD ", G242)+4) - SEARCH("USD ", G242) - 4)))</f>
        <v>1.8080</v>
      </c>
      <c r="P242" t="e">
        <f t="shared" si="32"/>
        <v>#VALUE!</v>
      </c>
      <c r="Q242" t="e" cm="1">
        <f t="array" ref="Q242">Raw [1]Data!P242</f>
        <v>#NAME?</v>
      </c>
      <c r="R242" t="e" cm="1">
        <f t="array" ref="R242">Raw [1]Data!Q242</f>
        <v>#NAME?</v>
      </c>
      <c r="S242" t="e" cm="1">
        <f t="array" ref="S242">Raw [1]Data!T242</f>
        <v>#NAME?</v>
      </c>
      <c r="T242" t="e">
        <f t="shared" si="33"/>
        <v>#NAME?</v>
      </c>
      <c r="U242" t="e">
        <f t="shared" si="34"/>
        <v>#NAME?</v>
      </c>
      <c r="V242" t="str">
        <f t="shared" si="35"/>
        <v>Other</v>
      </c>
    </row>
    <row r="243" spans="1:22">
      <c r="A243" s="5" t="s">
        <v>12</v>
      </c>
      <c r="B243" s="2" t="s">
        <v>360</v>
      </c>
      <c r="C243">
        <f t="shared" si="27"/>
        <v>2024</v>
      </c>
      <c r="D243" s="2" t="s">
        <v>14</v>
      </c>
      <c r="E243" s="3" t="s">
        <v>89</v>
      </c>
      <c r="F243" t="str">
        <f t="shared" si="28"/>
        <v>73</v>
      </c>
      <c r="G243" s="2" t="s">
        <v>370</v>
      </c>
      <c r="H243" t="str">
        <f t="shared" si="29"/>
        <v xml:space="preserve">NON </v>
      </c>
      <c r="I243" t="str" cm="1">
        <f t="array" ref="I243">IFERROR(INDEX(_xlfn.TEXTSPLIT(E243," "),1), "")</f>
        <v>73239390</v>
      </c>
      <c r="J243" t="s">
        <v>2848</v>
      </c>
      <c r="K243" t="str" cm="1">
        <f t="array" ref="K243">IF(ISERROR(SEARCH("QTY:", G243)), IF(ISERROR(SEARCH("TOTAL ", G243)), Raw [1]Data!N243, TRIM(MID(G243, SEARCH("TOTAL ", G243)+6, SEARCH(" ", G243&amp;" ", SEARCH("TOTAL ", G243)+6) - SEARCH("TOTAL ", G243) - 6))), TRIM(MID(G243, SEARCH("QTY:", G243)+4, SEARCH(" ", G243, SEARCH("QTY:", G243)+4) - SEARCH("QTY:", G243) - 4)))</f>
        <v/>
      </c>
      <c r="M243" t="str">
        <f t="shared" si="30"/>
        <v/>
      </c>
      <c r="N243">
        <f t="shared" si="31"/>
        <v>0</v>
      </c>
      <c r="O243" t="str" cm="1">
        <f t="array" ref="O243">IF(ISERROR(SEARCH("USD ", G243)), Raw [1]Data!S243, TRIM(MID(G243, SEARCH("USD ", G243)+4, SEARCH(" ", G243&amp;" ", SEARCH("USD ", G243)+4) - SEARCH("USD ", G243) - 4)))</f>
        <v>0.5048</v>
      </c>
      <c r="P243" t="e">
        <f t="shared" si="32"/>
        <v>#VALUE!</v>
      </c>
      <c r="Q243" t="e" cm="1">
        <f t="array" ref="Q243">Raw [1]Data!P243</f>
        <v>#NAME?</v>
      </c>
      <c r="R243" t="e" cm="1">
        <f t="array" ref="R243">Raw [1]Data!Q243</f>
        <v>#NAME?</v>
      </c>
      <c r="S243" t="e" cm="1">
        <f t="array" ref="S243">Raw [1]Data!T243</f>
        <v>#NAME?</v>
      </c>
      <c r="T243" t="e">
        <f t="shared" si="33"/>
        <v>#NAME?</v>
      </c>
      <c r="U243" t="e">
        <f t="shared" si="34"/>
        <v>#NAME?</v>
      </c>
      <c r="V243" t="str">
        <f t="shared" si="35"/>
        <v>Other</v>
      </c>
    </row>
    <row r="244" spans="1:22">
      <c r="A244" s="5" t="s">
        <v>12</v>
      </c>
      <c r="B244" s="2" t="s">
        <v>371</v>
      </c>
      <c r="C244">
        <f t="shared" si="27"/>
        <v>2024</v>
      </c>
      <c r="D244" s="2" t="s">
        <v>14</v>
      </c>
      <c r="E244" s="3" t="s">
        <v>15</v>
      </c>
      <c r="F244" t="str">
        <f t="shared" si="28"/>
        <v>73</v>
      </c>
      <c r="G244" s="2" t="s">
        <v>372</v>
      </c>
      <c r="H244" t="str">
        <f t="shared" si="29"/>
        <v xml:space="preserve">STEEL </v>
      </c>
      <c r="I244" t="str" cm="1">
        <f t="array" ref="I244">IFERROR(INDEX(_xlfn.TEXTSPLIT(E244," "),1), "")</f>
        <v>73239990</v>
      </c>
      <c r="J244" t="s">
        <v>2812</v>
      </c>
      <c r="K244" t="str" cm="1">
        <f t="array" ref="K244">IF(ISERROR(SEARCH("QTY:", G244)), IF(ISERROR(SEARCH("TOTAL ", G244)), Raw [1]Data!N244, TRIM(MID(G244, SEARCH("TOTAL ", G244)+6, SEARCH(" ", G244&amp;" ", SEARCH("TOTAL ", G244)+6) - SEARCH("TOTAL ", G244) - 6))), TRIM(MID(G244, SEARCH("QTY:", G244)+4, SEARCH(" ", G244, SEARCH("QTY:", G244)+4) - SEARCH("QTY:", G244) - 4)))</f>
        <v/>
      </c>
      <c r="M244" t="str">
        <f t="shared" si="30"/>
        <v/>
      </c>
      <c r="N244">
        <f t="shared" si="31"/>
        <v>0</v>
      </c>
      <c r="O244" t="str" cm="1">
        <f t="array" ref="O244">IF(ISERROR(SEARCH("USD ", G244)), Raw [1]Data!S244, TRIM(MID(G244, SEARCH("USD ", G244)+4, SEARCH(" ", G244&amp;" ", SEARCH("USD ", G244)+4) - SEARCH("USD ", G244) - 4)))</f>
        <v>0.4450</v>
      </c>
      <c r="P244" t="e">
        <f t="shared" si="32"/>
        <v>#VALUE!</v>
      </c>
      <c r="Q244" t="e" cm="1">
        <f t="array" ref="Q244">Raw [1]Data!P244</f>
        <v>#NAME?</v>
      </c>
      <c r="R244" t="e" cm="1">
        <f t="array" ref="R244">Raw [1]Data!Q244</f>
        <v>#NAME?</v>
      </c>
      <c r="S244" t="e" cm="1">
        <f t="array" ref="S244">Raw [1]Data!T244</f>
        <v>#NAME?</v>
      </c>
      <c r="T244" t="e">
        <f t="shared" si="33"/>
        <v>#NAME?</v>
      </c>
      <c r="U244" t="e">
        <f t="shared" si="34"/>
        <v>#NAME?</v>
      </c>
      <c r="V244" t="str">
        <f t="shared" si="35"/>
        <v>Other</v>
      </c>
    </row>
    <row r="245" spans="1:22">
      <c r="A245" s="5" t="s">
        <v>12</v>
      </c>
      <c r="B245" s="2" t="s">
        <v>371</v>
      </c>
      <c r="C245">
        <f t="shared" si="27"/>
        <v>2024</v>
      </c>
      <c r="D245" s="2" t="s">
        <v>14</v>
      </c>
      <c r="E245" s="3" t="s">
        <v>15</v>
      </c>
      <c r="F245" t="str">
        <f t="shared" si="28"/>
        <v>73</v>
      </c>
      <c r="G245" s="2" t="s">
        <v>373</v>
      </c>
      <c r="H245" t="str">
        <f t="shared" si="29"/>
        <v xml:space="preserve">STEEL </v>
      </c>
      <c r="I245" t="str" cm="1">
        <f t="array" ref="I245">IFERROR(INDEX(_xlfn.TEXTSPLIT(E245," "),1), "")</f>
        <v>73239990</v>
      </c>
      <c r="J245" t="s">
        <v>2798</v>
      </c>
      <c r="K245" t="str" cm="1">
        <f t="array" ref="K245">IF(ISERROR(SEARCH("QTY:", G245)), IF(ISERROR(SEARCH("TOTAL ", G245)), Raw [1]Data!N245, TRIM(MID(G245, SEARCH("TOTAL ", G245)+6, SEARCH(" ", G245&amp;" ", SEARCH("TOTAL ", G245)+6) - SEARCH("TOTAL ", G245) - 6))), TRIM(MID(G245, SEARCH("QTY:", G245)+4, SEARCH(" ", G245, SEARCH("QTY:", G245)+4) - SEARCH("QTY:", G245) - 4)))</f>
        <v/>
      </c>
      <c r="M245" t="str">
        <f t="shared" si="30"/>
        <v/>
      </c>
      <c r="N245">
        <f t="shared" si="31"/>
        <v>0</v>
      </c>
      <c r="O245" t="str" cm="1">
        <f t="array" ref="O245">IF(ISERROR(SEARCH("USD ", G245)), Raw [1]Data!S245, TRIM(MID(G245, SEARCH("USD ", G245)+4, SEARCH(" ", G245&amp;" ", SEARCH("USD ", G245)+4) - SEARCH("USD ", G245) - 4)))</f>
        <v>0.5744</v>
      </c>
      <c r="P245" t="e">
        <f t="shared" si="32"/>
        <v>#VALUE!</v>
      </c>
      <c r="Q245" t="e" cm="1">
        <f t="array" ref="Q245">Raw [1]Data!P245</f>
        <v>#NAME?</v>
      </c>
      <c r="R245" t="e" cm="1">
        <f t="array" ref="R245">Raw [1]Data!Q245</f>
        <v>#NAME?</v>
      </c>
      <c r="S245" t="e" cm="1">
        <f t="array" ref="S245">Raw [1]Data!T245</f>
        <v>#NAME?</v>
      </c>
      <c r="T245" t="e">
        <f t="shared" si="33"/>
        <v>#NAME?</v>
      </c>
      <c r="U245" t="e">
        <f t="shared" si="34"/>
        <v>#NAME?</v>
      </c>
      <c r="V245" t="str">
        <f t="shared" si="35"/>
        <v>Other</v>
      </c>
    </row>
    <row r="246" spans="1:22">
      <c r="A246" s="5" t="s">
        <v>12</v>
      </c>
      <c r="B246" s="2" t="s">
        <v>374</v>
      </c>
      <c r="C246">
        <f t="shared" si="27"/>
        <v>2024</v>
      </c>
      <c r="D246" s="2" t="s">
        <v>14</v>
      </c>
      <c r="E246" s="3" t="s">
        <v>15</v>
      </c>
      <c r="F246" t="str">
        <f t="shared" si="28"/>
        <v>73</v>
      </c>
      <c r="G246" s="2" t="s">
        <v>375</v>
      </c>
      <c r="H246" t="str">
        <f t="shared" si="29"/>
        <v xml:space="preserve">STEEL </v>
      </c>
      <c r="I246" t="str" cm="1">
        <f t="array" ref="I246">IFERROR(INDEX(_xlfn.TEXTSPLIT(E246," "),1), "")</f>
        <v>73239990</v>
      </c>
      <c r="J246" t="s">
        <v>2835</v>
      </c>
      <c r="K246" t="str" cm="1">
        <f t="array" ref="K246">IF(ISERROR(SEARCH("QTY:", G246)), IF(ISERROR(SEARCH("TOTAL ", G246)), Raw [1]Data!N246, TRIM(MID(G246, SEARCH("TOTAL ", G246)+6, SEARCH(" ", G246&amp;" ", SEARCH("TOTAL ", G246)+6) - SEARCH("TOTAL ", G246) - 6))), TRIM(MID(G246, SEARCH("QTY:", G246)+4, SEARCH(" ", G246, SEARCH("QTY:", G246)+4) - SEARCH("QTY:", G246) - 4)))</f>
        <v/>
      </c>
      <c r="M246" t="str">
        <f t="shared" si="30"/>
        <v/>
      </c>
      <c r="N246">
        <f t="shared" si="31"/>
        <v>0</v>
      </c>
      <c r="O246" t="str" cm="1">
        <f t="array" ref="O246">IF(ISERROR(SEARCH("USD ", G246)), Raw [1]Data!S246, TRIM(MID(G246, SEARCH("USD ", G246)+4, SEARCH(" ", G246&amp;" ", SEARCH("USD ", G246)+4) - SEARCH("USD ", G246) - 4)))</f>
        <v>0.7975</v>
      </c>
      <c r="P246" t="e">
        <f t="shared" si="32"/>
        <v>#VALUE!</v>
      </c>
      <c r="Q246" t="e" cm="1">
        <f t="array" ref="Q246">Raw [1]Data!P246</f>
        <v>#NAME?</v>
      </c>
      <c r="R246" t="e" cm="1">
        <f t="array" ref="R246">Raw [1]Data!Q246</f>
        <v>#NAME?</v>
      </c>
      <c r="S246" t="e" cm="1">
        <f t="array" ref="S246">Raw [1]Data!T246</f>
        <v>#NAME?</v>
      </c>
      <c r="T246" t="e">
        <f t="shared" si="33"/>
        <v>#NAME?</v>
      </c>
      <c r="U246" t="e">
        <f t="shared" si="34"/>
        <v>#NAME?</v>
      </c>
      <c r="V246" t="str">
        <f t="shared" si="35"/>
        <v>Other</v>
      </c>
    </row>
    <row r="247" spans="1:22">
      <c r="A247" s="5" t="s">
        <v>12</v>
      </c>
      <c r="B247" s="2" t="s">
        <v>374</v>
      </c>
      <c r="C247">
        <f t="shared" si="27"/>
        <v>2024</v>
      </c>
      <c r="D247" s="2" t="s">
        <v>14</v>
      </c>
      <c r="E247" s="3" t="s">
        <v>15</v>
      </c>
      <c r="F247" t="str">
        <f t="shared" si="28"/>
        <v>73</v>
      </c>
      <c r="G247" s="2" t="s">
        <v>376</v>
      </c>
      <c r="H247" t="str">
        <f t="shared" si="29"/>
        <v xml:space="preserve">STEEL </v>
      </c>
      <c r="I247" t="str" cm="1">
        <f t="array" ref="I247">IFERROR(INDEX(_xlfn.TEXTSPLIT(E247," "),1), "")</f>
        <v>73239990</v>
      </c>
      <c r="J247" t="s">
        <v>2835</v>
      </c>
      <c r="K247" t="str" cm="1">
        <f t="array" ref="K247">IF(ISERROR(SEARCH("QTY:", G247)), IF(ISERROR(SEARCH("TOTAL ", G247)), Raw [1]Data!N247, TRIM(MID(G247, SEARCH("TOTAL ", G247)+6, SEARCH(" ", G247&amp;" ", SEARCH("TOTAL ", G247)+6) - SEARCH("TOTAL ", G247) - 6))), TRIM(MID(G247, SEARCH("QTY:", G247)+4, SEARCH(" ", G247, SEARCH("QTY:", G247)+4) - SEARCH("QTY:", G247) - 4)))</f>
        <v/>
      </c>
      <c r="M247" t="str">
        <f t="shared" si="30"/>
        <v/>
      </c>
      <c r="N247">
        <f t="shared" si="31"/>
        <v>0</v>
      </c>
      <c r="O247" t="str" cm="1">
        <f t="array" ref="O247">IF(ISERROR(SEARCH("USD ", G247)), Raw [1]Data!S247, TRIM(MID(G247, SEARCH("USD ", G247)+4, SEARCH(" ", G247&amp;" ", SEARCH("USD ", G247)+4) - SEARCH("USD ", G247) - 4)))</f>
        <v>0.5686</v>
      </c>
      <c r="P247" t="e">
        <f t="shared" si="32"/>
        <v>#VALUE!</v>
      </c>
      <c r="Q247" t="e" cm="1">
        <f t="array" ref="Q247">Raw [1]Data!P247</f>
        <v>#NAME?</v>
      </c>
      <c r="R247" t="e" cm="1">
        <f t="array" ref="R247">Raw [1]Data!Q247</f>
        <v>#NAME?</v>
      </c>
      <c r="S247" t="e" cm="1">
        <f t="array" ref="S247">Raw [1]Data!T247</f>
        <v>#NAME?</v>
      </c>
      <c r="T247" t="e">
        <f t="shared" si="33"/>
        <v>#NAME?</v>
      </c>
      <c r="U247" t="e">
        <f t="shared" si="34"/>
        <v>#NAME?</v>
      </c>
      <c r="V247" t="str">
        <f t="shared" si="35"/>
        <v>Other</v>
      </c>
    </row>
    <row r="248" spans="1:22">
      <c r="A248" s="5" t="s">
        <v>12</v>
      </c>
      <c r="B248" s="2" t="s">
        <v>374</v>
      </c>
      <c r="C248">
        <f t="shared" si="27"/>
        <v>2024</v>
      </c>
      <c r="D248" s="2" t="s">
        <v>14</v>
      </c>
      <c r="E248" s="3" t="s">
        <v>15</v>
      </c>
      <c r="F248" t="str">
        <f t="shared" si="28"/>
        <v>73</v>
      </c>
      <c r="G248" s="2" t="s">
        <v>377</v>
      </c>
      <c r="H248" t="str">
        <f t="shared" si="29"/>
        <v xml:space="preserve">STEEL </v>
      </c>
      <c r="I248" t="str" cm="1">
        <f t="array" ref="I248">IFERROR(INDEX(_xlfn.TEXTSPLIT(E248," "),1), "")</f>
        <v>73239990</v>
      </c>
      <c r="J248" t="s">
        <v>2835</v>
      </c>
      <c r="K248" t="str" cm="1">
        <f t="array" ref="K248">IF(ISERROR(SEARCH("QTY:", G248)), IF(ISERROR(SEARCH("TOTAL ", G248)), Raw [1]Data!N248, TRIM(MID(G248, SEARCH("TOTAL ", G248)+6, SEARCH(" ", G248&amp;" ", SEARCH("TOTAL ", G248)+6) - SEARCH("TOTAL ", G248) - 6))), TRIM(MID(G248, SEARCH("QTY:", G248)+4, SEARCH(" ", G248, SEARCH("QTY:", G248)+4) - SEARCH("QTY:", G248) - 4)))</f>
        <v/>
      </c>
      <c r="M248" t="str">
        <f t="shared" si="30"/>
        <v/>
      </c>
      <c r="N248">
        <f t="shared" si="31"/>
        <v>0</v>
      </c>
      <c r="O248" t="str" cm="1">
        <f t="array" ref="O248">IF(ISERROR(SEARCH("USD ", G248)), Raw [1]Data!S248, TRIM(MID(G248, SEARCH("USD ", G248)+4, SEARCH(" ", G248&amp;" ", SEARCH("USD ", G248)+4) - SEARCH("USD ", G248) - 4)))</f>
        <v>0.8321</v>
      </c>
      <c r="P248" t="e">
        <f t="shared" si="32"/>
        <v>#VALUE!</v>
      </c>
      <c r="Q248" t="e" cm="1">
        <f t="array" ref="Q248">Raw [1]Data!P248</f>
        <v>#NAME?</v>
      </c>
      <c r="R248" t="e" cm="1">
        <f t="array" ref="R248">Raw [1]Data!Q248</f>
        <v>#NAME?</v>
      </c>
      <c r="S248" t="e" cm="1">
        <f t="array" ref="S248">Raw [1]Data!T248</f>
        <v>#NAME?</v>
      </c>
      <c r="T248" t="e">
        <f t="shared" si="33"/>
        <v>#NAME?</v>
      </c>
      <c r="U248" t="e">
        <f t="shared" si="34"/>
        <v>#NAME?</v>
      </c>
      <c r="V248" t="str">
        <f t="shared" si="35"/>
        <v>Other</v>
      </c>
    </row>
    <row r="249" spans="1:22">
      <c r="A249" s="5" t="s">
        <v>12</v>
      </c>
      <c r="B249" s="2" t="s">
        <v>374</v>
      </c>
      <c r="C249">
        <f t="shared" si="27"/>
        <v>2024</v>
      </c>
      <c r="D249" s="2" t="s">
        <v>14</v>
      </c>
      <c r="E249" s="3" t="s">
        <v>89</v>
      </c>
      <c r="F249" t="str">
        <f t="shared" si="28"/>
        <v>73</v>
      </c>
      <c r="G249" s="2" t="s">
        <v>378</v>
      </c>
      <c r="H249" t="str">
        <f t="shared" si="29"/>
        <v xml:space="preserve">NON </v>
      </c>
      <c r="I249" t="str" cm="1">
        <f t="array" ref="I249">IFERROR(INDEX(_xlfn.TEXTSPLIT(E249," "),1), "")</f>
        <v>73239390</v>
      </c>
      <c r="J249" t="s">
        <v>2848</v>
      </c>
      <c r="K249" t="str" cm="1">
        <f t="array" ref="K249">IF(ISERROR(SEARCH("QTY:", G249)), IF(ISERROR(SEARCH("TOTAL ", G249)), Raw [1]Data!N249, TRIM(MID(G249, SEARCH("TOTAL ", G249)+6, SEARCH(" ", G249&amp;" ", SEARCH("TOTAL ", G249)+6) - SEARCH("TOTAL ", G249) - 6))), TRIM(MID(G249, SEARCH("QTY:", G249)+4, SEARCH(" ", G249, SEARCH("QTY:", G249)+4) - SEARCH("QTY:", G249) - 4)))</f>
        <v/>
      </c>
      <c r="M249" t="str">
        <f t="shared" si="30"/>
        <v/>
      </c>
      <c r="N249">
        <f t="shared" si="31"/>
        <v>0</v>
      </c>
      <c r="O249" t="str" cm="1">
        <f t="array" ref="O249">IF(ISERROR(SEARCH("USD ", G249)), Raw [1]Data!S249, TRIM(MID(G249, SEARCH("USD ", G249)+4, SEARCH(" ", G249&amp;" ", SEARCH("USD ", G249)+4) - SEARCH("USD ", G249) - 4)))</f>
        <v>0.5034</v>
      </c>
      <c r="P249" t="e">
        <f t="shared" si="32"/>
        <v>#VALUE!</v>
      </c>
      <c r="Q249" t="e" cm="1">
        <f t="array" ref="Q249">Raw [1]Data!P249</f>
        <v>#NAME?</v>
      </c>
      <c r="R249" t="e" cm="1">
        <f t="array" ref="R249">Raw [1]Data!Q249</f>
        <v>#NAME?</v>
      </c>
      <c r="S249" t="e" cm="1">
        <f t="array" ref="S249">Raw [1]Data!T249</f>
        <v>#NAME?</v>
      </c>
      <c r="T249" t="e">
        <f t="shared" si="33"/>
        <v>#NAME?</v>
      </c>
      <c r="U249" t="e">
        <f t="shared" si="34"/>
        <v>#NAME?</v>
      </c>
      <c r="V249" t="str">
        <f t="shared" si="35"/>
        <v>Other</v>
      </c>
    </row>
    <row r="250" spans="1:22">
      <c r="A250" s="5" t="s">
        <v>12</v>
      </c>
      <c r="B250" s="2" t="s">
        <v>374</v>
      </c>
      <c r="C250">
        <f t="shared" si="27"/>
        <v>2024</v>
      </c>
      <c r="D250" s="2" t="s">
        <v>14</v>
      </c>
      <c r="E250" s="3" t="s">
        <v>89</v>
      </c>
      <c r="F250" t="str">
        <f t="shared" si="28"/>
        <v>73</v>
      </c>
      <c r="G250" s="2" t="s">
        <v>379</v>
      </c>
      <c r="H250" t="str">
        <f t="shared" si="29"/>
        <v xml:space="preserve">NON </v>
      </c>
      <c r="I250" t="str" cm="1">
        <f t="array" ref="I250">IFERROR(INDEX(_xlfn.TEXTSPLIT(E250," "),1), "")</f>
        <v>73239390</v>
      </c>
      <c r="J250" t="s">
        <v>2846</v>
      </c>
      <c r="K250" t="str" cm="1">
        <f t="array" ref="K250">IF(ISERROR(SEARCH("QTY:", G250)), IF(ISERROR(SEARCH("TOTAL ", G250)), Raw [1]Data!N250, TRIM(MID(G250, SEARCH("TOTAL ", G250)+6, SEARCH(" ", G250&amp;" ", SEARCH("TOTAL ", G250)+6) - SEARCH("TOTAL ", G250) - 6))), TRIM(MID(G250, SEARCH("QTY:", G250)+4, SEARCH(" ", G250, SEARCH("QTY:", G250)+4) - SEARCH("QTY:", G250) - 4)))</f>
        <v/>
      </c>
      <c r="M250" t="str">
        <f t="shared" si="30"/>
        <v/>
      </c>
      <c r="N250">
        <f t="shared" si="31"/>
        <v>0</v>
      </c>
      <c r="O250" t="str" cm="1">
        <f t="array" ref="O250">IF(ISERROR(SEARCH("USD ", G250)), Raw [1]Data!S250, TRIM(MID(G250, SEARCH("USD ", G250)+4, SEARCH(" ", G250&amp;" ", SEARCH("USD ", G250)+4) - SEARCH("USD ", G250) - 4)))</f>
        <v>0.5658PER</v>
      </c>
      <c r="P250" t="e">
        <f t="shared" si="32"/>
        <v>#VALUE!</v>
      </c>
      <c r="Q250" t="e" cm="1">
        <f t="array" ref="Q250">Raw [1]Data!P250</f>
        <v>#NAME?</v>
      </c>
      <c r="R250" t="e" cm="1">
        <f t="array" ref="R250">Raw [1]Data!Q250</f>
        <v>#NAME?</v>
      </c>
      <c r="S250" t="e" cm="1">
        <f t="array" ref="S250">Raw [1]Data!T250</f>
        <v>#NAME?</v>
      </c>
      <c r="T250" t="e">
        <f t="shared" si="33"/>
        <v>#NAME?</v>
      </c>
      <c r="U250" t="e">
        <f t="shared" si="34"/>
        <v>#NAME?</v>
      </c>
      <c r="V250" t="str">
        <f t="shared" si="35"/>
        <v>Other</v>
      </c>
    </row>
    <row r="251" spans="1:22">
      <c r="A251" s="5" t="s">
        <v>12</v>
      </c>
      <c r="B251" s="2" t="s">
        <v>374</v>
      </c>
      <c r="C251">
        <f t="shared" si="27"/>
        <v>2024</v>
      </c>
      <c r="D251" s="2" t="s">
        <v>14</v>
      </c>
      <c r="E251" s="3" t="s">
        <v>15</v>
      </c>
      <c r="F251" t="str">
        <f t="shared" si="28"/>
        <v>73</v>
      </c>
      <c r="G251" s="2" t="s">
        <v>380</v>
      </c>
      <c r="H251" t="str">
        <f t="shared" si="29"/>
        <v xml:space="preserve">STEEL </v>
      </c>
      <c r="I251" t="str" cm="1">
        <f t="array" ref="I251">IFERROR(INDEX(_xlfn.TEXTSPLIT(E251," "),1), "")</f>
        <v>73239990</v>
      </c>
      <c r="J251" t="s">
        <v>2835</v>
      </c>
      <c r="K251" t="str" cm="1">
        <f t="array" ref="K251">IF(ISERROR(SEARCH("QTY:", G251)), IF(ISERROR(SEARCH("TOTAL ", G251)), Raw [1]Data!N251, TRIM(MID(G251, SEARCH("TOTAL ", G251)+6, SEARCH(" ", G251&amp;" ", SEARCH("TOTAL ", G251)+6) - SEARCH("TOTAL ", G251) - 6))), TRIM(MID(G251, SEARCH("QTY:", G251)+4, SEARCH(" ", G251, SEARCH("QTY:", G251)+4) - SEARCH("QTY:", G251) - 4)))</f>
        <v/>
      </c>
      <c r="M251" t="str">
        <f t="shared" si="30"/>
        <v/>
      </c>
      <c r="N251">
        <f t="shared" si="31"/>
        <v>0</v>
      </c>
      <c r="O251" t="str" cm="1">
        <f t="array" ref="O251">IF(ISERROR(SEARCH("USD ", G251)), Raw [1]Data!S251, TRIM(MID(G251, SEARCH("USD ", G251)+4, SEARCH(" ", G251&amp;" ", SEARCH("USD ", G251)+4) - SEARCH("USD ", G251) - 4)))</f>
        <v>1.1026</v>
      </c>
      <c r="P251" t="e">
        <f t="shared" si="32"/>
        <v>#VALUE!</v>
      </c>
      <c r="Q251" t="e" cm="1">
        <f t="array" ref="Q251">Raw [1]Data!P251</f>
        <v>#NAME?</v>
      </c>
      <c r="R251" t="e" cm="1">
        <f t="array" ref="R251">Raw [1]Data!Q251</f>
        <v>#NAME?</v>
      </c>
      <c r="S251" t="e" cm="1">
        <f t="array" ref="S251">Raw [1]Data!T251</f>
        <v>#NAME?</v>
      </c>
      <c r="T251" t="e">
        <f t="shared" si="33"/>
        <v>#NAME?</v>
      </c>
      <c r="U251" t="e">
        <f t="shared" si="34"/>
        <v>#NAME?</v>
      </c>
      <c r="V251" t="str">
        <f t="shared" si="35"/>
        <v>Other</v>
      </c>
    </row>
    <row r="252" spans="1:22">
      <c r="A252" s="5" t="s">
        <v>12</v>
      </c>
      <c r="B252" s="2" t="s">
        <v>374</v>
      </c>
      <c r="C252">
        <f t="shared" si="27"/>
        <v>2024</v>
      </c>
      <c r="D252" s="2" t="s">
        <v>14</v>
      </c>
      <c r="E252" s="3" t="s">
        <v>15</v>
      </c>
      <c r="F252" t="str">
        <f t="shared" si="28"/>
        <v>73</v>
      </c>
      <c r="G252" s="2" t="s">
        <v>381</v>
      </c>
      <c r="H252" t="str">
        <f t="shared" si="29"/>
        <v xml:space="preserve">STEEL </v>
      </c>
      <c r="I252" t="str" cm="1">
        <f t="array" ref="I252">IFERROR(INDEX(_xlfn.TEXTSPLIT(E252," "),1), "")</f>
        <v>73239990</v>
      </c>
      <c r="J252" t="s">
        <v>2835</v>
      </c>
      <c r="K252" t="str" cm="1">
        <f t="array" ref="K252">IF(ISERROR(SEARCH("QTY:", G252)), IF(ISERROR(SEARCH("TOTAL ", G252)), Raw [1]Data!N252, TRIM(MID(G252, SEARCH("TOTAL ", G252)+6, SEARCH(" ", G252&amp;" ", SEARCH("TOTAL ", G252)+6) - SEARCH("TOTAL ", G252) - 6))), TRIM(MID(G252, SEARCH("QTY:", G252)+4, SEARCH(" ", G252, SEARCH("QTY:", G252)+4) - SEARCH("QTY:", G252) - 4)))</f>
        <v/>
      </c>
      <c r="M252" t="str">
        <f t="shared" si="30"/>
        <v/>
      </c>
      <c r="N252">
        <f t="shared" si="31"/>
        <v>0</v>
      </c>
      <c r="O252" t="str" cm="1">
        <f t="array" ref="O252">IF(ISERROR(SEARCH("USD ", G252)), Raw [1]Data!S252, TRIM(MID(G252, SEARCH("USD ", G252)+4, SEARCH(" ", G252&amp;" ", SEARCH("USD ", G252)+4) - SEARCH("USD ", G252) - 4)))</f>
        <v>0.9639</v>
      </c>
      <c r="P252" t="e">
        <f t="shared" si="32"/>
        <v>#VALUE!</v>
      </c>
      <c r="Q252" t="e" cm="1">
        <f t="array" ref="Q252">Raw [1]Data!P252</f>
        <v>#NAME?</v>
      </c>
      <c r="R252" t="e" cm="1">
        <f t="array" ref="R252">Raw [1]Data!Q252</f>
        <v>#NAME?</v>
      </c>
      <c r="S252" t="e" cm="1">
        <f t="array" ref="S252">Raw [1]Data!T252</f>
        <v>#NAME?</v>
      </c>
      <c r="T252" t="e">
        <f t="shared" si="33"/>
        <v>#NAME?</v>
      </c>
      <c r="U252" t="e">
        <f t="shared" si="34"/>
        <v>#NAME?</v>
      </c>
      <c r="V252" t="str">
        <f t="shared" si="35"/>
        <v>Other</v>
      </c>
    </row>
    <row r="253" spans="1:22">
      <c r="A253" s="5" t="s">
        <v>12</v>
      </c>
      <c r="B253" s="2" t="s">
        <v>382</v>
      </c>
      <c r="C253">
        <f t="shared" si="27"/>
        <v>2024</v>
      </c>
      <c r="D253" s="2" t="s">
        <v>14</v>
      </c>
      <c r="E253" s="3" t="s">
        <v>18</v>
      </c>
      <c r="F253" t="str">
        <f t="shared" si="28"/>
        <v>73</v>
      </c>
      <c r="G253" s="2" t="s">
        <v>383</v>
      </c>
      <c r="H253" t="str">
        <f t="shared" si="29"/>
        <v xml:space="preserve">STEEL </v>
      </c>
      <c r="I253" t="str" cm="1">
        <f t="array" ref="I253">IFERROR(INDEX(_xlfn.TEXTSPLIT(E253," "),1), "")</f>
        <v>73231000</v>
      </c>
      <c r="J253" t="s">
        <v>2800</v>
      </c>
      <c r="K253" t="str" cm="1">
        <f t="array" ref="K253">IF(ISERROR(SEARCH("QTY:", G253)), IF(ISERROR(SEARCH("TOTAL ", G253)), Raw [1]Data!N253, TRIM(MID(G253, SEARCH("TOTAL ", G253)+6, SEARCH(" ", G253&amp;" ", SEARCH("TOTAL ", G253)+6) - SEARCH("TOTAL ", G253) - 6))), TRIM(MID(G253, SEARCH("QTY:", G253)+4, SEARCH(" ", G253, SEARCH("QTY:", G253)+4) - SEARCH("QTY:", G253) - 4)))</f>
        <v/>
      </c>
      <c r="M253" t="str">
        <f t="shared" si="30"/>
        <v/>
      </c>
      <c r="N253">
        <f t="shared" si="31"/>
        <v>0</v>
      </c>
      <c r="O253" t="str" cm="1">
        <f t="array" ref="O253">IF(ISERROR(SEARCH("USD ", G253)), Raw [1]Data!S253, TRIM(MID(G253, SEARCH("USD ", G253)+4, SEARCH(" ", G253&amp;" ", SEARCH("USD ", G253)+4) - SEARCH("USD ", G253) - 4)))</f>
        <v>0.151PER</v>
      </c>
      <c r="P253" t="e">
        <f t="shared" si="32"/>
        <v>#VALUE!</v>
      </c>
      <c r="Q253" t="e" cm="1">
        <f t="array" ref="Q253">Raw [1]Data!P253</f>
        <v>#NAME?</v>
      </c>
      <c r="R253" t="e" cm="1">
        <f t="array" ref="R253">Raw [1]Data!Q253</f>
        <v>#NAME?</v>
      </c>
      <c r="S253" t="e" cm="1">
        <f t="array" ref="S253">Raw [1]Data!T253</f>
        <v>#NAME?</v>
      </c>
      <c r="T253" t="e">
        <f t="shared" si="33"/>
        <v>#NAME?</v>
      </c>
      <c r="U253" t="e">
        <f t="shared" si="34"/>
        <v>#NAME?</v>
      </c>
      <c r="V253" t="str">
        <f t="shared" si="35"/>
        <v>Other</v>
      </c>
    </row>
    <row r="254" spans="1:22">
      <c r="A254" s="5" t="s">
        <v>12</v>
      </c>
      <c r="B254" s="2" t="s">
        <v>384</v>
      </c>
      <c r="C254">
        <f t="shared" si="27"/>
        <v>2024</v>
      </c>
      <c r="D254" s="2" t="s">
        <v>14</v>
      </c>
      <c r="E254" s="3" t="s">
        <v>15</v>
      </c>
      <c r="F254" t="str">
        <f t="shared" si="28"/>
        <v>73</v>
      </c>
      <c r="G254" s="2" t="s">
        <v>385</v>
      </c>
      <c r="H254" t="str">
        <f t="shared" si="29"/>
        <v xml:space="preserve">STEEL </v>
      </c>
      <c r="I254" t="str" cm="1">
        <f t="array" ref="I254">IFERROR(INDEX(_xlfn.TEXTSPLIT(E254," "),1), "")</f>
        <v>73239990</v>
      </c>
      <c r="J254" t="s">
        <v>2835</v>
      </c>
      <c r="K254" t="str" cm="1">
        <f t="array" ref="K254">IF(ISERROR(SEARCH("QTY:", G254)), IF(ISERROR(SEARCH("TOTAL ", G254)), Raw [1]Data!N254, TRIM(MID(G254, SEARCH("TOTAL ", G254)+6, SEARCH(" ", G254&amp;" ", SEARCH("TOTAL ", G254)+6) - SEARCH("TOTAL ", G254) - 6))), TRIM(MID(G254, SEARCH("QTY:", G254)+4, SEARCH(" ", G254, SEARCH("QTY:", G254)+4) - SEARCH("QTY:", G254) - 4)))</f>
        <v>9132</v>
      </c>
      <c r="M254" t="str">
        <f t="shared" si="30"/>
        <v>9132</v>
      </c>
      <c r="N254">
        <f t="shared" si="31"/>
        <v>0</v>
      </c>
      <c r="O254" t="str" cm="1">
        <f t="array" ref="O254">IF(ISERROR(SEARCH("USD ", G254)), Raw [1]Data!S254, TRIM(MID(G254, SEARCH("USD ", G254)+4, SEARCH(" ", G254&amp;" ", SEARCH("USD ", G254)+4) - SEARCH("USD ", G254) - 4)))</f>
        <v>1.598</v>
      </c>
      <c r="P254">
        <f t="shared" si="32"/>
        <v>14592.936000000002</v>
      </c>
      <c r="Q254" t="e" cm="1">
        <f t="array" ref="Q254">Raw [1]Data!P254</f>
        <v>#NAME?</v>
      </c>
      <c r="R254" t="e" cm="1">
        <f t="array" ref="R254">Raw [1]Data!Q254</f>
        <v>#NAME?</v>
      </c>
      <c r="S254" t="e" cm="1">
        <f t="array" ref="S254">Raw [1]Data!T254</f>
        <v>#NAME?</v>
      </c>
      <c r="T254" t="e">
        <f t="shared" si="33"/>
        <v>#NAME?</v>
      </c>
      <c r="U254" t="e">
        <f t="shared" si="34"/>
        <v>#NAME?</v>
      </c>
      <c r="V254" t="str">
        <f t="shared" si="35"/>
        <v>Other</v>
      </c>
    </row>
    <row r="255" spans="1:22">
      <c r="A255" s="5" t="s">
        <v>12</v>
      </c>
      <c r="B255" s="2" t="s">
        <v>384</v>
      </c>
      <c r="C255">
        <f t="shared" si="27"/>
        <v>2024</v>
      </c>
      <c r="D255" s="2" t="s">
        <v>14</v>
      </c>
      <c r="E255" s="3" t="s">
        <v>15</v>
      </c>
      <c r="F255" t="str">
        <f t="shared" si="28"/>
        <v>73</v>
      </c>
      <c r="G255" s="2" t="s">
        <v>386</v>
      </c>
      <c r="H255" t="str">
        <f t="shared" si="29"/>
        <v xml:space="preserve">STEEL </v>
      </c>
      <c r="I255" t="str" cm="1">
        <f t="array" ref="I255">IFERROR(INDEX(_xlfn.TEXTSPLIT(E255," "),1), "")</f>
        <v>73239990</v>
      </c>
      <c r="J255" t="s">
        <v>2835</v>
      </c>
      <c r="K255" t="str" cm="1">
        <f t="array" ref="K255">IF(ISERROR(SEARCH("QTY:", G255)), IF(ISERROR(SEARCH("TOTAL ", G255)), Raw [1]Data!N255, TRIM(MID(G255, SEARCH("TOTAL ", G255)+6, SEARCH(" ", G255&amp;" ", SEARCH("TOTAL ", G255)+6) - SEARCH("TOTAL ", G255) - 6))), TRIM(MID(G255, SEARCH("QTY:", G255)+4, SEARCH(" ", G255, SEARCH("QTY:", G255)+4) - SEARCH("QTY:", G255) - 4)))</f>
        <v>46296</v>
      </c>
      <c r="M255" t="str">
        <f t="shared" si="30"/>
        <v>46296</v>
      </c>
      <c r="N255">
        <f t="shared" si="31"/>
        <v>0</v>
      </c>
      <c r="O255" t="str" cm="1">
        <f t="array" ref="O255">IF(ISERROR(SEARCH("USD ", G255)), Raw [1]Data!S255, TRIM(MID(G255, SEARCH("USD ", G255)+4, SEARCH(" ", G255&amp;" ", SEARCH("USD ", G255)+4) - SEARCH("USD ", G255) - 4)))</f>
        <v>0.718</v>
      </c>
      <c r="P255">
        <f t="shared" si="32"/>
        <v>33240.527999999998</v>
      </c>
      <c r="Q255" t="e" cm="1">
        <f t="array" ref="Q255">Raw [1]Data!P255</f>
        <v>#NAME?</v>
      </c>
      <c r="R255" t="e" cm="1">
        <f t="array" ref="R255">Raw [1]Data!Q255</f>
        <v>#NAME?</v>
      </c>
      <c r="S255" t="e" cm="1">
        <f t="array" ref="S255">Raw [1]Data!T255</f>
        <v>#NAME?</v>
      </c>
      <c r="T255" t="e">
        <f t="shared" si="33"/>
        <v>#NAME?</v>
      </c>
      <c r="U255" t="e">
        <f t="shared" si="34"/>
        <v>#NAME?</v>
      </c>
      <c r="V255" t="str">
        <f t="shared" si="35"/>
        <v>Other</v>
      </c>
    </row>
    <row r="256" spans="1:22">
      <c r="A256" s="5" t="s">
        <v>12</v>
      </c>
      <c r="B256" s="2" t="s">
        <v>384</v>
      </c>
      <c r="C256">
        <f t="shared" si="27"/>
        <v>2024</v>
      </c>
      <c r="D256" s="2" t="s">
        <v>14</v>
      </c>
      <c r="E256" s="3" t="s">
        <v>15</v>
      </c>
      <c r="F256" t="str">
        <f t="shared" si="28"/>
        <v>73</v>
      </c>
      <c r="G256" s="2" t="s">
        <v>387</v>
      </c>
      <c r="H256" t="str">
        <f t="shared" si="29"/>
        <v xml:space="preserve">STEEL </v>
      </c>
      <c r="I256" t="str" cm="1">
        <f t="array" ref="I256">IFERROR(INDEX(_xlfn.TEXTSPLIT(E256," "),1), "")</f>
        <v>73239990</v>
      </c>
      <c r="J256" t="s">
        <v>2835</v>
      </c>
      <c r="K256" t="str" cm="1">
        <f t="array" ref="K256">IF(ISERROR(SEARCH("QTY:", G256)), IF(ISERROR(SEARCH("TOTAL ", G256)), Raw [1]Data!N256, TRIM(MID(G256, SEARCH("TOTAL ", G256)+6, SEARCH(" ", G256&amp;" ", SEARCH("TOTAL ", G256)+6) - SEARCH("TOTAL ", G256) - 6))), TRIM(MID(G256, SEARCH("QTY:", G256)+4, SEARCH(" ", G256, SEARCH("QTY:", G256)+4) - SEARCH("QTY:", G256) - 4)))</f>
        <v>51000</v>
      </c>
      <c r="M256" t="str">
        <f t="shared" si="30"/>
        <v>51000</v>
      </c>
      <c r="N256">
        <f t="shared" si="31"/>
        <v>0</v>
      </c>
      <c r="O256" t="str" cm="1">
        <f t="array" ref="O256">IF(ISERROR(SEARCH("USD ", G256)), Raw [1]Data!S256, TRIM(MID(G256, SEARCH("USD ", G256)+4, SEARCH(" ", G256&amp;" ", SEARCH("USD ", G256)+4) - SEARCH("USD ", G256) - 4)))</f>
        <v>1.470</v>
      </c>
      <c r="P256">
        <f t="shared" si="32"/>
        <v>74970</v>
      </c>
      <c r="Q256" t="e" cm="1">
        <f t="array" ref="Q256">Raw [1]Data!P256</f>
        <v>#NAME?</v>
      </c>
      <c r="R256" t="e" cm="1">
        <f t="array" ref="R256">Raw [1]Data!Q256</f>
        <v>#NAME?</v>
      </c>
      <c r="S256" t="e" cm="1">
        <f t="array" ref="S256">Raw [1]Data!T256</f>
        <v>#NAME?</v>
      </c>
      <c r="T256" t="e">
        <f t="shared" si="33"/>
        <v>#NAME?</v>
      </c>
      <c r="U256" t="e">
        <f t="shared" si="34"/>
        <v>#NAME?</v>
      </c>
      <c r="V256" t="str">
        <f t="shared" si="35"/>
        <v>Other</v>
      </c>
    </row>
    <row r="257" spans="1:22">
      <c r="A257" s="5" t="s">
        <v>12</v>
      </c>
      <c r="B257" s="2" t="s">
        <v>384</v>
      </c>
      <c r="C257">
        <f t="shared" si="27"/>
        <v>2024</v>
      </c>
      <c r="D257" s="2" t="s">
        <v>14</v>
      </c>
      <c r="E257" s="3" t="s">
        <v>15</v>
      </c>
      <c r="F257" t="str">
        <f t="shared" si="28"/>
        <v>73</v>
      </c>
      <c r="G257" s="2" t="s">
        <v>388</v>
      </c>
      <c r="H257" t="str">
        <f t="shared" si="29"/>
        <v xml:space="preserve">STEEL </v>
      </c>
      <c r="I257" t="str" cm="1">
        <f t="array" ref="I257">IFERROR(INDEX(_xlfn.TEXTSPLIT(E257," "),1), "")</f>
        <v>73239990</v>
      </c>
      <c r="J257" t="s">
        <v>2835</v>
      </c>
      <c r="K257" t="str" cm="1">
        <f t="array" ref="K257">IF(ISERROR(SEARCH("QTY:", G257)), IF(ISERROR(SEARCH("TOTAL ", G257)), Raw [1]Data!N257, TRIM(MID(G257, SEARCH("TOTAL ", G257)+6, SEARCH(" ", G257&amp;" ", SEARCH("TOTAL ", G257)+6) - SEARCH("TOTAL ", G257) - 6))), TRIM(MID(G257, SEARCH("QTY:", G257)+4, SEARCH(" ", G257, SEARCH("QTY:", G257)+4) - SEARCH("QTY:", G257) - 4)))</f>
        <v>43200</v>
      </c>
      <c r="M257" t="str">
        <f t="shared" si="30"/>
        <v>43200</v>
      </c>
      <c r="N257">
        <f t="shared" si="31"/>
        <v>0</v>
      </c>
      <c r="O257" t="str" cm="1">
        <f t="array" ref="O257">IF(ISERROR(SEARCH("USD ", G257)), Raw [1]Data!S257, TRIM(MID(G257, SEARCH("USD ", G257)+4, SEARCH(" ", G257&amp;" ", SEARCH("USD ", G257)+4) - SEARCH("USD ", G257) - 4)))</f>
        <v>1.380</v>
      </c>
      <c r="P257">
        <f t="shared" si="32"/>
        <v>59615.999999999993</v>
      </c>
      <c r="Q257" t="e" cm="1">
        <f t="array" ref="Q257">Raw [1]Data!P257</f>
        <v>#NAME?</v>
      </c>
      <c r="R257" t="e" cm="1">
        <f t="array" ref="R257">Raw [1]Data!Q257</f>
        <v>#NAME?</v>
      </c>
      <c r="S257" t="e" cm="1">
        <f t="array" ref="S257">Raw [1]Data!T257</f>
        <v>#NAME?</v>
      </c>
      <c r="T257" t="e">
        <f t="shared" si="33"/>
        <v>#NAME?</v>
      </c>
      <c r="U257" t="e">
        <f t="shared" si="34"/>
        <v>#NAME?</v>
      </c>
      <c r="V257" t="str">
        <f t="shared" si="35"/>
        <v>Other</v>
      </c>
    </row>
    <row r="258" spans="1:22">
      <c r="A258" s="5" t="s">
        <v>12</v>
      </c>
      <c r="B258" s="2" t="s">
        <v>384</v>
      </c>
      <c r="C258">
        <f t="shared" si="27"/>
        <v>2024</v>
      </c>
      <c r="D258" s="2" t="s">
        <v>14</v>
      </c>
      <c r="E258" s="3" t="s">
        <v>15</v>
      </c>
      <c r="F258" t="str">
        <f t="shared" si="28"/>
        <v>73</v>
      </c>
      <c r="G258" s="2" t="s">
        <v>389</v>
      </c>
      <c r="H258" t="str">
        <f t="shared" si="29"/>
        <v xml:space="preserve">STEEL </v>
      </c>
      <c r="I258" t="str" cm="1">
        <f t="array" ref="I258">IFERROR(INDEX(_xlfn.TEXTSPLIT(E258," "),1), "")</f>
        <v>73239990</v>
      </c>
      <c r="J258" t="s">
        <v>2835</v>
      </c>
      <c r="K258" t="str" cm="1">
        <f t="array" ref="K258">IF(ISERROR(SEARCH("QTY:", G258)), IF(ISERROR(SEARCH("TOTAL ", G258)), Raw [1]Data!N258, TRIM(MID(G258, SEARCH("TOTAL ", G258)+6, SEARCH(" ", G258&amp;" ", SEARCH("TOTAL ", G258)+6) - SEARCH("TOTAL ", G258) - 6))), TRIM(MID(G258, SEARCH("QTY:", G258)+4, SEARCH(" ", G258, SEARCH("QTY:", G258)+4) - SEARCH("QTY:", G258) - 4)))</f>
        <v>8040</v>
      </c>
      <c r="M258" t="str">
        <f t="shared" si="30"/>
        <v>8040</v>
      </c>
      <c r="N258">
        <f t="shared" si="31"/>
        <v>0</v>
      </c>
      <c r="O258" t="str" cm="1">
        <f t="array" ref="O258">IF(ISERROR(SEARCH("USD ", G258)), Raw [1]Data!S258, TRIM(MID(G258, SEARCH("USD ", G258)+4, SEARCH(" ", G258&amp;" ", SEARCH("USD ", G258)+4) - SEARCH("USD ", G258) - 4)))</f>
        <v>0.875PER</v>
      </c>
      <c r="P258" t="e">
        <f t="shared" si="32"/>
        <v>#VALUE!</v>
      </c>
      <c r="Q258" t="e" cm="1">
        <f t="array" ref="Q258">Raw [1]Data!P258</f>
        <v>#NAME?</v>
      </c>
      <c r="R258" t="e" cm="1">
        <f t="array" ref="R258">Raw [1]Data!Q258</f>
        <v>#NAME?</v>
      </c>
      <c r="S258" t="e" cm="1">
        <f t="array" ref="S258">Raw [1]Data!T258</f>
        <v>#NAME?</v>
      </c>
      <c r="T258" t="e">
        <f t="shared" si="33"/>
        <v>#NAME?</v>
      </c>
      <c r="U258" t="e">
        <f t="shared" si="34"/>
        <v>#NAME?</v>
      </c>
      <c r="V258" t="str">
        <f t="shared" si="35"/>
        <v>Other</v>
      </c>
    </row>
    <row r="259" spans="1:22">
      <c r="A259" s="5" t="s">
        <v>12</v>
      </c>
      <c r="B259" s="2" t="s">
        <v>390</v>
      </c>
      <c r="C259">
        <f t="shared" ref="C259:C322" si="36">YEAR(B259)</f>
        <v>2024</v>
      </c>
      <c r="D259" s="2" t="s">
        <v>14</v>
      </c>
      <c r="E259" s="3" t="s">
        <v>15</v>
      </c>
      <c r="F259" t="str">
        <f t="shared" ref="F259:F322" si="37">LEFT(E259,2)</f>
        <v>73</v>
      </c>
      <c r="G259" s="2" t="s">
        <v>391</v>
      </c>
      <c r="H259" t="str">
        <f t="shared" ref="H259:H322" si="38">IFERROR(LEFT(G259, FIND(" ",G259)), "")</f>
        <v xml:space="preserve">HOUSEHOLD </v>
      </c>
      <c r="I259" t="str" cm="1">
        <f t="array" ref="I259">IFERROR(INDEX(_xlfn.TEXTSPLIT(E259," "),1), "")</f>
        <v>73239990</v>
      </c>
      <c r="J259" t="s">
        <v>2787</v>
      </c>
      <c r="K259" t="str" cm="1">
        <f t="array" ref="K259">IF(ISERROR(SEARCH("QTY:", G259)), IF(ISERROR(SEARCH("TOTAL ", G259)), Raw [1]Data!N259, TRIM(MID(G259, SEARCH("TOTAL ", G259)+6, SEARCH(" ", G259&amp;" ", SEARCH("TOTAL ", G259)+6) - SEARCH("TOTAL ", G259) - 6))), TRIM(MID(G259, SEARCH("QTY:", G259)+4, SEARCH(" ", G259, SEARCH("QTY:", G259)+4) - SEARCH("QTY:", G259) - 4)))</f>
        <v>215808</v>
      </c>
      <c r="M259" t="str">
        <f t="shared" ref="M259:M322" si="39">K259</f>
        <v>215808</v>
      </c>
      <c r="N259">
        <f t="shared" ref="N259:N322" si="40">L259</f>
        <v>0</v>
      </c>
      <c r="O259" t="str" cm="1">
        <f t="array" ref="O259">IF(ISERROR(SEARCH("USD ", G259)), Raw [1]Data!S259, TRIM(MID(G259, SEARCH("USD ", G259)+4, SEARCH(" ", G259&amp;" ", SEARCH("USD ", G259)+4) - SEARCH("USD ", G259) - 4)))</f>
        <v>0.265</v>
      </c>
      <c r="P259">
        <f t="shared" ref="P259:P322" si="41">O259*M259</f>
        <v>57189.120000000003</v>
      </c>
      <c r="Q259" t="e" cm="1">
        <f t="array" ref="Q259">Raw [1]Data!P259</f>
        <v>#NAME?</v>
      </c>
      <c r="R259" t="e" cm="1">
        <f t="array" ref="R259">Raw [1]Data!Q259</f>
        <v>#NAME?</v>
      </c>
      <c r="S259" t="e" cm="1">
        <f t="array" ref="S259">Raw [1]Data!T259</f>
        <v>#NAME?</v>
      </c>
      <c r="T259" t="e">
        <f t="shared" ref="T259:T322" si="42">S259/M259</f>
        <v>#NAME?</v>
      </c>
      <c r="U259" t="e">
        <f t="shared" ref="U259:U322" si="43">IF(R259&lt;&gt;0, (S259/R259)*100, 0)</f>
        <v>#NAME?</v>
      </c>
      <c r="V259" t="str">
        <f t="shared" ref="V259:V322" si="44">IF(OR(E259=73239990,E259=73231000,E259=73239390),"Steel","Other")</f>
        <v>Other</v>
      </c>
    </row>
    <row r="260" spans="1:22">
      <c r="A260" s="5" t="s">
        <v>12</v>
      </c>
      <c r="B260" s="2" t="s">
        <v>392</v>
      </c>
      <c r="C260">
        <f t="shared" si="36"/>
        <v>2024</v>
      </c>
      <c r="D260" s="2" t="s">
        <v>14</v>
      </c>
      <c r="E260" s="3" t="s">
        <v>15</v>
      </c>
      <c r="F260" t="str">
        <f t="shared" si="37"/>
        <v>73</v>
      </c>
      <c r="G260" s="2" t="s">
        <v>393</v>
      </c>
      <c r="H260" t="str">
        <f t="shared" si="38"/>
        <v xml:space="preserve">STEEL </v>
      </c>
      <c r="I260" t="str" cm="1">
        <f t="array" ref="I260">IFERROR(INDEX(_xlfn.TEXTSPLIT(E260," "),1), "")</f>
        <v>73239990</v>
      </c>
      <c r="J260" t="s">
        <v>2835</v>
      </c>
      <c r="K260" t="str" cm="1">
        <f t="array" ref="K260">IF(ISERROR(SEARCH("QTY:", G260)), IF(ISERROR(SEARCH("TOTAL ", G260)), Raw [1]Data!N260, TRIM(MID(G260, SEARCH("TOTAL ", G260)+6, SEARCH(" ", G260&amp;" ", SEARCH("TOTAL ", G260)+6) - SEARCH("TOTAL ", G260) - 6))), TRIM(MID(G260, SEARCH("QTY:", G260)+4, SEARCH(" ", G260, SEARCH("QTY:", G260)+4) - SEARCH("QTY:", G260) - 4)))</f>
        <v/>
      </c>
      <c r="M260" t="str">
        <f t="shared" si="39"/>
        <v/>
      </c>
      <c r="N260">
        <f t="shared" si="40"/>
        <v>0</v>
      </c>
      <c r="O260" t="str" cm="1">
        <f t="array" ref="O260">IF(ISERROR(SEARCH("USD ", G260)), Raw [1]Data!S260, TRIM(MID(G260, SEARCH("USD ", G260)+4, SEARCH(" ", G260&amp;" ", SEARCH("USD ", G260)+4) - SEARCH("USD ", G260) - 4)))</f>
        <v>1.0347</v>
      </c>
      <c r="P260" t="e">
        <f t="shared" si="41"/>
        <v>#VALUE!</v>
      </c>
      <c r="Q260" t="e" cm="1">
        <f t="array" ref="Q260">Raw [1]Data!P260</f>
        <v>#NAME?</v>
      </c>
      <c r="R260" t="e" cm="1">
        <f t="array" ref="R260">Raw [1]Data!Q260</f>
        <v>#NAME?</v>
      </c>
      <c r="S260" t="e" cm="1">
        <f t="array" ref="S260">Raw [1]Data!T260</f>
        <v>#NAME?</v>
      </c>
      <c r="T260" t="e">
        <f t="shared" si="42"/>
        <v>#NAME?</v>
      </c>
      <c r="U260" t="e">
        <f t="shared" si="43"/>
        <v>#NAME?</v>
      </c>
      <c r="V260" t="str">
        <f t="shared" si="44"/>
        <v>Other</v>
      </c>
    </row>
    <row r="261" spans="1:22">
      <c r="A261" s="5" t="s">
        <v>12</v>
      </c>
      <c r="B261" s="2" t="s">
        <v>392</v>
      </c>
      <c r="C261">
        <f t="shared" si="36"/>
        <v>2024</v>
      </c>
      <c r="D261" s="2" t="s">
        <v>14</v>
      </c>
      <c r="E261" s="3" t="s">
        <v>15</v>
      </c>
      <c r="F261" t="str">
        <f t="shared" si="37"/>
        <v>73</v>
      </c>
      <c r="G261" s="2" t="s">
        <v>394</v>
      </c>
      <c r="H261" t="str">
        <f t="shared" si="38"/>
        <v xml:space="preserve">STEEL </v>
      </c>
      <c r="I261" t="str" cm="1">
        <f t="array" ref="I261">IFERROR(INDEX(_xlfn.TEXTSPLIT(E261," "),1), "")</f>
        <v>73239990</v>
      </c>
      <c r="J261" t="s">
        <v>2835</v>
      </c>
      <c r="K261" t="str" cm="1">
        <f t="array" ref="K261">IF(ISERROR(SEARCH("QTY:", G261)), IF(ISERROR(SEARCH("TOTAL ", G261)), Raw [1]Data!N261, TRIM(MID(G261, SEARCH("TOTAL ", G261)+6, SEARCH(" ", G261&amp;" ", SEARCH("TOTAL ", G261)+6) - SEARCH("TOTAL ", G261) - 6))), TRIM(MID(G261, SEARCH("QTY:", G261)+4, SEARCH(" ", G261, SEARCH("QTY:", G261)+4) - SEARCH("QTY:", G261) - 4)))</f>
        <v/>
      </c>
      <c r="M261" t="str">
        <f t="shared" si="39"/>
        <v/>
      </c>
      <c r="N261">
        <f t="shared" si="40"/>
        <v>0</v>
      </c>
      <c r="O261" t="str" cm="1">
        <f t="array" ref="O261">IF(ISERROR(SEARCH("USD ", G261)), Raw [1]Data!S261, TRIM(MID(G261, SEARCH("USD ", G261)+4, SEARCH(" ", G261&amp;" ", SEARCH("USD ", G261)+4) - SEARCH("USD ", G261) - 4)))</f>
        <v>0.7277</v>
      </c>
      <c r="P261" t="e">
        <f t="shared" si="41"/>
        <v>#VALUE!</v>
      </c>
      <c r="Q261" t="e" cm="1">
        <f t="array" ref="Q261">Raw [1]Data!P261</f>
        <v>#NAME?</v>
      </c>
      <c r="R261" t="e" cm="1">
        <f t="array" ref="R261">Raw [1]Data!Q261</f>
        <v>#NAME?</v>
      </c>
      <c r="S261" t="e" cm="1">
        <f t="array" ref="S261">Raw [1]Data!T261</f>
        <v>#NAME?</v>
      </c>
      <c r="T261" t="e">
        <f t="shared" si="42"/>
        <v>#NAME?</v>
      </c>
      <c r="U261" t="e">
        <f t="shared" si="43"/>
        <v>#NAME?</v>
      </c>
      <c r="V261" t="str">
        <f t="shared" si="44"/>
        <v>Other</v>
      </c>
    </row>
    <row r="262" spans="1:22">
      <c r="A262" s="5" t="s">
        <v>12</v>
      </c>
      <c r="B262" s="2" t="s">
        <v>392</v>
      </c>
      <c r="C262">
        <f t="shared" si="36"/>
        <v>2024</v>
      </c>
      <c r="D262" s="2" t="s">
        <v>14</v>
      </c>
      <c r="E262" s="3" t="s">
        <v>15</v>
      </c>
      <c r="F262" t="str">
        <f t="shared" si="37"/>
        <v>73</v>
      </c>
      <c r="G262" s="2" t="s">
        <v>395</v>
      </c>
      <c r="H262" t="str">
        <f t="shared" si="38"/>
        <v xml:space="preserve">STEEL </v>
      </c>
      <c r="I262" t="str" cm="1">
        <f t="array" ref="I262">IFERROR(INDEX(_xlfn.TEXTSPLIT(E262," "),1), "")</f>
        <v>73239990</v>
      </c>
      <c r="J262" t="s">
        <v>2835</v>
      </c>
      <c r="K262" t="str" cm="1">
        <f t="array" ref="K262">IF(ISERROR(SEARCH("QTY:", G262)), IF(ISERROR(SEARCH("TOTAL ", G262)), Raw [1]Data!N262, TRIM(MID(G262, SEARCH("TOTAL ", G262)+6, SEARCH(" ", G262&amp;" ", SEARCH("TOTAL ", G262)+6) - SEARCH("TOTAL ", G262) - 6))), TRIM(MID(G262, SEARCH("QTY:", G262)+4, SEARCH(" ", G262, SEARCH("QTY:", G262)+4) - SEARCH("QTY:", G262) - 4)))</f>
        <v/>
      </c>
      <c r="M262" t="str">
        <f t="shared" si="39"/>
        <v/>
      </c>
      <c r="N262">
        <f t="shared" si="40"/>
        <v>0</v>
      </c>
      <c r="O262" t="str" cm="1">
        <f t="array" ref="O262">IF(ISERROR(SEARCH("USD ", G262)), Raw [1]Data!S262, TRIM(MID(G262, SEARCH("USD ", G262)+4, SEARCH(" ", G262&amp;" ", SEARCH("USD ", G262)+4) - SEARCH("USD ", G262) - 4)))</f>
        <v>0.6527</v>
      </c>
      <c r="P262" t="e">
        <f t="shared" si="41"/>
        <v>#VALUE!</v>
      </c>
      <c r="Q262" t="e" cm="1">
        <f t="array" ref="Q262">Raw [1]Data!P262</f>
        <v>#NAME?</v>
      </c>
      <c r="R262" t="e" cm="1">
        <f t="array" ref="R262">Raw [1]Data!Q262</f>
        <v>#NAME?</v>
      </c>
      <c r="S262" t="e" cm="1">
        <f t="array" ref="S262">Raw [1]Data!T262</f>
        <v>#NAME?</v>
      </c>
      <c r="T262" t="e">
        <f t="shared" si="42"/>
        <v>#NAME?</v>
      </c>
      <c r="U262" t="e">
        <f t="shared" si="43"/>
        <v>#NAME?</v>
      </c>
      <c r="V262" t="str">
        <f t="shared" si="44"/>
        <v>Other</v>
      </c>
    </row>
    <row r="263" spans="1:22">
      <c r="A263" s="5" t="s">
        <v>12</v>
      </c>
      <c r="B263" s="2" t="s">
        <v>396</v>
      </c>
      <c r="C263">
        <f t="shared" si="36"/>
        <v>2024</v>
      </c>
      <c r="D263" s="2" t="s">
        <v>14</v>
      </c>
      <c r="E263" s="3" t="s">
        <v>15</v>
      </c>
      <c r="F263" t="str">
        <f t="shared" si="37"/>
        <v>73</v>
      </c>
      <c r="G263" s="2" t="s">
        <v>397</v>
      </c>
      <c r="H263" t="str">
        <f t="shared" si="38"/>
        <v xml:space="preserve">MILD </v>
      </c>
      <c r="I263" t="str" cm="1">
        <f t="array" ref="I263">IFERROR(INDEX(_xlfn.TEXTSPLIT(E263," "),1), "")</f>
        <v>73239990</v>
      </c>
      <c r="J263" t="s">
        <v>2835</v>
      </c>
      <c r="K263" t="str" cm="1">
        <f t="array" ref="K263">IF(ISERROR(SEARCH("QTY:", G263)), IF(ISERROR(SEARCH("TOTAL ", G263)), Raw [1]Data!N263, TRIM(MID(G263, SEARCH("TOTAL ", G263)+6, SEARCH(" ", G263&amp;" ", SEARCH("TOTAL ", G263)+6) - SEARCH("TOTAL ", G263) - 6))), TRIM(MID(G263, SEARCH("QTY:", G263)+4, SEARCH(" ", G263, SEARCH("QTY:", G263)+4) - SEARCH("QTY:", G263) - 4)))</f>
        <v>1232NOS/</v>
      </c>
      <c r="M263" t="str">
        <f t="shared" si="39"/>
        <v>1232NOS/</v>
      </c>
      <c r="N263">
        <f t="shared" si="40"/>
        <v>0</v>
      </c>
      <c r="O263" t="e" cm="1">
        <f t="array" ref="O263">IF(ISERROR(SEARCH("USD ", G263)), Raw [1]Data!S263, TRIM(MID(G263, SEARCH("USD ", G263)+4, SEARCH(" ", G263&amp;" ", SEARCH("USD ", G263)+4) - SEARCH("USD ", G263) - 4)))</f>
        <v>#NAME?</v>
      </c>
      <c r="P263" t="e">
        <f t="shared" si="41"/>
        <v>#NAME?</v>
      </c>
      <c r="Q263" t="e" cm="1">
        <f t="array" ref="Q263">Raw [1]Data!P263</f>
        <v>#NAME?</v>
      </c>
      <c r="R263" t="e" cm="1">
        <f t="array" ref="R263">Raw [1]Data!Q263</f>
        <v>#NAME?</v>
      </c>
      <c r="S263" t="e" cm="1">
        <f t="array" ref="S263">Raw [1]Data!T263</f>
        <v>#NAME?</v>
      </c>
      <c r="T263" t="e">
        <f t="shared" si="42"/>
        <v>#NAME?</v>
      </c>
      <c r="U263" t="e">
        <f t="shared" si="43"/>
        <v>#NAME?</v>
      </c>
      <c r="V263" t="str">
        <f t="shared" si="44"/>
        <v>Other</v>
      </c>
    </row>
    <row r="264" spans="1:22">
      <c r="A264" s="5" t="s">
        <v>12</v>
      </c>
      <c r="B264" s="2" t="s">
        <v>396</v>
      </c>
      <c r="C264">
        <f t="shared" si="36"/>
        <v>2024</v>
      </c>
      <c r="D264" s="2" t="s">
        <v>14</v>
      </c>
      <c r="E264" s="3" t="s">
        <v>15</v>
      </c>
      <c r="F264" t="str">
        <f t="shared" si="37"/>
        <v>73</v>
      </c>
      <c r="G264" s="2" t="s">
        <v>398</v>
      </c>
      <c r="H264" t="str">
        <f t="shared" si="38"/>
        <v xml:space="preserve">STEEL </v>
      </c>
      <c r="I264" t="str" cm="1">
        <f t="array" ref="I264">IFERROR(INDEX(_xlfn.TEXTSPLIT(E264," "),1), "")</f>
        <v>73239990</v>
      </c>
      <c r="J264" t="s">
        <v>2794</v>
      </c>
      <c r="K264" t="str" cm="1">
        <f t="array" ref="K264">IF(ISERROR(SEARCH("QTY:", G264)), IF(ISERROR(SEARCH("TOTAL ", G264)), Raw [1]Data!N264, TRIM(MID(G264, SEARCH("TOTAL ", G264)+6, SEARCH(" ", G264&amp;" ", SEARCH("TOTAL ", G264)+6) - SEARCH("TOTAL ", G264) - 6))), TRIM(MID(G264, SEARCH("QTY:", G264)+4, SEARCH(" ", G264, SEARCH("QTY:", G264)+4) - SEARCH("QTY:", G264) - 4)))</f>
        <v/>
      </c>
      <c r="M264" t="str">
        <f t="shared" si="39"/>
        <v/>
      </c>
      <c r="N264">
        <f t="shared" si="40"/>
        <v>0</v>
      </c>
      <c r="O264" t="str" cm="1">
        <f t="array" ref="O264">IF(ISERROR(SEARCH("USD ", G264)), Raw [1]Data!S264, TRIM(MID(G264, SEARCH("USD ", G264)+4, SEARCH(" ", G264&amp;" ", SEARCH("USD ", G264)+4) - SEARCH("USD ", G264) - 4)))</f>
        <v>0.4444</v>
      </c>
      <c r="P264" t="e">
        <f t="shared" si="41"/>
        <v>#VALUE!</v>
      </c>
      <c r="Q264" t="e" cm="1">
        <f t="array" ref="Q264">Raw [1]Data!P264</f>
        <v>#NAME?</v>
      </c>
      <c r="R264" t="e" cm="1">
        <f t="array" ref="R264">Raw [1]Data!Q264</f>
        <v>#NAME?</v>
      </c>
      <c r="S264" t="e" cm="1">
        <f t="array" ref="S264">Raw [1]Data!T264</f>
        <v>#NAME?</v>
      </c>
      <c r="T264" t="e">
        <f t="shared" si="42"/>
        <v>#NAME?</v>
      </c>
      <c r="U264" t="e">
        <f t="shared" si="43"/>
        <v>#NAME?</v>
      </c>
      <c r="V264" t="str">
        <f t="shared" si="44"/>
        <v>Other</v>
      </c>
    </row>
    <row r="265" spans="1:22">
      <c r="A265" s="5" t="s">
        <v>12</v>
      </c>
      <c r="B265" s="2" t="s">
        <v>399</v>
      </c>
      <c r="C265">
        <f t="shared" si="36"/>
        <v>2024</v>
      </c>
      <c r="D265" s="2" t="s">
        <v>14</v>
      </c>
      <c r="E265" s="3" t="s">
        <v>15</v>
      </c>
      <c r="F265" t="str">
        <f t="shared" si="37"/>
        <v>73</v>
      </c>
      <c r="G265" s="2" t="s">
        <v>400</v>
      </c>
      <c r="H265" t="str">
        <f t="shared" si="38"/>
        <v xml:space="preserve">MILD </v>
      </c>
      <c r="I265" t="str" cm="1">
        <f t="array" ref="I265">IFERROR(INDEX(_xlfn.TEXTSPLIT(E265," "),1), "")</f>
        <v>73239990</v>
      </c>
      <c r="J265" t="s">
        <v>2835</v>
      </c>
      <c r="K265" t="str" cm="1">
        <f t="array" ref="K265">IF(ISERROR(SEARCH("QTY:", G265)), IF(ISERROR(SEARCH("TOTAL ", G265)), Raw [1]Data!N265, TRIM(MID(G265, SEARCH("TOTAL ", G265)+6, SEARCH(" ", G265&amp;" ", SEARCH("TOTAL ", G265)+6) - SEARCH("TOTAL ", G265) - 6))), TRIM(MID(G265, SEARCH("QTY:", G265)+4, SEARCH(" ", G265, SEARCH("QTY:", G265)+4) - SEARCH("QTY:", G265) - 4)))</f>
        <v/>
      </c>
      <c r="M265" t="str">
        <f t="shared" si="39"/>
        <v/>
      </c>
      <c r="N265">
        <f t="shared" si="40"/>
        <v>0</v>
      </c>
      <c r="O265" t="e" cm="1">
        <f t="array" ref="O265">IF(ISERROR(SEARCH("USD ", G265)), Raw [1]Data!S265, TRIM(MID(G265, SEARCH("USD ", G265)+4, SEARCH(" ", G265&amp;" ", SEARCH("USD ", G265)+4) - SEARCH("USD ", G265) - 4)))</f>
        <v>#NAME?</v>
      </c>
      <c r="P265" t="e">
        <f t="shared" si="41"/>
        <v>#NAME?</v>
      </c>
      <c r="Q265" t="e" cm="1">
        <f t="array" ref="Q265">Raw [1]Data!P265</f>
        <v>#NAME?</v>
      </c>
      <c r="R265" t="e" cm="1">
        <f t="array" ref="R265">Raw [1]Data!Q265</f>
        <v>#NAME?</v>
      </c>
      <c r="S265" t="e" cm="1">
        <f t="array" ref="S265">Raw [1]Data!T265</f>
        <v>#NAME?</v>
      </c>
      <c r="T265" t="e">
        <f t="shared" si="42"/>
        <v>#NAME?</v>
      </c>
      <c r="U265" t="e">
        <f t="shared" si="43"/>
        <v>#NAME?</v>
      </c>
      <c r="V265" t="str">
        <f t="shared" si="44"/>
        <v>Other</v>
      </c>
    </row>
    <row r="266" spans="1:22">
      <c r="A266" s="5" t="s">
        <v>12</v>
      </c>
      <c r="B266" s="2" t="s">
        <v>401</v>
      </c>
      <c r="C266">
        <f t="shared" si="36"/>
        <v>2024</v>
      </c>
      <c r="D266" s="2" t="s">
        <v>14</v>
      </c>
      <c r="E266" s="3" t="s">
        <v>18</v>
      </c>
      <c r="F266" t="str">
        <f t="shared" si="37"/>
        <v>73</v>
      </c>
      <c r="G266" s="2" t="s">
        <v>402</v>
      </c>
      <c r="H266" t="str">
        <f t="shared" si="38"/>
        <v xml:space="preserve">STEEL </v>
      </c>
      <c r="I266" t="str" cm="1">
        <f t="array" ref="I266">IFERROR(INDEX(_xlfn.TEXTSPLIT(E266," "),1), "")</f>
        <v>73231000</v>
      </c>
      <c r="J266" t="s">
        <v>2800</v>
      </c>
      <c r="K266" t="str" cm="1">
        <f t="array" ref="K266">IF(ISERROR(SEARCH("QTY:", G266)), IF(ISERROR(SEARCH("TOTAL ", G266)), Raw [1]Data!N266, TRIM(MID(G266, SEARCH("TOTAL ", G266)+6, SEARCH(" ", G266&amp;" ", SEARCH("TOTAL ", G266)+6) - SEARCH("TOTAL ", G266) - 6))), TRIM(MID(G266, SEARCH("QTY:", G266)+4, SEARCH(" ", G266, SEARCH("QTY:", G266)+4) - SEARCH("QTY:", G266) - 4)))</f>
        <v/>
      </c>
      <c r="M266" t="str">
        <f t="shared" si="39"/>
        <v/>
      </c>
      <c r="N266">
        <f t="shared" si="40"/>
        <v>0</v>
      </c>
      <c r="O266" t="str" cm="1">
        <f t="array" ref="O266">IF(ISERROR(SEARCH("USD ", G266)), Raw [1]Data!S266, TRIM(MID(G266, SEARCH("USD ", G266)+4, SEARCH(" ", G266&amp;" ", SEARCH("USD ", G266)+4) - SEARCH("USD ", G266) - 4)))</f>
        <v>0.151</v>
      </c>
      <c r="P266" t="e">
        <f t="shared" si="41"/>
        <v>#VALUE!</v>
      </c>
      <c r="Q266" t="e" cm="1">
        <f t="array" ref="Q266">Raw [1]Data!P266</f>
        <v>#NAME?</v>
      </c>
      <c r="R266" t="e" cm="1">
        <f t="array" ref="R266">Raw [1]Data!Q266</f>
        <v>#NAME?</v>
      </c>
      <c r="S266" t="e" cm="1">
        <f t="array" ref="S266">Raw [1]Data!T266</f>
        <v>#NAME?</v>
      </c>
      <c r="T266" t="e">
        <f t="shared" si="42"/>
        <v>#NAME?</v>
      </c>
      <c r="U266" t="e">
        <f t="shared" si="43"/>
        <v>#NAME?</v>
      </c>
      <c r="V266" t="str">
        <f t="shared" si="44"/>
        <v>Other</v>
      </c>
    </row>
    <row r="267" spans="1:22">
      <c r="A267" s="5" t="s">
        <v>12</v>
      </c>
      <c r="B267" s="2" t="s">
        <v>403</v>
      </c>
      <c r="C267">
        <f t="shared" si="36"/>
        <v>2024</v>
      </c>
      <c r="D267" s="2" t="s">
        <v>14</v>
      </c>
      <c r="E267" s="3" t="s">
        <v>18</v>
      </c>
      <c r="F267" t="str">
        <f t="shared" si="37"/>
        <v>73</v>
      </c>
      <c r="G267" s="2" t="s">
        <v>404</v>
      </c>
      <c r="H267" t="str">
        <f t="shared" si="38"/>
        <v xml:space="preserve">STEEL </v>
      </c>
      <c r="I267" t="str" cm="1">
        <f t="array" ref="I267">IFERROR(INDEX(_xlfn.TEXTSPLIT(E267," "),1), "")</f>
        <v>73231000</v>
      </c>
      <c r="J267" t="s">
        <v>2795</v>
      </c>
      <c r="K267" t="str" cm="1">
        <f t="array" ref="K267">IF(ISERROR(SEARCH("QTY:", G267)), IF(ISERROR(SEARCH("TOTAL ", G267)), Raw [1]Data!N267, TRIM(MID(G267, SEARCH("TOTAL ", G267)+6, SEARCH(" ", G267&amp;" ", SEARCH("TOTAL ", G267)+6) - SEARCH("TOTAL ", G267) - 6))), TRIM(MID(G267, SEARCH("QTY:", G267)+4, SEARCH(" ", G267, SEARCH("QTY:", G267)+4) - SEARCH("QTY:", G267) - 4)))</f>
        <v/>
      </c>
      <c r="M267" t="str">
        <f t="shared" si="39"/>
        <v/>
      </c>
      <c r="N267">
        <f t="shared" si="40"/>
        <v>0</v>
      </c>
      <c r="O267" t="e" cm="1">
        <f t="array" ref="O267">IF(ISERROR(SEARCH("USD ", G267)), Raw [1]Data!S267, TRIM(MID(G267, SEARCH("USD ", G267)+4, SEARCH(" ", G267&amp;" ", SEARCH("USD ", G267)+4) - SEARCH("USD ", G267) - 4)))</f>
        <v>#NAME?</v>
      </c>
      <c r="P267" t="e">
        <f t="shared" si="41"/>
        <v>#NAME?</v>
      </c>
      <c r="Q267" t="e" cm="1">
        <f t="array" ref="Q267">Raw [1]Data!P267</f>
        <v>#NAME?</v>
      </c>
      <c r="R267" t="e" cm="1">
        <f t="array" ref="R267">Raw [1]Data!Q267</f>
        <v>#NAME?</v>
      </c>
      <c r="S267" t="e" cm="1">
        <f t="array" ref="S267">Raw [1]Data!T267</f>
        <v>#NAME?</v>
      </c>
      <c r="T267" t="e">
        <f t="shared" si="42"/>
        <v>#NAME?</v>
      </c>
      <c r="U267" t="e">
        <f t="shared" si="43"/>
        <v>#NAME?</v>
      </c>
      <c r="V267" t="str">
        <f t="shared" si="44"/>
        <v>Other</v>
      </c>
    </row>
    <row r="268" spans="1:22">
      <c r="A268" s="5" t="s">
        <v>12</v>
      </c>
      <c r="B268" s="2" t="s">
        <v>403</v>
      </c>
      <c r="C268">
        <f t="shared" si="36"/>
        <v>2024</v>
      </c>
      <c r="D268" s="2" t="s">
        <v>14</v>
      </c>
      <c r="E268" s="3" t="s">
        <v>15</v>
      </c>
      <c r="F268" t="str">
        <f t="shared" si="37"/>
        <v>73</v>
      </c>
      <c r="G268" s="2" t="s">
        <v>405</v>
      </c>
      <c r="H268" t="str">
        <f t="shared" si="38"/>
        <v xml:space="preserve">STEEL </v>
      </c>
      <c r="I268" t="str" cm="1">
        <f t="array" ref="I268">IFERROR(INDEX(_xlfn.TEXTSPLIT(E268," "),1), "")</f>
        <v>73239990</v>
      </c>
      <c r="J268" t="s">
        <v>2835</v>
      </c>
      <c r="K268" t="str" cm="1">
        <f t="array" ref="K268">IF(ISERROR(SEARCH("QTY:", G268)), IF(ISERROR(SEARCH("TOTAL ", G268)), Raw [1]Data!N268, TRIM(MID(G268, SEARCH("TOTAL ", G268)+6, SEARCH(" ", G268&amp;" ", SEARCH("TOTAL ", G268)+6) - SEARCH("TOTAL ", G268) - 6))), TRIM(MID(G268, SEARCH("QTY:", G268)+4, SEARCH(" ", G268, SEARCH("QTY:", G268)+4) - SEARCH("QTY:", G268) - 4)))</f>
        <v/>
      </c>
      <c r="M268" t="str">
        <f t="shared" si="39"/>
        <v/>
      </c>
      <c r="N268">
        <f t="shared" si="40"/>
        <v>0</v>
      </c>
      <c r="O268" t="str" cm="1">
        <f t="array" ref="O268">IF(ISERROR(SEARCH("USD ", G268)), Raw [1]Data!S268, TRIM(MID(G268, SEARCH("USD ", G268)+4, SEARCH(" ", G268&amp;" ", SEARCH("USD ", G268)+4) - SEARCH("USD ", G268) - 4)))</f>
        <v>1.0347</v>
      </c>
      <c r="P268" t="e">
        <f t="shared" si="41"/>
        <v>#VALUE!</v>
      </c>
      <c r="Q268" t="e" cm="1">
        <f t="array" ref="Q268">Raw [1]Data!P268</f>
        <v>#NAME?</v>
      </c>
      <c r="R268" t="e" cm="1">
        <f t="array" ref="R268">Raw [1]Data!Q268</f>
        <v>#NAME?</v>
      </c>
      <c r="S268" t="e" cm="1">
        <f t="array" ref="S268">Raw [1]Data!T268</f>
        <v>#NAME?</v>
      </c>
      <c r="T268" t="e">
        <f t="shared" si="42"/>
        <v>#NAME?</v>
      </c>
      <c r="U268" t="e">
        <f t="shared" si="43"/>
        <v>#NAME?</v>
      </c>
      <c r="V268" t="str">
        <f t="shared" si="44"/>
        <v>Other</v>
      </c>
    </row>
    <row r="269" spans="1:22">
      <c r="A269" s="5" t="s">
        <v>12</v>
      </c>
      <c r="B269" s="2" t="s">
        <v>403</v>
      </c>
      <c r="C269">
        <f t="shared" si="36"/>
        <v>2024</v>
      </c>
      <c r="D269" s="2" t="s">
        <v>14</v>
      </c>
      <c r="E269" s="3" t="s">
        <v>15</v>
      </c>
      <c r="F269" t="str">
        <f t="shared" si="37"/>
        <v>73</v>
      </c>
      <c r="G269" s="2" t="s">
        <v>406</v>
      </c>
      <c r="H269" t="str">
        <f t="shared" si="38"/>
        <v xml:space="preserve">STEEL </v>
      </c>
      <c r="I269" t="str" cm="1">
        <f t="array" ref="I269">IFERROR(INDEX(_xlfn.TEXTSPLIT(E269," "),1), "")</f>
        <v>73239990</v>
      </c>
      <c r="J269" t="s">
        <v>2835</v>
      </c>
      <c r="K269" t="str" cm="1">
        <f t="array" ref="K269">IF(ISERROR(SEARCH("QTY:", G269)), IF(ISERROR(SEARCH("TOTAL ", G269)), Raw [1]Data!N269, TRIM(MID(G269, SEARCH("TOTAL ", G269)+6, SEARCH(" ", G269&amp;" ", SEARCH("TOTAL ", G269)+6) - SEARCH("TOTAL ", G269) - 6))), TRIM(MID(G269, SEARCH("QTY:", G269)+4, SEARCH(" ", G269, SEARCH("QTY:", G269)+4) - SEARCH("QTY:", G269) - 4)))</f>
        <v/>
      </c>
      <c r="M269" t="str">
        <f t="shared" si="39"/>
        <v/>
      </c>
      <c r="N269">
        <f t="shared" si="40"/>
        <v>0</v>
      </c>
      <c r="O269" t="e" cm="1">
        <f t="array" ref="O269">IF(ISERROR(SEARCH("USD ", G269)), Raw [1]Data!S269, TRIM(MID(G269, SEARCH("USD ", G269)+4, SEARCH(" ", G269&amp;" ", SEARCH("USD ", G269)+4) - SEARCH("USD ", G269) - 4)))</f>
        <v>#NAME?</v>
      </c>
      <c r="P269" t="e">
        <f t="shared" si="41"/>
        <v>#NAME?</v>
      </c>
      <c r="Q269" t="e" cm="1">
        <f t="array" ref="Q269">Raw [1]Data!P269</f>
        <v>#NAME?</v>
      </c>
      <c r="R269" t="e" cm="1">
        <f t="array" ref="R269">Raw [1]Data!Q269</f>
        <v>#NAME?</v>
      </c>
      <c r="S269" t="e" cm="1">
        <f t="array" ref="S269">Raw [1]Data!T269</f>
        <v>#NAME?</v>
      </c>
      <c r="T269" t="e">
        <f t="shared" si="42"/>
        <v>#NAME?</v>
      </c>
      <c r="U269" t="e">
        <f t="shared" si="43"/>
        <v>#NAME?</v>
      </c>
      <c r="V269" t="str">
        <f t="shared" si="44"/>
        <v>Other</v>
      </c>
    </row>
    <row r="270" spans="1:22">
      <c r="A270" s="5" t="s">
        <v>12</v>
      </c>
      <c r="B270" s="2" t="s">
        <v>403</v>
      </c>
      <c r="C270">
        <f t="shared" si="36"/>
        <v>2024</v>
      </c>
      <c r="D270" s="2" t="s">
        <v>14</v>
      </c>
      <c r="E270" s="3" t="s">
        <v>15</v>
      </c>
      <c r="F270" t="str">
        <f t="shared" si="37"/>
        <v>73</v>
      </c>
      <c r="G270" s="2" t="s">
        <v>407</v>
      </c>
      <c r="H270" t="str">
        <f t="shared" si="38"/>
        <v xml:space="preserve">STEEL </v>
      </c>
      <c r="I270" t="str" cm="1">
        <f t="array" ref="I270">IFERROR(INDEX(_xlfn.TEXTSPLIT(E270," "),1), "")</f>
        <v>73239990</v>
      </c>
      <c r="J270" t="s">
        <v>2844</v>
      </c>
      <c r="K270" t="str" cm="1">
        <f t="array" ref="K270">IF(ISERROR(SEARCH("QTY:", G270)), IF(ISERROR(SEARCH("TOTAL ", G270)), Raw [1]Data!N270, TRIM(MID(G270, SEARCH("TOTAL ", G270)+6, SEARCH(" ", G270&amp;" ", SEARCH("TOTAL ", G270)+6) - SEARCH("TOTAL ", G270) - 6))), TRIM(MID(G270, SEARCH("QTY:", G270)+4, SEARCH(" ", G270, SEARCH("QTY:", G270)+4) - SEARCH("QTY:", G270) - 4)))</f>
        <v/>
      </c>
      <c r="M270" t="str">
        <f t="shared" si="39"/>
        <v/>
      </c>
      <c r="N270">
        <f t="shared" si="40"/>
        <v>0</v>
      </c>
      <c r="O270" t="str" cm="1">
        <f t="array" ref="O270">IF(ISERROR(SEARCH("USD ", G270)), Raw [1]Data!S270, TRIM(MID(G270, SEARCH("USD ", G270)+4, SEARCH(" ", G270&amp;" ", SEARCH("USD ", G270)+4) - SEARCH("USD ", G270) - 4)))</f>
        <v>0.2791</v>
      </c>
      <c r="P270" t="e">
        <f t="shared" si="41"/>
        <v>#VALUE!</v>
      </c>
      <c r="Q270" t="e" cm="1">
        <f t="array" ref="Q270">Raw [1]Data!P270</f>
        <v>#NAME?</v>
      </c>
      <c r="R270" t="e" cm="1">
        <f t="array" ref="R270">Raw [1]Data!Q270</f>
        <v>#NAME?</v>
      </c>
      <c r="S270" t="e" cm="1">
        <f t="array" ref="S270">Raw [1]Data!T270</f>
        <v>#NAME?</v>
      </c>
      <c r="T270" t="e">
        <f t="shared" si="42"/>
        <v>#NAME?</v>
      </c>
      <c r="U270" t="e">
        <f t="shared" si="43"/>
        <v>#NAME?</v>
      </c>
      <c r="V270" t="str">
        <f t="shared" si="44"/>
        <v>Other</v>
      </c>
    </row>
    <row r="271" spans="1:22">
      <c r="A271" s="5" t="s">
        <v>12</v>
      </c>
      <c r="B271" s="2" t="s">
        <v>408</v>
      </c>
      <c r="C271">
        <f t="shared" si="36"/>
        <v>2024</v>
      </c>
      <c r="D271" s="2" t="s">
        <v>14</v>
      </c>
      <c r="E271" s="3" t="s">
        <v>15</v>
      </c>
      <c r="F271" t="str">
        <f t="shared" si="37"/>
        <v>73</v>
      </c>
      <c r="G271" s="2" t="s">
        <v>409</v>
      </c>
      <c r="H271" t="str">
        <f t="shared" si="38"/>
        <v xml:space="preserve">STEEL </v>
      </c>
      <c r="I271" t="str" cm="1">
        <f t="array" ref="I271">IFERROR(INDEX(_xlfn.TEXTSPLIT(E271," "),1), "")</f>
        <v>73239990</v>
      </c>
      <c r="J271" t="s">
        <v>2849</v>
      </c>
      <c r="K271" t="str" cm="1">
        <f t="array" ref="K271">IF(ISERROR(SEARCH("QTY:", G271)), IF(ISERROR(SEARCH("TOTAL ", G271)), Raw [1]Data!N271, TRIM(MID(G271, SEARCH("TOTAL ", G271)+6, SEARCH(" ", G271&amp;" ", SEARCH("TOTAL ", G271)+6) - SEARCH("TOTAL ", G271) - 6))), TRIM(MID(G271, SEARCH("QTY:", G271)+4, SEARCH(" ", G271, SEARCH("QTY:", G271)+4) - SEARCH("QTY:", G271) - 4)))</f>
        <v>13932</v>
      </c>
      <c r="M271" t="str">
        <f t="shared" si="39"/>
        <v>13932</v>
      </c>
      <c r="N271">
        <f t="shared" si="40"/>
        <v>0</v>
      </c>
      <c r="O271" t="str" cm="1">
        <f t="array" ref="O271">IF(ISERROR(SEARCH("USD ", G271)), Raw [1]Data!S271, TRIM(MID(G271, SEARCH("USD ", G271)+4, SEARCH(" ", G271&amp;" ", SEARCH("USD ", G271)+4) - SEARCH("USD ", G271) - 4)))</f>
        <v>0.4450</v>
      </c>
      <c r="P271">
        <f t="shared" si="41"/>
        <v>6199.74</v>
      </c>
      <c r="Q271" t="e" cm="1">
        <f t="array" ref="Q271">Raw [1]Data!P271</f>
        <v>#NAME?</v>
      </c>
      <c r="R271" t="e" cm="1">
        <f t="array" ref="R271">Raw [1]Data!Q271</f>
        <v>#NAME?</v>
      </c>
      <c r="S271" t="e" cm="1">
        <f t="array" ref="S271">Raw [1]Data!T271</f>
        <v>#NAME?</v>
      </c>
      <c r="T271" t="e">
        <f t="shared" si="42"/>
        <v>#NAME?</v>
      </c>
      <c r="U271" t="e">
        <f t="shared" si="43"/>
        <v>#NAME?</v>
      </c>
      <c r="V271" t="str">
        <f t="shared" si="44"/>
        <v>Other</v>
      </c>
    </row>
    <row r="272" spans="1:22">
      <c r="A272" s="5" t="s">
        <v>12</v>
      </c>
      <c r="B272" s="2" t="s">
        <v>410</v>
      </c>
      <c r="C272">
        <f t="shared" si="36"/>
        <v>2024</v>
      </c>
      <c r="D272" s="2" t="s">
        <v>14</v>
      </c>
      <c r="E272" s="3" t="s">
        <v>15</v>
      </c>
      <c r="F272" t="str">
        <f t="shared" si="37"/>
        <v>73</v>
      </c>
      <c r="G272" s="2" t="s">
        <v>411</v>
      </c>
      <c r="H272" t="str">
        <f t="shared" si="38"/>
        <v xml:space="preserve">STEEL </v>
      </c>
      <c r="I272" t="str" cm="1">
        <f t="array" ref="I272">IFERROR(INDEX(_xlfn.TEXTSPLIT(E272," "),1), "")</f>
        <v>73239990</v>
      </c>
      <c r="J272" t="s">
        <v>2835</v>
      </c>
      <c r="K272" t="str" cm="1">
        <f t="array" ref="K272">IF(ISERROR(SEARCH("QTY:", G272)), IF(ISERROR(SEARCH("TOTAL ", G272)), Raw [1]Data!N272, TRIM(MID(G272, SEARCH("TOTAL ", G272)+6, SEARCH(" ", G272&amp;" ", SEARCH("TOTAL ", G272)+6) - SEARCH("TOTAL ", G272) - 6))), TRIM(MID(G272, SEARCH("QTY:", G272)+4, SEARCH(" ", G272, SEARCH("QTY:", G272)+4) - SEARCH("QTY:", G272) - 4)))</f>
        <v/>
      </c>
      <c r="M272" t="str">
        <f t="shared" si="39"/>
        <v/>
      </c>
      <c r="N272">
        <f t="shared" si="40"/>
        <v>0</v>
      </c>
      <c r="O272" t="e" cm="1">
        <f t="array" ref="O272">IF(ISERROR(SEARCH("USD ", G272)), Raw [1]Data!S272, TRIM(MID(G272, SEARCH("USD ", G272)+4, SEARCH(" ", G272&amp;" ", SEARCH("USD ", G272)+4) - SEARCH("USD ", G272) - 4)))</f>
        <v>#NAME?</v>
      </c>
      <c r="P272" t="e">
        <f t="shared" si="41"/>
        <v>#NAME?</v>
      </c>
      <c r="Q272" t="e" cm="1">
        <f t="array" ref="Q272">Raw [1]Data!P272</f>
        <v>#NAME?</v>
      </c>
      <c r="R272" t="e" cm="1">
        <f t="array" ref="R272">Raw [1]Data!Q272</f>
        <v>#NAME?</v>
      </c>
      <c r="S272" t="e" cm="1">
        <f t="array" ref="S272">Raw [1]Data!T272</f>
        <v>#NAME?</v>
      </c>
      <c r="T272" t="e">
        <f t="shared" si="42"/>
        <v>#NAME?</v>
      </c>
      <c r="U272" t="e">
        <f t="shared" si="43"/>
        <v>#NAME?</v>
      </c>
      <c r="V272" t="str">
        <f t="shared" si="44"/>
        <v>Other</v>
      </c>
    </row>
    <row r="273" spans="1:22">
      <c r="A273" s="5" t="s">
        <v>12</v>
      </c>
      <c r="B273" s="2" t="s">
        <v>410</v>
      </c>
      <c r="C273">
        <f t="shared" si="36"/>
        <v>2024</v>
      </c>
      <c r="D273" s="2" t="s">
        <v>14</v>
      </c>
      <c r="E273" s="3" t="s">
        <v>15</v>
      </c>
      <c r="F273" t="str">
        <f t="shared" si="37"/>
        <v>73</v>
      </c>
      <c r="G273" s="2" t="s">
        <v>412</v>
      </c>
      <c r="H273" t="str">
        <f t="shared" si="38"/>
        <v xml:space="preserve">STEEL </v>
      </c>
      <c r="I273" t="str" cm="1">
        <f t="array" ref="I273">IFERROR(INDEX(_xlfn.TEXTSPLIT(E273," "),1), "")</f>
        <v>73239990</v>
      </c>
      <c r="J273" t="s">
        <v>2835</v>
      </c>
      <c r="K273" t="str" cm="1">
        <f t="array" ref="K273">IF(ISERROR(SEARCH("QTY:", G273)), IF(ISERROR(SEARCH("TOTAL ", G273)), Raw [1]Data!N273, TRIM(MID(G273, SEARCH("TOTAL ", G273)+6, SEARCH(" ", G273&amp;" ", SEARCH("TOTAL ", G273)+6) - SEARCH("TOTAL ", G273) - 6))), TRIM(MID(G273, SEARCH("QTY:", G273)+4, SEARCH(" ", G273, SEARCH("QTY:", G273)+4) - SEARCH("QTY:", G273) - 4)))</f>
        <v/>
      </c>
      <c r="M273" t="str">
        <f t="shared" si="39"/>
        <v/>
      </c>
      <c r="N273">
        <f t="shared" si="40"/>
        <v>0</v>
      </c>
      <c r="O273" t="str" cm="1">
        <f t="array" ref="O273">IF(ISERROR(SEARCH("USD ", G273)), Raw [1]Data!S273, TRIM(MID(G273, SEARCH("USD ", G273)+4, SEARCH(" ", G273&amp;" ", SEARCH("USD ", G273)+4) - SEARCH("USD ", G273) - 4)))</f>
        <v>2.960</v>
      </c>
      <c r="P273" t="e">
        <f t="shared" si="41"/>
        <v>#VALUE!</v>
      </c>
      <c r="Q273" t="e" cm="1">
        <f t="array" ref="Q273">Raw [1]Data!P273</f>
        <v>#NAME?</v>
      </c>
      <c r="R273" t="e" cm="1">
        <f t="array" ref="R273">Raw [1]Data!Q273</f>
        <v>#NAME?</v>
      </c>
      <c r="S273" t="e" cm="1">
        <f t="array" ref="S273">Raw [1]Data!T273</f>
        <v>#NAME?</v>
      </c>
      <c r="T273" t="e">
        <f t="shared" si="42"/>
        <v>#NAME?</v>
      </c>
      <c r="U273" t="e">
        <f t="shared" si="43"/>
        <v>#NAME?</v>
      </c>
      <c r="V273" t="str">
        <f t="shared" si="44"/>
        <v>Other</v>
      </c>
    </row>
    <row r="274" spans="1:22">
      <c r="A274" s="5" t="s">
        <v>12</v>
      </c>
      <c r="B274" s="2" t="s">
        <v>410</v>
      </c>
      <c r="C274">
        <f t="shared" si="36"/>
        <v>2024</v>
      </c>
      <c r="D274" s="2" t="s">
        <v>14</v>
      </c>
      <c r="E274" s="3" t="s">
        <v>15</v>
      </c>
      <c r="F274" t="str">
        <f t="shared" si="37"/>
        <v>73</v>
      </c>
      <c r="G274" s="2" t="s">
        <v>413</v>
      </c>
      <c r="H274" t="str">
        <f t="shared" si="38"/>
        <v xml:space="preserve">STEEL </v>
      </c>
      <c r="I274" t="str" cm="1">
        <f t="array" ref="I274">IFERROR(INDEX(_xlfn.TEXTSPLIT(E274," "),1), "")</f>
        <v>73239990</v>
      </c>
      <c r="J274" t="s">
        <v>2835</v>
      </c>
      <c r="K274" t="str" cm="1">
        <f t="array" ref="K274">IF(ISERROR(SEARCH("QTY:", G274)), IF(ISERROR(SEARCH("TOTAL ", G274)), Raw [1]Data!N274, TRIM(MID(G274, SEARCH("TOTAL ", G274)+6, SEARCH(" ", G274&amp;" ", SEARCH("TOTAL ", G274)+6) - SEARCH("TOTAL ", G274) - 6))), TRIM(MID(G274, SEARCH("QTY:", G274)+4, SEARCH(" ", G274, SEARCH("QTY:", G274)+4) - SEARCH("QTY:", G274) - 4)))</f>
        <v/>
      </c>
      <c r="M274" t="str">
        <f t="shared" si="39"/>
        <v/>
      </c>
      <c r="N274">
        <f t="shared" si="40"/>
        <v>0</v>
      </c>
      <c r="O274" t="str" cm="1">
        <f t="array" ref="O274">IF(ISERROR(SEARCH("USD ", G274)), Raw [1]Data!S274, TRIM(MID(G274, SEARCH("USD ", G274)+4, SEARCH(" ", G274&amp;" ", SEARCH("USD ", G274)+4) - SEARCH("USD ", G274) - 4)))</f>
        <v>1.930</v>
      </c>
      <c r="P274" t="e">
        <f t="shared" si="41"/>
        <v>#VALUE!</v>
      </c>
      <c r="Q274" t="e" cm="1">
        <f t="array" ref="Q274">Raw [1]Data!P274</f>
        <v>#NAME?</v>
      </c>
      <c r="R274" t="e" cm="1">
        <f t="array" ref="R274">Raw [1]Data!Q274</f>
        <v>#NAME?</v>
      </c>
      <c r="S274" t="e" cm="1">
        <f t="array" ref="S274">Raw [1]Data!T274</f>
        <v>#NAME?</v>
      </c>
      <c r="T274" t="e">
        <f t="shared" si="42"/>
        <v>#NAME?</v>
      </c>
      <c r="U274" t="e">
        <f t="shared" si="43"/>
        <v>#NAME?</v>
      </c>
      <c r="V274" t="str">
        <f t="shared" si="44"/>
        <v>Other</v>
      </c>
    </row>
    <row r="275" spans="1:22">
      <c r="A275" s="5" t="s">
        <v>12</v>
      </c>
      <c r="B275" s="2" t="s">
        <v>414</v>
      </c>
      <c r="C275">
        <f t="shared" si="36"/>
        <v>2024</v>
      </c>
      <c r="D275" s="2" t="s">
        <v>14</v>
      </c>
      <c r="E275" s="3" t="s">
        <v>15</v>
      </c>
      <c r="F275" t="str">
        <f t="shared" si="37"/>
        <v>73</v>
      </c>
      <c r="G275" s="2" t="s">
        <v>415</v>
      </c>
      <c r="H275" t="str">
        <f t="shared" si="38"/>
        <v xml:space="preserve">STEEL </v>
      </c>
      <c r="I275" t="str" cm="1">
        <f t="array" ref="I275">IFERROR(INDEX(_xlfn.TEXTSPLIT(E275," "),1), "")</f>
        <v>73239990</v>
      </c>
      <c r="J275" t="s">
        <v>2835</v>
      </c>
      <c r="K275" t="str" cm="1">
        <f t="array" ref="K275">IF(ISERROR(SEARCH("QTY:", G275)), IF(ISERROR(SEARCH("TOTAL ", G275)), Raw [1]Data!N275, TRIM(MID(G275, SEARCH("TOTAL ", G275)+6, SEARCH(" ", G275&amp;" ", SEARCH("TOTAL ", G275)+6) - SEARCH("TOTAL ", G275) - 6))), TRIM(MID(G275, SEARCH("QTY:", G275)+4, SEARCH(" ", G275, SEARCH("QTY:", G275)+4) - SEARCH("QTY:", G275) - 4)))</f>
        <v/>
      </c>
      <c r="M275" t="str">
        <f t="shared" si="39"/>
        <v/>
      </c>
      <c r="N275">
        <f t="shared" si="40"/>
        <v>0</v>
      </c>
      <c r="O275" t="str" cm="1">
        <f t="array" ref="O275">IF(ISERROR(SEARCH("USD ", G275)), Raw [1]Data!S275, TRIM(MID(G275, SEARCH("USD ", G275)+4, SEARCH(" ", G275&amp;" ", SEARCH("USD ", G275)+4) - SEARCH("USD ", G275) - 4)))</f>
        <v>1.598</v>
      </c>
      <c r="P275" t="e">
        <f t="shared" si="41"/>
        <v>#VALUE!</v>
      </c>
      <c r="Q275" t="e" cm="1">
        <f t="array" ref="Q275">Raw [1]Data!P275</f>
        <v>#NAME?</v>
      </c>
      <c r="R275" t="e" cm="1">
        <f t="array" ref="R275">Raw [1]Data!Q275</f>
        <v>#NAME?</v>
      </c>
      <c r="S275" t="e" cm="1">
        <f t="array" ref="S275">Raw [1]Data!T275</f>
        <v>#NAME?</v>
      </c>
      <c r="T275" t="e">
        <f t="shared" si="42"/>
        <v>#NAME?</v>
      </c>
      <c r="U275" t="e">
        <f t="shared" si="43"/>
        <v>#NAME?</v>
      </c>
      <c r="V275" t="str">
        <f t="shared" si="44"/>
        <v>Other</v>
      </c>
    </row>
    <row r="276" spans="1:22">
      <c r="A276" s="5" t="s">
        <v>12</v>
      </c>
      <c r="B276" s="2" t="s">
        <v>414</v>
      </c>
      <c r="C276">
        <f t="shared" si="36"/>
        <v>2024</v>
      </c>
      <c r="D276" s="2" t="s">
        <v>14</v>
      </c>
      <c r="E276" s="3" t="s">
        <v>15</v>
      </c>
      <c r="F276" t="str">
        <f t="shared" si="37"/>
        <v>73</v>
      </c>
      <c r="G276" s="2" t="s">
        <v>416</v>
      </c>
      <c r="H276" t="str">
        <f t="shared" si="38"/>
        <v xml:space="preserve">STEEL </v>
      </c>
      <c r="I276" t="str" cm="1">
        <f t="array" ref="I276">IFERROR(INDEX(_xlfn.TEXTSPLIT(E276," "),1), "")</f>
        <v>73239990</v>
      </c>
      <c r="J276" t="s">
        <v>2835</v>
      </c>
      <c r="K276" t="str" cm="1">
        <f t="array" ref="K276">IF(ISERROR(SEARCH("QTY:", G276)), IF(ISERROR(SEARCH("TOTAL ", G276)), Raw [1]Data!N276, TRIM(MID(G276, SEARCH("TOTAL ", G276)+6, SEARCH(" ", G276&amp;" ", SEARCH("TOTAL ", G276)+6) - SEARCH("TOTAL ", G276) - 6))), TRIM(MID(G276, SEARCH("QTY:", G276)+4, SEARCH(" ", G276, SEARCH("QTY:", G276)+4) - SEARCH("QTY:", G276) - 4)))</f>
        <v/>
      </c>
      <c r="M276" t="str">
        <f t="shared" si="39"/>
        <v/>
      </c>
      <c r="N276">
        <f t="shared" si="40"/>
        <v>0</v>
      </c>
      <c r="O276" t="str" cm="1">
        <f t="array" ref="O276">IF(ISERROR(SEARCH("USD ", G276)), Raw [1]Data!S276, TRIM(MID(G276, SEARCH("USD ", G276)+4, SEARCH(" ", G276&amp;" ", SEARCH("USD ", G276)+4) - SEARCH("USD ", G276) - 4)))</f>
        <v>2.960</v>
      </c>
      <c r="P276" t="e">
        <f t="shared" si="41"/>
        <v>#VALUE!</v>
      </c>
      <c r="Q276" t="e" cm="1">
        <f t="array" ref="Q276">Raw [1]Data!P276</f>
        <v>#NAME?</v>
      </c>
      <c r="R276" t="e" cm="1">
        <f t="array" ref="R276">Raw [1]Data!Q276</f>
        <v>#NAME?</v>
      </c>
      <c r="S276" t="e" cm="1">
        <f t="array" ref="S276">Raw [1]Data!T276</f>
        <v>#NAME?</v>
      </c>
      <c r="T276" t="e">
        <f t="shared" si="42"/>
        <v>#NAME?</v>
      </c>
      <c r="U276" t="e">
        <f t="shared" si="43"/>
        <v>#NAME?</v>
      </c>
      <c r="V276" t="str">
        <f t="shared" si="44"/>
        <v>Other</v>
      </c>
    </row>
    <row r="277" spans="1:22">
      <c r="A277" s="5" t="s">
        <v>12</v>
      </c>
      <c r="B277" s="2" t="s">
        <v>414</v>
      </c>
      <c r="C277">
        <f t="shared" si="36"/>
        <v>2024</v>
      </c>
      <c r="D277" s="2" t="s">
        <v>14</v>
      </c>
      <c r="E277" s="3" t="s">
        <v>15</v>
      </c>
      <c r="F277" t="str">
        <f t="shared" si="37"/>
        <v>73</v>
      </c>
      <c r="G277" s="2" t="s">
        <v>417</v>
      </c>
      <c r="H277" t="str">
        <f t="shared" si="38"/>
        <v xml:space="preserve">STEEL </v>
      </c>
      <c r="I277" t="str" cm="1">
        <f t="array" ref="I277">IFERROR(INDEX(_xlfn.TEXTSPLIT(E277," "),1), "")</f>
        <v>73239990</v>
      </c>
      <c r="J277" t="s">
        <v>2835</v>
      </c>
      <c r="K277" t="str" cm="1">
        <f t="array" ref="K277">IF(ISERROR(SEARCH("QTY:", G277)), IF(ISERROR(SEARCH("TOTAL ", G277)), Raw [1]Data!N277, TRIM(MID(G277, SEARCH("TOTAL ", G277)+6, SEARCH(" ", G277&amp;" ", SEARCH("TOTAL ", G277)+6) - SEARCH("TOTAL ", G277) - 6))), TRIM(MID(G277, SEARCH("QTY:", G277)+4, SEARCH(" ", G277, SEARCH("QTY:", G277)+4) - SEARCH("QTY:", G277) - 4)))</f>
        <v/>
      </c>
      <c r="M277" t="str">
        <f t="shared" si="39"/>
        <v/>
      </c>
      <c r="N277">
        <f t="shared" si="40"/>
        <v>0</v>
      </c>
      <c r="O277" t="str" cm="1">
        <f t="array" ref="O277">IF(ISERROR(SEARCH("USD ", G277)), Raw [1]Data!S277, TRIM(MID(G277, SEARCH("USD ", G277)+4, SEARCH(" ", G277&amp;" ", SEARCH("USD ", G277)+4) - SEARCH("USD ", G277) - 4)))</f>
        <v>1.930</v>
      </c>
      <c r="P277" t="e">
        <f t="shared" si="41"/>
        <v>#VALUE!</v>
      </c>
      <c r="Q277" t="e" cm="1">
        <f t="array" ref="Q277">Raw [1]Data!P277</f>
        <v>#NAME?</v>
      </c>
      <c r="R277" t="e" cm="1">
        <f t="array" ref="R277">Raw [1]Data!Q277</f>
        <v>#NAME?</v>
      </c>
      <c r="S277" t="e" cm="1">
        <f t="array" ref="S277">Raw [1]Data!T277</f>
        <v>#NAME?</v>
      </c>
      <c r="T277" t="e">
        <f t="shared" si="42"/>
        <v>#NAME?</v>
      </c>
      <c r="U277" t="e">
        <f t="shared" si="43"/>
        <v>#NAME?</v>
      </c>
      <c r="V277" t="str">
        <f t="shared" si="44"/>
        <v>Other</v>
      </c>
    </row>
    <row r="278" spans="1:22">
      <c r="A278" s="5" t="s">
        <v>12</v>
      </c>
      <c r="B278" s="2" t="s">
        <v>414</v>
      </c>
      <c r="C278">
        <f t="shared" si="36"/>
        <v>2024</v>
      </c>
      <c r="D278" s="2" t="s">
        <v>14</v>
      </c>
      <c r="E278" s="3" t="s">
        <v>15</v>
      </c>
      <c r="F278" t="str">
        <f t="shared" si="37"/>
        <v>73</v>
      </c>
      <c r="G278" s="2" t="s">
        <v>418</v>
      </c>
      <c r="H278" t="str">
        <f t="shared" si="38"/>
        <v xml:space="preserve">STEEL </v>
      </c>
      <c r="I278" t="str" cm="1">
        <f t="array" ref="I278">IFERROR(INDEX(_xlfn.TEXTSPLIT(E278," "),1), "")</f>
        <v>73239990</v>
      </c>
      <c r="J278" t="s">
        <v>2835</v>
      </c>
      <c r="K278" t="str" cm="1">
        <f t="array" ref="K278">IF(ISERROR(SEARCH("QTY:", G278)), IF(ISERROR(SEARCH("TOTAL ", G278)), Raw [1]Data!N278, TRIM(MID(G278, SEARCH("TOTAL ", G278)+6, SEARCH(" ", G278&amp;" ", SEARCH("TOTAL ", G278)+6) - SEARCH("TOTAL ", G278) - 6))), TRIM(MID(G278, SEARCH("QTY:", G278)+4, SEARCH(" ", G278, SEARCH("QTY:", G278)+4) - SEARCH("QTY:", G278) - 4)))</f>
        <v/>
      </c>
      <c r="M278" t="str">
        <f t="shared" si="39"/>
        <v/>
      </c>
      <c r="N278">
        <f t="shared" si="40"/>
        <v>0</v>
      </c>
      <c r="O278" t="str" cm="1">
        <f t="array" ref="O278">IF(ISERROR(SEARCH("USD ", G278)), Raw [1]Data!S278, TRIM(MID(G278, SEARCH("USD ", G278)+4, SEARCH(" ", G278&amp;" ", SEARCH("USD ", G278)+4) - SEARCH("USD ", G278) - 4)))</f>
        <v>2.350</v>
      </c>
      <c r="P278" t="e">
        <f t="shared" si="41"/>
        <v>#VALUE!</v>
      </c>
      <c r="Q278" t="e" cm="1">
        <f t="array" ref="Q278">Raw [1]Data!P278</f>
        <v>#NAME?</v>
      </c>
      <c r="R278" t="e" cm="1">
        <f t="array" ref="R278">Raw [1]Data!Q278</f>
        <v>#NAME?</v>
      </c>
      <c r="S278" t="e" cm="1">
        <f t="array" ref="S278">Raw [1]Data!T278</f>
        <v>#NAME?</v>
      </c>
      <c r="T278" t="e">
        <f t="shared" si="42"/>
        <v>#NAME?</v>
      </c>
      <c r="U278" t="e">
        <f t="shared" si="43"/>
        <v>#NAME?</v>
      </c>
      <c r="V278" t="str">
        <f t="shared" si="44"/>
        <v>Other</v>
      </c>
    </row>
    <row r="279" spans="1:22">
      <c r="A279" s="5" t="s">
        <v>12</v>
      </c>
      <c r="B279" s="2" t="s">
        <v>414</v>
      </c>
      <c r="C279">
        <f t="shared" si="36"/>
        <v>2024</v>
      </c>
      <c r="D279" s="2" t="s">
        <v>14</v>
      </c>
      <c r="E279" s="3" t="s">
        <v>15</v>
      </c>
      <c r="F279" t="str">
        <f t="shared" si="37"/>
        <v>73</v>
      </c>
      <c r="G279" s="2" t="s">
        <v>419</v>
      </c>
      <c r="H279" t="str">
        <f t="shared" si="38"/>
        <v xml:space="preserve">DS-25 </v>
      </c>
      <c r="I279" t="str" cm="1">
        <f t="array" ref="I279">IFERROR(INDEX(_xlfn.TEXTSPLIT(E279," "),1), "")</f>
        <v>73239990</v>
      </c>
      <c r="J279" t="s">
        <v>2835</v>
      </c>
      <c r="K279" t="str" cm="1">
        <f t="array" ref="K279">IF(ISERROR(SEARCH("QTY:", G279)), IF(ISERROR(SEARCH("TOTAL ", G279)), Raw [1]Data!N279, TRIM(MID(G279, SEARCH("TOTAL ", G279)+6, SEARCH(" ", G279&amp;" ", SEARCH("TOTAL ", G279)+6) - SEARCH("TOTAL ", G279) - 6))), TRIM(MID(G279, SEARCH("QTY:", G279)+4, SEARCH(" ", G279, SEARCH("QTY:", G279)+4) - SEARCH("QTY:", G279) - 4)))</f>
        <v>51000</v>
      </c>
      <c r="M279" t="str">
        <f t="shared" si="39"/>
        <v>51000</v>
      </c>
      <c r="N279">
        <f t="shared" si="40"/>
        <v>0</v>
      </c>
      <c r="O279" t="e" cm="1">
        <f t="array" ref="O279">IF(ISERROR(SEARCH("USD ", G279)), Raw [1]Data!S279, TRIM(MID(G279, SEARCH("USD ", G279)+4, SEARCH(" ", G279&amp;" ", SEARCH("USD ", G279)+4) - SEARCH("USD ", G279) - 4)))</f>
        <v>#NAME?</v>
      </c>
      <c r="P279" t="e">
        <f t="shared" si="41"/>
        <v>#NAME?</v>
      </c>
      <c r="Q279" t="e" cm="1">
        <f t="array" ref="Q279">Raw [1]Data!P279</f>
        <v>#NAME?</v>
      </c>
      <c r="R279" t="e" cm="1">
        <f t="array" ref="R279">Raw [1]Data!Q279</f>
        <v>#NAME?</v>
      </c>
      <c r="S279" t="e" cm="1">
        <f t="array" ref="S279">Raw [1]Data!T279</f>
        <v>#NAME?</v>
      </c>
      <c r="T279" t="e">
        <f t="shared" si="42"/>
        <v>#NAME?</v>
      </c>
      <c r="U279" t="e">
        <f t="shared" si="43"/>
        <v>#NAME?</v>
      </c>
      <c r="V279" t="str">
        <f t="shared" si="44"/>
        <v>Other</v>
      </c>
    </row>
    <row r="280" spans="1:22">
      <c r="A280" s="5" t="s">
        <v>12</v>
      </c>
      <c r="B280" s="2" t="s">
        <v>420</v>
      </c>
      <c r="C280">
        <f t="shared" si="36"/>
        <v>2024</v>
      </c>
      <c r="D280" s="2" t="s">
        <v>14</v>
      </c>
      <c r="E280" s="3" t="s">
        <v>15</v>
      </c>
      <c r="F280" t="str">
        <f t="shared" si="37"/>
        <v>73</v>
      </c>
      <c r="G280" s="2" t="s">
        <v>421</v>
      </c>
      <c r="H280" t="str">
        <f t="shared" si="38"/>
        <v xml:space="preserve">STEEL </v>
      </c>
      <c r="I280" t="str" cm="1">
        <f t="array" ref="I280">IFERROR(INDEX(_xlfn.TEXTSPLIT(E280," "),1), "")</f>
        <v>73239990</v>
      </c>
      <c r="J280" t="s">
        <v>2835</v>
      </c>
      <c r="K280" t="str" cm="1">
        <f t="array" ref="K280">IF(ISERROR(SEARCH("QTY:", G280)), IF(ISERROR(SEARCH("TOTAL ", G280)), Raw [1]Data!N280, TRIM(MID(G280, SEARCH("TOTAL ", G280)+6, SEARCH(" ", G280&amp;" ", SEARCH("TOTAL ", G280)+6) - SEARCH("TOTAL ", G280) - 6))), TRIM(MID(G280, SEARCH("QTY:", G280)+4, SEARCH(" ", G280, SEARCH("QTY:", G280)+4) - SEARCH("QTY:", G280) - 4)))</f>
        <v>400</v>
      </c>
      <c r="M280" t="str">
        <f t="shared" si="39"/>
        <v>400</v>
      </c>
      <c r="N280">
        <f t="shared" si="40"/>
        <v>0</v>
      </c>
      <c r="O280" t="str" cm="1">
        <f t="array" ref="O280">IF(ISERROR(SEARCH("USD ", G280)), Raw [1]Data!S280, TRIM(MID(G280, SEARCH("USD ", G280)+4, SEARCH(" ", G280&amp;" ", SEARCH("USD ", G280)+4) - SEARCH("USD ", G280) - 4)))</f>
        <v>2.71</v>
      </c>
      <c r="P280">
        <f t="shared" si="41"/>
        <v>1084</v>
      </c>
      <c r="Q280" t="e" cm="1">
        <f t="array" ref="Q280">Raw [1]Data!P280</f>
        <v>#NAME?</v>
      </c>
      <c r="R280" t="e" cm="1">
        <f t="array" ref="R280">Raw [1]Data!Q280</f>
        <v>#NAME?</v>
      </c>
      <c r="S280" t="e" cm="1">
        <f t="array" ref="S280">Raw [1]Data!T280</f>
        <v>#NAME?</v>
      </c>
      <c r="T280" t="e">
        <f t="shared" si="42"/>
        <v>#NAME?</v>
      </c>
      <c r="U280" t="e">
        <f t="shared" si="43"/>
        <v>#NAME?</v>
      </c>
      <c r="V280" t="str">
        <f t="shared" si="44"/>
        <v>Other</v>
      </c>
    </row>
    <row r="281" spans="1:22">
      <c r="A281" s="5" t="s">
        <v>12</v>
      </c>
      <c r="B281" s="2" t="s">
        <v>420</v>
      </c>
      <c r="C281">
        <f t="shared" si="36"/>
        <v>2024</v>
      </c>
      <c r="D281" s="2" t="s">
        <v>14</v>
      </c>
      <c r="E281" s="3" t="s">
        <v>15</v>
      </c>
      <c r="F281" t="str">
        <f t="shared" si="37"/>
        <v>73</v>
      </c>
      <c r="G281" s="2" t="s">
        <v>422</v>
      </c>
      <c r="H281" t="str">
        <f t="shared" si="38"/>
        <v xml:space="preserve">STEEL </v>
      </c>
      <c r="I281" t="str" cm="1">
        <f t="array" ref="I281">IFERROR(INDEX(_xlfn.TEXTSPLIT(E281," "),1), "")</f>
        <v>73239990</v>
      </c>
      <c r="J281" t="s">
        <v>2850</v>
      </c>
      <c r="K281" t="str" cm="1">
        <f t="array" ref="K281">IF(ISERROR(SEARCH("QTY:", G281)), IF(ISERROR(SEARCH("TOTAL ", G281)), Raw [1]Data!N281, TRIM(MID(G281, SEARCH("TOTAL ", G281)+6, SEARCH(" ", G281&amp;" ", SEARCH("TOTAL ", G281)+6) - SEARCH("TOTAL ", G281) - 6))), TRIM(MID(G281, SEARCH("QTY:", G281)+4, SEARCH(" ", G281, SEARCH("QTY:", G281)+4) - SEARCH("QTY:", G281) - 4)))</f>
        <v>960</v>
      </c>
      <c r="M281" t="str">
        <f t="shared" si="39"/>
        <v>960</v>
      </c>
      <c r="N281">
        <f t="shared" si="40"/>
        <v>0</v>
      </c>
      <c r="O281" t="str" cm="1">
        <f t="array" ref="O281">IF(ISERROR(SEARCH("USD ", G281)), Raw [1]Data!S281, TRIM(MID(G281, SEARCH("USD ", G281)+4, SEARCH(" ", G281&amp;" ", SEARCH("USD ", G281)+4) - SEARCH("USD ", G281) - 4)))</f>
        <v>1.18</v>
      </c>
      <c r="P281">
        <f t="shared" si="41"/>
        <v>1132.8</v>
      </c>
      <c r="Q281" t="e" cm="1">
        <f t="array" ref="Q281">Raw [1]Data!P281</f>
        <v>#NAME?</v>
      </c>
      <c r="R281" t="e" cm="1">
        <f t="array" ref="R281">Raw [1]Data!Q281</f>
        <v>#NAME?</v>
      </c>
      <c r="S281" t="e" cm="1">
        <f t="array" ref="S281">Raw [1]Data!T281</f>
        <v>#NAME?</v>
      </c>
      <c r="T281" t="e">
        <f t="shared" si="42"/>
        <v>#NAME?</v>
      </c>
      <c r="U281" t="e">
        <f t="shared" si="43"/>
        <v>#NAME?</v>
      </c>
      <c r="V281" t="str">
        <f t="shared" si="44"/>
        <v>Other</v>
      </c>
    </row>
    <row r="282" spans="1:22">
      <c r="A282" s="5" t="s">
        <v>12</v>
      </c>
      <c r="B282" s="2" t="s">
        <v>420</v>
      </c>
      <c r="C282">
        <f t="shared" si="36"/>
        <v>2024</v>
      </c>
      <c r="D282" s="2" t="s">
        <v>14</v>
      </c>
      <c r="E282" s="3" t="s">
        <v>15</v>
      </c>
      <c r="F282" t="str">
        <f t="shared" si="37"/>
        <v>73</v>
      </c>
      <c r="G282" s="2" t="s">
        <v>423</v>
      </c>
      <c r="H282" t="str">
        <f t="shared" si="38"/>
        <v xml:space="preserve">STEEL </v>
      </c>
      <c r="I282" t="str" cm="1">
        <f t="array" ref="I282">IFERROR(INDEX(_xlfn.TEXTSPLIT(E282," "),1), "")</f>
        <v>73239990</v>
      </c>
      <c r="J282" t="s">
        <v>2835</v>
      </c>
      <c r="K282" t="str" cm="1">
        <f t="array" ref="K282">IF(ISERROR(SEARCH("QTY:", G282)), IF(ISERROR(SEARCH("TOTAL ", G282)), Raw [1]Data!N282, TRIM(MID(G282, SEARCH("TOTAL ", G282)+6, SEARCH(" ", G282&amp;" ", SEARCH("TOTAL ", G282)+6) - SEARCH("TOTAL ", G282) - 6))), TRIM(MID(G282, SEARCH("QTY:", G282)+4, SEARCH(" ", G282, SEARCH("QTY:", G282)+4) - SEARCH("QTY:", G282) - 4)))</f>
        <v>720</v>
      </c>
      <c r="M282" t="str">
        <f t="shared" si="39"/>
        <v>720</v>
      </c>
      <c r="N282">
        <f t="shared" si="40"/>
        <v>0</v>
      </c>
      <c r="O282" t="str" cm="1">
        <f t="array" ref="O282">IF(ISERROR(SEARCH("USD ", G282)), Raw [1]Data!S282, TRIM(MID(G282, SEARCH("USD ", G282)+4, SEARCH(" ", G282&amp;" ", SEARCH("USD ", G282)+4) - SEARCH("USD ", G282) - 4)))</f>
        <v>1.78</v>
      </c>
      <c r="P282">
        <f t="shared" si="41"/>
        <v>1281.5999999999999</v>
      </c>
      <c r="Q282" t="e" cm="1">
        <f t="array" ref="Q282">Raw [1]Data!P282</f>
        <v>#NAME?</v>
      </c>
      <c r="R282" t="e" cm="1">
        <f t="array" ref="R282">Raw [1]Data!Q282</f>
        <v>#NAME?</v>
      </c>
      <c r="S282" t="e" cm="1">
        <f t="array" ref="S282">Raw [1]Data!T282</f>
        <v>#NAME?</v>
      </c>
      <c r="T282" t="e">
        <f t="shared" si="42"/>
        <v>#NAME?</v>
      </c>
      <c r="U282" t="e">
        <f t="shared" si="43"/>
        <v>#NAME?</v>
      </c>
      <c r="V282" t="str">
        <f t="shared" si="44"/>
        <v>Other</v>
      </c>
    </row>
    <row r="283" spans="1:22">
      <c r="A283" s="5" t="s">
        <v>12</v>
      </c>
      <c r="B283" s="2" t="s">
        <v>420</v>
      </c>
      <c r="C283">
        <f t="shared" si="36"/>
        <v>2024</v>
      </c>
      <c r="D283" s="2" t="s">
        <v>14</v>
      </c>
      <c r="E283" s="3" t="s">
        <v>15</v>
      </c>
      <c r="F283" t="str">
        <f t="shared" si="37"/>
        <v>73</v>
      </c>
      <c r="G283" s="2" t="s">
        <v>424</v>
      </c>
      <c r="H283" t="str">
        <f t="shared" si="38"/>
        <v xml:space="preserve">STEEL </v>
      </c>
      <c r="I283" t="str" cm="1">
        <f t="array" ref="I283">IFERROR(INDEX(_xlfn.TEXTSPLIT(E283," "),1), "")</f>
        <v>73239990</v>
      </c>
      <c r="J283" t="s">
        <v>2835</v>
      </c>
      <c r="K283" t="str" cm="1">
        <f t="array" ref="K283">IF(ISERROR(SEARCH("QTY:", G283)), IF(ISERROR(SEARCH("TOTAL ", G283)), Raw [1]Data!N283, TRIM(MID(G283, SEARCH("TOTAL ", G283)+6, SEARCH(" ", G283&amp;" ", SEARCH("TOTAL ", G283)+6) - SEARCH("TOTAL ", G283) - 6))), TRIM(MID(G283, SEARCH("QTY:", G283)+4, SEARCH(" ", G283, SEARCH("QTY:", G283)+4) - SEARCH("QTY:", G283) - 4)))</f>
        <v>240</v>
      </c>
      <c r="M283" t="str">
        <f t="shared" si="39"/>
        <v>240</v>
      </c>
      <c r="N283">
        <f t="shared" si="40"/>
        <v>0</v>
      </c>
      <c r="O283" t="str" cm="1">
        <f t="array" ref="O283">IF(ISERROR(SEARCH("USD ", G283)), Raw [1]Data!S283, TRIM(MID(G283, SEARCH("USD ", G283)+4, SEARCH(" ", G283&amp;" ", SEARCH("USD ", G283)+4) - SEARCH("USD ", G283) - 4)))</f>
        <v>1.72</v>
      </c>
      <c r="P283">
        <f t="shared" si="41"/>
        <v>412.8</v>
      </c>
      <c r="Q283" t="e" cm="1">
        <f t="array" ref="Q283">Raw [1]Data!P283</f>
        <v>#NAME?</v>
      </c>
      <c r="R283" t="e" cm="1">
        <f t="array" ref="R283">Raw [1]Data!Q283</f>
        <v>#NAME?</v>
      </c>
      <c r="S283" t="e" cm="1">
        <f t="array" ref="S283">Raw [1]Data!T283</f>
        <v>#NAME?</v>
      </c>
      <c r="T283" t="e">
        <f t="shared" si="42"/>
        <v>#NAME?</v>
      </c>
      <c r="U283" t="e">
        <f t="shared" si="43"/>
        <v>#NAME?</v>
      </c>
      <c r="V283" t="str">
        <f t="shared" si="44"/>
        <v>Other</v>
      </c>
    </row>
    <row r="284" spans="1:22">
      <c r="A284" s="5" t="s">
        <v>12</v>
      </c>
      <c r="B284" s="2" t="s">
        <v>420</v>
      </c>
      <c r="C284">
        <f t="shared" si="36"/>
        <v>2024</v>
      </c>
      <c r="D284" s="2" t="s">
        <v>14</v>
      </c>
      <c r="E284" s="3" t="s">
        <v>15</v>
      </c>
      <c r="F284" t="str">
        <f t="shared" si="37"/>
        <v>73</v>
      </c>
      <c r="G284" s="2" t="s">
        <v>425</v>
      </c>
      <c r="H284" t="str">
        <f t="shared" si="38"/>
        <v xml:space="preserve">STEEL </v>
      </c>
      <c r="I284" t="str" cm="1">
        <f t="array" ref="I284">IFERROR(INDEX(_xlfn.TEXTSPLIT(E284," "),1), "")</f>
        <v>73239990</v>
      </c>
      <c r="J284" t="s">
        <v>2835</v>
      </c>
      <c r="K284" t="str" cm="1">
        <f t="array" ref="K284">IF(ISERROR(SEARCH("QTY:", G284)), IF(ISERROR(SEARCH("TOTAL ", G284)), Raw [1]Data!N284, TRIM(MID(G284, SEARCH("TOTAL ", G284)+6, SEARCH(" ", G284&amp;" ", SEARCH("TOTAL ", G284)+6) - SEARCH("TOTAL ", G284) - 6))), TRIM(MID(G284, SEARCH("QTY:", G284)+4, SEARCH(" ", G284, SEARCH("QTY:", G284)+4) - SEARCH("QTY:", G284) - 4)))</f>
        <v>720</v>
      </c>
      <c r="M284" t="str">
        <f t="shared" si="39"/>
        <v>720</v>
      </c>
      <c r="N284">
        <f t="shared" si="40"/>
        <v>0</v>
      </c>
      <c r="O284" t="str" cm="1">
        <f t="array" ref="O284">IF(ISERROR(SEARCH("USD ", G284)), Raw [1]Data!S284, TRIM(MID(G284, SEARCH("USD ", G284)+4, SEARCH(" ", G284&amp;" ", SEARCH("USD ", G284)+4) - SEARCH("USD ", G284) - 4)))</f>
        <v>1.12</v>
      </c>
      <c r="P284">
        <f t="shared" si="41"/>
        <v>806.40000000000009</v>
      </c>
      <c r="Q284" t="e" cm="1">
        <f t="array" ref="Q284">Raw [1]Data!P284</f>
        <v>#NAME?</v>
      </c>
      <c r="R284" t="e" cm="1">
        <f t="array" ref="R284">Raw [1]Data!Q284</f>
        <v>#NAME?</v>
      </c>
      <c r="S284" t="e" cm="1">
        <f t="array" ref="S284">Raw [1]Data!T284</f>
        <v>#NAME?</v>
      </c>
      <c r="T284" t="e">
        <f t="shared" si="42"/>
        <v>#NAME?</v>
      </c>
      <c r="U284" t="e">
        <f t="shared" si="43"/>
        <v>#NAME?</v>
      </c>
      <c r="V284" t="str">
        <f t="shared" si="44"/>
        <v>Other</v>
      </c>
    </row>
    <row r="285" spans="1:22">
      <c r="A285" s="5" t="s">
        <v>12</v>
      </c>
      <c r="B285" s="2" t="s">
        <v>420</v>
      </c>
      <c r="C285">
        <f t="shared" si="36"/>
        <v>2024</v>
      </c>
      <c r="D285" s="2" t="s">
        <v>14</v>
      </c>
      <c r="E285" s="3" t="s">
        <v>15</v>
      </c>
      <c r="F285" t="str">
        <f t="shared" si="37"/>
        <v>73</v>
      </c>
      <c r="G285" s="2" t="s">
        <v>426</v>
      </c>
      <c r="H285" t="str">
        <f t="shared" si="38"/>
        <v xml:space="preserve">STEEL </v>
      </c>
      <c r="I285" t="str" cm="1">
        <f t="array" ref="I285">IFERROR(INDEX(_xlfn.TEXTSPLIT(E285," "),1), "")</f>
        <v>73239990</v>
      </c>
      <c r="J285" t="s">
        <v>2835</v>
      </c>
      <c r="K285" t="str" cm="1">
        <f t="array" ref="K285">IF(ISERROR(SEARCH("QTY:", G285)), IF(ISERROR(SEARCH("TOTAL ", G285)), Raw [1]Data!N285, TRIM(MID(G285, SEARCH("TOTAL ", G285)+6, SEARCH(" ", G285&amp;" ", SEARCH("TOTAL ", G285)+6) - SEARCH("TOTAL ", G285) - 6))), TRIM(MID(G285, SEARCH("QTY:", G285)+4, SEARCH(" ", G285, SEARCH("QTY:", G285)+4) - SEARCH("QTY:", G285) - 4)))</f>
        <v>600</v>
      </c>
      <c r="M285" t="str">
        <f t="shared" si="39"/>
        <v>600</v>
      </c>
      <c r="N285">
        <f t="shared" si="40"/>
        <v>0</v>
      </c>
      <c r="O285" t="str" cm="1">
        <f t="array" ref="O285">IF(ISERROR(SEARCH("USD ", G285)), Raw [1]Data!S285, TRIM(MID(G285, SEARCH("USD ", G285)+4, SEARCH(" ", G285&amp;" ", SEARCH("USD ", G285)+4) - SEARCH("USD ", G285) - 4)))</f>
        <v>1.45</v>
      </c>
      <c r="P285">
        <f t="shared" si="41"/>
        <v>870</v>
      </c>
      <c r="Q285" t="e" cm="1">
        <f t="array" ref="Q285">Raw [1]Data!P285</f>
        <v>#NAME?</v>
      </c>
      <c r="R285" t="e" cm="1">
        <f t="array" ref="R285">Raw [1]Data!Q285</f>
        <v>#NAME?</v>
      </c>
      <c r="S285" t="e" cm="1">
        <f t="array" ref="S285">Raw [1]Data!T285</f>
        <v>#NAME?</v>
      </c>
      <c r="T285" t="e">
        <f t="shared" si="42"/>
        <v>#NAME?</v>
      </c>
      <c r="U285" t="e">
        <f t="shared" si="43"/>
        <v>#NAME?</v>
      </c>
      <c r="V285" t="str">
        <f t="shared" si="44"/>
        <v>Other</v>
      </c>
    </row>
    <row r="286" spans="1:22">
      <c r="A286" s="5" t="s">
        <v>12</v>
      </c>
      <c r="B286" s="2" t="s">
        <v>420</v>
      </c>
      <c r="C286">
        <f t="shared" si="36"/>
        <v>2024</v>
      </c>
      <c r="D286" s="2" t="s">
        <v>14</v>
      </c>
      <c r="E286" s="3" t="s">
        <v>15</v>
      </c>
      <c r="F286" t="str">
        <f t="shared" si="37"/>
        <v>73</v>
      </c>
      <c r="G286" s="2" t="s">
        <v>427</v>
      </c>
      <c r="H286" t="str">
        <f t="shared" si="38"/>
        <v xml:space="preserve">STEEL </v>
      </c>
      <c r="I286" t="str" cm="1">
        <f t="array" ref="I286">IFERROR(INDEX(_xlfn.TEXTSPLIT(E286," "),1), "")</f>
        <v>73239990</v>
      </c>
      <c r="J286" t="s">
        <v>2851</v>
      </c>
      <c r="K286" t="str" cm="1">
        <f t="array" ref="K286">IF(ISERROR(SEARCH("QTY:", G286)), IF(ISERROR(SEARCH("TOTAL ", G286)), Raw [1]Data!N286, TRIM(MID(G286, SEARCH("TOTAL ", G286)+6, SEARCH(" ", G286&amp;" ", SEARCH("TOTAL ", G286)+6) - SEARCH("TOTAL ", G286) - 6))), TRIM(MID(G286, SEARCH("QTY:", G286)+4, SEARCH(" ", G286, SEARCH("QTY:", G286)+4) - SEARCH("QTY:", G286) - 4)))</f>
        <v>708</v>
      </c>
      <c r="M286" t="str">
        <f t="shared" si="39"/>
        <v>708</v>
      </c>
      <c r="N286">
        <f t="shared" si="40"/>
        <v>0</v>
      </c>
      <c r="O286" t="str" cm="1">
        <f t="array" ref="O286">IF(ISERROR(SEARCH("USD ", G286)), Raw [1]Data!S286, TRIM(MID(G286, SEARCH("USD ", G286)+4, SEARCH(" ", G286&amp;" ", SEARCH("USD ", G286)+4) - SEARCH("USD ", G286) - 4)))</f>
        <v>1.00</v>
      </c>
      <c r="P286">
        <f t="shared" si="41"/>
        <v>708</v>
      </c>
      <c r="Q286" t="e" cm="1">
        <f t="array" ref="Q286">Raw [1]Data!P286</f>
        <v>#NAME?</v>
      </c>
      <c r="R286" t="e" cm="1">
        <f t="array" ref="R286">Raw [1]Data!Q286</f>
        <v>#NAME?</v>
      </c>
      <c r="S286" t="e" cm="1">
        <f t="array" ref="S286">Raw [1]Data!T286</f>
        <v>#NAME?</v>
      </c>
      <c r="T286" t="e">
        <f t="shared" si="42"/>
        <v>#NAME?</v>
      </c>
      <c r="U286" t="e">
        <f t="shared" si="43"/>
        <v>#NAME?</v>
      </c>
      <c r="V286" t="str">
        <f t="shared" si="44"/>
        <v>Other</v>
      </c>
    </row>
    <row r="287" spans="1:22">
      <c r="A287" s="5" t="s">
        <v>12</v>
      </c>
      <c r="B287" s="2" t="s">
        <v>420</v>
      </c>
      <c r="C287">
        <f t="shared" si="36"/>
        <v>2024</v>
      </c>
      <c r="D287" s="2" t="s">
        <v>14</v>
      </c>
      <c r="E287" s="3" t="s">
        <v>15</v>
      </c>
      <c r="F287" t="str">
        <f t="shared" si="37"/>
        <v>73</v>
      </c>
      <c r="G287" s="2" t="s">
        <v>428</v>
      </c>
      <c r="H287" t="str">
        <f t="shared" si="38"/>
        <v xml:space="preserve">STEEL </v>
      </c>
      <c r="I287" t="str" cm="1">
        <f t="array" ref="I287">IFERROR(INDEX(_xlfn.TEXTSPLIT(E287," "),1), "")</f>
        <v>73239990</v>
      </c>
      <c r="J287" t="s">
        <v>2835</v>
      </c>
      <c r="K287" t="str" cm="1">
        <f t="array" ref="K287">IF(ISERROR(SEARCH("QTY:", G287)), IF(ISERROR(SEARCH("TOTAL ", G287)), Raw [1]Data!N287, TRIM(MID(G287, SEARCH("TOTAL ", G287)+6, SEARCH(" ", G287&amp;" ", SEARCH("TOTAL ", G287)+6) - SEARCH("TOTAL ", G287) - 6))), TRIM(MID(G287, SEARCH("QTY:", G287)+4, SEARCH(" ", G287, SEARCH("QTY:", G287)+4) - SEARCH("QTY:", G287) - 4)))</f>
        <v>720</v>
      </c>
      <c r="M287" t="str">
        <f t="shared" si="39"/>
        <v>720</v>
      </c>
      <c r="N287">
        <f t="shared" si="40"/>
        <v>0</v>
      </c>
      <c r="O287" t="str" cm="1">
        <f t="array" ref="O287">IF(ISERROR(SEARCH("USD ", G287)), Raw [1]Data!S287, TRIM(MID(G287, SEARCH("USD ", G287)+4, SEARCH(" ", G287&amp;" ", SEARCH("USD ", G287)+4) - SEARCH("USD ", G287) - 4)))</f>
        <v>1.80</v>
      </c>
      <c r="P287">
        <f t="shared" si="41"/>
        <v>1296</v>
      </c>
      <c r="Q287" t="e" cm="1">
        <f t="array" ref="Q287">Raw [1]Data!P287</f>
        <v>#NAME?</v>
      </c>
      <c r="R287" t="e" cm="1">
        <f t="array" ref="R287">Raw [1]Data!Q287</f>
        <v>#NAME?</v>
      </c>
      <c r="S287" t="e" cm="1">
        <f t="array" ref="S287">Raw [1]Data!T287</f>
        <v>#NAME?</v>
      </c>
      <c r="T287" t="e">
        <f t="shared" si="42"/>
        <v>#NAME?</v>
      </c>
      <c r="U287" t="e">
        <f t="shared" si="43"/>
        <v>#NAME?</v>
      </c>
      <c r="V287" t="str">
        <f t="shared" si="44"/>
        <v>Other</v>
      </c>
    </row>
    <row r="288" spans="1:22">
      <c r="A288" s="5" t="s">
        <v>12</v>
      </c>
      <c r="B288" s="2" t="s">
        <v>420</v>
      </c>
      <c r="C288">
        <f t="shared" si="36"/>
        <v>2024</v>
      </c>
      <c r="D288" s="2" t="s">
        <v>14</v>
      </c>
      <c r="E288" s="3" t="s">
        <v>15</v>
      </c>
      <c r="F288" t="str">
        <f t="shared" si="37"/>
        <v>73</v>
      </c>
      <c r="G288" s="2" t="s">
        <v>429</v>
      </c>
      <c r="H288" t="str">
        <f t="shared" si="38"/>
        <v xml:space="preserve">STEEL </v>
      </c>
      <c r="I288" t="str" cm="1">
        <f t="array" ref="I288">IFERROR(INDEX(_xlfn.TEXTSPLIT(E288," "),1), "")</f>
        <v>73239990</v>
      </c>
      <c r="J288" t="s">
        <v>2835</v>
      </c>
      <c r="K288" t="str" cm="1">
        <f t="array" ref="K288">IF(ISERROR(SEARCH("QTY:", G288)), IF(ISERROR(SEARCH("TOTAL ", G288)), Raw [1]Data!N288, TRIM(MID(G288, SEARCH("TOTAL ", G288)+6, SEARCH(" ", G288&amp;" ", SEARCH("TOTAL ", G288)+6) - SEARCH("TOTAL ", G288) - 6))), TRIM(MID(G288, SEARCH("QTY:", G288)+4, SEARCH(" ", G288, SEARCH("QTY:", G288)+4) - SEARCH("QTY:", G288) - 4)))</f>
        <v>696</v>
      </c>
      <c r="M288" t="str">
        <f t="shared" si="39"/>
        <v>696</v>
      </c>
      <c r="N288">
        <f t="shared" si="40"/>
        <v>0</v>
      </c>
      <c r="O288" t="str" cm="1">
        <f t="array" ref="O288">IF(ISERROR(SEARCH("USD ", G288)), Raw [1]Data!S288, TRIM(MID(G288, SEARCH("USD ", G288)+4, SEARCH(" ", G288&amp;" ", SEARCH("USD ", G288)+4) - SEARCH("USD ", G288) - 4)))</f>
        <v>1.22</v>
      </c>
      <c r="P288">
        <f t="shared" si="41"/>
        <v>849.12</v>
      </c>
      <c r="Q288" t="e" cm="1">
        <f t="array" ref="Q288">Raw [1]Data!P288</f>
        <v>#NAME?</v>
      </c>
      <c r="R288" t="e" cm="1">
        <f t="array" ref="R288">Raw [1]Data!Q288</f>
        <v>#NAME?</v>
      </c>
      <c r="S288" t="e" cm="1">
        <f t="array" ref="S288">Raw [1]Data!T288</f>
        <v>#NAME?</v>
      </c>
      <c r="T288" t="e">
        <f t="shared" si="42"/>
        <v>#NAME?</v>
      </c>
      <c r="U288" t="e">
        <f t="shared" si="43"/>
        <v>#NAME?</v>
      </c>
      <c r="V288" t="str">
        <f t="shared" si="44"/>
        <v>Other</v>
      </c>
    </row>
    <row r="289" spans="1:22">
      <c r="A289" s="5" t="s">
        <v>12</v>
      </c>
      <c r="B289" s="2" t="s">
        <v>420</v>
      </c>
      <c r="C289">
        <f t="shared" si="36"/>
        <v>2024</v>
      </c>
      <c r="D289" s="2" t="s">
        <v>14</v>
      </c>
      <c r="E289" s="3" t="s">
        <v>15</v>
      </c>
      <c r="F289" t="str">
        <f t="shared" si="37"/>
        <v>73</v>
      </c>
      <c r="G289" s="2" t="s">
        <v>430</v>
      </c>
      <c r="H289" t="str">
        <f t="shared" si="38"/>
        <v xml:space="preserve">MILD </v>
      </c>
      <c r="I289" t="str" cm="1">
        <f t="array" ref="I289">IFERROR(INDEX(_xlfn.TEXTSPLIT(E289," "),1), "")</f>
        <v>73239990</v>
      </c>
      <c r="J289" t="s">
        <v>2835</v>
      </c>
      <c r="K289" t="str" cm="1">
        <f t="array" ref="K289">IF(ISERROR(SEARCH("QTY:", G289)), IF(ISERROR(SEARCH("TOTAL ", G289)), Raw [1]Data!N289, TRIM(MID(G289, SEARCH("TOTAL ", G289)+6, SEARCH(" ", G289&amp;" ", SEARCH("TOTAL ", G289)+6) - SEARCH("TOTAL ", G289) - 6))), TRIM(MID(G289, SEARCH("QTY:", G289)+4, SEARCH(" ", G289, SEARCH("QTY:", G289)+4) - SEARCH("QTY:", G289) - 4)))</f>
        <v/>
      </c>
      <c r="M289" t="str">
        <f t="shared" si="39"/>
        <v/>
      </c>
      <c r="N289">
        <f t="shared" si="40"/>
        <v>0</v>
      </c>
      <c r="O289" t="e" cm="1">
        <f t="array" ref="O289">IF(ISERROR(SEARCH("USD ", G289)), Raw [1]Data!S289, TRIM(MID(G289, SEARCH("USD ", G289)+4, SEARCH(" ", G289&amp;" ", SEARCH("USD ", G289)+4) - SEARCH("USD ", G289) - 4)))</f>
        <v>#NAME?</v>
      </c>
      <c r="P289" t="e">
        <f t="shared" si="41"/>
        <v>#NAME?</v>
      </c>
      <c r="Q289" t="e" cm="1">
        <f t="array" ref="Q289">Raw [1]Data!P289</f>
        <v>#NAME?</v>
      </c>
      <c r="R289" t="e" cm="1">
        <f t="array" ref="R289">Raw [1]Data!Q289</f>
        <v>#NAME?</v>
      </c>
      <c r="S289" t="e" cm="1">
        <f t="array" ref="S289">Raw [1]Data!T289</f>
        <v>#NAME?</v>
      </c>
      <c r="T289" t="e">
        <f t="shared" si="42"/>
        <v>#NAME?</v>
      </c>
      <c r="U289" t="e">
        <f t="shared" si="43"/>
        <v>#NAME?</v>
      </c>
      <c r="V289" t="str">
        <f t="shared" si="44"/>
        <v>Other</v>
      </c>
    </row>
    <row r="290" spans="1:22">
      <c r="A290" s="5" t="s">
        <v>12</v>
      </c>
      <c r="B290" s="2" t="s">
        <v>420</v>
      </c>
      <c r="C290">
        <f t="shared" si="36"/>
        <v>2024</v>
      </c>
      <c r="D290" s="2" t="s">
        <v>14</v>
      </c>
      <c r="E290" s="3" t="s">
        <v>15</v>
      </c>
      <c r="F290" t="str">
        <f t="shared" si="37"/>
        <v>73</v>
      </c>
      <c r="G290" s="2" t="s">
        <v>431</v>
      </c>
      <c r="H290" t="str">
        <f t="shared" si="38"/>
        <v xml:space="preserve">STEEL </v>
      </c>
      <c r="I290" t="str" cm="1">
        <f t="array" ref="I290">IFERROR(INDEX(_xlfn.TEXTSPLIT(E290," "),1), "")</f>
        <v>73239990</v>
      </c>
      <c r="J290" t="s">
        <v>2835</v>
      </c>
      <c r="K290" t="str" cm="1">
        <f t="array" ref="K290">IF(ISERROR(SEARCH("QTY:", G290)), IF(ISERROR(SEARCH("TOTAL ", G290)), Raw [1]Data!N290, TRIM(MID(G290, SEARCH("TOTAL ", G290)+6, SEARCH(" ", G290&amp;" ", SEARCH("TOTAL ", G290)+6) - SEARCH("TOTAL ", G290) - 6))), TRIM(MID(G290, SEARCH("QTY:", G290)+4, SEARCH(" ", G290, SEARCH("QTY:", G290)+4) - SEARCH("QTY:", G290) - 4)))</f>
        <v>720</v>
      </c>
      <c r="M290" t="str">
        <f t="shared" si="39"/>
        <v>720</v>
      </c>
      <c r="N290">
        <f t="shared" si="40"/>
        <v>0</v>
      </c>
      <c r="O290" t="str" cm="1">
        <f t="array" ref="O290">IF(ISERROR(SEARCH("USD ", G290)), Raw [1]Data!S290, TRIM(MID(G290, SEARCH("USD ", G290)+4, SEARCH(" ", G290&amp;" ", SEARCH("USD ", G290)+4) - SEARCH("USD ", G290) - 4)))</f>
        <v>1.33</v>
      </c>
      <c r="P290">
        <f t="shared" si="41"/>
        <v>957.6</v>
      </c>
      <c r="Q290" t="e" cm="1">
        <f t="array" ref="Q290">Raw [1]Data!P290</f>
        <v>#NAME?</v>
      </c>
      <c r="R290" t="e" cm="1">
        <f t="array" ref="R290">Raw [1]Data!Q290</f>
        <v>#NAME?</v>
      </c>
      <c r="S290" t="e" cm="1">
        <f t="array" ref="S290">Raw [1]Data!T290</f>
        <v>#NAME?</v>
      </c>
      <c r="T290" t="e">
        <f t="shared" si="42"/>
        <v>#NAME?</v>
      </c>
      <c r="U290" t="e">
        <f t="shared" si="43"/>
        <v>#NAME?</v>
      </c>
      <c r="V290" t="str">
        <f t="shared" si="44"/>
        <v>Other</v>
      </c>
    </row>
    <row r="291" spans="1:22">
      <c r="A291" s="5" t="s">
        <v>12</v>
      </c>
      <c r="B291" s="2" t="s">
        <v>420</v>
      </c>
      <c r="C291">
        <f t="shared" si="36"/>
        <v>2024</v>
      </c>
      <c r="D291" s="2" t="s">
        <v>14</v>
      </c>
      <c r="E291" s="3" t="s">
        <v>15</v>
      </c>
      <c r="F291" t="str">
        <f t="shared" si="37"/>
        <v>73</v>
      </c>
      <c r="G291" s="2" t="s">
        <v>432</v>
      </c>
      <c r="H291" t="str">
        <f t="shared" si="38"/>
        <v xml:space="preserve">STEEL </v>
      </c>
      <c r="I291" t="str" cm="1">
        <f t="array" ref="I291">IFERROR(INDEX(_xlfn.TEXTSPLIT(E291," "),1), "")</f>
        <v>73239990</v>
      </c>
      <c r="J291" t="s">
        <v>2835</v>
      </c>
      <c r="K291" t="str" cm="1">
        <f t="array" ref="K291">IF(ISERROR(SEARCH("QTY:", G291)), IF(ISERROR(SEARCH("TOTAL ", G291)), Raw [1]Data!N291, TRIM(MID(G291, SEARCH("TOTAL ", G291)+6, SEARCH(" ", G291&amp;" ", SEARCH("TOTAL ", G291)+6) - SEARCH("TOTAL ", G291) - 6))), TRIM(MID(G291, SEARCH("QTY:", G291)+4, SEARCH(" ", G291, SEARCH("QTY:", G291)+4) - SEARCH("QTY:", G291) - 4)))</f>
        <v>720</v>
      </c>
      <c r="M291" t="str">
        <f t="shared" si="39"/>
        <v>720</v>
      </c>
      <c r="N291">
        <f t="shared" si="40"/>
        <v>0</v>
      </c>
      <c r="O291" t="str" cm="1">
        <f t="array" ref="O291">IF(ISERROR(SEARCH("USD ", G291)), Raw [1]Data!S291, TRIM(MID(G291, SEARCH("USD ", G291)+4, SEARCH(" ", G291&amp;" ", SEARCH("USD ", G291)+4) - SEARCH("USD ", G291) - 4)))</f>
        <v>1.53</v>
      </c>
      <c r="P291">
        <f t="shared" si="41"/>
        <v>1101.5999999999999</v>
      </c>
      <c r="Q291" t="e" cm="1">
        <f t="array" ref="Q291">Raw [1]Data!P291</f>
        <v>#NAME?</v>
      </c>
      <c r="R291" t="e" cm="1">
        <f t="array" ref="R291">Raw [1]Data!Q291</f>
        <v>#NAME?</v>
      </c>
      <c r="S291" t="e" cm="1">
        <f t="array" ref="S291">Raw [1]Data!T291</f>
        <v>#NAME?</v>
      </c>
      <c r="T291" t="e">
        <f t="shared" si="42"/>
        <v>#NAME?</v>
      </c>
      <c r="U291" t="e">
        <f t="shared" si="43"/>
        <v>#NAME?</v>
      </c>
      <c r="V291" t="str">
        <f t="shared" si="44"/>
        <v>Other</v>
      </c>
    </row>
    <row r="292" spans="1:22">
      <c r="A292" s="5" t="s">
        <v>12</v>
      </c>
      <c r="B292" s="2" t="s">
        <v>433</v>
      </c>
      <c r="C292">
        <f t="shared" si="36"/>
        <v>2024</v>
      </c>
      <c r="D292" s="2" t="s">
        <v>14</v>
      </c>
      <c r="E292" s="3" t="s">
        <v>15</v>
      </c>
      <c r="F292" t="str">
        <f t="shared" si="37"/>
        <v>73</v>
      </c>
      <c r="G292" s="2" t="s">
        <v>434</v>
      </c>
      <c r="H292" t="str">
        <f t="shared" si="38"/>
        <v xml:space="preserve">MILD </v>
      </c>
      <c r="I292" t="str" cm="1">
        <f t="array" ref="I292">IFERROR(INDEX(_xlfn.TEXTSPLIT(E292," "),1), "")</f>
        <v>73239990</v>
      </c>
      <c r="J292" t="s">
        <v>2835</v>
      </c>
      <c r="K292" t="str" cm="1">
        <f t="array" ref="K292">IF(ISERROR(SEARCH("QTY:", G292)), IF(ISERROR(SEARCH("TOTAL ", G292)), Raw [1]Data!N292, TRIM(MID(G292, SEARCH("TOTAL ", G292)+6, SEARCH(" ", G292&amp;" ", SEARCH("TOTAL ", G292)+6) - SEARCH("TOTAL ", G292) - 6))), TRIM(MID(G292, SEARCH("QTY:", G292)+4, SEARCH(" ", G292, SEARCH("QTY:", G292)+4) - SEARCH("QTY:", G292) - 4)))</f>
        <v>6480</v>
      </c>
      <c r="M292" t="str">
        <f t="shared" si="39"/>
        <v>6480</v>
      </c>
      <c r="N292">
        <f t="shared" si="40"/>
        <v>0</v>
      </c>
      <c r="O292" t="e" cm="1">
        <f t="array" ref="O292">IF(ISERROR(SEARCH("USD ", G292)), Raw [1]Data!S292, TRIM(MID(G292, SEARCH("USD ", G292)+4, SEARCH(" ", G292&amp;" ", SEARCH("USD ", G292)+4) - SEARCH("USD ", G292) - 4)))</f>
        <v>#NAME?</v>
      </c>
      <c r="P292" t="e">
        <f t="shared" si="41"/>
        <v>#NAME?</v>
      </c>
      <c r="Q292" t="e" cm="1">
        <f t="array" ref="Q292">Raw [1]Data!P292</f>
        <v>#NAME?</v>
      </c>
      <c r="R292" t="e" cm="1">
        <f t="array" ref="R292">Raw [1]Data!Q292</f>
        <v>#NAME?</v>
      </c>
      <c r="S292" t="e" cm="1">
        <f t="array" ref="S292">Raw [1]Data!T292</f>
        <v>#NAME?</v>
      </c>
      <c r="T292" t="e">
        <f t="shared" si="42"/>
        <v>#NAME?</v>
      </c>
      <c r="U292" t="e">
        <f t="shared" si="43"/>
        <v>#NAME?</v>
      </c>
      <c r="V292" t="str">
        <f t="shared" si="44"/>
        <v>Other</v>
      </c>
    </row>
    <row r="293" spans="1:22">
      <c r="A293" s="5" t="s">
        <v>12</v>
      </c>
      <c r="B293" s="2" t="s">
        <v>435</v>
      </c>
      <c r="C293">
        <f t="shared" si="36"/>
        <v>2024</v>
      </c>
      <c r="D293" s="2" t="s">
        <v>14</v>
      </c>
      <c r="E293" s="3" t="s">
        <v>15</v>
      </c>
      <c r="F293" t="str">
        <f t="shared" si="37"/>
        <v>73</v>
      </c>
      <c r="G293" s="2" t="s">
        <v>436</v>
      </c>
      <c r="H293" t="str">
        <f t="shared" si="38"/>
        <v xml:space="preserve">MILD </v>
      </c>
      <c r="I293" t="str" cm="1">
        <f t="array" ref="I293">IFERROR(INDEX(_xlfn.TEXTSPLIT(E293," "),1), "")</f>
        <v>73239990</v>
      </c>
      <c r="J293" t="s">
        <v>2835</v>
      </c>
      <c r="K293" t="str" cm="1">
        <f t="array" ref="K293">IF(ISERROR(SEARCH("QTY:", G293)), IF(ISERROR(SEARCH("TOTAL ", G293)), Raw [1]Data!N293, TRIM(MID(G293, SEARCH("TOTAL ", G293)+6, SEARCH(" ", G293&amp;" ", SEARCH("TOTAL ", G293)+6) - SEARCH("TOTAL ", G293) - 6))), TRIM(MID(G293, SEARCH("QTY:", G293)+4, SEARCH(" ", G293, SEARCH("QTY:", G293)+4) - SEARCH("QTY:", G293) - 4)))</f>
        <v>848</v>
      </c>
      <c r="M293" t="str">
        <f t="shared" si="39"/>
        <v>848</v>
      </c>
      <c r="N293">
        <f t="shared" si="40"/>
        <v>0</v>
      </c>
      <c r="O293" t="e" cm="1">
        <f t="array" ref="O293">IF(ISERROR(SEARCH("USD ", G293)), Raw [1]Data!S293, TRIM(MID(G293, SEARCH("USD ", G293)+4, SEARCH(" ", G293&amp;" ", SEARCH("USD ", G293)+4) - SEARCH("USD ", G293) - 4)))</f>
        <v>#NAME?</v>
      </c>
      <c r="P293" t="e">
        <f t="shared" si="41"/>
        <v>#NAME?</v>
      </c>
      <c r="Q293" t="e" cm="1">
        <f t="array" ref="Q293">Raw [1]Data!P293</f>
        <v>#NAME?</v>
      </c>
      <c r="R293" t="e" cm="1">
        <f t="array" ref="R293">Raw [1]Data!Q293</f>
        <v>#NAME?</v>
      </c>
      <c r="S293" t="e" cm="1">
        <f t="array" ref="S293">Raw [1]Data!T293</f>
        <v>#NAME?</v>
      </c>
      <c r="T293" t="e">
        <f t="shared" si="42"/>
        <v>#NAME?</v>
      </c>
      <c r="U293" t="e">
        <f t="shared" si="43"/>
        <v>#NAME?</v>
      </c>
      <c r="V293" t="str">
        <f t="shared" si="44"/>
        <v>Other</v>
      </c>
    </row>
    <row r="294" spans="1:22">
      <c r="A294" s="5" t="s">
        <v>12</v>
      </c>
      <c r="B294" s="2" t="s">
        <v>437</v>
      </c>
      <c r="C294">
        <f t="shared" si="36"/>
        <v>2024</v>
      </c>
      <c r="D294" s="2" t="s">
        <v>14</v>
      </c>
      <c r="E294" s="3" t="s">
        <v>15</v>
      </c>
      <c r="F294" t="str">
        <f t="shared" si="37"/>
        <v>73</v>
      </c>
      <c r="G294" s="2" t="s">
        <v>438</v>
      </c>
      <c r="H294" t="str">
        <f t="shared" si="38"/>
        <v xml:space="preserve">STEEL </v>
      </c>
      <c r="I294" t="str" cm="1">
        <f t="array" ref="I294">IFERROR(INDEX(_xlfn.TEXTSPLIT(E294," "),1), "")</f>
        <v>73239990</v>
      </c>
      <c r="J294" t="s">
        <v>2798</v>
      </c>
      <c r="K294" t="str" cm="1">
        <f t="array" ref="K294">IF(ISERROR(SEARCH("QTY:", G294)), IF(ISERROR(SEARCH("TOTAL ", G294)), Raw [1]Data!N294, TRIM(MID(G294, SEARCH("TOTAL ", G294)+6, SEARCH(" ", G294&amp;" ", SEARCH("TOTAL ", G294)+6) - SEARCH("TOTAL ", G294) - 6))), TRIM(MID(G294, SEARCH("QTY:", G294)+4, SEARCH(" ", G294, SEARCH("QTY:", G294)+4) - SEARCH("QTY:", G294) - 4)))</f>
        <v/>
      </c>
      <c r="M294" t="str">
        <f t="shared" si="39"/>
        <v/>
      </c>
      <c r="N294">
        <f t="shared" si="40"/>
        <v>0</v>
      </c>
      <c r="O294" t="str" cm="1">
        <f t="array" ref="O294">IF(ISERROR(SEARCH("USD ", G294)), Raw [1]Data!S294, TRIM(MID(G294, SEARCH("USD ", G294)+4, SEARCH(" ", G294&amp;" ", SEARCH("USD ", G294)+4) - SEARCH("USD ", G294) - 4)))</f>
        <v>:</v>
      </c>
      <c r="P294" t="e">
        <f t="shared" si="41"/>
        <v>#VALUE!</v>
      </c>
      <c r="Q294" t="e" cm="1">
        <f t="array" ref="Q294">Raw [1]Data!P294</f>
        <v>#NAME?</v>
      </c>
      <c r="R294" t="e" cm="1">
        <f t="array" ref="R294">Raw [1]Data!Q294</f>
        <v>#NAME?</v>
      </c>
      <c r="S294" t="e" cm="1">
        <f t="array" ref="S294">Raw [1]Data!T294</f>
        <v>#NAME?</v>
      </c>
      <c r="T294" t="e">
        <f t="shared" si="42"/>
        <v>#NAME?</v>
      </c>
      <c r="U294" t="e">
        <f t="shared" si="43"/>
        <v>#NAME?</v>
      </c>
      <c r="V294" t="str">
        <f t="shared" si="44"/>
        <v>Other</v>
      </c>
    </row>
    <row r="295" spans="1:22">
      <c r="A295" s="5" t="s">
        <v>12</v>
      </c>
      <c r="B295" s="2" t="s">
        <v>437</v>
      </c>
      <c r="C295">
        <f t="shared" si="36"/>
        <v>2024</v>
      </c>
      <c r="D295" s="2" t="s">
        <v>14</v>
      </c>
      <c r="E295" s="3" t="s">
        <v>15</v>
      </c>
      <c r="F295" t="str">
        <f t="shared" si="37"/>
        <v>73</v>
      </c>
      <c r="G295" s="2" t="s">
        <v>439</v>
      </c>
      <c r="H295" t="str">
        <f t="shared" si="38"/>
        <v xml:space="preserve">MILD </v>
      </c>
      <c r="I295" t="str" cm="1">
        <f t="array" ref="I295">IFERROR(INDEX(_xlfn.TEXTSPLIT(E295," "),1), "")</f>
        <v>73239990</v>
      </c>
      <c r="J295" t="s">
        <v>2835</v>
      </c>
      <c r="K295" t="str" cm="1">
        <f t="array" ref="K295">IF(ISERROR(SEARCH("QTY:", G295)), IF(ISERROR(SEARCH("TOTAL ", G295)), Raw [1]Data!N295, TRIM(MID(G295, SEARCH("TOTAL ", G295)+6, SEARCH(" ", G295&amp;" ", SEARCH("TOTAL ", G295)+6) - SEARCH("TOTAL ", G295) - 6))), TRIM(MID(G295, SEARCH("QTY:", G295)+4, SEARCH(" ", G295, SEARCH("QTY:", G295)+4) - SEARCH("QTY:", G295) - 4)))</f>
        <v>6480</v>
      </c>
      <c r="M295" t="str">
        <f t="shared" si="39"/>
        <v>6480</v>
      </c>
      <c r="N295">
        <f t="shared" si="40"/>
        <v>0</v>
      </c>
      <c r="O295" t="e" cm="1">
        <f t="array" ref="O295">IF(ISERROR(SEARCH("USD ", G295)), Raw [1]Data!S295, TRIM(MID(G295, SEARCH("USD ", G295)+4, SEARCH(" ", G295&amp;" ", SEARCH("USD ", G295)+4) - SEARCH("USD ", G295) - 4)))</f>
        <v>#NAME?</v>
      </c>
      <c r="P295" t="e">
        <f t="shared" si="41"/>
        <v>#NAME?</v>
      </c>
      <c r="Q295" t="e" cm="1">
        <f t="array" ref="Q295">Raw [1]Data!P295</f>
        <v>#NAME?</v>
      </c>
      <c r="R295" t="e" cm="1">
        <f t="array" ref="R295">Raw [1]Data!Q295</f>
        <v>#NAME?</v>
      </c>
      <c r="S295" t="e" cm="1">
        <f t="array" ref="S295">Raw [1]Data!T295</f>
        <v>#NAME?</v>
      </c>
      <c r="T295" t="e">
        <f t="shared" si="42"/>
        <v>#NAME?</v>
      </c>
      <c r="U295" t="e">
        <f t="shared" si="43"/>
        <v>#NAME?</v>
      </c>
      <c r="V295" t="str">
        <f t="shared" si="44"/>
        <v>Other</v>
      </c>
    </row>
    <row r="296" spans="1:22">
      <c r="A296" s="5" t="s">
        <v>12</v>
      </c>
      <c r="B296" s="2" t="s">
        <v>437</v>
      </c>
      <c r="C296">
        <f t="shared" si="36"/>
        <v>2024</v>
      </c>
      <c r="D296" s="2" t="s">
        <v>14</v>
      </c>
      <c r="E296" s="3" t="s">
        <v>15</v>
      </c>
      <c r="F296" t="str">
        <f t="shared" si="37"/>
        <v>73</v>
      </c>
      <c r="G296" s="2" t="s">
        <v>440</v>
      </c>
      <c r="H296" t="str">
        <f t="shared" si="38"/>
        <v xml:space="preserve">MILD </v>
      </c>
      <c r="I296" t="str" cm="1">
        <f t="array" ref="I296">IFERROR(INDEX(_xlfn.TEXTSPLIT(E296," "),1), "")</f>
        <v>73239990</v>
      </c>
      <c r="J296" t="s">
        <v>2835</v>
      </c>
      <c r="K296" t="str" cm="1">
        <f t="array" ref="K296">IF(ISERROR(SEARCH("QTY:", G296)), IF(ISERROR(SEARCH("TOTAL ", G296)), Raw [1]Data!N296, TRIM(MID(G296, SEARCH("TOTAL ", G296)+6, SEARCH(" ", G296&amp;" ", SEARCH("TOTAL ", G296)+6) - SEARCH("TOTAL ", G296) - 6))), TRIM(MID(G296, SEARCH("QTY:", G296)+4, SEARCH(" ", G296, SEARCH("QTY:", G296)+4) - SEARCH("QTY:", G296) - 4)))</f>
        <v>1232PCS/CNY</v>
      </c>
      <c r="M296" t="str">
        <f t="shared" si="39"/>
        <v>1232PCS/CNY</v>
      </c>
      <c r="N296">
        <f t="shared" si="40"/>
        <v>0</v>
      </c>
      <c r="O296" t="e" cm="1">
        <f t="array" ref="O296">IF(ISERROR(SEARCH("USD ", G296)), Raw [1]Data!S296, TRIM(MID(G296, SEARCH("USD ", G296)+4, SEARCH(" ", G296&amp;" ", SEARCH("USD ", G296)+4) - SEARCH("USD ", G296) - 4)))</f>
        <v>#NAME?</v>
      </c>
      <c r="P296" t="e">
        <f t="shared" si="41"/>
        <v>#NAME?</v>
      </c>
      <c r="Q296" t="e" cm="1">
        <f t="array" ref="Q296">Raw [1]Data!P296</f>
        <v>#NAME?</v>
      </c>
      <c r="R296" t="e" cm="1">
        <f t="array" ref="R296">Raw [1]Data!Q296</f>
        <v>#NAME?</v>
      </c>
      <c r="S296" t="e" cm="1">
        <f t="array" ref="S296">Raw [1]Data!T296</f>
        <v>#NAME?</v>
      </c>
      <c r="T296" t="e">
        <f t="shared" si="42"/>
        <v>#NAME?</v>
      </c>
      <c r="U296" t="e">
        <f t="shared" si="43"/>
        <v>#NAME?</v>
      </c>
      <c r="V296" t="str">
        <f t="shared" si="44"/>
        <v>Other</v>
      </c>
    </row>
    <row r="297" spans="1:22">
      <c r="A297" s="5" t="s">
        <v>12</v>
      </c>
      <c r="B297" s="2" t="s">
        <v>437</v>
      </c>
      <c r="C297">
        <f t="shared" si="36"/>
        <v>2024</v>
      </c>
      <c r="D297" s="2" t="s">
        <v>14</v>
      </c>
      <c r="E297" s="3" t="s">
        <v>15</v>
      </c>
      <c r="F297" t="str">
        <f t="shared" si="37"/>
        <v>73</v>
      </c>
      <c r="G297" s="2" t="s">
        <v>441</v>
      </c>
      <c r="H297" t="str">
        <f t="shared" si="38"/>
        <v xml:space="preserve">STEEL </v>
      </c>
      <c r="I297" t="str" cm="1">
        <f t="array" ref="I297">IFERROR(INDEX(_xlfn.TEXTSPLIT(E297," "),1), "")</f>
        <v>73239990</v>
      </c>
      <c r="J297" t="s">
        <v>2809</v>
      </c>
      <c r="K297" t="str" cm="1">
        <f t="array" ref="K297">IF(ISERROR(SEARCH("QTY:", G297)), IF(ISERROR(SEARCH("TOTAL ", G297)), Raw [1]Data!N297, TRIM(MID(G297, SEARCH("TOTAL ", G297)+6, SEARCH(" ", G297&amp;" ", SEARCH("TOTAL ", G297)+6) - SEARCH("TOTAL ", G297) - 6))), TRIM(MID(G297, SEARCH("QTY:", G297)+4, SEARCH(" ", G297, SEARCH("QTY:", G297)+4) - SEARCH("QTY:", G297) - 4)))</f>
        <v/>
      </c>
      <c r="M297" t="str">
        <f t="shared" si="39"/>
        <v/>
      </c>
      <c r="N297">
        <f t="shared" si="40"/>
        <v>0</v>
      </c>
      <c r="O297" t="str" cm="1">
        <f t="array" ref="O297">IF(ISERROR(SEARCH("USD ", G297)), Raw [1]Data!S297, TRIM(MID(G297, SEARCH("USD ", G297)+4, SEARCH(" ", G297&amp;" ", SEARCH("USD ", G297)+4) - SEARCH("USD ", G297) - 4)))</f>
        <v>:</v>
      </c>
      <c r="P297" t="e">
        <f t="shared" si="41"/>
        <v>#VALUE!</v>
      </c>
      <c r="Q297" t="e" cm="1">
        <f t="array" ref="Q297">Raw [1]Data!P297</f>
        <v>#NAME?</v>
      </c>
      <c r="R297" t="e" cm="1">
        <f t="array" ref="R297">Raw [1]Data!Q297</f>
        <v>#NAME?</v>
      </c>
      <c r="S297" t="e" cm="1">
        <f t="array" ref="S297">Raw [1]Data!T297</f>
        <v>#NAME?</v>
      </c>
      <c r="T297" t="e">
        <f t="shared" si="42"/>
        <v>#NAME?</v>
      </c>
      <c r="U297" t="e">
        <f t="shared" si="43"/>
        <v>#NAME?</v>
      </c>
      <c r="V297" t="str">
        <f t="shared" si="44"/>
        <v>Other</v>
      </c>
    </row>
    <row r="298" spans="1:22">
      <c r="A298" s="5" t="s">
        <v>12</v>
      </c>
      <c r="B298" s="2" t="s">
        <v>442</v>
      </c>
      <c r="C298">
        <f t="shared" si="36"/>
        <v>2024</v>
      </c>
      <c r="D298" s="2" t="s">
        <v>14</v>
      </c>
      <c r="E298" s="3" t="s">
        <v>15</v>
      </c>
      <c r="F298" t="str">
        <f t="shared" si="37"/>
        <v>73</v>
      </c>
      <c r="G298" s="2" t="s">
        <v>443</v>
      </c>
      <c r="H298" t="str">
        <f t="shared" si="38"/>
        <v xml:space="preserve">STEEL </v>
      </c>
      <c r="I298" t="str" cm="1">
        <f t="array" ref="I298">IFERROR(INDEX(_xlfn.TEXTSPLIT(E298," "),1), "")</f>
        <v>73239990</v>
      </c>
      <c r="J298" t="s">
        <v>2835</v>
      </c>
      <c r="K298" t="str" cm="1">
        <f t="array" ref="K298">IF(ISERROR(SEARCH("QTY:", G298)), IF(ISERROR(SEARCH("TOTAL ", G298)), Raw [1]Data!N298, TRIM(MID(G298, SEARCH("TOTAL ", G298)+6, SEARCH(" ", G298&amp;" ", SEARCH("TOTAL ", G298)+6) - SEARCH("TOTAL ", G298) - 6))), TRIM(MID(G298, SEARCH("QTY:", G298)+4, SEARCH(" ", G298, SEARCH("QTY:", G298)+4) - SEARCH("QTY:", G298) - 4)))</f>
        <v/>
      </c>
      <c r="M298" t="str">
        <f t="shared" si="39"/>
        <v/>
      </c>
      <c r="N298">
        <f t="shared" si="40"/>
        <v>0</v>
      </c>
      <c r="O298" t="str" cm="1">
        <f t="array" ref="O298">IF(ISERROR(SEARCH("USD ", G298)), Raw [1]Data!S298, TRIM(MID(G298, SEARCH("USD ", G298)+4, SEARCH(" ", G298&amp;" ", SEARCH("USD ", G298)+4) - SEARCH("USD ", G298) - 4)))</f>
        <v>0.568</v>
      </c>
      <c r="P298" t="e">
        <f t="shared" si="41"/>
        <v>#VALUE!</v>
      </c>
      <c r="Q298" t="e" cm="1">
        <f t="array" ref="Q298">Raw [1]Data!P298</f>
        <v>#NAME?</v>
      </c>
      <c r="R298" t="e" cm="1">
        <f t="array" ref="R298">Raw [1]Data!Q298</f>
        <v>#NAME?</v>
      </c>
      <c r="S298" t="e" cm="1">
        <f t="array" ref="S298">Raw [1]Data!T298</f>
        <v>#NAME?</v>
      </c>
      <c r="T298" t="e">
        <f t="shared" si="42"/>
        <v>#NAME?</v>
      </c>
      <c r="U298" t="e">
        <f t="shared" si="43"/>
        <v>#NAME?</v>
      </c>
      <c r="V298" t="str">
        <f t="shared" si="44"/>
        <v>Other</v>
      </c>
    </row>
    <row r="299" spans="1:22">
      <c r="A299" s="5" t="s">
        <v>12</v>
      </c>
      <c r="B299" s="2" t="s">
        <v>442</v>
      </c>
      <c r="C299">
        <f t="shared" si="36"/>
        <v>2024</v>
      </c>
      <c r="D299" s="2" t="s">
        <v>14</v>
      </c>
      <c r="E299" s="3" t="s">
        <v>15</v>
      </c>
      <c r="F299" t="str">
        <f t="shared" si="37"/>
        <v>73</v>
      </c>
      <c r="G299" s="2" t="s">
        <v>444</v>
      </c>
      <c r="H299" t="str">
        <f t="shared" si="38"/>
        <v xml:space="preserve">STEEL </v>
      </c>
      <c r="I299" t="str" cm="1">
        <f t="array" ref="I299">IFERROR(INDEX(_xlfn.TEXTSPLIT(E299," "),1), "")</f>
        <v>73239990</v>
      </c>
      <c r="J299" t="s">
        <v>2835</v>
      </c>
      <c r="K299" t="str" cm="1">
        <f t="array" ref="K299">IF(ISERROR(SEARCH("QTY:", G299)), IF(ISERROR(SEARCH("TOTAL ", G299)), Raw [1]Data!N299, TRIM(MID(G299, SEARCH("TOTAL ", G299)+6, SEARCH(" ", G299&amp;" ", SEARCH("TOTAL ", G299)+6) - SEARCH("TOTAL ", G299) - 6))), TRIM(MID(G299, SEARCH("QTY:", G299)+4, SEARCH(" ", G299, SEARCH("QTY:", G299)+4) - SEARCH("QTY:", G299) - 4)))</f>
        <v/>
      </c>
      <c r="M299" t="str">
        <f t="shared" si="39"/>
        <v/>
      </c>
      <c r="N299">
        <f t="shared" si="40"/>
        <v>0</v>
      </c>
      <c r="O299" t="str" cm="1">
        <f t="array" ref="O299">IF(ISERROR(SEARCH("USD ", G299)), Raw [1]Data!S299, TRIM(MID(G299, SEARCH("USD ", G299)+4, SEARCH(" ", G299&amp;" ", SEARCH("USD ", G299)+4) - SEARCH("USD ", G299) - 4)))</f>
        <v>1.930</v>
      </c>
      <c r="P299" t="e">
        <f t="shared" si="41"/>
        <v>#VALUE!</v>
      </c>
      <c r="Q299" t="e" cm="1">
        <f t="array" ref="Q299">Raw [1]Data!P299</f>
        <v>#NAME?</v>
      </c>
      <c r="R299" t="e" cm="1">
        <f t="array" ref="R299">Raw [1]Data!Q299</f>
        <v>#NAME?</v>
      </c>
      <c r="S299" t="e" cm="1">
        <f t="array" ref="S299">Raw [1]Data!T299</f>
        <v>#NAME?</v>
      </c>
      <c r="T299" t="e">
        <f t="shared" si="42"/>
        <v>#NAME?</v>
      </c>
      <c r="U299" t="e">
        <f t="shared" si="43"/>
        <v>#NAME?</v>
      </c>
      <c r="V299" t="str">
        <f t="shared" si="44"/>
        <v>Other</v>
      </c>
    </row>
    <row r="300" spans="1:22">
      <c r="A300" s="5" t="s">
        <v>12</v>
      </c>
      <c r="B300" s="2" t="s">
        <v>442</v>
      </c>
      <c r="C300">
        <f t="shared" si="36"/>
        <v>2024</v>
      </c>
      <c r="D300" s="2" t="s">
        <v>14</v>
      </c>
      <c r="E300" s="3" t="s">
        <v>15</v>
      </c>
      <c r="F300" t="str">
        <f t="shared" si="37"/>
        <v>73</v>
      </c>
      <c r="G300" s="2" t="s">
        <v>445</v>
      </c>
      <c r="H300" t="str">
        <f t="shared" si="38"/>
        <v xml:space="preserve">STEEL </v>
      </c>
      <c r="I300" t="str" cm="1">
        <f t="array" ref="I300">IFERROR(INDEX(_xlfn.TEXTSPLIT(E300," "),1), "")</f>
        <v>73239990</v>
      </c>
      <c r="J300" t="s">
        <v>2835</v>
      </c>
      <c r="K300" t="str" cm="1">
        <f t="array" ref="K300">IF(ISERROR(SEARCH("QTY:", G300)), IF(ISERROR(SEARCH("TOTAL ", G300)), Raw [1]Data!N300, TRIM(MID(G300, SEARCH("TOTAL ", G300)+6, SEARCH(" ", G300&amp;" ", SEARCH("TOTAL ", G300)+6) - SEARCH("TOTAL ", G300) - 6))), TRIM(MID(G300, SEARCH("QTY:", G300)+4, SEARCH(" ", G300, SEARCH("QTY:", G300)+4) - SEARCH("QTY:", G300) - 4)))</f>
        <v/>
      </c>
      <c r="M300" t="str">
        <f t="shared" si="39"/>
        <v/>
      </c>
      <c r="N300">
        <f t="shared" si="40"/>
        <v>0</v>
      </c>
      <c r="O300" t="str" cm="1">
        <f t="array" ref="O300">IF(ISERROR(SEARCH("USD ", G300)), Raw [1]Data!S300, TRIM(MID(G300, SEARCH("USD ", G300)+4, SEARCH(" ", G300&amp;" ", SEARCH("USD ", G300)+4) - SEARCH("USD ", G300) - 4)))</f>
        <v>1.598</v>
      </c>
      <c r="P300" t="e">
        <f t="shared" si="41"/>
        <v>#VALUE!</v>
      </c>
      <c r="Q300" t="e" cm="1">
        <f t="array" ref="Q300">Raw [1]Data!P300</f>
        <v>#NAME?</v>
      </c>
      <c r="R300" t="e" cm="1">
        <f t="array" ref="R300">Raw [1]Data!Q300</f>
        <v>#NAME?</v>
      </c>
      <c r="S300" t="e" cm="1">
        <f t="array" ref="S300">Raw [1]Data!T300</f>
        <v>#NAME?</v>
      </c>
      <c r="T300" t="e">
        <f t="shared" si="42"/>
        <v>#NAME?</v>
      </c>
      <c r="U300" t="e">
        <f t="shared" si="43"/>
        <v>#NAME?</v>
      </c>
      <c r="V300" t="str">
        <f t="shared" si="44"/>
        <v>Other</v>
      </c>
    </row>
    <row r="301" spans="1:22">
      <c r="A301" s="5" t="s">
        <v>12</v>
      </c>
      <c r="B301" s="2" t="s">
        <v>442</v>
      </c>
      <c r="C301">
        <f t="shared" si="36"/>
        <v>2024</v>
      </c>
      <c r="D301" s="2" t="s">
        <v>14</v>
      </c>
      <c r="E301" s="3" t="s">
        <v>15</v>
      </c>
      <c r="F301" t="str">
        <f t="shared" si="37"/>
        <v>73</v>
      </c>
      <c r="G301" s="2" t="s">
        <v>273</v>
      </c>
      <c r="H301" t="str">
        <f t="shared" si="38"/>
        <v xml:space="preserve">RYX-02-026-3S </v>
      </c>
      <c r="I301" t="str" cm="1">
        <f t="array" ref="I301">IFERROR(INDEX(_xlfn.TEXTSPLIT(E301," "),1), "")</f>
        <v>73239990</v>
      </c>
      <c r="J301" t="s">
        <v>2835</v>
      </c>
      <c r="K301" t="e" cm="1">
        <f t="array" ref="K301">IF(ISERROR(SEARCH("QTY:", G301)), IF(ISERROR(SEARCH("TOTAL ", G301)), Raw [1]Data!N301, TRIM(MID(G301, SEARCH("TOTAL ", G301)+6, SEARCH(" ", G301&amp;" ", SEARCH("TOTAL ", G301)+6) - SEARCH("TOTAL ", G301) - 6))), TRIM(MID(G301, SEARCH("QTY:", G301)+4, SEARCH(" ", G301, SEARCH("QTY:", G301)+4) - SEARCH("QTY:", G301) - 4)))</f>
        <v>#NAME?</v>
      </c>
      <c r="M301" t="e">
        <f t="shared" si="39"/>
        <v>#NAME?</v>
      </c>
      <c r="N301">
        <f t="shared" si="40"/>
        <v>0</v>
      </c>
      <c r="O301" t="e" cm="1">
        <f t="array" ref="O301">IF(ISERROR(SEARCH("USD ", G301)), Raw [1]Data!S301, TRIM(MID(G301, SEARCH("USD ", G301)+4, SEARCH(" ", G301&amp;" ", SEARCH("USD ", G301)+4) - SEARCH("USD ", G301) - 4)))</f>
        <v>#NAME?</v>
      </c>
      <c r="P301" t="e">
        <f t="shared" si="41"/>
        <v>#NAME?</v>
      </c>
      <c r="Q301" t="e" cm="1">
        <f t="array" ref="Q301">Raw [1]Data!P301</f>
        <v>#NAME?</v>
      </c>
      <c r="R301" t="e" cm="1">
        <f t="array" ref="R301">Raw [1]Data!Q301</f>
        <v>#NAME?</v>
      </c>
      <c r="S301" t="e" cm="1">
        <f t="array" ref="S301">Raw [1]Data!T301</f>
        <v>#NAME?</v>
      </c>
      <c r="T301" t="e">
        <f t="shared" si="42"/>
        <v>#NAME?</v>
      </c>
      <c r="U301" t="e">
        <f t="shared" si="43"/>
        <v>#NAME?</v>
      </c>
      <c r="V301" t="str">
        <f t="shared" si="44"/>
        <v>Other</v>
      </c>
    </row>
    <row r="302" spans="1:22">
      <c r="A302" s="5" t="s">
        <v>12</v>
      </c>
      <c r="B302" s="2" t="s">
        <v>442</v>
      </c>
      <c r="C302">
        <f t="shared" si="36"/>
        <v>2024</v>
      </c>
      <c r="D302" s="2" t="s">
        <v>14</v>
      </c>
      <c r="E302" s="3" t="s">
        <v>15</v>
      </c>
      <c r="F302" t="str">
        <f t="shared" si="37"/>
        <v>73</v>
      </c>
      <c r="G302" s="2" t="s">
        <v>446</v>
      </c>
      <c r="H302" t="str">
        <f t="shared" si="38"/>
        <v xml:space="preserve">STEEL </v>
      </c>
      <c r="I302" t="str" cm="1">
        <f t="array" ref="I302">IFERROR(INDEX(_xlfn.TEXTSPLIT(E302," "),1), "")</f>
        <v>73239990</v>
      </c>
      <c r="J302" t="s">
        <v>2835</v>
      </c>
      <c r="K302" t="str" cm="1">
        <f t="array" ref="K302">IF(ISERROR(SEARCH("QTY:", G302)), IF(ISERROR(SEARCH("TOTAL ", G302)), Raw [1]Data!N302, TRIM(MID(G302, SEARCH("TOTAL ", G302)+6, SEARCH(" ", G302&amp;" ", SEARCH("TOTAL ", G302)+6) - SEARCH("TOTAL ", G302) - 6))), TRIM(MID(G302, SEARCH("QTY:", G302)+4, SEARCH(" ", G302, SEARCH("QTY:", G302)+4) - SEARCH("QTY:", G302) - 4)))</f>
        <v/>
      </c>
      <c r="M302" t="str">
        <f t="shared" si="39"/>
        <v/>
      </c>
      <c r="N302">
        <f t="shared" si="40"/>
        <v>0</v>
      </c>
      <c r="O302" t="str" cm="1">
        <f t="array" ref="O302">IF(ISERROR(SEARCH("USD ", G302)), Raw [1]Data!S302, TRIM(MID(G302, SEARCH("USD ", G302)+4, SEARCH(" ", G302&amp;" ", SEARCH("USD ", G302)+4) - SEARCH("USD ", G302) - 4)))</f>
        <v>2.350</v>
      </c>
      <c r="P302" t="e">
        <f t="shared" si="41"/>
        <v>#VALUE!</v>
      </c>
      <c r="Q302" t="e" cm="1">
        <f t="array" ref="Q302">Raw [1]Data!P302</f>
        <v>#NAME?</v>
      </c>
      <c r="R302" t="e" cm="1">
        <f t="array" ref="R302">Raw [1]Data!Q302</f>
        <v>#NAME?</v>
      </c>
      <c r="S302" t="e" cm="1">
        <f t="array" ref="S302">Raw [1]Data!T302</f>
        <v>#NAME?</v>
      </c>
      <c r="T302" t="e">
        <f t="shared" si="42"/>
        <v>#NAME?</v>
      </c>
      <c r="U302" t="e">
        <f t="shared" si="43"/>
        <v>#NAME?</v>
      </c>
      <c r="V302" t="str">
        <f t="shared" si="44"/>
        <v>Other</v>
      </c>
    </row>
    <row r="303" spans="1:22">
      <c r="A303" s="5" t="s">
        <v>12</v>
      </c>
      <c r="B303" s="2" t="s">
        <v>447</v>
      </c>
      <c r="C303">
        <f t="shared" si="36"/>
        <v>2024</v>
      </c>
      <c r="D303" s="2" t="s">
        <v>14</v>
      </c>
      <c r="E303" s="3" t="s">
        <v>15</v>
      </c>
      <c r="F303" t="str">
        <f t="shared" si="37"/>
        <v>73</v>
      </c>
      <c r="G303" s="2" t="s">
        <v>448</v>
      </c>
      <c r="H303" t="str">
        <f t="shared" si="38"/>
        <v xml:space="preserve">NP-19 </v>
      </c>
      <c r="I303" t="str" cm="1">
        <f t="array" ref="I303">IFERROR(INDEX(_xlfn.TEXTSPLIT(E303," "),1), "")</f>
        <v>73239990</v>
      </c>
      <c r="J303" t="s">
        <v>2852</v>
      </c>
      <c r="K303" t="str" cm="1">
        <f t="array" ref="K303">IF(ISERROR(SEARCH("QTY:", G303)), IF(ISERROR(SEARCH("TOTAL ", G303)), Raw [1]Data!N303, TRIM(MID(G303, SEARCH("TOTAL ", G303)+6, SEARCH(" ", G303&amp;" ", SEARCH("TOTAL ", G303)+6) - SEARCH("TOTAL ", G303) - 6))), TRIM(MID(G303, SEARCH("QTY:", G303)+4, SEARCH(" ", G303, SEARCH("QTY:", G303)+4) - SEARCH("QTY:", G303) - 4)))</f>
        <v>53424</v>
      </c>
      <c r="M303" t="str">
        <f t="shared" si="39"/>
        <v>53424</v>
      </c>
      <c r="N303">
        <f t="shared" si="40"/>
        <v>0</v>
      </c>
      <c r="O303" t="str" cm="1">
        <f t="array" ref="O303">IF(ISERROR(SEARCH("USD ", G303)), Raw [1]Data!S303, TRIM(MID(G303, SEARCH("USD ", G303)+4, SEARCH(" ", G303&amp;" ", SEARCH("USD ", G303)+4) - SEARCH("USD ", G303) - 4)))</f>
        <v>0.4481</v>
      </c>
      <c r="P303">
        <f t="shared" si="41"/>
        <v>23939.294399999999</v>
      </c>
      <c r="Q303" t="e" cm="1">
        <f t="array" ref="Q303">Raw [1]Data!P303</f>
        <v>#NAME?</v>
      </c>
      <c r="R303" t="e" cm="1">
        <f t="array" ref="R303">Raw [1]Data!Q303</f>
        <v>#NAME?</v>
      </c>
      <c r="S303" t="e" cm="1">
        <f t="array" ref="S303">Raw [1]Data!T303</f>
        <v>#NAME?</v>
      </c>
      <c r="T303" t="e">
        <f t="shared" si="42"/>
        <v>#NAME?</v>
      </c>
      <c r="U303" t="e">
        <f t="shared" si="43"/>
        <v>#NAME?</v>
      </c>
      <c r="V303" t="str">
        <f t="shared" si="44"/>
        <v>Other</v>
      </c>
    </row>
    <row r="304" spans="1:22">
      <c r="A304" s="5" t="s">
        <v>12</v>
      </c>
      <c r="B304" s="2" t="s">
        <v>447</v>
      </c>
      <c r="C304">
        <f t="shared" si="36"/>
        <v>2024</v>
      </c>
      <c r="D304" s="2" t="s">
        <v>14</v>
      </c>
      <c r="E304" s="3" t="s">
        <v>15</v>
      </c>
      <c r="F304" t="str">
        <f t="shared" si="37"/>
        <v>73</v>
      </c>
      <c r="G304" s="2" t="s">
        <v>449</v>
      </c>
      <c r="H304" t="str">
        <f t="shared" si="38"/>
        <v xml:space="preserve">AM-430 </v>
      </c>
      <c r="I304" t="str" cm="1">
        <f t="array" ref="I304">IFERROR(INDEX(_xlfn.TEXTSPLIT(E304," "),1), "")</f>
        <v>73239990</v>
      </c>
      <c r="J304" t="s">
        <v>2853</v>
      </c>
      <c r="K304" t="str" cm="1">
        <f t="array" ref="K304">IF(ISERROR(SEARCH("QTY:", G304)), IF(ISERROR(SEARCH("TOTAL ", G304)), Raw [1]Data!N304, TRIM(MID(G304, SEARCH("TOTAL ", G304)+6, SEARCH(" ", G304&amp;" ", SEARCH("TOTAL ", G304)+6) - SEARCH("TOTAL ", G304) - 6))), TRIM(MID(G304, SEARCH("QTY:", G304)+4, SEARCH(" ", G304, SEARCH("QTY:", G304)+4) - SEARCH("QTY:", G304) - 4)))</f>
        <v>57840</v>
      </c>
      <c r="M304" t="str">
        <f t="shared" si="39"/>
        <v>57840</v>
      </c>
      <c r="N304">
        <f t="shared" si="40"/>
        <v>0</v>
      </c>
      <c r="O304" t="str" cm="1">
        <f t="array" ref="O304">IF(ISERROR(SEARCH("USD ", G304)), Raw [1]Data!S304, TRIM(MID(G304, SEARCH("USD ", G304)+4, SEARCH(" ", G304&amp;" ", SEARCH("USD ", G304)+4) - SEARCH("USD ", G304) - 4)))</f>
        <v>0.5784</v>
      </c>
      <c r="P304">
        <f t="shared" si="41"/>
        <v>33454.656000000003</v>
      </c>
      <c r="Q304" t="e" cm="1">
        <f t="array" ref="Q304">Raw [1]Data!P304</f>
        <v>#NAME?</v>
      </c>
      <c r="R304" t="e" cm="1">
        <f t="array" ref="R304">Raw [1]Data!Q304</f>
        <v>#NAME?</v>
      </c>
      <c r="S304" t="e" cm="1">
        <f t="array" ref="S304">Raw [1]Data!T304</f>
        <v>#NAME?</v>
      </c>
      <c r="T304" t="e">
        <f t="shared" si="42"/>
        <v>#NAME?</v>
      </c>
      <c r="U304" t="e">
        <f t="shared" si="43"/>
        <v>#NAME?</v>
      </c>
      <c r="V304" t="str">
        <f t="shared" si="44"/>
        <v>Other</v>
      </c>
    </row>
    <row r="305" spans="1:22">
      <c r="A305" s="5" t="s">
        <v>12</v>
      </c>
      <c r="B305" s="2" t="s">
        <v>447</v>
      </c>
      <c r="C305">
        <f t="shared" si="36"/>
        <v>2024</v>
      </c>
      <c r="D305" s="2" t="s">
        <v>14</v>
      </c>
      <c r="E305" s="3" t="s">
        <v>15</v>
      </c>
      <c r="F305" t="str">
        <f t="shared" si="37"/>
        <v>73</v>
      </c>
      <c r="G305" s="2" t="s">
        <v>450</v>
      </c>
      <c r="H305" t="str">
        <f t="shared" si="38"/>
        <v xml:space="preserve">SM1168 </v>
      </c>
      <c r="I305" t="str" cm="1">
        <f t="array" ref="I305">IFERROR(INDEX(_xlfn.TEXTSPLIT(E305," "),1), "")</f>
        <v>73239990</v>
      </c>
      <c r="J305" t="s">
        <v>2835</v>
      </c>
      <c r="K305" t="str" cm="1">
        <f t="array" ref="K305">IF(ISERROR(SEARCH("QTY:", G305)), IF(ISERROR(SEARCH("TOTAL ", G305)), Raw [1]Data!N305, TRIM(MID(G305, SEARCH("TOTAL ", G305)+6, SEARCH(" ", G305&amp;" ", SEARCH("TOTAL ", G305)+6) - SEARCH("TOTAL ", G305) - 6))), TRIM(MID(G305, SEARCH("QTY:", G305)+4, SEARCH(" ", G305, SEARCH("QTY:", G305)+4) - SEARCH("QTY:", G305) - 4)))</f>
        <v>57792</v>
      </c>
      <c r="M305" t="str">
        <f t="shared" si="39"/>
        <v>57792</v>
      </c>
      <c r="N305">
        <f t="shared" si="40"/>
        <v>0</v>
      </c>
      <c r="O305" t="str" cm="1">
        <f t="array" ref="O305">IF(ISERROR(SEARCH("USD ", G305)), Raw [1]Data!S305, TRIM(MID(G305, SEARCH("USD ", G305)+4, SEARCH(" ", G305&amp;" ", SEARCH("USD ", G305)+4) - SEARCH("USD ", G305) - 4)))</f>
        <v>1.23</v>
      </c>
      <c r="P305">
        <f t="shared" si="41"/>
        <v>71084.160000000003</v>
      </c>
      <c r="Q305" t="e" cm="1">
        <f t="array" ref="Q305">Raw [1]Data!P305</f>
        <v>#NAME?</v>
      </c>
      <c r="R305" t="e" cm="1">
        <f t="array" ref="R305">Raw [1]Data!Q305</f>
        <v>#NAME?</v>
      </c>
      <c r="S305" t="e" cm="1">
        <f t="array" ref="S305">Raw [1]Data!T305</f>
        <v>#NAME?</v>
      </c>
      <c r="T305" t="e">
        <f t="shared" si="42"/>
        <v>#NAME?</v>
      </c>
      <c r="U305" t="e">
        <f t="shared" si="43"/>
        <v>#NAME?</v>
      </c>
      <c r="V305" t="str">
        <f t="shared" si="44"/>
        <v>Other</v>
      </c>
    </row>
    <row r="306" spans="1:22">
      <c r="A306" s="5" t="s">
        <v>12</v>
      </c>
      <c r="B306" s="2" t="s">
        <v>451</v>
      </c>
      <c r="C306">
        <f t="shared" si="36"/>
        <v>2024</v>
      </c>
      <c r="D306" s="2" t="s">
        <v>14</v>
      </c>
      <c r="E306" s="3" t="s">
        <v>18</v>
      </c>
      <c r="F306" t="str">
        <f t="shared" si="37"/>
        <v>73</v>
      </c>
      <c r="G306" s="2" t="s">
        <v>452</v>
      </c>
      <c r="H306" t="str">
        <f t="shared" si="38"/>
        <v xml:space="preserve">SS </v>
      </c>
      <c r="I306" t="str" cm="1">
        <f t="array" ref="I306">IFERROR(INDEX(_xlfn.TEXTSPLIT(E306," "),1), "")</f>
        <v>73231000</v>
      </c>
      <c r="J306" t="s">
        <v>2813</v>
      </c>
      <c r="K306" t="str" cm="1">
        <f t="array" ref="K306">IF(ISERROR(SEARCH("QTY:", G306)), IF(ISERROR(SEARCH("TOTAL ", G306)), Raw [1]Data!N306, TRIM(MID(G306, SEARCH("TOTAL ", G306)+6, SEARCH(" ", G306&amp;" ", SEARCH("TOTAL ", G306)+6) - SEARCH("TOTAL ", G306) - 6))), TRIM(MID(G306, SEARCH("QTY:", G306)+4, SEARCH(" ", G306, SEARCH("QTY:", G306)+4) - SEARCH("QTY:", G306) - 4)))</f>
        <v>120000</v>
      </c>
      <c r="M306" t="str">
        <f t="shared" si="39"/>
        <v>120000</v>
      </c>
      <c r="N306">
        <f t="shared" si="40"/>
        <v>0</v>
      </c>
      <c r="O306" t="str" cm="1">
        <f t="array" ref="O306">IF(ISERROR(SEARCH("USD ", G306)), Raw [1]Data!S306, TRIM(MID(G306, SEARCH("USD ", G306)+4, SEARCH(" ", G306&amp;" ", SEARCH("USD ", G306)+4) - SEARCH("USD ", G306) - 4)))</f>
        <v>0.16</v>
      </c>
      <c r="P306">
        <f t="shared" si="41"/>
        <v>19200</v>
      </c>
      <c r="Q306" t="e" cm="1">
        <f t="array" ref="Q306">Raw [1]Data!P306</f>
        <v>#NAME?</v>
      </c>
      <c r="R306" t="e" cm="1">
        <f t="array" ref="R306">Raw [1]Data!Q306</f>
        <v>#NAME?</v>
      </c>
      <c r="S306" t="e" cm="1">
        <f t="array" ref="S306">Raw [1]Data!T306</f>
        <v>#NAME?</v>
      </c>
      <c r="T306" t="e">
        <f t="shared" si="42"/>
        <v>#NAME?</v>
      </c>
      <c r="U306" t="e">
        <f t="shared" si="43"/>
        <v>#NAME?</v>
      </c>
      <c r="V306" t="str">
        <f t="shared" si="44"/>
        <v>Other</v>
      </c>
    </row>
    <row r="307" spans="1:22">
      <c r="A307" s="5" t="s">
        <v>12</v>
      </c>
      <c r="B307" s="2" t="s">
        <v>451</v>
      </c>
      <c r="C307">
        <f t="shared" si="36"/>
        <v>2024</v>
      </c>
      <c r="D307" s="2" t="s">
        <v>14</v>
      </c>
      <c r="E307" s="3" t="s">
        <v>15</v>
      </c>
      <c r="F307" t="str">
        <f t="shared" si="37"/>
        <v>73</v>
      </c>
      <c r="G307" s="2" t="s">
        <v>439</v>
      </c>
      <c r="H307" t="str">
        <f t="shared" si="38"/>
        <v xml:space="preserve">MILD </v>
      </c>
      <c r="I307" t="str" cm="1">
        <f t="array" ref="I307">IFERROR(INDEX(_xlfn.TEXTSPLIT(E307," "),1), "")</f>
        <v>73239990</v>
      </c>
      <c r="J307" t="s">
        <v>2835</v>
      </c>
      <c r="K307" t="str" cm="1">
        <f t="array" ref="K307">IF(ISERROR(SEARCH("QTY:", G307)), IF(ISERROR(SEARCH("TOTAL ", G307)), Raw [1]Data!N307, TRIM(MID(G307, SEARCH("TOTAL ", G307)+6, SEARCH(" ", G307&amp;" ", SEARCH("TOTAL ", G307)+6) - SEARCH("TOTAL ", G307) - 6))), TRIM(MID(G307, SEARCH("QTY:", G307)+4, SEARCH(" ", G307, SEARCH("QTY:", G307)+4) - SEARCH("QTY:", G307) - 4)))</f>
        <v>6480</v>
      </c>
      <c r="M307" t="str">
        <f t="shared" si="39"/>
        <v>6480</v>
      </c>
      <c r="N307">
        <f t="shared" si="40"/>
        <v>0</v>
      </c>
      <c r="O307" t="e" cm="1">
        <f t="array" ref="O307">IF(ISERROR(SEARCH("USD ", G307)), Raw [1]Data!S307, TRIM(MID(G307, SEARCH("USD ", G307)+4, SEARCH(" ", G307&amp;" ", SEARCH("USD ", G307)+4) - SEARCH("USD ", G307) - 4)))</f>
        <v>#NAME?</v>
      </c>
      <c r="P307" t="e">
        <f t="shared" si="41"/>
        <v>#NAME?</v>
      </c>
      <c r="Q307" t="e" cm="1">
        <f t="array" ref="Q307">Raw [1]Data!P307</f>
        <v>#NAME?</v>
      </c>
      <c r="R307" t="e" cm="1">
        <f t="array" ref="R307">Raw [1]Data!Q307</f>
        <v>#NAME?</v>
      </c>
      <c r="S307" t="e" cm="1">
        <f t="array" ref="S307">Raw [1]Data!T307</f>
        <v>#NAME?</v>
      </c>
      <c r="T307" t="e">
        <f t="shared" si="42"/>
        <v>#NAME?</v>
      </c>
      <c r="U307" t="e">
        <f t="shared" si="43"/>
        <v>#NAME?</v>
      </c>
      <c r="V307" t="str">
        <f t="shared" si="44"/>
        <v>Other</v>
      </c>
    </row>
    <row r="308" spans="1:22">
      <c r="A308" s="5" t="s">
        <v>12</v>
      </c>
      <c r="B308" s="2" t="s">
        <v>451</v>
      </c>
      <c r="C308">
        <f t="shared" si="36"/>
        <v>2024</v>
      </c>
      <c r="D308" s="2" t="s">
        <v>14</v>
      </c>
      <c r="E308" s="3" t="s">
        <v>15</v>
      </c>
      <c r="F308" t="str">
        <f t="shared" si="37"/>
        <v>73</v>
      </c>
      <c r="G308" s="2" t="s">
        <v>453</v>
      </c>
      <c r="H308" t="str">
        <f t="shared" si="38"/>
        <v xml:space="preserve">MILD </v>
      </c>
      <c r="I308" t="str" cm="1">
        <f t="array" ref="I308">IFERROR(INDEX(_xlfn.TEXTSPLIT(E308," "),1), "")</f>
        <v>73239990</v>
      </c>
      <c r="J308" t="s">
        <v>2835</v>
      </c>
      <c r="K308" t="str" cm="1">
        <f t="array" ref="K308">IF(ISERROR(SEARCH("QTY:", G308)), IF(ISERROR(SEARCH("TOTAL ", G308)), Raw [1]Data!N308, TRIM(MID(G308, SEARCH("TOTAL ", G308)+6, SEARCH(" ", G308&amp;" ", SEARCH("TOTAL ", G308)+6) - SEARCH("TOTAL ", G308) - 6))), TRIM(MID(G308, SEARCH("QTY:", G308)+4, SEARCH(" ", G308, SEARCH("QTY:", G308)+4) - SEARCH("QTY:", G308) - 4)))</f>
        <v>1232PCS/CNY</v>
      </c>
      <c r="M308" t="str">
        <f t="shared" si="39"/>
        <v>1232PCS/CNY</v>
      </c>
      <c r="N308">
        <f t="shared" si="40"/>
        <v>0</v>
      </c>
      <c r="O308" t="e" cm="1">
        <f t="array" ref="O308">IF(ISERROR(SEARCH("USD ", G308)), Raw [1]Data!S308, TRIM(MID(G308, SEARCH("USD ", G308)+4, SEARCH(" ", G308&amp;" ", SEARCH("USD ", G308)+4) - SEARCH("USD ", G308) - 4)))</f>
        <v>#NAME?</v>
      </c>
      <c r="P308" t="e">
        <f t="shared" si="41"/>
        <v>#NAME?</v>
      </c>
      <c r="Q308" t="e" cm="1">
        <f t="array" ref="Q308">Raw [1]Data!P308</f>
        <v>#NAME?</v>
      </c>
      <c r="R308" t="e" cm="1">
        <f t="array" ref="R308">Raw [1]Data!Q308</f>
        <v>#NAME?</v>
      </c>
      <c r="S308" t="e" cm="1">
        <f t="array" ref="S308">Raw [1]Data!T308</f>
        <v>#NAME?</v>
      </c>
      <c r="T308" t="e">
        <f t="shared" si="42"/>
        <v>#NAME?</v>
      </c>
      <c r="U308" t="e">
        <f t="shared" si="43"/>
        <v>#NAME?</v>
      </c>
      <c r="V308" t="str">
        <f t="shared" si="44"/>
        <v>Other</v>
      </c>
    </row>
    <row r="309" spans="1:22">
      <c r="A309" s="5" t="s">
        <v>12</v>
      </c>
      <c r="B309" s="2" t="s">
        <v>454</v>
      </c>
      <c r="C309">
        <f t="shared" si="36"/>
        <v>2024</v>
      </c>
      <c r="D309" s="2" t="s">
        <v>14</v>
      </c>
      <c r="E309" s="3" t="s">
        <v>15</v>
      </c>
      <c r="F309" t="str">
        <f t="shared" si="37"/>
        <v>73</v>
      </c>
      <c r="G309" s="2" t="s">
        <v>455</v>
      </c>
      <c r="H309" t="str">
        <f t="shared" si="38"/>
        <v xml:space="preserve">RYX-02-020 </v>
      </c>
      <c r="I309" t="str" cm="1">
        <f t="array" ref="I309">IFERROR(INDEX(_xlfn.TEXTSPLIT(E309," "),1), "")</f>
        <v>73239990</v>
      </c>
      <c r="J309" t="s">
        <v>2835</v>
      </c>
      <c r="K309" t="e" cm="1">
        <f t="array" ref="K309">IF(ISERROR(SEARCH("QTY:", G309)), IF(ISERROR(SEARCH("TOTAL ", G309)), Raw [1]Data!N309, TRIM(MID(G309, SEARCH("TOTAL ", G309)+6, SEARCH(" ", G309&amp;" ", SEARCH("TOTAL ", G309)+6) - SEARCH("TOTAL ", G309) - 6))), TRIM(MID(G309, SEARCH("QTY:", G309)+4, SEARCH(" ", G309, SEARCH("QTY:", G309)+4) - SEARCH("QTY:", G309) - 4)))</f>
        <v>#NAME?</v>
      </c>
      <c r="M309" t="e">
        <f t="shared" si="39"/>
        <v>#NAME?</v>
      </c>
      <c r="N309">
        <f t="shared" si="40"/>
        <v>0</v>
      </c>
      <c r="O309" t="e" cm="1">
        <f t="array" ref="O309">IF(ISERROR(SEARCH("USD ", G309)), Raw [1]Data!S309, TRIM(MID(G309, SEARCH("USD ", G309)+4, SEARCH(" ", G309&amp;" ", SEARCH("USD ", G309)+4) - SEARCH("USD ", G309) - 4)))</f>
        <v>#NAME?</v>
      </c>
      <c r="P309" t="e">
        <f t="shared" si="41"/>
        <v>#NAME?</v>
      </c>
      <c r="Q309" t="e" cm="1">
        <f t="array" ref="Q309">Raw [1]Data!P309</f>
        <v>#NAME?</v>
      </c>
      <c r="R309" t="e" cm="1">
        <f t="array" ref="R309">Raw [1]Data!Q309</f>
        <v>#NAME?</v>
      </c>
      <c r="S309" t="e" cm="1">
        <f t="array" ref="S309">Raw [1]Data!T309</f>
        <v>#NAME?</v>
      </c>
      <c r="T309" t="e">
        <f t="shared" si="42"/>
        <v>#NAME?</v>
      </c>
      <c r="U309" t="e">
        <f t="shared" si="43"/>
        <v>#NAME?</v>
      </c>
      <c r="V309" t="str">
        <f t="shared" si="44"/>
        <v>Other</v>
      </c>
    </row>
    <row r="310" spans="1:22">
      <c r="A310" s="5" t="s">
        <v>12</v>
      </c>
      <c r="B310" s="2" t="s">
        <v>456</v>
      </c>
      <c r="C310">
        <f t="shared" si="36"/>
        <v>2024</v>
      </c>
      <c r="D310" s="2" t="s">
        <v>14</v>
      </c>
      <c r="E310" s="3" t="s">
        <v>18</v>
      </c>
      <c r="F310" t="str">
        <f t="shared" si="37"/>
        <v>73</v>
      </c>
      <c r="G310" s="2" t="s">
        <v>457</v>
      </c>
      <c r="H310" t="str">
        <f t="shared" si="38"/>
        <v xml:space="preserve">STEEL </v>
      </c>
      <c r="I310" t="str" cm="1">
        <f t="array" ref="I310">IFERROR(INDEX(_xlfn.TEXTSPLIT(E310," "),1), "")</f>
        <v>73231000</v>
      </c>
      <c r="J310" t="s">
        <v>2835</v>
      </c>
      <c r="K310" t="str" cm="1">
        <f t="array" ref="K310">IF(ISERROR(SEARCH("QTY:", G310)), IF(ISERROR(SEARCH("TOTAL ", G310)), Raw [1]Data!N310, TRIM(MID(G310, SEARCH("TOTAL ", G310)+6, SEARCH(" ", G310&amp;" ", SEARCH("TOTAL ", G310)+6) - SEARCH("TOTAL ", G310) - 6))), TRIM(MID(G310, SEARCH("QTY:", G310)+4, SEARCH(" ", G310, SEARCH("QTY:", G310)+4) - SEARCH("QTY:", G310) - 4)))</f>
        <v/>
      </c>
      <c r="M310" t="str">
        <f t="shared" si="39"/>
        <v/>
      </c>
      <c r="N310">
        <f t="shared" si="40"/>
        <v>0</v>
      </c>
      <c r="O310" t="str" cm="1">
        <f t="array" ref="O310">IF(ISERROR(SEARCH("USD ", G310)), Raw [1]Data!S310, TRIM(MID(G310, SEARCH("USD ", G310)+4, SEARCH(" ", G310&amp;" ", SEARCH("USD ", G310)+4) - SEARCH("USD ", G310) - 4)))</f>
        <v>0.073</v>
      </c>
      <c r="P310" t="e">
        <f t="shared" si="41"/>
        <v>#VALUE!</v>
      </c>
      <c r="Q310" t="e" cm="1">
        <f t="array" ref="Q310">Raw [1]Data!P310</f>
        <v>#NAME?</v>
      </c>
      <c r="R310" t="e" cm="1">
        <f t="array" ref="R310">Raw [1]Data!Q310</f>
        <v>#NAME?</v>
      </c>
      <c r="S310" t="e" cm="1">
        <f t="array" ref="S310">Raw [1]Data!T310</f>
        <v>#NAME?</v>
      </c>
      <c r="T310" t="e">
        <f t="shared" si="42"/>
        <v>#NAME?</v>
      </c>
      <c r="U310" t="e">
        <f t="shared" si="43"/>
        <v>#NAME?</v>
      </c>
      <c r="V310" t="str">
        <f t="shared" si="44"/>
        <v>Other</v>
      </c>
    </row>
    <row r="311" spans="1:22">
      <c r="A311" s="5" t="s">
        <v>12</v>
      </c>
      <c r="B311" s="2" t="s">
        <v>458</v>
      </c>
      <c r="C311">
        <f t="shared" si="36"/>
        <v>2024</v>
      </c>
      <c r="D311" s="2" t="s">
        <v>14</v>
      </c>
      <c r="E311" s="3" t="s">
        <v>15</v>
      </c>
      <c r="F311" t="str">
        <f t="shared" si="37"/>
        <v>73</v>
      </c>
      <c r="G311" s="2" t="s">
        <v>459</v>
      </c>
      <c r="H311" t="str">
        <f t="shared" si="38"/>
        <v xml:space="preserve">STEEL </v>
      </c>
      <c r="I311" t="str" cm="1">
        <f t="array" ref="I311">IFERROR(INDEX(_xlfn.TEXTSPLIT(E311," "),1), "")</f>
        <v>73239990</v>
      </c>
      <c r="J311" t="s">
        <v>2835</v>
      </c>
      <c r="K311" t="str" cm="1">
        <f t="array" ref="K311">IF(ISERROR(SEARCH("QTY:", G311)), IF(ISERROR(SEARCH("TOTAL ", G311)), Raw [1]Data!N311, TRIM(MID(G311, SEARCH("TOTAL ", G311)+6, SEARCH(" ", G311&amp;" ", SEARCH("TOTAL ", G311)+6) - SEARCH("TOTAL ", G311) - 6))), TRIM(MID(G311, SEARCH("QTY:", G311)+4, SEARCH(" ", G311, SEARCH("QTY:", G311)+4) - SEARCH("QTY:", G311) - 4)))</f>
        <v/>
      </c>
      <c r="M311" t="str">
        <f t="shared" si="39"/>
        <v/>
      </c>
      <c r="N311">
        <f t="shared" si="40"/>
        <v>0</v>
      </c>
      <c r="O311" t="str" cm="1">
        <f t="array" ref="O311">IF(ISERROR(SEARCH("USD ", G311)), Raw [1]Data!S311, TRIM(MID(G311, SEARCH("USD ", G311)+4, SEARCH(" ", G311&amp;" ", SEARCH("USD ", G311)+4) - SEARCH("USD ", G311) - 4)))</f>
        <v>2.350</v>
      </c>
      <c r="P311" t="e">
        <f t="shared" si="41"/>
        <v>#VALUE!</v>
      </c>
      <c r="Q311" t="e" cm="1">
        <f t="array" ref="Q311">Raw [1]Data!P311</f>
        <v>#NAME?</v>
      </c>
      <c r="R311" t="e" cm="1">
        <f t="array" ref="R311">Raw [1]Data!Q311</f>
        <v>#NAME?</v>
      </c>
      <c r="S311" t="e" cm="1">
        <f t="array" ref="S311">Raw [1]Data!T311</f>
        <v>#NAME?</v>
      </c>
      <c r="T311" t="e">
        <f t="shared" si="42"/>
        <v>#NAME?</v>
      </c>
      <c r="U311" t="e">
        <f t="shared" si="43"/>
        <v>#NAME?</v>
      </c>
      <c r="V311" t="str">
        <f t="shared" si="44"/>
        <v>Other</v>
      </c>
    </row>
    <row r="312" spans="1:22">
      <c r="A312" s="5" t="s">
        <v>12</v>
      </c>
      <c r="B312" s="2" t="s">
        <v>458</v>
      </c>
      <c r="C312">
        <f t="shared" si="36"/>
        <v>2024</v>
      </c>
      <c r="D312" s="2" t="s">
        <v>14</v>
      </c>
      <c r="E312" s="3" t="s">
        <v>15</v>
      </c>
      <c r="F312" t="str">
        <f t="shared" si="37"/>
        <v>73</v>
      </c>
      <c r="G312" s="2" t="s">
        <v>460</v>
      </c>
      <c r="H312" t="str">
        <f t="shared" si="38"/>
        <v xml:space="preserve">SY604A </v>
      </c>
      <c r="I312" t="str" cm="1">
        <f t="array" ref="I312">IFERROR(INDEX(_xlfn.TEXTSPLIT(E312," "),1), "")</f>
        <v>73239990</v>
      </c>
      <c r="J312" t="s">
        <v>2781</v>
      </c>
      <c r="K312" t="e" cm="1">
        <f t="array" ref="K312">IF(ISERROR(SEARCH("QTY:", G312)), IF(ISERROR(SEARCH("TOTAL ", G312)), Raw [1]Data!N312, TRIM(MID(G312, SEARCH("TOTAL ", G312)+6, SEARCH(" ", G312&amp;" ", SEARCH("TOTAL ", G312)+6) - SEARCH("TOTAL ", G312) - 6))), TRIM(MID(G312, SEARCH("QTY:", G312)+4, SEARCH(" ", G312, SEARCH("QTY:", G312)+4) - SEARCH("QTY:", G312) - 4)))</f>
        <v>#NAME?</v>
      </c>
      <c r="M312" t="e">
        <f t="shared" si="39"/>
        <v>#NAME?</v>
      </c>
      <c r="N312">
        <f t="shared" si="40"/>
        <v>0</v>
      </c>
      <c r="O312" t="str" cm="1">
        <f t="array" ref="O312">IF(ISERROR(SEARCH("USD ", G312)), Raw [1]Data!S312, TRIM(MID(G312, SEARCH("USD ", G312)+4, SEARCH(" ", G312&amp;" ", SEARCH("USD ", G312)+4) - SEARCH("USD ", G312) - 4)))</f>
        <v>0.9090</v>
      </c>
      <c r="P312" t="e">
        <f t="shared" si="41"/>
        <v>#NAME?</v>
      </c>
      <c r="Q312" t="e" cm="1">
        <f t="array" ref="Q312">Raw [1]Data!P312</f>
        <v>#NAME?</v>
      </c>
      <c r="R312" t="e" cm="1">
        <f t="array" ref="R312">Raw [1]Data!Q312</f>
        <v>#NAME?</v>
      </c>
      <c r="S312" t="e" cm="1">
        <f t="array" ref="S312">Raw [1]Data!T312</f>
        <v>#NAME?</v>
      </c>
      <c r="T312" t="e">
        <f t="shared" si="42"/>
        <v>#NAME?</v>
      </c>
      <c r="U312" t="e">
        <f t="shared" si="43"/>
        <v>#NAME?</v>
      </c>
      <c r="V312" t="str">
        <f t="shared" si="44"/>
        <v>Other</v>
      </c>
    </row>
    <row r="313" spans="1:22">
      <c r="A313" s="5" t="s">
        <v>12</v>
      </c>
      <c r="B313" s="2" t="s">
        <v>458</v>
      </c>
      <c r="C313">
        <f t="shared" si="36"/>
        <v>2024</v>
      </c>
      <c r="D313" s="2" t="s">
        <v>14</v>
      </c>
      <c r="E313" s="3" t="s">
        <v>15</v>
      </c>
      <c r="F313" t="str">
        <f t="shared" si="37"/>
        <v>73</v>
      </c>
      <c r="G313" s="2" t="s">
        <v>461</v>
      </c>
      <c r="H313" t="str">
        <f t="shared" si="38"/>
        <v xml:space="preserve">STEEL </v>
      </c>
      <c r="I313" t="str" cm="1">
        <f t="array" ref="I313">IFERROR(INDEX(_xlfn.TEXTSPLIT(E313," "),1), "")</f>
        <v>73239990</v>
      </c>
      <c r="J313" t="s">
        <v>2835</v>
      </c>
      <c r="K313" t="str" cm="1">
        <f t="array" ref="K313">IF(ISERROR(SEARCH("QTY:", G313)), IF(ISERROR(SEARCH("TOTAL ", G313)), Raw [1]Data!N313, TRIM(MID(G313, SEARCH("TOTAL ", G313)+6, SEARCH(" ", G313&amp;" ", SEARCH("TOTAL ", G313)+6) - SEARCH("TOTAL ", G313) - 6))), TRIM(MID(G313, SEARCH("QTY:", G313)+4, SEARCH(" ", G313, SEARCH("QTY:", G313)+4) - SEARCH("QTY:", G313) - 4)))</f>
        <v/>
      </c>
      <c r="M313" t="str">
        <f t="shared" si="39"/>
        <v/>
      </c>
      <c r="N313">
        <f t="shared" si="40"/>
        <v>0</v>
      </c>
      <c r="O313" t="str" cm="1">
        <f t="array" ref="O313">IF(ISERROR(SEARCH("USD ", G313)), Raw [1]Data!S313, TRIM(MID(G313, SEARCH("USD ", G313)+4, SEARCH(" ", G313&amp;" ", SEARCH("USD ", G313)+4) - SEARCH("USD ", G313) - 4)))</f>
        <v>0.718</v>
      </c>
      <c r="P313" t="e">
        <f t="shared" si="41"/>
        <v>#VALUE!</v>
      </c>
      <c r="Q313" t="e" cm="1">
        <f t="array" ref="Q313">Raw [1]Data!P313</f>
        <v>#NAME?</v>
      </c>
      <c r="R313" t="e" cm="1">
        <f t="array" ref="R313">Raw [1]Data!Q313</f>
        <v>#NAME?</v>
      </c>
      <c r="S313" t="e" cm="1">
        <f t="array" ref="S313">Raw [1]Data!T313</f>
        <v>#NAME?</v>
      </c>
      <c r="T313" t="e">
        <f t="shared" si="42"/>
        <v>#NAME?</v>
      </c>
      <c r="U313" t="e">
        <f t="shared" si="43"/>
        <v>#NAME?</v>
      </c>
      <c r="V313" t="str">
        <f t="shared" si="44"/>
        <v>Other</v>
      </c>
    </row>
    <row r="314" spans="1:22">
      <c r="A314" s="5" t="s">
        <v>12</v>
      </c>
      <c r="B314" s="2" t="s">
        <v>458</v>
      </c>
      <c r="C314">
        <f t="shared" si="36"/>
        <v>2024</v>
      </c>
      <c r="D314" s="2" t="s">
        <v>14</v>
      </c>
      <c r="E314" s="3" t="s">
        <v>15</v>
      </c>
      <c r="F314" t="str">
        <f t="shared" si="37"/>
        <v>73</v>
      </c>
      <c r="G314" s="2" t="s">
        <v>462</v>
      </c>
      <c r="H314" t="str">
        <f t="shared" si="38"/>
        <v xml:space="preserve">STEEL </v>
      </c>
      <c r="I314" t="str" cm="1">
        <f t="array" ref="I314">IFERROR(INDEX(_xlfn.TEXTSPLIT(E314," "),1), "")</f>
        <v>73239990</v>
      </c>
      <c r="J314" t="s">
        <v>2835</v>
      </c>
      <c r="K314" t="str" cm="1">
        <f t="array" ref="K314">IF(ISERROR(SEARCH("QTY:", G314)), IF(ISERROR(SEARCH("TOTAL ", G314)), Raw [1]Data!N314, TRIM(MID(G314, SEARCH("TOTAL ", G314)+6, SEARCH(" ", G314&amp;" ", SEARCH("TOTAL ", G314)+6) - SEARCH("TOTAL ", G314) - 6))), TRIM(MID(G314, SEARCH("QTY:", G314)+4, SEARCH(" ", G314, SEARCH("QTY:", G314)+4) - SEARCH("QTY:", G314) - 4)))</f>
        <v/>
      </c>
      <c r="M314" t="str">
        <f t="shared" si="39"/>
        <v/>
      </c>
      <c r="N314">
        <f t="shared" si="40"/>
        <v>0</v>
      </c>
      <c r="O314" t="str" cm="1">
        <f t="array" ref="O314">IF(ISERROR(SEARCH("USD ", G314)), Raw [1]Data!S314, TRIM(MID(G314, SEARCH("USD ", G314)+4, SEARCH(" ", G314&amp;" ", SEARCH("USD ", G314)+4) - SEARCH("USD ", G314) - 4)))</f>
        <v>0.885PER</v>
      </c>
      <c r="P314" t="e">
        <f t="shared" si="41"/>
        <v>#VALUE!</v>
      </c>
      <c r="Q314" t="e" cm="1">
        <f t="array" ref="Q314">Raw [1]Data!P314</f>
        <v>#NAME?</v>
      </c>
      <c r="R314" t="e" cm="1">
        <f t="array" ref="R314">Raw [1]Data!Q314</f>
        <v>#NAME?</v>
      </c>
      <c r="S314" t="e" cm="1">
        <f t="array" ref="S314">Raw [1]Data!T314</f>
        <v>#NAME?</v>
      </c>
      <c r="T314" t="e">
        <f t="shared" si="42"/>
        <v>#NAME?</v>
      </c>
      <c r="U314" t="e">
        <f t="shared" si="43"/>
        <v>#NAME?</v>
      </c>
      <c r="V314" t="str">
        <f t="shared" si="44"/>
        <v>Other</v>
      </c>
    </row>
    <row r="315" spans="1:22">
      <c r="A315" s="5" t="s">
        <v>12</v>
      </c>
      <c r="B315" s="2" t="s">
        <v>458</v>
      </c>
      <c r="C315">
        <f t="shared" si="36"/>
        <v>2024</v>
      </c>
      <c r="D315" s="2" t="s">
        <v>14</v>
      </c>
      <c r="E315" s="3" t="s">
        <v>15</v>
      </c>
      <c r="F315" t="str">
        <f t="shared" si="37"/>
        <v>73</v>
      </c>
      <c r="G315" s="2" t="s">
        <v>463</v>
      </c>
      <c r="H315" t="str">
        <f t="shared" si="38"/>
        <v xml:space="preserve">STEEL </v>
      </c>
      <c r="I315" t="str" cm="1">
        <f t="array" ref="I315">IFERROR(INDEX(_xlfn.TEXTSPLIT(E315," "),1), "")</f>
        <v>73239990</v>
      </c>
      <c r="J315" t="s">
        <v>2835</v>
      </c>
      <c r="K315" t="str" cm="1">
        <f t="array" ref="K315">IF(ISERROR(SEARCH("QTY:", G315)), IF(ISERROR(SEARCH("TOTAL ", G315)), Raw [1]Data!N315, TRIM(MID(G315, SEARCH("TOTAL ", G315)+6, SEARCH(" ", G315&amp;" ", SEARCH("TOTAL ", G315)+6) - SEARCH("TOTAL ", G315) - 6))), TRIM(MID(G315, SEARCH("QTY:", G315)+4, SEARCH(" ", G315, SEARCH("QTY:", G315)+4) - SEARCH("QTY:", G315) - 4)))</f>
        <v/>
      </c>
      <c r="M315" t="str">
        <f t="shared" si="39"/>
        <v/>
      </c>
      <c r="N315">
        <f t="shared" si="40"/>
        <v>0</v>
      </c>
      <c r="O315" t="str" cm="1">
        <f t="array" ref="O315">IF(ISERROR(SEARCH("USD ", G315)), Raw [1]Data!S315, TRIM(MID(G315, SEARCH("USD ", G315)+4, SEARCH(" ", G315&amp;" ", SEARCH("USD ", G315)+4) - SEARCH("USD ", G315) - 4)))</f>
        <v>0.875</v>
      </c>
      <c r="P315" t="e">
        <f t="shared" si="41"/>
        <v>#VALUE!</v>
      </c>
      <c r="Q315" t="e" cm="1">
        <f t="array" ref="Q315">Raw [1]Data!P315</f>
        <v>#NAME?</v>
      </c>
      <c r="R315" t="e" cm="1">
        <f t="array" ref="R315">Raw [1]Data!Q315</f>
        <v>#NAME?</v>
      </c>
      <c r="S315" t="e" cm="1">
        <f t="array" ref="S315">Raw [1]Data!T315</f>
        <v>#NAME?</v>
      </c>
      <c r="T315" t="e">
        <f t="shared" si="42"/>
        <v>#NAME?</v>
      </c>
      <c r="U315" t="e">
        <f t="shared" si="43"/>
        <v>#NAME?</v>
      </c>
      <c r="V315" t="str">
        <f t="shared" si="44"/>
        <v>Other</v>
      </c>
    </row>
    <row r="316" spans="1:22">
      <c r="A316" s="5" t="s">
        <v>12</v>
      </c>
      <c r="B316" s="2" t="s">
        <v>458</v>
      </c>
      <c r="C316">
        <f t="shared" si="36"/>
        <v>2024</v>
      </c>
      <c r="D316" s="2" t="s">
        <v>14</v>
      </c>
      <c r="E316" s="3" t="s">
        <v>15</v>
      </c>
      <c r="F316" t="str">
        <f t="shared" si="37"/>
        <v>73</v>
      </c>
      <c r="G316" s="2" t="s">
        <v>464</v>
      </c>
      <c r="H316" t="str">
        <f t="shared" si="38"/>
        <v xml:space="preserve">STEEL </v>
      </c>
      <c r="I316" t="str" cm="1">
        <f t="array" ref="I316">IFERROR(INDEX(_xlfn.TEXTSPLIT(E316," "),1), "")</f>
        <v>73239990</v>
      </c>
      <c r="J316" t="s">
        <v>2835</v>
      </c>
      <c r="K316" t="str" cm="1">
        <f t="array" ref="K316">IF(ISERROR(SEARCH("QTY:", G316)), IF(ISERROR(SEARCH("TOTAL ", G316)), Raw [1]Data!N316, TRIM(MID(G316, SEARCH("TOTAL ", G316)+6, SEARCH(" ", G316&amp;" ", SEARCH("TOTAL ", G316)+6) - SEARCH("TOTAL ", G316) - 6))), TRIM(MID(G316, SEARCH("QTY:", G316)+4, SEARCH(" ", G316, SEARCH("QTY:", G316)+4) - SEARCH("QTY:", G316) - 4)))</f>
        <v/>
      </c>
      <c r="M316" t="str">
        <f t="shared" si="39"/>
        <v/>
      </c>
      <c r="N316">
        <f t="shared" si="40"/>
        <v>0</v>
      </c>
      <c r="O316" t="str" cm="1">
        <f t="array" ref="O316">IF(ISERROR(SEARCH("USD ", G316)), Raw [1]Data!S316, TRIM(MID(G316, SEARCH("USD ", G316)+4, SEARCH(" ", G316&amp;" ", SEARCH("USD ", G316)+4) - SEARCH("USD ", G316) - 4)))</f>
        <v>0.568</v>
      </c>
      <c r="P316" t="e">
        <f t="shared" si="41"/>
        <v>#VALUE!</v>
      </c>
      <c r="Q316" t="e" cm="1">
        <f t="array" ref="Q316">Raw [1]Data!P316</f>
        <v>#NAME?</v>
      </c>
      <c r="R316" t="e" cm="1">
        <f t="array" ref="R316">Raw [1]Data!Q316</f>
        <v>#NAME?</v>
      </c>
      <c r="S316" t="e" cm="1">
        <f t="array" ref="S316">Raw [1]Data!T316</f>
        <v>#NAME?</v>
      </c>
      <c r="T316" t="e">
        <f t="shared" si="42"/>
        <v>#NAME?</v>
      </c>
      <c r="U316" t="e">
        <f t="shared" si="43"/>
        <v>#NAME?</v>
      </c>
      <c r="V316" t="str">
        <f t="shared" si="44"/>
        <v>Other</v>
      </c>
    </row>
    <row r="317" spans="1:22">
      <c r="A317" s="5" t="s">
        <v>12</v>
      </c>
      <c r="B317" s="2" t="s">
        <v>458</v>
      </c>
      <c r="C317">
        <f t="shared" si="36"/>
        <v>2024</v>
      </c>
      <c r="D317" s="2" t="s">
        <v>14</v>
      </c>
      <c r="E317" s="3" t="s">
        <v>15</v>
      </c>
      <c r="F317" t="str">
        <f t="shared" si="37"/>
        <v>73</v>
      </c>
      <c r="G317" s="2" t="s">
        <v>465</v>
      </c>
      <c r="H317" t="str">
        <f t="shared" si="38"/>
        <v xml:space="preserve">STEEL </v>
      </c>
      <c r="I317" t="str" cm="1">
        <f t="array" ref="I317">IFERROR(INDEX(_xlfn.TEXTSPLIT(E317," "),1), "")</f>
        <v>73239990</v>
      </c>
      <c r="J317" t="s">
        <v>2835</v>
      </c>
      <c r="K317" t="str" cm="1">
        <f t="array" ref="K317">IF(ISERROR(SEARCH("QTY:", G317)), IF(ISERROR(SEARCH("TOTAL ", G317)), Raw [1]Data!N317, TRIM(MID(G317, SEARCH("TOTAL ", G317)+6, SEARCH(" ", G317&amp;" ", SEARCH("TOTAL ", G317)+6) - SEARCH("TOTAL ", G317) - 6))), TRIM(MID(G317, SEARCH("QTY:", G317)+4, SEARCH(" ", G317, SEARCH("QTY:", G317)+4) - SEARCH("QTY:", G317) - 4)))</f>
        <v/>
      </c>
      <c r="M317" t="str">
        <f t="shared" si="39"/>
        <v/>
      </c>
      <c r="N317">
        <f t="shared" si="40"/>
        <v>0</v>
      </c>
      <c r="O317" t="str" cm="1">
        <f t="array" ref="O317">IF(ISERROR(SEARCH("USD ", G317)), Raw [1]Data!S317, TRIM(MID(G317, SEARCH("USD ", G317)+4, SEARCH(" ", G317&amp;" ", SEARCH("USD ", G317)+4) - SEARCH("USD ", G317) - 4)))</f>
        <v>1.380</v>
      </c>
      <c r="P317" t="e">
        <f t="shared" si="41"/>
        <v>#VALUE!</v>
      </c>
      <c r="Q317" t="e" cm="1">
        <f t="array" ref="Q317">Raw [1]Data!P317</f>
        <v>#NAME?</v>
      </c>
      <c r="R317" t="e" cm="1">
        <f t="array" ref="R317">Raw [1]Data!Q317</f>
        <v>#NAME?</v>
      </c>
      <c r="S317" t="e" cm="1">
        <f t="array" ref="S317">Raw [1]Data!T317</f>
        <v>#NAME?</v>
      </c>
      <c r="T317" t="e">
        <f t="shared" si="42"/>
        <v>#NAME?</v>
      </c>
      <c r="U317" t="e">
        <f t="shared" si="43"/>
        <v>#NAME?</v>
      </c>
      <c r="V317" t="str">
        <f t="shared" si="44"/>
        <v>Other</v>
      </c>
    </row>
    <row r="318" spans="1:22">
      <c r="A318" s="5" t="s">
        <v>12</v>
      </c>
      <c r="B318" s="2" t="s">
        <v>458</v>
      </c>
      <c r="C318">
        <f t="shared" si="36"/>
        <v>2024</v>
      </c>
      <c r="D318" s="2" t="s">
        <v>14</v>
      </c>
      <c r="E318" s="3" t="s">
        <v>15</v>
      </c>
      <c r="F318" t="str">
        <f t="shared" si="37"/>
        <v>73</v>
      </c>
      <c r="G318" s="2" t="s">
        <v>466</v>
      </c>
      <c r="H318" t="str">
        <f t="shared" si="38"/>
        <v xml:space="preserve">SY772-42 </v>
      </c>
      <c r="I318" t="str" cm="1">
        <f t="array" ref="I318">IFERROR(INDEX(_xlfn.TEXTSPLIT(E318," "),1), "")</f>
        <v>73239990</v>
      </c>
      <c r="J318" t="s">
        <v>2781</v>
      </c>
      <c r="K318" t="e" cm="1">
        <f t="array" ref="K318">IF(ISERROR(SEARCH("QTY:", G318)), IF(ISERROR(SEARCH("TOTAL ", G318)), Raw [1]Data!N318, TRIM(MID(G318, SEARCH("TOTAL ", G318)+6, SEARCH(" ", G318&amp;" ", SEARCH("TOTAL ", G318)+6) - SEARCH("TOTAL ", G318) - 6))), TRIM(MID(G318, SEARCH("QTY:", G318)+4, SEARCH(" ", G318, SEARCH("QTY:", G318)+4) - SEARCH("QTY:", G318) - 4)))</f>
        <v>#NAME?</v>
      </c>
      <c r="M318" t="e">
        <f t="shared" si="39"/>
        <v>#NAME?</v>
      </c>
      <c r="N318">
        <f t="shared" si="40"/>
        <v>0</v>
      </c>
      <c r="O318" t="str" cm="1">
        <f t="array" ref="O318">IF(ISERROR(SEARCH("USD ", G318)), Raw [1]Data!S318, TRIM(MID(G318, SEARCH("USD ", G318)+4, SEARCH(" ", G318&amp;" ", SEARCH("USD ", G318)+4) - SEARCH("USD ", G318) - 4)))</f>
        <v>1.3986</v>
      </c>
      <c r="P318" t="e">
        <f t="shared" si="41"/>
        <v>#NAME?</v>
      </c>
      <c r="Q318" t="e" cm="1">
        <f t="array" ref="Q318">Raw [1]Data!P318</f>
        <v>#NAME?</v>
      </c>
      <c r="R318" t="e" cm="1">
        <f t="array" ref="R318">Raw [1]Data!Q318</f>
        <v>#NAME?</v>
      </c>
      <c r="S318" t="e" cm="1">
        <f t="array" ref="S318">Raw [1]Data!T318</f>
        <v>#NAME?</v>
      </c>
      <c r="T318" t="e">
        <f t="shared" si="42"/>
        <v>#NAME?</v>
      </c>
      <c r="U318" t="e">
        <f t="shared" si="43"/>
        <v>#NAME?</v>
      </c>
      <c r="V318" t="str">
        <f t="shared" si="44"/>
        <v>Other</v>
      </c>
    </row>
    <row r="319" spans="1:22">
      <c r="A319" s="5" t="s">
        <v>12</v>
      </c>
      <c r="B319" s="2" t="s">
        <v>458</v>
      </c>
      <c r="C319">
        <f t="shared" si="36"/>
        <v>2024</v>
      </c>
      <c r="D319" s="2" t="s">
        <v>14</v>
      </c>
      <c r="E319" s="3" t="s">
        <v>15</v>
      </c>
      <c r="F319" t="str">
        <f t="shared" si="37"/>
        <v>73</v>
      </c>
      <c r="G319" s="2" t="s">
        <v>467</v>
      </c>
      <c r="H319" t="str">
        <f t="shared" si="38"/>
        <v xml:space="preserve">STEEL </v>
      </c>
      <c r="I319" t="str" cm="1">
        <f t="array" ref="I319">IFERROR(INDEX(_xlfn.TEXTSPLIT(E319," "),1), "")</f>
        <v>73239990</v>
      </c>
      <c r="J319" t="s">
        <v>2835</v>
      </c>
      <c r="K319" t="str" cm="1">
        <f t="array" ref="K319">IF(ISERROR(SEARCH("QTY:", G319)), IF(ISERROR(SEARCH("TOTAL ", G319)), Raw [1]Data!N319, TRIM(MID(G319, SEARCH("TOTAL ", G319)+6, SEARCH(" ", G319&amp;" ", SEARCH("TOTAL ", G319)+6) - SEARCH("TOTAL ", G319) - 6))), TRIM(MID(G319, SEARCH("QTY:", G319)+4, SEARCH(" ", G319, SEARCH("QTY:", G319)+4) - SEARCH("QTY:", G319) - 4)))</f>
        <v/>
      </c>
      <c r="M319" t="str">
        <f t="shared" si="39"/>
        <v/>
      </c>
      <c r="N319">
        <f t="shared" si="40"/>
        <v>0</v>
      </c>
      <c r="O319" t="str" cm="1">
        <f t="array" ref="O319">IF(ISERROR(SEARCH("USD ", G319)), Raw [1]Data!S319, TRIM(MID(G319, SEARCH("USD ", G319)+4, SEARCH(" ", G319&amp;" ", SEARCH("USD ", G319)+4) - SEARCH("USD ", G319) - 4)))</f>
        <v>1.598</v>
      </c>
      <c r="P319" t="e">
        <f t="shared" si="41"/>
        <v>#VALUE!</v>
      </c>
      <c r="Q319" t="e" cm="1">
        <f t="array" ref="Q319">Raw [1]Data!P319</f>
        <v>#NAME?</v>
      </c>
      <c r="R319" t="e" cm="1">
        <f t="array" ref="R319">Raw [1]Data!Q319</f>
        <v>#NAME?</v>
      </c>
      <c r="S319" t="e" cm="1">
        <f t="array" ref="S319">Raw [1]Data!T319</f>
        <v>#NAME?</v>
      </c>
      <c r="T319" t="e">
        <f t="shared" si="42"/>
        <v>#NAME?</v>
      </c>
      <c r="U319" t="e">
        <f t="shared" si="43"/>
        <v>#NAME?</v>
      </c>
      <c r="V319" t="str">
        <f t="shared" si="44"/>
        <v>Other</v>
      </c>
    </row>
    <row r="320" spans="1:22">
      <c r="A320" s="5" t="s">
        <v>12</v>
      </c>
      <c r="B320" s="2" t="s">
        <v>458</v>
      </c>
      <c r="C320">
        <f t="shared" si="36"/>
        <v>2024</v>
      </c>
      <c r="D320" s="2" t="s">
        <v>14</v>
      </c>
      <c r="E320" s="3" t="s">
        <v>15</v>
      </c>
      <c r="F320" t="str">
        <f t="shared" si="37"/>
        <v>73</v>
      </c>
      <c r="G320" s="2" t="s">
        <v>468</v>
      </c>
      <c r="H320" t="str">
        <f t="shared" si="38"/>
        <v xml:space="preserve">SY604A-4 </v>
      </c>
      <c r="I320" t="str" cm="1">
        <f t="array" ref="I320">IFERROR(INDEX(_xlfn.TEXTSPLIT(E320," "),1), "")</f>
        <v>73239990</v>
      </c>
      <c r="J320" t="s">
        <v>2781</v>
      </c>
      <c r="K320" t="e" cm="1">
        <f t="array" ref="K320">IF(ISERROR(SEARCH("QTY:", G320)), IF(ISERROR(SEARCH("TOTAL ", G320)), Raw [1]Data!N320, TRIM(MID(G320, SEARCH("TOTAL ", G320)+6, SEARCH(" ", G320&amp;" ", SEARCH("TOTAL ", G320)+6) - SEARCH("TOTAL ", G320) - 6))), TRIM(MID(G320, SEARCH("QTY:", G320)+4, SEARCH(" ", G320, SEARCH("QTY:", G320)+4) - SEARCH("QTY:", G320) - 4)))</f>
        <v>#NAME?</v>
      </c>
      <c r="M320" t="e">
        <f t="shared" si="39"/>
        <v>#NAME?</v>
      </c>
      <c r="N320">
        <f t="shared" si="40"/>
        <v>0</v>
      </c>
      <c r="O320" t="str" cm="1">
        <f t="array" ref="O320">IF(ISERROR(SEARCH("USD ", G320)), Raw [1]Data!S320, TRIM(MID(G320, SEARCH("USD ", G320)+4, SEARCH(" ", G320&amp;" ", SEARCH("USD ", G320)+4) - SEARCH("USD ", G320) - 4)))</f>
        <v>0.5734</v>
      </c>
      <c r="P320" t="e">
        <f t="shared" si="41"/>
        <v>#NAME?</v>
      </c>
      <c r="Q320" t="e" cm="1">
        <f t="array" ref="Q320">Raw [1]Data!P320</f>
        <v>#NAME?</v>
      </c>
      <c r="R320" t="e" cm="1">
        <f t="array" ref="R320">Raw [1]Data!Q320</f>
        <v>#NAME?</v>
      </c>
      <c r="S320" t="e" cm="1">
        <f t="array" ref="S320">Raw [1]Data!T320</f>
        <v>#NAME?</v>
      </c>
      <c r="T320" t="e">
        <f t="shared" si="42"/>
        <v>#NAME?</v>
      </c>
      <c r="U320" t="e">
        <f t="shared" si="43"/>
        <v>#NAME?</v>
      </c>
      <c r="V320" t="str">
        <f t="shared" si="44"/>
        <v>Other</v>
      </c>
    </row>
    <row r="321" spans="1:22">
      <c r="A321" s="5" t="s">
        <v>12</v>
      </c>
      <c r="B321" s="2" t="s">
        <v>458</v>
      </c>
      <c r="C321">
        <f t="shared" si="36"/>
        <v>2024</v>
      </c>
      <c r="D321" s="2" t="s">
        <v>14</v>
      </c>
      <c r="E321" s="3" t="s">
        <v>15</v>
      </c>
      <c r="F321" t="str">
        <f t="shared" si="37"/>
        <v>73</v>
      </c>
      <c r="G321" s="2" t="s">
        <v>469</v>
      </c>
      <c r="H321" t="str">
        <f t="shared" si="38"/>
        <v xml:space="preserve">SD1078-B </v>
      </c>
      <c r="I321" t="str" cm="1">
        <f t="array" ref="I321">IFERROR(INDEX(_xlfn.TEXTSPLIT(E321," "),1), "")</f>
        <v>73239990</v>
      </c>
      <c r="J321" t="s">
        <v>2835</v>
      </c>
      <c r="K321" t="e" cm="1">
        <f t="array" ref="K321">IF(ISERROR(SEARCH("QTY:", G321)), IF(ISERROR(SEARCH("TOTAL ", G321)), Raw [1]Data!N321, TRIM(MID(G321, SEARCH("TOTAL ", G321)+6, SEARCH(" ", G321&amp;" ", SEARCH("TOTAL ", G321)+6) - SEARCH("TOTAL ", G321) - 6))), TRIM(MID(G321, SEARCH("QTY:", G321)+4, SEARCH(" ", G321, SEARCH("QTY:", G321)+4) - SEARCH("QTY:", G321) - 4)))</f>
        <v>#NAME?</v>
      </c>
      <c r="M321" t="e">
        <f t="shared" si="39"/>
        <v>#NAME?</v>
      </c>
      <c r="N321">
        <f t="shared" si="40"/>
        <v>0</v>
      </c>
      <c r="O321" t="str" cm="1">
        <f t="array" ref="O321">IF(ISERROR(SEARCH("USD ", G321)), Raw [1]Data!S321, TRIM(MID(G321, SEARCH("USD ", G321)+4, SEARCH(" ", G321&amp;" ", SEARCH("USD ", G321)+4) - SEARCH("USD ", G321) - 4)))</f>
        <v>0.9090</v>
      </c>
      <c r="P321" t="e">
        <f t="shared" si="41"/>
        <v>#NAME?</v>
      </c>
      <c r="Q321" t="e" cm="1">
        <f t="array" ref="Q321">Raw [1]Data!P321</f>
        <v>#NAME?</v>
      </c>
      <c r="R321" t="e" cm="1">
        <f t="array" ref="R321">Raw [1]Data!Q321</f>
        <v>#NAME?</v>
      </c>
      <c r="S321" t="e" cm="1">
        <f t="array" ref="S321">Raw [1]Data!T321</f>
        <v>#NAME?</v>
      </c>
      <c r="T321" t="e">
        <f t="shared" si="42"/>
        <v>#NAME?</v>
      </c>
      <c r="U321" t="e">
        <f t="shared" si="43"/>
        <v>#NAME?</v>
      </c>
      <c r="V321" t="str">
        <f t="shared" si="44"/>
        <v>Other</v>
      </c>
    </row>
    <row r="322" spans="1:22">
      <c r="A322" s="5" t="s">
        <v>12</v>
      </c>
      <c r="B322" s="2" t="s">
        <v>458</v>
      </c>
      <c r="C322">
        <f t="shared" si="36"/>
        <v>2024</v>
      </c>
      <c r="D322" s="2" t="s">
        <v>14</v>
      </c>
      <c r="E322" s="3" t="s">
        <v>15</v>
      </c>
      <c r="F322" t="str">
        <f t="shared" si="37"/>
        <v>73</v>
      </c>
      <c r="G322" s="2" t="s">
        <v>470</v>
      </c>
      <c r="H322" t="str">
        <f t="shared" si="38"/>
        <v xml:space="preserve">SY722-9602 </v>
      </c>
      <c r="I322" t="str" cm="1">
        <f t="array" ref="I322">IFERROR(INDEX(_xlfn.TEXTSPLIT(E322," "),1), "")</f>
        <v>73239990</v>
      </c>
      <c r="J322" t="s">
        <v>2781</v>
      </c>
      <c r="K322" t="e" cm="1">
        <f t="array" ref="K322">IF(ISERROR(SEARCH("QTY:", G322)), IF(ISERROR(SEARCH("TOTAL ", G322)), Raw [1]Data!N322, TRIM(MID(G322, SEARCH("TOTAL ", G322)+6, SEARCH(" ", G322&amp;" ", SEARCH("TOTAL ", G322)+6) - SEARCH("TOTAL ", G322) - 6))), TRIM(MID(G322, SEARCH("QTY:", G322)+4, SEARCH(" ", G322, SEARCH("QTY:", G322)+4) - SEARCH("QTY:", G322) - 4)))</f>
        <v>#NAME?</v>
      </c>
      <c r="M322" t="e">
        <f t="shared" si="39"/>
        <v>#NAME?</v>
      </c>
      <c r="N322">
        <f t="shared" si="40"/>
        <v>0</v>
      </c>
      <c r="O322" t="str" cm="1">
        <f t="array" ref="O322">IF(ISERROR(SEARCH("USD ", G322)), Raw [1]Data!S322, TRIM(MID(G322, SEARCH("USD ", G322)+4, SEARCH(" ", G322&amp;" ", SEARCH("USD ", G322)+4) - SEARCH("USD ", G322) - 4)))</f>
        <v>0.1538</v>
      </c>
      <c r="P322" t="e">
        <f t="shared" si="41"/>
        <v>#NAME?</v>
      </c>
      <c r="Q322" t="e" cm="1">
        <f t="array" ref="Q322">Raw [1]Data!P322</f>
        <v>#NAME?</v>
      </c>
      <c r="R322" t="e" cm="1">
        <f t="array" ref="R322">Raw [1]Data!Q322</f>
        <v>#NAME?</v>
      </c>
      <c r="S322" t="e" cm="1">
        <f t="array" ref="S322">Raw [1]Data!T322</f>
        <v>#NAME?</v>
      </c>
      <c r="T322" t="e">
        <f t="shared" si="42"/>
        <v>#NAME?</v>
      </c>
      <c r="U322" t="e">
        <f t="shared" si="43"/>
        <v>#NAME?</v>
      </c>
      <c r="V322" t="str">
        <f t="shared" si="44"/>
        <v>Other</v>
      </c>
    </row>
    <row r="323" spans="1:22">
      <c r="A323" s="5" t="s">
        <v>12</v>
      </c>
      <c r="B323" s="2" t="s">
        <v>458</v>
      </c>
      <c r="C323">
        <f t="shared" ref="C323:C386" si="45">YEAR(B323)</f>
        <v>2024</v>
      </c>
      <c r="D323" s="2" t="s">
        <v>14</v>
      </c>
      <c r="E323" s="3" t="s">
        <v>15</v>
      </c>
      <c r="F323" t="str">
        <f t="shared" ref="F323:F386" si="46">LEFT(E323,2)</f>
        <v>73</v>
      </c>
      <c r="G323" s="2" t="s">
        <v>471</v>
      </c>
      <c r="H323" t="str">
        <f t="shared" ref="H323:H386" si="47">IFERROR(LEFT(G323, FIND(" ",G323)), "")</f>
        <v xml:space="preserve">SY592A-0085 </v>
      </c>
      <c r="I323" t="str" cm="1">
        <f t="array" ref="I323">IFERROR(INDEX(_xlfn.TEXTSPLIT(E323," "),1), "")</f>
        <v>73239990</v>
      </c>
      <c r="J323" t="s">
        <v>2781</v>
      </c>
      <c r="K323" t="e" cm="1">
        <f t="array" ref="K323">IF(ISERROR(SEARCH("QTY:", G323)), IF(ISERROR(SEARCH("TOTAL ", G323)), Raw [1]Data!N323, TRIM(MID(G323, SEARCH("TOTAL ", G323)+6, SEARCH(" ", G323&amp;" ", SEARCH("TOTAL ", G323)+6) - SEARCH("TOTAL ", G323) - 6))), TRIM(MID(G323, SEARCH("QTY:", G323)+4, SEARCH(" ", G323, SEARCH("QTY:", G323)+4) - SEARCH("QTY:", G323) - 4)))</f>
        <v>#NAME?</v>
      </c>
      <c r="M323" t="e">
        <f t="shared" ref="M323:M386" si="48">K323</f>
        <v>#NAME?</v>
      </c>
      <c r="N323">
        <f t="shared" ref="N323:N386" si="49">L323</f>
        <v>0</v>
      </c>
      <c r="O323" t="str" cm="1">
        <f t="array" ref="O323">IF(ISERROR(SEARCH("USD ", G323)), Raw [1]Data!S323, TRIM(MID(G323, SEARCH("USD ", G323)+4, SEARCH(" ", G323&amp;" ", SEARCH("USD ", G323)+4) - SEARCH("USD ", G323) - 4)))</f>
        <v>0.3776PER</v>
      </c>
      <c r="P323" t="e">
        <f t="shared" ref="P323:P386" si="50">O323*M323</f>
        <v>#VALUE!</v>
      </c>
      <c r="Q323" t="e" cm="1">
        <f t="array" ref="Q323">Raw [1]Data!P323</f>
        <v>#NAME?</v>
      </c>
      <c r="R323" t="e" cm="1">
        <f t="array" ref="R323">Raw [1]Data!Q323</f>
        <v>#NAME?</v>
      </c>
      <c r="S323" t="e" cm="1">
        <f t="array" ref="S323">Raw [1]Data!T323</f>
        <v>#NAME?</v>
      </c>
      <c r="T323" t="e">
        <f t="shared" ref="T323:T386" si="51">S323/M323</f>
        <v>#NAME?</v>
      </c>
      <c r="U323" t="e">
        <f t="shared" ref="U323:U386" si="52">IF(R323&lt;&gt;0, (S323/R323)*100, 0)</f>
        <v>#NAME?</v>
      </c>
      <c r="V323" t="str">
        <f t="shared" ref="V323:V386" si="53">IF(OR(E323=73239990,E323=73231000,E323=73239390),"Steel","Other")</f>
        <v>Other</v>
      </c>
    </row>
    <row r="324" spans="1:22">
      <c r="A324" s="5" t="s">
        <v>12</v>
      </c>
      <c r="B324" s="2" t="s">
        <v>472</v>
      </c>
      <c r="C324">
        <f t="shared" si="45"/>
        <v>2024</v>
      </c>
      <c r="D324" s="2" t="s">
        <v>14</v>
      </c>
      <c r="E324" s="3" t="s">
        <v>15</v>
      </c>
      <c r="F324" t="str">
        <f t="shared" si="46"/>
        <v>73</v>
      </c>
      <c r="G324" s="2" t="s">
        <v>473</v>
      </c>
      <c r="H324" t="str">
        <f t="shared" si="47"/>
        <v xml:space="preserve">HOUSEHOLD </v>
      </c>
      <c r="I324" t="str" cm="1">
        <f t="array" ref="I324">IFERROR(INDEX(_xlfn.TEXTSPLIT(E324," "),1), "")</f>
        <v>73239990</v>
      </c>
      <c r="J324" t="s">
        <v>2785</v>
      </c>
      <c r="K324" t="str" cm="1">
        <f t="array" ref="K324">IF(ISERROR(SEARCH("QTY:", G324)), IF(ISERROR(SEARCH("TOTAL ", G324)), Raw [1]Data!N324, TRIM(MID(G324, SEARCH("TOTAL ", G324)+6, SEARCH(" ", G324&amp;" ", SEARCH("TOTAL ", G324)+6) - SEARCH("TOTAL ", G324) - 6))), TRIM(MID(G324, SEARCH("QTY:", G324)+4, SEARCH(" ", G324, SEARCH("QTY:", G324)+4) - SEARCH("QTY:", G324) - 4)))</f>
        <v/>
      </c>
      <c r="M324" t="str">
        <f t="shared" si="48"/>
        <v/>
      </c>
      <c r="N324">
        <f t="shared" si="49"/>
        <v>0</v>
      </c>
      <c r="O324" t="str" cm="1">
        <f t="array" ref="O324">IF(ISERROR(SEARCH("USD ", G324)), Raw [1]Data!S324, TRIM(MID(G324, SEARCH("USD ", G324)+4, SEARCH(" ", G324&amp;" ", SEARCH("USD ", G324)+4) - SEARCH("USD ", G324) - 4)))</f>
        <v>0.380</v>
      </c>
      <c r="P324" t="e">
        <f t="shared" si="50"/>
        <v>#VALUE!</v>
      </c>
      <c r="Q324" t="e" cm="1">
        <f t="array" ref="Q324">Raw [1]Data!P324</f>
        <v>#NAME?</v>
      </c>
      <c r="R324" t="e" cm="1">
        <f t="array" ref="R324">Raw [1]Data!Q324</f>
        <v>#NAME?</v>
      </c>
      <c r="S324" t="e" cm="1">
        <f t="array" ref="S324">Raw [1]Data!T324</f>
        <v>#NAME?</v>
      </c>
      <c r="T324" t="e">
        <f t="shared" si="51"/>
        <v>#NAME?</v>
      </c>
      <c r="U324" t="e">
        <f t="shared" si="52"/>
        <v>#NAME?</v>
      </c>
      <c r="V324" t="str">
        <f t="shared" si="53"/>
        <v>Other</v>
      </c>
    </row>
    <row r="325" spans="1:22">
      <c r="A325" s="5" t="s">
        <v>12</v>
      </c>
      <c r="B325" s="2" t="s">
        <v>474</v>
      </c>
      <c r="C325">
        <f t="shared" si="45"/>
        <v>2024</v>
      </c>
      <c r="D325" s="2" t="s">
        <v>14</v>
      </c>
      <c r="E325" s="3" t="s">
        <v>18</v>
      </c>
      <c r="F325" t="str">
        <f t="shared" si="46"/>
        <v>73</v>
      </c>
      <c r="G325" s="2" t="s">
        <v>475</v>
      </c>
      <c r="H325" t="str">
        <f t="shared" si="47"/>
        <v xml:space="preserve">STEEL </v>
      </c>
      <c r="I325" t="str" cm="1">
        <f t="array" ref="I325">IFERROR(INDEX(_xlfn.TEXTSPLIT(E325," "),1), "")</f>
        <v>73231000</v>
      </c>
      <c r="J325" t="s">
        <v>2795</v>
      </c>
      <c r="K325" t="str" cm="1">
        <f t="array" ref="K325">IF(ISERROR(SEARCH("QTY:", G325)), IF(ISERROR(SEARCH("TOTAL ", G325)), Raw [1]Data!N325, TRIM(MID(G325, SEARCH("TOTAL ", G325)+6, SEARCH(" ", G325&amp;" ", SEARCH("TOTAL ", G325)+6) - SEARCH("TOTAL ", G325) - 6))), TRIM(MID(G325, SEARCH("QTY:", G325)+4, SEARCH(" ", G325, SEARCH("QTY:", G325)+4) - SEARCH("QTY:", G325) - 4)))</f>
        <v/>
      </c>
      <c r="M325" t="str">
        <f t="shared" si="48"/>
        <v/>
      </c>
      <c r="N325">
        <f t="shared" si="49"/>
        <v>0</v>
      </c>
      <c r="O325" t="str" cm="1">
        <f t="array" ref="O325">IF(ISERROR(SEARCH("USD ", G325)), Raw [1]Data!S325, TRIM(MID(G325, SEARCH("USD ", G325)+4, SEARCH(" ", G325&amp;" ", SEARCH("USD ", G325)+4) - SEARCH("USD ", G325) - 4)))</f>
        <v>0.239</v>
      </c>
      <c r="P325" t="e">
        <f t="shared" si="50"/>
        <v>#VALUE!</v>
      </c>
      <c r="Q325" t="e" cm="1">
        <f t="array" ref="Q325">Raw [1]Data!P325</f>
        <v>#NAME?</v>
      </c>
      <c r="R325" t="e" cm="1">
        <f t="array" ref="R325">Raw [1]Data!Q325</f>
        <v>#NAME?</v>
      </c>
      <c r="S325" t="e" cm="1">
        <f t="array" ref="S325">Raw [1]Data!T325</f>
        <v>#NAME?</v>
      </c>
      <c r="T325" t="e">
        <f t="shared" si="51"/>
        <v>#NAME?</v>
      </c>
      <c r="U325" t="e">
        <f t="shared" si="52"/>
        <v>#NAME?</v>
      </c>
      <c r="V325" t="str">
        <f t="shared" si="53"/>
        <v>Other</v>
      </c>
    </row>
    <row r="326" spans="1:22">
      <c r="A326" s="5" t="s">
        <v>12</v>
      </c>
      <c r="B326" s="2" t="s">
        <v>476</v>
      </c>
      <c r="C326">
        <f t="shared" si="45"/>
        <v>2024</v>
      </c>
      <c r="D326" s="2" t="s">
        <v>14</v>
      </c>
      <c r="E326" s="3" t="s">
        <v>15</v>
      </c>
      <c r="F326" t="str">
        <f t="shared" si="46"/>
        <v>73</v>
      </c>
      <c r="G326" s="2" t="s">
        <v>477</v>
      </c>
      <c r="H326" t="str">
        <f t="shared" si="47"/>
        <v xml:space="preserve">NP-55 </v>
      </c>
      <c r="I326" t="str" cm="1">
        <f t="array" ref="I326">IFERROR(INDEX(_xlfn.TEXTSPLIT(E326," "),1), "")</f>
        <v>73239990</v>
      </c>
      <c r="J326" t="s">
        <v>2779</v>
      </c>
      <c r="K326" t="str" cm="1">
        <f t="array" ref="K326">IF(ISERROR(SEARCH("QTY:", G326)), IF(ISERROR(SEARCH("TOTAL ", G326)), Raw [1]Data!N326, TRIM(MID(G326, SEARCH("TOTAL ", G326)+6, SEARCH(" ", G326&amp;" ", SEARCH("TOTAL ", G326)+6) - SEARCH("TOTAL ", G326) - 6))), TRIM(MID(G326, SEARCH("QTY:", G326)+4, SEARCH(" ", G326, SEARCH("QTY:", G326)+4) - SEARCH("QTY:", G326) - 4)))</f>
        <v/>
      </c>
      <c r="M326" t="str">
        <f t="shared" si="48"/>
        <v/>
      </c>
      <c r="N326">
        <f t="shared" si="49"/>
        <v>0</v>
      </c>
      <c r="O326" t="str" cm="1">
        <f t="array" ref="O326">IF(ISERROR(SEARCH("USD ", G326)), Raw [1]Data!S326, TRIM(MID(G326, SEARCH("USD ", G326)+4, SEARCH(" ", G326&amp;" ", SEARCH("USD ", G326)+4) - SEARCH("USD ", G326) - 4)))</f>
        <v>0.2815</v>
      </c>
      <c r="P326" t="e">
        <f t="shared" si="50"/>
        <v>#VALUE!</v>
      </c>
      <c r="Q326" t="e" cm="1">
        <f t="array" ref="Q326">Raw [1]Data!P326</f>
        <v>#NAME?</v>
      </c>
      <c r="R326" t="e" cm="1">
        <f t="array" ref="R326">Raw [1]Data!Q326</f>
        <v>#NAME?</v>
      </c>
      <c r="S326" t="e" cm="1">
        <f t="array" ref="S326">Raw [1]Data!T326</f>
        <v>#NAME?</v>
      </c>
      <c r="T326" t="e">
        <f t="shared" si="51"/>
        <v>#NAME?</v>
      </c>
      <c r="U326" t="e">
        <f t="shared" si="52"/>
        <v>#NAME?</v>
      </c>
      <c r="V326" t="str">
        <f t="shared" si="53"/>
        <v>Other</v>
      </c>
    </row>
    <row r="327" spans="1:22">
      <c r="A327" s="5" t="s">
        <v>12</v>
      </c>
      <c r="B327" s="2" t="s">
        <v>476</v>
      </c>
      <c r="C327">
        <f t="shared" si="45"/>
        <v>2024</v>
      </c>
      <c r="D327" s="2" t="s">
        <v>14</v>
      </c>
      <c r="E327" s="3" t="s">
        <v>15</v>
      </c>
      <c r="F327" t="str">
        <f t="shared" si="46"/>
        <v>73</v>
      </c>
      <c r="G327" s="2" t="s">
        <v>478</v>
      </c>
      <c r="H327" t="str">
        <f t="shared" si="47"/>
        <v xml:space="preserve">AM-603 </v>
      </c>
      <c r="I327" t="str" cm="1">
        <f t="array" ref="I327">IFERROR(INDEX(_xlfn.TEXTSPLIT(E327," "),1), "")</f>
        <v>73239990</v>
      </c>
      <c r="J327" t="s">
        <v>2835</v>
      </c>
      <c r="K327" t="str" cm="1">
        <f t="array" ref="K327">IF(ISERROR(SEARCH("QTY:", G327)), IF(ISERROR(SEARCH("TOTAL ", G327)), Raw [1]Data!N327, TRIM(MID(G327, SEARCH("TOTAL ", G327)+6, SEARCH(" ", G327&amp;" ", SEARCH("TOTAL ", G327)+6) - SEARCH("TOTAL ", G327) - 6))), TRIM(MID(G327, SEARCH("QTY:", G327)+4, SEARCH(" ", G327, SEARCH("QTY:", G327)+4) - SEARCH("QTY:", G327) - 4)))</f>
        <v/>
      </c>
      <c r="M327" t="str">
        <f t="shared" si="48"/>
        <v/>
      </c>
      <c r="N327">
        <f t="shared" si="49"/>
        <v>0</v>
      </c>
      <c r="O327" t="str" cm="1">
        <f t="array" ref="O327">IF(ISERROR(SEARCH("USD ", G327)), Raw [1]Data!S327, TRIM(MID(G327, SEARCH("USD ", G327)+4, SEARCH(" ", G327&amp;" ", SEARCH("USD ", G327)+4) - SEARCH("USD ", G327) - 4)))</f>
        <v>0.6022</v>
      </c>
      <c r="P327" t="e">
        <f t="shared" si="50"/>
        <v>#VALUE!</v>
      </c>
      <c r="Q327" t="e" cm="1">
        <f t="array" ref="Q327">Raw [1]Data!P327</f>
        <v>#NAME?</v>
      </c>
      <c r="R327" t="e" cm="1">
        <f t="array" ref="R327">Raw [1]Data!Q327</f>
        <v>#NAME?</v>
      </c>
      <c r="S327" t="e" cm="1">
        <f t="array" ref="S327">Raw [1]Data!T327</f>
        <v>#NAME?</v>
      </c>
      <c r="T327" t="e">
        <f t="shared" si="51"/>
        <v>#NAME?</v>
      </c>
      <c r="U327" t="e">
        <f t="shared" si="52"/>
        <v>#NAME?</v>
      </c>
      <c r="V327" t="str">
        <f t="shared" si="53"/>
        <v>Other</v>
      </c>
    </row>
    <row r="328" spans="1:22">
      <c r="A328" s="5" t="s">
        <v>12</v>
      </c>
      <c r="B328" s="2" t="s">
        <v>476</v>
      </c>
      <c r="C328">
        <f t="shared" si="45"/>
        <v>2024</v>
      </c>
      <c r="D328" s="2" t="s">
        <v>14</v>
      </c>
      <c r="E328" s="3" t="s">
        <v>15</v>
      </c>
      <c r="F328" t="str">
        <f t="shared" si="46"/>
        <v>73</v>
      </c>
      <c r="G328" s="2" t="s">
        <v>479</v>
      </c>
      <c r="H328" t="str">
        <f t="shared" si="47"/>
        <v xml:space="preserve">SB-12 </v>
      </c>
      <c r="I328" t="str" cm="1">
        <f t="array" ref="I328">IFERROR(INDEX(_xlfn.TEXTSPLIT(E328," "),1), "")</f>
        <v>73239990</v>
      </c>
      <c r="J328" t="s">
        <v>2835</v>
      </c>
      <c r="K328" t="str" cm="1">
        <f t="array" ref="K328">IF(ISERROR(SEARCH("QTY:", G328)), IF(ISERROR(SEARCH("TOTAL ", G328)), Raw [1]Data!N328, TRIM(MID(G328, SEARCH("TOTAL ", G328)+6, SEARCH(" ", G328&amp;" ", SEARCH("TOTAL ", G328)+6) - SEARCH("TOTAL ", G328) - 6))), TRIM(MID(G328, SEARCH("QTY:", G328)+4, SEARCH(" ", G328, SEARCH("QTY:", G328)+4) - SEARCH("QTY:", G328) - 4)))</f>
        <v/>
      </c>
      <c r="M328" t="str">
        <f t="shared" si="48"/>
        <v/>
      </c>
      <c r="N328">
        <f t="shared" si="49"/>
        <v>0</v>
      </c>
      <c r="O328" t="str" cm="1">
        <f t="array" ref="O328">IF(ISERROR(SEARCH("USD ", G328)), Raw [1]Data!S328, TRIM(MID(G328, SEARCH("USD ", G328)+4, SEARCH(" ", G328&amp;" ", SEARCH("USD ", G328)+4) - SEARCH("USD ", G328) - 4)))</f>
        <v>1.0434</v>
      </c>
      <c r="P328" t="e">
        <f t="shared" si="50"/>
        <v>#VALUE!</v>
      </c>
      <c r="Q328" t="e" cm="1">
        <f t="array" ref="Q328">Raw [1]Data!P328</f>
        <v>#NAME?</v>
      </c>
      <c r="R328" t="e" cm="1">
        <f t="array" ref="R328">Raw [1]Data!Q328</f>
        <v>#NAME?</v>
      </c>
      <c r="S328" t="e" cm="1">
        <f t="array" ref="S328">Raw [1]Data!T328</f>
        <v>#NAME?</v>
      </c>
      <c r="T328" t="e">
        <f t="shared" si="51"/>
        <v>#NAME?</v>
      </c>
      <c r="U328" t="e">
        <f t="shared" si="52"/>
        <v>#NAME?</v>
      </c>
      <c r="V328" t="str">
        <f t="shared" si="53"/>
        <v>Other</v>
      </c>
    </row>
    <row r="329" spans="1:22">
      <c r="A329" s="5" t="s">
        <v>12</v>
      </c>
      <c r="B329" s="2" t="s">
        <v>476</v>
      </c>
      <c r="C329">
        <f t="shared" si="45"/>
        <v>2024</v>
      </c>
      <c r="D329" s="2" t="s">
        <v>14</v>
      </c>
      <c r="E329" s="3" t="s">
        <v>15</v>
      </c>
      <c r="F329" t="str">
        <f t="shared" si="46"/>
        <v>73</v>
      </c>
      <c r="G329" s="2" t="s">
        <v>480</v>
      </c>
      <c r="H329" t="str">
        <f t="shared" si="47"/>
        <v xml:space="preserve">AM-321 </v>
      </c>
      <c r="I329" t="str" cm="1">
        <f t="array" ref="I329">IFERROR(INDEX(_xlfn.TEXTSPLIT(E329," "),1), "")</f>
        <v>73239990</v>
      </c>
      <c r="J329" t="s">
        <v>2835</v>
      </c>
      <c r="K329" t="str" cm="1">
        <f t="array" ref="K329">IF(ISERROR(SEARCH("QTY:", G329)), IF(ISERROR(SEARCH("TOTAL ", G329)), Raw [1]Data!N329, TRIM(MID(G329, SEARCH("TOTAL ", G329)+6, SEARCH(" ", G329&amp;" ", SEARCH("TOTAL ", G329)+6) - SEARCH("TOTAL ", G329) - 6))), TRIM(MID(G329, SEARCH("QTY:", G329)+4, SEARCH(" ", G329, SEARCH("QTY:", G329)+4) - SEARCH("QTY:", G329) - 4)))</f>
        <v/>
      </c>
      <c r="M329" t="str">
        <f t="shared" si="48"/>
        <v/>
      </c>
      <c r="N329">
        <f t="shared" si="49"/>
        <v>0</v>
      </c>
      <c r="O329" t="str" cm="1">
        <f t="array" ref="O329">IF(ISERROR(SEARCH("USD ", G329)), Raw [1]Data!S329, TRIM(MID(G329, SEARCH("USD ", G329)+4, SEARCH(" ", G329&amp;" ", SEARCH("USD ", G329)+4) - SEARCH("USD ", G329) - 4)))</f>
        <v>0.7338</v>
      </c>
      <c r="P329" t="e">
        <f t="shared" si="50"/>
        <v>#VALUE!</v>
      </c>
      <c r="Q329" t="e" cm="1">
        <f t="array" ref="Q329">Raw [1]Data!P329</f>
        <v>#NAME?</v>
      </c>
      <c r="R329" t="e" cm="1">
        <f t="array" ref="R329">Raw [1]Data!Q329</f>
        <v>#NAME?</v>
      </c>
      <c r="S329" t="e" cm="1">
        <f t="array" ref="S329">Raw [1]Data!T329</f>
        <v>#NAME?</v>
      </c>
      <c r="T329" t="e">
        <f t="shared" si="51"/>
        <v>#NAME?</v>
      </c>
      <c r="U329" t="e">
        <f t="shared" si="52"/>
        <v>#NAME?</v>
      </c>
      <c r="V329" t="str">
        <f t="shared" si="53"/>
        <v>Other</v>
      </c>
    </row>
    <row r="330" spans="1:22">
      <c r="A330" s="5" t="s">
        <v>12</v>
      </c>
      <c r="B330" s="2" t="s">
        <v>476</v>
      </c>
      <c r="C330">
        <f t="shared" si="45"/>
        <v>2024</v>
      </c>
      <c r="D330" s="2" t="s">
        <v>14</v>
      </c>
      <c r="E330" s="3" t="s">
        <v>15</v>
      </c>
      <c r="F330" t="str">
        <f t="shared" si="46"/>
        <v>73</v>
      </c>
      <c r="G330" s="2" t="s">
        <v>481</v>
      </c>
      <c r="H330" t="str">
        <f t="shared" si="47"/>
        <v xml:space="preserve">AM-322 </v>
      </c>
      <c r="I330" t="str" cm="1">
        <f t="array" ref="I330">IFERROR(INDEX(_xlfn.TEXTSPLIT(E330," "),1), "")</f>
        <v>73239990</v>
      </c>
      <c r="J330" t="s">
        <v>2835</v>
      </c>
      <c r="K330" t="str" cm="1">
        <f t="array" ref="K330">IF(ISERROR(SEARCH("QTY:", G330)), IF(ISERROR(SEARCH("TOTAL ", G330)), Raw [1]Data!N330, TRIM(MID(G330, SEARCH("TOTAL ", G330)+6, SEARCH(" ", G330&amp;" ", SEARCH("TOTAL ", G330)+6) - SEARCH("TOTAL ", G330) - 6))), TRIM(MID(G330, SEARCH("QTY:", G330)+4, SEARCH(" ", G330, SEARCH("QTY:", G330)+4) - SEARCH("QTY:", G330) - 4)))</f>
        <v/>
      </c>
      <c r="M330" t="str">
        <f t="shared" si="48"/>
        <v/>
      </c>
      <c r="N330">
        <f t="shared" si="49"/>
        <v>0</v>
      </c>
      <c r="O330" t="str" cm="1">
        <f t="array" ref="O330">IF(ISERROR(SEARCH("USD ", G330)), Raw [1]Data!S330, TRIM(MID(G330, SEARCH("USD ", G330)+4, SEARCH(" ", G330&amp;" ", SEARCH("USD ", G330)+4) - SEARCH("USD ", G330) - 4)))</f>
        <v>1.2745</v>
      </c>
      <c r="P330" t="e">
        <f t="shared" si="50"/>
        <v>#VALUE!</v>
      </c>
      <c r="Q330" t="e" cm="1">
        <f t="array" ref="Q330">Raw [1]Data!P330</f>
        <v>#NAME?</v>
      </c>
      <c r="R330" t="e" cm="1">
        <f t="array" ref="R330">Raw [1]Data!Q330</f>
        <v>#NAME?</v>
      </c>
      <c r="S330" t="e" cm="1">
        <f t="array" ref="S330">Raw [1]Data!T330</f>
        <v>#NAME?</v>
      </c>
      <c r="T330" t="e">
        <f t="shared" si="51"/>
        <v>#NAME?</v>
      </c>
      <c r="U330" t="e">
        <f t="shared" si="52"/>
        <v>#NAME?</v>
      </c>
      <c r="V330" t="str">
        <f t="shared" si="53"/>
        <v>Other</v>
      </c>
    </row>
    <row r="331" spans="1:22">
      <c r="A331" s="5" t="s">
        <v>12</v>
      </c>
      <c r="B331" s="2" t="s">
        <v>482</v>
      </c>
      <c r="C331">
        <f t="shared" si="45"/>
        <v>2024</v>
      </c>
      <c r="D331" s="2" t="s">
        <v>14</v>
      </c>
      <c r="E331" s="3" t="s">
        <v>18</v>
      </c>
      <c r="F331" t="str">
        <f t="shared" si="46"/>
        <v>73</v>
      </c>
      <c r="G331" s="2" t="s">
        <v>483</v>
      </c>
      <c r="H331" t="str">
        <f t="shared" si="47"/>
        <v xml:space="preserve">8001-2 </v>
      </c>
      <c r="I331" t="str" cm="1">
        <f t="array" ref="I331">IFERROR(INDEX(_xlfn.TEXTSPLIT(E331," "),1), "")</f>
        <v>73231000</v>
      </c>
      <c r="J331" t="s">
        <v>2854</v>
      </c>
      <c r="K331" t="e" cm="1">
        <f t="array" ref="K331">IF(ISERROR(SEARCH("QTY:", G331)), IF(ISERROR(SEARCH("TOTAL ", G331)), Raw [1]Data!N331, TRIM(MID(G331, SEARCH("TOTAL ", G331)+6, SEARCH(" ", G331&amp;" ", SEARCH("TOTAL ", G331)+6) - SEARCH("TOTAL ", G331) - 6))), TRIM(MID(G331, SEARCH("QTY:", G331)+4, SEARCH(" ", G331, SEARCH("QTY:", G331)+4) - SEARCH("QTY:", G331) - 4)))</f>
        <v>#NAME?</v>
      </c>
      <c r="M331" t="e">
        <f t="shared" si="48"/>
        <v>#NAME?</v>
      </c>
      <c r="N331">
        <f t="shared" si="49"/>
        <v>0</v>
      </c>
      <c r="O331" t="str" cm="1">
        <f t="array" ref="O331">IF(ISERROR(SEARCH("USD ", G331)), Raw [1]Data!S331, TRIM(MID(G331, SEARCH("USD ", G331)+4, SEARCH(" ", G331&amp;" ", SEARCH("USD ", G331)+4) - SEARCH("USD ", G331) - 4)))</f>
        <v>0.151PER</v>
      </c>
      <c r="P331" t="e">
        <f t="shared" si="50"/>
        <v>#VALUE!</v>
      </c>
      <c r="Q331" t="e" cm="1">
        <f t="array" ref="Q331">Raw [1]Data!P331</f>
        <v>#NAME?</v>
      </c>
      <c r="R331" t="e" cm="1">
        <f t="array" ref="R331">Raw [1]Data!Q331</f>
        <v>#NAME?</v>
      </c>
      <c r="S331" t="e" cm="1">
        <f t="array" ref="S331">Raw [1]Data!T331</f>
        <v>#NAME?</v>
      </c>
      <c r="T331" t="e">
        <f t="shared" si="51"/>
        <v>#NAME?</v>
      </c>
      <c r="U331" t="e">
        <f t="shared" si="52"/>
        <v>#NAME?</v>
      </c>
      <c r="V331" t="str">
        <f t="shared" si="53"/>
        <v>Other</v>
      </c>
    </row>
    <row r="332" spans="1:22">
      <c r="A332" s="5" t="s">
        <v>12</v>
      </c>
      <c r="B332" s="2" t="s">
        <v>482</v>
      </c>
      <c r="C332">
        <f t="shared" si="45"/>
        <v>2024</v>
      </c>
      <c r="D332" s="2" t="s">
        <v>14</v>
      </c>
      <c r="E332" s="3" t="s">
        <v>15</v>
      </c>
      <c r="F332" t="str">
        <f t="shared" si="46"/>
        <v>73</v>
      </c>
      <c r="G332" s="2" t="s">
        <v>484</v>
      </c>
      <c r="H332" t="str">
        <f t="shared" si="47"/>
        <v xml:space="preserve">580F </v>
      </c>
      <c r="I332" t="str" cm="1">
        <f t="array" ref="I332">IFERROR(INDEX(_xlfn.TEXTSPLIT(E332," "),1), "")</f>
        <v>73239990</v>
      </c>
      <c r="J332" t="s">
        <v>2835</v>
      </c>
      <c r="K332" t="str" cm="1">
        <f t="array" ref="K332">IF(ISERROR(SEARCH("QTY:", G332)), IF(ISERROR(SEARCH("TOTAL ", G332)), Raw [1]Data!N332, TRIM(MID(G332, SEARCH("TOTAL ", G332)+6, SEARCH(" ", G332&amp;" ", SEARCH("TOTAL ", G332)+6) - SEARCH("TOTAL ", G332) - 6))), TRIM(MID(G332, SEARCH("QTY:", G332)+4, SEARCH(" ", G332, SEARCH("QTY:", G332)+4) - SEARCH("QTY:", G332) - 4)))</f>
        <v>480</v>
      </c>
      <c r="M332" t="str">
        <f t="shared" si="48"/>
        <v>480</v>
      </c>
      <c r="N332">
        <f t="shared" si="49"/>
        <v>0</v>
      </c>
      <c r="O332" t="str" cm="1">
        <f t="array" ref="O332">IF(ISERROR(SEARCH("USD ", G332)), Raw [1]Data!S332, TRIM(MID(G332, SEARCH("USD ", G332)+4, SEARCH(" ", G332&amp;" ", SEARCH("USD ", G332)+4) - SEARCH("USD ", G332) - 4)))</f>
        <v>0.7713</v>
      </c>
      <c r="P332">
        <f t="shared" si="50"/>
        <v>370.22399999999999</v>
      </c>
      <c r="Q332" t="e" cm="1">
        <f t="array" ref="Q332">Raw [1]Data!P332</f>
        <v>#NAME?</v>
      </c>
      <c r="R332" t="e" cm="1">
        <f t="array" ref="R332">Raw [1]Data!Q332</f>
        <v>#NAME?</v>
      </c>
      <c r="S332" t="e" cm="1">
        <f t="array" ref="S332">Raw [1]Data!T332</f>
        <v>#NAME?</v>
      </c>
      <c r="T332" t="e">
        <f t="shared" si="51"/>
        <v>#NAME?</v>
      </c>
      <c r="U332" t="e">
        <f t="shared" si="52"/>
        <v>#NAME?</v>
      </c>
      <c r="V332" t="str">
        <f t="shared" si="53"/>
        <v>Other</v>
      </c>
    </row>
    <row r="333" spans="1:22">
      <c r="A333" s="5" t="s">
        <v>12</v>
      </c>
      <c r="B333" s="2" t="s">
        <v>482</v>
      </c>
      <c r="C333">
        <f t="shared" si="45"/>
        <v>2024</v>
      </c>
      <c r="D333" s="2" t="s">
        <v>14</v>
      </c>
      <c r="E333" s="3" t="s">
        <v>18</v>
      </c>
      <c r="F333" t="str">
        <f t="shared" si="46"/>
        <v>73</v>
      </c>
      <c r="G333" s="2" t="s">
        <v>485</v>
      </c>
      <c r="H333" t="str">
        <f t="shared" si="47"/>
        <v xml:space="preserve">8001-2 </v>
      </c>
      <c r="I333" t="str" cm="1">
        <f t="array" ref="I333">IFERROR(INDEX(_xlfn.TEXTSPLIT(E333," "),1), "")</f>
        <v>73231000</v>
      </c>
      <c r="J333" t="s">
        <v>2854</v>
      </c>
      <c r="K333" t="e" cm="1">
        <f t="array" ref="K333">IF(ISERROR(SEARCH("QTY:", G333)), IF(ISERROR(SEARCH("TOTAL ", G333)), Raw [1]Data!N333, TRIM(MID(G333, SEARCH("TOTAL ", G333)+6, SEARCH(" ", G333&amp;" ", SEARCH("TOTAL ", G333)+6) - SEARCH("TOTAL ", G333) - 6))), TRIM(MID(G333, SEARCH("QTY:", G333)+4, SEARCH(" ", G333, SEARCH("QTY:", G333)+4) - SEARCH("QTY:", G333) - 4)))</f>
        <v>#NAME?</v>
      </c>
      <c r="M333" t="e">
        <f t="shared" si="48"/>
        <v>#NAME?</v>
      </c>
      <c r="N333">
        <f t="shared" si="49"/>
        <v>0</v>
      </c>
      <c r="O333" t="str" cm="1">
        <f t="array" ref="O333">IF(ISERROR(SEARCH("USD ", G333)), Raw [1]Data!S333, TRIM(MID(G333, SEARCH("USD ", G333)+4, SEARCH(" ", G333&amp;" ", SEARCH("USD ", G333)+4) - SEARCH("USD ", G333) - 4)))</f>
        <v>0.151PER</v>
      </c>
      <c r="P333" t="e">
        <f t="shared" si="50"/>
        <v>#VALUE!</v>
      </c>
      <c r="Q333" t="e" cm="1">
        <f t="array" ref="Q333">Raw [1]Data!P333</f>
        <v>#NAME?</v>
      </c>
      <c r="R333" t="e" cm="1">
        <f t="array" ref="R333">Raw [1]Data!Q333</f>
        <v>#NAME?</v>
      </c>
      <c r="S333" t="e" cm="1">
        <f t="array" ref="S333">Raw [1]Data!T333</f>
        <v>#NAME?</v>
      </c>
      <c r="T333" t="e">
        <f t="shared" si="51"/>
        <v>#NAME?</v>
      </c>
      <c r="U333" t="e">
        <f t="shared" si="52"/>
        <v>#NAME?</v>
      </c>
      <c r="V333" t="str">
        <f t="shared" si="53"/>
        <v>Other</v>
      </c>
    </row>
    <row r="334" spans="1:22">
      <c r="A334" s="5" t="s">
        <v>12</v>
      </c>
      <c r="B334" s="2" t="s">
        <v>482</v>
      </c>
      <c r="C334">
        <f t="shared" si="45"/>
        <v>2024</v>
      </c>
      <c r="D334" s="2" t="s">
        <v>14</v>
      </c>
      <c r="E334" s="3" t="s">
        <v>15</v>
      </c>
      <c r="F334" t="str">
        <f t="shared" si="46"/>
        <v>73</v>
      </c>
      <c r="G334" s="2" t="s">
        <v>486</v>
      </c>
      <c r="H334" t="str">
        <f t="shared" si="47"/>
        <v xml:space="preserve">DS-25 </v>
      </c>
      <c r="I334" t="str" cm="1">
        <f t="array" ref="I334">IFERROR(INDEX(_xlfn.TEXTSPLIT(E334," "),1), "")</f>
        <v>73239990</v>
      </c>
      <c r="J334" t="s">
        <v>2835</v>
      </c>
      <c r="K334" t="str" cm="1">
        <f t="array" ref="K334">IF(ISERROR(SEARCH("QTY:", G334)), IF(ISERROR(SEARCH("TOTAL ", G334)), Raw [1]Data!N334, TRIM(MID(G334, SEARCH("TOTAL ", G334)+6, SEARCH(" ", G334&amp;" ", SEARCH("TOTAL ", G334)+6) - SEARCH("TOTAL ", G334) - 6))), TRIM(MID(G334, SEARCH("QTY:", G334)+4, SEARCH(" ", G334, SEARCH("QTY:", G334)+4) - SEARCH("QTY:", G334) - 4)))</f>
        <v>51000</v>
      </c>
      <c r="M334" t="str">
        <f t="shared" si="48"/>
        <v>51000</v>
      </c>
      <c r="N334">
        <f t="shared" si="49"/>
        <v>0</v>
      </c>
      <c r="O334" t="e" cm="1">
        <f t="array" ref="O334">IF(ISERROR(SEARCH("USD ", G334)), Raw [1]Data!S334, TRIM(MID(G334, SEARCH("USD ", G334)+4, SEARCH(" ", G334&amp;" ", SEARCH("USD ", G334)+4) - SEARCH("USD ", G334) - 4)))</f>
        <v>#NAME?</v>
      </c>
      <c r="P334" t="e">
        <f t="shared" si="50"/>
        <v>#NAME?</v>
      </c>
      <c r="Q334" t="e" cm="1">
        <f t="array" ref="Q334">Raw [1]Data!P334</f>
        <v>#NAME?</v>
      </c>
      <c r="R334" t="e" cm="1">
        <f t="array" ref="R334">Raw [1]Data!Q334</f>
        <v>#NAME?</v>
      </c>
      <c r="S334" t="e" cm="1">
        <f t="array" ref="S334">Raw [1]Data!T334</f>
        <v>#NAME?</v>
      </c>
      <c r="T334" t="e">
        <f t="shared" si="51"/>
        <v>#NAME?</v>
      </c>
      <c r="U334" t="e">
        <f t="shared" si="52"/>
        <v>#NAME?</v>
      </c>
      <c r="V334" t="str">
        <f t="shared" si="53"/>
        <v>Other</v>
      </c>
    </row>
    <row r="335" spans="1:22">
      <c r="A335" s="5" t="s">
        <v>12</v>
      </c>
      <c r="B335" s="2" t="s">
        <v>482</v>
      </c>
      <c r="C335">
        <f t="shared" si="45"/>
        <v>2024</v>
      </c>
      <c r="D335" s="2" t="s">
        <v>14</v>
      </c>
      <c r="E335" s="3" t="s">
        <v>15</v>
      </c>
      <c r="F335" t="str">
        <f t="shared" si="46"/>
        <v>73</v>
      </c>
      <c r="G335" s="2" t="s">
        <v>487</v>
      </c>
      <c r="H335" t="str">
        <f t="shared" si="47"/>
        <v xml:space="preserve">320F </v>
      </c>
      <c r="I335" t="str" cm="1">
        <f t="array" ref="I335">IFERROR(INDEX(_xlfn.TEXTSPLIT(E335," "),1), "")</f>
        <v>73239990</v>
      </c>
      <c r="J335" t="s">
        <v>2835</v>
      </c>
      <c r="K335" t="str" cm="1">
        <f t="array" ref="K335">IF(ISERROR(SEARCH("QTY:", G335)), IF(ISERROR(SEARCH("TOTAL ", G335)), Raw [1]Data!N335, TRIM(MID(G335, SEARCH("TOTAL ", G335)+6, SEARCH(" ", G335&amp;" ", SEARCH("TOTAL ", G335)+6) - SEARCH("TOTAL ", G335) - 6))), TRIM(MID(G335, SEARCH("QTY:", G335)+4, SEARCH(" ", G335, SEARCH("QTY:", G335)+4) - SEARCH("QTY:", G335) - 4)))</f>
        <v>480</v>
      </c>
      <c r="M335" t="str">
        <f t="shared" si="48"/>
        <v>480</v>
      </c>
      <c r="N335">
        <f t="shared" si="49"/>
        <v>0</v>
      </c>
      <c r="O335" t="str" cm="1">
        <f t="array" ref="O335">IF(ISERROR(SEARCH("USD ", G335)), Raw [1]Data!S335, TRIM(MID(G335, SEARCH("USD ", G335)+4, SEARCH(" ", G335&amp;" ", SEARCH("USD ", G335)+4) - SEARCH("USD ", G335) - 4)))</f>
        <v>0.4207</v>
      </c>
      <c r="P335">
        <f t="shared" si="50"/>
        <v>201.93600000000001</v>
      </c>
      <c r="Q335" t="e" cm="1">
        <f t="array" ref="Q335">Raw [1]Data!P335</f>
        <v>#NAME?</v>
      </c>
      <c r="R335" t="e" cm="1">
        <f t="array" ref="R335">Raw [1]Data!Q335</f>
        <v>#NAME?</v>
      </c>
      <c r="S335" t="e" cm="1">
        <f t="array" ref="S335">Raw [1]Data!T335</f>
        <v>#NAME?</v>
      </c>
      <c r="T335" t="e">
        <f t="shared" si="51"/>
        <v>#NAME?</v>
      </c>
      <c r="U335" t="e">
        <f t="shared" si="52"/>
        <v>#NAME?</v>
      </c>
      <c r="V335" t="str">
        <f t="shared" si="53"/>
        <v>Other</v>
      </c>
    </row>
    <row r="336" spans="1:22">
      <c r="A336" s="5" t="s">
        <v>12</v>
      </c>
      <c r="B336" s="2" t="s">
        <v>482</v>
      </c>
      <c r="C336">
        <f t="shared" si="45"/>
        <v>2024</v>
      </c>
      <c r="D336" s="2" t="s">
        <v>14</v>
      </c>
      <c r="E336" s="3" t="s">
        <v>15</v>
      </c>
      <c r="F336" t="str">
        <f t="shared" si="46"/>
        <v>73</v>
      </c>
      <c r="G336" s="2" t="s">
        <v>488</v>
      </c>
      <c r="H336" t="str">
        <f t="shared" si="47"/>
        <v xml:space="preserve">NP-19 </v>
      </c>
      <c r="I336" t="str" cm="1">
        <f t="array" ref="I336">IFERROR(INDEX(_xlfn.TEXTSPLIT(E336," "),1), "")</f>
        <v>73239990</v>
      </c>
      <c r="J336" t="s">
        <v>2855</v>
      </c>
      <c r="K336" t="str" cm="1">
        <f t="array" ref="K336">IF(ISERROR(SEARCH("QTY:", G336)), IF(ISERROR(SEARCH("TOTAL ", G336)), Raw [1]Data!N336, TRIM(MID(G336, SEARCH("TOTAL ", G336)+6, SEARCH(" ", G336&amp;" ", SEARCH("TOTAL ", G336)+6) - SEARCH("TOTAL ", G336) - 6))), TRIM(MID(G336, SEARCH("QTY:", G336)+4, SEARCH(" ", G336, SEARCH("QTY:", G336)+4) - SEARCH("QTY:", G336) - 4)))</f>
        <v>30888</v>
      </c>
      <c r="M336" t="str">
        <f t="shared" si="48"/>
        <v>30888</v>
      </c>
      <c r="N336">
        <f t="shared" si="49"/>
        <v>0</v>
      </c>
      <c r="O336" t="str" cm="1">
        <f t="array" ref="O336">IF(ISERROR(SEARCH("USD ", G336)), Raw [1]Data!S336, TRIM(MID(G336, SEARCH("USD ", G336)+4, SEARCH(" ", G336&amp;" ", SEARCH("USD ", G336)+4) - SEARCH("USD ", G336) - 4)))</f>
        <v>0.4488</v>
      </c>
      <c r="P336">
        <f t="shared" si="50"/>
        <v>13862.534399999999</v>
      </c>
      <c r="Q336" t="e" cm="1">
        <f t="array" ref="Q336">Raw [1]Data!P336</f>
        <v>#NAME?</v>
      </c>
      <c r="R336" t="e" cm="1">
        <f t="array" ref="R336">Raw [1]Data!Q336</f>
        <v>#NAME?</v>
      </c>
      <c r="S336" t="e" cm="1">
        <f t="array" ref="S336">Raw [1]Data!T336</f>
        <v>#NAME?</v>
      </c>
      <c r="T336" t="e">
        <f t="shared" si="51"/>
        <v>#NAME?</v>
      </c>
      <c r="U336" t="e">
        <f t="shared" si="52"/>
        <v>#NAME?</v>
      </c>
      <c r="V336" t="str">
        <f t="shared" si="53"/>
        <v>Other</v>
      </c>
    </row>
    <row r="337" spans="1:22">
      <c r="A337" s="5" t="s">
        <v>12</v>
      </c>
      <c r="B337" s="2" t="s">
        <v>489</v>
      </c>
      <c r="C337">
        <f t="shared" si="45"/>
        <v>2024</v>
      </c>
      <c r="D337" s="2" t="s">
        <v>14</v>
      </c>
      <c r="E337" s="3" t="s">
        <v>15</v>
      </c>
      <c r="F337" t="str">
        <f t="shared" si="46"/>
        <v>73</v>
      </c>
      <c r="G337" s="2" t="s">
        <v>490</v>
      </c>
      <c r="H337" t="str">
        <f t="shared" si="47"/>
        <v xml:space="preserve">HOUSEHOLD </v>
      </c>
      <c r="I337" t="str" cm="1">
        <f t="array" ref="I337">IFERROR(INDEX(_xlfn.TEXTSPLIT(E337," "),1), "")</f>
        <v>73239990</v>
      </c>
      <c r="J337" t="s">
        <v>2785</v>
      </c>
      <c r="K337" t="str" cm="1">
        <f t="array" ref="K337">IF(ISERROR(SEARCH("QTY:", G337)), IF(ISERROR(SEARCH("TOTAL ", G337)), Raw [1]Data!N337, TRIM(MID(G337, SEARCH("TOTAL ", G337)+6, SEARCH(" ", G337&amp;" ", SEARCH("TOTAL ", G337)+6) - SEARCH("TOTAL ", G337) - 6))), TRIM(MID(G337, SEARCH("QTY:", G337)+4, SEARCH(" ", G337, SEARCH("QTY:", G337)+4) - SEARCH("QTY:", G337) - 4)))</f>
        <v/>
      </c>
      <c r="M337" t="str">
        <f t="shared" si="48"/>
        <v/>
      </c>
      <c r="N337">
        <f t="shared" si="49"/>
        <v>0</v>
      </c>
      <c r="O337" t="str" cm="1">
        <f t="array" ref="O337">IF(ISERROR(SEARCH("USD ", G337)), Raw [1]Data!S337, TRIM(MID(G337, SEARCH("USD ", G337)+4, SEARCH(" ", G337&amp;" ", SEARCH("USD ", G337)+4) - SEARCH("USD ", G337) - 4)))</f>
        <v>0.38</v>
      </c>
      <c r="P337" t="e">
        <f t="shared" si="50"/>
        <v>#VALUE!</v>
      </c>
      <c r="Q337" t="e" cm="1">
        <f t="array" ref="Q337">Raw [1]Data!P337</f>
        <v>#NAME?</v>
      </c>
      <c r="R337" t="e" cm="1">
        <f t="array" ref="R337">Raw [1]Data!Q337</f>
        <v>#NAME?</v>
      </c>
      <c r="S337" t="e" cm="1">
        <f t="array" ref="S337">Raw [1]Data!T337</f>
        <v>#NAME?</v>
      </c>
      <c r="T337" t="e">
        <f t="shared" si="51"/>
        <v>#NAME?</v>
      </c>
      <c r="U337" t="e">
        <f t="shared" si="52"/>
        <v>#NAME?</v>
      </c>
      <c r="V337" t="str">
        <f t="shared" si="53"/>
        <v>Other</v>
      </c>
    </row>
    <row r="338" spans="1:22">
      <c r="A338" s="5" t="s">
        <v>12</v>
      </c>
      <c r="B338" s="2" t="s">
        <v>491</v>
      </c>
      <c r="C338">
        <f t="shared" si="45"/>
        <v>2024</v>
      </c>
      <c r="D338" s="2" t="s">
        <v>14</v>
      </c>
      <c r="E338" s="3" t="s">
        <v>15</v>
      </c>
      <c r="F338" t="str">
        <f t="shared" si="46"/>
        <v>73</v>
      </c>
      <c r="G338" s="2" t="s">
        <v>400</v>
      </c>
      <c r="H338" t="str">
        <f t="shared" si="47"/>
        <v xml:space="preserve">MILD </v>
      </c>
      <c r="I338" t="str" cm="1">
        <f t="array" ref="I338">IFERROR(INDEX(_xlfn.TEXTSPLIT(E338," "),1), "")</f>
        <v>73239990</v>
      </c>
      <c r="J338" t="s">
        <v>2835</v>
      </c>
      <c r="K338" t="str" cm="1">
        <f t="array" ref="K338">IF(ISERROR(SEARCH("QTY:", G338)), IF(ISERROR(SEARCH("TOTAL ", G338)), Raw [1]Data!N338, TRIM(MID(G338, SEARCH("TOTAL ", G338)+6, SEARCH(" ", G338&amp;" ", SEARCH("TOTAL ", G338)+6) - SEARCH("TOTAL ", G338) - 6))), TRIM(MID(G338, SEARCH("QTY:", G338)+4, SEARCH(" ", G338, SEARCH("QTY:", G338)+4) - SEARCH("QTY:", G338) - 4)))</f>
        <v/>
      </c>
      <c r="M338" t="str">
        <f t="shared" si="48"/>
        <v/>
      </c>
      <c r="N338">
        <f t="shared" si="49"/>
        <v>0</v>
      </c>
      <c r="O338" t="e" cm="1">
        <f t="array" ref="O338">IF(ISERROR(SEARCH("USD ", G338)), Raw [1]Data!S338, TRIM(MID(G338, SEARCH("USD ", G338)+4, SEARCH(" ", G338&amp;" ", SEARCH("USD ", G338)+4) - SEARCH("USD ", G338) - 4)))</f>
        <v>#NAME?</v>
      </c>
      <c r="P338" t="e">
        <f t="shared" si="50"/>
        <v>#NAME?</v>
      </c>
      <c r="Q338" t="e" cm="1">
        <f t="array" ref="Q338">Raw [1]Data!P338</f>
        <v>#NAME?</v>
      </c>
      <c r="R338" t="e" cm="1">
        <f t="array" ref="R338">Raw [1]Data!Q338</f>
        <v>#NAME?</v>
      </c>
      <c r="S338" t="e" cm="1">
        <f t="array" ref="S338">Raw [1]Data!T338</f>
        <v>#NAME?</v>
      </c>
      <c r="T338" t="e">
        <f t="shared" si="51"/>
        <v>#NAME?</v>
      </c>
      <c r="U338" t="e">
        <f t="shared" si="52"/>
        <v>#NAME?</v>
      </c>
      <c r="V338" t="str">
        <f t="shared" si="53"/>
        <v>Other</v>
      </c>
    </row>
    <row r="339" spans="1:22">
      <c r="A339" s="5" t="s">
        <v>12</v>
      </c>
      <c r="B339" s="2" t="s">
        <v>492</v>
      </c>
      <c r="C339">
        <f t="shared" si="45"/>
        <v>2024</v>
      </c>
      <c r="D339" s="2" t="s">
        <v>14</v>
      </c>
      <c r="E339" s="3" t="s">
        <v>15</v>
      </c>
      <c r="F339" t="str">
        <f t="shared" si="46"/>
        <v>73</v>
      </c>
      <c r="G339" s="2" t="s">
        <v>493</v>
      </c>
      <c r="H339" t="str">
        <f t="shared" si="47"/>
        <v xml:space="preserve">STEEL </v>
      </c>
      <c r="I339" t="str" cm="1">
        <f t="array" ref="I339">IFERROR(INDEX(_xlfn.TEXTSPLIT(E339," "),1), "")</f>
        <v>73239990</v>
      </c>
      <c r="J339" t="s">
        <v>2835</v>
      </c>
      <c r="K339" t="str" cm="1">
        <f t="array" ref="K339">IF(ISERROR(SEARCH("QTY:", G339)), IF(ISERROR(SEARCH("TOTAL ", G339)), Raw [1]Data!N339, TRIM(MID(G339, SEARCH("TOTAL ", G339)+6, SEARCH(" ", G339&amp;" ", SEARCH("TOTAL ", G339)+6) - SEARCH("TOTAL ", G339) - 6))), TRIM(MID(G339, SEARCH("QTY:", G339)+4, SEARCH(" ", G339, SEARCH("QTY:", G339)+4) - SEARCH("QTY:", G339) - 4)))</f>
        <v/>
      </c>
      <c r="M339" t="str">
        <f t="shared" si="48"/>
        <v/>
      </c>
      <c r="N339">
        <f t="shared" si="49"/>
        <v>0</v>
      </c>
      <c r="O339" t="str" cm="1">
        <f t="array" ref="O339">IF(ISERROR(SEARCH("USD ", G339)), Raw [1]Data!S339, TRIM(MID(G339, SEARCH("USD ", G339)+4, SEARCH(" ", G339&amp;" ", SEARCH("USD ", G339)+4) - SEARCH("USD ", G339) - 4)))</f>
        <v>1.380</v>
      </c>
      <c r="P339" t="e">
        <f t="shared" si="50"/>
        <v>#VALUE!</v>
      </c>
      <c r="Q339" t="e" cm="1">
        <f t="array" ref="Q339">Raw [1]Data!P339</f>
        <v>#NAME?</v>
      </c>
      <c r="R339" t="e" cm="1">
        <f t="array" ref="R339">Raw [1]Data!Q339</f>
        <v>#NAME?</v>
      </c>
      <c r="S339" t="e" cm="1">
        <f t="array" ref="S339">Raw [1]Data!T339</f>
        <v>#NAME?</v>
      </c>
      <c r="T339" t="e">
        <f t="shared" si="51"/>
        <v>#NAME?</v>
      </c>
      <c r="U339" t="e">
        <f t="shared" si="52"/>
        <v>#NAME?</v>
      </c>
      <c r="V339" t="str">
        <f t="shared" si="53"/>
        <v>Other</v>
      </c>
    </row>
    <row r="340" spans="1:22">
      <c r="A340" s="5" t="s">
        <v>12</v>
      </c>
      <c r="B340" s="2" t="s">
        <v>492</v>
      </c>
      <c r="C340">
        <f t="shared" si="45"/>
        <v>2024</v>
      </c>
      <c r="D340" s="2" t="s">
        <v>14</v>
      </c>
      <c r="E340" s="3" t="s">
        <v>15</v>
      </c>
      <c r="F340" t="str">
        <f t="shared" si="46"/>
        <v>73</v>
      </c>
      <c r="G340" s="2" t="s">
        <v>494</v>
      </c>
      <c r="H340" t="str">
        <f t="shared" si="47"/>
        <v xml:space="preserve">STEEL </v>
      </c>
      <c r="I340" t="str" cm="1">
        <f t="array" ref="I340">IFERROR(INDEX(_xlfn.TEXTSPLIT(E340," "),1), "")</f>
        <v>73239990</v>
      </c>
      <c r="J340" t="s">
        <v>2835</v>
      </c>
      <c r="K340" t="str" cm="1">
        <f t="array" ref="K340">IF(ISERROR(SEARCH("QTY:", G340)), IF(ISERROR(SEARCH("TOTAL ", G340)), Raw [1]Data!N340, TRIM(MID(G340, SEARCH("TOTAL ", G340)+6, SEARCH(" ", G340&amp;" ", SEARCH("TOTAL ", G340)+6) - SEARCH("TOTAL ", G340) - 6))), TRIM(MID(G340, SEARCH("QTY:", G340)+4, SEARCH(" ", G340, SEARCH("QTY:", G340)+4) - SEARCH("QTY:", G340) - 4)))</f>
        <v/>
      </c>
      <c r="M340" t="str">
        <f t="shared" si="48"/>
        <v/>
      </c>
      <c r="N340">
        <f t="shared" si="49"/>
        <v>0</v>
      </c>
      <c r="O340" t="str" cm="1">
        <f t="array" ref="O340">IF(ISERROR(SEARCH("USD ", G340)), Raw [1]Data!S340, TRIM(MID(G340, SEARCH("USD ", G340)+4, SEARCH(" ", G340&amp;" ", SEARCH("USD ", G340)+4) - SEARCH("USD ", G340) - 4)))</f>
        <v>1.93</v>
      </c>
      <c r="P340" t="e">
        <f t="shared" si="50"/>
        <v>#VALUE!</v>
      </c>
      <c r="Q340" t="e" cm="1">
        <f t="array" ref="Q340">Raw [1]Data!P340</f>
        <v>#NAME?</v>
      </c>
      <c r="R340" t="e" cm="1">
        <f t="array" ref="R340">Raw [1]Data!Q340</f>
        <v>#NAME?</v>
      </c>
      <c r="S340" t="e" cm="1">
        <f t="array" ref="S340">Raw [1]Data!T340</f>
        <v>#NAME?</v>
      </c>
      <c r="T340" t="e">
        <f t="shared" si="51"/>
        <v>#NAME?</v>
      </c>
      <c r="U340" t="e">
        <f t="shared" si="52"/>
        <v>#NAME?</v>
      </c>
      <c r="V340" t="str">
        <f t="shared" si="53"/>
        <v>Other</v>
      </c>
    </row>
    <row r="341" spans="1:22">
      <c r="A341" s="5" t="s">
        <v>12</v>
      </c>
      <c r="B341" s="2" t="s">
        <v>492</v>
      </c>
      <c r="C341">
        <f t="shared" si="45"/>
        <v>2024</v>
      </c>
      <c r="D341" s="2" t="s">
        <v>14</v>
      </c>
      <c r="E341" s="3" t="s">
        <v>15</v>
      </c>
      <c r="F341" t="str">
        <f t="shared" si="46"/>
        <v>73</v>
      </c>
      <c r="G341" s="2" t="s">
        <v>495</v>
      </c>
      <c r="H341" t="str">
        <f t="shared" si="47"/>
        <v xml:space="preserve">STEEL </v>
      </c>
      <c r="I341" t="str" cm="1">
        <f t="array" ref="I341">IFERROR(INDEX(_xlfn.TEXTSPLIT(E341," "),1), "")</f>
        <v>73239990</v>
      </c>
      <c r="J341" t="s">
        <v>2835</v>
      </c>
      <c r="K341" t="str" cm="1">
        <f t="array" ref="K341">IF(ISERROR(SEARCH("QTY:", G341)), IF(ISERROR(SEARCH("TOTAL ", G341)), Raw [1]Data!N341, TRIM(MID(G341, SEARCH("TOTAL ", G341)+6, SEARCH(" ", G341&amp;" ", SEARCH("TOTAL ", G341)+6) - SEARCH("TOTAL ", G341) - 6))), TRIM(MID(G341, SEARCH("QTY:", G341)+4, SEARCH(" ", G341, SEARCH("QTY:", G341)+4) - SEARCH("QTY:", G341) - 4)))</f>
        <v/>
      </c>
      <c r="M341" t="str">
        <f t="shared" si="48"/>
        <v/>
      </c>
      <c r="N341">
        <f t="shared" si="49"/>
        <v>0</v>
      </c>
      <c r="O341" t="str" cm="1">
        <f t="array" ref="O341">IF(ISERROR(SEARCH("USD ", G341)), Raw [1]Data!S341, TRIM(MID(G341, SEARCH("USD ", G341)+4, SEARCH(" ", G341&amp;" ", SEARCH("USD ", G341)+4) - SEARCH("USD ", G341) - 4)))</f>
        <v>2.35</v>
      </c>
      <c r="P341" t="e">
        <f t="shared" si="50"/>
        <v>#VALUE!</v>
      </c>
      <c r="Q341" t="e" cm="1">
        <f t="array" ref="Q341">Raw [1]Data!P341</f>
        <v>#NAME?</v>
      </c>
      <c r="R341" t="e" cm="1">
        <f t="array" ref="R341">Raw [1]Data!Q341</f>
        <v>#NAME?</v>
      </c>
      <c r="S341" t="e" cm="1">
        <f t="array" ref="S341">Raw [1]Data!T341</f>
        <v>#NAME?</v>
      </c>
      <c r="T341" t="e">
        <f t="shared" si="51"/>
        <v>#NAME?</v>
      </c>
      <c r="U341" t="e">
        <f t="shared" si="52"/>
        <v>#NAME?</v>
      </c>
      <c r="V341" t="str">
        <f t="shared" si="53"/>
        <v>Other</v>
      </c>
    </row>
    <row r="342" spans="1:22">
      <c r="A342" s="5" t="s">
        <v>12</v>
      </c>
      <c r="B342" s="2" t="s">
        <v>492</v>
      </c>
      <c r="C342">
        <f t="shared" si="45"/>
        <v>2024</v>
      </c>
      <c r="D342" s="2" t="s">
        <v>14</v>
      </c>
      <c r="E342" s="3" t="s">
        <v>15</v>
      </c>
      <c r="F342" t="str">
        <f t="shared" si="46"/>
        <v>73</v>
      </c>
      <c r="G342" s="2" t="s">
        <v>496</v>
      </c>
      <c r="H342" t="str">
        <f t="shared" si="47"/>
        <v xml:space="preserve">STEEL </v>
      </c>
      <c r="I342" t="str" cm="1">
        <f t="array" ref="I342">IFERROR(INDEX(_xlfn.TEXTSPLIT(E342," "),1), "")</f>
        <v>73239990</v>
      </c>
      <c r="J342" t="s">
        <v>2835</v>
      </c>
      <c r="K342" t="str" cm="1">
        <f t="array" ref="K342">IF(ISERROR(SEARCH("QTY:", G342)), IF(ISERROR(SEARCH("TOTAL ", G342)), Raw [1]Data!N342, TRIM(MID(G342, SEARCH("TOTAL ", G342)+6, SEARCH(" ", G342&amp;" ", SEARCH("TOTAL ", G342)+6) - SEARCH("TOTAL ", G342) - 6))), TRIM(MID(G342, SEARCH("QTY:", G342)+4, SEARCH(" ", G342, SEARCH("QTY:", G342)+4) - SEARCH("QTY:", G342) - 4)))</f>
        <v/>
      </c>
      <c r="M342" t="str">
        <f t="shared" si="48"/>
        <v/>
      </c>
      <c r="N342">
        <f t="shared" si="49"/>
        <v>0</v>
      </c>
      <c r="O342" t="str" cm="1">
        <f t="array" ref="O342">IF(ISERROR(SEARCH("USD ", G342)), Raw [1]Data!S342, TRIM(MID(G342, SEARCH("USD ", G342)+4, SEARCH(" ", G342&amp;" ", SEARCH("USD ", G342)+4) - SEARCH("USD ", G342) - 4)))</f>
        <v>0.885</v>
      </c>
      <c r="P342" t="e">
        <f t="shared" si="50"/>
        <v>#VALUE!</v>
      </c>
      <c r="Q342" t="e" cm="1">
        <f t="array" ref="Q342">Raw [1]Data!P342</f>
        <v>#NAME?</v>
      </c>
      <c r="R342" t="e" cm="1">
        <f t="array" ref="R342">Raw [1]Data!Q342</f>
        <v>#NAME?</v>
      </c>
      <c r="S342" t="e" cm="1">
        <f t="array" ref="S342">Raw [1]Data!T342</f>
        <v>#NAME?</v>
      </c>
      <c r="T342" t="e">
        <f t="shared" si="51"/>
        <v>#NAME?</v>
      </c>
      <c r="U342" t="e">
        <f t="shared" si="52"/>
        <v>#NAME?</v>
      </c>
      <c r="V342" t="str">
        <f t="shared" si="53"/>
        <v>Other</v>
      </c>
    </row>
    <row r="343" spans="1:22">
      <c r="A343" s="5" t="s">
        <v>12</v>
      </c>
      <c r="B343" s="2" t="s">
        <v>497</v>
      </c>
      <c r="C343">
        <f t="shared" si="45"/>
        <v>2024</v>
      </c>
      <c r="D343" s="2" t="s">
        <v>14</v>
      </c>
      <c r="E343" s="3" t="s">
        <v>15</v>
      </c>
      <c r="F343" t="str">
        <f t="shared" si="46"/>
        <v>73</v>
      </c>
      <c r="G343" s="2" t="s">
        <v>498</v>
      </c>
      <c r="H343" t="str">
        <f t="shared" si="47"/>
        <v xml:space="preserve">MILD </v>
      </c>
      <c r="I343" t="str" cm="1">
        <f t="array" ref="I343">IFERROR(INDEX(_xlfn.TEXTSPLIT(E343," "),1), "")</f>
        <v>73239990</v>
      </c>
      <c r="J343" t="s">
        <v>2835</v>
      </c>
      <c r="K343" t="str" cm="1">
        <f t="array" ref="K343">IF(ISERROR(SEARCH("QTY:", G343)), IF(ISERROR(SEARCH("TOTAL ", G343)), Raw [1]Data!N343, TRIM(MID(G343, SEARCH("TOTAL ", G343)+6, SEARCH(" ", G343&amp;" ", SEARCH("TOTAL ", G343)+6) - SEARCH("TOTAL ", G343) - 6))), TRIM(MID(G343, SEARCH("QTY:", G343)+4, SEARCH(" ", G343, SEARCH("QTY:", G343)+4) - SEARCH("QTY:", G343) - 4)))</f>
        <v>848</v>
      </c>
      <c r="M343" t="str">
        <f t="shared" si="48"/>
        <v>848</v>
      </c>
      <c r="N343">
        <f t="shared" si="49"/>
        <v>0</v>
      </c>
      <c r="O343" t="e" cm="1">
        <f t="array" ref="O343">IF(ISERROR(SEARCH("USD ", G343)), Raw [1]Data!S343, TRIM(MID(G343, SEARCH("USD ", G343)+4, SEARCH(" ", G343&amp;" ", SEARCH("USD ", G343)+4) - SEARCH("USD ", G343) - 4)))</f>
        <v>#NAME?</v>
      </c>
      <c r="P343" t="e">
        <f t="shared" si="50"/>
        <v>#NAME?</v>
      </c>
      <c r="Q343" t="e" cm="1">
        <f t="array" ref="Q343">Raw [1]Data!P343</f>
        <v>#NAME?</v>
      </c>
      <c r="R343" t="e" cm="1">
        <f t="array" ref="R343">Raw [1]Data!Q343</f>
        <v>#NAME?</v>
      </c>
      <c r="S343" t="e" cm="1">
        <f t="array" ref="S343">Raw [1]Data!T343</f>
        <v>#NAME?</v>
      </c>
      <c r="T343" t="e">
        <f t="shared" si="51"/>
        <v>#NAME?</v>
      </c>
      <c r="U343" t="e">
        <f t="shared" si="52"/>
        <v>#NAME?</v>
      </c>
      <c r="V343" t="str">
        <f t="shared" si="53"/>
        <v>Other</v>
      </c>
    </row>
    <row r="344" spans="1:22">
      <c r="A344" s="5" t="s">
        <v>12</v>
      </c>
      <c r="B344" s="2" t="s">
        <v>499</v>
      </c>
      <c r="C344">
        <f t="shared" si="45"/>
        <v>2024</v>
      </c>
      <c r="D344" s="2" t="s">
        <v>14</v>
      </c>
      <c r="E344" s="3" t="s">
        <v>15</v>
      </c>
      <c r="F344" t="str">
        <f t="shared" si="46"/>
        <v>73</v>
      </c>
      <c r="G344" s="2" t="s">
        <v>455</v>
      </c>
      <c r="H344" t="str">
        <f t="shared" si="47"/>
        <v xml:space="preserve">RYX-02-020 </v>
      </c>
      <c r="I344" t="str" cm="1">
        <f t="array" ref="I344">IFERROR(INDEX(_xlfn.TEXTSPLIT(E344," "),1), "")</f>
        <v>73239990</v>
      </c>
      <c r="J344" t="s">
        <v>2835</v>
      </c>
      <c r="K344" t="e" cm="1">
        <f t="array" ref="K344">IF(ISERROR(SEARCH("QTY:", G344)), IF(ISERROR(SEARCH("TOTAL ", G344)), Raw [1]Data!N344, TRIM(MID(G344, SEARCH("TOTAL ", G344)+6, SEARCH(" ", G344&amp;" ", SEARCH("TOTAL ", G344)+6) - SEARCH("TOTAL ", G344) - 6))), TRIM(MID(G344, SEARCH("QTY:", G344)+4, SEARCH(" ", G344, SEARCH("QTY:", G344)+4) - SEARCH("QTY:", G344) - 4)))</f>
        <v>#NAME?</v>
      </c>
      <c r="M344" t="e">
        <f t="shared" si="48"/>
        <v>#NAME?</v>
      </c>
      <c r="N344">
        <f t="shared" si="49"/>
        <v>0</v>
      </c>
      <c r="O344" t="e" cm="1">
        <f t="array" ref="O344">IF(ISERROR(SEARCH("USD ", G344)), Raw [1]Data!S344, TRIM(MID(G344, SEARCH("USD ", G344)+4, SEARCH(" ", G344&amp;" ", SEARCH("USD ", G344)+4) - SEARCH("USD ", G344) - 4)))</f>
        <v>#NAME?</v>
      </c>
      <c r="P344" t="e">
        <f t="shared" si="50"/>
        <v>#NAME?</v>
      </c>
      <c r="Q344" t="e" cm="1">
        <f t="array" ref="Q344">Raw [1]Data!P344</f>
        <v>#NAME?</v>
      </c>
      <c r="R344" t="e" cm="1">
        <f t="array" ref="R344">Raw [1]Data!Q344</f>
        <v>#NAME?</v>
      </c>
      <c r="S344" t="e" cm="1">
        <f t="array" ref="S344">Raw [1]Data!T344</f>
        <v>#NAME?</v>
      </c>
      <c r="T344" t="e">
        <f t="shared" si="51"/>
        <v>#NAME?</v>
      </c>
      <c r="U344" t="e">
        <f t="shared" si="52"/>
        <v>#NAME?</v>
      </c>
      <c r="V344" t="str">
        <f t="shared" si="53"/>
        <v>Other</v>
      </c>
    </row>
    <row r="345" spans="1:22">
      <c r="A345" s="5" t="s">
        <v>12</v>
      </c>
      <c r="B345" s="2" t="s">
        <v>500</v>
      </c>
      <c r="C345">
        <f t="shared" si="45"/>
        <v>2024</v>
      </c>
      <c r="D345" s="2" t="s">
        <v>14</v>
      </c>
      <c r="E345" s="3" t="s">
        <v>15</v>
      </c>
      <c r="F345" t="str">
        <f t="shared" si="46"/>
        <v>73</v>
      </c>
      <c r="G345" s="2" t="s">
        <v>501</v>
      </c>
      <c r="H345" t="str">
        <f t="shared" si="47"/>
        <v xml:space="preserve">STEEL </v>
      </c>
      <c r="I345" t="str" cm="1">
        <f t="array" ref="I345">IFERROR(INDEX(_xlfn.TEXTSPLIT(E345," "),1), "")</f>
        <v>73239990</v>
      </c>
      <c r="J345" t="s">
        <v>2847</v>
      </c>
      <c r="K345" t="str" cm="1">
        <f t="array" ref="K345">IF(ISERROR(SEARCH("QTY:", G345)), IF(ISERROR(SEARCH("TOTAL ", G345)), Raw [1]Data!N345, TRIM(MID(G345, SEARCH("TOTAL ", G345)+6, SEARCH(" ", G345&amp;" ", SEARCH("TOTAL ", G345)+6) - SEARCH("TOTAL ", G345) - 6))), TRIM(MID(G345, SEARCH("QTY:", G345)+4, SEARCH(" ", G345, SEARCH("QTY:", G345)+4) - SEARCH("QTY:", G345) - 4)))</f>
        <v/>
      </c>
      <c r="M345" t="str">
        <f t="shared" si="48"/>
        <v/>
      </c>
      <c r="N345">
        <f t="shared" si="49"/>
        <v>0</v>
      </c>
      <c r="O345" t="str" cm="1">
        <f t="array" ref="O345">IF(ISERROR(SEARCH("USD ", G345)), Raw [1]Data!S345, TRIM(MID(G345, SEARCH("USD ", G345)+4, SEARCH(" ", G345&amp;" ", SEARCH("USD ", G345)+4) - SEARCH("USD ", G345) - 4)))</f>
        <v>2.5280PER</v>
      </c>
      <c r="P345" t="e">
        <f t="shared" si="50"/>
        <v>#VALUE!</v>
      </c>
      <c r="Q345" t="e" cm="1">
        <f t="array" ref="Q345">Raw [1]Data!P345</f>
        <v>#NAME?</v>
      </c>
      <c r="R345" t="e" cm="1">
        <f t="array" ref="R345">Raw [1]Data!Q345</f>
        <v>#NAME?</v>
      </c>
      <c r="S345" t="e" cm="1">
        <f t="array" ref="S345">Raw [1]Data!T345</f>
        <v>#NAME?</v>
      </c>
      <c r="T345" t="e">
        <f t="shared" si="51"/>
        <v>#NAME?</v>
      </c>
      <c r="U345" t="e">
        <f t="shared" si="52"/>
        <v>#NAME?</v>
      </c>
      <c r="V345" t="str">
        <f t="shared" si="53"/>
        <v>Other</v>
      </c>
    </row>
    <row r="346" spans="1:22">
      <c r="A346" s="5" t="s">
        <v>12</v>
      </c>
      <c r="B346" s="2" t="s">
        <v>500</v>
      </c>
      <c r="C346">
        <f t="shared" si="45"/>
        <v>2024</v>
      </c>
      <c r="D346" s="2" t="s">
        <v>14</v>
      </c>
      <c r="E346" s="3" t="s">
        <v>15</v>
      </c>
      <c r="F346" t="str">
        <f t="shared" si="46"/>
        <v>73</v>
      </c>
      <c r="G346" s="2" t="s">
        <v>502</v>
      </c>
      <c r="H346" t="str">
        <f t="shared" si="47"/>
        <v xml:space="preserve">STEEL </v>
      </c>
      <c r="I346" t="str" cm="1">
        <f t="array" ref="I346">IFERROR(INDEX(_xlfn.TEXTSPLIT(E346," "),1), "")</f>
        <v>73239990</v>
      </c>
      <c r="J346" t="s">
        <v>2856</v>
      </c>
      <c r="K346" t="str" cm="1">
        <f t="array" ref="K346">IF(ISERROR(SEARCH("QTY:", G346)), IF(ISERROR(SEARCH("TOTAL ", G346)), Raw [1]Data!N346, TRIM(MID(G346, SEARCH("TOTAL ", G346)+6, SEARCH(" ", G346&amp;" ", SEARCH("TOTAL ", G346)+6) - SEARCH("TOTAL ", G346) - 6))), TRIM(MID(G346, SEARCH("QTY:", G346)+4, SEARCH(" ", G346, SEARCH("QTY:", G346)+4) - SEARCH("QTY:", G346) - 4)))</f>
        <v/>
      </c>
      <c r="M346" t="str">
        <f t="shared" si="48"/>
        <v/>
      </c>
      <c r="N346">
        <f t="shared" si="49"/>
        <v>0</v>
      </c>
      <c r="O346" t="str" cm="1">
        <f t="array" ref="O346">IF(ISERROR(SEARCH("USD ", G346)), Raw [1]Data!S346, TRIM(MID(G346, SEARCH("USD ", G346)+4, SEARCH(" ", G346&amp;" ", SEARCH("USD ", G346)+4) - SEARCH("USD ", G346) - 4)))</f>
        <v>2.4578</v>
      </c>
      <c r="P346" t="e">
        <f t="shared" si="50"/>
        <v>#VALUE!</v>
      </c>
      <c r="Q346" t="e" cm="1">
        <f t="array" ref="Q346">Raw [1]Data!P346</f>
        <v>#NAME?</v>
      </c>
      <c r="R346" t="e" cm="1">
        <f t="array" ref="R346">Raw [1]Data!Q346</f>
        <v>#NAME?</v>
      </c>
      <c r="S346" t="e" cm="1">
        <f t="array" ref="S346">Raw [1]Data!T346</f>
        <v>#NAME?</v>
      </c>
      <c r="T346" t="e">
        <f t="shared" si="51"/>
        <v>#NAME?</v>
      </c>
      <c r="U346" t="e">
        <f t="shared" si="52"/>
        <v>#NAME?</v>
      </c>
      <c r="V346" t="str">
        <f t="shared" si="53"/>
        <v>Other</v>
      </c>
    </row>
    <row r="347" spans="1:22">
      <c r="A347" s="5" t="s">
        <v>12</v>
      </c>
      <c r="B347" s="2" t="s">
        <v>500</v>
      </c>
      <c r="C347">
        <f t="shared" si="45"/>
        <v>2024</v>
      </c>
      <c r="D347" s="2" t="s">
        <v>14</v>
      </c>
      <c r="E347" s="3" t="s">
        <v>15</v>
      </c>
      <c r="F347" t="str">
        <f t="shared" si="46"/>
        <v>73</v>
      </c>
      <c r="G347" s="2" t="s">
        <v>503</v>
      </c>
      <c r="H347" t="str">
        <f t="shared" si="47"/>
        <v xml:space="preserve">STEEL </v>
      </c>
      <c r="I347" t="str" cm="1">
        <f t="array" ref="I347">IFERROR(INDEX(_xlfn.TEXTSPLIT(E347," "),1), "")</f>
        <v>73239990</v>
      </c>
      <c r="J347" t="s">
        <v>2798</v>
      </c>
      <c r="K347" t="str" cm="1">
        <f t="array" ref="K347">IF(ISERROR(SEARCH("QTY:", G347)), IF(ISERROR(SEARCH("TOTAL ", G347)), Raw [1]Data!N347, TRIM(MID(G347, SEARCH("TOTAL ", G347)+6, SEARCH(" ", G347&amp;" ", SEARCH("TOTAL ", G347)+6) - SEARCH("TOTAL ", G347) - 6))), TRIM(MID(G347, SEARCH("QTY:", G347)+4, SEARCH(" ", G347, SEARCH("QTY:", G347)+4) - SEARCH("QTY:", G347) - 4)))</f>
        <v/>
      </c>
      <c r="M347" t="str">
        <f t="shared" si="48"/>
        <v/>
      </c>
      <c r="N347">
        <f t="shared" si="49"/>
        <v>0</v>
      </c>
      <c r="O347" t="str" cm="1">
        <f t="array" ref="O347">IF(ISERROR(SEARCH("USD ", G347)), Raw [1]Data!S347, TRIM(MID(G347, SEARCH("USD ", G347)+4, SEARCH(" ", G347&amp;" ", SEARCH("USD ", G347)+4) - SEARCH("USD ", G347) - 4)))</f>
        <v>:</v>
      </c>
      <c r="P347" t="e">
        <f t="shared" si="50"/>
        <v>#VALUE!</v>
      </c>
      <c r="Q347" t="e" cm="1">
        <f t="array" ref="Q347">Raw [1]Data!P347</f>
        <v>#NAME?</v>
      </c>
      <c r="R347" t="e" cm="1">
        <f t="array" ref="R347">Raw [1]Data!Q347</f>
        <v>#NAME?</v>
      </c>
      <c r="S347" t="e" cm="1">
        <f t="array" ref="S347">Raw [1]Data!T347</f>
        <v>#NAME?</v>
      </c>
      <c r="T347" t="e">
        <f t="shared" si="51"/>
        <v>#NAME?</v>
      </c>
      <c r="U347" t="e">
        <f t="shared" si="52"/>
        <v>#NAME?</v>
      </c>
      <c r="V347" t="str">
        <f t="shared" si="53"/>
        <v>Other</v>
      </c>
    </row>
    <row r="348" spans="1:22">
      <c r="A348" s="5" t="s">
        <v>12</v>
      </c>
      <c r="B348" s="2" t="s">
        <v>504</v>
      </c>
      <c r="C348">
        <f t="shared" si="45"/>
        <v>2024</v>
      </c>
      <c r="D348" s="2" t="s">
        <v>14</v>
      </c>
      <c r="E348" s="3" t="s">
        <v>15</v>
      </c>
      <c r="F348" t="str">
        <f t="shared" si="46"/>
        <v>73</v>
      </c>
      <c r="G348" s="2" t="s">
        <v>505</v>
      </c>
      <c r="H348" t="str">
        <f t="shared" si="47"/>
        <v xml:space="preserve">AM-430 </v>
      </c>
      <c r="I348" t="str" cm="1">
        <f t="array" ref="I348">IFERROR(INDEX(_xlfn.TEXTSPLIT(E348," "),1), "")</f>
        <v>73239990</v>
      </c>
      <c r="J348" t="s">
        <v>2857</v>
      </c>
      <c r="K348" t="str" cm="1">
        <f t="array" ref="K348">IF(ISERROR(SEARCH("QTY:", G348)), IF(ISERROR(SEARCH("TOTAL ", G348)), Raw [1]Data!N348, TRIM(MID(G348, SEARCH("TOTAL ", G348)+6, SEARCH(" ", G348&amp;" ", SEARCH("TOTAL ", G348)+6) - SEARCH("TOTAL ", G348) - 6))), TRIM(MID(G348, SEARCH("QTY:", G348)+4, SEARCH(" ", G348, SEARCH("QTY:", G348)+4) - SEARCH("QTY:", G348) - 4)))</f>
        <v>55272</v>
      </c>
      <c r="M348" t="str">
        <f t="shared" si="48"/>
        <v>55272</v>
      </c>
      <c r="N348">
        <f t="shared" si="49"/>
        <v>0</v>
      </c>
      <c r="O348" t="str" cm="1">
        <f t="array" ref="O348">IF(ISERROR(SEARCH("USD ", G348)), Raw [1]Data!S348, TRIM(MID(G348, SEARCH("USD ", G348)+4, SEARCH(" ", G348&amp;" ", SEARCH("USD ", G348)+4) - SEARCH("USD ", G348) - 4)))</f>
        <v>0.5849</v>
      </c>
      <c r="P348">
        <f t="shared" si="50"/>
        <v>32328.592799999999</v>
      </c>
      <c r="Q348" t="e" cm="1">
        <f t="array" ref="Q348">Raw [1]Data!P348</f>
        <v>#NAME?</v>
      </c>
      <c r="R348" t="e" cm="1">
        <f t="array" ref="R348">Raw [1]Data!Q348</f>
        <v>#NAME?</v>
      </c>
      <c r="S348" t="e" cm="1">
        <f t="array" ref="S348">Raw [1]Data!T348</f>
        <v>#NAME?</v>
      </c>
      <c r="T348" t="e">
        <f t="shared" si="51"/>
        <v>#NAME?</v>
      </c>
      <c r="U348" t="e">
        <f t="shared" si="52"/>
        <v>#NAME?</v>
      </c>
      <c r="V348" t="str">
        <f t="shared" si="53"/>
        <v>Other</v>
      </c>
    </row>
    <row r="349" spans="1:22">
      <c r="A349" s="5" t="s">
        <v>12</v>
      </c>
      <c r="B349" s="2" t="s">
        <v>506</v>
      </c>
      <c r="C349">
        <f t="shared" si="45"/>
        <v>2024</v>
      </c>
      <c r="D349" s="2" t="s">
        <v>14</v>
      </c>
      <c r="E349" s="3" t="s">
        <v>15</v>
      </c>
      <c r="F349" t="str">
        <f t="shared" si="46"/>
        <v>73</v>
      </c>
      <c r="G349" s="2" t="s">
        <v>507</v>
      </c>
      <c r="H349" t="str">
        <f t="shared" si="47"/>
        <v xml:space="preserve">STEEL </v>
      </c>
      <c r="I349" t="str" cm="1">
        <f t="array" ref="I349">IFERROR(INDEX(_xlfn.TEXTSPLIT(E349," "),1), "")</f>
        <v>73239990</v>
      </c>
      <c r="J349" t="s">
        <v>2845</v>
      </c>
      <c r="K349" t="str" cm="1">
        <f t="array" ref="K349">IF(ISERROR(SEARCH("QTY:", G349)), IF(ISERROR(SEARCH("TOTAL ", G349)), Raw [1]Data!N349, TRIM(MID(G349, SEARCH("TOTAL ", G349)+6, SEARCH(" ", G349&amp;" ", SEARCH("TOTAL ", G349)+6) - SEARCH("TOTAL ", G349) - 6))), TRIM(MID(G349, SEARCH("QTY:", G349)+4, SEARCH(" ", G349, SEARCH("QTY:", G349)+4) - SEARCH("QTY:", G349) - 4)))</f>
        <v/>
      </c>
      <c r="M349" t="str">
        <f t="shared" si="48"/>
        <v/>
      </c>
      <c r="N349">
        <f t="shared" si="49"/>
        <v>0</v>
      </c>
      <c r="O349" t="str" cm="1">
        <f t="array" ref="O349">IF(ISERROR(SEARCH("USD ", G349)), Raw [1]Data!S349, TRIM(MID(G349, SEARCH("USD ", G349)+4, SEARCH(" ", G349&amp;" ", SEARCH("USD ", G349)+4) - SEARCH("USD ", G349) - 4)))</f>
        <v>0.2823</v>
      </c>
      <c r="P349" t="e">
        <f t="shared" si="50"/>
        <v>#VALUE!</v>
      </c>
      <c r="Q349" t="e" cm="1">
        <f t="array" ref="Q349">Raw [1]Data!P349</f>
        <v>#NAME?</v>
      </c>
      <c r="R349" t="e" cm="1">
        <f t="array" ref="R349">Raw [1]Data!Q349</f>
        <v>#NAME?</v>
      </c>
      <c r="S349" t="e" cm="1">
        <f t="array" ref="S349">Raw [1]Data!T349</f>
        <v>#NAME?</v>
      </c>
      <c r="T349" t="e">
        <f t="shared" si="51"/>
        <v>#NAME?</v>
      </c>
      <c r="U349" t="e">
        <f t="shared" si="52"/>
        <v>#NAME?</v>
      </c>
      <c r="V349" t="str">
        <f t="shared" si="53"/>
        <v>Other</v>
      </c>
    </row>
    <row r="350" spans="1:22">
      <c r="A350" s="5" t="s">
        <v>12</v>
      </c>
      <c r="B350" s="2" t="s">
        <v>506</v>
      </c>
      <c r="C350">
        <f t="shared" si="45"/>
        <v>2024</v>
      </c>
      <c r="D350" s="2" t="s">
        <v>14</v>
      </c>
      <c r="E350" s="3" t="s">
        <v>15</v>
      </c>
      <c r="F350" t="str">
        <f t="shared" si="46"/>
        <v>73</v>
      </c>
      <c r="G350" s="2" t="s">
        <v>508</v>
      </c>
      <c r="H350" t="str">
        <f t="shared" si="47"/>
        <v xml:space="preserve">STEEL </v>
      </c>
      <c r="I350" t="str" cm="1">
        <f t="array" ref="I350">IFERROR(INDEX(_xlfn.TEXTSPLIT(E350," "),1), "")</f>
        <v>73239990</v>
      </c>
      <c r="J350" t="s">
        <v>2835</v>
      </c>
      <c r="K350" t="str" cm="1">
        <f t="array" ref="K350">IF(ISERROR(SEARCH("QTY:", G350)), IF(ISERROR(SEARCH("TOTAL ", G350)), Raw [1]Data!N350, TRIM(MID(G350, SEARCH("TOTAL ", G350)+6, SEARCH(" ", G350&amp;" ", SEARCH("TOTAL ", G350)+6) - SEARCH("TOTAL ", G350) - 6))), TRIM(MID(G350, SEARCH("QTY:", G350)+4, SEARCH(" ", G350, SEARCH("QTY:", G350)+4) - SEARCH("QTY:", G350) - 4)))</f>
        <v/>
      </c>
      <c r="M350" t="str">
        <f t="shared" si="48"/>
        <v/>
      </c>
      <c r="N350">
        <f t="shared" si="49"/>
        <v>0</v>
      </c>
      <c r="O350" t="str" cm="1">
        <f t="array" ref="O350">IF(ISERROR(SEARCH("USD ", G350)), Raw [1]Data!S350, TRIM(MID(G350, SEARCH("USD ", G350)+4, SEARCH(" ", G350&amp;" ", SEARCH("USD ", G350)+4) - SEARCH("USD ", G350) - 4)))</f>
        <v>0.7359</v>
      </c>
      <c r="P350" t="e">
        <f t="shared" si="50"/>
        <v>#VALUE!</v>
      </c>
      <c r="Q350" t="e" cm="1">
        <f t="array" ref="Q350">Raw [1]Data!P350</f>
        <v>#NAME?</v>
      </c>
      <c r="R350" t="e" cm="1">
        <f t="array" ref="R350">Raw [1]Data!Q350</f>
        <v>#NAME?</v>
      </c>
      <c r="S350" t="e" cm="1">
        <f t="array" ref="S350">Raw [1]Data!T350</f>
        <v>#NAME?</v>
      </c>
      <c r="T350" t="e">
        <f t="shared" si="51"/>
        <v>#NAME?</v>
      </c>
      <c r="U350" t="e">
        <f t="shared" si="52"/>
        <v>#NAME?</v>
      </c>
      <c r="V350" t="str">
        <f t="shared" si="53"/>
        <v>Other</v>
      </c>
    </row>
    <row r="351" spans="1:22">
      <c r="A351" s="5" t="s">
        <v>12</v>
      </c>
      <c r="B351" s="2" t="s">
        <v>506</v>
      </c>
      <c r="C351">
        <f t="shared" si="45"/>
        <v>2024</v>
      </c>
      <c r="D351" s="2" t="s">
        <v>14</v>
      </c>
      <c r="E351" s="3" t="s">
        <v>15</v>
      </c>
      <c r="F351" t="str">
        <f t="shared" si="46"/>
        <v>73</v>
      </c>
      <c r="G351" s="2" t="s">
        <v>509</v>
      </c>
      <c r="H351" t="str">
        <f t="shared" si="47"/>
        <v xml:space="preserve">STEEL </v>
      </c>
      <c r="I351" t="str" cm="1">
        <f t="array" ref="I351">IFERROR(INDEX(_xlfn.TEXTSPLIT(E351," "),1), "")</f>
        <v>73239990</v>
      </c>
      <c r="J351" t="s">
        <v>2835</v>
      </c>
      <c r="K351" t="str" cm="1">
        <f t="array" ref="K351">IF(ISERROR(SEARCH("QTY:", G351)), IF(ISERROR(SEARCH("TOTAL ", G351)), Raw [1]Data!N351, TRIM(MID(G351, SEARCH("TOTAL ", G351)+6, SEARCH(" ", G351&amp;" ", SEARCH("TOTAL ", G351)+6) - SEARCH("TOTAL ", G351) - 6))), TRIM(MID(G351, SEARCH("QTY:", G351)+4, SEARCH(" ", G351, SEARCH("QTY:", G351)+4) - SEARCH("QTY:", G351) - 4)))</f>
        <v/>
      </c>
      <c r="M351" t="str">
        <f t="shared" si="48"/>
        <v/>
      </c>
      <c r="N351">
        <f t="shared" si="49"/>
        <v>0</v>
      </c>
      <c r="O351" t="str" cm="1">
        <f t="array" ref="O351">IF(ISERROR(SEARCH("USD ", G351)), Raw [1]Data!S351, TRIM(MID(G351, SEARCH("USD ", G351)+4, SEARCH(" ", G351&amp;" ", SEARCH("USD ", G351)+4) - SEARCH("USD ", G351) - 4)))</f>
        <v>1.0463</v>
      </c>
      <c r="P351" t="e">
        <f t="shared" si="50"/>
        <v>#VALUE!</v>
      </c>
      <c r="Q351" t="e" cm="1">
        <f t="array" ref="Q351">Raw [1]Data!P351</f>
        <v>#NAME?</v>
      </c>
      <c r="R351" t="e" cm="1">
        <f t="array" ref="R351">Raw [1]Data!Q351</f>
        <v>#NAME?</v>
      </c>
      <c r="S351" t="e" cm="1">
        <f t="array" ref="S351">Raw [1]Data!T351</f>
        <v>#NAME?</v>
      </c>
      <c r="T351" t="e">
        <f t="shared" si="51"/>
        <v>#NAME?</v>
      </c>
      <c r="U351" t="e">
        <f t="shared" si="52"/>
        <v>#NAME?</v>
      </c>
      <c r="V351" t="str">
        <f t="shared" si="53"/>
        <v>Other</v>
      </c>
    </row>
    <row r="352" spans="1:22">
      <c r="A352" s="5" t="s">
        <v>12</v>
      </c>
      <c r="B352" s="2" t="s">
        <v>506</v>
      </c>
      <c r="C352">
        <f t="shared" si="45"/>
        <v>2024</v>
      </c>
      <c r="D352" s="2" t="s">
        <v>14</v>
      </c>
      <c r="E352" s="3" t="s">
        <v>15</v>
      </c>
      <c r="F352" t="str">
        <f t="shared" si="46"/>
        <v>73</v>
      </c>
      <c r="G352" s="2" t="s">
        <v>510</v>
      </c>
      <c r="H352" t="str">
        <f t="shared" si="47"/>
        <v xml:space="preserve">STEEL </v>
      </c>
      <c r="I352" t="str" cm="1">
        <f t="array" ref="I352">IFERROR(INDEX(_xlfn.TEXTSPLIT(E352," "),1), "")</f>
        <v>73239990</v>
      </c>
      <c r="J352" t="s">
        <v>2835</v>
      </c>
      <c r="K352" t="str" cm="1">
        <f t="array" ref="K352">IF(ISERROR(SEARCH("QTY:", G352)), IF(ISERROR(SEARCH("TOTAL ", G352)), Raw [1]Data!N352, TRIM(MID(G352, SEARCH("TOTAL ", G352)+6, SEARCH(" ", G352&amp;" ", SEARCH("TOTAL ", G352)+6) - SEARCH("TOTAL ", G352) - 6))), TRIM(MID(G352, SEARCH("QTY:", G352)+4, SEARCH(" ", G352, SEARCH("QTY:", G352)+4) - SEARCH("QTY:", G352) - 4)))</f>
        <v/>
      </c>
      <c r="M352" t="str">
        <f t="shared" si="48"/>
        <v/>
      </c>
      <c r="N352">
        <f t="shared" si="49"/>
        <v>0</v>
      </c>
      <c r="O352" t="str" cm="1">
        <f t="array" ref="O352">IF(ISERROR(SEARCH("USD ", G352)), Raw [1]Data!S352, TRIM(MID(G352, SEARCH("USD ", G352)+4, SEARCH(" ", G352&amp;" ", SEARCH("USD ", G352)+4) - SEARCH("USD ", G352) - 4)))</f>
        <v>0.6601</v>
      </c>
      <c r="P352" t="e">
        <f t="shared" si="50"/>
        <v>#VALUE!</v>
      </c>
      <c r="Q352" t="e" cm="1">
        <f t="array" ref="Q352">Raw [1]Data!P352</f>
        <v>#NAME?</v>
      </c>
      <c r="R352" t="e" cm="1">
        <f t="array" ref="R352">Raw [1]Data!Q352</f>
        <v>#NAME?</v>
      </c>
      <c r="S352" t="e" cm="1">
        <f t="array" ref="S352">Raw [1]Data!T352</f>
        <v>#NAME?</v>
      </c>
      <c r="T352" t="e">
        <f t="shared" si="51"/>
        <v>#NAME?</v>
      </c>
      <c r="U352" t="e">
        <f t="shared" si="52"/>
        <v>#NAME?</v>
      </c>
      <c r="V352" t="str">
        <f t="shared" si="53"/>
        <v>Other</v>
      </c>
    </row>
    <row r="353" spans="1:22">
      <c r="A353" s="5" t="s">
        <v>12</v>
      </c>
      <c r="B353" s="2" t="s">
        <v>511</v>
      </c>
      <c r="C353">
        <f t="shared" si="45"/>
        <v>2024</v>
      </c>
      <c r="D353" s="2" t="s">
        <v>14</v>
      </c>
      <c r="E353" s="3" t="s">
        <v>15</v>
      </c>
      <c r="F353" t="str">
        <f t="shared" si="46"/>
        <v>73</v>
      </c>
      <c r="G353" s="2" t="s">
        <v>512</v>
      </c>
      <c r="H353" t="str">
        <f t="shared" si="47"/>
        <v xml:space="preserve">STEEL </v>
      </c>
      <c r="I353" t="str" cm="1">
        <f t="array" ref="I353">IFERROR(INDEX(_xlfn.TEXTSPLIT(E353," "),1), "")</f>
        <v>73239990</v>
      </c>
      <c r="J353" t="s">
        <v>2835</v>
      </c>
      <c r="K353" t="str" cm="1">
        <f t="array" ref="K353">IF(ISERROR(SEARCH("QTY:", G353)), IF(ISERROR(SEARCH("TOTAL ", G353)), Raw [1]Data!N353, TRIM(MID(G353, SEARCH("TOTAL ", G353)+6, SEARCH(" ", G353&amp;" ", SEARCH("TOTAL ", G353)+6) - SEARCH("TOTAL ", G353) - 6))), TRIM(MID(G353, SEARCH("QTY:", G353)+4, SEARCH(" ", G353, SEARCH("QTY:", G353)+4) - SEARCH("QTY:", G353) - 4)))</f>
        <v/>
      </c>
      <c r="M353" t="str">
        <f t="shared" si="48"/>
        <v/>
      </c>
      <c r="N353">
        <f t="shared" si="49"/>
        <v>0</v>
      </c>
      <c r="O353" t="str" cm="1">
        <f t="array" ref="O353">IF(ISERROR(SEARCH("USD ", G353)), Raw [1]Data!S353, TRIM(MID(G353, SEARCH("USD ", G353)+4, SEARCH(" ", G353&amp;" ", SEARCH("USD ", G353)+4) - SEARCH("USD ", G353) - 4)))</f>
        <v>1.0434</v>
      </c>
      <c r="P353" t="e">
        <f t="shared" si="50"/>
        <v>#VALUE!</v>
      </c>
      <c r="Q353" t="e" cm="1">
        <f t="array" ref="Q353">Raw [1]Data!P353</f>
        <v>#NAME?</v>
      </c>
      <c r="R353" t="e" cm="1">
        <f t="array" ref="R353">Raw [1]Data!Q353</f>
        <v>#NAME?</v>
      </c>
      <c r="S353" t="e" cm="1">
        <f t="array" ref="S353">Raw [1]Data!T353</f>
        <v>#NAME?</v>
      </c>
      <c r="T353" t="e">
        <f t="shared" si="51"/>
        <v>#NAME?</v>
      </c>
      <c r="U353" t="e">
        <f t="shared" si="52"/>
        <v>#NAME?</v>
      </c>
      <c r="V353" t="str">
        <f t="shared" si="53"/>
        <v>Other</v>
      </c>
    </row>
    <row r="354" spans="1:22">
      <c r="A354" s="5" t="s">
        <v>12</v>
      </c>
      <c r="B354" s="2" t="s">
        <v>513</v>
      </c>
      <c r="C354">
        <f t="shared" si="45"/>
        <v>2024</v>
      </c>
      <c r="D354" s="2" t="s">
        <v>14</v>
      </c>
      <c r="E354" s="3" t="s">
        <v>15</v>
      </c>
      <c r="F354" t="str">
        <f t="shared" si="46"/>
        <v>73</v>
      </c>
      <c r="G354" s="2" t="s">
        <v>514</v>
      </c>
      <c r="H354" t="str">
        <f t="shared" si="47"/>
        <v xml:space="preserve">RYX-0237F </v>
      </c>
      <c r="I354" t="str" cm="1">
        <f t="array" ref="I354">IFERROR(INDEX(_xlfn.TEXTSPLIT(E354," "),1), "")</f>
        <v>73239990</v>
      </c>
      <c r="J354" t="s">
        <v>2781</v>
      </c>
      <c r="K354" t="e" cm="1">
        <f t="array" ref="K354">IF(ISERROR(SEARCH("QTY:", G354)), IF(ISERROR(SEARCH("TOTAL ", G354)), Raw [1]Data!N354, TRIM(MID(G354, SEARCH("TOTAL ", G354)+6, SEARCH(" ", G354&amp;" ", SEARCH("TOTAL ", G354)+6) - SEARCH("TOTAL ", G354) - 6))), TRIM(MID(G354, SEARCH("QTY:", G354)+4, SEARCH(" ", G354, SEARCH("QTY:", G354)+4) - SEARCH("QTY:", G354) - 4)))</f>
        <v>#NAME?</v>
      </c>
      <c r="M354" t="e">
        <f t="shared" si="48"/>
        <v>#NAME?</v>
      </c>
      <c r="N354">
        <f t="shared" si="49"/>
        <v>0</v>
      </c>
      <c r="O354" t="e" cm="1">
        <f t="array" ref="O354">IF(ISERROR(SEARCH("USD ", G354)), Raw [1]Data!S354, TRIM(MID(G354, SEARCH("USD ", G354)+4, SEARCH(" ", G354&amp;" ", SEARCH("USD ", G354)+4) - SEARCH("USD ", G354) - 4)))</f>
        <v>#NAME?</v>
      </c>
      <c r="P354" t="e">
        <f t="shared" si="50"/>
        <v>#NAME?</v>
      </c>
      <c r="Q354" t="e" cm="1">
        <f t="array" ref="Q354">Raw [1]Data!P354</f>
        <v>#NAME?</v>
      </c>
      <c r="R354" t="e" cm="1">
        <f t="array" ref="R354">Raw [1]Data!Q354</f>
        <v>#NAME?</v>
      </c>
      <c r="S354" t="e" cm="1">
        <f t="array" ref="S354">Raw [1]Data!T354</f>
        <v>#NAME?</v>
      </c>
      <c r="T354" t="e">
        <f t="shared" si="51"/>
        <v>#NAME?</v>
      </c>
      <c r="U354" t="e">
        <f t="shared" si="52"/>
        <v>#NAME?</v>
      </c>
      <c r="V354" t="str">
        <f t="shared" si="53"/>
        <v>Other</v>
      </c>
    </row>
    <row r="355" spans="1:22">
      <c r="A355" s="5" t="s">
        <v>12</v>
      </c>
      <c r="B355" s="2" t="s">
        <v>513</v>
      </c>
      <c r="C355">
        <f t="shared" si="45"/>
        <v>2024</v>
      </c>
      <c r="D355" s="2" t="s">
        <v>14</v>
      </c>
      <c r="E355" s="3" t="s">
        <v>15</v>
      </c>
      <c r="F355" t="str">
        <f t="shared" si="46"/>
        <v>73</v>
      </c>
      <c r="G355" s="2" t="s">
        <v>515</v>
      </c>
      <c r="H355" t="str">
        <f t="shared" si="47"/>
        <v xml:space="preserve">RYX-02-021A </v>
      </c>
      <c r="I355" t="str" cm="1">
        <f t="array" ref="I355">IFERROR(INDEX(_xlfn.TEXTSPLIT(E355," "),1), "")</f>
        <v>73239990</v>
      </c>
      <c r="J355" t="s">
        <v>2835</v>
      </c>
      <c r="K355" t="e" cm="1">
        <f t="array" ref="K355">IF(ISERROR(SEARCH("QTY:", G355)), IF(ISERROR(SEARCH("TOTAL ", G355)), Raw [1]Data!N355, TRIM(MID(G355, SEARCH("TOTAL ", G355)+6, SEARCH(" ", G355&amp;" ", SEARCH("TOTAL ", G355)+6) - SEARCH("TOTAL ", G355) - 6))), TRIM(MID(G355, SEARCH("QTY:", G355)+4, SEARCH(" ", G355, SEARCH("QTY:", G355)+4) - SEARCH("QTY:", G355) - 4)))</f>
        <v>#NAME?</v>
      </c>
      <c r="M355" t="e">
        <f t="shared" si="48"/>
        <v>#NAME?</v>
      </c>
      <c r="N355">
        <f t="shared" si="49"/>
        <v>0</v>
      </c>
      <c r="O355" t="e" cm="1">
        <f t="array" ref="O355">IF(ISERROR(SEARCH("USD ", G355)), Raw [1]Data!S355, TRIM(MID(G355, SEARCH("USD ", G355)+4, SEARCH(" ", G355&amp;" ", SEARCH("USD ", G355)+4) - SEARCH("USD ", G355) - 4)))</f>
        <v>#NAME?</v>
      </c>
      <c r="P355" t="e">
        <f t="shared" si="50"/>
        <v>#NAME?</v>
      </c>
      <c r="Q355" t="e" cm="1">
        <f t="array" ref="Q355">Raw [1]Data!P355</f>
        <v>#NAME?</v>
      </c>
      <c r="R355" t="e" cm="1">
        <f t="array" ref="R355">Raw [1]Data!Q355</f>
        <v>#NAME?</v>
      </c>
      <c r="S355" t="e" cm="1">
        <f t="array" ref="S355">Raw [1]Data!T355</f>
        <v>#NAME?</v>
      </c>
      <c r="T355" t="e">
        <f t="shared" si="51"/>
        <v>#NAME?</v>
      </c>
      <c r="U355" t="e">
        <f t="shared" si="52"/>
        <v>#NAME?</v>
      </c>
      <c r="V355" t="str">
        <f t="shared" si="53"/>
        <v>Other</v>
      </c>
    </row>
    <row r="356" spans="1:22">
      <c r="A356" s="5" t="s">
        <v>12</v>
      </c>
      <c r="B356" s="2" t="s">
        <v>513</v>
      </c>
      <c r="C356">
        <f t="shared" si="45"/>
        <v>2024</v>
      </c>
      <c r="D356" s="2" t="s">
        <v>14</v>
      </c>
      <c r="E356" s="3" t="s">
        <v>15</v>
      </c>
      <c r="F356" t="str">
        <f t="shared" si="46"/>
        <v>73</v>
      </c>
      <c r="G356" s="2" t="s">
        <v>516</v>
      </c>
      <c r="H356" t="str">
        <f t="shared" si="47"/>
        <v xml:space="preserve">RYX-08010D </v>
      </c>
      <c r="I356" t="str" cm="1">
        <f t="array" ref="I356">IFERROR(INDEX(_xlfn.TEXTSPLIT(E356," "),1), "")</f>
        <v>73239990</v>
      </c>
      <c r="J356" t="s">
        <v>2835</v>
      </c>
      <c r="K356" t="e" cm="1">
        <f t="array" ref="K356">IF(ISERROR(SEARCH("QTY:", G356)), IF(ISERROR(SEARCH("TOTAL ", G356)), Raw [1]Data!N356, TRIM(MID(G356, SEARCH("TOTAL ", G356)+6, SEARCH(" ", G356&amp;" ", SEARCH("TOTAL ", G356)+6) - SEARCH("TOTAL ", G356) - 6))), TRIM(MID(G356, SEARCH("QTY:", G356)+4, SEARCH(" ", G356, SEARCH("QTY:", G356)+4) - SEARCH("QTY:", G356) - 4)))</f>
        <v>#NAME?</v>
      </c>
      <c r="M356" t="e">
        <f t="shared" si="48"/>
        <v>#NAME?</v>
      </c>
      <c r="N356">
        <f t="shared" si="49"/>
        <v>0</v>
      </c>
      <c r="O356" t="e" cm="1">
        <f t="array" ref="O356">IF(ISERROR(SEARCH("USD ", G356)), Raw [1]Data!S356, TRIM(MID(G356, SEARCH("USD ", G356)+4, SEARCH(" ", G356&amp;" ", SEARCH("USD ", G356)+4) - SEARCH("USD ", G356) - 4)))</f>
        <v>#NAME?</v>
      </c>
      <c r="P356" t="e">
        <f t="shared" si="50"/>
        <v>#NAME?</v>
      </c>
      <c r="Q356" t="e" cm="1">
        <f t="array" ref="Q356">Raw [1]Data!P356</f>
        <v>#NAME?</v>
      </c>
      <c r="R356" t="e" cm="1">
        <f t="array" ref="R356">Raw [1]Data!Q356</f>
        <v>#NAME?</v>
      </c>
      <c r="S356" t="e" cm="1">
        <f t="array" ref="S356">Raw [1]Data!T356</f>
        <v>#NAME?</v>
      </c>
      <c r="T356" t="e">
        <f t="shared" si="51"/>
        <v>#NAME?</v>
      </c>
      <c r="U356" t="e">
        <f t="shared" si="52"/>
        <v>#NAME?</v>
      </c>
      <c r="V356" t="str">
        <f t="shared" si="53"/>
        <v>Other</v>
      </c>
    </row>
    <row r="357" spans="1:22">
      <c r="A357" s="5" t="s">
        <v>12</v>
      </c>
      <c r="B357" s="2" t="s">
        <v>517</v>
      </c>
      <c r="C357">
        <f t="shared" si="45"/>
        <v>2024</v>
      </c>
      <c r="D357" s="2" t="s">
        <v>14</v>
      </c>
      <c r="E357" s="3" t="s">
        <v>15</v>
      </c>
      <c r="F357" t="str">
        <f t="shared" si="46"/>
        <v>73</v>
      </c>
      <c r="G357" s="2" t="s">
        <v>518</v>
      </c>
      <c r="H357" t="str">
        <f t="shared" si="47"/>
        <v xml:space="preserve">HOUSEHOLD </v>
      </c>
      <c r="I357" t="str" cm="1">
        <f t="array" ref="I357">IFERROR(INDEX(_xlfn.TEXTSPLIT(E357," "),1), "")</f>
        <v>73239990</v>
      </c>
      <c r="J357" t="s">
        <v>2785</v>
      </c>
      <c r="K357" t="str" cm="1">
        <f t="array" ref="K357">IF(ISERROR(SEARCH("QTY:", G357)), IF(ISERROR(SEARCH("TOTAL ", G357)), Raw [1]Data!N357, TRIM(MID(G357, SEARCH("TOTAL ", G357)+6, SEARCH(" ", G357&amp;" ", SEARCH("TOTAL ", G357)+6) - SEARCH("TOTAL ", G357) - 6))), TRIM(MID(G357, SEARCH("QTY:", G357)+4, SEARCH(" ", G357, SEARCH("QTY:", G357)+4) - SEARCH("QTY:", G357) - 4)))</f>
        <v/>
      </c>
      <c r="M357" t="str">
        <f t="shared" si="48"/>
        <v/>
      </c>
      <c r="N357">
        <f t="shared" si="49"/>
        <v>0</v>
      </c>
      <c r="O357" t="str" cm="1">
        <f t="array" ref="O357">IF(ISERROR(SEARCH("USD ", G357)), Raw [1]Data!S357, TRIM(MID(G357, SEARCH("USD ", G357)+4, SEARCH(" ", G357&amp;" ", SEARCH("USD ", G357)+4) - SEARCH("USD ", G357) - 4)))</f>
        <v>0.380PER</v>
      </c>
      <c r="P357" t="e">
        <f t="shared" si="50"/>
        <v>#VALUE!</v>
      </c>
      <c r="Q357" t="e" cm="1">
        <f t="array" ref="Q357">Raw [1]Data!P357</f>
        <v>#NAME?</v>
      </c>
      <c r="R357" t="e" cm="1">
        <f t="array" ref="R357">Raw [1]Data!Q357</f>
        <v>#NAME?</v>
      </c>
      <c r="S357" t="e" cm="1">
        <f t="array" ref="S357">Raw [1]Data!T357</f>
        <v>#NAME?</v>
      </c>
      <c r="T357" t="e">
        <f t="shared" si="51"/>
        <v>#NAME?</v>
      </c>
      <c r="U357" t="e">
        <f t="shared" si="52"/>
        <v>#NAME?</v>
      </c>
      <c r="V357" t="str">
        <f t="shared" si="53"/>
        <v>Other</v>
      </c>
    </row>
    <row r="358" spans="1:22">
      <c r="A358" s="5" t="s">
        <v>12</v>
      </c>
      <c r="B358" s="2" t="s">
        <v>517</v>
      </c>
      <c r="C358">
        <f t="shared" si="45"/>
        <v>2024</v>
      </c>
      <c r="D358" s="2" t="s">
        <v>14</v>
      </c>
      <c r="E358" s="3" t="s">
        <v>15</v>
      </c>
      <c r="F358" t="str">
        <f t="shared" si="46"/>
        <v>73</v>
      </c>
      <c r="G358" s="2" t="s">
        <v>519</v>
      </c>
      <c r="H358" t="str">
        <f t="shared" si="47"/>
        <v xml:space="preserve">STEEL </v>
      </c>
      <c r="I358" t="str" cm="1">
        <f t="array" ref="I358">IFERROR(INDEX(_xlfn.TEXTSPLIT(E358," "),1), "")</f>
        <v>73239990</v>
      </c>
      <c r="J358" t="s">
        <v>2835</v>
      </c>
      <c r="K358" t="str" cm="1">
        <f t="array" ref="K358">IF(ISERROR(SEARCH("QTY:", G358)), IF(ISERROR(SEARCH("TOTAL ", G358)), Raw [1]Data!N358, TRIM(MID(G358, SEARCH("TOTAL ", G358)+6, SEARCH(" ", G358&amp;" ", SEARCH("TOTAL ", G358)+6) - SEARCH("TOTAL ", G358) - 6))), TRIM(MID(G358, SEARCH("QTY:", G358)+4, SEARCH(" ", G358, SEARCH("QTY:", G358)+4) - SEARCH("QTY:", G358) - 4)))</f>
        <v/>
      </c>
      <c r="M358" t="str">
        <f t="shared" si="48"/>
        <v/>
      </c>
      <c r="N358">
        <f t="shared" si="49"/>
        <v>0</v>
      </c>
      <c r="O358" t="e" cm="1">
        <f t="array" ref="O358">IF(ISERROR(SEARCH("USD ", G358)), Raw [1]Data!S358, TRIM(MID(G358, SEARCH("USD ", G358)+4, SEARCH(" ", G358&amp;" ", SEARCH("USD ", G358)+4) - SEARCH("USD ", G358) - 4)))</f>
        <v>#NAME?</v>
      </c>
      <c r="P358" t="e">
        <f t="shared" si="50"/>
        <v>#NAME?</v>
      </c>
      <c r="Q358" t="e" cm="1">
        <f t="array" ref="Q358">Raw [1]Data!P358</f>
        <v>#NAME?</v>
      </c>
      <c r="R358" t="e" cm="1">
        <f t="array" ref="R358">Raw [1]Data!Q358</f>
        <v>#NAME?</v>
      </c>
      <c r="S358" t="e" cm="1">
        <f t="array" ref="S358">Raw [1]Data!T358</f>
        <v>#NAME?</v>
      </c>
      <c r="T358" t="e">
        <f t="shared" si="51"/>
        <v>#NAME?</v>
      </c>
      <c r="U358" t="e">
        <f t="shared" si="52"/>
        <v>#NAME?</v>
      </c>
      <c r="V358" t="str">
        <f t="shared" si="53"/>
        <v>Other</v>
      </c>
    </row>
    <row r="359" spans="1:22">
      <c r="A359" s="5" t="s">
        <v>12</v>
      </c>
      <c r="B359" s="2" t="s">
        <v>517</v>
      </c>
      <c r="C359">
        <f t="shared" si="45"/>
        <v>2024</v>
      </c>
      <c r="D359" s="2" t="s">
        <v>14</v>
      </c>
      <c r="E359" s="3" t="s">
        <v>15</v>
      </c>
      <c r="F359" t="str">
        <f t="shared" si="46"/>
        <v>73</v>
      </c>
      <c r="G359" s="2" t="s">
        <v>520</v>
      </c>
      <c r="H359" t="str">
        <f t="shared" si="47"/>
        <v xml:space="preserve">STEEL </v>
      </c>
      <c r="I359" t="str" cm="1">
        <f t="array" ref="I359">IFERROR(INDEX(_xlfn.TEXTSPLIT(E359," "),1), "")</f>
        <v>73239990</v>
      </c>
      <c r="J359" t="s">
        <v>2835</v>
      </c>
      <c r="K359" t="str" cm="1">
        <f t="array" ref="K359">IF(ISERROR(SEARCH("QTY:", G359)), IF(ISERROR(SEARCH("TOTAL ", G359)), Raw [1]Data!N359, TRIM(MID(G359, SEARCH("TOTAL ", G359)+6, SEARCH(" ", G359&amp;" ", SEARCH("TOTAL ", G359)+6) - SEARCH("TOTAL ", G359) - 6))), TRIM(MID(G359, SEARCH("QTY:", G359)+4, SEARCH(" ", G359, SEARCH("QTY:", G359)+4) - SEARCH("QTY:", G359) - 4)))</f>
        <v/>
      </c>
      <c r="M359" t="str">
        <f t="shared" si="48"/>
        <v/>
      </c>
      <c r="N359">
        <f t="shared" si="49"/>
        <v>0</v>
      </c>
      <c r="O359" t="e" cm="1">
        <f t="array" ref="O359">IF(ISERROR(SEARCH("USD ", G359)), Raw [1]Data!S359, TRIM(MID(G359, SEARCH("USD ", G359)+4, SEARCH(" ", G359&amp;" ", SEARCH("USD ", G359)+4) - SEARCH("USD ", G359) - 4)))</f>
        <v>#NAME?</v>
      </c>
      <c r="P359" t="e">
        <f t="shared" si="50"/>
        <v>#NAME?</v>
      </c>
      <c r="Q359" t="e" cm="1">
        <f t="array" ref="Q359">Raw [1]Data!P359</f>
        <v>#NAME?</v>
      </c>
      <c r="R359" t="e" cm="1">
        <f t="array" ref="R359">Raw [1]Data!Q359</f>
        <v>#NAME?</v>
      </c>
      <c r="S359" t="e" cm="1">
        <f t="array" ref="S359">Raw [1]Data!T359</f>
        <v>#NAME?</v>
      </c>
      <c r="T359" t="e">
        <f t="shared" si="51"/>
        <v>#NAME?</v>
      </c>
      <c r="U359" t="e">
        <f t="shared" si="52"/>
        <v>#NAME?</v>
      </c>
      <c r="V359" t="str">
        <f t="shared" si="53"/>
        <v>Other</v>
      </c>
    </row>
    <row r="360" spans="1:22">
      <c r="A360" s="5" t="s">
        <v>12</v>
      </c>
      <c r="B360" s="2" t="s">
        <v>517</v>
      </c>
      <c r="C360">
        <f t="shared" si="45"/>
        <v>2024</v>
      </c>
      <c r="D360" s="2" t="s">
        <v>14</v>
      </c>
      <c r="E360" s="3" t="s">
        <v>15</v>
      </c>
      <c r="F360" t="str">
        <f t="shared" si="46"/>
        <v>73</v>
      </c>
      <c r="G360" s="2" t="s">
        <v>521</v>
      </c>
      <c r="H360" t="str">
        <f t="shared" si="47"/>
        <v xml:space="preserve">RYX-02-021A </v>
      </c>
      <c r="I360" t="str" cm="1">
        <f t="array" ref="I360">IFERROR(INDEX(_xlfn.TEXTSPLIT(E360," "),1), "")</f>
        <v>73239990</v>
      </c>
      <c r="J360" t="s">
        <v>2835</v>
      </c>
      <c r="K360" t="e" cm="1">
        <f t="array" ref="K360">IF(ISERROR(SEARCH("QTY:", G360)), IF(ISERROR(SEARCH("TOTAL ", G360)), Raw [1]Data!N360, TRIM(MID(G360, SEARCH("TOTAL ", G360)+6, SEARCH(" ", G360&amp;" ", SEARCH("TOTAL ", G360)+6) - SEARCH("TOTAL ", G360) - 6))), TRIM(MID(G360, SEARCH("QTY:", G360)+4, SEARCH(" ", G360, SEARCH("QTY:", G360)+4) - SEARCH("QTY:", G360) - 4)))</f>
        <v>#NAME?</v>
      </c>
      <c r="M360" t="e">
        <f t="shared" si="48"/>
        <v>#NAME?</v>
      </c>
      <c r="N360">
        <f t="shared" si="49"/>
        <v>0</v>
      </c>
      <c r="O360" t="e" cm="1">
        <f t="array" ref="O360">IF(ISERROR(SEARCH("USD ", G360)), Raw [1]Data!S360, TRIM(MID(G360, SEARCH("USD ", G360)+4, SEARCH(" ", G360&amp;" ", SEARCH("USD ", G360)+4) - SEARCH("USD ", G360) - 4)))</f>
        <v>#NAME?</v>
      </c>
      <c r="P360" t="e">
        <f t="shared" si="50"/>
        <v>#NAME?</v>
      </c>
      <c r="Q360" t="e" cm="1">
        <f t="array" ref="Q360">Raw [1]Data!P360</f>
        <v>#NAME?</v>
      </c>
      <c r="R360" t="e" cm="1">
        <f t="array" ref="R360">Raw [1]Data!Q360</f>
        <v>#NAME?</v>
      </c>
      <c r="S360" t="e" cm="1">
        <f t="array" ref="S360">Raw [1]Data!T360</f>
        <v>#NAME?</v>
      </c>
      <c r="T360" t="e">
        <f t="shared" si="51"/>
        <v>#NAME?</v>
      </c>
      <c r="U360" t="e">
        <f t="shared" si="52"/>
        <v>#NAME?</v>
      </c>
      <c r="V360" t="str">
        <f t="shared" si="53"/>
        <v>Other</v>
      </c>
    </row>
    <row r="361" spans="1:22">
      <c r="A361" s="5" t="s">
        <v>12</v>
      </c>
      <c r="B361" s="2" t="s">
        <v>517</v>
      </c>
      <c r="C361">
        <f t="shared" si="45"/>
        <v>2024</v>
      </c>
      <c r="D361" s="2" t="s">
        <v>14</v>
      </c>
      <c r="E361" s="3" t="s">
        <v>15</v>
      </c>
      <c r="F361" t="str">
        <f t="shared" si="46"/>
        <v>73</v>
      </c>
      <c r="G361" s="2" t="s">
        <v>522</v>
      </c>
      <c r="H361" t="str">
        <f t="shared" si="47"/>
        <v xml:space="preserve">STEEL </v>
      </c>
      <c r="I361" t="str" cm="1">
        <f t="array" ref="I361">IFERROR(INDEX(_xlfn.TEXTSPLIT(E361," "),1), "")</f>
        <v>73239990</v>
      </c>
      <c r="J361" t="s">
        <v>2835</v>
      </c>
      <c r="K361" t="str" cm="1">
        <f t="array" ref="K361">IF(ISERROR(SEARCH("QTY:", G361)), IF(ISERROR(SEARCH("TOTAL ", G361)), Raw [1]Data!N361, TRIM(MID(G361, SEARCH("TOTAL ", G361)+6, SEARCH(" ", G361&amp;" ", SEARCH("TOTAL ", G361)+6) - SEARCH("TOTAL ", G361) - 6))), TRIM(MID(G361, SEARCH("QTY:", G361)+4, SEARCH(" ", G361, SEARCH("QTY:", G361)+4) - SEARCH("QTY:", G361) - 4)))</f>
        <v/>
      </c>
      <c r="M361" t="str">
        <f t="shared" si="48"/>
        <v/>
      </c>
      <c r="N361">
        <f t="shared" si="49"/>
        <v>0</v>
      </c>
      <c r="O361" t="str" cm="1">
        <f t="array" ref="O361">IF(ISERROR(SEARCH("USD ", G361)), Raw [1]Data!S361, TRIM(MID(G361, SEARCH("USD ", G361)+4, SEARCH(" ", G361&amp;" ", SEARCH("USD ", G361)+4) - SEARCH("USD ", G361) - 4)))</f>
        <v>:</v>
      </c>
      <c r="P361" t="e">
        <f t="shared" si="50"/>
        <v>#VALUE!</v>
      </c>
      <c r="Q361" t="e" cm="1">
        <f t="array" ref="Q361">Raw [1]Data!P361</f>
        <v>#NAME?</v>
      </c>
      <c r="R361" t="e" cm="1">
        <f t="array" ref="R361">Raw [1]Data!Q361</f>
        <v>#NAME?</v>
      </c>
      <c r="S361" t="e" cm="1">
        <f t="array" ref="S361">Raw [1]Data!T361</f>
        <v>#NAME?</v>
      </c>
      <c r="T361" t="e">
        <f t="shared" si="51"/>
        <v>#NAME?</v>
      </c>
      <c r="U361" t="e">
        <f t="shared" si="52"/>
        <v>#NAME?</v>
      </c>
      <c r="V361" t="str">
        <f t="shared" si="53"/>
        <v>Other</v>
      </c>
    </row>
    <row r="362" spans="1:22">
      <c r="A362" s="5" t="s">
        <v>12</v>
      </c>
      <c r="B362" s="2" t="s">
        <v>517</v>
      </c>
      <c r="C362">
        <f t="shared" si="45"/>
        <v>2024</v>
      </c>
      <c r="D362" s="2" t="s">
        <v>14</v>
      </c>
      <c r="E362" s="3" t="s">
        <v>15</v>
      </c>
      <c r="F362" t="str">
        <f t="shared" si="46"/>
        <v>73</v>
      </c>
      <c r="G362" s="2" t="s">
        <v>523</v>
      </c>
      <c r="H362" t="str">
        <f t="shared" si="47"/>
        <v xml:space="preserve">STEEL </v>
      </c>
      <c r="I362" t="str" cm="1">
        <f t="array" ref="I362">IFERROR(INDEX(_xlfn.TEXTSPLIT(E362," "),1), "")</f>
        <v>73239990</v>
      </c>
      <c r="J362" t="s">
        <v>2835</v>
      </c>
      <c r="K362" t="str" cm="1">
        <f t="array" ref="K362">IF(ISERROR(SEARCH("QTY:", G362)), IF(ISERROR(SEARCH("TOTAL ", G362)), Raw [1]Data!N362, TRIM(MID(G362, SEARCH("TOTAL ", G362)+6, SEARCH(" ", G362&amp;" ", SEARCH("TOTAL ", G362)+6) - SEARCH("TOTAL ", G362) - 6))), TRIM(MID(G362, SEARCH("QTY:", G362)+4, SEARCH(" ", G362, SEARCH("QTY:", G362)+4) - SEARCH("QTY:", G362) - 4)))</f>
        <v/>
      </c>
      <c r="M362" t="str">
        <f t="shared" si="48"/>
        <v/>
      </c>
      <c r="N362">
        <f t="shared" si="49"/>
        <v>0</v>
      </c>
      <c r="O362" t="e" cm="1">
        <f t="array" ref="O362">IF(ISERROR(SEARCH("USD ", G362)), Raw [1]Data!S362, TRIM(MID(G362, SEARCH("USD ", G362)+4, SEARCH(" ", G362&amp;" ", SEARCH("USD ", G362)+4) - SEARCH("USD ", G362) - 4)))</f>
        <v>#NAME?</v>
      </c>
      <c r="P362" t="e">
        <f t="shared" si="50"/>
        <v>#NAME?</v>
      </c>
      <c r="Q362" t="e" cm="1">
        <f t="array" ref="Q362">Raw [1]Data!P362</f>
        <v>#NAME?</v>
      </c>
      <c r="R362" t="e" cm="1">
        <f t="array" ref="R362">Raw [1]Data!Q362</f>
        <v>#NAME?</v>
      </c>
      <c r="S362" t="e" cm="1">
        <f t="array" ref="S362">Raw [1]Data!T362</f>
        <v>#NAME?</v>
      </c>
      <c r="T362" t="e">
        <f t="shared" si="51"/>
        <v>#NAME?</v>
      </c>
      <c r="U362" t="e">
        <f t="shared" si="52"/>
        <v>#NAME?</v>
      </c>
      <c r="V362" t="str">
        <f t="shared" si="53"/>
        <v>Other</v>
      </c>
    </row>
    <row r="363" spans="1:22">
      <c r="A363" s="5" t="s">
        <v>12</v>
      </c>
      <c r="B363" s="2" t="s">
        <v>517</v>
      </c>
      <c r="C363">
        <f t="shared" si="45"/>
        <v>2024</v>
      </c>
      <c r="D363" s="2" t="s">
        <v>14</v>
      </c>
      <c r="E363" s="3" t="s">
        <v>15</v>
      </c>
      <c r="F363" t="str">
        <f t="shared" si="46"/>
        <v>73</v>
      </c>
      <c r="G363" s="2" t="s">
        <v>524</v>
      </c>
      <c r="H363" t="str">
        <f t="shared" si="47"/>
        <v xml:space="preserve">STEEL </v>
      </c>
      <c r="I363" t="str" cm="1">
        <f t="array" ref="I363">IFERROR(INDEX(_xlfn.TEXTSPLIT(E363," "),1), "")</f>
        <v>73239990</v>
      </c>
      <c r="J363" t="s">
        <v>2835</v>
      </c>
      <c r="K363" t="str" cm="1">
        <f t="array" ref="K363">IF(ISERROR(SEARCH("QTY:", G363)), IF(ISERROR(SEARCH("TOTAL ", G363)), Raw [1]Data!N363, TRIM(MID(G363, SEARCH("TOTAL ", G363)+6, SEARCH(" ", G363&amp;" ", SEARCH("TOTAL ", G363)+6) - SEARCH("TOTAL ", G363) - 6))), TRIM(MID(G363, SEARCH("QTY:", G363)+4, SEARCH(" ", G363, SEARCH("QTY:", G363)+4) - SEARCH("QTY:", G363) - 4)))</f>
        <v/>
      </c>
      <c r="M363" t="str">
        <f t="shared" si="48"/>
        <v/>
      </c>
      <c r="N363">
        <f t="shared" si="49"/>
        <v>0</v>
      </c>
      <c r="O363" t="e" cm="1">
        <f t="array" ref="O363">IF(ISERROR(SEARCH("USD ", G363)), Raw [1]Data!S363, TRIM(MID(G363, SEARCH("USD ", G363)+4, SEARCH(" ", G363&amp;" ", SEARCH("USD ", G363)+4) - SEARCH("USD ", G363) - 4)))</f>
        <v>#NAME?</v>
      </c>
      <c r="P363" t="e">
        <f t="shared" si="50"/>
        <v>#NAME?</v>
      </c>
      <c r="Q363" t="e" cm="1">
        <f t="array" ref="Q363">Raw [1]Data!P363</f>
        <v>#NAME?</v>
      </c>
      <c r="R363" t="e" cm="1">
        <f t="array" ref="R363">Raw [1]Data!Q363</f>
        <v>#NAME?</v>
      </c>
      <c r="S363" t="e" cm="1">
        <f t="array" ref="S363">Raw [1]Data!T363</f>
        <v>#NAME?</v>
      </c>
      <c r="T363" t="e">
        <f t="shared" si="51"/>
        <v>#NAME?</v>
      </c>
      <c r="U363" t="e">
        <f t="shared" si="52"/>
        <v>#NAME?</v>
      </c>
      <c r="V363" t="str">
        <f t="shared" si="53"/>
        <v>Other</v>
      </c>
    </row>
    <row r="364" spans="1:22">
      <c r="A364" s="5" t="s">
        <v>12</v>
      </c>
      <c r="B364" s="2" t="s">
        <v>517</v>
      </c>
      <c r="C364">
        <f t="shared" si="45"/>
        <v>2024</v>
      </c>
      <c r="D364" s="2" t="s">
        <v>14</v>
      </c>
      <c r="E364" s="3" t="s">
        <v>15</v>
      </c>
      <c r="F364" t="str">
        <f t="shared" si="46"/>
        <v>73</v>
      </c>
      <c r="G364" s="2" t="s">
        <v>525</v>
      </c>
      <c r="H364" t="str">
        <f t="shared" si="47"/>
        <v xml:space="preserve">STEEL </v>
      </c>
      <c r="I364" t="str" cm="1">
        <f t="array" ref="I364">IFERROR(INDEX(_xlfn.TEXTSPLIT(E364," "),1), "")</f>
        <v>73239990</v>
      </c>
      <c r="J364" t="s">
        <v>2835</v>
      </c>
      <c r="K364" t="str" cm="1">
        <f t="array" ref="K364">IF(ISERROR(SEARCH("QTY:", G364)), IF(ISERROR(SEARCH("TOTAL ", G364)), Raw [1]Data!N364, TRIM(MID(G364, SEARCH("TOTAL ", G364)+6, SEARCH(" ", G364&amp;" ", SEARCH("TOTAL ", G364)+6) - SEARCH("TOTAL ", G364) - 6))), TRIM(MID(G364, SEARCH("QTY:", G364)+4, SEARCH(" ", G364, SEARCH("QTY:", G364)+4) - SEARCH("QTY:", G364) - 4)))</f>
        <v/>
      </c>
      <c r="M364" t="str">
        <f t="shared" si="48"/>
        <v/>
      </c>
      <c r="N364">
        <f t="shared" si="49"/>
        <v>0</v>
      </c>
      <c r="O364" t="e" cm="1">
        <f t="array" ref="O364">IF(ISERROR(SEARCH("USD ", G364)), Raw [1]Data!S364, TRIM(MID(G364, SEARCH("USD ", G364)+4, SEARCH(" ", G364&amp;" ", SEARCH("USD ", G364)+4) - SEARCH("USD ", G364) - 4)))</f>
        <v>#NAME?</v>
      </c>
      <c r="P364" t="e">
        <f t="shared" si="50"/>
        <v>#NAME?</v>
      </c>
      <c r="Q364" t="e" cm="1">
        <f t="array" ref="Q364">Raw [1]Data!P364</f>
        <v>#NAME?</v>
      </c>
      <c r="R364" t="e" cm="1">
        <f t="array" ref="R364">Raw [1]Data!Q364</f>
        <v>#NAME?</v>
      </c>
      <c r="S364" t="e" cm="1">
        <f t="array" ref="S364">Raw [1]Data!T364</f>
        <v>#NAME?</v>
      </c>
      <c r="T364" t="e">
        <f t="shared" si="51"/>
        <v>#NAME?</v>
      </c>
      <c r="U364" t="e">
        <f t="shared" si="52"/>
        <v>#NAME?</v>
      </c>
      <c r="V364" t="str">
        <f t="shared" si="53"/>
        <v>Other</v>
      </c>
    </row>
    <row r="365" spans="1:22">
      <c r="A365" s="5" t="s">
        <v>12</v>
      </c>
      <c r="B365" s="2" t="s">
        <v>517</v>
      </c>
      <c r="C365">
        <f t="shared" si="45"/>
        <v>2024</v>
      </c>
      <c r="D365" s="2" t="s">
        <v>14</v>
      </c>
      <c r="E365" s="3" t="s">
        <v>15</v>
      </c>
      <c r="F365" t="str">
        <f t="shared" si="46"/>
        <v>73</v>
      </c>
      <c r="G365" s="2" t="s">
        <v>455</v>
      </c>
      <c r="H365" t="str">
        <f t="shared" si="47"/>
        <v xml:space="preserve">RYX-02-020 </v>
      </c>
      <c r="I365" t="str" cm="1">
        <f t="array" ref="I365">IFERROR(INDEX(_xlfn.TEXTSPLIT(E365," "),1), "")</f>
        <v>73239990</v>
      </c>
      <c r="J365" t="s">
        <v>2835</v>
      </c>
      <c r="K365" t="e" cm="1">
        <f t="array" ref="K365">IF(ISERROR(SEARCH("QTY:", G365)), IF(ISERROR(SEARCH("TOTAL ", G365)), Raw [1]Data!N365, TRIM(MID(G365, SEARCH("TOTAL ", G365)+6, SEARCH(" ", G365&amp;" ", SEARCH("TOTAL ", G365)+6) - SEARCH("TOTAL ", G365) - 6))), TRIM(MID(G365, SEARCH("QTY:", G365)+4, SEARCH(" ", G365, SEARCH("QTY:", G365)+4) - SEARCH("QTY:", G365) - 4)))</f>
        <v>#NAME?</v>
      </c>
      <c r="M365" t="e">
        <f t="shared" si="48"/>
        <v>#NAME?</v>
      </c>
      <c r="N365">
        <f t="shared" si="49"/>
        <v>0</v>
      </c>
      <c r="O365" t="e" cm="1">
        <f t="array" ref="O365">IF(ISERROR(SEARCH("USD ", G365)), Raw [1]Data!S365, TRIM(MID(G365, SEARCH("USD ", G365)+4, SEARCH(" ", G365&amp;" ", SEARCH("USD ", G365)+4) - SEARCH("USD ", G365) - 4)))</f>
        <v>#NAME?</v>
      </c>
      <c r="P365" t="e">
        <f t="shared" si="50"/>
        <v>#NAME?</v>
      </c>
      <c r="Q365" t="e" cm="1">
        <f t="array" ref="Q365">Raw [1]Data!P365</f>
        <v>#NAME?</v>
      </c>
      <c r="R365" t="e" cm="1">
        <f t="array" ref="R365">Raw [1]Data!Q365</f>
        <v>#NAME?</v>
      </c>
      <c r="S365" t="e" cm="1">
        <f t="array" ref="S365">Raw [1]Data!T365</f>
        <v>#NAME?</v>
      </c>
      <c r="T365" t="e">
        <f t="shared" si="51"/>
        <v>#NAME?</v>
      </c>
      <c r="U365" t="e">
        <f t="shared" si="52"/>
        <v>#NAME?</v>
      </c>
      <c r="V365" t="str">
        <f t="shared" si="53"/>
        <v>Other</v>
      </c>
    </row>
    <row r="366" spans="1:22">
      <c r="A366" s="5" t="s">
        <v>12</v>
      </c>
      <c r="B366" s="2" t="s">
        <v>517</v>
      </c>
      <c r="C366">
        <f t="shared" si="45"/>
        <v>2024</v>
      </c>
      <c r="D366" s="2" t="s">
        <v>14</v>
      </c>
      <c r="E366" s="3" t="s">
        <v>15</v>
      </c>
      <c r="F366" t="str">
        <f t="shared" si="46"/>
        <v>73</v>
      </c>
      <c r="G366" s="2" t="s">
        <v>526</v>
      </c>
      <c r="H366" t="str">
        <f t="shared" si="47"/>
        <v xml:space="preserve">STEEL </v>
      </c>
      <c r="I366" t="str" cm="1">
        <f t="array" ref="I366">IFERROR(INDEX(_xlfn.TEXTSPLIT(E366," "),1), "")</f>
        <v>73239990</v>
      </c>
      <c r="J366" t="s">
        <v>2835</v>
      </c>
      <c r="K366" t="str" cm="1">
        <f t="array" ref="K366">IF(ISERROR(SEARCH("QTY:", G366)), IF(ISERROR(SEARCH("TOTAL ", G366)), Raw [1]Data!N366, TRIM(MID(G366, SEARCH("TOTAL ", G366)+6, SEARCH(" ", G366&amp;" ", SEARCH("TOTAL ", G366)+6) - SEARCH("TOTAL ", G366) - 6))), TRIM(MID(G366, SEARCH("QTY:", G366)+4, SEARCH(" ", G366, SEARCH("QTY:", G366)+4) - SEARCH("QTY:", G366) - 4)))</f>
        <v/>
      </c>
      <c r="M366" t="str">
        <f t="shared" si="48"/>
        <v/>
      </c>
      <c r="N366">
        <f t="shared" si="49"/>
        <v>0</v>
      </c>
      <c r="O366" t="e" cm="1">
        <f t="array" ref="O366">IF(ISERROR(SEARCH("USD ", G366)), Raw [1]Data!S366, TRIM(MID(G366, SEARCH("USD ", G366)+4, SEARCH(" ", G366&amp;" ", SEARCH("USD ", G366)+4) - SEARCH("USD ", G366) - 4)))</f>
        <v>#NAME?</v>
      </c>
      <c r="P366" t="e">
        <f t="shared" si="50"/>
        <v>#NAME?</v>
      </c>
      <c r="Q366" t="e" cm="1">
        <f t="array" ref="Q366">Raw [1]Data!P366</f>
        <v>#NAME?</v>
      </c>
      <c r="R366" t="e" cm="1">
        <f t="array" ref="R366">Raw [1]Data!Q366</f>
        <v>#NAME?</v>
      </c>
      <c r="S366" t="e" cm="1">
        <f t="array" ref="S366">Raw [1]Data!T366</f>
        <v>#NAME?</v>
      </c>
      <c r="T366" t="e">
        <f t="shared" si="51"/>
        <v>#NAME?</v>
      </c>
      <c r="U366" t="e">
        <f t="shared" si="52"/>
        <v>#NAME?</v>
      </c>
      <c r="V366" t="str">
        <f t="shared" si="53"/>
        <v>Other</v>
      </c>
    </row>
    <row r="367" spans="1:22">
      <c r="A367" s="5" t="s">
        <v>12</v>
      </c>
      <c r="B367" s="2" t="s">
        <v>517</v>
      </c>
      <c r="C367">
        <f t="shared" si="45"/>
        <v>2024</v>
      </c>
      <c r="D367" s="2" t="s">
        <v>14</v>
      </c>
      <c r="E367" s="3" t="s">
        <v>15</v>
      </c>
      <c r="F367" t="str">
        <f t="shared" si="46"/>
        <v>73</v>
      </c>
      <c r="G367" s="2" t="s">
        <v>527</v>
      </c>
      <c r="H367" t="str">
        <f t="shared" si="47"/>
        <v xml:space="preserve">STEEL </v>
      </c>
      <c r="I367" t="str" cm="1">
        <f t="array" ref="I367">IFERROR(INDEX(_xlfn.TEXTSPLIT(E367," "),1), "")</f>
        <v>73239990</v>
      </c>
      <c r="J367" t="s">
        <v>2835</v>
      </c>
      <c r="K367" t="str" cm="1">
        <f t="array" ref="K367">IF(ISERROR(SEARCH("QTY:", G367)), IF(ISERROR(SEARCH("TOTAL ", G367)), Raw [1]Data!N367, TRIM(MID(G367, SEARCH("TOTAL ", G367)+6, SEARCH(" ", G367&amp;" ", SEARCH("TOTAL ", G367)+6) - SEARCH("TOTAL ", G367) - 6))), TRIM(MID(G367, SEARCH("QTY:", G367)+4, SEARCH(" ", G367, SEARCH("QTY:", G367)+4) - SEARCH("QTY:", G367) - 4)))</f>
        <v/>
      </c>
      <c r="M367" t="str">
        <f t="shared" si="48"/>
        <v/>
      </c>
      <c r="N367">
        <f t="shared" si="49"/>
        <v>0</v>
      </c>
      <c r="O367" t="e" cm="1">
        <f t="array" ref="O367">IF(ISERROR(SEARCH("USD ", G367)), Raw [1]Data!S367, TRIM(MID(G367, SEARCH("USD ", G367)+4, SEARCH(" ", G367&amp;" ", SEARCH("USD ", G367)+4) - SEARCH("USD ", G367) - 4)))</f>
        <v>#NAME?</v>
      </c>
      <c r="P367" t="e">
        <f t="shared" si="50"/>
        <v>#NAME?</v>
      </c>
      <c r="Q367" t="e" cm="1">
        <f t="array" ref="Q367">Raw [1]Data!P367</f>
        <v>#NAME?</v>
      </c>
      <c r="R367" t="e" cm="1">
        <f t="array" ref="R367">Raw [1]Data!Q367</f>
        <v>#NAME?</v>
      </c>
      <c r="S367" t="e" cm="1">
        <f t="array" ref="S367">Raw [1]Data!T367</f>
        <v>#NAME?</v>
      </c>
      <c r="T367" t="e">
        <f t="shared" si="51"/>
        <v>#NAME?</v>
      </c>
      <c r="U367" t="e">
        <f t="shared" si="52"/>
        <v>#NAME?</v>
      </c>
      <c r="V367" t="str">
        <f t="shared" si="53"/>
        <v>Other</v>
      </c>
    </row>
    <row r="368" spans="1:22">
      <c r="A368" s="5" t="s">
        <v>12</v>
      </c>
      <c r="B368" s="2" t="s">
        <v>517</v>
      </c>
      <c r="C368">
        <f t="shared" si="45"/>
        <v>2024</v>
      </c>
      <c r="D368" s="2" t="s">
        <v>14</v>
      </c>
      <c r="E368" s="3" t="s">
        <v>15</v>
      </c>
      <c r="F368" t="str">
        <f t="shared" si="46"/>
        <v>73</v>
      </c>
      <c r="G368" s="2" t="s">
        <v>528</v>
      </c>
      <c r="H368" t="str">
        <f t="shared" si="47"/>
        <v xml:space="preserve">STEEL </v>
      </c>
      <c r="I368" t="str" cm="1">
        <f t="array" ref="I368">IFERROR(INDEX(_xlfn.TEXTSPLIT(E368," "),1), "")</f>
        <v>73239990</v>
      </c>
      <c r="J368" t="s">
        <v>2835</v>
      </c>
      <c r="K368" t="str" cm="1">
        <f t="array" ref="K368">IF(ISERROR(SEARCH("QTY:", G368)), IF(ISERROR(SEARCH("TOTAL ", G368)), Raw [1]Data!N368, TRIM(MID(G368, SEARCH("TOTAL ", G368)+6, SEARCH(" ", G368&amp;" ", SEARCH("TOTAL ", G368)+6) - SEARCH("TOTAL ", G368) - 6))), TRIM(MID(G368, SEARCH("QTY:", G368)+4, SEARCH(" ", G368, SEARCH("QTY:", G368)+4) - SEARCH("QTY:", G368) - 4)))</f>
        <v/>
      </c>
      <c r="M368" t="str">
        <f t="shared" si="48"/>
        <v/>
      </c>
      <c r="N368">
        <f t="shared" si="49"/>
        <v>0</v>
      </c>
      <c r="O368" t="e" cm="1">
        <f t="array" ref="O368">IF(ISERROR(SEARCH("USD ", G368)), Raw [1]Data!S368, TRIM(MID(G368, SEARCH("USD ", G368)+4, SEARCH(" ", G368&amp;" ", SEARCH("USD ", G368)+4) - SEARCH("USD ", G368) - 4)))</f>
        <v>#NAME?</v>
      </c>
      <c r="P368" t="e">
        <f t="shared" si="50"/>
        <v>#NAME?</v>
      </c>
      <c r="Q368" t="e" cm="1">
        <f t="array" ref="Q368">Raw [1]Data!P368</f>
        <v>#NAME?</v>
      </c>
      <c r="R368" t="e" cm="1">
        <f t="array" ref="R368">Raw [1]Data!Q368</f>
        <v>#NAME?</v>
      </c>
      <c r="S368" t="e" cm="1">
        <f t="array" ref="S368">Raw [1]Data!T368</f>
        <v>#NAME?</v>
      </c>
      <c r="T368" t="e">
        <f t="shared" si="51"/>
        <v>#NAME?</v>
      </c>
      <c r="U368" t="e">
        <f t="shared" si="52"/>
        <v>#NAME?</v>
      </c>
      <c r="V368" t="str">
        <f t="shared" si="53"/>
        <v>Other</v>
      </c>
    </row>
    <row r="369" spans="1:22">
      <c r="A369" s="5" t="s">
        <v>12</v>
      </c>
      <c r="B369" s="2" t="s">
        <v>517</v>
      </c>
      <c r="C369">
        <f t="shared" si="45"/>
        <v>2024</v>
      </c>
      <c r="D369" s="2" t="s">
        <v>14</v>
      </c>
      <c r="E369" s="3" t="s">
        <v>18</v>
      </c>
      <c r="F369" t="str">
        <f t="shared" si="46"/>
        <v>73</v>
      </c>
      <c r="G369" s="2" t="s">
        <v>529</v>
      </c>
      <c r="H369" t="str">
        <f t="shared" si="47"/>
        <v xml:space="preserve">STEEL </v>
      </c>
      <c r="I369" t="str" cm="1">
        <f t="array" ref="I369">IFERROR(INDEX(_xlfn.TEXTSPLIT(E369," "),1), "")</f>
        <v>73231000</v>
      </c>
      <c r="J369" t="s">
        <v>2795</v>
      </c>
      <c r="K369" t="str" cm="1">
        <f t="array" ref="K369">IF(ISERROR(SEARCH("QTY:", G369)), IF(ISERROR(SEARCH("TOTAL ", G369)), Raw [1]Data!N369, TRIM(MID(G369, SEARCH("TOTAL ", G369)+6, SEARCH(" ", G369&amp;" ", SEARCH("TOTAL ", G369)+6) - SEARCH("TOTAL ", G369) - 6))), TRIM(MID(G369, SEARCH("QTY:", G369)+4, SEARCH(" ", G369, SEARCH("QTY:", G369)+4) - SEARCH("QTY:", G369) - 4)))</f>
        <v/>
      </c>
      <c r="M369" t="str">
        <f t="shared" si="48"/>
        <v/>
      </c>
      <c r="N369">
        <f t="shared" si="49"/>
        <v>0</v>
      </c>
      <c r="O369" t="str" cm="1">
        <f t="array" ref="O369">IF(ISERROR(SEARCH("USD ", G369)), Raw [1]Data!S369, TRIM(MID(G369, SEARCH("USD ", G369)+4, SEARCH(" ", G369&amp;" ", SEARCH("USD ", G369)+4) - SEARCH("USD ", G369) - 4)))</f>
        <v>0.239</v>
      </c>
      <c r="P369" t="e">
        <f t="shared" si="50"/>
        <v>#VALUE!</v>
      </c>
      <c r="Q369" t="e" cm="1">
        <f t="array" ref="Q369">Raw [1]Data!P369</f>
        <v>#NAME?</v>
      </c>
      <c r="R369" t="e" cm="1">
        <f t="array" ref="R369">Raw [1]Data!Q369</f>
        <v>#NAME?</v>
      </c>
      <c r="S369" t="e" cm="1">
        <f t="array" ref="S369">Raw [1]Data!T369</f>
        <v>#NAME?</v>
      </c>
      <c r="T369" t="e">
        <f t="shared" si="51"/>
        <v>#NAME?</v>
      </c>
      <c r="U369" t="e">
        <f t="shared" si="52"/>
        <v>#NAME?</v>
      </c>
      <c r="V369" t="str">
        <f t="shared" si="53"/>
        <v>Other</v>
      </c>
    </row>
    <row r="370" spans="1:22">
      <c r="A370" s="5" t="s">
        <v>12</v>
      </c>
      <c r="B370" s="2" t="s">
        <v>517</v>
      </c>
      <c r="C370">
        <f t="shared" si="45"/>
        <v>2024</v>
      </c>
      <c r="D370" s="2" t="s">
        <v>14</v>
      </c>
      <c r="E370" s="3" t="s">
        <v>15</v>
      </c>
      <c r="F370" t="str">
        <f t="shared" si="46"/>
        <v>73</v>
      </c>
      <c r="G370" s="2" t="s">
        <v>530</v>
      </c>
      <c r="H370" t="str">
        <f t="shared" si="47"/>
        <v xml:space="preserve">STEEL </v>
      </c>
      <c r="I370" t="str" cm="1">
        <f t="array" ref="I370">IFERROR(INDEX(_xlfn.TEXTSPLIT(E370," "),1), "")</f>
        <v>73239990</v>
      </c>
      <c r="J370" t="s">
        <v>2835</v>
      </c>
      <c r="K370" t="str" cm="1">
        <f t="array" ref="K370">IF(ISERROR(SEARCH("QTY:", G370)), IF(ISERROR(SEARCH("TOTAL ", G370)), Raw [1]Data!N370, TRIM(MID(G370, SEARCH("TOTAL ", G370)+6, SEARCH(" ", G370&amp;" ", SEARCH("TOTAL ", G370)+6) - SEARCH("TOTAL ", G370) - 6))), TRIM(MID(G370, SEARCH("QTY:", G370)+4, SEARCH(" ", G370, SEARCH("QTY:", G370)+4) - SEARCH("QTY:", G370) - 4)))</f>
        <v/>
      </c>
      <c r="M370" t="str">
        <f t="shared" si="48"/>
        <v/>
      </c>
      <c r="N370">
        <f t="shared" si="49"/>
        <v>0</v>
      </c>
      <c r="O370" t="e" cm="1">
        <f t="array" ref="O370">IF(ISERROR(SEARCH("USD ", G370)), Raw [1]Data!S370, TRIM(MID(G370, SEARCH("USD ", G370)+4, SEARCH(" ", G370&amp;" ", SEARCH("USD ", G370)+4) - SEARCH("USD ", G370) - 4)))</f>
        <v>#NAME?</v>
      </c>
      <c r="P370" t="e">
        <f t="shared" si="50"/>
        <v>#NAME?</v>
      </c>
      <c r="Q370" t="e" cm="1">
        <f t="array" ref="Q370">Raw [1]Data!P370</f>
        <v>#NAME?</v>
      </c>
      <c r="R370" t="e" cm="1">
        <f t="array" ref="R370">Raw [1]Data!Q370</f>
        <v>#NAME?</v>
      </c>
      <c r="S370" t="e" cm="1">
        <f t="array" ref="S370">Raw [1]Data!T370</f>
        <v>#NAME?</v>
      </c>
      <c r="T370" t="e">
        <f t="shared" si="51"/>
        <v>#NAME?</v>
      </c>
      <c r="U370" t="e">
        <f t="shared" si="52"/>
        <v>#NAME?</v>
      </c>
      <c r="V370" t="str">
        <f t="shared" si="53"/>
        <v>Other</v>
      </c>
    </row>
    <row r="371" spans="1:22">
      <c r="A371" s="5" t="s">
        <v>12</v>
      </c>
      <c r="B371" s="2" t="s">
        <v>531</v>
      </c>
      <c r="C371">
        <f t="shared" si="45"/>
        <v>2024</v>
      </c>
      <c r="D371" s="2" t="s">
        <v>14</v>
      </c>
      <c r="E371" s="3" t="s">
        <v>15</v>
      </c>
      <c r="F371" t="str">
        <f t="shared" si="46"/>
        <v>73</v>
      </c>
      <c r="G371" s="2" t="s">
        <v>532</v>
      </c>
      <c r="H371" t="str">
        <f t="shared" si="47"/>
        <v xml:space="preserve">STEEL </v>
      </c>
      <c r="I371" t="str" cm="1">
        <f t="array" ref="I371">IFERROR(INDEX(_xlfn.TEXTSPLIT(E371," "),1), "")</f>
        <v>73239990</v>
      </c>
      <c r="J371" t="s">
        <v>2835</v>
      </c>
      <c r="K371" t="str" cm="1">
        <f t="array" ref="K371">IF(ISERROR(SEARCH("QTY:", G371)), IF(ISERROR(SEARCH("TOTAL ", G371)), Raw [1]Data!N371, TRIM(MID(G371, SEARCH("TOTAL ", G371)+6, SEARCH(" ", G371&amp;" ", SEARCH("TOTAL ", G371)+6) - SEARCH("TOTAL ", G371) - 6))), TRIM(MID(G371, SEARCH("QTY:", G371)+4, SEARCH(" ", G371, SEARCH("QTY:", G371)+4) - SEARCH("QTY:", G371) - 4)))</f>
        <v/>
      </c>
      <c r="M371" t="str">
        <f t="shared" si="48"/>
        <v/>
      </c>
      <c r="N371">
        <f t="shared" si="49"/>
        <v>0</v>
      </c>
      <c r="O371" t="str" cm="1">
        <f t="array" ref="O371">IF(ISERROR(SEARCH("USD ", G371)), Raw [1]Data!S371, TRIM(MID(G371, SEARCH("USD ", G371)+4, SEARCH(" ", G371&amp;" ", SEARCH("USD ", G371)+4) - SEARCH("USD ", G371) - 4)))</f>
        <v>7.45</v>
      </c>
      <c r="P371" t="e">
        <f t="shared" si="50"/>
        <v>#VALUE!</v>
      </c>
      <c r="Q371" t="e" cm="1">
        <f t="array" ref="Q371">Raw [1]Data!P371</f>
        <v>#NAME?</v>
      </c>
      <c r="R371" t="e" cm="1">
        <f t="array" ref="R371">Raw [1]Data!Q371</f>
        <v>#NAME?</v>
      </c>
      <c r="S371" t="e" cm="1">
        <f t="array" ref="S371">Raw [1]Data!T371</f>
        <v>#NAME?</v>
      </c>
      <c r="T371" t="e">
        <f t="shared" si="51"/>
        <v>#NAME?</v>
      </c>
      <c r="U371" t="e">
        <f t="shared" si="52"/>
        <v>#NAME?</v>
      </c>
      <c r="V371" t="str">
        <f t="shared" si="53"/>
        <v>Other</v>
      </c>
    </row>
    <row r="372" spans="1:22">
      <c r="A372" s="5" t="s">
        <v>12</v>
      </c>
      <c r="B372" s="2" t="s">
        <v>533</v>
      </c>
      <c r="C372">
        <f t="shared" si="45"/>
        <v>2024</v>
      </c>
      <c r="D372" s="2" t="s">
        <v>14</v>
      </c>
      <c r="E372" s="3" t="s">
        <v>15</v>
      </c>
      <c r="F372" t="str">
        <f t="shared" si="46"/>
        <v>73</v>
      </c>
      <c r="G372" s="2" t="s">
        <v>534</v>
      </c>
      <c r="H372" t="str">
        <f t="shared" si="47"/>
        <v xml:space="preserve">HOUSEHOLD </v>
      </c>
      <c r="I372" t="str" cm="1">
        <f t="array" ref="I372">IFERROR(INDEX(_xlfn.TEXTSPLIT(E372," "),1), "")</f>
        <v>73239990</v>
      </c>
      <c r="J372" t="s">
        <v>2785</v>
      </c>
      <c r="K372" t="str" cm="1">
        <f t="array" ref="K372">IF(ISERROR(SEARCH("QTY:", G372)), IF(ISERROR(SEARCH("TOTAL ", G372)), Raw [1]Data!N372, TRIM(MID(G372, SEARCH("TOTAL ", G372)+6, SEARCH(" ", G372&amp;" ", SEARCH("TOTAL ", G372)+6) - SEARCH("TOTAL ", G372) - 6))), TRIM(MID(G372, SEARCH("QTY:", G372)+4, SEARCH(" ", G372, SEARCH("QTY:", G372)+4) - SEARCH("QTY:", G372) - 4)))</f>
        <v/>
      </c>
      <c r="M372" t="str">
        <f t="shared" si="48"/>
        <v/>
      </c>
      <c r="N372">
        <f t="shared" si="49"/>
        <v>0</v>
      </c>
      <c r="O372" t="str" cm="1">
        <f t="array" ref="O372">IF(ISERROR(SEARCH("USD ", G372)), Raw [1]Data!S372, TRIM(MID(G372, SEARCH("USD ", G372)+4, SEARCH(" ", G372&amp;" ", SEARCH("USD ", G372)+4) - SEARCH("USD ", G372) - 4)))</f>
        <v>0.38</v>
      </c>
      <c r="P372" t="e">
        <f t="shared" si="50"/>
        <v>#VALUE!</v>
      </c>
      <c r="Q372" t="e" cm="1">
        <f t="array" ref="Q372">Raw [1]Data!P372</f>
        <v>#NAME?</v>
      </c>
      <c r="R372" t="e" cm="1">
        <f t="array" ref="R372">Raw [1]Data!Q372</f>
        <v>#NAME?</v>
      </c>
      <c r="S372" t="e" cm="1">
        <f t="array" ref="S372">Raw [1]Data!T372</f>
        <v>#NAME?</v>
      </c>
      <c r="T372" t="e">
        <f t="shared" si="51"/>
        <v>#NAME?</v>
      </c>
      <c r="U372" t="e">
        <f t="shared" si="52"/>
        <v>#NAME?</v>
      </c>
      <c r="V372" t="str">
        <f t="shared" si="53"/>
        <v>Other</v>
      </c>
    </row>
    <row r="373" spans="1:22">
      <c r="A373" s="5" t="s">
        <v>12</v>
      </c>
      <c r="B373" s="2" t="s">
        <v>535</v>
      </c>
      <c r="C373">
        <f t="shared" si="45"/>
        <v>2024</v>
      </c>
      <c r="D373" s="2" t="s">
        <v>14</v>
      </c>
      <c r="E373" s="3" t="s">
        <v>18</v>
      </c>
      <c r="F373" t="str">
        <f t="shared" si="46"/>
        <v>73</v>
      </c>
      <c r="G373" s="2" t="s">
        <v>485</v>
      </c>
      <c r="H373" t="str">
        <f t="shared" si="47"/>
        <v xml:space="preserve">8001-2 </v>
      </c>
      <c r="I373" t="str" cm="1">
        <f t="array" ref="I373">IFERROR(INDEX(_xlfn.TEXTSPLIT(E373," "),1), "")</f>
        <v>73231000</v>
      </c>
      <c r="J373" t="s">
        <v>2854</v>
      </c>
      <c r="K373" t="e" cm="1">
        <f t="array" ref="K373">IF(ISERROR(SEARCH("QTY:", G373)), IF(ISERROR(SEARCH("TOTAL ", G373)), Raw [1]Data!N373, TRIM(MID(G373, SEARCH("TOTAL ", G373)+6, SEARCH(" ", G373&amp;" ", SEARCH("TOTAL ", G373)+6) - SEARCH("TOTAL ", G373) - 6))), TRIM(MID(G373, SEARCH("QTY:", G373)+4, SEARCH(" ", G373, SEARCH("QTY:", G373)+4) - SEARCH("QTY:", G373) - 4)))</f>
        <v>#NAME?</v>
      </c>
      <c r="M373" t="e">
        <f t="shared" si="48"/>
        <v>#NAME?</v>
      </c>
      <c r="N373">
        <f t="shared" si="49"/>
        <v>0</v>
      </c>
      <c r="O373" t="str" cm="1">
        <f t="array" ref="O373">IF(ISERROR(SEARCH("USD ", G373)), Raw [1]Data!S373, TRIM(MID(G373, SEARCH("USD ", G373)+4, SEARCH(" ", G373&amp;" ", SEARCH("USD ", G373)+4) - SEARCH("USD ", G373) - 4)))</f>
        <v>0.151PER</v>
      </c>
      <c r="P373" t="e">
        <f t="shared" si="50"/>
        <v>#VALUE!</v>
      </c>
      <c r="Q373" t="e" cm="1">
        <f t="array" ref="Q373">Raw [1]Data!P373</f>
        <v>#NAME?</v>
      </c>
      <c r="R373" t="e" cm="1">
        <f t="array" ref="R373">Raw [1]Data!Q373</f>
        <v>#NAME?</v>
      </c>
      <c r="S373" t="e" cm="1">
        <f t="array" ref="S373">Raw [1]Data!T373</f>
        <v>#NAME?</v>
      </c>
      <c r="T373" t="e">
        <f t="shared" si="51"/>
        <v>#NAME?</v>
      </c>
      <c r="U373" t="e">
        <f t="shared" si="52"/>
        <v>#NAME?</v>
      </c>
      <c r="V373" t="str">
        <f t="shared" si="53"/>
        <v>Other</v>
      </c>
    </row>
    <row r="374" spans="1:22">
      <c r="A374" s="5" t="s">
        <v>12</v>
      </c>
      <c r="B374" s="2" t="s">
        <v>536</v>
      </c>
      <c r="C374">
        <f t="shared" si="45"/>
        <v>2024</v>
      </c>
      <c r="D374" s="2" t="s">
        <v>14</v>
      </c>
      <c r="E374" s="3" t="s">
        <v>15</v>
      </c>
      <c r="F374" t="str">
        <f t="shared" si="46"/>
        <v>73</v>
      </c>
      <c r="G374" s="2" t="s">
        <v>537</v>
      </c>
      <c r="H374" t="str">
        <f t="shared" si="47"/>
        <v xml:space="preserve">AM-430 </v>
      </c>
      <c r="I374" t="str" cm="1">
        <f t="array" ref="I374">IFERROR(INDEX(_xlfn.TEXTSPLIT(E374," "),1), "")</f>
        <v>73239990</v>
      </c>
      <c r="J374" t="s">
        <v>2779</v>
      </c>
      <c r="K374" t="str" cm="1">
        <f t="array" ref="K374">IF(ISERROR(SEARCH("QTY:", G374)), IF(ISERROR(SEARCH("TOTAL ", G374)), Raw [1]Data!N374, TRIM(MID(G374, SEARCH("TOTAL ", G374)+6, SEARCH(" ", G374&amp;" ", SEARCH("TOTAL ", G374)+6) - SEARCH("TOTAL ", G374) - 6))), TRIM(MID(G374, SEARCH("QTY:", G374)+4, SEARCH(" ", G374, SEARCH("QTY:", G374)+4) - SEARCH("QTY:", G374) - 4)))</f>
        <v/>
      </c>
      <c r="M374" t="str">
        <f t="shared" si="48"/>
        <v/>
      </c>
      <c r="N374">
        <f t="shared" si="49"/>
        <v>0</v>
      </c>
      <c r="O374" t="str" cm="1">
        <f t="array" ref="O374">IF(ISERROR(SEARCH("USD ", G374)), Raw [1]Data!S374, TRIM(MID(G374, SEARCH("USD ", G374)+4, SEARCH(" ", G374&amp;" ", SEARCH("USD ", G374)+4) - SEARCH("USD ", G374) - 4)))</f>
        <v>0.5816</v>
      </c>
      <c r="P374" t="e">
        <f t="shared" si="50"/>
        <v>#VALUE!</v>
      </c>
      <c r="Q374" t="e" cm="1">
        <f t="array" ref="Q374">Raw [1]Data!P374</f>
        <v>#NAME?</v>
      </c>
      <c r="R374" t="e" cm="1">
        <f t="array" ref="R374">Raw [1]Data!Q374</f>
        <v>#NAME?</v>
      </c>
      <c r="S374" t="e" cm="1">
        <f t="array" ref="S374">Raw [1]Data!T374</f>
        <v>#NAME?</v>
      </c>
      <c r="T374" t="e">
        <f t="shared" si="51"/>
        <v>#NAME?</v>
      </c>
      <c r="U374" t="e">
        <f t="shared" si="52"/>
        <v>#NAME?</v>
      </c>
      <c r="V374" t="str">
        <f t="shared" si="53"/>
        <v>Other</v>
      </c>
    </row>
    <row r="375" spans="1:22">
      <c r="A375" s="5" t="s">
        <v>12</v>
      </c>
      <c r="B375" s="2" t="s">
        <v>538</v>
      </c>
      <c r="C375">
        <f t="shared" si="45"/>
        <v>2024</v>
      </c>
      <c r="D375" s="2" t="s">
        <v>14</v>
      </c>
      <c r="E375" s="3" t="s">
        <v>15</v>
      </c>
      <c r="F375" t="str">
        <f t="shared" si="46"/>
        <v>73</v>
      </c>
      <c r="G375" s="2" t="s">
        <v>521</v>
      </c>
      <c r="H375" t="str">
        <f t="shared" si="47"/>
        <v xml:space="preserve">RYX-02-021A </v>
      </c>
      <c r="I375" t="str" cm="1">
        <f t="array" ref="I375">IFERROR(INDEX(_xlfn.TEXTSPLIT(E375," "),1), "")</f>
        <v>73239990</v>
      </c>
      <c r="J375" t="s">
        <v>2835</v>
      </c>
      <c r="K375" t="e" cm="1">
        <f t="array" ref="K375">IF(ISERROR(SEARCH("QTY:", G375)), IF(ISERROR(SEARCH("TOTAL ", G375)), Raw [1]Data!N375, TRIM(MID(G375, SEARCH("TOTAL ", G375)+6, SEARCH(" ", G375&amp;" ", SEARCH("TOTAL ", G375)+6) - SEARCH("TOTAL ", G375) - 6))), TRIM(MID(G375, SEARCH("QTY:", G375)+4, SEARCH(" ", G375, SEARCH("QTY:", G375)+4) - SEARCH("QTY:", G375) - 4)))</f>
        <v>#NAME?</v>
      </c>
      <c r="M375" t="e">
        <f t="shared" si="48"/>
        <v>#NAME?</v>
      </c>
      <c r="N375">
        <f t="shared" si="49"/>
        <v>0</v>
      </c>
      <c r="O375" t="e" cm="1">
        <f t="array" ref="O375">IF(ISERROR(SEARCH("USD ", G375)), Raw [1]Data!S375, TRIM(MID(G375, SEARCH("USD ", G375)+4, SEARCH(" ", G375&amp;" ", SEARCH("USD ", G375)+4) - SEARCH("USD ", G375) - 4)))</f>
        <v>#NAME?</v>
      </c>
      <c r="P375" t="e">
        <f t="shared" si="50"/>
        <v>#NAME?</v>
      </c>
      <c r="Q375" t="e" cm="1">
        <f t="array" ref="Q375">Raw [1]Data!P375</f>
        <v>#NAME?</v>
      </c>
      <c r="R375" t="e" cm="1">
        <f t="array" ref="R375">Raw [1]Data!Q375</f>
        <v>#NAME?</v>
      </c>
      <c r="S375" t="e" cm="1">
        <f t="array" ref="S375">Raw [1]Data!T375</f>
        <v>#NAME?</v>
      </c>
      <c r="T375" t="e">
        <f t="shared" si="51"/>
        <v>#NAME?</v>
      </c>
      <c r="U375" t="e">
        <f t="shared" si="52"/>
        <v>#NAME?</v>
      </c>
      <c r="V375" t="str">
        <f t="shared" si="53"/>
        <v>Other</v>
      </c>
    </row>
    <row r="376" spans="1:22">
      <c r="A376" s="5" t="s">
        <v>12</v>
      </c>
      <c r="B376" s="2" t="s">
        <v>539</v>
      </c>
      <c r="C376">
        <f t="shared" si="45"/>
        <v>2023</v>
      </c>
      <c r="D376" s="2" t="s">
        <v>14</v>
      </c>
      <c r="E376" s="3" t="s">
        <v>15</v>
      </c>
      <c r="F376" t="str">
        <f t="shared" si="46"/>
        <v>73</v>
      </c>
      <c r="G376" s="2" t="s">
        <v>540</v>
      </c>
      <c r="H376" t="str">
        <f t="shared" si="47"/>
        <v xml:space="preserve">MILD </v>
      </c>
      <c r="I376" t="str" cm="1">
        <f t="array" ref="I376">IFERROR(INDEX(_xlfn.TEXTSPLIT(E376," "),1), "")</f>
        <v>73239990</v>
      </c>
      <c r="J376" t="s">
        <v>2835</v>
      </c>
      <c r="K376" t="str" cm="1">
        <f t="array" ref="K376">IF(ISERROR(SEARCH("QTY:", G376)), IF(ISERROR(SEARCH("TOTAL ", G376)), Raw [1]Data!N376, TRIM(MID(G376, SEARCH("TOTAL ", G376)+6, SEARCH(" ", G376&amp;" ", SEARCH("TOTAL ", G376)+6) - SEARCH("TOTAL ", G376) - 6))), TRIM(MID(G376, SEARCH("QTY:", G376)+4, SEARCH(" ", G376, SEARCH("QTY:", G376)+4) - SEARCH("QTY:", G376) - 4)))</f>
        <v>848</v>
      </c>
      <c r="M376" t="str">
        <f t="shared" si="48"/>
        <v>848</v>
      </c>
      <c r="N376">
        <f t="shared" si="49"/>
        <v>0</v>
      </c>
      <c r="O376" t="e" cm="1">
        <f t="array" ref="O376">IF(ISERROR(SEARCH("USD ", G376)), Raw [1]Data!S376, TRIM(MID(G376, SEARCH("USD ", G376)+4, SEARCH(" ", G376&amp;" ", SEARCH("USD ", G376)+4) - SEARCH("USD ", G376) - 4)))</f>
        <v>#NAME?</v>
      </c>
      <c r="P376" t="e">
        <f t="shared" si="50"/>
        <v>#NAME?</v>
      </c>
      <c r="Q376" t="e" cm="1">
        <f t="array" ref="Q376">Raw [1]Data!P376</f>
        <v>#NAME?</v>
      </c>
      <c r="R376" t="e" cm="1">
        <f t="array" ref="R376">Raw [1]Data!Q376</f>
        <v>#NAME?</v>
      </c>
      <c r="S376" t="e" cm="1">
        <f t="array" ref="S376">Raw [1]Data!T376</f>
        <v>#NAME?</v>
      </c>
      <c r="T376" t="e">
        <f t="shared" si="51"/>
        <v>#NAME?</v>
      </c>
      <c r="U376" t="e">
        <f t="shared" si="52"/>
        <v>#NAME?</v>
      </c>
      <c r="V376" t="str">
        <f t="shared" si="53"/>
        <v>Other</v>
      </c>
    </row>
    <row r="377" spans="1:22">
      <c r="A377" s="5" t="s">
        <v>12</v>
      </c>
      <c r="B377" s="2" t="s">
        <v>541</v>
      </c>
      <c r="C377">
        <f t="shared" si="45"/>
        <v>2023</v>
      </c>
      <c r="D377" s="2" t="s">
        <v>14</v>
      </c>
      <c r="E377" s="3" t="s">
        <v>89</v>
      </c>
      <c r="F377" t="str">
        <f t="shared" si="46"/>
        <v>73</v>
      </c>
      <c r="G377" s="2" t="s">
        <v>542</v>
      </c>
      <c r="H377" t="str">
        <f t="shared" si="47"/>
        <v xml:space="preserve">AN-01 </v>
      </c>
      <c r="I377" t="str" cm="1">
        <f t="array" ref="I377">IFERROR(INDEX(_xlfn.TEXTSPLIT(E377," "),1), "")</f>
        <v>73239390</v>
      </c>
      <c r="J377" t="s">
        <v>2858</v>
      </c>
      <c r="K377" t="str" cm="1">
        <f t="array" ref="K377">IF(ISERROR(SEARCH("QTY:", G377)), IF(ISERROR(SEARCH("TOTAL ", G377)), Raw [1]Data!N377, TRIM(MID(G377, SEARCH("TOTAL ", G377)+6, SEARCH(" ", G377&amp;" ", SEARCH("TOTAL ", G377)+6) - SEARCH("TOTAL ", G377) - 6))), TRIM(MID(G377, SEARCH("QTY:", G377)+4, SEARCH(" ", G377, SEARCH("QTY:", G377)+4) - SEARCH("QTY:", G377) - 4)))</f>
        <v>10140</v>
      </c>
      <c r="M377" t="str">
        <f t="shared" si="48"/>
        <v>10140</v>
      </c>
      <c r="N377">
        <f t="shared" si="49"/>
        <v>0</v>
      </c>
      <c r="O377" t="str" cm="1">
        <f t="array" ref="O377">IF(ISERROR(SEARCH("USD ", G377)), Raw [1]Data!S377, TRIM(MID(G377, SEARCH("USD ", G377)+4, SEARCH(" ", G377&amp;" ", SEARCH("USD ", G377)+4) - SEARCH("USD ", G377) - 4)))</f>
        <v>0.4718</v>
      </c>
      <c r="P377">
        <f t="shared" si="50"/>
        <v>4784.0519999999997</v>
      </c>
      <c r="Q377" t="e" cm="1">
        <f t="array" ref="Q377">Raw [1]Data!P377</f>
        <v>#NAME?</v>
      </c>
      <c r="R377" t="e" cm="1">
        <f t="array" ref="R377">Raw [1]Data!Q377</f>
        <v>#NAME?</v>
      </c>
      <c r="S377" t="e" cm="1">
        <f t="array" ref="S377">Raw [1]Data!T377</f>
        <v>#NAME?</v>
      </c>
      <c r="T377" t="e">
        <f t="shared" si="51"/>
        <v>#NAME?</v>
      </c>
      <c r="U377" t="e">
        <f t="shared" si="52"/>
        <v>#NAME?</v>
      </c>
      <c r="V377" t="str">
        <f t="shared" si="53"/>
        <v>Other</v>
      </c>
    </row>
    <row r="378" spans="1:22">
      <c r="A378" s="5" t="s">
        <v>12</v>
      </c>
      <c r="B378" s="2" t="s">
        <v>541</v>
      </c>
      <c r="C378">
        <f t="shared" si="45"/>
        <v>2023</v>
      </c>
      <c r="D378" s="2" t="s">
        <v>14</v>
      </c>
      <c r="E378" s="3" t="s">
        <v>15</v>
      </c>
      <c r="F378" t="str">
        <f t="shared" si="46"/>
        <v>73</v>
      </c>
      <c r="G378" s="2" t="s">
        <v>543</v>
      </c>
      <c r="H378" t="str">
        <f t="shared" si="47"/>
        <v xml:space="preserve">STAINLESS </v>
      </c>
      <c r="I378" t="str" cm="1">
        <f t="array" ref="I378">IFERROR(INDEX(_xlfn.TEXTSPLIT(E378," "),1), "")</f>
        <v>73239990</v>
      </c>
      <c r="J378" t="s">
        <v>2835</v>
      </c>
      <c r="K378" t="str" cm="1">
        <f t="array" ref="K378">IF(ISERROR(SEARCH("QTY:", G378)), IF(ISERROR(SEARCH("TOTAL ", G378)), Raw [1]Data!N378, TRIM(MID(G378, SEARCH("TOTAL ", G378)+6, SEARCH(" ", G378&amp;" ", SEARCH("TOTAL ", G378)+6) - SEARCH("TOTAL ", G378) - 6))), TRIM(MID(G378, SEARCH("QTY:", G378)+4, SEARCH(" ", G378, SEARCH("QTY:", G378)+4) - SEARCH("QTY:", G378) - 4)))</f>
        <v/>
      </c>
      <c r="M378" t="str">
        <f t="shared" si="48"/>
        <v/>
      </c>
      <c r="N378">
        <f t="shared" si="49"/>
        <v>0</v>
      </c>
      <c r="O378" t="str" cm="1">
        <f t="array" ref="O378">IF(ISERROR(SEARCH("USD ", G378)), Raw [1]Data!S378, TRIM(MID(G378, SEARCH("USD ", G378)+4, SEARCH(" ", G378&amp;" ", SEARCH("USD ", G378)+4) - SEARCH("USD ", G378) - 4)))</f>
        <v>0.624</v>
      </c>
      <c r="P378" t="e">
        <f t="shared" si="50"/>
        <v>#VALUE!</v>
      </c>
      <c r="Q378" t="e" cm="1">
        <f t="array" ref="Q378">Raw [1]Data!P378</f>
        <v>#NAME?</v>
      </c>
      <c r="R378" t="e" cm="1">
        <f t="array" ref="R378">Raw [1]Data!Q378</f>
        <v>#NAME?</v>
      </c>
      <c r="S378" t="e" cm="1">
        <f t="array" ref="S378">Raw [1]Data!T378</f>
        <v>#NAME?</v>
      </c>
      <c r="T378" t="e">
        <f t="shared" si="51"/>
        <v>#NAME?</v>
      </c>
      <c r="U378" t="e">
        <f t="shared" si="52"/>
        <v>#NAME?</v>
      </c>
      <c r="V378" t="str">
        <f t="shared" si="53"/>
        <v>Other</v>
      </c>
    </row>
    <row r="379" spans="1:22">
      <c r="A379" s="5" t="s">
        <v>12</v>
      </c>
      <c r="B379" s="2" t="s">
        <v>541</v>
      </c>
      <c r="C379">
        <f t="shared" si="45"/>
        <v>2023</v>
      </c>
      <c r="D379" s="2" t="s">
        <v>14</v>
      </c>
      <c r="E379" s="3" t="s">
        <v>89</v>
      </c>
      <c r="F379" t="str">
        <f t="shared" si="46"/>
        <v>73</v>
      </c>
      <c r="G379" s="2" t="s">
        <v>544</v>
      </c>
      <c r="H379" t="str">
        <f t="shared" si="47"/>
        <v xml:space="preserve">AN-02 </v>
      </c>
      <c r="I379" t="str" cm="1">
        <f t="array" ref="I379">IFERROR(INDEX(_xlfn.TEXTSPLIT(E379," "),1), "")</f>
        <v>73239390</v>
      </c>
      <c r="J379" t="s">
        <v>2859</v>
      </c>
      <c r="K379" t="str" cm="1">
        <f t="array" ref="K379">IF(ISERROR(SEARCH("QTY:", G379)), IF(ISERROR(SEARCH("TOTAL ", G379)), Raw [1]Data!N379, TRIM(MID(G379, SEARCH("TOTAL ", G379)+6, SEARCH(" ", G379&amp;" ", SEARCH("TOTAL ", G379)+6) - SEARCH("TOTAL ", G379) - 6))), TRIM(MID(G379, SEARCH("QTY:", G379)+4, SEARCH(" ", G379, SEARCH("QTY:", G379)+4) - SEARCH("QTY:", G379) - 4)))</f>
        <v>18630</v>
      </c>
      <c r="M379" t="str">
        <f t="shared" si="48"/>
        <v>18630</v>
      </c>
      <c r="N379">
        <f t="shared" si="49"/>
        <v>0</v>
      </c>
      <c r="O379" t="str" cm="1">
        <f t="array" ref="O379">IF(ISERROR(SEARCH("USD ", G379)), Raw [1]Data!S379, TRIM(MID(G379, SEARCH("USD ", G379)+4, SEARCH(" ", G379&amp;" ", SEARCH("USD ", G379)+4) - SEARCH("USD ", G379) - 4)))</f>
        <v>0.5352</v>
      </c>
      <c r="P379">
        <f t="shared" si="50"/>
        <v>9970.7759999999998</v>
      </c>
      <c r="Q379" t="e" cm="1">
        <f t="array" ref="Q379">Raw [1]Data!P379</f>
        <v>#NAME?</v>
      </c>
      <c r="R379" t="e" cm="1">
        <f t="array" ref="R379">Raw [1]Data!Q379</f>
        <v>#NAME?</v>
      </c>
      <c r="S379" t="e" cm="1">
        <f t="array" ref="S379">Raw [1]Data!T379</f>
        <v>#NAME?</v>
      </c>
      <c r="T379" t="e">
        <f t="shared" si="51"/>
        <v>#NAME?</v>
      </c>
      <c r="U379" t="e">
        <f t="shared" si="52"/>
        <v>#NAME?</v>
      </c>
      <c r="V379" t="str">
        <f t="shared" si="53"/>
        <v>Other</v>
      </c>
    </row>
    <row r="380" spans="1:22">
      <c r="A380" s="5" t="s">
        <v>12</v>
      </c>
      <c r="B380" s="2" t="s">
        <v>545</v>
      </c>
      <c r="C380">
        <f t="shared" si="45"/>
        <v>2023</v>
      </c>
      <c r="D380" s="2" t="s">
        <v>14</v>
      </c>
      <c r="E380" s="3" t="s">
        <v>15</v>
      </c>
      <c r="F380" t="str">
        <f t="shared" si="46"/>
        <v>73</v>
      </c>
      <c r="G380" s="2" t="s">
        <v>546</v>
      </c>
      <c r="H380" t="str">
        <f t="shared" si="47"/>
        <v xml:space="preserve">STEEL </v>
      </c>
      <c r="I380" t="str" cm="1">
        <f t="array" ref="I380">IFERROR(INDEX(_xlfn.TEXTSPLIT(E380," "),1), "")</f>
        <v>73239990</v>
      </c>
      <c r="J380" t="s">
        <v>2835</v>
      </c>
      <c r="K380" t="str" cm="1">
        <f t="array" ref="K380">IF(ISERROR(SEARCH("QTY:", G380)), IF(ISERROR(SEARCH("TOTAL ", G380)), Raw [1]Data!N380, TRIM(MID(G380, SEARCH("TOTAL ", G380)+6, SEARCH(" ", G380&amp;" ", SEARCH("TOTAL ", G380)+6) - SEARCH("TOTAL ", G380) - 6))), TRIM(MID(G380, SEARCH("QTY:", G380)+4, SEARCH(" ", G380, SEARCH("QTY:", G380)+4) - SEARCH("QTY:", G380) - 4)))</f>
        <v>27960</v>
      </c>
      <c r="M380" t="str">
        <f t="shared" si="48"/>
        <v>27960</v>
      </c>
      <c r="N380">
        <f t="shared" si="49"/>
        <v>0</v>
      </c>
      <c r="O380" t="str" cm="1">
        <f t="array" ref="O380">IF(ISERROR(SEARCH("USD ", G380)), Raw [1]Data!S380, TRIM(MID(G380, SEARCH("USD ", G380)+4, SEARCH(" ", G380&amp;" ", SEARCH("USD ", G380)+4) - SEARCH("USD ", G380) - 4)))</f>
        <v>0.90</v>
      </c>
      <c r="P380">
        <f t="shared" si="50"/>
        <v>25164</v>
      </c>
      <c r="Q380" t="e" cm="1">
        <f t="array" ref="Q380">Raw [1]Data!P380</f>
        <v>#NAME?</v>
      </c>
      <c r="R380" t="e" cm="1">
        <f t="array" ref="R380">Raw [1]Data!Q380</f>
        <v>#NAME?</v>
      </c>
      <c r="S380" t="e" cm="1">
        <f t="array" ref="S380">Raw [1]Data!T380</f>
        <v>#NAME?</v>
      </c>
      <c r="T380" t="e">
        <f t="shared" si="51"/>
        <v>#NAME?</v>
      </c>
      <c r="U380" t="e">
        <f t="shared" si="52"/>
        <v>#NAME?</v>
      </c>
      <c r="V380" t="str">
        <f t="shared" si="53"/>
        <v>Other</v>
      </c>
    </row>
    <row r="381" spans="1:22">
      <c r="A381" s="5" t="s">
        <v>12</v>
      </c>
      <c r="B381" s="2" t="s">
        <v>545</v>
      </c>
      <c r="C381">
        <f t="shared" si="45"/>
        <v>2023</v>
      </c>
      <c r="D381" s="2" t="s">
        <v>14</v>
      </c>
      <c r="E381" s="3" t="s">
        <v>15</v>
      </c>
      <c r="F381" t="str">
        <f t="shared" si="46"/>
        <v>73</v>
      </c>
      <c r="G381" s="2" t="s">
        <v>547</v>
      </c>
      <c r="H381" t="str">
        <f t="shared" si="47"/>
        <v xml:space="preserve">STEEL </v>
      </c>
      <c r="I381" t="str" cm="1">
        <f t="array" ref="I381">IFERROR(INDEX(_xlfn.TEXTSPLIT(E381," "),1), "")</f>
        <v>73239990</v>
      </c>
      <c r="J381" t="s">
        <v>2835</v>
      </c>
      <c r="K381" t="str" cm="1">
        <f t="array" ref="K381">IF(ISERROR(SEARCH("QTY:", G381)), IF(ISERROR(SEARCH("TOTAL ", G381)), Raw [1]Data!N381, TRIM(MID(G381, SEARCH("TOTAL ", G381)+6, SEARCH(" ", G381&amp;" ", SEARCH("TOTAL ", G381)+6) - SEARCH("TOTAL ", G381) - 6))), TRIM(MID(G381, SEARCH("QTY:", G381)+4, SEARCH(" ", G381, SEARCH("QTY:", G381)+4) - SEARCH("QTY:", G381) - 4)))</f>
        <v>11100</v>
      </c>
      <c r="M381" t="str">
        <f t="shared" si="48"/>
        <v>11100</v>
      </c>
      <c r="N381">
        <f t="shared" si="49"/>
        <v>0</v>
      </c>
      <c r="O381" t="str" cm="1">
        <f t="array" ref="O381">IF(ISERROR(SEARCH("USD ", G381)), Raw [1]Data!S381, TRIM(MID(G381, SEARCH("USD ", G381)+4, SEARCH(" ", G381&amp;" ", SEARCH("USD ", G381)+4) - SEARCH("USD ", G381) - 4)))</f>
        <v>3.30</v>
      </c>
      <c r="P381">
        <f t="shared" si="50"/>
        <v>36630</v>
      </c>
      <c r="Q381" t="e" cm="1">
        <f t="array" ref="Q381">Raw [1]Data!P381</f>
        <v>#NAME?</v>
      </c>
      <c r="R381" t="e" cm="1">
        <f t="array" ref="R381">Raw [1]Data!Q381</f>
        <v>#NAME?</v>
      </c>
      <c r="S381" t="e" cm="1">
        <f t="array" ref="S381">Raw [1]Data!T381</f>
        <v>#NAME?</v>
      </c>
      <c r="T381" t="e">
        <f t="shared" si="51"/>
        <v>#NAME?</v>
      </c>
      <c r="U381" t="e">
        <f t="shared" si="52"/>
        <v>#NAME?</v>
      </c>
      <c r="V381" t="str">
        <f t="shared" si="53"/>
        <v>Other</v>
      </c>
    </row>
    <row r="382" spans="1:22">
      <c r="A382" s="5" t="s">
        <v>12</v>
      </c>
      <c r="B382" s="2" t="s">
        <v>545</v>
      </c>
      <c r="C382">
        <f t="shared" si="45"/>
        <v>2023</v>
      </c>
      <c r="D382" s="2" t="s">
        <v>14</v>
      </c>
      <c r="E382" s="3" t="s">
        <v>15</v>
      </c>
      <c r="F382" t="str">
        <f t="shared" si="46"/>
        <v>73</v>
      </c>
      <c r="G382" s="2" t="s">
        <v>548</v>
      </c>
      <c r="H382" t="str">
        <f t="shared" si="47"/>
        <v xml:space="preserve">STEEL </v>
      </c>
      <c r="I382" t="str" cm="1">
        <f t="array" ref="I382">IFERROR(INDEX(_xlfn.TEXTSPLIT(E382," "),1), "")</f>
        <v>73239990</v>
      </c>
      <c r="J382" t="s">
        <v>2835</v>
      </c>
      <c r="K382" t="str" cm="1">
        <f t="array" ref="K382">IF(ISERROR(SEARCH("QTY:", G382)), IF(ISERROR(SEARCH("TOTAL ", G382)), Raw [1]Data!N382, TRIM(MID(G382, SEARCH("TOTAL ", G382)+6, SEARCH(" ", G382&amp;" ", SEARCH("TOTAL ", G382)+6) - SEARCH("TOTAL ", G382) - 6))), TRIM(MID(G382, SEARCH("QTY:", G382)+4, SEARCH(" ", G382, SEARCH("QTY:", G382)+4) - SEARCH("QTY:", G382) - 4)))</f>
        <v>51000</v>
      </c>
      <c r="M382" t="str">
        <f t="shared" si="48"/>
        <v>51000</v>
      </c>
      <c r="N382">
        <f t="shared" si="49"/>
        <v>0</v>
      </c>
      <c r="O382" t="str" cm="1">
        <f t="array" ref="O382">IF(ISERROR(SEARCH("USD ", G382)), Raw [1]Data!S382, TRIM(MID(G382, SEARCH("USD ", G382)+4, SEARCH(" ", G382&amp;" ", SEARCH("USD ", G382)+4) - SEARCH("USD ", G382) - 4)))</f>
        <v>1.47</v>
      </c>
      <c r="P382">
        <f t="shared" si="50"/>
        <v>74970</v>
      </c>
      <c r="Q382" t="e" cm="1">
        <f t="array" ref="Q382">Raw [1]Data!P382</f>
        <v>#NAME?</v>
      </c>
      <c r="R382" t="e" cm="1">
        <f t="array" ref="R382">Raw [1]Data!Q382</f>
        <v>#NAME?</v>
      </c>
      <c r="S382" t="e" cm="1">
        <f t="array" ref="S382">Raw [1]Data!T382</f>
        <v>#NAME?</v>
      </c>
      <c r="T382" t="e">
        <f t="shared" si="51"/>
        <v>#NAME?</v>
      </c>
      <c r="U382" t="e">
        <f t="shared" si="52"/>
        <v>#NAME?</v>
      </c>
      <c r="V382" t="str">
        <f t="shared" si="53"/>
        <v>Other</v>
      </c>
    </row>
    <row r="383" spans="1:22">
      <c r="A383" s="5" t="s">
        <v>12</v>
      </c>
      <c r="B383" s="2" t="s">
        <v>549</v>
      </c>
      <c r="C383">
        <f t="shared" si="45"/>
        <v>2023</v>
      </c>
      <c r="D383" s="2" t="s">
        <v>14</v>
      </c>
      <c r="E383" s="3" t="s">
        <v>89</v>
      </c>
      <c r="F383" t="str">
        <f t="shared" si="46"/>
        <v>73</v>
      </c>
      <c r="G383" s="2" t="s">
        <v>550</v>
      </c>
      <c r="H383" t="str">
        <f t="shared" si="47"/>
        <v xml:space="preserve">AN-01 </v>
      </c>
      <c r="I383" t="str" cm="1">
        <f t="array" ref="I383">IFERROR(INDEX(_xlfn.TEXTSPLIT(E383," "),1), "")</f>
        <v>73239390</v>
      </c>
      <c r="J383" t="s">
        <v>2779</v>
      </c>
      <c r="K383" t="str" cm="1">
        <f t="array" ref="K383">IF(ISERROR(SEARCH("QTY:", G383)), IF(ISERROR(SEARCH("TOTAL ", G383)), Raw [1]Data!N383, TRIM(MID(G383, SEARCH("TOTAL ", G383)+6, SEARCH(" ", G383&amp;" ", SEARCH("TOTAL ", G383)+6) - SEARCH("TOTAL ", G383) - 6))), TRIM(MID(G383, SEARCH("QTY:", G383)+4, SEARCH(" ", G383, SEARCH("QTY:", G383)+4) - SEARCH("QTY:", G383) - 4)))</f>
        <v/>
      </c>
      <c r="M383" t="str">
        <f t="shared" si="48"/>
        <v/>
      </c>
      <c r="N383">
        <f t="shared" si="49"/>
        <v>0</v>
      </c>
      <c r="O383" t="str" cm="1">
        <f t="array" ref="O383">IF(ISERROR(SEARCH("USD ", G383)), Raw [1]Data!S383, TRIM(MID(G383, SEARCH("USD ", G383)+4, SEARCH(" ", G383&amp;" ", SEARCH("USD ", G383)+4) - SEARCH("USD ", G383) - 4)))</f>
        <v>0.4705</v>
      </c>
      <c r="P383" t="e">
        <f t="shared" si="50"/>
        <v>#VALUE!</v>
      </c>
      <c r="Q383" t="e" cm="1">
        <f t="array" ref="Q383">Raw [1]Data!P383</f>
        <v>#NAME?</v>
      </c>
      <c r="R383" t="e" cm="1">
        <f t="array" ref="R383">Raw [1]Data!Q383</f>
        <v>#NAME?</v>
      </c>
      <c r="S383" t="e" cm="1">
        <f t="array" ref="S383">Raw [1]Data!T383</f>
        <v>#NAME?</v>
      </c>
      <c r="T383" t="e">
        <f t="shared" si="51"/>
        <v>#NAME?</v>
      </c>
      <c r="U383" t="e">
        <f t="shared" si="52"/>
        <v>#NAME?</v>
      </c>
      <c r="V383" t="str">
        <f t="shared" si="53"/>
        <v>Other</v>
      </c>
    </row>
    <row r="384" spans="1:22">
      <c r="A384" s="5" t="s">
        <v>12</v>
      </c>
      <c r="B384" s="2" t="s">
        <v>549</v>
      </c>
      <c r="C384">
        <f t="shared" si="45"/>
        <v>2023</v>
      </c>
      <c r="D384" s="2" t="s">
        <v>14</v>
      </c>
      <c r="E384" s="3" t="s">
        <v>15</v>
      </c>
      <c r="F384" t="str">
        <f t="shared" si="46"/>
        <v>73</v>
      </c>
      <c r="G384" s="2" t="s">
        <v>551</v>
      </c>
      <c r="H384" t="str">
        <f t="shared" si="47"/>
        <v xml:space="preserve">AM-321 </v>
      </c>
      <c r="I384" t="str" cm="1">
        <f t="array" ref="I384">IFERROR(INDEX(_xlfn.TEXTSPLIT(E384," "),1), "")</f>
        <v>73239990</v>
      </c>
      <c r="J384" t="s">
        <v>2835</v>
      </c>
      <c r="K384" t="str" cm="1">
        <f t="array" ref="K384">IF(ISERROR(SEARCH("QTY:", G384)), IF(ISERROR(SEARCH("TOTAL ", G384)), Raw [1]Data!N384, TRIM(MID(G384, SEARCH("TOTAL ", G384)+6, SEARCH(" ", G384&amp;" ", SEARCH("TOTAL ", G384)+6) - SEARCH("TOTAL ", G384) - 6))), TRIM(MID(G384, SEARCH("QTY:", G384)+4, SEARCH(" ", G384, SEARCH("QTY:", G384)+4) - SEARCH("QTY:", G384) - 4)))</f>
        <v>25200</v>
      </c>
      <c r="M384" t="str">
        <f t="shared" si="48"/>
        <v>25200</v>
      </c>
      <c r="N384">
        <f t="shared" si="49"/>
        <v>0</v>
      </c>
      <c r="O384" t="str" cm="1">
        <f t="array" ref="O384">IF(ISERROR(SEARCH("USD ", G384)), Raw [1]Data!S384, TRIM(MID(G384, SEARCH("USD ", G384)+4, SEARCH(" ", G384&amp;" ", SEARCH("USD ", G384)+4) - SEARCH("USD ", G384) - 4)))</f>
        <v>0.7359</v>
      </c>
      <c r="P384">
        <f t="shared" si="50"/>
        <v>18544.68</v>
      </c>
      <c r="Q384" t="e" cm="1">
        <f t="array" ref="Q384">Raw [1]Data!P384</f>
        <v>#NAME?</v>
      </c>
      <c r="R384" t="e" cm="1">
        <f t="array" ref="R384">Raw [1]Data!Q384</f>
        <v>#NAME?</v>
      </c>
      <c r="S384" t="e" cm="1">
        <f t="array" ref="S384">Raw [1]Data!T384</f>
        <v>#NAME?</v>
      </c>
      <c r="T384" t="e">
        <f t="shared" si="51"/>
        <v>#NAME?</v>
      </c>
      <c r="U384" t="e">
        <f t="shared" si="52"/>
        <v>#NAME?</v>
      </c>
      <c r="V384" t="str">
        <f t="shared" si="53"/>
        <v>Other</v>
      </c>
    </row>
    <row r="385" spans="1:22">
      <c r="A385" s="5" t="s">
        <v>12</v>
      </c>
      <c r="B385" s="2" t="s">
        <v>549</v>
      </c>
      <c r="C385">
        <f t="shared" si="45"/>
        <v>2023</v>
      </c>
      <c r="D385" s="2" t="s">
        <v>14</v>
      </c>
      <c r="E385" s="3" t="s">
        <v>89</v>
      </c>
      <c r="F385" t="str">
        <f t="shared" si="46"/>
        <v>73</v>
      </c>
      <c r="G385" s="2" t="s">
        <v>552</v>
      </c>
      <c r="H385" t="str">
        <f t="shared" si="47"/>
        <v xml:space="preserve">AN-02 </v>
      </c>
      <c r="I385" t="str" cm="1">
        <f t="array" ref="I385">IFERROR(INDEX(_xlfn.TEXTSPLIT(E385," "),1), "")</f>
        <v>73239390</v>
      </c>
      <c r="J385" t="s">
        <v>2779</v>
      </c>
      <c r="K385" t="str" cm="1">
        <f t="array" ref="K385">IF(ISERROR(SEARCH("QTY:", G385)), IF(ISERROR(SEARCH("TOTAL ", G385)), Raw [1]Data!N385, TRIM(MID(G385, SEARCH("TOTAL ", G385)+6, SEARCH(" ", G385&amp;" ", SEARCH("TOTAL ", G385)+6) - SEARCH("TOTAL ", G385) - 6))), TRIM(MID(G385, SEARCH("QTY:", G385)+4, SEARCH(" ", G385, SEARCH("QTY:", G385)+4) - SEARCH("QTY:", G385) - 4)))</f>
        <v/>
      </c>
      <c r="M385" t="str">
        <f t="shared" si="48"/>
        <v/>
      </c>
      <c r="N385">
        <f t="shared" si="49"/>
        <v>0</v>
      </c>
      <c r="O385" t="str" cm="1">
        <f t="array" ref="O385">IF(ISERROR(SEARCH("USD ", G385)), Raw [1]Data!S385, TRIM(MID(G385, SEARCH("USD ", G385)+4, SEARCH(" ", G385&amp;" ", SEARCH("USD ", G385)+4) - SEARCH("USD ", G385) - 4)))</f>
        <v>0.5337</v>
      </c>
      <c r="P385" t="e">
        <f t="shared" si="50"/>
        <v>#VALUE!</v>
      </c>
      <c r="Q385" t="e" cm="1">
        <f t="array" ref="Q385">Raw [1]Data!P385</f>
        <v>#NAME?</v>
      </c>
      <c r="R385" t="e" cm="1">
        <f t="array" ref="R385">Raw [1]Data!Q385</f>
        <v>#NAME?</v>
      </c>
      <c r="S385" t="e" cm="1">
        <f t="array" ref="S385">Raw [1]Data!T385</f>
        <v>#NAME?</v>
      </c>
      <c r="T385" t="e">
        <f t="shared" si="51"/>
        <v>#NAME?</v>
      </c>
      <c r="U385" t="e">
        <f t="shared" si="52"/>
        <v>#NAME?</v>
      </c>
      <c r="V385" t="str">
        <f t="shared" si="53"/>
        <v>Other</v>
      </c>
    </row>
    <row r="386" spans="1:22">
      <c r="A386" s="5" t="s">
        <v>12</v>
      </c>
      <c r="B386" s="2" t="s">
        <v>553</v>
      </c>
      <c r="C386">
        <f t="shared" si="45"/>
        <v>2023</v>
      </c>
      <c r="D386" s="2" t="s">
        <v>14</v>
      </c>
      <c r="E386" s="3" t="s">
        <v>15</v>
      </c>
      <c r="F386" t="str">
        <f t="shared" si="46"/>
        <v>73</v>
      </c>
      <c r="G386" s="2" t="s">
        <v>554</v>
      </c>
      <c r="H386" t="str">
        <f t="shared" si="47"/>
        <v xml:space="preserve">STAINLESS </v>
      </c>
      <c r="I386" t="str" cm="1">
        <f t="array" ref="I386">IFERROR(INDEX(_xlfn.TEXTSPLIT(E386," "),1), "")</f>
        <v>73239990</v>
      </c>
      <c r="J386" t="s">
        <v>2860</v>
      </c>
      <c r="K386" t="str" cm="1">
        <f t="array" ref="K386">IF(ISERROR(SEARCH("QTY:", G386)), IF(ISERROR(SEARCH("TOTAL ", G386)), Raw [1]Data!N386, TRIM(MID(G386, SEARCH("TOTAL ", G386)+6, SEARCH(" ", G386&amp;" ", SEARCH("TOTAL ", G386)+6) - SEARCH("TOTAL ", G386) - 6))), TRIM(MID(G386, SEARCH("QTY:", G386)+4, SEARCH(" ", G386, SEARCH("QTY:", G386)+4) - SEARCH("QTY:", G386) - 4)))</f>
        <v/>
      </c>
      <c r="M386" t="str">
        <f t="shared" si="48"/>
        <v/>
      </c>
      <c r="N386">
        <f t="shared" si="49"/>
        <v>0</v>
      </c>
      <c r="O386" t="str" cm="1">
        <f t="array" ref="O386">IF(ISERROR(SEARCH("USD ", G386)), Raw [1]Data!S386, TRIM(MID(G386, SEARCH("USD ", G386)+4, SEARCH(" ", G386&amp;" ", SEARCH("USD ", G386)+4) - SEARCH("USD ", G386) - 4)))</f>
        <v>1.610</v>
      </c>
      <c r="P386" t="e">
        <f t="shared" si="50"/>
        <v>#VALUE!</v>
      </c>
      <c r="Q386" t="e" cm="1">
        <f t="array" ref="Q386">Raw [1]Data!P386</f>
        <v>#NAME?</v>
      </c>
      <c r="R386" t="e" cm="1">
        <f t="array" ref="R386">Raw [1]Data!Q386</f>
        <v>#NAME?</v>
      </c>
      <c r="S386" t="e" cm="1">
        <f t="array" ref="S386">Raw [1]Data!T386</f>
        <v>#NAME?</v>
      </c>
      <c r="T386" t="e">
        <f t="shared" si="51"/>
        <v>#NAME?</v>
      </c>
      <c r="U386" t="e">
        <f t="shared" si="52"/>
        <v>#NAME?</v>
      </c>
      <c r="V386" t="str">
        <f t="shared" si="53"/>
        <v>Other</v>
      </c>
    </row>
    <row r="387" spans="1:22">
      <c r="A387" s="5" t="s">
        <v>12</v>
      </c>
      <c r="B387" s="2" t="s">
        <v>553</v>
      </c>
      <c r="C387">
        <f t="shared" ref="C387:C450" si="54">YEAR(B387)</f>
        <v>2023</v>
      </c>
      <c r="D387" s="2" t="s">
        <v>14</v>
      </c>
      <c r="E387" s="3" t="s">
        <v>15</v>
      </c>
      <c r="F387" t="str">
        <f t="shared" ref="F387:F450" si="55">LEFT(E387,2)</f>
        <v>73</v>
      </c>
      <c r="G387" s="2" t="s">
        <v>555</v>
      </c>
      <c r="H387" t="str">
        <f t="shared" ref="H387:H450" si="56">IFERROR(LEFT(G387, FIND(" ",G387)), "")</f>
        <v xml:space="preserve">STAINLESS </v>
      </c>
      <c r="I387" t="str" cm="1">
        <f t="array" ref="I387">IFERROR(INDEX(_xlfn.TEXTSPLIT(E387," "),1), "")</f>
        <v>73239990</v>
      </c>
      <c r="J387" t="s">
        <v>2861</v>
      </c>
      <c r="K387" t="str" cm="1">
        <f t="array" ref="K387">IF(ISERROR(SEARCH("QTY:", G387)), IF(ISERROR(SEARCH("TOTAL ", G387)), Raw [1]Data!N387, TRIM(MID(G387, SEARCH("TOTAL ", G387)+6, SEARCH(" ", G387&amp;" ", SEARCH("TOTAL ", G387)+6) - SEARCH("TOTAL ", G387) - 6))), TRIM(MID(G387, SEARCH("QTY:", G387)+4, SEARCH(" ", G387, SEARCH("QTY:", G387)+4) - SEARCH("QTY:", G387) - 4)))</f>
        <v/>
      </c>
      <c r="M387" t="str">
        <f t="shared" ref="M387:M450" si="57">K387</f>
        <v/>
      </c>
      <c r="N387">
        <f t="shared" ref="N387:N450" si="58">L387</f>
        <v>0</v>
      </c>
      <c r="O387" t="str" cm="1">
        <f t="array" ref="O387">IF(ISERROR(SEARCH("USD ", G387)), Raw [1]Data!S387, TRIM(MID(G387, SEARCH("USD ", G387)+4, SEARCH(" ", G387&amp;" ", SEARCH("USD ", G387)+4) - SEARCH("USD ", G387) - 4)))</f>
        <v>1.368</v>
      </c>
      <c r="P387" t="e">
        <f t="shared" ref="P387:P450" si="59">O387*M387</f>
        <v>#VALUE!</v>
      </c>
      <c r="Q387" t="e" cm="1">
        <f t="array" ref="Q387">Raw [1]Data!P387</f>
        <v>#NAME?</v>
      </c>
      <c r="R387" t="e" cm="1">
        <f t="array" ref="R387">Raw [1]Data!Q387</f>
        <v>#NAME?</v>
      </c>
      <c r="S387" t="e" cm="1">
        <f t="array" ref="S387">Raw [1]Data!T387</f>
        <v>#NAME?</v>
      </c>
      <c r="T387" t="e">
        <f t="shared" ref="T387:T450" si="60">S387/M387</f>
        <v>#NAME?</v>
      </c>
      <c r="U387" t="e">
        <f t="shared" ref="U387:U450" si="61">IF(R387&lt;&gt;0, (S387/R387)*100, 0)</f>
        <v>#NAME?</v>
      </c>
      <c r="V387" t="str">
        <f t="shared" ref="V387:V450" si="62">IF(OR(E387=73239990,E387=73231000,E387=73239390),"Steel","Other")</f>
        <v>Other</v>
      </c>
    </row>
    <row r="388" spans="1:22">
      <c r="A388" s="5" t="s">
        <v>12</v>
      </c>
      <c r="B388" s="2" t="s">
        <v>553</v>
      </c>
      <c r="C388">
        <f t="shared" si="54"/>
        <v>2023</v>
      </c>
      <c r="D388" s="2" t="s">
        <v>14</v>
      </c>
      <c r="E388" s="3" t="s">
        <v>15</v>
      </c>
      <c r="F388" t="str">
        <f t="shared" si="55"/>
        <v>73</v>
      </c>
      <c r="G388" s="2" t="s">
        <v>556</v>
      </c>
      <c r="H388" t="str">
        <f t="shared" si="56"/>
        <v xml:space="preserve">STAINLESS </v>
      </c>
      <c r="I388" t="str" cm="1">
        <f t="array" ref="I388">IFERROR(INDEX(_xlfn.TEXTSPLIT(E388," "),1), "")</f>
        <v>73239990</v>
      </c>
      <c r="J388" t="s">
        <v>2862</v>
      </c>
      <c r="K388" t="str" cm="1">
        <f t="array" ref="K388">IF(ISERROR(SEARCH("QTY:", G388)), IF(ISERROR(SEARCH("TOTAL ", G388)), Raw [1]Data!N388, TRIM(MID(G388, SEARCH("TOTAL ", G388)+6, SEARCH(" ", G388&amp;" ", SEARCH("TOTAL ", G388)+6) - SEARCH("TOTAL ", G388) - 6))), TRIM(MID(G388, SEARCH("QTY:", G388)+4, SEARCH(" ", G388, SEARCH("QTY:", G388)+4) - SEARCH("QTY:", G388) - 4)))</f>
        <v/>
      </c>
      <c r="M388" t="str">
        <f t="shared" si="57"/>
        <v/>
      </c>
      <c r="N388">
        <f t="shared" si="58"/>
        <v>0</v>
      </c>
      <c r="O388" t="str" cm="1">
        <f t="array" ref="O388">IF(ISERROR(SEARCH("USD ", G388)), Raw [1]Data!S388, TRIM(MID(G388, SEARCH("USD ", G388)+4, SEARCH(" ", G388&amp;" ", SEARCH("USD ", G388)+4) - SEARCH("USD ", G388) - 4)))</f>
        <v>0.976</v>
      </c>
      <c r="P388" t="e">
        <f t="shared" si="59"/>
        <v>#VALUE!</v>
      </c>
      <c r="Q388" t="e" cm="1">
        <f t="array" ref="Q388">Raw [1]Data!P388</f>
        <v>#NAME?</v>
      </c>
      <c r="R388" t="e" cm="1">
        <f t="array" ref="R388">Raw [1]Data!Q388</f>
        <v>#NAME?</v>
      </c>
      <c r="S388" t="e" cm="1">
        <f t="array" ref="S388">Raw [1]Data!T388</f>
        <v>#NAME?</v>
      </c>
      <c r="T388" t="e">
        <f t="shared" si="60"/>
        <v>#NAME?</v>
      </c>
      <c r="U388" t="e">
        <f t="shared" si="61"/>
        <v>#NAME?</v>
      </c>
      <c r="V388" t="str">
        <f t="shared" si="62"/>
        <v>Other</v>
      </c>
    </row>
    <row r="389" spans="1:22">
      <c r="A389" s="5" t="s">
        <v>12</v>
      </c>
      <c r="B389" s="2" t="s">
        <v>553</v>
      </c>
      <c r="C389">
        <f t="shared" si="54"/>
        <v>2023</v>
      </c>
      <c r="D389" s="2" t="s">
        <v>14</v>
      </c>
      <c r="E389" s="3" t="s">
        <v>15</v>
      </c>
      <c r="F389" t="str">
        <f t="shared" si="55"/>
        <v>73</v>
      </c>
      <c r="G389" s="2" t="s">
        <v>557</v>
      </c>
      <c r="H389" t="str">
        <f t="shared" si="56"/>
        <v xml:space="preserve">STAINLESS </v>
      </c>
      <c r="I389" t="str" cm="1">
        <f t="array" ref="I389">IFERROR(INDEX(_xlfn.TEXTSPLIT(E389," "),1), "")</f>
        <v>73239990</v>
      </c>
      <c r="J389" t="s">
        <v>2863</v>
      </c>
      <c r="K389" t="str" cm="1">
        <f t="array" ref="K389">IF(ISERROR(SEARCH("QTY:", G389)), IF(ISERROR(SEARCH("TOTAL ", G389)), Raw [1]Data!N389, TRIM(MID(G389, SEARCH("TOTAL ", G389)+6, SEARCH(" ", G389&amp;" ", SEARCH("TOTAL ", G389)+6) - SEARCH("TOTAL ", G389) - 6))), TRIM(MID(G389, SEARCH("QTY:", G389)+4, SEARCH(" ", G389, SEARCH("QTY:", G389)+4) - SEARCH("QTY:", G389) - 4)))</f>
        <v/>
      </c>
      <c r="M389" t="str">
        <f t="shared" si="57"/>
        <v/>
      </c>
      <c r="N389">
        <f t="shared" si="58"/>
        <v>0</v>
      </c>
      <c r="O389" t="str" cm="1">
        <f t="array" ref="O389">IF(ISERROR(SEARCH("USD ", G389)), Raw [1]Data!S389, TRIM(MID(G389, SEARCH("USD ", G389)+4, SEARCH(" ", G389&amp;" ", SEARCH("USD ", G389)+4) - SEARCH("USD ", G389) - 4)))</f>
        <v>0.990</v>
      </c>
      <c r="P389" t="e">
        <f t="shared" si="59"/>
        <v>#VALUE!</v>
      </c>
      <c r="Q389" t="e" cm="1">
        <f t="array" ref="Q389">Raw [1]Data!P389</f>
        <v>#NAME?</v>
      </c>
      <c r="R389" t="e" cm="1">
        <f t="array" ref="R389">Raw [1]Data!Q389</f>
        <v>#NAME?</v>
      </c>
      <c r="S389" t="e" cm="1">
        <f t="array" ref="S389">Raw [1]Data!T389</f>
        <v>#NAME?</v>
      </c>
      <c r="T389" t="e">
        <f t="shared" si="60"/>
        <v>#NAME?</v>
      </c>
      <c r="U389" t="e">
        <f t="shared" si="61"/>
        <v>#NAME?</v>
      </c>
      <c r="V389" t="str">
        <f t="shared" si="62"/>
        <v>Other</v>
      </c>
    </row>
    <row r="390" spans="1:22">
      <c r="A390" s="5" t="s">
        <v>12</v>
      </c>
      <c r="B390" s="2" t="s">
        <v>553</v>
      </c>
      <c r="C390">
        <f t="shared" si="54"/>
        <v>2023</v>
      </c>
      <c r="D390" s="2" t="s">
        <v>14</v>
      </c>
      <c r="E390" s="3" t="s">
        <v>15</v>
      </c>
      <c r="F390" t="str">
        <f t="shared" si="55"/>
        <v>73</v>
      </c>
      <c r="G390" s="2" t="s">
        <v>558</v>
      </c>
      <c r="H390" t="str">
        <f t="shared" si="56"/>
        <v xml:space="preserve">STAINLESS </v>
      </c>
      <c r="I390" t="str" cm="1">
        <f t="array" ref="I390">IFERROR(INDEX(_xlfn.TEXTSPLIT(E390," "),1), "")</f>
        <v>73239990</v>
      </c>
      <c r="J390" t="s">
        <v>2864</v>
      </c>
      <c r="K390" t="str" cm="1">
        <f t="array" ref="K390">IF(ISERROR(SEARCH("QTY:", G390)), IF(ISERROR(SEARCH("TOTAL ", G390)), Raw [1]Data!N390, TRIM(MID(G390, SEARCH("TOTAL ", G390)+6, SEARCH(" ", G390&amp;" ", SEARCH("TOTAL ", G390)+6) - SEARCH("TOTAL ", G390) - 6))), TRIM(MID(G390, SEARCH("QTY:", G390)+4, SEARCH(" ", G390, SEARCH("QTY:", G390)+4) - SEARCH("QTY:", G390) - 4)))</f>
        <v/>
      </c>
      <c r="M390" t="str">
        <f t="shared" si="57"/>
        <v/>
      </c>
      <c r="N390">
        <f t="shared" si="58"/>
        <v>0</v>
      </c>
      <c r="O390" t="str" cm="1">
        <f t="array" ref="O390">IF(ISERROR(SEARCH("USD ", G390)), Raw [1]Data!S390, TRIM(MID(G390, SEARCH("USD ", G390)+4, SEARCH(" ", G390&amp;" ", SEARCH("USD ", G390)+4) - SEARCH("USD ", G390) - 4)))</f>
        <v>1.045</v>
      </c>
      <c r="P390" t="e">
        <f t="shared" si="59"/>
        <v>#VALUE!</v>
      </c>
      <c r="Q390" t="e" cm="1">
        <f t="array" ref="Q390">Raw [1]Data!P390</f>
        <v>#NAME?</v>
      </c>
      <c r="R390" t="e" cm="1">
        <f t="array" ref="R390">Raw [1]Data!Q390</f>
        <v>#NAME?</v>
      </c>
      <c r="S390" t="e" cm="1">
        <f t="array" ref="S390">Raw [1]Data!T390</f>
        <v>#NAME?</v>
      </c>
      <c r="T390" t="e">
        <f t="shared" si="60"/>
        <v>#NAME?</v>
      </c>
      <c r="U390" t="e">
        <f t="shared" si="61"/>
        <v>#NAME?</v>
      </c>
      <c r="V390" t="str">
        <f t="shared" si="62"/>
        <v>Other</v>
      </c>
    </row>
    <row r="391" spans="1:22">
      <c r="A391" s="5" t="s">
        <v>12</v>
      </c>
      <c r="B391" s="2" t="s">
        <v>559</v>
      </c>
      <c r="C391">
        <f t="shared" si="54"/>
        <v>2023</v>
      </c>
      <c r="D391" s="2" t="s">
        <v>14</v>
      </c>
      <c r="E391" s="3" t="s">
        <v>15</v>
      </c>
      <c r="F391" t="str">
        <f t="shared" si="55"/>
        <v>73</v>
      </c>
      <c r="G391" s="2" t="s">
        <v>560</v>
      </c>
      <c r="H391" t="str">
        <f t="shared" si="56"/>
        <v xml:space="preserve">STEEL </v>
      </c>
      <c r="I391" t="str" cm="1">
        <f t="array" ref="I391">IFERROR(INDEX(_xlfn.TEXTSPLIT(E391," "),1), "")</f>
        <v>73239990</v>
      </c>
      <c r="J391" t="s">
        <v>2835</v>
      </c>
      <c r="K391" t="str" cm="1">
        <f t="array" ref="K391">IF(ISERROR(SEARCH("QTY:", G391)), IF(ISERROR(SEARCH("TOTAL ", G391)), Raw [1]Data!N391, TRIM(MID(G391, SEARCH("TOTAL ", G391)+6, SEARCH(" ", G391&amp;" ", SEARCH("TOTAL ", G391)+6) - SEARCH("TOTAL ", G391) - 6))), TRIM(MID(G391, SEARCH("QTY:", G391)+4, SEARCH(" ", G391, SEARCH("QTY:", G391)+4) - SEARCH("QTY:", G391) - 4)))</f>
        <v/>
      </c>
      <c r="M391" t="str">
        <f t="shared" si="57"/>
        <v/>
      </c>
      <c r="N391">
        <f t="shared" si="58"/>
        <v>0</v>
      </c>
      <c r="O391" t="str" cm="1">
        <f t="array" ref="O391">IF(ISERROR(SEARCH("USD ", G391)), Raw [1]Data!S391, TRIM(MID(G391, SEARCH("USD ", G391)+4, SEARCH(" ", G391&amp;" ", SEARCH("USD ", G391)+4) - SEARCH("USD ", G391) - 4)))</f>
        <v>2.32</v>
      </c>
      <c r="P391" t="e">
        <f t="shared" si="59"/>
        <v>#VALUE!</v>
      </c>
      <c r="Q391" t="e" cm="1">
        <f t="array" ref="Q391">Raw [1]Data!P391</f>
        <v>#NAME?</v>
      </c>
      <c r="R391" t="e" cm="1">
        <f t="array" ref="R391">Raw [1]Data!Q391</f>
        <v>#NAME?</v>
      </c>
      <c r="S391" t="e" cm="1">
        <f t="array" ref="S391">Raw [1]Data!T391</f>
        <v>#NAME?</v>
      </c>
      <c r="T391" t="e">
        <f t="shared" si="60"/>
        <v>#NAME?</v>
      </c>
      <c r="U391" t="e">
        <f t="shared" si="61"/>
        <v>#NAME?</v>
      </c>
      <c r="V391" t="str">
        <f t="shared" si="62"/>
        <v>Other</v>
      </c>
    </row>
    <row r="392" spans="1:22">
      <c r="A392" s="5" t="s">
        <v>12</v>
      </c>
      <c r="B392" s="2" t="s">
        <v>559</v>
      </c>
      <c r="C392">
        <f t="shared" si="54"/>
        <v>2023</v>
      </c>
      <c r="D392" s="2" t="s">
        <v>14</v>
      </c>
      <c r="E392" s="3" t="s">
        <v>15</v>
      </c>
      <c r="F392" t="str">
        <f t="shared" si="55"/>
        <v>73</v>
      </c>
      <c r="G392" s="2" t="s">
        <v>561</v>
      </c>
      <c r="H392" t="str">
        <f t="shared" si="56"/>
        <v xml:space="preserve">STEEL </v>
      </c>
      <c r="I392" t="str" cm="1">
        <f t="array" ref="I392">IFERROR(INDEX(_xlfn.TEXTSPLIT(E392," "),1), "")</f>
        <v>73239990</v>
      </c>
      <c r="J392" t="s">
        <v>2835</v>
      </c>
      <c r="K392" t="str" cm="1">
        <f t="array" ref="K392">IF(ISERROR(SEARCH("QTY:", G392)), IF(ISERROR(SEARCH("TOTAL ", G392)), Raw [1]Data!N392, TRIM(MID(G392, SEARCH("TOTAL ", G392)+6, SEARCH(" ", G392&amp;" ", SEARCH("TOTAL ", G392)+6) - SEARCH("TOTAL ", G392) - 6))), TRIM(MID(G392, SEARCH("QTY:", G392)+4, SEARCH(" ", G392, SEARCH("QTY:", G392)+4) - SEARCH("QTY:", G392) - 4)))</f>
        <v/>
      </c>
      <c r="M392" t="str">
        <f t="shared" si="57"/>
        <v/>
      </c>
      <c r="N392">
        <f t="shared" si="58"/>
        <v>0</v>
      </c>
      <c r="O392" t="str" cm="1">
        <f t="array" ref="O392">IF(ISERROR(SEARCH("USD ", G392)), Raw [1]Data!S392, TRIM(MID(G392, SEARCH("USD ", G392)+4, SEARCH(" ", G392&amp;" ", SEARCH("USD ", G392)+4) - SEARCH("USD ", G392) - 4)))</f>
        <v>1.86</v>
      </c>
      <c r="P392" t="e">
        <f t="shared" si="59"/>
        <v>#VALUE!</v>
      </c>
      <c r="Q392" t="e" cm="1">
        <f t="array" ref="Q392">Raw [1]Data!P392</f>
        <v>#NAME?</v>
      </c>
      <c r="R392" t="e" cm="1">
        <f t="array" ref="R392">Raw [1]Data!Q392</f>
        <v>#NAME?</v>
      </c>
      <c r="S392" t="e" cm="1">
        <f t="array" ref="S392">Raw [1]Data!T392</f>
        <v>#NAME?</v>
      </c>
      <c r="T392" t="e">
        <f t="shared" si="60"/>
        <v>#NAME?</v>
      </c>
      <c r="U392" t="e">
        <f t="shared" si="61"/>
        <v>#NAME?</v>
      </c>
      <c r="V392" t="str">
        <f t="shared" si="62"/>
        <v>Other</v>
      </c>
    </row>
    <row r="393" spans="1:22">
      <c r="A393" s="5" t="s">
        <v>12</v>
      </c>
      <c r="B393" s="2" t="s">
        <v>562</v>
      </c>
      <c r="C393">
        <f t="shared" si="54"/>
        <v>2023</v>
      </c>
      <c r="D393" s="2" t="s">
        <v>14</v>
      </c>
      <c r="E393" s="3" t="s">
        <v>15</v>
      </c>
      <c r="F393" t="str">
        <f t="shared" si="55"/>
        <v>73</v>
      </c>
      <c r="G393" s="2" t="s">
        <v>563</v>
      </c>
      <c r="H393" t="str">
        <f t="shared" si="56"/>
        <v xml:space="preserve">STAINLESS </v>
      </c>
      <c r="I393" t="str" cm="1">
        <f t="array" ref="I393">IFERROR(INDEX(_xlfn.TEXTSPLIT(E393," "),1), "")</f>
        <v>73239990</v>
      </c>
      <c r="J393" t="s">
        <v>2835</v>
      </c>
      <c r="K393" t="str" cm="1">
        <f t="array" ref="K393">IF(ISERROR(SEARCH("QTY:", G393)), IF(ISERROR(SEARCH("TOTAL ", G393)), Raw [1]Data!N393, TRIM(MID(G393, SEARCH("TOTAL ", G393)+6, SEARCH(" ", G393&amp;" ", SEARCH("TOTAL ", G393)+6) - SEARCH("TOTAL ", G393) - 6))), TRIM(MID(G393, SEARCH("QTY:", G393)+4, SEARCH(" ", G393, SEARCH("QTY:", G393)+4) - SEARCH("QTY:", G393) - 4)))</f>
        <v/>
      </c>
      <c r="M393" t="str">
        <f t="shared" si="57"/>
        <v/>
      </c>
      <c r="N393">
        <f t="shared" si="58"/>
        <v>0</v>
      </c>
      <c r="O393" t="str" cm="1">
        <f t="array" ref="O393">IF(ISERROR(SEARCH("USD ", G393)), Raw [1]Data!S393, TRIM(MID(G393, SEARCH("USD ", G393)+4, SEARCH(" ", G393&amp;" ", SEARCH("USD ", G393)+4) - SEARCH("USD ", G393) - 4)))</f>
        <v>1.128</v>
      </c>
      <c r="P393" t="e">
        <f t="shared" si="59"/>
        <v>#VALUE!</v>
      </c>
      <c r="Q393" t="e" cm="1">
        <f t="array" ref="Q393">Raw [1]Data!P393</f>
        <v>#NAME?</v>
      </c>
      <c r="R393" t="e" cm="1">
        <f t="array" ref="R393">Raw [1]Data!Q393</f>
        <v>#NAME?</v>
      </c>
      <c r="S393" t="e" cm="1">
        <f t="array" ref="S393">Raw [1]Data!T393</f>
        <v>#NAME?</v>
      </c>
      <c r="T393" t="e">
        <f t="shared" si="60"/>
        <v>#NAME?</v>
      </c>
      <c r="U393" t="e">
        <f t="shared" si="61"/>
        <v>#NAME?</v>
      </c>
      <c r="V393" t="str">
        <f t="shared" si="62"/>
        <v>Other</v>
      </c>
    </row>
    <row r="394" spans="1:22">
      <c r="A394" s="5" t="s">
        <v>12</v>
      </c>
      <c r="B394" s="2" t="s">
        <v>562</v>
      </c>
      <c r="C394">
        <f t="shared" si="54"/>
        <v>2023</v>
      </c>
      <c r="D394" s="2" t="s">
        <v>14</v>
      </c>
      <c r="E394" s="3" t="s">
        <v>15</v>
      </c>
      <c r="F394" t="str">
        <f t="shared" si="55"/>
        <v>73</v>
      </c>
      <c r="G394" s="2" t="s">
        <v>564</v>
      </c>
      <c r="H394" t="str">
        <f t="shared" si="56"/>
        <v xml:space="preserve">STAINLESS </v>
      </c>
      <c r="I394" t="str" cm="1">
        <f t="array" ref="I394">IFERROR(INDEX(_xlfn.TEXTSPLIT(E394," "),1), "")</f>
        <v>73239990</v>
      </c>
      <c r="J394" t="s">
        <v>2864</v>
      </c>
      <c r="K394" t="str" cm="1">
        <f t="array" ref="K394">IF(ISERROR(SEARCH("QTY:", G394)), IF(ISERROR(SEARCH("TOTAL ", G394)), Raw [1]Data!N394, TRIM(MID(G394, SEARCH("TOTAL ", G394)+6, SEARCH(" ", G394&amp;" ", SEARCH("TOTAL ", G394)+6) - SEARCH("TOTAL ", G394) - 6))), TRIM(MID(G394, SEARCH("QTY:", G394)+4, SEARCH(" ", G394, SEARCH("QTY:", G394)+4) - SEARCH("QTY:", G394) - 4)))</f>
        <v/>
      </c>
      <c r="M394" t="str">
        <f t="shared" si="57"/>
        <v/>
      </c>
      <c r="N394">
        <f t="shared" si="58"/>
        <v>0</v>
      </c>
      <c r="O394" t="str" cm="1">
        <f t="array" ref="O394">IF(ISERROR(SEARCH("USD ", G394)), Raw [1]Data!S394, TRIM(MID(G394, SEARCH("USD ", G394)+4, SEARCH(" ", G394&amp;" ", SEARCH("USD ", G394)+4) - SEARCH("USD ", G394) - 4)))</f>
        <v>1.045</v>
      </c>
      <c r="P394" t="e">
        <f t="shared" si="59"/>
        <v>#VALUE!</v>
      </c>
      <c r="Q394" t="e" cm="1">
        <f t="array" ref="Q394">Raw [1]Data!P394</f>
        <v>#NAME?</v>
      </c>
      <c r="R394" t="e" cm="1">
        <f t="array" ref="R394">Raw [1]Data!Q394</f>
        <v>#NAME?</v>
      </c>
      <c r="S394" t="e" cm="1">
        <f t="array" ref="S394">Raw [1]Data!T394</f>
        <v>#NAME?</v>
      </c>
      <c r="T394" t="e">
        <f t="shared" si="60"/>
        <v>#NAME?</v>
      </c>
      <c r="U394" t="e">
        <f t="shared" si="61"/>
        <v>#NAME?</v>
      </c>
      <c r="V394" t="str">
        <f t="shared" si="62"/>
        <v>Other</v>
      </c>
    </row>
    <row r="395" spans="1:22">
      <c r="A395" s="5" t="s">
        <v>12</v>
      </c>
      <c r="B395" s="2" t="s">
        <v>562</v>
      </c>
      <c r="C395">
        <f t="shared" si="54"/>
        <v>2023</v>
      </c>
      <c r="D395" s="2" t="s">
        <v>14</v>
      </c>
      <c r="E395" s="3" t="s">
        <v>15</v>
      </c>
      <c r="F395" t="str">
        <f t="shared" si="55"/>
        <v>73</v>
      </c>
      <c r="G395" s="2" t="s">
        <v>565</v>
      </c>
      <c r="H395" t="str">
        <f t="shared" si="56"/>
        <v xml:space="preserve">STAINLESS </v>
      </c>
      <c r="I395" t="str" cm="1">
        <f t="array" ref="I395">IFERROR(INDEX(_xlfn.TEXTSPLIT(E395," "),1), "")</f>
        <v>73239990</v>
      </c>
      <c r="J395" t="s">
        <v>2863</v>
      </c>
      <c r="K395" t="str" cm="1">
        <f t="array" ref="K395">IF(ISERROR(SEARCH("QTY:", G395)), IF(ISERROR(SEARCH("TOTAL ", G395)), Raw [1]Data!N395, TRIM(MID(G395, SEARCH("TOTAL ", G395)+6, SEARCH(" ", G395&amp;" ", SEARCH("TOTAL ", G395)+6) - SEARCH("TOTAL ", G395) - 6))), TRIM(MID(G395, SEARCH("QTY:", G395)+4, SEARCH(" ", G395, SEARCH("QTY:", G395)+4) - SEARCH("QTY:", G395) - 4)))</f>
        <v/>
      </c>
      <c r="M395" t="str">
        <f t="shared" si="57"/>
        <v/>
      </c>
      <c r="N395">
        <f t="shared" si="58"/>
        <v>0</v>
      </c>
      <c r="O395" t="str" cm="1">
        <f t="array" ref="O395">IF(ISERROR(SEARCH("USD ", G395)), Raw [1]Data!S395, TRIM(MID(G395, SEARCH("USD ", G395)+4, SEARCH(" ", G395&amp;" ", SEARCH("USD ", G395)+4) - SEARCH("USD ", G395) - 4)))</f>
        <v>0.990</v>
      </c>
      <c r="P395" t="e">
        <f t="shared" si="59"/>
        <v>#VALUE!</v>
      </c>
      <c r="Q395" t="e" cm="1">
        <f t="array" ref="Q395">Raw [1]Data!P395</f>
        <v>#NAME?</v>
      </c>
      <c r="R395" t="e" cm="1">
        <f t="array" ref="R395">Raw [1]Data!Q395</f>
        <v>#NAME?</v>
      </c>
      <c r="S395" t="e" cm="1">
        <f t="array" ref="S395">Raw [1]Data!T395</f>
        <v>#NAME?</v>
      </c>
      <c r="T395" t="e">
        <f t="shared" si="60"/>
        <v>#NAME?</v>
      </c>
      <c r="U395" t="e">
        <f t="shared" si="61"/>
        <v>#NAME?</v>
      </c>
      <c r="V395" t="str">
        <f t="shared" si="62"/>
        <v>Other</v>
      </c>
    </row>
    <row r="396" spans="1:22">
      <c r="A396" s="5" t="s">
        <v>12</v>
      </c>
      <c r="B396" s="2" t="s">
        <v>566</v>
      </c>
      <c r="C396">
        <f t="shared" si="54"/>
        <v>2023</v>
      </c>
      <c r="D396" s="2" t="s">
        <v>14</v>
      </c>
      <c r="E396" s="3" t="s">
        <v>15</v>
      </c>
      <c r="F396" t="str">
        <f t="shared" si="55"/>
        <v>73</v>
      </c>
      <c r="G396" s="2" t="s">
        <v>567</v>
      </c>
      <c r="H396" t="str">
        <f t="shared" si="56"/>
        <v xml:space="preserve">STAINLESS </v>
      </c>
      <c r="I396" t="str" cm="1">
        <f t="array" ref="I396">IFERROR(INDEX(_xlfn.TEXTSPLIT(E396," "),1), "")</f>
        <v>73239990</v>
      </c>
      <c r="J396" t="s">
        <v>2863</v>
      </c>
      <c r="K396" t="str" cm="1">
        <f t="array" ref="K396">IF(ISERROR(SEARCH("QTY:", G396)), IF(ISERROR(SEARCH("TOTAL ", G396)), Raw [1]Data!N396, TRIM(MID(G396, SEARCH("TOTAL ", G396)+6, SEARCH(" ", G396&amp;" ", SEARCH("TOTAL ", G396)+6) - SEARCH("TOTAL ", G396) - 6))), TRIM(MID(G396, SEARCH("QTY:", G396)+4, SEARCH(" ", G396, SEARCH("QTY:", G396)+4) - SEARCH("QTY:", G396) - 4)))</f>
        <v/>
      </c>
      <c r="M396" t="str">
        <f t="shared" si="57"/>
        <v/>
      </c>
      <c r="N396">
        <f t="shared" si="58"/>
        <v>0</v>
      </c>
      <c r="O396" t="e" cm="1">
        <f t="array" ref="O396">IF(ISERROR(SEARCH("USD ", G396)), Raw [1]Data!S396, TRIM(MID(G396, SEARCH("USD ", G396)+4, SEARCH(" ", G396&amp;" ", SEARCH("USD ", G396)+4) - SEARCH("USD ", G396) - 4)))</f>
        <v>#NAME?</v>
      </c>
      <c r="P396" t="e">
        <f t="shared" si="59"/>
        <v>#NAME?</v>
      </c>
      <c r="Q396" t="e" cm="1">
        <f t="array" ref="Q396">Raw [1]Data!P396</f>
        <v>#NAME?</v>
      </c>
      <c r="R396" t="e" cm="1">
        <f t="array" ref="R396">Raw [1]Data!Q396</f>
        <v>#NAME?</v>
      </c>
      <c r="S396" t="e" cm="1">
        <f t="array" ref="S396">Raw [1]Data!T396</f>
        <v>#NAME?</v>
      </c>
      <c r="T396" t="e">
        <f t="shared" si="60"/>
        <v>#NAME?</v>
      </c>
      <c r="U396" t="e">
        <f t="shared" si="61"/>
        <v>#NAME?</v>
      </c>
      <c r="V396" t="str">
        <f t="shared" si="62"/>
        <v>Other</v>
      </c>
    </row>
    <row r="397" spans="1:22">
      <c r="A397" s="5" t="s">
        <v>12</v>
      </c>
      <c r="B397" s="2" t="s">
        <v>566</v>
      </c>
      <c r="C397">
        <f t="shared" si="54"/>
        <v>2023</v>
      </c>
      <c r="D397" s="2" t="s">
        <v>14</v>
      </c>
      <c r="E397" s="3" t="s">
        <v>15</v>
      </c>
      <c r="F397" t="str">
        <f t="shared" si="55"/>
        <v>73</v>
      </c>
      <c r="G397" s="2" t="s">
        <v>568</v>
      </c>
      <c r="H397" t="str">
        <f t="shared" si="56"/>
        <v xml:space="preserve">STAINLESS </v>
      </c>
      <c r="I397" t="str" cm="1">
        <f t="array" ref="I397">IFERROR(INDEX(_xlfn.TEXTSPLIT(E397," "),1), "")</f>
        <v>73239990</v>
      </c>
      <c r="J397" t="s">
        <v>2862</v>
      </c>
      <c r="K397" t="str" cm="1">
        <f t="array" ref="K397">IF(ISERROR(SEARCH("QTY:", G397)), IF(ISERROR(SEARCH("TOTAL ", G397)), Raw [1]Data!N397, TRIM(MID(G397, SEARCH("TOTAL ", G397)+6, SEARCH(" ", G397&amp;" ", SEARCH("TOTAL ", G397)+6) - SEARCH("TOTAL ", G397) - 6))), TRIM(MID(G397, SEARCH("QTY:", G397)+4, SEARCH(" ", G397, SEARCH("QTY:", G397)+4) - SEARCH("QTY:", G397) - 4)))</f>
        <v/>
      </c>
      <c r="M397" t="str">
        <f t="shared" si="57"/>
        <v/>
      </c>
      <c r="N397">
        <f t="shared" si="58"/>
        <v>0</v>
      </c>
      <c r="O397" t="str" cm="1">
        <f t="array" ref="O397">IF(ISERROR(SEARCH("USD ", G397)), Raw [1]Data!S397, TRIM(MID(G397, SEARCH("USD ", G397)+4, SEARCH(" ", G397&amp;" ", SEARCH("USD ", G397)+4) - SEARCH("USD ", G397) - 4)))</f>
        <v>0.976</v>
      </c>
      <c r="P397" t="e">
        <f t="shared" si="59"/>
        <v>#VALUE!</v>
      </c>
      <c r="Q397" t="e" cm="1">
        <f t="array" ref="Q397">Raw [1]Data!P397</f>
        <v>#NAME?</v>
      </c>
      <c r="R397" t="e" cm="1">
        <f t="array" ref="R397">Raw [1]Data!Q397</f>
        <v>#NAME?</v>
      </c>
      <c r="S397" t="e" cm="1">
        <f t="array" ref="S397">Raw [1]Data!T397</f>
        <v>#NAME?</v>
      </c>
      <c r="T397" t="e">
        <f t="shared" si="60"/>
        <v>#NAME?</v>
      </c>
      <c r="U397" t="e">
        <f t="shared" si="61"/>
        <v>#NAME?</v>
      </c>
      <c r="V397" t="str">
        <f t="shared" si="62"/>
        <v>Other</v>
      </c>
    </row>
    <row r="398" spans="1:22">
      <c r="A398" s="5" t="s">
        <v>12</v>
      </c>
      <c r="B398" s="2" t="s">
        <v>566</v>
      </c>
      <c r="C398">
        <f t="shared" si="54"/>
        <v>2023</v>
      </c>
      <c r="D398" s="2" t="s">
        <v>14</v>
      </c>
      <c r="E398" s="3" t="s">
        <v>15</v>
      </c>
      <c r="F398" t="str">
        <f t="shared" si="55"/>
        <v>73</v>
      </c>
      <c r="G398" s="2" t="s">
        <v>569</v>
      </c>
      <c r="H398" t="str">
        <f t="shared" si="56"/>
        <v xml:space="preserve">SS </v>
      </c>
      <c r="I398" t="str" cm="1">
        <f t="array" ref="I398">IFERROR(INDEX(_xlfn.TEXTSPLIT(E398," "),1), "")</f>
        <v>73239990</v>
      </c>
      <c r="J398" t="s">
        <v>2865</v>
      </c>
      <c r="K398" t="str" cm="1">
        <f t="array" ref="K398">IF(ISERROR(SEARCH("QTY:", G398)), IF(ISERROR(SEARCH("TOTAL ", G398)), Raw [1]Data!N398, TRIM(MID(G398, SEARCH("TOTAL ", G398)+6, SEARCH(" ", G398&amp;" ", SEARCH("TOTAL ", G398)+6) - SEARCH("TOTAL ", G398) - 6))), TRIM(MID(G398, SEARCH("QTY:", G398)+4, SEARCH(" ", G398, SEARCH("QTY:", G398)+4) - SEARCH("QTY:", G398) - 4)))</f>
        <v/>
      </c>
      <c r="M398" t="str">
        <f t="shared" si="57"/>
        <v/>
      </c>
      <c r="N398">
        <f t="shared" si="58"/>
        <v>0</v>
      </c>
      <c r="O398" t="str" cm="1">
        <f t="array" ref="O398">IF(ISERROR(SEARCH("USD ", G398)), Raw [1]Data!S398, TRIM(MID(G398, SEARCH("USD ", G398)+4, SEARCH(" ", G398&amp;" ", SEARCH("USD ", G398)+4) - SEARCH("USD ", G398) - 4)))</f>
        <v>1.18</v>
      </c>
      <c r="P398" t="e">
        <f t="shared" si="59"/>
        <v>#VALUE!</v>
      </c>
      <c r="Q398" t="e" cm="1">
        <f t="array" ref="Q398">Raw [1]Data!P398</f>
        <v>#NAME?</v>
      </c>
      <c r="R398" t="e" cm="1">
        <f t="array" ref="R398">Raw [1]Data!Q398</f>
        <v>#NAME?</v>
      </c>
      <c r="S398" t="e" cm="1">
        <f t="array" ref="S398">Raw [1]Data!T398</f>
        <v>#NAME?</v>
      </c>
      <c r="T398" t="e">
        <f t="shared" si="60"/>
        <v>#NAME?</v>
      </c>
      <c r="U398" t="e">
        <f t="shared" si="61"/>
        <v>#NAME?</v>
      </c>
      <c r="V398" t="str">
        <f t="shared" si="62"/>
        <v>Other</v>
      </c>
    </row>
    <row r="399" spans="1:22">
      <c r="A399" s="5" t="s">
        <v>12</v>
      </c>
      <c r="B399" s="2" t="s">
        <v>566</v>
      </c>
      <c r="C399">
        <f t="shared" si="54"/>
        <v>2023</v>
      </c>
      <c r="D399" s="2" t="s">
        <v>14</v>
      </c>
      <c r="E399" s="3" t="s">
        <v>15</v>
      </c>
      <c r="F399" t="str">
        <f t="shared" si="55"/>
        <v>73</v>
      </c>
      <c r="G399" s="2" t="s">
        <v>570</v>
      </c>
      <c r="H399" t="str">
        <f t="shared" si="56"/>
        <v xml:space="preserve">3888-HOUSEHOLD </v>
      </c>
      <c r="I399" t="str" cm="1">
        <f t="array" ref="I399">IFERROR(INDEX(_xlfn.TEXTSPLIT(E399," "),1), "")</f>
        <v>73239990</v>
      </c>
      <c r="J399" t="s">
        <v>2866</v>
      </c>
      <c r="K399" t="str" cm="1">
        <f t="array" ref="K399">IF(ISERROR(SEARCH("QTY:", G399)), IF(ISERROR(SEARCH("TOTAL ", G399)), Raw [1]Data!N399, TRIM(MID(G399, SEARCH("TOTAL ", G399)+6, SEARCH(" ", G399&amp;" ", SEARCH("TOTAL ", G399)+6) - SEARCH("TOTAL ", G399) - 6))), TRIM(MID(G399, SEARCH("QTY:", G399)+4, SEARCH(" ", G399, SEARCH("QTY:", G399)+4) - SEARCH("QTY:", G399) - 4)))</f>
        <v>208512</v>
      </c>
      <c r="M399" t="str">
        <f t="shared" si="57"/>
        <v>208512</v>
      </c>
      <c r="N399">
        <f t="shared" si="58"/>
        <v>0</v>
      </c>
      <c r="O399" t="str" cm="1">
        <f t="array" ref="O399">IF(ISERROR(SEARCH("USD ", G399)), Raw [1]Data!S399, TRIM(MID(G399, SEARCH("USD ", G399)+4, SEARCH(" ", G399&amp;" ", SEARCH("USD ", G399)+4) - SEARCH("USD ", G399) - 4)))</f>
        <v>0.287</v>
      </c>
      <c r="P399">
        <f t="shared" si="59"/>
        <v>59842.943999999996</v>
      </c>
      <c r="Q399" t="e" cm="1">
        <f t="array" ref="Q399">Raw [1]Data!P399</f>
        <v>#NAME?</v>
      </c>
      <c r="R399" t="e" cm="1">
        <f t="array" ref="R399">Raw [1]Data!Q399</f>
        <v>#NAME?</v>
      </c>
      <c r="S399" t="e" cm="1">
        <f t="array" ref="S399">Raw [1]Data!T399</f>
        <v>#NAME?</v>
      </c>
      <c r="T399" t="e">
        <f t="shared" si="60"/>
        <v>#NAME?</v>
      </c>
      <c r="U399" t="e">
        <f t="shared" si="61"/>
        <v>#NAME?</v>
      </c>
      <c r="V399" t="str">
        <f t="shared" si="62"/>
        <v>Other</v>
      </c>
    </row>
    <row r="400" spans="1:22">
      <c r="A400" s="5" t="s">
        <v>12</v>
      </c>
      <c r="B400" s="2" t="s">
        <v>566</v>
      </c>
      <c r="C400">
        <f t="shared" si="54"/>
        <v>2023</v>
      </c>
      <c r="D400" s="2" t="s">
        <v>14</v>
      </c>
      <c r="E400" s="3" t="s">
        <v>15</v>
      </c>
      <c r="F400" t="str">
        <f t="shared" si="55"/>
        <v>73</v>
      </c>
      <c r="G400" s="2" t="s">
        <v>571</v>
      </c>
      <c r="H400" t="str">
        <f t="shared" si="56"/>
        <v xml:space="preserve">STAINLESS </v>
      </c>
      <c r="I400" t="str" cm="1">
        <f t="array" ref="I400">IFERROR(INDEX(_xlfn.TEXTSPLIT(E400," "),1), "")</f>
        <v>73239990</v>
      </c>
      <c r="J400" t="s">
        <v>2867</v>
      </c>
      <c r="K400" t="str" cm="1">
        <f t="array" ref="K400">IF(ISERROR(SEARCH("QTY:", G400)), IF(ISERROR(SEARCH("TOTAL ", G400)), Raw [1]Data!N400, TRIM(MID(G400, SEARCH("TOTAL ", G400)+6, SEARCH(" ", G400&amp;" ", SEARCH("TOTAL ", G400)+6) - SEARCH("TOTAL ", G400) - 6))), TRIM(MID(G400, SEARCH("QTY:", G400)+4, SEARCH(" ", G400, SEARCH("QTY:", G400)+4) - SEARCH("QTY:", G400) - 4)))</f>
        <v/>
      </c>
      <c r="M400" t="str">
        <f t="shared" si="57"/>
        <v/>
      </c>
      <c r="N400">
        <f t="shared" si="58"/>
        <v>0</v>
      </c>
      <c r="O400" t="str" cm="1">
        <f t="array" ref="O400">IF(ISERROR(SEARCH("USD ", G400)), Raw [1]Data!S400, TRIM(MID(G400, SEARCH("USD ", G400)+4, SEARCH(" ", G400&amp;" ", SEARCH("USD ", G400)+4) - SEARCH("USD ", G400) - 4)))</f>
        <v>1.0247</v>
      </c>
      <c r="P400" t="e">
        <f t="shared" si="59"/>
        <v>#VALUE!</v>
      </c>
      <c r="Q400" t="e" cm="1">
        <f t="array" ref="Q400">Raw [1]Data!P400</f>
        <v>#NAME?</v>
      </c>
      <c r="R400" t="e" cm="1">
        <f t="array" ref="R400">Raw [1]Data!Q400</f>
        <v>#NAME?</v>
      </c>
      <c r="S400" t="e" cm="1">
        <f t="array" ref="S400">Raw [1]Data!T400</f>
        <v>#NAME?</v>
      </c>
      <c r="T400" t="e">
        <f t="shared" si="60"/>
        <v>#NAME?</v>
      </c>
      <c r="U400" t="e">
        <f t="shared" si="61"/>
        <v>#NAME?</v>
      </c>
      <c r="V400" t="str">
        <f t="shared" si="62"/>
        <v>Other</v>
      </c>
    </row>
    <row r="401" spans="1:22">
      <c r="A401" s="5" t="s">
        <v>12</v>
      </c>
      <c r="B401" s="2" t="s">
        <v>566</v>
      </c>
      <c r="C401">
        <f t="shared" si="54"/>
        <v>2023</v>
      </c>
      <c r="D401" s="2" t="s">
        <v>14</v>
      </c>
      <c r="E401" s="3" t="s">
        <v>15</v>
      </c>
      <c r="F401" t="str">
        <f t="shared" si="55"/>
        <v>73</v>
      </c>
      <c r="G401" s="2" t="s">
        <v>572</v>
      </c>
      <c r="H401" t="str">
        <f t="shared" si="56"/>
        <v xml:space="preserve">STAINLESS </v>
      </c>
      <c r="I401" t="str" cm="1">
        <f t="array" ref="I401">IFERROR(INDEX(_xlfn.TEXTSPLIT(E401," "),1), "")</f>
        <v>73239990</v>
      </c>
      <c r="J401" t="s">
        <v>2860</v>
      </c>
      <c r="K401" t="str" cm="1">
        <f t="array" ref="K401">IF(ISERROR(SEARCH("QTY:", G401)), IF(ISERROR(SEARCH("TOTAL ", G401)), Raw [1]Data!N401, TRIM(MID(G401, SEARCH("TOTAL ", G401)+6, SEARCH(" ", G401&amp;" ", SEARCH("TOTAL ", G401)+6) - SEARCH("TOTAL ", G401) - 6))), TRIM(MID(G401, SEARCH("QTY:", G401)+4, SEARCH(" ", G401, SEARCH("QTY:", G401)+4) - SEARCH("QTY:", G401) - 4)))</f>
        <v/>
      </c>
      <c r="M401" t="str">
        <f t="shared" si="57"/>
        <v/>
      </c>
      <c r="N401">
        <f t="shared" si="58"/>
        <v>0</v>
      </c>
      <c r="O401" t="str" cm="1">
        <f t="array" ref="O401">IF(ISERROR(SEARCH("USD ", G401)), Raw [1]Data!S401, TRIM(MID(G401, SEARCH("USD ", G401)+4, SEARCH(" ", G401&amp;" ", SEARCH("USD ", G401)+4) - SEARCH("USD ", G401) - 4)))</f>
        <v>1.610</v>
      </c>
      <c r="P401" t="e">
        <f t="shared" si="59"/>
        <v>#VALUE!</v>
      </c>
      <c r="Q401" t="e" cm="1">
        <f t="array" ref="Q401">Raw [1]Data!P401</f>
        <v>#NAME?</v>
      </c>
      <c r="R401" t="e" cm="1">
        <f t="array" ref="R401">Raw [1]Data!Q401</f>
        <v>#NAME?</v>
      </c>
      <c r="S401" t="e" cm="1">
        <f t="array" ref="S401">Raw [1]Data!T401</f>
        <v>#NAME?</v>
      </c>
      <c r="T401" t="e">
        <f t="shared" si="60"/>
        <v>#NAME?</v>
      </c>
      <c r="U401" t="e">
        <f t="shared" si="61"/>
        <v>#NAME?</v>
      </c>
      <c r="V401" t="str">
        <f t="shared" si="62"/>
        <v>Other</v>
      </c>
    </row>
    <row r="402" spans="1:22">
      <c r="A402" s="5" t="s">
        <v>12</v>
      </c>
      <c r="B402" s="2" t="s">
        <v>566</v>
      </c>
      <c r="C402">
        <f t="shared" si="54"/>
        <v>2023</v>
      </c>
      <c r="D402" s="2" t="s">
        <v>14</v>
      </c>
      <c r="E402" s="3" t="s">
        <v>15</v>
      </c>
      <c r="F402" t="str">
        <f t="shared" si="55"/>
        <v>73</v>
      </c>
      <c r="G402" s="2" t="s">
        <v>573</v>
      </c>
      <c r="H402" t="str">
        <f t="shared" si="56"/>
        <v xml:space="preserve">NP-55 </v>
      </c>
      <c r="I402" t="str" cm="1">
        <f t="array" ref="I402">IFERROR(INDEX(_xlfn.TEXTSPLIT(E402," "),1), "")</f>
        <v>73239990</v>
      </c>
      <c r="J402" t="s">
        <v>2868</v>
      </c>
      <c r="K402" t="str" cm="1">
        <f t="array" ref="K402">IF(ISERROR(SEARCH("QTY:", G402)), IF(ISERROR(SEARCH("TOTAL ", G402)), Raw [1]Data!N402, TRIM(MID(G402, SEARCH("TOTAL ", G402)+6, SEARCH(" ", G402&amp;" ", SEARCH("TOTAL ", G402)+6) - SEARCH("TOTAL ", G402) - 6))), TRIM(MID(G402, SEARCH("QTY:", G402)+4, SEARCH(" ", G402, SEARCH("QTY:", G402)+4) - SEARCH("QTY:", G402) - 4)))</f>
        <v>150000</v>
      </c>
      <c r="M402" t="str">
        <f t="shared" si="57"/>
        <v>150000</v>
      </c>
      <c r="N402">
        <f t="shared" si="58"/>
        <v>0</v>
      </c>
      <c r="O402" t="str" cm="1">
        <f t="array" ref="O402">IF(ISERROR(SEARCH("USD ", G402)), Raw [1]Data!S402, TRIM(MID(G402, SEARCH("USD ", G402)+4, SEARCH(" ", G402&amp;" ", SEARCH("USD ", G402)+4) - SEARCH("USD ", G402) - 4)))</f>
        <v>0.2768</v>
      </c>
      <c r="P402">
        <f t="shared" si="59"/>
        <v>41520</v>
      </c>
      <c r="Q402" t="e" cm="1">
        <f t="array" ref="Q402">Raw [1]Data!P402</f>
        <v>#NAME?</v>
      </c>
      <c r="R402" t="e" cm="1">
        <f t="array" ref="R402">Raw [1]Data!Q402</f>
        <v>#NAME?</v>
      </c>
      <c r="S402" t="e" cm="1">
        <f t="array" ref="S402">Raw [1]Data!T402</f>
        <v>#NAME?</v>
      </c>
      <c r="T402" t="e">
        <f t="shared" si="60"/>
        <v>#NAME?</v>
      </c>
      <c r="U402" t="e">
        <f t="shared" si="61"/>
        <v>#NAME?</v>
      </c>
      <c r="V402" t="str">
        <f t="shared" si="62"/>
        <v>Other</v>
      </c>
    </row>
    <row r="403" spans="1:22">
      <c r="A403" s="5" t="s">
        <v>12</v>
      </c>
      <c r="B403" s="2" t="s">
        <v>574</v>
      </c>
      <c r="C403">
        <f t="shared" si="54"/>
        <v>2023</v>
      </c>
      <c r="D403" s="2" t="s">
        <v>14</v>
      </c>
      <c r="E403" s="3" t="s">
        <v>15</v>
      </c>
      <c r="F403" t="str">
        <f t="shared" si="55"/>
        <v>73</v>
      </c>
      <c r="G403" s="2" t="s">
        <v>575</v>
      </c>
      <c r="H403" t="str">
        <f t="shared" si="56"/>
        <v xml:space="preserve">STAINLESS </v>
      </c>
      <c r="I403" t="str" cm="1">
        <f t="array" ref="I403">IFERROR(INDEX(_xlfn.TEXTSPLIT(E403," "),1), "")</f>
        <v>73239990</v>
      </c>
      <c r="J403" t="s">
        <v>2860</v>
      </c>
      <c r="K403" t="str" cm="1">
        <f t="array" ref="K403">IF(ISERROR(SEARCH("QTY:", G403)), IF(ISERROR(SEARCH("TOTAL ", G403)), Raw [1]Data!N403, TRIM(MID(G403, SEARCH("TOTAL ", G403)+6, SEARCH(" ", G403&amp;" ", SEARCH("TOTAL ", G403)+6) - SEARCH("TOTAL ", G403) - 6))), TRIM(MID(G403, SEARCH("QTY:", G403)+4, SEARCH(" ", G403, SEARCH("QTY:", G403)+4) - SEARCH("QTY:", G403) - 4)))</f>
        <v/>
      </c>
      <c r="M403" t="str">
        <f t="shared" si="57"/>
        <v/>
      </c>
      <c r="N403">
        <f t="shared" si="58"/>
        <v>0</v>
      </c>
      <c r="O403" t="str" cm="1">
        <f t="array" ref="O403">IF(ISERROR(SEARCH("USD ", G403)), Raw [1]Data!S403, TRIM(MID(G403, SEARCH("USD ", G403)+4, SEARCH(" ", G403&amp;" ", SEARCH("USD ", G403)+4) - SEARCH("USD ", G403) - 4)))</f>
        <v>1.610</v>
      </c>
      <c r="P403" t="e">
        <f t="shared" si="59"/>
        <v>#VALUE!</v>
      </c>
      <c r="Q403" t="e" cm="1">
        <f t="array" ref="Q403">Raw [1]Data!P403</f>
        <v>#NAME?</v>
      </c>
      <c r="R403" t="e" cm="1">
        <f t="array" ref="R403">Raw [1]Data!Q403</f>
        <v>#NAME?</v>
      </c>
      <c r="S403" t="e" cm="1">
        <f t="array" ref="S403">Raw [1]Data!T403</f>
        <v>#NAME?</v>
      </c>
      <c r="T403" t="e">
        <f t="shared" si="60"/>
        <v>#NAME?</v>
      </c>
      <c r="U403" t="e">
        <f t="shared" si="61"/>
        <v>#NAME?</v>
      </c>
      <c r="V403" t="str">
        <f t="shared" si="62"/>
        <v>Other</v>
      </c>
    </row>
    <row r="404" spans="1:22">
      <c r="A404" s="5" t="s">
        <v>12</v>
      </c>
      <c r="B404" s="2" t="s">
        <v>574</v>
      </c>
      <c r="C404">
        <f t="shared" si="54"/>
        <v>2023</v>
      </c>
      <c r="D404" s="2" t="s">
        <v>14</v>
      </c>
      <c r="E404" s="3" t="s">
        <v>15</v>
      </c>
      <c r="F404" t="str">
        <f t="shared" si="55"/>
        <v>73</v>
      </c>
      <c r="G404" s="2" t="s">
        <v>576</v>
      </c>
      <c r="H404" t="str">
        <f t="shared" si="56"/>
        <v xml:space="preserve">STAINLESS </v>
      </c>
      <c r="I404" t="str" cm="1">
        <f t="array" ref="I404">IFERROR(INDEX(_xlfn.TEXTSPLIT(E404," "),1), "")</f>
        <v>73239990</v>
      </c>
      <c r="J404" t="s">
        <v>2864</v>
      </c>
      <c r="K404" t="str" cm="1">
        <f t="array" ref="K404">IF(ISERROR(SEARCH("QTY:", G404)), IF(ISERROR(SEARCH("TOTAL ", G404)), Raw [1]Data!N404, TRIM(MID(G404, SEARCH("TOTAL ", G404)+6, SEARCH(" ", G404&amp;" ", SEARCH("TOTAL ", G404)+6) - SEARCH("TOTAL ", G404) - 6))), TRIM(MID(G404, SEARCH("QTY:", G404)+4, SEARCH(" ", G404, SEARCH("QTY:", G404)+4) - SEARCH("QTY:", G404) - 4)))</f>
        <v/>
      </c>
      <c r="M404" t="str">
        <f t="shared" si="57"/>
        <v/>
      </c>
      <c r="N404">
        <f t="shared" si="58"/>
        <v>0</v>
      </c>
      <c r="O404" t="str" cm="1">
        <f t="array" ref="O404">IF(ISERROR(SEARCH("USD ", G404)), Raw [1]Data!S404, TRIM(MID(G404, SEARCH("USD ", G404)+4, SEARCH(" ", G404&amp;" ", SEARCH("USD ", G404)+4) - SEARCH("USD ", G404) - 4)))</f>
        <v>1.045</v>
      </c>
      <c r="P404" t="e">
        <f t="shared" si="59"/>
        <v>#VALUE!</v>
      </c>
      <c r="Q404" t="e" cm="1">
        <f t="array" ref="Q404">Raw [1]Data!P404</f>
        <v>#NAME?</v>
      </c>
      <c r="R404" t="e" cm="1">
        <f t="array" ref="R404">Raw [1]Data!Q404</f>
        <v>#NAME?</v>
      </c>
      <c r="S404" t="e" cm="1">
        <f t="array" ref="S404">Raw [1]Data!T404</f>
        <v>#NAME?</v>
      </c>
      <c r="T404" t="e">
        <f t="shared" si="60"/>
        <v>#NAME?</v>
      </c>
      <c r="U404" t="e">
        <f t="shared" si="61"/>
        <v>#NAME?</v>
      </c>
      <c r="V404" t="str">
        <f t="shared" si="62"/>
        <v>Other</v>
      </c>
    </row>
    <row r="405" spans="1:22">
      <c r="A405" s="5" t="s">
        <v>12</v>
      </c>
      <c r="B405" s="2" t="s">
        <v>574</v>
      </c>
      <c r="C405">
        <f t="shared" si="54"/>
        <v>2023</v>
      </c>
      <c r="D405" s="2" t="s">
        <v>14</v>
      </c>
      <c r="E405" s="3" t="s">
        <v>15</v>
      </c>
      <c r="F405" t="str">
        <f t="shared" si="55"/>
        <v>73</v>
      </c>
      <c r="G405" s="2" t="s">
        <v>577</v>
      </c>
      <c r="H405" t="str">
        <f t="shared" si="56"/>
        <v xml:space="preserve">STAINLESS </v>
      </c>
      <c r="I405" t="str" cm="1">
        <f t="array" ref="I405">IFERROR(INDEX(_xlfn.TEXTSPLIT(E405," "),1), "")</f>
        <v>73239990</v>
      </c>
      <c r="J405" t="s">
        <v>2864</v>
      </c>
      <c r="K405" t="str" cm="1">
        <f t="array" ref="K405">IF(ISERROR(SEARCH("QTY:", G405)), IF(ISERROR(SEARCH("TOTAL ", G405)), Raw [1]Data!N405, TRIM(MID(G405, SEARCH("TOTAL ", G405)+6, SEARCH(" ", G405&amp;" ", SEARCH("TOTAL ", G405)+6) - SEARCH("TOTAL ", G405) - 6))), TRIM(MID(G405, SEARCH("QTY:", G405)+4, SEARCH(" ", G405, SEARCH("QTY:", G405)+4) - SEARCH("QTY:", G405) - 4)))</f>
        <v/>
      </c>
      <c r="M405" t="str">
        <f t="shared" si="57"/>
        <v/>
      </c>
      <c r="N405">
        <f t="shared" si="58"/>
        <v>0</v>
      </c>
      <c r="O405" t="str" cm="1">
        <f t="array" ref="O405">IF(ISERROR(SEARCH("USD ", G405)), Raw [1]Data!S405, TRIM(MID(G405, SEARCH("USD ", G405)+4, SEARCH(" ", G405&amp;" ", SEARCH("USD ", G405)+4) - SEARCH("USD ", G405) - 4)))</f>
        <v>1.045</v>
      </c>
      <c r="P405" t="e">
        <f t="shared" si="59"/>
        <v>#VALUE!</v>
      </c>
      <c r="Q405" t="e" cm="1">
        <f t="array" ref="Q405">Raw [1]Data!P405</f>
        <v>#NAME?</v>
      </c>
      <c r="R405" t="e" cm="1">
        <f t="array" ref="R405">Raw [1]Data!Q405</f>
        <v>#NAME?</v>
      </c>
      <c r="S405" t="e" cm="1">
        <f t="array" ref="S405">Raw [1]Data!T405</f>
        <v>#NAME?</v>
      </c>
      <c r="T405" t="e">
        <f t="shared" si="60"/>
        <v>#NAME?</v>
      </c>
      <c r="U405" t="e">
        <f t="shared" si="61"/>
        <v>#NAME?</v>
      </c>
      <c r="V405" t="str">
        <f t="shared" si="62"/>
        <v>Other</v>
      </c>
    </row>
    <row r="406" spans="1:22">
      <c r="A406" s="5" t="s">
        <v>12</v>
      </c>
      <c r="B406" s="2" t="s">
        <v>574</v>
      </c>
      <c r="C406">
        <f t="shared" si="54"/>
        <v>2023</v>
      </c>
      <c r="D406" s="2" t="s">
        <v>14</v>
      </c>
      <c r="E406" s="3" t="s">
        <v>15</v>
      </c>
      <c r="F406" t="str">
        <f t="shared" si="55"/>
        <v>73</v>
      </c>
      <c r="G406" s="2" t="s">
        <v>578</v>
      </c>
      <c r="H406" t="str">
        <f t="shared" si="56"/>
        <v xml:space="preserve">STAINLESS </v>
      </c>
      <c r="I406" t="str" cm="1">
        <f t="array" ref="I406">IFERROR(INDEX(_xlfn.TEXTSPLIT(E406," "),1), "")</f>
        <v>73239990</v>
      </c>
      <c r="J406" t="s">
        <v>2864</v>
      </c>
      <c r="K406" t="str" cm="1">
        <f t="array" ref="K406">IF(ISERROR(SEARCH("QTY:", G406)), IF(ISERROR(SEARCH("TOTAL ", G406)), Raw [1]Data!N406, TRIM(MID(G406, SEARCH("TOTAL ", G406)+6, SEARCH(" ", G406&amp;" ", SEARCH("TOTAL ", G406)+6) - SEARCH("TOTAL ", G406) - 6))), TRIM(MID(G406, SEARCH("QTY:", G406)+4, SEARCH(" ", G406, SEARCH("QTY:", G406)+4) - SEARCH("QTY:", G406) - 4)))</f>
        <v/>
      </c>
      <c r="M406" t="str">
        <f t="shared" si="57"/>
        <v/>
      </c>
      <c r="N406">
        <f t="shared" si="58"/>
        <v>0</v>
      </c>
      <c r="O406" t="str" cm="1">
        <f t="array" ref="O406">IF(ISERROR(SEARCH("USD ", G406)), Raw [1]Data!S406, TRIM(MID(G406, SEARCH("USD ", G406)+4, SEARCH(" ", G406&amp;" ", SEARCH("USD ", G406)+4) - SEARCH("USD ", G406) - 4)))</f>
        <v>1.045</v>
      </c>
      <c r="P406" t="e">
        <f t="shared" si="59"/>
        <v>#VALUE!</v>
      </c>
      <c r="Q406" t="e" cm="1">
        <f t="array" ref="Q406">Raw [1]Data!P406</f>
        <v>#NAME?</v>
      </c>
      <c r="R406" t="e" cm="1">
        <f t="array" ref="R406">Raw [1]Data!Q406</f>
        <v>#NAME?</v>
      </c>
      <c r="S406" t="e" cm="1">
        <f t="array" ref="S406">Raw [1]Data!T406</f>
        <v>#NAME?</v>
      </c>
      <c r="T406" t="e">
        <f t="shared" si="60"/>
        <v>#NAME?</v>
      </c>
      <c r="U406" t="e">
        <f t="shared" si="61"/>
        <v>#NAME?</v>
      </c>
      <c r="V406" t="str">
        <f t="shared" si="62"/>
        <v>Other</v>
      </c>
    </row>
    <row r="407" spans="1:22">
      <c r="A407" s="5" t="s">
        <v>12</v>
      </c>
      <c r="B407" s="2" t="s">
        <v>574</v>
      </c>
      <c r="C407">
        <f t="shared" si="54"/>
        <v>2023</v>
      </c>
      <c r="D407" s="2" t="s">
        <v>14</v>
      </c>
      <c r="E407" s="3" t="s">
        <v>15</v>
      </c>
      <c r="F407" t="str">
        <f t="shared" si="55"/>
        <v>73</v>
      </c>
      <c r="G407" s="2" t="s">
        <v>579</v>
      </c>
      <c r="H407" t="str">
        <f t="shared" si="56"/>
        <v xml:space="preserve">STAINLESS </v>
      </c>
      <c r="I407" t="str" cm="1">
        <f t="array" ref="I407">IFERROR(INDEX(_xlfn.TEXTSPLIT(E407," "),1), "")</f>
        <v>73239990</v>
      </c>
      <c r="J407" t="s">
        <v>2869</v>
      </c>
      <c r="K407" t="str" cm="1">
        <f t="array" ref="K407">IF(ISERROR(SEARCH("QTY:", G407)), IF(ISERROR(SEARCH("TOTAL ", G407)), Raw [1]Data!N407, TRIM(MID(G407, SEARCH("TOTAL ", G407)+6, SEARCH(" ", G407&amp;" ", SEARCH("TOTAL ", G407)+6) - SEARCH("TOTAL ", G407) - 6))), TRIM(MID(G407, SEARCH("QTY:", G407)+4, SEARCH(" ", G407, SEARCH("QTY:", G407)+4) - SEARCH("QTY:", G407) - 4)))</f>
        <v/>
      </c>
      <c r="M407" t="str">
        <f t="shared" si="57"/>
        <v/>
      </c>
      <c r="N407">
        <f t="shared" si="58"/>
        <v>0</v>
      </c>
      <c r="O407" t="str" cm="1">
        <f t="array" ref="O407">IF(ISERROR(SEARCH("USD ", G407)), Raw [1]Data!S407, TRIM(MID(G407, SEARCH("USD ", G407)+4, SEARCH(" ", G407&amp;" ", SEARCH("USD ", G407)+4) - SEARCH("USD ", G407) - 4)))</f>
        <v>1.066</v>
      </c>
      <c r="P407" t="e">
        <f t="shared" si="59"/>
        <v>#VALUE!</v>
      </c>
      <c r="Q407" t="e" cm="1">
        <f t="array" ref="Q407">Raw [1]Data!P407</f>
        <v>#NAME?</v>
      </c>
      <c r="R407" t="e" cm="1">
        <f t="array" ref="R407">Raw [1]Data!Q407</f>
        <v>#NAME?</v>
      </c>
      <c r="S407" t="e" cm="1">
        <f t="array" ref="S407">Raw [1]Data!T407</f>
        <v>#NAME?</v>
      </c>
      <c r="T407" t="e">
        <f t="shared" si="60"/>
        <v>#NAME?</v>
      </c>
      <c r="U407" t="e">
        <f t="shared" si="61"/>
        <v>#NAME?</v>
      </c>
      <c r="V407" t="str">
        <f t="shared" si="62"/>
        <v>Other</v>
      </c>
    </row>
    <row r="408" spans="1:22">
      <c r="A408" s="5" t="s">
        <v>12</v>
      </c>
      <c r="B408" s="2" t="s">
        <v>574</v>
      </c>
      <c r="C408">
        <f t="shared" si="54"/>
        <v>2023</v>
      </c>
      <c r="D408" s="2" t="s">
        <v>14</v>
      </c>
      <c r="E408" s="3" t="s">
        <v>15</v>
      </c>
      <c r="F408" t="str">
        <f t="shared" si="55"/>
        <v>73</v>
      </c>
      <c r="G408" s="2" t="s">
        <v>580</v>
      </c>
      <c r="H408" t="str">
        <f t="shared" si="56"/>
        <v xml:space="preserve">STAINLESS </v>
      </c>
      <c r="I408" t="str" cm="1">
        <f t="array" ref="I408">IFERROR(INDEX(_xlfn.TEXTSPLIT(E408," "),1), "")</f>
        <v>73239990</v>
      </c>
      <c r="J408" t="s">
        <v>2863</v>
      </c>
      <c r="K408" t="str" cm="1">
        <f t="array" ref="K408">IF(ISERROR(SEARCH("QTY:", G408)), IF(ISERROR(SEARCH("TOTAL ", G408)), Raw [1]Data!N408, TRIM(MID(G408, SEARCH("TOTAL ", G408)+6, SEARCH(" ", G408&amp;" ", SEARCH("TOTAL ", G408)+6) - SEARCH("TOTAL ", G408) - 6))), TRIM(MID(G408, SEARCH("QTY:", G408)+4, SEARCH(" ", G408, SEARCH("QTY:", G408)+4) - SEARCH("QTY:", G408) - 4)))</f>
        <v/>
      </c>
      <c r="M408" t="str">
        <f t="shared" si="57"/>
        <v/>
      </c>
      <c r="N408">
        <f t="shared" si="58"/>
        <v>0</v>
      </c>
      <c r="O408" t="str" cm="1">
        <f t="array" ref="O408">IF(ISERROR(SEARCH("USD ", G408)), Raw [1]Data!S408, TRIM(MID(G408, SEARCH("USD ", G408)+4, SEARCH(" ", G408&amp;" ", SEARCH("USD ", G408)+4) - SEARCH("USD ", G408) - 4)))</f>
        <v>0.99</v>
      </c>
      <c r="P408" t="e">
        <f t="shared" si="59"/>
        <v>#VALUE!</v>
      </c>
      <c r="Q408" t="e" cm="1">
        <f t="array" ref="Q408">Raw [1]Data!P408</f>
        <v>#NAME?</v>
      </c>
      <c r="R408" t="e" cm="1">
        <f t="array" ref="R408">Raw [1]Data!Q408</f>
        <v>#NAME?</v>
      </c>
      <c r="S408" t="e" cm="1">
        <f t="array" ref="S408">Raw [1]Data!T408</f>
        <v>#NAME?</v>
      </c>
      <c r="T408" t="e">
        <f t="shared" si="60"/>
        <v>#NAME?</v>
      </c>
      <c r="U408" t="e">
        <f t="shared" si="61"/>
        <v>#NAME?</v>
      </c>
      <c r="V408" t="str">
        <f t="shared" si="62"/>
        <v>Other</v>
      </c>
    </row>
    <row r="409" spans="1:22">
      <c r="A409" s="5" t="s">
        <v>12</v>
      </c>
      <c r="B409" s="2" t="s">
        <v>574</v>
      </c>
      <c r="C409">
        <f t="shared" si="54"/>
        <v>2023</v>
      </c>
      <c r="D409" s="2" t="s">
        <v>14</v>
      </c>
      <c r="E409" s="3" t="s">
        <v>15</v>
      </c>
      <c r="F409" t="str">
        <f t="shared" si="55"/>
        <v>73</v>
      </c>
      <c r="G409" s="2" t="s">
        <v>581</v>
      </c>
      <c r="H409" t="str">
        <f t="shared" si="56"/>
        <v xml:space="preserve">STAINLESS </v>
      </c>
      <c r="I409" t="str" cm="1">
        <f t="array" ref="I409">IFERROR(INDEX(_xlfn.TEXTSPLIT(E409," "),1), "")</f>
        <v>73239990</v>
      </c>
      <c r="J409" t="s">
        <v>2860</v>
      </c>
      <c r="K409" t="str" cm="1">
        <f t="array" ref="K409">IF(ISERROR(SEARCH("QTY:", G409)), IF(ISERROR(SEARCH("TOTAL ", G409)), Raw [1]Data!N409, TRIM(MID(G409, SEARCH("TOTAL ", G409)+6, SEARCH(" ", G409&amp;" ", SEARCH("TOTAL ", G409)+6) - SEARCH("TOTAL ", G409) - 6))), TRIM(MID(G409, SEARCH("QTY:", G409)+4, SEARCH(" ", G409, SEARCH("QTY:", G409)+4) - SEARCH("QTY:", G409) - 4)))</f>
        <v/>
      </c>
      <c r="M409" t="str">
        <f t="shared" si="57"/>
        <v/>
      </c>
      <c r="N409">
        <f t="shared" si="58"/>
        <v>0</v>
      </c>
      <c r="O409" t="str" cm="1">
        <f t="array" ref="O409">IF(ISERROR(SEARCH("USD ", G409)), Raw [1]Data!S409, TRIM(MID(G409, SEARCH("USD ", G409)+4, SEARCH(" ", G409&amp;" ", SEARCH("USD ", G409)+4) - SEARCH("USD ", G409) - 4)))</f>
        <v>1.610</v>
      </c>
      <c r="P409" t="e">
        <f t="shared" si="59"/>
        <v>#VALUE!</v>
      </c>
      <c r="Q409" t="e" cm="1">
        <f t="array" ref="Q409">Raw [1]Data!P409</f>
        <v>#NAME?</v>
      </c>
      <c r="R409" t="e" cm="1">
        <f t="array" ref="R409">Raw [1]Data!Q409</f>
        <v>#NAME?</v>
      </c>
      <c r="S409" t="e" cm="1">
        <f t="array" ref="S409">Raw [1]Data!T409</f>
        <v>#NAME?</v>
      </c>
      <c r="T409" t="e">
        <f t="shared" si="60"/>
        <v>#NAME?</v>
      </c>
      <c r="U409" t="e">
        <f t="shared" si="61"/>
        <v>#NAME?</v>
      </c>
      <c r="V409" t="str">
        <f t="shared" si="62"/>
        <v>Other</v>
      </c>
    </row>
    <row r="410" spans="1:22">
      <c r="A410" s="5" t="s">
        <v>12</v>
      </c>
      <c r="B410" s="2" t="s">
        <v>574</v>
      </c>
      <c r="C410">
        <f t="shared" si="54"/>
        <v>2023</v>
      </c>
      <c r="D410" s="2" t="s">
        <v>14</v>
      </c>
      <c r="E410" s="3" t="s">
        <v>15</v>
      </c>
      <c r="F410" t="str">
        <f t="shared" si="55"/>
        <v>73</v>
      </c>
      <c r="G410" s="2" t="s">
        <v>582</v>
      </c>
      <c r="H410" t="str">
        <f t="shared" si="56"/>
        <v xml:space="preserve">STAINLESS </v>
      </c>
      <c r="I410" t="str" cm="1">
        <f t="array" ref="I410">IFERROR(INDEX(_xlfn.TEXTSPLIT(E410," "),1), "")</f>
        <v>73239990</v>
      </c>
      <c r="J410" t="s">
        <v>2861</v>
      </c>
      <c r="K410" t="str" cm="1">
        <f t="array" ref="K410">IF(ISERROR(SEARCH("QTY:", G410)), IF(ISERROR(SEARCH("TOTAL ", G410)), Raw [1]Data!N410, TRIM(MID(G410, SEARCH("TOTAL ", G410)+6, SEARCH(" ", G410&amp;" ", SEARCH("TOTAL ", G410)+6) - SEARCH("TOTAL ", G410) - 6))), TRIM(MID(G410, SEARCH("QTY:", G410)+4, SEARCH(" ", G410, SEARCH("QTY:", G410)+4) - SEARCH("QTY:", G410) - 4)))</f>
        <v/>
      </c>
      <c r="M410" t="str">
        <f t="shared" si="57"/>
        <v/>
      </c>
      <c r="N410">
        <f t="shared" si="58"/>
        <v>0</v>
      </c>
      <c r="O410" t="str" cm="1">
        <f t="array" ref="O410">IF(ISERROR(SEARCH("USD ", G410)), Raw [1]Data!S410, TRIM(MID(G410, SEARCH("USD ", G410)+4, SEARCH(" ", G410&amp;" ", SEARCH("USD ", G410)+4) - SEARCH("USD ", G410) - 4)))</f>
        <v>1.368</v>
      </c>
      <c r="P410" t="e">
        <f t="shared" si="59"/>
        <v>#VALUE!</v>
      </c>
      <c r="Q410" t="e" cm="1">
        <f t="array" ref="Q410">Raw [1]Data!P410</f>
        <v>#NAME?</v>
      </c>
      <c r="R410" t="e" cm="1">
        <f t="array" ref="R410">Raw [1]Data!Q410</f>
        <v>#NAME?</v>
      </c>
      <c r="S410" t="e" cm="1">
        <f t="array" ref="S410">Raw [1]Data!T410</f>
        <v>#NAME?</v>
      </c>
      <c r="T410" t="e">
        <f t="shared" si="60"/>
        <v>#NAME?</v>
      </c>
      <c r="U410" t="e">
        <f t="shared" si="61"/>
        <v>#NAME?</v>
      </c>
      <c r="V410" t="str">
        <f t="shared" si="62"/>
        <v>Other</v>
      </c>
    </row>
    <row r="411" spans="1:22">
      <c r="A411" s="5" t="s">
        <v>12</v>
      </c>
      <c r="B411" s="2" t="s">
        <v>583</v>
      </c>
      <c r="C411">
        <f t="shared" si="54"/>
        <v>2023</v>
      </c>
      <c r="D411" s="2" t="s">
        <v>14</v>
      </c>
      <c r="E411" s="3" t="s">
        <v>15</v>
      </c>
      <c r="F411" t="str">
        <f t="shared" si="55"/>
        <v>73</v>
      </c>
      <c r="G411" s="2" t="s">
        <v>561</v>
      </c>
      <c r="H411" t="str">
        <f t="shared" si="56"/>
        <v xml:space="preserve">STEEL </v>
      </c>
      <c r="I411" t="str" cm="1">
        <f t="array" ref="I411">IFERROR(INDEX(_xlfn.TEXTSPLIT(E411," "),1), "")</f>
        <v>73239990</v>
      </c>
      <c r="J411" t="s">
        <v>2835</v>
      </c>
      <c r="K411" t="str" cm="1">
        <f t="array" ref="K411">IF(ISERROR(SEARCH("QTY:", G411)), IF(ISERROR(SEARCH("TOTAL ", G411)), Raw [1]Data!N411, TRIM(MID(G411, SEARCH("TOTAL ", G411)+6, SEARCH(" ", G411&amp;" ", SEARCH("TOTAL ", G411)+6) - SEARCH("TOTAL ", G411) - 6))), TRIM(MID(G411, SEARCH("QTY:", G411)+4, SEARCH(" ", G411, SEARCH("QTY:", G411)+4) - SEARCH("QTY:", G411) - 4)))</f>
        <v/>
      </c>
      <c r="M411" t="str">
        <f t="shared" si="57"/>
        <v/>
      </c>
      <c r="N411">
        <f t="shared" si="58"/>
        <v>0</v>
      </c>
      <c r="O411" t="str" cm="1">
        <f t="array" ref="O411">IF(ISERROR(SEARCH("USD ", G411)), Raw [1]Data!S411, TRIM(MID(G411, SEARCH("USD ", G411)+4, SEARCH(" ", G411&amp;" ", SEARCH("USD ", G411)+4) - SEARCH("USD ", G411) - 4)))</f>
        <v>1.86</v>
      </c>
      <c r="P411" t="e">
        <f t="shared" si="59"/>
        <v>#VALUE!</v>
      </c>
      <c r="Q411" t="e" cm="1">
        <f t="array" ref="Q411">Raw [1]Data!P411</f>
        <v>#NAME?</v>
      </c>
      <c r="R411" t="e" cm="1">
        <f t="array" ref="R411">Raw [1]Data!Q411</f>
        <v>#NAME?</v>
      </c>
      <c r="S411" t="e" cm="1">
        <f t="array" ref="S411">Raw [1]Data!T411</f>
        <v>#NAME?</v>
      </c>
      <c r="T411" t="e">
        <f t="shared" si="60"/>
        <v>#NAME?</v>
      </c>
      <c r="U411" t="e">
        <f t="shared" si="61"/>
        <v>#NAME?</v>
      </c>
      <c r="V411" t="str">
        <f t="shared" si="62"/>
        <v>Other</v>
      </c>
    </row>
    <row r="412" spans="1:22">
      <c r="A412" s="5" t="s">
        <v>12</v>
      </c>
      <c r="B412" s="2" t="s">
        <v>583</v>
      </c>
      <c r="C412">
        <f t="shared" si="54"/>
        <v>2023</v>
      </c>
      <c r="D412" s="2" t="s">
        <v>14</v>
      </c>
      <c r="E412" s="3" t="s">
        <v>15</v>
      </c>
      <c r="F412" t="str">
        <f t="shared" si="55"/>
        <v>73</v>
      </c>
      <c r="G412" s="2" t="s">
        <v>584</v>
      </c>
      <c r="H412" t="str">
        <f t="shared" si="56"/>
        <v xml:space="preserve">STEEL </v>
      </c>
      <c r="I412" t="str" cm="1">
        <f t="array" ref="I412">IFERROR(INDEX(_xlfn.TEXTSPLIT(E412," "),1), "")</f>
        <v>73239990</v>
      </c>
      <c r="J412" t="s">
        <v>2835</v>
      </c>
      <c r="K412" t="str" cm="1">
        <f t="array" ref="K412">IF(ISERROR(SEARCH("QTY:", G412)), IF(ISERROR(SEARCH("TOTAL ", G412)), Raw [1]Data!N412, TRIM(MID(G412, SEARCH("TOTAL ", G412)+6, SEARCH(" ", G412&amp;" ", SEARCH("TOTAL ", G412)+6) - SEARCH("TOTAL ", G412) - 6))), TRIM(MID(G412, SEARCH("QTY:", G412)+4, SEARCH(" ", G412, SEARCH("QTY:", G412)+4) - SEARCH("QTY:", G412) - 4)))</f>
        <v/>
      </c>
      <c r="M412" t="str">
        <f t="shared" si="57"/>
        <v/>
      </c>
      <c r="N412">
        <f t="shared" si="58"/>
        <v>0</v>
      </c>
      <c r="O412" t="str" cm="1">
        <f t="array" ref="O412">IF(ISERROR(SEARCH("USD ", G412)), Raw [1]Data!S412, TRIM(MID(G412, SEARCH("USD ", G412)+4, SEARCH(" ", G412&amp;" ", SEARCH("USD ", G412)+4) - SEARCH("USD ", G412) - 4)))</f>
        <v>1.47</v>
      </c>
      <c r="P412" t="e">
        <f t="shared" si="59"/>
        <v>#VALUE!</v>
      </c>
      <c r="Q412" t="e" cm="1">
        <f t="array" ref="Q412">Raw [1]Data!P412</f>
        <v>#NAME?</v>
      </c>
      <c r="R412" t="e" cm="1">
        <f t="array" ref="R412">Raw [1]Data!Q412</f>
        <v>#NAME?</v>
      </c>
      <c r="S412" t="e" cm="1">
        <f t="array" ref="S412">Raw [1]Data!T412</f>
        <v>#NAME?</v>
      </c>
      <c r="T412" t="e">
        <f t="shared" si="60"/>
        <v>#NAME?</v>
      </c>
      <c r="U412" t="e">
        <f t="shared" si="61"/>
        <v>#NAME?</v>
      </c>
      <c r="V412" t="str">
        <f t="shared" si="62"/>
        <v>Other</v>
      </c>
    </row>
    <row r="413" spans="1:22">
      <c r="A413" s="5" t="s">
        <v>12</v>
      </c>
      <c r="B413" s="2" t="s">
        <v>583</v>
      </c>
      <c r="C413">
        <f t="shared" si="54"/>
        <v>2023</v>
      </c>
      <c r="D413" s="2" t="s">
        <v>14</v>
      </c>
      <c r="E413" s="3" t="s">
        <v>15</v>
      </c>
      <c r="F413" t="str">
        <f t="shared" si="55"/>
        <v>73</v>
      </c>
      <c r="G413" s="2" t="s">
        <v>585</v>
      </c>
      <c r="H413" t="str">
        <f t="shared" si="56"/>
        <v xml:space="preserve">STEEL </v>
      </c>
      <c r="I413" t="str" cm="1">
        <f t="array" ref="I413">IFERROR(INDEX(_xlfn.TEXTSPLIT(E413," "),1), "")</f>
        <v>73239990</v>
      </c>
      <c r="J413" t="s">
        <v>2835</v>
      </c>
      <c r="K413" t="str" cm="1">
        <f t="array" ref="K413">IF(ISERROR(SEARCH("QTY:", G413)), IF(ISERROR(SEARCH("TOTAL ", G413)), Raw [1]Data!N413, TRIM(MID(G413, SEARCH("TOTAL ", G413)+6, SEARCH(" ", G413&amp;" ", SEARCH("TOTAL ", G413)+6) - SEARCH("TOTAL ", G413) - 6))), TRIM(MID(G413, SEARCH("QTY:", G413)+4, SEARCH(" ", G413, SEARCH("QTY:", G413)+4) - SEARCH("QTY:", G413) - 4)))</f>
        <v/>
      </c>
      <c r="M413" t="str">
        <f t="shared" si="57"/>
        <v/>
      </c>
      <c r="N413">
        <f t="shared" si="58"/>
        <v>0</v>
      </c>
      <c r="O413" t="str" cm="1">
        <f t="array" ref="O413">IF(ISERROR(SEARCH("USD ", G413)), Raw [1]Data!S413, TRIM(MID(G413, SEARCH("USD ", G413)+4, SEARCH(" ", G413&amp;" ", SEARCH("USD ", G413)+4) - SEARCH("USD ", G413) - 4)))</f>
        <v>3.30</v>
      </c>
      <c r="P413" t="e">
        <f t="shared" si="59"/>
        <v>#VALUE!</v>
      </c>
      <c r="Q413" t="e" cm="1">
        <f t="array" ref="Q413">Raw [1]Data!P413</f>
        <v>#NAME?</v>
      </c>
      <c r="R413" t="e" cm="1">
        <f t="array" ref="R413">Raw [1]Data!Q413</f>
        <v>#NAME?</v>
      </c>
      <c r="S413" t="e" cm="1">
        <f t="array" ref="S413">Raw [1]Data!T413</f>
        <v>#NAME?</v>
      </c>
      <c r="T413" t="e">
        <f t="shared" si="60"/>
        <v>#NAME?</v>
      </c>
      <c r="U413" t="e">
        <f t="shared" si="61"/>
        <v>#NAME?</v>
      </c>
      <c r="V413" t="str">
        <f t="shared" si="62"/>
        <v>Other</v>
      </c>
    </row>
    <row r="414" spans="1:22">
      <c r="A414" s="5" t="s">
        <v>12</v>
      </c>
      <c r="B414" s="2" t="s">
        <v>583</v>
      </c>
      <c r="C414">
        <f t="shared" si="54"/>
        <v>2023</v>
      </c>
      <c r="D414" s="2" t="s">
        <v>14</v>
      </c>
      <c r="E414" s="3" t="s">
        <v>15</v>
      </c>
      <c r="F414" t="str">
        <f t="shared" si="55"/>
        <v>73</v>
      </c>
      <c r="G414" s="2" t="s">
        <v>586</v>
      </c>
      <c r="H414" t="str">
        <f t="shared" si="56"/>
        <v xml:space="preserve">STEEL </v>
      </c>
      <c r="I414" t="str" cm="1">
        <f t="array" ref="I414">IFERROR(INDEX(_xlfn.TEXTSPLIT(E414," "),1), "")</f>
        <v>73239990</v>
      </c>
      <c r="J414" t="s">
        <v>2835</v>
      </c>
      <c r="K414" t="str" cm="1">
        <f t="array" ref="K414">IF(ISERROR(SEARCH("QTY:", G414)), IF(ISERROR(SEARCH("TOTAL ", G414)), Raw [1]Data!N414, TRIM(MID(G414, SEARCH("TOTAL ", G414)+6, SEARCH(" ", G414&amp;" ", SEARCH("TOTAL ", G414)+6) - SEARCH("TOTAL ", G414) - 6))), TRIM(MID(G414, SEARCH("QTY:", G414)+4, SEARCH(" ", G414, SEARCH("QTY:", G414)+4) - SEARCH("QTY:", G414) - 4)))</f>
        <v/>
      </c>
      <c r="M414" t="str">
        <f t="shared" si="57"/>
        <v/>
      </c>
      <c r="N414">
        <f t="shared" si="58"/>
        <v>0</v>
      </c>
      <c r="O414" t="str" cm="1">
        <f t="array" ref="O414">IF(ISERROR(SEARCH("USD ", G414)), Raw [1]Data!S414, TRIM(MID(G414, SEARCH("USD ", G414)+4, SEARCH(" ", G414&amp;" ", SEARCH("USD ", G414)+4) - SEARCH("USD ", G414) - 4)))</f>
        <v>0.90</v>
      </c>
      <c r="P414" t="e">
        <f t="shared" si="59"/>
        <v>#VALUE!</v>
      </c>
      <c r="Q414" t="e" cm="1">
        <f t="array" ref="Q414">Raw [1]Data!P414</f>
        <v>#NAME?</v>
      </c>
      <c r="R414" t="e" cm="1">
        <f t="array" ref="R414">Raw [1]Data!Q414</f>
        <v>#NAME?</v>
      </c>
      <c r="S414" t="e" cm="1">
        <f t="array" ref="S414">Raw [1]Data!T414</f>
        <v>#NAME?</v>
      </c>
      <c r="T414" t="e">
        <f t="shared" si="60"/>
        <v>#NAME?</v>
      </c>
      <c r="U414" t="e">
        <f t="shared" si="61"/>
        <v>#NAME?</v>
      </c>
      <c r="V414" t="str">
        <f t="shared" si="62"/>
        <v>Other</v>
      </c>
    </row>
    <row r="415" spans="1:22">
      <c r="A415" s="5" t="s">
        <v>12</v>
      </c>
      <c r="B415" s="2" t="s">
        <v>583</v>
      </c>
      <c r="C415">
        <f t="shared" si="54"/>
        <v>2023</v>
      </c>
      <c r="D415" s="2" t="s">
        <v>14</v>
      </c>
      <c r="E415" s="3" t="s">
        <v>15</v>
      </c>
      <c r="F415" t="str">
        <f t="shared" si="55"/>
        <v>73</v>
      </c>
      <c r="G415" s="2" t="s">
        <v>587</v>
      </c>
      <c r="H415" t="str">
        <f t="shared" si="56"/>
        <v xml:space="preserve">STEEL </v>
      </c>
      <c r="I415" t="str" cm="1">
        <f t="array" ref="I415">IFERROR(INDEX(_xlfn.TEXTSPLIT(E415," "),1), "")</f>
        <v>73239990</v>
      </c>
      <c r="J415" t="s">
        <v>2835</v>
      </c>
      <c r="K415" t="str" cm="1">
        <f t="array" ref="K415">IF(ISERROR(SEARCH("QTY:", G415)), IF(ISERROR(SEARCH("TOTAL ", G415)), Raw [1]Data!N415, TRIM(MID(G415, SEARCH("TOTAL ", G415)+6, SEARCH(" ", G415&amp;" ", SEARCH("TOTAL ", G415)+6) - SEARCH("TOTAL ", G415) - 6))), TRIM(MID(G415, SEARCH("QTY:", G415)+4, SEARCH(" ", G415, SEARCH("QTY:", G415)+4) - SEARCH("QTY:", G415) - 4)))</f>
        <v/>
      </c>
      <c r="M415" t="str">
        <f t="shared" si="57"/>
        <v/>
      </c>
      <c r="N415">
        <f t="shared" si="58"/>
        <v>0</v>
      </c>
      <c r="O415" t="str" cm="1">
        <f t="array" ref="O415">IF(ISERROR(SEARCH("USD ", G415)), Raw [1]Data!S415, TRIM(MID(G415, SEARCH("USD ", G415)+4, SEARCH(" ", G415&amp;" ", SEARCH("USD ", G415)+4) - SEARCH("USD ", G415) - 4)))</f>
        <v>1.61</v>
      </c>
      <c r="P415" t="e">
        <f t="shared" si="59"/>
        <v>#VALUE!</v>
      </c>
      <c r="Q415" t="e" cm="1">
        <f t="array" ref="Q415">Raw [1]Data!P415</f>
        <v>#NAME?</v>
      </c>
      <c r="R415" t="e" cm="1">
        <f t="array" ref="R415">Raw [1]Data!Q415</f>
        <v>#NAME?</v>
      </c>
      <c r="S415" t="e" cm="1">
        <f t="array" ref="S415">Raw [1]Data!T415</f>
        <v>#NAME?</v>
      </c>
      <c r="T415" t="e">
        <f t="shared" si="60"/>
        <v>#NAME?</v>
      </c>
      <c r="U415" t="e">
        <f t="shared" si="61"/>
        <v>#NAME?</v>
      </c>
      <c r="V415" t="str">
        <f t="shared" si="62"/>
        <v>Other</v>
      </c>
    </row>
    <row r="416" spans="1:22">
      <c r="A416" s="5" t="s">
        <v>12</v>
      </c>
      <c r="B416" s="2" t="s">
        <v>583</v>
      </c>
      <c r="C416">
        <f t="shared" si="54"/>
        <v>2023</v>
      </c>
      <c r="D416" s="2" t="s">
        <v>14</v>
      </c>
      <c r="E416" s="3" t="s">
        <v>15</v>
      </c>
      <c r="F416" t="str">
        <f t="shared" si="55"/>
        <v>73</v>
      </c>
      <c r="G416" s="2" t="s">
        <v>588</v>
      </c>
      <c r="H416" t="str">
        <f t="shared" si="56"/>
        <v xml:space="preserve">STAINLESS </v>
      </c>
      <c r="I416" t="str" cm="1">
        <f t="array" ref="I416">IFERROR(INDEX(_xlfn.TEXTSPLIT(E416," "),1), "")</f>
        <v>73239990</v>
      </c>
      <c r="J416" t="s">
        <v>2870</v>
      </c>
      <c r="K416" t="str" cm="1">
        <f t="array" ref="K416">IF(ISERROR(SEARCH("QTY:", G416)), IF(ISERROR(SEARCH("TOTAL ", G416)), Raw [1]Data!N416, TRIM(MID(G416, SEARCH("TOTAL ", G416)+6, SEARCH(" ", G416&amp;" ", SEARCH("TOTAL ", G416)+6) - SEARCH("TOTAL ", G416) - 6))), TRIM(MID(G416, SEARCH("QTY:", G416)+4, SEARCH(" ", G416, SEARCH("QTY:", G416)+4) - SEARCH("QTY:", G416) - 4)))</f>
        <v/>
      </c>
      <c r="M416" t="str">
        <f t="shared" si="57"/>
        <v/>
      </c>
      <c r="N416">
        <f t="shared" si="58"/>
        <v>0</v>
      </c>
      <c r="O416" t="str" cm="1">
        <f t="array" ref="O416">IF(ISERROR(SEARCH("USD ", G416)), Raw [1]Data!S416, TRIM(MID(G416, SEARCH("USD ", G416)+4, SEARCH(" ", G416&amp;" ", SEARCH("USD ", G416)+4) - SEARCH("USD ", G416) - 4)))</f>
        <v>0.88</v>
      </c>
      <c r="P416" t="e">
        <f t="shared" si="59"/>
        <v>#VALUE!</v>
      </c>
      <c r="Q416" t="e" cm="1">
        <f t="array" ref="Q416">Raw [1]Data!P416</f>
        <v>#NAME?</v>
      </c>
      <c r="R416" t="e" cm="1">
        <f t="array" ref="R416">Raw [1]Data!Q416</f>
        <v>#NAME?</v>
      </c>
      <c r="S416" t="e" cm="1">
        <f t="array" ref="S416">Raw [1]Data!T416</f>
        <v>#NAME?</v>
      </c>
      <c r="T416" t="e">
        <f t="shared" si="60"/>
        <v>#NAME?</v>
      </c>
      <c r="U416" t="e">
        <f t="shared" si="61"/>
        <v>#NAME?</v>
      </c>
      <c r="V416" t="str">
        <f t="shared" si="62"/>
        <v>Other</v>
      </c>
    </row>
    <row r="417" spans="1:22">
      <c r="A417" s="5" t="s">
        <v>12</v>
      </c>
      <c r="B417" s="2" t="s">
        <v>583</v>
      </c>
      <c r="C417">
        <f t="shared" si="54"/>
        <v>2023</v>
      </c>
      <c r="D417" s="2" t="s">
        <v>14</v>
      </c>
      <c r="E417" s="3" t="s">
        <v>15</v>
      </c>
      <c r="F417" t="str">
        <f t="shared" si="55"/>
        <v>73</v>
      </c>
      <c r="G417" s="2" t="s">
        <v>589</v>
      </c>
      <c r="H417" t="str">
        <f t="shared" si="56"/>
        <v xml:space="preserve">STAINLESS </v>
      </c>
      <c r="I417" t="str" cm="1">
        <f t="array" ref="I417">IFERROR(INDEX(_xlfn.TEXTSPLIT(E417," "),1), "")</f>
        <v>73239990</v>
      </c>
      <c r="J417" t="s">
        <v>2870</v>
      </c>
      <c r="K417" t="str" cm="1">
        <f t="array" ref="K417">IF(ISERROR(SEARCH("QTY:", G417)), IF(ISERROR(SEARCH("TOTAL ", G417)), Raw [1]Data!N417, TRIM(MID(G417, SEARCH("TOTAL ", G417)+6, SEARCH(" ", G417&amp;" ", SEARCH("TOTAL ", G417)+6) - SEARCH("TOTAL ", G417) - 6))), TRIM(MID(G417, SEARCH("QTY:", G417)+4, SEARCH(" ", G417, SEARCH("QTY:", G417)+4) - SEARCH("QTY:", G417) - 4)))</f>
        <v/>
      </c>
      <c r="M417" t="str">
        <f t="shared" si="57"/>
        <v/>
      </c>
      <c r="N417">
        <f t="shared" si="58"/>
        <v>0</v>
      </c>
      <c r="O417" t="str" cm="1">
        <f t="array" ref="O417">IF(ISERROR(SEARCH("USD ", G417)), Raw [1]Data!S417, TRIM(MID(G417, SEARCH("USD ", G417)+4, SEARCH(" ", G417&amp;" ", SEARCH("USD ", G417)+4) - SEARCH("USD ", G417) - 4)))</f>
        <v>0.88</v>
      </c>
      <c r="P417" t="e">
        <f t="shared" si="59"/>
        <v>#VALUE!</v>
      </c>
      <c r="Q417" t="e" cm="1">
        <f t="array" ref="Q417">Raw [1]Data!P417</f>
        <v>#NAME?</v>
      </c>
      <c r="R417" t="e" cm="1">
        <f t="array" ref="R417">Raw [1]Data!Q417</f>
        <v>#NAME?</v>
      </c>
      <c r="S417" t="e" cm="1">
        <f t="array" ref="S417">Raw [1]Data!T417</f>
        <v>#NAME?</v>
      </c>
      <c r="T417" t="e">
        <f t="shared" si="60"/>
        <v>#NAME?</v>
      </c>
      <c r="U417" t="e">
        <f t="shared" si="61"/>
        <v>#NAME?</v>
      </c>
      <c r="V417" t="str">
        <f t="shared" si="62"/>
        <v>Other</v>
      </c>
    </row>
    <row r="418" spans="1:22">
      <c r="A418" s="5" t="s">
        <v>12</v>
      </c>
      <c r="B418" s="2" t="s">
        <v>590</v>
      </c>
      <c r="C418">
        <f t="shared" si="54"/>
        <v>2023</v>
      </c>
      <c r="D418" s="2" t="s">
        <v>14</v>
      </c>
      <c r="E418" s="3" t="s">
        <v>15</v>
      </c>
      <c r="F418" t="str">
        <f t="shared" si="55"/>
        <v>73</v>
      </c>
      <c r="G418" s="2" t="s">
        <v>591</v>
      </c>
      <c r="H418" t="str">
        <f t="shared" si="56"/>
        <v xml:space="preserve">AM-515 </v>
      </c>
      <c r="I418" t="str" cm="1">
        <f t="array" ref="I418">IFERROR(INDEX(_xlfn.TEXTSPLIT(E418," "),1), "")</f>
        <v>73239990</v>
      </c>
      <c r="J418" t="s">
        <v>2835</v>
      </c>
      <c r="K418" t="str" cm="1">
        <f t="array" ref="K418">IF(ISERROR(SEARCH("QTY:", G418)), IF(ISERROR(SEARCH("TOTAL ", G418)), Raw [1]Data!N418, TRIM(MID(G418, SEARCH("TOTAL ", G418)+6, SEARCH(" ", G418&amp;" ", SEARCH("TOTAL ", G418)+6) - SEARCH("TOTAL ", G418) - 6))), TRIM(MID(G418, SEARCH("QTY:", G418)+4, SEARCH(" ", G418, SEARCH("QTY:", G418)+4) - SEARCH("QTY:", G418) - 4)))</f>
        <v>360</v>
      </c>
      <c r="M418" t="str">
        <f t="shared" si="57"/>
        <v>360</v>
      </c>
      <c r="N418">
        <f t="shared" si="58"/>
        <v>0</v>
      </c>
      <c r="O418" t="str" cm="1">
        <f t="array" ref="O418">IF(ISERROR(SEARCH("USD ", G418)), Raw [1]Data!S418, TRIM(MID(G418, SEARCH("USD ", G418)+4, SEARCH(" ", G418&amp;" ", SEARCH("USD ", G418)+4) - SEARCH("USD ", G418) - 4)))</f>
        <v>2.206</v>
      </c>
      <c r="P418">
        <f t="shared" si="59"/>
        <v>794.16</v>
      </c>
      <c r="Q418" t="e" cm="1">
        <f t="array" ref="Q418">Raw [1]Data!P418</f>
        <v>#NAME?</v>
      </c>
      <c r="R418" t="e" cm="1">
        <f t="array" ref="R418">Raw [1]Data!Q418</f>
        <v>#NAME?</v>
      </c>
      <c r="S418" t="e" cm="1">
        <f t="array" ref="S418">Raw [1]Data!T418</f>
        <v>#NAME?</v>
      </c>
      <c r="T418" t="e">
        <f t="shared" si="60"/>
        <v>#NAME?</v>
      </c>
      <c r="U418" t="e">
        <f t="shared" si="61"/>
        <v>#NAME?</v>
      </c>
      <c r="V418" t="str">
        <f t="shared" si="62"/>
        <v>Other</v>
      </c>
    </row>
    <row r="419" spans="1:22">
      <c r="A419" s="5" t="s">
        <v>12</v>
      </c>
      <c r="B419" s="2" t="s">
        <v>590</v>
      </c>
      <c r="C419">
        <f t="shared" si="54"/>
        <v>2023</v>
      </c>
      <c r="D419" s="2" t="s">
        <v>14</v>
      </c>
      <c r="E419" s="3" t="s">
        <v>15</v>
      </c>
      <c r="F419" t="str">
        <f t="shared" si="55"/>
        <v>73</v>
      </c>
      <c r="G419" s="2" t="s">
        <v>592</v>
      </c>
      <c r="H419" t="str">
        <f t="shared" si="56"/>
        <v xml:space="preserve">AM-514 </v>
      </c>
      <c r="I419" t="str" cm="1">
        <f t="array" ref="I419">IFERROR(INDEX(_xlfn.TEXTSPLIT(E419," "),1), "")</f>
        <v>73239990</v>
      </c>
      <c r="J419" t="s">
        <v>2835</v>
      </c>
      <c r="K419" t="str" cm="1">
        <f t="array" ref="K419">IF(ISERROR(SEARCH("QTY:", G419)), IF(ISERROR(SEARCH("TOTAL ", G419)), Raw [1]Data!N419, TRIM(MID(G419, SEARCH("TOTAL ", G419)+6, SEARCH(" ", G419&amp;" ", SEARCH("TOTAL ", G419)+6) - SEARCH("TOTAL ", G419) - 6))), TRIM(MID(G419, SEARCH("QTY:", G419)+4, SEARCH(" ", G419, SEARCH("QTY:", G419)+4) - SEARCH("QTY:", G419) - 4)))</f>
        <v>480</v>
      </c>
      <c r="M419" t="str">
        <f t="shared" si="57"/>
        <v>480</v>
      </c>
      <c r="N419">
        <f t="shared" si="58"/>
        <v>0</v>
      </c>
      <c r="O419" t="str" cm="1">
        <f t="array" ref="O419">IF(ISERROR(SEARCH("USD ", G419)), Raw [1]Data!S419, TRIM(MID(G419, SEARCH("USD ", G419)+4, SEARCH(" ", G419&amp;" ", SEARCH("USD ", G419)+4) - SEARCH("USD ", G419) - 4)))</f>
        <v>1.698</v>
      </c>
      <c r="P419">
        <f t="shared" si="59"/>
        <v>815.04</v>
      </c>
      <c r="Q419" t="e" cm="1">
        <f t="array" ref="Q419">Raw [1]Data!P419</f>
        <v>#NAME?</v>
      </c>
      <c r="R419" t="e" cm="1">
        <f t="array" ref="R419">Raw [1]Data!Q419</f>
        <v>#NAME?</v>
      </c>
      <c r="S419" t="e" cm="1">
        <f t="array" ref="S419">Raw [1]Data!T419</f>
        <v>#NAME?</v>
      </c>
      <c r="T419" t="e">
        <f t="shared" si="60"/>
        <v>#NAME?</v>
      </c>
      <c r="U419" t="e">
        <f t="shared" si="61"/>
        <v>#NAME?</v>
      </c>
      <c r="V419" t="str">
        <f t="shared" si="62"/>
        <v>Other</v>
      </c>
    </row>
    <row r="420" spans="1:22">
      <c r="A420" s="5" t="s">
        <v>12</v>
      </c>
      <c r="B420" s="2" t="s">
        <v>593</v>
      </c>
      <c r="C420">
        <f t="shared" si="54"/>
        <v>2023</v>
      </c>
      <c r="D420" s="2" t="s">
        <v>14</v>
      </c>
      <c r="E420" s="3" t="s">
        <v>15</v>
      </c>
      <c r="F420" t="str">
        <f t="shared" si="55"/>
        <v>73</v>
      </c>
      <c r="G420" s="2" t="s">
        <v>594</v>
      </c>
      <c r="H420" t="str">
        <f t="shared" si="56"/>
        <v xml:space="preserve">STAINLESS </v>
      </c>
      <c r="I420" t="str" cm="1">
        <f t="array" ref="I420">IFERROR(INDEX(_xlfn.TEXTSPLIT(E420," "),1), "")</f>
        <v>73239990</v>
      </c>
      <c r="J420" t="s">
        <v>2863</v>
      </c>
      <c r="K420" t="str" cm="1">
        <f t="array" ref="K420">IF(ISERROR(SEARCH("QTY:", G420)), IF(ISERROR(SEARCH("TOTAL ", G420)), Raw [1]Data!N420, TRIM(MID(G420, SEARCH("TOTAL ", G420)+6, SEARCH(" ", G420&amp;" ", SEARCH("TOTAL ", G420)+6) - SEARCH("TOTAL ", G420) - 6))), TRIM(MID(G420, SEARCH("QTY:", G420)+4, SEARCH(" ", G420, SEARCH("QTY:", G420)+4) - SEARCH("QTY:", G420) - 4)))</f>
        <v/>
      </c>
      <c r="M420" t="str">
        <f t="shared" si="57"/>
        <v/>
      </c>
      <c r="N420">
        <f t="shared" si="58"/>
        <v>0</v>
      </c>
      <c r="O420" t="str" cm="1">
        <f t="array" ref="O420">IF(ISERROR(SEARCH("USD ", G420)), Raw [1]Data!S420, TRIM(MID(G420, SEARCH("USD ", G420)+4, SEARCH(" ", G420&amp;" ", SEARCH("USD ", G420)+4) - SEARCH("USD ", G420) - 4)))</f>
        <v>0.99</v>
      </c>
      <c r="P420" t="e">
        <f t="shared" si="59"/>
        <v>#VALUE!</v>
      </c>
      <c r="Q420" t="e" cm="1">
        <f t="array" ref="Q420">Raw [1]Data!P420</f>
        <v>#NAME?</v>
      </c>
      <c r="R420" t="e" cm="1">
        <f t="array" ref="R420">Raw [1]Data!Q420</f>
        <v>#NAME?</v>
      </c>
      <c r="S420" t="e" cm="1">
        <f t="array" ref="S420">Raw [1]Data!T420</f>
        <v>#NAME?</v>
      </c>
      <c r="T420" t="e">
        <f t="shared" si="60"/>
        <v>#NAME?</v>
      </c>
      <c r="U420" t="e">
        <f t="shared" si="61"/>
        <v>#NAME?</v>
      </c>
      <c r="V420" t="str">
        <f t="shared" si="62"/>
        <v>Other</v>
      </c>
    </row>
    <row r="421" spans="1:22">
      <c r="A421" s="5" t="s">
        <v>12</v>
      </c>
      <c r="B421" s="2" t="s">
        <v>593</v>
      </c>
      <c r="C421">
        <f t="shared" si="54"/>
        <v>2023</v>
      </c>
      <c r="D421" s="2" t="s">
        <v>14</v>
      </c>
      <c r="E421" s="3" t="s">
        <v>15</v>
      </c>
      <c r="F421" t="str">
        <f t="shared" si="55"/>
        <v>73</v>
      </c>
      <c r="G421" s="2" t="s">
        <v>595</v>
      </c>
      <c r="H421" t="str">
        <f t="shared" si="56"/>
        <v xml:space="preserve">STEEL </v>
      </c>
      <c r="I421" t="str" cm="1">
        <f t="array" ref="I421">IFERROR(INDEX(_xlfn.TEXTSPLIT(E421," "),1), "")</f>
        <v>73239990</v>
      </c>
      <c r="J421" t="s">
        <v>2835</v>
      </c>
      <c r="K421" t="str" cm="1">
        <f t="array" ref="K421">IF(ISERROR(SEARCH("QTY:", G421)), IF(ISERROR(SEARCH("TOTAL ", G421)), Raw [1]Data!N421, TRIM(MID(G421, SEARCH("TOTAL ", G421)+6, SEARCH(" ", G421&amp;" ", SEARCH("TOTAL ", G421)+6) - SEARCH("TOTAL ", G421) - 6))), TRIM(MID(G421, SEARCH("QTY:", G421)+4, SEARCH(" ", G421, SEARCH("QTY:", G421)+4) - SEARCH("QTY:", G421) - 4)))</f>
        <v/>
      </c>
      <c r="M421" t="str">
        <f t="shared" si="57"/>
        <v/>
      </c>
      <c r="N421">
        <f t="shared" si="58"/>
        <v>0</v>
      </c>
      <c r="O421" t="str" cm="1">
        <f t="array" ref="O421">IF(ISERROR(SEARCH("USD ", G421)), Raw [1]Data!S421, TRIM(MID(G421, SEARCH("USD ", G421)+4, SEARCH(" ", G421&amp;" ", SEARCH("USD ", G421)+4) - SEARCH("USD ", G421) - 4)))</f>
        <v>1.86</v>
      </c>
      <c r="P421" t="e">
        <f t="shared" si="59"/>
        <v>#VALUE!</v>
      </c>
      <c r="Q421" t="e" cm="1">
        <f t="array" ref="Q421">Raw [1]Data!P421</f>
        <v>#NAME?</v>
      </c>
      <c r="R421" t="e" cm="1">
        <f t="array" ref="R421">Raw [1]Data!Q421</f>
        <v>#NAME?</v>
      </c>
      <c r="S421" t="e" cm="1">
        <f t="array" ref="S421">Raw [1]Data!T421</f>
        <v>#NAME?</v>
      </c>
      <c r="T421" t="e">
        <f t="shared" si="60"/>
        <v>#NAME?</v>
      </c>
      <c r="U421" t="e">
        <f t="shared" si="61"/>
        <v>#NAME?</v>
      </c>
      <c r="V421" t="str">
        <f t="shared" si="62"/>
        <v>Other</v>
      </c>
    </row>
    <row r="422" spans="1:22">
      <c r="A422" s="5" t="s">
        <v>12</v>
      </c>
      <c r="B422" s="2" t="s">
        <v>593</v>
      </c>
      <c r="C422">
        <f t="shared" si="54"/>
        <v>2023</v>
      </c>
      <c r="D422" s="2" t="s">
        <v>14</v>
      </c>
      <c r="E422" s="3" t="s">
        <v>15</v>
      </c>
      <c r="F422" t="str">
        <f t="shared" si="55"/>
        <v>73</v>
      </c>
      <c r="G422" s="2" t="s">
        <v>596</v>
      </c>
      <c r="H422" t="str">
        <f t="shared" si="56"/>
        <v xml:space="preserve">STEEL </v>
      </c>
      <c r="I422" t="str" cm="1">
        <f t="array" ref="I422">IFERROR(INDEX(_xlfn.TEXTSPLIT(E422," "),1), "")</f>
        <v>73239990</v>
      </c>
      <c r="J422" t="s">
        <v>2835</v>
      </c>
      <c r="K422" t="str" cm="1">
        <f t="array" ref="K422">IF(ISERROR(SEARCH("QTY:", G422)), IF(ISERROR(SEARCH("TOTAL ", G422)), Raw [1]Data!N422, TRIM(MID(G422, SEARCH("TOTAL ", G422)+6, SEARCH(" ", G422&amp;" ", SEARCH("TOTAL ", G422)+6) - SEARCH("TOTAL ", G422) - 6))), TRIM(MID(G422, SEARCH("QTY:", G422)+4, SEARCH(" ", G422, SEARCH("QTY:", G422)+4) - SEARCH("QTY:", G422) - 4)))</f>
        <v/>
      </c>
      <c r="M422" t="str">
        <f t="shared" si="57"/>
        <v/>
      </c>
      <c r="N422">
        <f t="shared" si="58"/>
        <v>0</v>
      </c>
      <c r="O422" t="str" cm="1">
        <f t="array" ref="O422">IF(ISERROR(SEARCH("USD ", G422)), Raw [1]Data!S422, TRIM(MID(G422, SEARCH("USD ", G422)+4, SEARCH(" ", G422&amp;" ", SEARCH("USD ", G422)+4) - SEARCH("USD ", G422) - 4)))</f>
        <v>2.320</v>
      </c>
      <c r="P422" t="e">
        <f t="shared" si="59"/>
        <v>#VALUE!</v>
      </c>
      <c r="Q422" t="e" cm="1">
        <f t="array" ref="Q422">Raw [1]Data!P422</f>
        <v>#NAME?</v>
      </c>
      <c r="R422" t="e" cm="1">
        <f t="array" ref="R422">Raw [1]Data!Q422</f>
        <v>#NAME?</v>
      </c>
      <c r="S422" t="e" cm="1">
        <f t="array" ref="S422">Raw [1]Data!T422</f>
        <v>#NAME?</v>
      </c>
      <c r="T422" t="e">
        <f t="shared" si="60"/>
        <v>#NAME?</v>
      </c>
      <c r="U422" t="e">
        <f t="shared" si="61"/>
        <v>#NAME?</v>
      </c>
      <c r="V422" t="str">
        <f t="shared" si="62"/>
        <v>Other</v>
      </c>
    </row>
    <row r="423" spans="1:22">
      <c r="A423" s="5" t="s">
        <v>12</v>
      </c>
      <c r="B423" s="2" t="s">
        <v>597</v>
      </c>
      <c r="C423">
        <f t="shared" si="54"/>
        <v>2023</v>
      </c>
      <c r="D423" s="2" t="s">
        <v>14</v>
      </c>
      <c r="E423" s="3" t="s">
        <v>15</v>
      </c>
      <c r="F423" t="str">
        <f t="shared" si="55"/>
        <v>73</v>
      </c>
      <c r="G423" s="2" t="s">
        <v>598</v>
      </c>
      <c r="H423" t="str">
        <f t="shared" si="56"/>
        <v xml:space="preserve">STAINLESS </v>
      </c>
      <c r="I423" t="str" cm="1">
        <f t="array" ref="I423">IFERROR(INDEX(_xlfn.TEXTSPLIT(E423," "),1), "")</f>
        <v>73239990</v>
      </c>
      <c r="J423" t="s">
        <v>2864</v>
      </c>
      <c r="K423" t="str" cm="1">
        <f t="array" ref="K423">IF(ISERROR(SEARCH("QTY:", G423)), IF(ISERROR(SEARCH("TOTAL ", G423)), Raw [1]Data!N423, TRIM(MID(G423, SEARCH("TOTAL ", G423)+6, SEARCH(" ", G423&amp;" ", SEARCH("TOTAL ", G423)+6) - SEARCH("TOTAL ", G423) - 6))), TRIM(MID(G423, SEARCH("QTY:", G423)+4, SEARCH(" ", G423, SEARCH("QTY:", G423)+4) - SEARCH("QTY:", G423) - 4)))</f>
        <v/>
      </c>
      <c r="M423" t="str">
        <f t="shared" si="57"/>
        <v/>
      </c>
      <c r="N423">
        <f t="shared" si="58"/>
        <v>0</v>
      </c>
      <c r="O423" t="str" cm="1">
        <f t="array" ref="O423">IF(ISERROR(SEARCH("USD ", G423)), Raw [1]Data!S423, TRIM(MID(G423, SEARCH("USD ", G423)+4, SEARCH(" ", G423&amp;" ", SEARCH("USD ", G423)+4) - SEARCH("USD ", G423) - 4)))</f>
        <v>1.045</v>
      </c>
      <c r="P423" t="e">
        <f t="shared" si="59"/>
        <v>#VALUE!</v>
      </c>
      <c r="Q423" t="e" cm="1">
        <f t="array" ref="Q423">Raw [1]Data!P423</f>
        <v>#NAME?</v>
      </c>
      <c r="R423" t="e" cm="1">
        <f t="array" ref="R423">Raw [1]Data!Q423</f>
        <v>#NAME?</v>
      </c>
      <c r="S423" t="e" cm="1">
        <f t="array" ref="S423">Raw [1]Data!T423</f>
        <v>#NAME?</v>
      </c>
      <c r="T423" t="e">
        <f t="shared" si="60"/>
        <v>#NAME?</v>
      </c>
      <c r="U423" t="e">
        <f t="shared" si="61"/>
        <v>#NAME?</v>
      </c>
      <c r="V423" t="str">
        <f t="shared" si="62"/>
        <v>Other</v>
      </c>
    </row>
    <row r="424" spans="1:22">
      <c r="A424" s="5" t="s">
        <v>12</v>
      </c>
      <c r="B424" s="2" t="s">
        <v>597</v>
      </c>
      <c r="C424">
        <f t="shared" si="54"/>
        <v>2023</v>
      </c>
      <c r="D424" s="2" t="s">
        <v>14</v>
      </c>
      <c r="E424" s="3" t="s">
        <v>15</v>
      </c>
      <c r="F424" t="str">
        <f t="shared" si="55"/>
        <v>73</v>
      </c>
      <c r="G424" s="2" t="s">
        <v>599</v>
      </c>
      <c r="H424" t="str">
        <f t="shared" si="56"/>
        <v xml:space="preserve">STAINLESS </v>
      </c>
      <c r="I424" t="str" cm="1">
        <f t="array" ref="I424">IFERROR(INDEX(_xlfn.TEXTSPLIT(E424," "),1), "")</f>
        <v>73239990</v>
      </c>
      <c r="J424" t="s">
        <v>2835</v>
      </c>
      <c r="K424" t="str" cm="1">
        <f t="array" ref="K424">IF(ISERROR(SEARCH("QTY:", G424)), IF(ISERROR(SEARCH("TOTAL ", G424)), Raw [1]Data!N424, TRIM(MID(G424, SEARCH("TOTAL ", G424)+6, SEARCH(" ", G424&amp;" ", SEARCH("TOTAL ", G424)+6) - SEARCH("TOTAL ", G424) - 6))), TRIM(MID(G424, SEARCH("QTY:", G424)+4, SEARCH(" ", G424, SEARCH("QTY:", G424)+4) - SEARCH("QTY:", G424) - 4)))</f>
        <v/>
      </c>
      <c r="M424" t="str">
        <f t="shared" si="57"/>
        <v/>
      </c>
      <c r="N424">
        <f t="shared" si="58"/>
        <v>0</v>
      </c>
      <c r="O424" t="str" cm="1">
        <f t="array" ref="O424">IF(ISERROR(SEARCH("USD ", G424)), Raw [1]Data!S424, TRIM(MID(G424, SEARCH("USD ", G424)+4, SEARCH(" ", G424&amp;" ", SEARCH("USD ", G424)+4) - SEARCH("USD ", G424) - 4)))</f>
        <v>1.128</v>
      </c>
      <c r="P424" t="e">
        <f t="shared" si="59"/>
        <v>#VALUE!</v>
      </c>
      <c r="Q424" t="e" cm="1">
        <f t="array" ref="Q424">Raw [1]Data!P424</f>
        <v>#NAME?</v>
      </c>
      <c r="R424" t="e" cm="1">
        <f t="array" ref="R424">Raw [1]Data!Q424</f>
        <v>#NAME?</v>
      </c>
      <c r="S424" t="e" cm="1">
        <f t="array" ref="S424">Raw [1]Data!T424</f>
        <v>#NAME?</v>
      </c>
      <c r="T424" t="e">
        <f t="shared" si="60"/>
        <v>#NAME?</v>
      </c>
      <c r="U424" t="e">
        <f t="shared" si="61"/>
        <v>#NAME?</v>
      </c>
      <c r="V424" t="str">
        <f t="shared" si="62"/>
        <v>Other</v>
      </c>
    </row>
    <row r="425" spans="1:22">
      <c r="A425" s="5" t="s">
        <v>12</v>
      </c>
      <c r="B425" s="2" t="s">
        <v>597</v>
      </c>
      <c r="C425">
        <f t="shared" si="54"/>
        <v>2023</v>
      </c>
      <c r="D425" s="2" t="s">
        <v>14</v>
      </c>
      <c r="E425" s="3" t="s">
        <v>15</v>
      </c>
      <c r="F425" t="str">
        <f t="shared" si="55"/>
        <v>73</v>
      </c>
      <c r="G425" s="2" t="s">
        <v>600</v>
      </c>
      <c r="H425" t="str">
        <f t="shared" si="56"/>
        <v xml:space="preserve">STAINLESS </v>
      </c>
      <c r="I425" t="str" cm="1">
        <f t="array" ref="I425">IFERROR(INDEX(_xlfn.TEXTSPLIT(E425," "),1), "")</f>
        <v>73239990</v>
      </c>
      <c r="J425" t="s">
        <v>2862</v>
      </c>
      <c r="K425" t="str" cm="1">
        <f t="array" ref="K425">IF(ISERROR(SEARCH("QTY:", G425)), IF(ISERROR(SEARCH("TOTAL ", G425)), Raw [1]Data!N425, TRIM(MID(G425, SEARCH("TOTAL ", G425)+6, SEARCH(" ", G425&amp;" ", SEARCH("TOTAL ", G425)+6) - SEARCH("TOTAL ", G425) - 6))), TRIM(MID(G425, SEARCH("QTY:", G425)+4, SEARCH(" ", G425, SEARCH("QTY:", G425)+4) - SEARCH("QTY:", G425) - 4)))</f>
        <v/>
      </c>
      <c r="M425" t="str">
        <f t="shared" si="57"/>
        <v/>
      </c>
      <c r="N425">
        <f t="shared" si="58"/>
        <v>0</v>
      </c>
      <c r="O425" t="str" cm="1">
        <f t="array" ref="O425">IF(ISERROR(SEARCH("USD ", G425)), Raw [1]Data!S425, TRIM(MID(G425, SEARCH("USD ", G425)+4, SEARCH(" ", G425&amp;" ", SEARCH("USD ", G425)+4) - SEARCH("USD ", G425) - 4)))</f>
        <v>0.9760</v>
      </c>
      <c r="P425" t="e">
        <f t="shared" si="59"/>
        <v>#VALUE!</v>
      </c>
      <c r="Q425" t="e" cm="1">
        <f t="array" ref="Q425">Raw [1]Data!P425</f>
        <v>#NAME?</v>
      </c>
      <c r="R425" t="e" cm="1">
        <f t="array" ref="R425">Raw [1]Data!Q425</f>
        <v>#NAME?</v>
      </c>
      <c r="S425" t="e" cm="1">
        <f t="array" ref="S425">Raw [1]Data!T425</f>
        <v>#NAME?</v>
      </c>
      <c r="T425" t="e">
        <f t="shared" si="60"/>
        <v>#NAME?</v>
      </c>
      <c r="U425" t="e">
        <f t="shared" si="61"/>
        <v>#NAME?</v>
      </c>
      <c r="V425" t="str">
        <f t="shared" si="62"/>
        <v>Other</v>
      </c>
    </row>
    <row r="426" spans="1:22">
      <c r="A426" s="5" t="s">
        <v>12</v>
      </c>
      <c r="B426" s="2" t="s">
        <v>597</v>
      </c>
      <c r="C426">
        <f t="shared" si="54"/>
        <v>2023</v>
      </c>
      <c r="D426" s="2" t="s">
        <v>14</v>
      </c>
      <c r="E426" s="3" t="s">
        <v>15</v>
      </c>
      <c r="F426" t="str">
        <f t="shared" si="55"/>
        <v>73</v>
      </c>
      <c r="G426" s="2" t="s">
        <v>601</v>
      </c>
      <c r="H426" t="str">
        <f t="shared" si="56"/>
        <v xml:space="preserve">STAINLESS </v>
      </c>
      <c r="I426" t="str" cm="1">
        <f t="array" ref="I426">IFERROR(INDEX(_xlfn.TEXTSPLIT(E426," "),1), "")</f>
        <v>73239990</v>
      </c>
      <c r="J426" t="s">
        <v>2863</v>
      </c>
      <c r="K426" t="str" cm="1">
        <f t="array" ref="K426">IF(ISERROR(SEARCH("QTY:", G426)), IF(ISERROR(SEARCH("TOTAL ", G426)), Raw [1]Data!N426, TRIM(MID(G426, SEARCH("TOTAL ", G426)+6, SEARCH(" ", G426&amp;" ", SEARCH("TOTAL ", G426)+6) - SEARCH("TOTAL ", G426) - 6))), TRIM(MID(G426, SEARCH("QTY:", G426)+4, SEARCH(" ", G426, SEARCH("QTY:", G426)+4) - SEARCH("QTY:", G426) - 4)))</f>
        <v/>
      </c>
      <c r="M426" t="str">
        <f t="shared" si="57"/>
        <v/>
      </c>
      <c r="N426">
        <f t="shared" si="58"/>
        <v>0</v>
      </c>
      <c r="O426" t="str" cm="1">
        <f t="array" ref="O426">IF(ISERROR(SEARCH("USD ", G426)), Raw [1]Data!S426, TRIM(MID(G426, SEARCH("USD ", G426)+4, SEARCH(" ", G426&amp;" ", SEARCH("USD ", G426)+4) - SEARCH("USD ", G426) - 4)))</f>
        <v>0.990</v>
      </c>
      <c r="P426" t="e">
        <f t="shared" si="59"/>
        <v>#VALUE!</v>
      </c>
      <c r="Q426" t="e" cm="1">
        <f t="array" ref="Q426">Raw [1]Data!P426</f>
        <v>#NAME?</v>
      </c>
      <c r="R426" t="e" cm="1">
        <f t="array" ref="R426">Raw [1]Data!Q426</f>
        <v>#NAME?</v>
      </c>
      <c r="S426" t="e" cm="1">
        <f t="array" ref="S426">Raw [1]Data!T426</f>
        <v>#NAME?</v>
      </c>
      <c r="T426" t="e">
        <f t="shared" si="60"/>
        <v>#NAME?</v>
      </c>
      <c r="U426" t="e">
        <f t="shared" si="61"/>
        <v>#NAME?</v>
      </c>
      <c r="V426" t="str">
        <f t="shared" si="62"/>
        <v>Other</v>
      </c>
    </row>
    <row r="427" spans="1:22">
      <c r="A427" s="5" t="s">
        <v>12</v>
      </c>
      <c r="B427" s="2" t="s">
        <v>597</v>
      </c>
      <c r="C427">
        <f t="shared" si="54"/>
        <v>2023</v>
      </c>
      <c r="D427" s="2" t="s">
        <v>14</v>
      </c>
      <c r="E427" s="3" t="s">
        <v>15</v>
      </c>
      <c r="F427" t="str">
        <f t="shared" si="55"/>
        <v>73</v>
      </c>
      <c r="G427" s="2" t="s">
        <v>602</v>
      </c>
      <c r="H427" t="str">
        <f t="shared" si="56"/>
        <v xml:space="preserve">STAINLESS </v>
      </c>
      <c r="I427" t="str" cm="1">
        <f t="array" ref="I427">IFERROR(INDEX(_xlfn.TEXTSPLIT(E427," "),1), "")</f>
        <v>73239990</v>
      </c>
      <c r="J427" t="s">
        <v>2869</v>
      </c>
      <c r="K427" t="str" cm="1">
        <f t="array" ref="K427">IF(ISERROR(SEARCH("QTY:", G427)), IF(ISERROR(SEARCH("TOTAL ", G427)), Raw [1]Data!N427, TRIM(MID(G427, SEARCH("TOTAL ", G427)+6, SEARCH(" ", G427&amp;" ", SEARCH("TOTAL ", G427)+6) - SEARCH("TOTAL ", G427) - 6))), TRIM(MID(G427, SEARCH("QTY:", G427)+4, SEARCH(" ", G427, SEARCH("QTY:", G427)+4) - SEARCH("QTY:", G427) - 4)))</f>
        <v/>
      </c>
      <c r="M427" t="str">
        <f t="shared" si="57"/>
        <v/>
      </c>
      <c r="N427">
        <f t="shared" si="58"/>
        <v>0</v>
      </c>
      <c r="O427" t="str" cm="1">
        <f t="array" ref="O427">IF(ISERROR(SEARCH("USD ", G427)), Raw [1]Data!S427, TRIM(MID(G427, SEARCH("USD ", G427)+4, SEARCH(" ", G427&amp;" ", SEARCH("USD ", G427)+4) - SEARCH("USD ", G427) - 4)))</f>
        <v>1.066</v>
      </c>
      <c r="P427" t="e">
        <f t="shared" si="59"/>
        <v>#VALUE!</v>
      </c>
      <c r="Q427" t="e" cm="1">
        <f t="array" ref="Q427">Raw [1]Data!P427</f>
        <v>#NAME?</v>
      </c>
      <c r="R427" t="e" cm="1">
        <f t="array" ref="R427">Raw [1]Data!Q427</f>
        <v>#NAME?</v>
      </c>
      <c r="S427" t="e" cm="1">
        <f t="array" ref="S427">Raw [1]Data!T427</f>
        <v>#NAME?</v>
      </c>
      <c r="T427" t="e">
        <f t="shared" si="60"/>
        <v>#NAME?</v>
      </c>
      <c r="U427" t="e">
        <f t="shared" si="61"/>
        <v>#NAME?</v>
      </c>
      <c r="V427" t="str">
        <f t="shared" si="62"/>
        <v>Other</v>
      </c>
    </row>
    <row r="428" spans="1:22">
      <c r="A428" s="5" t="s">
        <v>12</v>
      </c>
      <c r="B428" s="2" t="s">
        <v>597</v>
      </c>
      <c r="C428">
        <f t="shared" si="54"/>
        <v>2023</v>
      </c>
      <c r="D428" s="2" t="s">
        <v>14</v>
      </c>
      <c r="E428" s="3" t="s">
        <v>15</v>
      </c>
      <c r="F428" t="str">
        <f t="shared" si="55"/>
        <v>73</v>
      </c>
      <c r="G428" s="2" t="s">
        <v>603</v>
      </c>
      <c r="H428" t="str">
        <f t="shared" si="56"/>
        <v xml:space="preserve">STAINLESS </v>
      </c>
      <c r="I428" t="str" cm="1">
        <f t="array" ref="I428">IFERROR(INDEX(_xlfn.TEXTSPLIT(E428," "),1), "")</f>
        <v>73239990</v>
      </c>
      <c r="J428" t="s">
        <v>2860</v>
      </c>
      <c r="K428" t="str" cm="1">
        <f t="array" ref="K428">IF(ISERROR(SEARCH("QTY:", G428)), IF(ISERROR(SEARCH("TOTAL ", G428)), Raw [1]Data!N428, TRIM(MID(G428, SEARCH("TOTAL ", G428)+6, SEARCH(" ", G428&amp;" ", SEARCH("TOTAL ", G428)+6) - SEARCH("TOTAL ", G428) - 6))), TRIM(MID(G428, SEARCH("QTY:", G428)+4, SEARCH(" ", G428, SEARCH("QTY:", G428)+4) - SEARCH("QTY:", G428) - 4)))</f>
        <v/>
      </c>
      <c r="M428" t="str">
        <f t="shared" si="57"/>
        <v/>
      </c>
      <c r="N428">
        <f t="shared" si="58"/>
        <v>0</v>
      </c>
      <c r="O428" t="str" cm="1">
        <f t="array" ref="O428">IF(ISERROR(SEARCH("USD ", G428)), Raw [1]Data!S428, TRIM(MID(G428, SEARCH("USD ", G428)+4, SEARCH(" ", G428&amp;" ", SEARCH("USD ", G428)+4) - SEARCH("USD ", G428) - 4)))</f>
        <v>1.6100</v>
      </c>
      <c r="P428" t="e">
        <f t="shared" si="59"/>
        <v>#VALUE!</v>
      </c>
      <c r="Q428" t="e" cm="1">
        <f t="array" ref="Q428">Raw [1]Data!P428</f>
        <v>#NAME?</v>
      </c>
      <c r="R428" t="e" cm="1">
        <f t="array" ref="R428">Raw [1]Data!Q428</f>
        <v>#NAME?</v>
      </c>
      <c r="S428" t="e" cm="1">
        <f t="array" ref="S428">Raw [1]Data!T428</f>
        <v>#NAME?</v>
      </c>
      <c r="T428" t="e">
        <f t="shared" si="60"/>
        <v>#NAME?</v>
      </c>
      <c r="U428" t="e">
        <f t="shared" si="61"/>
        <v>#NAME?</v>
      </c>
      <c r="V428" t="str">
        <f t="shared" si="62"/>
        <v>Other</v>
      </c>
    </row>
    <row r="429" spans="1:22">
      <c r="A429" s="5" t="s">
        <v>12</v>
      </c>
      <c r="B429" s="2" t="s">
        <v>597</v>
      </c>
      <c r="C429">
        <f t="shared" si="54"/>
        <v>2023</v>
      </c>
      <c r="D429" s="2" t="s">
        <v>14</v>
      </c>
      <c r="E429" s="3" t="s">
        <v>15</v>
      </c>
      <c r="F429" t="str">
        <f t="shared" si="55"/>
        <v>73</v>
      </c>
      <c r="G429" s="2" t="s">
        <v>588</v>
      </c>
      <c r="H429" t="str">
        <f t="shared" si="56"/>
        <v xml:space="preserve">STAINLESS </v>
      </c>
      <c r="I429" t="str" cm="1">
        <f t="array" ref="I429">IFERROR(INDEX(_xlfn.TEXTSPLIT(E429," "),1), "")</f>
        <v>73239990</v>
      </c>
      <c r="J429" t="s">
        <v>2870</v>
      </c>
      <c r="K429" t="str" cm="1">
        <f t="array" ref="K429">IF(ISERROR(SEARCH("QTY:", G429)), IF(ISERROR(SEARCH("TOTAL ", G429)), Raw [1]Data!N429, TRIM(MID(G429, SEARCH("TOTAL ", G429)+6, SEARCH(" ", G429&amp;" ", SEARCH("TOTAL ", G429)+6) - SEARCH("TOTAL ", G429) - 6))), TRIM(MID(G429, SEARCH("QTY:", G429)+4, SEARCH(" ", G429, SEARCH("QTY:", G429)+4) - SEARCH("QTY:", G429) - 4)))</f>
        <v/>
      </c>
      <c r="M429" t="str">
        <f t="shared" si="57"/>
        <v/>
      </c>
      <c r="N429">
        <f t="shared" si="58"/>
        <v>0</v>
      </c>
      <c r="O429" t="str" cm="1">
        <f t="array" ref="O429">IF(ISERROR(SEARCH("USD ", G429)), Raw [1]Data!S429, TRIM(MID(G429, SEARCH("USD ", G429)+4, SEARCH(" ", G429&amp;" ", SEARCH("USD ", G429)+4) - SEARCH("USD ", G429) - 4)))</f>
        <v>0.88</v>
      </c>
      <c r="P429" t="e">
        <f t="shared" si="59"/>
        <v>#VALUE!</v>
      </c>
      <c r="Q429" t="e" cm="1">
        <f t="array" ref="Q429">Raw [1]Data!P429</f>
        <v>#NAME?</v>
      </c>
      <c r="R429" t="e" cm="1">
        <f t="array" ref="R429">Raw [1]Data!Q429</f>
        <v>#NAME?</v>
      </c>
      <c r="S429" t="e" cm="1">
        <f t="array" ref="S429">Raw [1]Data!T429</f>
        <v>#NAME?</v>
      </c>
      <c r="T429" t="e">
        <f t="shared" si="60"/>
        <v>#NAME?</v>
      </c>
      <c r="U429" t="e">
        <f t="shared" si="61"/>
        <v>#NAME?</v>
      </c>
      <c r="V429" t="str">
        <f t="shared" si="62"/>
        <v>Other</v>
      </c>
    </row>
    <row r="430" spans="1:22">
      <c r="A430" s="5" t="s">
        <v>12</v>
      </c>
      <c r="B430" s="2" t="s">
        <v>597</v>
      </c>
      <c r="C430">
        <f t="shared" si="54"/>
        <v>2023</v>
      </c>
      <c r="D430" s="2" t="s">
        <v>14</v>
      </c>
      <c r="E430" s="3" t="s">
        <v>15</v>
      </c>
      <c r="F430" t="str">
        <f t="shared" si="55"/>
        <v>73</v>
      </c>
      <c r="G430" s="2" t="s">
        <v>604</v>
      </c>
      <c r="H430" t="str">
        <f t="shared" si="56"/>
        <v xml:space="preserve">STAINLESS </v>
      </c>
      <c r="I430" t="str" cm="1">
        <f t="array" ref="I430">IFERROR(INDEX(_xlfn.TEXTSPLIT(E430," "),1), "")</f>
        <v>73239990</v>
      </c>
      <c r="J430" t="s">
        <v>2867</v>
      </c>
      <c r="K430" t="str" cm="1">
        <f t="array" ref="K430">IF(ISERROR(SEARCH("QTY:", G430)), IF(ISERROR(SEARCH("TOTAL ", G430)), Raw [1]Data!N430, TRIM(MID(G430, SEARCH("TOTAL ", G430)+6, SEARCH(" ", G430&amp;" ", SEARCH("TOTAL ", G430)+6) - SEARCH("TOTAL ", G430) - 6))), TRIM(MID(G430, SEARCH("QTY:", G430)+4, SEARCH(" ", G430, SEARCH("QTY:", G430)+4) - SEARCH("QTY:", G430) - 4)))</f>
        <v/>
      </c>
      <c r="M430" t="str">
        <f t="shared" si="57"/>
        <v/>
      </c>
      <c r="N430">
        <f t="shared" si="58"/>
        <v>0</v>
      </c>
      <c r="O430" t="str" cm="1">
        <f t="array" ref="O430">IF(ISERROR(SEARCH("USD ", G430)), Raw [1]Data!S430, TRIM(MID(G430, SEARCH("USD ", G430)+4, SEARCH(" ", G430&amp;" ", SEARCH("USD ", G430)+4) - SEARCH("USD ", G430) - 4)))</f>
        <v>1.0247</v>
      </c>
      <c r="P430" t="e">
        <f t="shared" si="59"/>
        <v>#VALUE!</v>
      </c>
      <c r="Q430" t="e" cm="1">
        <f t="array" ref="Q430">Raw [1]Data!P430</f>
        <v>#NAME?</v>
      </c>
      <c r="R430" t="e" cm="1">
        <f t="array" ref="R430">Raw [1]Data!Q430</f>
        <v>#NAME?</v>
      </c>
      <c r="S430" t="e" cm="1">
        <f t="array" ref="S430">Raw [1]Data!T430</f>
        <v>#NAME?</v>
      </c>
      <c r="T430" t="e">
        <f t="shared" si="60"/>
        <v>#NAME?</v>
      </c>
      <c r="U430" t="e">
        <f t="shared" si="61"/>
        <v>#NAME?</v>
      </c>
      <c r="V430" t="str">
        <f t="shared" si="62"/>
        <v>Other</v>
      </c>
    </row>
    <row r="431" spans="1:22">
      <c r="A431" s="5" t="s">
        <v>12</v>
      </c>
      <c r="B431" s="2" t="s">
        <v>597</v>
      </c>
      <c r="C431">
        <f t="shared" si="54"/>
        <v>2023</v>
      </c>
      <c r="D431" s="2" t="s">
        <v>14</v>
      </c>
      <c r="E431" s="3" t="s">
        <v>15</v>
      </c>
      <c r="F431" t="str">
        <f t="shared" si="55"/>
        <v>73</v>
      </c>
      <c r="G431" s="2" t="s">
        <v>605</v>
      </c>
      <c r="H431" t="str">
        <f t="shared" si="56"/>
        <v xml:space="preserve">STAINLESS </v>
      </c>
      <c r="I431" t="str" cm="1">
        <f t="array" ref="I431">IFERROR(INDEX(_xlfn.TEXTSPLIT(E431," "),1), "")</f>
        <v>73239990</v>
      </c>
      <c r="J431" t="s">
        <v>2862</v>
      </c>
      <c r="K431" t="str" cm="1">
        <f t="array" ref="K431">IF(ISERROR(SEARCH("QTY:", G431)), IF(ISERROR(SEARCH("TOTAL ", G431)), Raw [1]Data!N431, TRIM(MID(G431, SEARCH("TOTAL ", G431)+6, SEARCH(" ", G431&amp;" ", SEARCH("TOTAL ", G431)+6) - SEARCH("TOTAL ", G431) - 6))), TRIM(MID(G431, SEARCH("QTY:", G431)+4, SEARCH(" ", G431, SEARCH("QTY:", G431)+4) - SEARCH("QTY:", G431) - 4)))</f>
        <v/>
      </c>
      <c r="M431" t="str">
        <f t="shared" si="57"/>
        <v/>
      </c>
      <c r="N431">
        <f t="shared" si="58"/>
        <v>0</v>
      </c>
      <c r="O431" t="str" cm="1">
        <f t="array" ref="O431">IF(ISERROR(SEARCH("USD ", G431)), Raw [1]Data!S431, TRIM(MID(G431, SEARCH("USD ", G431)+4, SEARCH(" ", G431&amp;" ", SEARCH("USD ", G431)+4) - SEARCH("USD ", G431) - 4)))</f>
        <v>0.976</v>
      </c>
      <c r="P431" t="e">
        <f t="shared" si="59"/>
        <v>#VALUE!</v>
      </c>
      <c r="Q431" t="e" cm="1">
        <f t="array" ref="Q431">Raw [1]Data!P431</f>
        <v>#NAME?</v>
      </c>
      <c r="R431" t="e" cm="1">
        <f t="array" ref="R431">Raw [1]Data!Q431</f>
        <v>#NAME?</v>
      </c>
      <c r="S431" t="e" cm="1">
        <f t="array" ref="S431">Raw [1]Data!T431</f>
        <v>#NAME?</v>
      </c>
      <c r="T431" t="e">
        <f t="shared" si="60"/>
        <v>#NAME?</v>
      </c>
      <c r="U431" t="e">
        <f t="shared" si="61"/>
        <v>#NAME?</v>
      </c>
      <c r="V431" t="str">
        <f t="shared" si="62"/>
        <v>Other</v>
      </c>
    </row>
    <row r="432" spans="1:22">
      <c r="A432" s="5" t="s">
        <v>12</v>
      </c>
      <c r="B432" s="2" t="s">
        <v>597</v>
      </c>
      <c r="C432">
        <f t="shared" si="54"/>
        <v>2023</v>
      </c>
      <c r="D432" s="2" t="s">
        <v>14</v>
      </c>
      <c r="E432" s="3" t="s">
        <v>15</v>
      </c>
      <c r="F432" t="str">
        <f t="shared" si="55"/>
        <v>73</v>
      </c>
      <c r="G432" s="2" t="s">
        <v>606</v>
      </c>
      <c r="H432" t="str">
        <f t="shared" si="56"/>
        <v xml:space="preserve">STAINLESS </v>
      </c>
      <c r="I432" t="str" cm="1">
        <f t="array" ref="I432">IFERROR(INDEX(_xlfn.TEXTSPLIT(E432," "),1), "")</f>
        <v>73239990</v>
      </c>
      <c r="J432" t="s">
        <v>2864</v>
      </c>
      <c r="K432" t="str" cm="1">
        <f t="array" ref="K432">IF(ISERROR(SEARCH("QTY:", G432)), IF(ISERROR(SEARCH("TOTAL ", G432)), Raw [1]Data!N432, TRIM(MID(G432, SEARCH("TOTAL ", G432)+6, SEARCH(" ", G432&amp;" ", SEARCH("TOTAL ", G432)+6) - SEARCH("TOTAL ", G432) - 6))), TRIM(MID(G432, SEARCH("QTY:", G432)+4, SEARCH(" ", G432, SEARCH("QTY:", G432)+4) - SEARCH("QTY:", G432) - 4)))</f>
        <v/>
      </c>
      <c r="M432" t="str">
        <f t="shared" si="57"/>
        <v/>
      </c>
      <c r="N432">
        <f t="shared" si="58"/>
        <v>0</v>
      </c>
      <c r="O432" t="str" cm="1">
        <f t="array" ref="O432">IF(ISERROR(SEARCH("USD ", G432)), Raw [1]Data!S432, TRIM(MID(G432, SEARCH("USD ", G432)+4, SEARCH(" ", G432&amp;" ", SEARCH("USD ", G432)+4) - SEARCH("USD ", G432) - 4)))</f>
        <v>1.045</v>
      </c>
      <c r="P432" t="e">
        <f t="shared" si="59"/>
        <v>#VALUE!</v>
      </c>
      <c r="Q432" t="e" cm="1">
        <f t="array" ref="Q432">Raw [1]Data!P432</f>
        <v>#NAME?</v>
      </c>
      <c r="R432" t="e" cm="1">
        <f t="array" ref="R432">Raw [1]Data!Q432</f>
        <v>#NAME?</v>
      </c>
      <c r="S432" t="e" cm="1">
        <f t="array" ref="S432">Raw [1]Data!T432</f>
        <v>#NAME?</v>
      </c>
      <c r="T432" t="e">
        <f t="shared" si="60"/>
        <v>#NAME?</v>
      </c>
      <c r="U432" t="e">
        <f t="shared" si="61"/>
        <v>#NAME?</v>
      </c>
      <c r="V432" t="str">
        <f t="shared" si="62"/>
        <v>Other</v>
      </c>
    </row>
    <row r="433" spans="1:22">
      <c r="A433" s="5" t="s">
        <v>12</v>
      </c>
      <c r="B433" s="2" t="s">
        <v>607</v>
      </c>
      <c r="C433">
        <f t="shared" si="54"/>
        <v>2023</v>
      </c>
      <c r="D433" s="2" t="s">
        <v>14</v>
      </c>
      <c r="E433" s="3" t="s">
        <v>15</v>
      </c>
      <c r="F433" t="str">
        <f t="shared" si="55"/>
        <v>73</v>
      </c>
      <c r="G433" s="2" t="s">
        <v>608</v>
      </c>
      <c r="H433" t="str">
        <f t="shared" si="56"/>
        <v xml:space="preserve">SL-01 </v>
      </c>
      <c r="I433" t="str" cm="1">
        <f t="array" ref="I433">IFERROR(INDEX(_xlfn.TEXTSPLIT(E433," "),1), "")</f>
        <v>73239990</v>
      </c>
      <c r="J433" t="s">
        <v>2835</v>
      </c>
      <c r="K433" t="str" cm="1">
        <f t="array" ref="K433">IF(ISERROR(SEARCH("QTY:", G433)), IF(ISERROR(SEARCH("TOTAL ", G433)), Raw [1]Data!N433, TRIM(MID(G433, SEARCH("TOTAL ", G433)+6, SEARCH(" ", G433&amp;" ", SEARCH("TOTAL ", G433)+6) - SEARCH("TOTAL ", G433) - 6))), TRIM(MID(G433, SEARCH("QTY:", G433)+4, SEARCH(" ", G433, SEARCH("QTY:", G433)+4) - SEARCH("QTY:", G433) - 4)))</f>
        <v>16992</v>
      </c>
      <c r="M433" t="str">
        <f t="shared" si="57"/>
        <v>16992</v>
      </c>
      <c r="N433">
        <f t="shared" si="58"/>
        <v>0</v>
      </c>
      <c r="O433" t="str" cm="1">
        <f t="array" ref="O433">IF(ISERROR(SEARCH("USD ", G433)), Raw [1]Data!S433, TRIM(MID(G433, SEARCH("USD ", G433)+4, SEARCH(" ", G433&amp;" ", SEARCH("USD ", G433)+4) - SEARCH("USD ", G433) - 4)))</f>
        <v>1.1280</v>
      </c>
      <c r="P433">
        <f t="shared" si="59"/>
        <v>19166.975999999999</v>
      </c>
      <c r="Q433" t="e" cm="1">
        <f t="array" ref="Q433">Raw [1]Data!P433</f>
        <v>#NAME?</v>
      </c>
      <c r="R433" t="e" cm="1">
        <f t="array" ref="R433">Raw [1]Data!Q433</f>
        <v>#NAME?</v>
      </c>
      <c r="S433" t="e" cm="1">
        <f t="array" ref="S433">Raw [1]Data!T433</f>
        <v>#NAME?</v>
      </c>
      <c r="T433" t="e">
        <f t="shared" si="60"/>
        <v>#NAME?</v>
      </c>
      <c r="U433" t="e">
        <f t="shared" si="61"/>
        <v>#NAME?</v>
      </c>
      <c r="V433" t="str">
        <f t="shared" si="62"/>
        <v>Other</v>
      </c>
    </row>
    <row r="434" spans="1:22">
      <c r="A434" s="5" t="s">
        <v>12</v>
      </c>
      <c r="B434" s="2" t="s">
        <v>607</v>
      </c>
      <c r="C434">
        <f t="shared" si="54"/>
        <v>2023</v>
      </c>
      <c r="D434" s="2" t="s">
        <v>14</v>
      </c>
      <c r="E434" s="3" t="s">
        <v>15</v>
      </c>
      <c r="F434" t="str">
        <f t="shared" si="55"/>
        <v>73</v>
      </c>
      <c r="G434" s="2" t="s">
        <v>609</v>
      </c>
      <c r="H434" t="str">
        <f t="shared" si="56"/>
        <v xml:space="preserve">SB-01 </v>
      </c>
      <c r="I434" t="str" cm="1">
        <f t="array" ref="I434">IFERROR(INDEX(_xlfn.TEXTSPLIT(E434," "),1), "")</f>
        <v>73239990</v>
      </c>
      <c r="J434" t="s">
        <v>2781</v>
      </c>
      <c r="K434" t="e" cm="1">
        <f t="array" ref="K434">IF(ISERROR(SEARCH("QTY:", G434)), IF(ISERROR(SEARCH("TOTAL ", G434)), Raw [1]Data!N434, TRIM(MID(G434, SEARCH("TOTAL ", G434)+6, SEARCH(" ", G434&amp;" ", SEARCH("TOTAL ", G434)+6) - SEARCH("TOTAL ", G434) - 6))), TRIM(MID(G434, SEARCH("QTY:", G434)+4, SEARCH(" ", G434, SEARCH("QTY:", G434)+4) - SEARCH("QTY:", G434) - 4)))</f>
        <v>#NAME?</v>
      </c>
      <c r="M434" t="e">
        <f t="shared" si="57"/>
        <v>#NAME?</v>
      </c>
      <c r="N434">
        <f t="shared" si="58"/>
        <v>0</v>
      </c>
      <c r="O434" t="str" cm="1">
        <f t="array" ref="O434">IF(ISERROR(SEARCH("USD ", G434)), Raw [1]Data!S434, TRIM(MID(G434, SEARCH("USD ", G434)+4, SEARCH(" ", G434&amp;" ", SEARCH("USD ", G434)+4) - SEARCH("USD ", G434) - 4)))</f>
        <v>1.0450</v>
      </c>
      <c r="P434" t="e">
        <f t="shared" si="59"/>
        <v>#NAME?</v>
      </c>
      <c r="Q434" t="e" cm="1">
        <f t="array" ref="Q434">Raw [1]Data!P434</f>
        <v>#NAME?</v>
      </c>
      <c r="R434" t="e" cm="1">
        <f t="array" ref="R434">Raw [1]Data!Q434</f>
        <v>#NAME?</v>
      </c>
      <c r="S434" t="e" cm="1">
        <f t="array" ref="S434">Raw [1]Data!T434</f>
        <v>#NAME?</v>
      </c>
      <c r="T434" t="e">
        <f t="shared" si="60"/>
        <v>#NAME?</v>
      </c>
      <c r="U434" t="e">
        <f t="shared" si="61"/>
        <v>#NAME?</v>
      </c>
      <c r="V434" t="str">
        <f t="shared" si="62"/>
        <v>Other</v>
      </c>
    </row>
    <row r="435" spans="1:22">
      <c r="A435" s="5" t="s">
        <v>12</v>
      </c>
      <c r="B435" s="2" t="s">
        <v>607</v>
      </c>
      <c r="C435">
        <f t="shared" si="54"/>
        <v>2023</v>
      </c>
      <c r="D435" s="2" t="s">
        <v>14</v>
      </c>
      <c r="E435" s="3" t="s">
        <v>15</v>
      </c>
      <c r="F435" t="str">
        <f t="shared" si="55"/>
        <v>73</v>
      </c>
      <c r="G435" s="2" t="s">
        <v>610</v>
      </c>
      <c r="H435" t="str">
        <f t="shared" si="56"/>
        <v xml:space="preserve">AM-395 </v>
      </c>
      <c r="I435" t="str" cm="1">
        <f t="array" ref="I435">IFERROR(INDEX(_xlfn.TEXTSPLIT(E435," "),1), "")</f>
        <v>73239990</v>
      </c>
      <c r="J435" t="s">
        <v>2835</v>
      </c>
      <c r="K435" t="str" cm="1">
        <f t="array" ref="K435">IF(ISERROR(SEARCH("QTY:", G435)), IF(ISERROR(SEARCH("TOTAL ", G435)), Raw [1]Data!N435, TRIM(MID(G435, SEARCH("TOTAL ", G435)+6, SEARCH(" ", G435&amp;" ", SEARCH("TOTAL ", G435)+6) - SEARCH("TOTAL ", G435) - 6))), TRIM(MID(G435, SEARCH("QTY:", G435)+4, SEARCH(" ", G435, SEARCH("QTY:", G435)+4) - SEARCH("QTY:", G435) - 4)))</f>
        <v/>
      </c>
      <c r="M435" t="str">
        <f t="shared" si="57"/>
        <v/>
      </c>
      <c r="N435">
        <f t="shared" si="58"/>
        <v>0</v>
      </c>
      <c r="O435" t="str" cm="1">
        <f t="array" ref="O435">IF(ISERROR(SEARCH("USD ", G435)), Raw [1]Data!S435, TRIM(MID(G435, SEARCH("USD ", G435)+4, SEARCH(" ", G435&amp;" ", SEARCH("USD ", G435)+4) - SEARCH("USD ", G435) - 4)))</f>
        <v>1.0520</v>
      </c>
      <c r="P435" t="e">
        <f t="shared" si="59"/>
        <v>#VALUE!</v>
      </c>
      <c r="Q435" t="e" cm="1">
        <f t="array" ref="Q435">Raw [1]Data!P435</f>
        <v>#NAME?</v>
      </c>
      <c r="R435" t="e" cm="1">
        <f t="array" ref="R435">Raw [1]Data!Q435</f>
        <v>#NAME?</v>
      </c>
      <c r="S435" t="e" cm="1">
        <f t="array" ref="S435">Raw [1]Data!T435</f>
        <v>#NAME?</v>
      </c>
      <c r="T435" t="e">
        <f t="shared" si="60"/>
        <v>#NAME?</v>
      </c>
      <c r="U435" t="e">
        <f t="shared" si="61"/>
        <v>#NAME?</v>
      </c>
      <c r="V435" t="str">
        <f t="shared" si="62"/>
        <v>Other</v>
      </c>
    </row>
    <row r="436" spans="1:22">
      <c r="A436" s="5" t="s">
        <v>12</v>
      </c>
      <c r="B436" s="2" t="s">
        <v>607</v>
      </c>
      <c r="C436">
        <f t="shared" si="54"/>
        <v>2023</v>
      </c>
      <c r="D436" s="2" t="s">
        <v>14</v>
      </c>
      <c r="E436" s="3" t="s">
        <v>15</v>
      </c>
      <c r="F436" t="str">
        <f t="shared" si="55"/>
        <v>73</v>
      </c>
      <c r="G436" s="2" t="s">
        <v>611</v>
      </c>
      <c r="H436" t="str">
        <f t="shared" si="56"/>
        <v xml:space="preserve">AM-06 </v>
      </c>
      <c r="I436" t="str" cm="1">
        <f t="array" ref="I436">IFERROR(INDEX(_xlfn.TEXTSPLIT(E436," "),1), "")</f>
        <v>73239990</v>
      </c>
      <c r="J436" t="s">
        <v>2835</v>
      </c>
      <c r="K436" t="str" cm="1">
        <f t="array" ref="K436">IF(ISERROR(SEARCH("QTY:", G436)), IF(ISERROR(SEARCH("TOTAL ", G436)), Raw [1]Data!N436, TRIM(MID(G436, SEARCH("TOTAL ", G436)+6, SEARCH(" ", G436&amp;" ", SEARCH("TOTAL ", G436)+6) - SEARCH("TOTAL ", G436) - 6))), TRIM(MID(G436, SEARCH("QTY:", G436)+4, SEARCH(" ", G436, SEARCH("QTY:", G436)+4) - SEARCH("QTY:", G436) - 4)))</f>
        <v>25824</v>
      </c>
      <c r="M436" t="str">
        <f t="shared" si="57"/>
        <v>25824</v>
      </c>
      <c r="N436">
        <f t="shared" si="58"/>
        <v>0</v>
      </c>
      <c r="O436" t="e" cm="1">
        <f t="array" ref="O436">IF(ISERROR(SEARCH("USD ", G436)), Raw [1]Data!S436, TRIM(MID(G436, SEARCH("USD ", G436)+4, SEARCH(" ", G436&amp;" ", SEARCH("USD ", G436)+4) - SEARCH("USD ", G436) - 4)))</f>
        <v>#NAME?</v>
      </c>
      <c r="P436" t="e">
        <f t="shared" si="59"/>
        <v>#NAME?</v>
      </c>
      <c r="Q436" t="e" cm="1">
        <f t="array" ref="Q436">Raw [1]Data!P436</f>
        <v>#NAME?</v>
      </c>
      <c r="R436" t="e" cm="1">
        <f t="array" ref="R436">Raw [1]Data!Q436</f>
        <v>#NAME?</v>
      </c>
      <c r="S436" t="e" cm="1">
        <f t="array" ref="S436">Raw [1]Data!T436</f>
        <v>#NAME?</v>
      </c>
      <c r="T436" t="e">
        <f t="shared" si="60"/>
        <v>#NAME?</v>
      </c>
      <c r="U436" t="e">
        <f t="shared" si="61"/>
        <v>#NAME?</v>
      </c>
      <c r="V436" t="str">
        <f t="shared" si="62"/>
        <v>Other</v>
      </c>
    </row>
    <row r="437" spans="1:22">
      <c r="A437" s="5" t="s">
        <v>12</v>
      </c>
      <c r="B437" s="2" t="s">
        <v>607</v>
      </c>
      <c r="C437">
        <f t="shared" si="54"/>
        <v>2023</v>
      </c>
      <c r="D437" s="2" t="s">
        <v>14</v>
      </c>
      <c r="E437" s="3" t="s">
        <v>15</v>
      </c>
      <c r="F437" t="str">
        <f t="shared" si="55"/>
        <v>73</v>
      </c>
      <c r="G437" s="2" t="s">
        <v>612</v>
      </c>
      <c r="H437" t="str">
        <f t="shared" si="56"/>
        <v xml:space="preserve">AM-314 </v>
      </c>
      <c r="I437" t="str" cm="1">
        <f t="array" ref="I437">IFERROR(INDEX(_xlfn.TEXTSPLIT(E437," "),1), "")</f>
        <v>73239990</v>
      </c>
      <c r="J437" t="s">
        <v>2779</v>
      </c>
      <c r="K437" t="str" cm="1">
        <f t="array" ref="K437">IF(ISERROR(SEARCH("QTY:", G437)), IF(ISERROR(SEARCH("TOTAL ", G437)), Raw [1]Data!N437, TRIM(MID(G437, SEARCH("TOTAL ", G437)+6, SEARCH(" ", G437&amp;" ", SEARCH("TOTAL ", G437)+6) - SEARCH("TOTAL ", G437) - 6))), TRIM(MID(G437, SEARCH("QTY:", G437)+4, SEARCH(" ", G437, SEARCH("QTY:", G437)+4) - SEARCH("QTY:", G437) - 4)))</f>
        <v/>
      </c>
      <c r="M437" t="str">
        <f t="shared" si="57"/>
        <v/>
      </c>
      <c r="N437">
        <f t="shared" si="58"/>
        <v>0</v>
      </c>
      <c r="O437" t="str" cm="1">
        <f t="array" ref="O437">IF(ISERROR(SEARCH("USD ", G437)), Raw [1]Data!S437, TRIM(MID(G437, SEARCH("USD ", G437)+4, SEARCH(" ", G437&amp;" ", SEARCH("USD ", G437)+4) - SEARCH("USD ", G437) - 4)))</f>
        <v>0.9170</v>
      </c>
      <c r="P437" t="e">
        <f t="shared" si="59"/>
        <v>#VALUE!</v>
      </c>
      <c r="Q437" t="e" cm="1">
        <f t="array" ref="Q437">Raw [1]Data!P437</f>
        <v>#NAME?</v>
      </c>
      <c r="R437" t="e" cm="1">
        <f t="array" ref="R437">Raw [1]Data!Q437</f>
        <v>#NAME?</v>
      </c>
      <c r="S437" t="e" cm="1">
        <f t="array" ref="S437">Raw [1]Data!T437</f>
        <v>#NAME?</v>
      </c>
      <c r="T437" t="e">
        <f t="shared" si="60"/>
        <v>#NAME?</v>
      </c>
      <c r="U437" t="e">
        <f t="shared" si="61"/>
        <v>#NAME?</v>
      </c>
      <c r="V437" t="str">
        <f t="shared" si="62"/>
        <v>Other</v>
      </c>
    </row>
    <row r="438" spans="1:22">
      <c r="A438" s="5" t="s">
        <v>12</v>
      </c>
      <c r="B438" s="2" t="s">
        <v>607</v>
      </c>
      <c r="C438">
        <f t="shared" si="54"/>
        <v>2023</v>
      </c>
      <c r="D438" s="2" t="s">
        <v>14</v>
      </c>
      <c r="E438" s="3" t="s">
        <v>15</v>
      </c>
      <c r="F438" t="str">
        <f t="shared" si="55"/>
        <v>73</v>
      </c>
      <c r="G438" s="2" t="s">
        <v>613</v>
      </c>
      <c r="H438" t="str">
        <f t="shared" si="56"/>
        <v xml:space="preserve">AM-459 </v>
      </c>
      <c r="I438" t="str" cm="1">
        <f t="array" ref="I438">IFERROR(INDEX(_xlfn.TEXTSPLIT(E438," "),1), "")</f>
        <v>73239990</v>
      </c>
      <c r="J438" t="s">
        <v>2779</v>
      </c>
      <c r="K438" t="str" cm="1">
        <f t="array" ref="K438">IF(ISERROR(SEARCH("QTY:", G438)), IF(ISERROR(SEARCH("TOTAL ", G438)), Raw [1]Data!N438, TRIM(MID(G438, SEARCH("TOTAL ", G438)+6, SEARCH(" ", G438&amp;" ", SEARCH("TOTAL ", G438)+6) - SEARCH("TOTAL ", G438) - 6))), TRIM(MID(G438, SEARCH("QTY:", G438)+4, SEARCH(" ", G438, SEARCH("QTY:", G438)+4) - SEARCH("QTY:", G438) - 4)))</f>
        <v/>
      </c>
      <c r="M438" t="str">
        <f t="shared" si="57"/>
        <v/>
      </c>
      <c r="N438">
        <f t="shared" si="58"/>
        <v>0</v>
      </c>
      <c r="O438" t="str" cm="1">
        <f t="array" ref="O438">IF(ISERROR(SEARCH("USD ", G438)), Raw [1]Data!S438, TRIM(MID(G438, SEARCH("USD ", G438)+4, SEARCH(" ", G438&amp;" ", SEARCH("USD ", G438)+4) - SEARCH("USD ", G438) - 4)))</f>
        <v>1.0660</v>
      </c>
      <c r="P438" t="e">
        <f t="shared" si="59"/>
        <v>#VALUE!</v>
      </c>
      <c r="Q438" t="e" cm="1">
        <f t="array" ref="Q438">Raw [1]Data!P438</f>
        <v>#NAME?</v>
      </c>
      <c r="R438" t="e" cm="1">
        <f t="array" ref="R438">Raw [1]Data!Q438</f>
        <v>#NAME?</v>
      </c>
      <c r="S438" t="e" cm="1">
        <f t="array" ref="S438">Raw [1]Data!T438</f>
        <v>#NAME?</v>
      </c>
      <c r="T438" t="e">
        <f t="shared" si="60"/>
        <v>#NAME?</v>
      </c>
      <c r="U438" t="e">
        <f t="shared" si="61"/>
        <v>#NAME?</v>
      </c>
      <c r="V438" t="str">
        <f t="shared" si="62"/>
        <v>Other</v>
      </c>
    </row>
    <row r="439" spans="1:22">
      <c r="A439" s="5" t="s">
        <v>12</v>
      </c>
      <c r="B439" s="2" t="s">
        <v>607</v>
      </c>
      <c r="C439">
        <f t="shared" si="54"/>
        <v>2023</v>
      </c>
      <c r="D439" s="2" t="s">
        <v>14</v>
      </c>
      <c r="E439" s="3" t="s">
        <v>15</v>
      </c>
      <c r="F439" t="str">
        <f t="shared" si="55"/>
        <v>73</v>
      </c>
      <c r="G439" s="2" t="s">
        <v>614</v>
      </c>
      <c r="H439" t="str">
        <f t="shared" si="56"/>
        <v xml:space="preserve">NP-20 </v>
      </c>
      <c r="I439" t="str" cm="1">
        <f t="array" ref="I439">IFERROR(INDEX(_xlfn.TEXTSPLIT(E439," "),1), "")</f>
        <v>73239990</v>
      </c>
      <c r="J439" t="s">
        <v>2871</v>
      </c>
      <c r="K439" t="str" cm="1">
        <f t="array" ref="K439">IF(ISERROR(SEARCH("QTY:", G439)), IF(ISERROR(SEARCH("TOTAL ", G439)), Raw [1]Data!N439, TRIM(MID(G439, SEARCH("TOTAL ", G439)+6, SEARCH(" ", G439&amp;" ", SEARCH("TOTAL ", G439)+6) - SEARCH("TOTAL ", G439) - 6))), TRIM(MID(G439, SEARCH("QTY:", G439)+4, SEARCH(" ", G439, SEARCH("QTY:", G439)+4) - SEARCH("QTY:", G439) - 4)))</f>
        <v>20640PCS/USD</v>
      </c>
      <c r="M439" t="str">
        <f t="shared" si="57"/>
        <v>20640PCS/USD</v>
      </c>
      <c r="N439">
        <f t="shared" si="58"/>
        <v>0</v>
      </c>
      <c r="O439" t="str" cm="1">
        <f t="array" ref="O439">IF(ISERROR(SEARCH("USD ", G439)), Raw [1]Data!S439, TRIM(MID(G439, SEARCH("USD ", G439)+4, SEARCH(" ", G439&amp;" ", SEARCH("USD ", G439)+4) - SEARCH("USD ", G439) - 4)))</f>
        <v>0.9760</v>
      </c>
      <c r="P439" t="e">
        <f t="shared" si="59"/>
        <v>#VALUE!</v>
      </c>
      <c r="Q439" t="e" cm="1">
        <f t="array" ref="Q439">Raw [1]Data!P439</f>
        <v>#NAME?</v>
      </c>
      <c r="R439" t="e" cm="1">
        <f t="array" ref="R439">Raw [1]Data!Q439</f>
        <v>#NAME?</v>
      </c>
      <c r="S439" t="e" cm="1">
        <f t="array" ref="S439">Raw [1]Data!T439</f>
        <v>#NAME?</v>
      </c>
      <c r="T439" t="e">
        <f t="shared" si="60"/>
        <v>#NAME?</v>
      </c>
      <c r="U439" t="e">
        <f t="shared" si="61"/>
        <v>#NAME?</v>
      </c>
      <c r="V439" t="str">
        <f t="shared" si="62"/>
        <v>Other</v>
      </c>
    </row>
    <row r="440" spans="1:22">
      <c r="A440" s="5" t="s">
        <v>12</v>
      </c>
      <c r="B440" s="2" t="s">
        <v>607</v>
      </c>
      <c r="C440">
        <f t="shared" si="54"/>
        <v>2023</v>
      </c>
      <c r="D440" s="2" t="s">
        <v>14</v>
      </c>
      <c r="E440" s="3" t="s">
        <v>15</v>
      </c>
      <c r="F440" t="str">
        <f t="shared" si="55"/>
        <v>73</v>
      </c>
      <c r="G440" s="2" t="s">
        <v>615</v>
      </c>
      <c r="H440" t="str">
        <f t="shared" si="56"/>
        <v xml:space="preserve">AM-457 </v>
      </c>
      <c r="I440" t="str" cm="1">
        <f t="array" ref="I440">IFERROR(INDEX(_xlfn.TEXTSPLIT(E440," "),1), "")</f>
        <v>73239990</v>
      </c>
      <c r="J440" t="s">
        <v>2779</v>
      </c>
      <c r="K440" t="str" cm="1">
        <f t="array" ref="K440">IF(ISERROR(SEARCH("QTY:", G440)), IF(ISERROR(SEARCH("TOTAL ", G440)), Raw [1]Data!N440, TRIM(MID(G440, SEARCH("TOTAL ", G440)+6, SEARCH(" ", G440&amp;" ", SEARCH("TOTAL ", G440)+6) - SEARCH("TOTAL ", G440) - 6))), TRIM(MID(G440, SEARCH("QTY:", G440)+4, SEARCH(" ", G440, SEARCH("QTY:", G440)+4) - SEARCH("QTY:", G440) - 4)))</f>
        <v/>
      </c>
      <c r="M440" t="str">
        <f t="shared" si="57"/>
        <v/>
      </c>
      <c r="N440">
        <f t="shared" si="58"/>
        <v>0</v>
      </c>
      <c r="O440" t="str" cm="1">
        <f t="array" ref="O440">IF(ISERROR(SEARCH("USD ", G440)), Raw [1]Data!S440, TRIM(MID(G440, SEARCH("USD ", G440)+4, SEARCH(" ", G440&amp;" ", SEARCH("USD ", G440)+4) - SEARCH("USD ", G440) - 4)))</f>
        <v>1.0247</v>
      </c>
      <c r="P440" t="e">
        <f t="shared" si="59"/>
        <v>#VALUE!</v>
      </c>
      <c r="Q440" t="e" cm="1">
        <f t="array" ref="Q440">Raw [1]Data!P440</f>
        <v>#NAME?</v>
      </c>
      <c r="R440" t="e" cm="1">
        <f t="array" ref="R440">Raw [1]Data!Q440</f>
        <v>#NAME?</v>
      </c>
      <c r="S440" t="e" cm="1">
        <f t="array" ref="S440">Raw [1]Data!T440</f>
        <v>#NAME?</v>
      </c>
      <c r="T440" t="e">
        <f t="shared" si="60"/>
        <v>#NAME?</v>
      </c>
      <c r="U440" t="e">
        <f t="shared" si="61"/>
        <v>#NAME?</v>
      </c>
      <c r="V440" t="str">
        <f t="shared" si="62"/>
        <v>Other</v>
      </c>
    </row>
    <row r="441" spans="1:22">
      <c r="A441" s="5" t="s">
        <v>12</v>
      </c>
      <c r="B441" s="2" t="s">
        <v>616</v>
      </c>
      <c r="C441">
        <f t="shared" si="54"/>
        <v>2023</v>
      </c>
      <c r="D441" s="2" t="s">
        <v>14</v>
      </c>
      <c r="E441" s="3" t="s">
        <v>15</v>
      </c>
      <c r="F441" t="str">
        <f t="shared" si="55"/>
        <v>73</v>
      </c>
      <c r="G441" s="2" t="s">
        <v>617</v>
      </c>
      <c r="H441" t="str">
        <f t="shared" si="56"/>
        <v xml:space="preserve">NP-20 </v>
      </c>
      <c r="I441" t="str" cm="1">
        <f t="array" ref="I441">IFERROR(INDEX(_xlfn.TEXTSPLIT(E441," "),1), "")</f>
        <v>73239990</v>
      </c>
      <c r="J441" t="s">
        <v>2779</v>
      </c>
      <c r="K441" t="str" cm="1">
        <f t="array" ref="K441">IF(ISERROR(SEARCH("QTY:", G441)), IF(ISERROR(SEARCH("TOTAL ", G441)), Raw [1]Data!N441, TRIM(MID(G441, SEARCH("TOTAL ", G441)+6, SEARCH(" ", G441&amp;" ", SEARCH("TOTAL ", G441)+6) - SEARCH("TOTAL ", G441) - 6))), TRIM(MID(G441, SEARCH("QTY:", G441)+4, SEARCH(" ", G441, SEARCH("QTY:", G441)+4) - SEARCH("QTY:", G441) - 4)))</f>
        <v/>
      </c>
      <c r="M441" t="str">
        <f t="shared" si="57"/>
        <v/>
      </c>
      <c r="N441">
        <f t="shared" si="58"/>
        <v>0</v>
      </c>
      <c r="O441" t="str" cm="1">
        <f t="array" ref="O441">IF(ISERROR(SEARCH("USD ", G441)), Raw [1]Data!S441, TRIM(MID(G441, SEARCH("USD ", G441)+4, SEARCH(" ", G441&amp;" ", SEARCH("USD ", G441)+4) - SEARCH("USD ", G441) - 4)))</f>
        <v>0.976</v>
      </c>
      <c r="P441" t="e">
        <f t="shared" si="59"/>
        <v>#VALUE!</v>
      </c>
      <c r="Q441" t="e" cm="1">
        <f t="array" ref="Q441">Raw [1]Data!P441</f>
        <v>#NAME?</v>
      </c>
      <c r="R441" t="e" cm="1">
        <f t="array" ref="R441">Raw [1]Data!Q441</f>
        <v>#NAME?</v>
      </c>
      <c r="S441" t="e" cm="1">
        <f t="array" ref="S441">Raw [1]Data!T441</f>
        <v>#NAME?</v>
      </c>
      <c r="T441" t="e">
        <f t="shared" si="60"/>
        <v>#NAME?</v>
      </c>
      <c r="U441" t="e">
        <f t="shared" si="61"/>
        <v>#NAME?</v>
      </c>
      <c r="V441" t="str">
        <f t="shared" si="62"/>
        <v>Other</v>
      </c>
    </row>
    <row r="442" spans="1:22">
      <c r="A442" s="5" t="s">
        <v>12</v>
      </c>
      <c r="B442" s="2" t="s">
        <v>616</v>
      </c>
      <c r="C442">
        <f t="shared" si="54"/>
        <v>2023</v>
      </c>
      <c r="D442" s="2" t="s">
        <v>14</v>
      </c>
      <c r="E442" s="3" t="s">
        <v>15</v>
      </c>
      <c r="F442" t="str">
        <f t="shared" si="55"/>
        <v>73</v>
      </c>
      <c r="G442" s="2" t="s">
        <v>618</v>
      </c>
      <c r="H442" t="str">
        <f t="shared" si="56"/>
        <v xml:space="preserve">AM-06 </v>
      </c>
      <c r="I442" t="str" cm="1">
        <f t="array" ref="I442">IFERROR(INDEX(_xlfn.TEXTSPLIT(E442," "),1), "")</f>
        <v>73239990</v>
      </c>
      <c r="J442" t="s">
        <v>2779</v>
      </c>
      <c r="K442" t="str" cm="1">
        <f t="array" ref="K442">IF(ISERROR(SEARCH("QTY:", G442)), IF(ISERROR(SEARCH("TOTAL ", G442)), Raw [1]Data!N442, TRIM(MID(G442, SEARCH("TOTAL ", G442)+6, SEARCH(" ", G442&amp;" ", SEARCH("TOTAL ", G442)+6) - SEARCH("TOTAL ", G442) - 6))), TRIM(MID(G442, SEARCH("QTY:", G442)+4, SEARCH(" ", G442, SEARCH("QTY:", G442)+4) - SEARCH("QTY:", G442) - 4)))</f>
        <v/>
      </c>
      <c r="M442" t="str">
        <f t="shared" si="57"/>
        <v/>
      </c>
      <c r="N442">
        <f t="shared" si="58"/>
        <v>0</v>
      </c>
      <c r="O442" t="str" cm="1">
        <f t="array" ref="O442">IF(ISERROR(SEARCH("USD ", G442)), Raw [1]Data!S442, TRIM(MID(G442, SEARCH("USD ", G442)+4, SEARCH(" ", G442&amp;" ", SEARCH("USD ", G442)+4) - SEARCH("USD ", G442) - 4)))</f>
        <v>0.99</v>
      </c>
      <c r="P442" t="e">
        <f t="shared" si="59"/>
        <v>#VALUE!</v>
      </c>
      <c r="Q442" t="e" cm="1">
        <f t="array" ref="Q442">Raw [1]Data!P442</f>
        <v>#NAME?</v>
      </c>
      <c r="R442" t="e" cm="1">
        <f t="array" ref="R442">Raw [1]Data!Q442</f>
        <v>#NAME?</v>
      </c>
      <c r="S442" t="e" cm="1">
        <f t="array" ref="S442">Raw [1]Data!T442</f>
        <v>#NAME?</v>
      </c>
      <c r="T442" t="e">
        <f t="shared" si="60"/>
        <v>#NAME?</v>
      </c>
      <c r="U442" t="e">
        <f t="shared" si="61"/>
        <v>#NAME?</v>
      </c>
      <c r="V442" t="str">
        <f t="shared" si="62"/>
        <v>Other</v>
      </c>
    </row>
    <row r="443" spans="1:22">
      <c r="A443" s="5" t="s">
        <v>12</v>
      </c>
      <c r="B443" s="2" t="s">
        <v>616</v>
      </c>
      <c r="C443">
        <f t="shared" si="54"/>
        <v>2023</v>
      </c>
      <c r="D443" s="2" t="s">
        <v>14</v>
      </c>
      <c r="E443" s="3" t="s">
        <v>15</v>
      </c>
      <c r="F443" t="str">
        <f t="shared" si="55"/>
        <v>73</v>
      </c>
      <c r="G443" s="2" t="s">
        <v>619</v>
      </c>
      <c r="H443" t="str">
        <f t="shared" si="56"/>
        <v xml:space="preserve">NP-21 </v>
      </c>
      <c r="I443" t="str" cm="1">
        <f t="array" ref="I443">IFERROR(INDEX(_xlfn.TEXTSPLIT(E443," "),1), "")</f>
        <v>73239990</v>
      </c>
      <c r="J443" t="s">
        <v>2779</v>
      </c>
      <c r="K443" t="str" cm="1">
        <f t="array" ref="K443">IF(ISERROR(SEARCH("QTY:", G443)), IF(ISERROR(SEARCH("TOTAL ", G443)), Raw [1]Data!N443, TRIM(MID(G443, SEARCH("TOTAL ", G443)+6, SEARCH(" ", G443&amp;" ", SEARCH("TOTAL ", G443)+6) - SEARCH("TOTAL ", G443) - 6))), TRIM(MID(G443, SEARCH("QTY:", G443)+4, SEARCH(" ", G443, SEARCH("QTY:", G443)+4) - SEARCH("QTY:", G443) - 4)))</f>
        <v/>
      </c>
      <c r="M443" t="str">
        <f t="shared" si="57"/>
        <v/>
      </c>
      <c r="N443">
        <f t="shared" si="58"/>
        <v>0</v>
      </c>
      <c r="O443" t="str" cm="1">
        <f t="array" ref="O443">IF(ISERROR(SEARCH("USD ", G443)), Raw [1]Data!S443, TRIM(MID(G443, SEARCH("USD ", G443)+4, SEARCH(" ", G443&amp;" ", SEARCH("USD ", G443)+4) - SEARCH("USD ", G443) - 4)))</f>
        <v>0.99</v>
      </c>
      <c r="P443" t="e">
        <f t="shared" si="59"/>
        <v>#VALUE!</v>
      </c>
      <c r="Q443" t="e" cm="1">
        <f t="array" ref="Q443">Raw [1]Data!P443</f>
        <v>#NAME?</v>
      </c>
      <c r="R443" t="e" cm="1">
        <f t="array" ref="R443">Raw [1]Data!Q443</f>
        <v>#NAME?</v>
      </c>
      <c r="S443" t="e" cm="1">
        <f t="array" ref="S443">Raw [1]Data!T443</f>
        <v>#NAME?</v>
      </c>
      <c r="T443" t="e">
        <f t="shared" si="60"/>
        <v>#NAME?</v>
      </c>
      <c r="U443" t="e">
        <f t="shared" si="61"/>
        <v>#NAME?</v>
      </c>
      <c r="V443" t="str">
        <f t="shared" si="62"/>
        <v>Other</v>
      </c>
    </row>
    <row r="444" spans="1:22">
      <c r="A444" s="5" t="s">
        <v>12</v>
      </c>
      <c r="B444" s="2" t="s">
        <v>616</v>
      </c>
      <c r="C444">
        <f t="shared" si="54"/>
        <v>2023</v>
      </c>
      <c r="D444" s="2" t="s">
        <v>14</v>
      </c>
      <c r="E444" s="3" t="s">
        <v>15</v>
      </c>
      <c r="F444" t="str">
        <f t="shared" si="55"/>
        <v>73</v>
      </c>
      <c r="G444" s="2" t="s">
        <v>620</v>
      </c>
      <c r="H444" t="str">
        <f t="shared" si="56"/>
        <v xml:space="preserve">SL-01 </v>
      </c>
      <c r="I444" t="str" cm="1">
        <f t="array" ref="I444">IFERROR(INDEX(_xlfn.TEXTSPLIT(E444," "),1), "")</f>
        <v>73239990</v>
      </c>
      <c r="J444" t="s">
        <v>2835</v>
      </c>
      <c r="K444" t="str" cm="1">
        <f t="array" ref="K444">IF(ISERROR(SEARCH("QTY:", G444)), IF(ISERROR(SEARCH("TOTAL ", G444)), Raw [1]Data!N444, TRIM(MID(G444, SEARCH("TOTAL ", G444)+6, SEARCH(" ", G444&amp;" ", SEARCH("TOTAL ", G444)+6) - SEARCH("TOTAL ", G444) - 6))), TRIM(MID(G444, SEARCH("QTY:", G444)+4, SEARCH(" ", G444, SEARCH("QTY:", G444)+4) - SEARCH("QTY:", G444) - 4)))</f>
        <v/>
      </c>
      <c r="M444" t="str">
        <f t="shared" si="57"/>
        <v/>
      </c>
      <c r="N444">
        <f t="shared" si="58"/>
        <v>0</v>
      </c>
      <c r="O444" t="str" cm="1">
        <f t="array" ref="O444">IF(ISERROR(SEARCH("USD ", G444)), Raw [1]Data!S444, TRIM(MID(G444, SEARCH("USD ", G444)+4, SEARCH(" ", G444&amp;" ", SEARCH("USD ", G444)+4) - SEARCH("USD ", G444) - 4)))</f>
        <v>1.128</v>
      </c>
      <c r="P444" t="e">
        <f t="shared" si="59"/>
        <v>#VALUE!</v>
      </c>
      <c r="Q444" t="e" cm="1">
        <f t="array" ref="Q444">Raw [1]Data!P444</f>
        <v>#NAME?</v>
      </c>
      <c r="R444" t="e" cm="1">
        <f t="array" ref="R444">Raw [1]Data!Q444</f>
        <v>#NAME?</v>
      </c>
      <c r="S444" t="e" cm="1">
        <f t="array" ref="S444">Raw [1]Data!T444</f>
        <v>#NAME?</v>
      </c>
      <c r="T444" t="e">
        <f t="shared" si="60"/>
        <v>#NAME?</v>
      </c>
      <c r="U444" t="e">
        <f t="shared" si="61"/>
        <v>#NAME?</v>
      </c>
      <c r="V444" t="str">
        <f t="shared" si="62"/>
        <v>Other</v>
      </c>
    </row>
    <row r="445" spans="1:22">
      <c r="A445" s="5" t="s">
        <v>12</v>
      </c>
      <c r="B445" s="2" t="s">
        <v>616</v>
      </c>
      <c r="C445">
        <f t="shared" si="54"/>
        <v>2023</v>
      </c>
      <c r="D445" s="2" t="s">
        <v>14</v>
      </c>
      <c r="E445" s="3" t="s">
        <v>15</v>
      </c>
      <c r="F445" t="str">
        <f t="shared" si="55"/>
        <v>73</v>
      </c>
      <c r="G445" s="2" t="s">
        <v>621</v>
      </c>
      <c r="H445" t="str">
        <f t="shared" si="56"/>
        <v xml:space="preserve">AM-314 </v>
      </c>
      <c r="I445" t="str" cm="1">
        <f t="array" ref="I445">IFERROR(INDEX(_xlfn.TEXTSPLIT(E445," "),1), "")</f>
        <v>73239990</v>
      </c>
      <c r="J445" t="s">
        <v>2779</v>
      </c>
      <c r="K445" t="str" cm="1">
        <f t="array" ref="K445">IF(ISERROR(SEARCH("QTY:", G445)), IF(ISERROR(SEARCH("TOTAL ", G445)), Raw [1]Data!N445, TRIM(MID(G445, SEARCH("TOTAL ", G445)+6, SEARCH(" ", G445&amp;" ", SEARCH("TOTAL ", G445)+6) - SEARCH("TOTAL ", G445) - 6))), TRIM(MID(G445, SEARCH("QTY:", G445)+4, SEARCH(" ", G445, SEARCH("QTY:", G445)+4) - SEARCH("QTY:", G445) - 4)))</f>
        <v/>
      </c>
      <c r="M445" t="str">
        <f t="shared" si="57"/>
        <v/>
      </c>
      <c r="N445">
        <f t="shared" si="58"/>
        <v>0</v>
      </c>
      <c r="O445" t="str" cm="1">
        <f t="array" ref="O445">IF(ISERROR(SEARCH("USD ", G445)), Raw [1]Data!S445, TRIM(MID(G445, SEARCH("USD ", G445)+4, SEARCH(" ", G445&amp;" ", SEARCH("USD ", G445)+4) - SEARCH("USD ", G445) - 4)))</f>
        <v>0.917</v>
      </c>
      <c r="P445" t="e">
        <f t="shared" si="59"/>
        <v>#VALUE!</v>
      </c>
      <c r="Q445" t="e" cm="1">
        <f t="array" ref="Q445">Raw [1]Data!P445</f>
        <v>#NAME?</v>
      </c>
      <c r="R445" t="e" cm="1">
        <f t="array" ref="R445">Raw [1]Data!Q445</f>
        <v>#NAME?</v>
      </c>
      <c r="S445" t="e" cm="1">
        <f t="array" ref="S445">Raw [1]Data!T445</f>
        <v>#NAME?</v>
      </c>
      <c r="T445" t="e">
        <f t="shared" si="60"/>
        <v>#NAME?</v>
      </c>
      <c r="U445" t="e">
        <f t="shared" si="61"/>
        <v>#NAME?</v>
      </c>
      <c r="V445" t="str">
        <f t="shared" si="62"/>
        <v>Other</v>
      </c>
    </row>
    <row r="446" spans="1:22">
      <c r="A446" s="5" t="s">
        <v>12</v>
      </c>
      <c r="B446" s="2" t="s">
        <v>616</v>
      </c>
      <c r="C446">
        <f t="shared" si="54"/>
        <v>2023</v>
      </c>
      <c r="D446" s="2" t="s">
        <v>14</v>
      </c>
      <c r="E446" s="3" t="s">
        <v>15</v>
      </c>
      <c r="F446" t="str">
        <f t="shared" si="55"/>
        <v>73</v>
      </c>
      <c r="G446" s="2" t="s">
        <v>622</v>
      </c>
      <c r="H446" t="str">
        <f t="shared" si="56"/>
        <v xml:space="preserve">SB-12 </v>
      </c>
      <c r="I446" t="str" cm="1">
        <f t="array" ref="I446">IFERROR(INDEX(_xlfn.TEXTSPLIT(E446," "),1), "")</f>
        <v>73239990</v>
      </c>
      <c r="J446" t="s">
        <v>2835</v>
      </c>
      <c r="K446" t="str" cm="1">
        <f t="array" ref="K446">IF(ISERROR(SEARCH("QTY:", G446)), IF(ISERROR(SEARCH("TOTAL ", G446)), Raw [1]Data!N446, TRIM(MID(G446, SEARCH("TOTAL ", G446)+6, SEARCH(" ", G446&amp;" ", SEARCH("TOTAL ", G446)+6) - SEARCH("TOTAL ", G446) - 6))), TRIM(MID(G446, SEARCH("QTY:", G446)+4, SEARCH(" ", G446, SEARCH("QTY:", G446)+4) - SEARCH("QTY:", G446) - 4)))</f>
        <v>25200</v>
      </c>
      <c r="M446" t="str">
        <f t="shared" si="57"/>
        <v>25200</v>
      </c>
      <c r="N446">
        <f t="shared" si="58"/>
        <v>0</v>
      </c>
      <c r="O446" t="str" cm="1">
        <f t="array" ref="O446">IF(ISERROR(SEARCH("USD ", G446)), Raw [1]Data!S446, TRIM(MID(G446, SEARCH("USD ", G446)+4, SEARCH(" ", G446&amp;" ", SEARCH("USD ", G446)+4) - SEARCH("USD ", G446) - 4)))</f>
        <v>1.0302</v>
      </c>
      <c r="P446">
        <f t="shared" si="59"/>
        <v>25961.040000000001</v>
      </c>
      <c r="Q446" t="e" cm="1">
        <f t="array" ref="Q446">Raw [1]Data!P446</f>
        <v>#NAME?</v>
      </c>
      <c r="R446" t="e" cm="1">
        <f t="array" ref="R446">Raw [1]Data!Q446</f>
        <v>#NAME?</v>
      </c>
      <c r="S446" t="e" cm="1">
        <f t="array" ref="S446">Raw [1]Data!T446</f>
        <v>#NAME?</v>
      </c>
      <c r="T446" t="e">
        <f t="shared" si="60"/>
        <v>#NAME?</v>
      </c>
      <c r="U446" t="e">
        <f t="shared" si="61"/>
        <v>#NAME?</v>
      </c>
      <c r="V446" t="str">
        <f t="shared" si="62"/>
        <v>Other</v>
      </c>
    </row>
    <row r="447" spans="1:22">
      <c r="A447" s="5" t="s">
        <v>12</v>
      </c>
      <c r="B447" s="2" t="s">
        <v>616</v>
      </c>
      <c r="C447">
        <f t="shared" si="54"/>
        <v>2023</v>
      </c>
      <c r="D447" s="2" t="s">
        <v>14</v>
      </c>
      <c r="E447" s="3" t="s">
        <v>15</v>
      </c>
      <c r="F447" t="str">
        <f t="shared" si="55"/>
        <v>73</v>
      </c>
      <c r="G447" s="2" t="s">
        <v>623</v>
      </c>
      <c r="H447" t="str">
        <f t="shared" si="56"/>
        <v xml:space="preserve">SB-01 </v>
      </c>
      <c r="I447" t="str" cm="1">
        <f t="array" ref="I447">IFERROR(INDEX(_xlfn.TEXTSPLIT(E447," "),1), "")</f>
        <v>73239990</v>
      </c>
      <c r="J447" t="s">
        <v>2779</v>
      </c>
      <c r="K447" t="str" cm="1">
        <f t="array" ref="K447">IF(ISERROR(SEARCH("QTY:", G447)), IF(ISERROR(SEARCH("TOTAL ", G447)), Raw [1]Data!N447, TRIM(MID(G447, SEARCH("TOTAL ", G447)+6, SEARCH(" ", G447&amp;" ", SEARCH("TOTAL ", G447)+6) - SEARCH("TOTAL ", G447) - 6))), TRIM(MID(G447, SEARCH("QTY:", G447)+4, SEARCH(" ", G447, SEARCH("QTY:", G447)+4) - SEARCH("QTY:", G447) - 4)))</f>
        <v/>
      </c>
      <c r="M447" t="str">
        <f t="shared" si="57"/>
        <v/>
      </c>
      <c r="N447">
        <f t="shared" si="58"/>
        <v>0</v>
      </c>
      <c r="O447" t="str" cm="1">
        <f t="array" ref="O447">IF(ISERROR(SEARCH("USD ", G447)), Raw [1]Data!S447, TRIM(MID(G447, SEARCH("USD ", G447)+4, SEARCH(" ", G447&amp;" ", SEARCH("USD ", G447)+4) - SEARCH("USD ", G447) - 4)))</f>
        <v>1.045</v>
      </c>
      <c r="P447" t="e">
        <f t="shared" si="59"/>
        <v>#VALUE!</v>
      </c>
      <c r="Q447" t="e" cm="1">
        <f t="array" ref="Q447">Raw [1]Data!P447</f>
        <v>#NAME?</v>
      </c>
      <c r="R447" t="e" cm="1">
        <f t="array" ref="R447">Raw [1]Data!Q447</f>
        <v>#NAME?</v>
      </c>
      <c r="S447" t="e" cm="1">
        <f t="array" ref="S447">Raw [1]Data!T447</f>
        <v>#NAME?</v>
      </c>
      <c r="T447" t="e">
        <f t="shared" si="60"/>
        <v>#NAME?</v>
      </c>
      <c r="U447" t="e">
        <f t="shared" si="61"/>
        <v>#NAME?</v>
      </c>
      <c r="V447" t="str">
        <f t="shared" si="62"/>
        <v>Other</v>
      </c>
    </row>
    <row r="448" spans="1:22">
      <c r="A448" s="5" t="s">
        <v>12</v>
      </c>
      <c r="B448" s="2" t="s">
        <v>616</v>
      </c>
      <c r="C448">
        <f t="shared" si="54"/>
        <v>2023</v>
      </c>
      <c r="D448" s="2" t="s">
        <v>14</v>
      </c>
      <c r="E448" s="3" t="s">
        <v>15</v>
      </c>
      <c r="F448" t="str">
        <f t="shared" si="55"/>
        <v>73</v>
      </c>
      <c r="G448" s="2" t="s">
        <v>624</v>
      </c>
      <c r="H448" t="str">
        <f t="shared" si="56"/>
        <v xml:space="preserve">DS-25 </v>
      </c>
      <c r="I448" t="str" cm="1">
        <f t="array" ref="I448">IFERROR(INDEX(_xlfn.TEXTSPLIT(E448," "),1), "")</f>
        <v>73239990</v>
      </c>
      <c r="J448" t="s">
        <v>2835</v>
      </c>
      <c r="K448" t="str" cm="1">
        <f t="array" ref="K448">IF(ISERROR(SEARCH("QTY:", G448)), IF(ISERROR(SEARCH("TOTAL ", G448)), Raw [1]Data!N448, TRIM(MID(G448, SEARCH("TOTAL ", G448)+6, SEARCH(" ", G448&amp;" ", SEARCH("TOTAL ", G448)+6) - SEARCH("TOTAL ", G448) - 6))), TRIM(MID(G448, SEARCH("QTY:", G448)+4, SEARCH(" ", G448, SEARCH("QTY:", G448)+4) - SEARCH("QTY:", G448) - 4)))</f>
        <v>51000</v>
      </c>
      <c r="M448" t="str">
        <f t="shared" si="57"/>
        <v>51000</v>
      </c>
      <c r="N448">
        <f t="shared" si="58"/>
        <v>0</v>
      </c>
      <c r="O448" t="e" cm="1">
        <f t="array" ref="O448">IF(ISERROR(SEARCH("USD ", G448)), Raw [1]Data!S448, TRIM(MID(G448, SEARCH("USD ", G448)+4, SEARCH(" ", G448&amp;" ", SEARCH("USD ", G448)+4) - SEARCH("USD ", G448) - 4)))</f>
        <v>#NAME?</v>
      </c>
      <c r="P448" t="e">
        <f t="shared" si="59"/>
        <v>#NAME?</v>
      </c>
      <c r="Q448" t="e" cm="1">
        <f t="array" ref="Q448">Raw [1]Data!P448</f>
        <v>#NAME?</v>
      </c>
      <c r="R448" t="e" cm="1">
        <f t="array" ref="R448">Raw [1]Data!Q448</f>
        <v>#NAME?</v>
      </c>
      <c r="S448" t="e" cm="1">
        <f t="array" ref="S448">Raw [1]Data!T448</f>
        <v>#NAME?</v>
      </c>
      <c r="T448" t="e">
        <f t="shared" si="60"/>
        <v>#NAME?</v>
      </c>
      <c r="U448" t="e">
        <f t="shared" si="61"/>
        <v>#NAME?</v>
      </c>
      <c r="V448" t="str">
        <f t="shared" si="62"/>
        <v>Other</v>
      </c>
    </row>
    <row r="449" spans="1:22">
      <c r="A449" s="5" t="s">
        <v>12</v>
      </c>
      <c r="B449" s="2" t="s">
        <v>616</v>
      </c>
      <c r="C449">
        <f t="shared" si="54"/>
        <v>2023</v>
      </c>
      <c r="D449" s="2" t="s">
        <v>14</v>
      </c>
      <c r="E449" s="3" t="s">
        <v>15</v>
      </c>
      <c r="F449" t="str">
        <f t="shared" si="55"/>
        <v>73</v>
      </c>
      <c r="G449" s="2" t="s">
        <v>625</v>
      </c>
      <c r="H449" t="str">
        <f t="shared" si="56"/>
        <v xml:space="preserve">SL-01 </v>
      </c>
      <c r="I449" t="str" cm="1">
        <f t="array" ref="I449">IFERROR(INDEX(_xlfn.TEXTSPLIT(E449," "),1), "")</f>
        <v>73239990</v>
      </c>
      <c r="J449" t="s">
        <v>2835</v>
      </c>
      <c r="K449" t="str" cm="1">
        <f t="array" ref="K449">IF(ISERROR(SEARCH("QTY:", G449)), IF(ISERROR(SEARCH("TOTAL ", G449)), Raw [1]Data!N449, TRIM(MID(G449, SEARCH("TOTAL ", G449)+6, SEARCH(" ", G449&amp;" ", SEARCH("TOTAL ", G449)+6) - SEARCH("TOTAL ", G449) - 6))), TRIM(MID(G449, SEARCH("QTY:", G449)+4, SEARCH(" ", G449, SEARCH("QTY:", G449)+4) - SEARCH("QTY:", G449) - 4)))</f>
        <v/>
      </c>
      <c r="M449" t="str">
        <f t="shared" si="57"/>
        <v/>
      </c>
      <c r="N449">
        <f t="shared" si="58"/>
        <v>0</v>
      </c>
      <c r="O449" t="str" cm="1">
        <f t="array" ref="O449">IF(ISERROR(SEARCH("USD ", G449)), Raw [1]Data!S449, TRIM(MID(G449, SEARCH("USD ", G449)+4, SEARCH(" ", G449&amp;" ", SEARCH("USD ", G449)+4) - SEARCH("USD ", G449) - 4)))</f>
        <v>1.128</v>
      </c>
      <c r="P449" t="e">
        <f t="shared" si="59"/>
        <v>#VALUE!</v>
      </c>
      <c r="Q449" t="e" cm="1">
        <f t="array" ref="Q449">Raw [1]Data!P449</f>
        <v>#NAME?</v>
      </c>
      <c r="R449" t="e" cm="1">
        <f t="array" ref="R449">Raw [1]Data!Q449</f>
        <v>#NAME?</v>
      </c>
      <c r="S449" t="e" cm="1">
        <f t="array" ref="S449">Raw [1]Data!T449</f>
        <v>#NAME?</v>
      </c>
      <c r="T449" t="e">
        <f t="shared" si="60"/>
        <v>#NAME?</v>
      </c>
      <c r="U449" t="e">
        <f t="shared" si="61"/>
        <v>#NAME?</v>
      </c>
      <c r="V449" t="str">
        <f t="shared" si="62"/>
        <v>Other</v>
      </c>
    </row>
    <row r="450" spans="1:22">
      <c r="A450" s="5" t="s">
        <v>12</v>
      </c>
      <c r="B450" s="2" t="s">
        <v>616</v>
      </c>
      <c r="C450">
        <f t="shared" si="54"/>
        <v>2023</v>
      </c>
      <c r="D450" s="2" t="s">
        <v>14</v>
      </c>
      <c r="E450" s="3" t="s">
        <v>15</v>
      </c>
      <c r="F450" t="str">
        <f t="shared" si="55"/>
        <v>73</v>
      </c>
      <c r="G450" s="2" t="s">
        <v>626</v>
      </c>
      <c r="H450" t="str">
        <f t="shared" si="56"/>
        <v xml:space="preserve">AM-393 </v>
      </c>
      <c r="I450" t="str" cm="1">
        <f t="array" ref="I450">IFERROR(INDEX(_xlfn.TEXTSPLIT(E450," "),1), "")</f>
        <v>73239990</v>
      </c>
      <c r="J450" t="s">
        <v>2779</v>
      </c>
      <c r="K450" t="str" cm="1">
        <f t="array" ref="K450">IF(ISERROR(SEARCH("QTY:", G450)), IF(ISERROR(SEARCH("TOTAL ", G450)), Raw [1]Data!N450, TRIM(MID(G450, SEARCH("TOTAL ", G450)+6, SEARCH(" ", G450&amp;" ", SEARCH("TOTAL ", G450)+6) - SEARCH("TOTAL ", G450) - 6))), TRIM(MID(G450, SEARCH("QTY:", G450)+4, SEARCH(" ", G450, SEARCH("QTY:", G450)+4) - SEARCH("QTY:", G450) - 4)))</f>
        <v/>
      </c>
      <c r="M450" t="str">
        <f t="shared" si="57"/>
        <v/>
      </c>
      <c r="N450">
        <f t="shared" si="58"/>
        <v>0</v>
      </c>
      <c r="O450" t="str" cm="1">
        <f t="array" ref="O450">IF(ISERROR(SEARCH("USD ", G450)), Raw [1]Data!S450, TRIM(MID(G450, SEARCH("USD ", G450)+4, SEARCH(" ", G450&amp;" ", SEARCH("USD ", G450)+4) - SEARCH("USD ", G450) - 4)))</f>
        <v>1.200</v>
      </c>
      <c r="P450" t="e">
        <f t="shared" si="59"/>
        <v>#VALUE!</v>
      </c>
      <c r="Q450" t="e" cm="1">
        <f t="array" ref="Q450">Raw [1]Data!P450</f>
        <v>#NAME?</v>
      </c>
      <c r="R450" t="e" cm="1">
        <f t="array" ref="R450">Raw [1]Data!Q450</f>
        <v>#NAME?</v>
      </c>
      <c r="S450" t="e" cm="1">
        <f t="array" ref="S450">Raw [1]Data!T450</f>
        <v>#NAME?</v>
      </c>
      <c r="T450" t="e">
        <f t="shared" si="60"/>
        <v>#NAME?</v>
      </c>
      <c r="U450" t="e">
        <f t="shared" si="61"/>
        <v>#NAME?</v>
      </c>
      <c r="V450" t="str">
        <f t="shared" si="62"/>
        <v>Other</v>
      </c>
    </row>
    <row r="451" spans="1:22">
      <c r="A451" s="5" t="s">
        <v>12</v>
      </c>
      <c r="B451" s="2" t="s">
        <v>616</v>
      </c>
      <c r="C451">
        <f t="shared" ref="C451:C514" si="63">YEAR(B451)</f>
        <v>2023</v>
      </c>
      <c r="D451" s="2" t="s">
        <v>14</v>
      </c>
      <c r="E451" s="3" t="s">
        <v>15</v>
      </c>
      <c r="F451" t="str">
        <f t="shared" ref="F451:F514" si="64">LEFT(E451,2)</f>
        <v>73</v>
      </c>
      <c r="G451" s="2" t="s">
        <v>627</v>
      </c>
      <c r="H451" t="str">
        <f t="shared" ref="H451:H514" si="65">IFERROR(LEFT(G451, FIND(" ",G451)), "")</f>
        <v xml:space="preserve">AM-314 </v>
      </c>
      <c r="I451" t="str" cm="1">
        <f t="array" ref="I451">IFERROR(INDEX(_xlfn.TEXTSPLIT(E451," "),1), "")</f>
        <v>73239990</v>
      </c>
      <c r="J451" t="s">
        <v>2779</v>
      </c>
      <c r="K451" t="str" cm="1">
        <f t="array" ref="K451">IF(ISERROR(SEARCH("QTY:", G451)), IF(ISERROR(SEARCH("TOTAL ", G451)), Raw [1]Data!N451, TRIM(MID(G451, SEARCH("TOTAL ", G451)+6, SEARCH(" ", G451&amp;" ", SEARCH("TOTAL ", G451)+6) - SEARCH("TOTAL ", G451) - 6))), TRIM(MID(G451, SEARCH("QTY:", G451)+4, SEARCH(" ", G451, SEARCH("QTY:", G451)+4) - SEARCH("QTY:", G451) - 4)))</f>
        <v/>
      </c>
      <c r="M451" t="str">
        <f t="shared" ref="M451:M514" si="66">K451</f>
        <v/>
      </c>
      <c r="N451">
        <f t="shared" ref="N451:N514" si="67">L451</f>
        <v>0</v>
      </c>
      <c r="O451" t="str" cm="1">
        <f t="array" ref="O451">IF(ISERROR(SEARCH("USD ", G451)), Raw [1]Data!S451, TRIM(MID(G451, SEARCH("USD ", G451)+4, SEARCH(" ", G451&amp;" ", SEARCH("USD ", G451)+4) - SEARCH("USD ", G451) - 4)))</f>
        <v>0.917</v>
      </c>
      <c r="P451" t="e">
        <f t="shared" ref="P451:P514" si="68">O451*M451</f>
        <v>#VALUE!</v>
      </c>
      <c r="Q451" t="e" cm="1">
        <f t="array" ref="Q451">Raw [1]Data!P451</f>
        <v>#NAME?</v>
      </c>
      <c r="R451" t="e" cm="1">
        <f t="array" ref="R451">Raw [1]Data!Q451</f>
        <v>#NAME?</v>
      </c>
      <c r="S451" t="e" cm="1">
        <f t="array" ref="S451">Raw [1]Data!T451</f>
        <v>#NAME?</v>
      </c>
      <c r="T451" t="e">
        <f t="shared" ref="T451:T514" si="69">S451/M451</f>
        <v>#NAME?</v>
      </c>
      <c r="U451" t="e">
        <f t="shared" ref="U451:U514" si="70">IF(R451&lt;&gt;0, (S451/R451)*100, 0)</f>
        <v>#NAME?</v>
      </c>
      <c r="V451" t="str">
        <f t="shared" ref="V451:V514" si="71">IF(OR(E451=73239990,E451=73231000,E451=73239390),"Steel","Other")</f>
        <v>Other</v>
      </c>
    </row>
    <row r="452" spans="1:22">
      <c r="A452" s="5" t="s">
        <v>12</v>
      </c>
      <c r="B452" s="2" t="s">
        <v>616</v>
      </c>
      <c r="C452">
        <f t="shared" si="63"/>
        <v>2023</v>
      </c>
      <c r="D452" s="2" t="s">
        <v>14</v>
      </c>
      <c r="E452" s="3" t="s">
        <v>15</v>
      </c>
      <c r="F452" t="str">
        <f t="shared" si="64"/>
        <v>73</v>
      </c>
      <c r="G452" s="2" t="s">
        <v>628</v>
      </c>
      <c r="H452" t="str">
        <f t="shared" si="65"/>
        <v xml:space="preserve">NP-21 </v>
      </c>
      <c r="I452" t="str" cm="1">
        <f t="array" ref="I452">IFERROR(INDEX(_xlfn.TEXTSPLIT(E452," "),1), "")</f>
        <v>73239990</v>
      </c>
      <c r="J452" t="s">
        <v>2779</v>
      </c>
      <c r="K452" t="str" cm="1">
        <f t="array" ref="K452">IF(ISERROR(SEARCH("QTY:", G452)), IF(ISERROR(SEARCH("TOTAL ", G452)), Raw [1]Data!N452, TRIM(MID(G452, SEARCH("TOTAL ", G452)+6, SEARCH(" ", G452&amp;" ", SEARCH("TOTAL ", G452)+6) - SEARCH("TOTAL ", G452) - 6))), TRIM(MID(G452, SEARCH("QTY:", G452)+4, SEARCH(" ", G452, SEARCH("QTY:", G452)+4) - SEARCH("QTY:", G452) - 4)))</f>
        <v/>
      </c>
      <c r="M452" t="str">
        <f t="shared" si="66"/>
        <v/>
      </c>
      <c r="N452">
        <f t="shared" si="67"/>
        <v>0</v>
      </c>
      <c r="O452" t="str" cm="1">
        <f t="array" ref="O452">IF(ISERROR(SEARCH("USD ", G452)), Raw [1]Data!S452, TRIM(MID(G452, SEARCH("USD ", G452)+4, SEARCH(" ", G452&amp;" ", SEARCH("USD ", G452)+4) - SEARCH("USD ", G452) - 4)))</f>
        <v>0.99</v>
      </c>
      <c r="P452" t="e">
        <f t="shared" si="68"/>
        <v>#VALUE!</v>
      </c>
      <c r="Q452" t="e" cm="1">
        <f t="array" ref="Q452">Raw [1]Data!P452</f>
        <v>#NAME?</v>
      </c>
      <c r="R452" t="e" cm="1">
        <f t="array" ref="R452">Raw [1]Data!Q452</f>
        <v>#NAME?</v>
      </c>
      <c r="S452" t="e" cm="1">
        <f t="array" ref="S452">Raw [1]Data!T452</f>
        <v>#NAME?</v>
      </c>
      <c r="T452" t="e">
        <f t="shared" si="69"/>
        <v>#NAME?</v>
      </c>
      <c r="U452" t="e">
        <f t="shared" si="70"/>
        <v>#NAME?</v>
      </c>
      <c r="V452" t="str">
        <f t="shared" si="71"/>
        <v>Other</v>
      </c>
    </row>
    <row r="453" spans="1:22">
      <c r="A453" s="5" t="s">
        <v>12</v>
      </c>
      <c r="B453" s="2" t="s">
        <v>616</v>
      </c>
      <c r="C453">
        <f t="shared" si="63"/>
        <v>2023</v>
      </c>
      <c r="D453" s="2" t="s">
        <v>14</v>
      </c>
      <c r="E453" s="3" t="s">
        <v>15</v>
      </c>
      <c r="F453" t="str">
        <f t="shared" si="64"/>
        <v>73</v>
      </c>
      <c r="G453" s="2" t="s">
        <v>629</v>
      </c>
      <c r="H453" t="str">
        <f t="shared" si="65"/>
        <v xml:space="preserve">SB-01 </v>
      </c>
      <c r="I453" t="str" cm="1">
        <f t="array" ref="I453">IFERROR(INDEX(_xlfn.TEXTSPLIT(E453," "),1), "")</f>
        <v>73239990</v>
      </c>
      <c r="J453" t="s">
        <v>2779</v>
      </c>
      <c r="K453" t="str" cm="1">
        <f t="array" ref="K453">IF(ISERROR(SEARCH("QTY:", G453)), IF(ISERROR(SEARCH("TOTAL ", G453)), Raw [1]Data!N453, TRIM(MID(G453, SEARCH("TOTAL ", G453)+6, SEARCH(" ", G453&amp;" ", SEARCH("TOTAL ", G453)+6) - SEARCH("TOTAL ", G453) - 6))), TRIM(MID(G453, SEARCH("QTY:", G453)+4, SEARCH(" ", G453, SEARCH("QTY:", G453)+4) - SEARCH("QTY:", G453) - 4)))</f>
        <v/>
      </c>
      <c r="M453" t="str">
        <f t="shared" si="66"/>
        <v/>
      </c>
      <c r="N453">
        <f t="shared" si="67"/>
        <v>0</v>
      </c>
      <c r="O453" t="str" cm="1">
        <f t="array" ref="O453">IF(ISERROR(SEARCH("USD ", G453)), Raw [1]Data!S453, TRIM(MID(G453, SEARCH("USD ", G453)+4, SEARCH(" ", G453&amp;" ", SEARCH("USD ", G453)+4) - SEARCH("USD ", G453) - 4)))</f>
        <v>1.045</v>
      </c>
      <c r="P453" t="e">
        <f t="shared" si="68"/>
        <v>#VALUE!</v>
      </c>
      <c r="Q453" t="e" cm="1">
        <f t="array" ref="Q453">Raw [1]Data!P453</f>
        <v>#NAME?</v>
      </c>
      <c r="R453" t="e" cm="1">
        <f t="array" ref="R453">Raw [1]Data!Q453</f>
        <v>#NAME?</v>
      </c>
      <c r="S453" t="e" cm="1">
        <f t="array" ref="S453">Raw [1]Data!T453</f>
        <v>#NAME?</v>
      </c>
      <c r="T453" t="e">
        <f t="shared" si="69"/>
        <v>#NAME?</v>
      </c>
      <c r="U453" t="e">
        <f t="shared" si="70"/>
        <v>#NAME?</v>
      </c>
      <c r="V453" t="str">
        <f t="shared" si="71"/>
        <v>Other</v>
      </c>
    </row>
    <row r="454" spans="1:22">
      <c r="A454" s="5" t="s">
        <v>12</v>
      </c>
      <c r="B454" s="2" t="s">
        <v>616</v>
      </c>
      <c r="C454">
        <f t="shared" si="63"/>
        <v>2023</v>
      </c>
      <c r="D454" s="2" t="s">
        <v>14</v>
      </c>
      <c r="E454" s="3" t="s">
        <v>15</v>
      </c>
      <c r="F454" t="str">
        <f t="shared" si="64"/>
        <v>73</v>
      </c>
      <c r="G454" s="2" t="s">
        <v>630</v>
      </c>
      <c r="H454" t="str">
        <f t="shared" si="65"/>
        <v xml:space="preserve">BLCR-3 </v>
      </c>
      <c r="I454" t="str" cm="1">
        <f t="array" ref="I454">IFERROR(INDEX(_xlfn.TEXTSPLIT(E454," "),1), "")</f>
        <v>73239990</v>
      </c>
      <c r="J454" t="s">
        <v>2779</v>
      </c>
      <c r="K454" t="str" cm="1">
        <f t="array" ref="K454">IF(ISERROR(SEARCH("QTY:", G454)), IF(ISERROR(SEARCH("TOTAL ", G454)), Raw [1]Data!N454, TRIM(MID(G454, SEARCH("TOTAL ", G454)+6, SEARCH(" ", G454&amp;" ", SEARCH("TOTAL ", G454)+6) - SEARCH("TOTAL ", G454) - 6))), TRIM(MID(G454, SEARCH("QTY:", G454)+4, SEARCH(" ", G454, SEARCH("QTY:", G454)+4) - SEARCH("QTY:", G454) - 4)))</f>
        <v/>
      </c>
      <c r="M454" t="str">
        <f t="shared" si="66"/>
        <v/>
      </c>
      <c r="N454">
        <f t="shared" si="67"/>
        <v>0</v>
      </c>
      <c r="O454" t="str" cm="1">
        <f t="array" ref="O454">IF(ISERROR(SEARCH("USD ", G454)), Raw [1]Data!S454, TRIM(MID(G454, SEARCH("USD ", G454)+4, SEARCH(" ", G454&amp;" ", SEARCH("USD ", G454)+4) - SEARCH("USD ", G454) - 4)))</f>
        <v>1.052</v>
      </c>
      <c r="P454" t="e">
        <f t="shared" si="68"/>
        <v>#VALUE!</v>
      </c>
      <c r="Q454" t="e" cm="1">
        <f t="array" ref="Q454">Raw [1]Data!P454</f>
        <v>#NAME?</v>
      </c>
      <c r="R454" t="e" cm="1">
        <f t="array" ref="R454">Raw [1]Data!Q454</f>
        <v>#NAME?</v>
      </c>
      <c r="S454" t="e" cm="1">
        <f t="array" ref="S454">Raw [1]Data!T454</f>
        <v>#NAME?</v>
      </c>
      <c r="T454" t="e">
        <f t="shared" si="69"/>
        <v>#NAME?</v>
      </c>
      <c r="U454" t="e">
        <f t="shared" si="70"/>
        <v>#NAME?</v>
      </c>
      <c r="V454" t="str">
        <f t="shared" si="71"/>
        <v>Other</v>
      </c>
    </row>
    <row r="455" spans="1:22">
      <c r="A455" s="5" t="s">
        <v>12</v>
      </c>
      <c r="B455" s="2" t="s">
        <v>631</v>
      </c>
      <c r="C455">
        <f t="shared" si="63"/>
        <v>2023</v>
      </c>
      <c r="D455" s="2" t="s">
        <v>14</v>
      </c>
      <c r="E455" s="3" t="s">
        <v>15</v>
      </c>
      <c r="F455" t="str">
        <f t="shared" si="64"/>
        <v>73</v>
      </c>
      <c r="G455" s="2" t="s">
        <v>632</v>
      </c>
      <c r="H455" t="str">
        <f t="shared" si="65"/>
        <v xml:space="preserve">SS </v>
      </c>
      <c r="I455" t="str" cm="1">
        <f t="array" ref="I455">IFERROR(INDEX(_xlfn.TEXTSPLIT(E455," "),1), "")</f>
        <v>73239990</v>
      </c>
      <c r="J455" t="s">
        <v>2872</v>
      </c>
      <c r="K455" t="str" cm="1">
        <f t="array" ref="K455">IF(ISERROR(SEARCH("QTY:", G455)), IF(ISERROR(SEARCH("TOTAL ", G455)), Raw [1]Data!N455, TRIM(MID(G455, SEARCH("TOTAL ", G455)+6, SEARCH(" ", G455&amp;" ", SEARCH("TOTAL ", G455)+6) - SEARCH("TOTAL ", G455) - 6))), TRIM(MID(G455, SEARCH("QTY:", G455)+4, SEARCH(" ", G455, SEARCH("QTY:", G455)+4) - SEARCH("QTY:", G455) - 4)))</f>
        <v/>
      </c>
      <c r="M455" t="str">
        <f t="shared" si="66"/>
        <v/>
      </c>
      <c r="N455">
        <f t="shared" si="67"/>
        <v>0</v>
      </c>
      <c r="O455" t="str" cm="1">
        <f t="array" ref="O455">IF(ISERROR(SEARCH("USD ", G455)), Raw [1]Data!S455, TRIM(MID(G455, SEARCH("USD ", G455)+4, SEARCH(" ", G455&amp;" ", SEARCH("USD ", G455)+4) - SEARCH("USD ", G455) - 4)))</f>
        <v>1.38</v>
      </c>
      <c r="P455" t="e">
        <f t="shared" si="68"/>
        <v>#VALUE!</v>
      </c>
      <c r="Q455" t="e" cm="1">
        <f t="array" ref="Q455">Raw [1]Data!P455</f>
        <v>#NAME?</v>
      </c>
      <c r="R455" t="e" cm="1">
        <f t="array" ref="R455">Raw [1]Data!Q455</f>
        <v>#NAME?</v>
      </c>
      <c r="S455" t="e" cm="1">
        <f t="array" ref="S455">Raw [1]Data!T455</f>
        <v>#NAME?</v>
      </c>
      <c r="T455" t="e">
        <f t="shared" si="69"/>
        <v>#NAME?</v>
      </c>
      <c r="U455" t="e">
        <f t="shared" si="70"/>
        <v>#NAME?</v>
      </c>
      <c r="V455" t="str">
        <f t="shared" si="71"/>
        <v>Other</v>
      </c>
    </row>
    <row r="456" spans="1:22">
      <c r="A456" s="5" t="s">
        <v>12</v>
      </c>
      <c r="B456" s="2" t="s">
        <v>631</v>
      </c>
      <c r="C456">
        <f t="shared" si="63"/>
        <v>2023</v>
      </c>
      <c r="D456" s="2" t="s">
        <v>14</v>
      </c>
      <c r="E456" s="3" t="s">
        <v>15</v>
      </c>
      <c r="F456" t="str">
        <f t="shared" si="64"/>
        <v>73</v>
      </c>
      <c r="G456" s="2" t="s">
        <v>633</v>
      </c>
      <c r="H456" t="str">
        <f t="shared" si="65"/>
        <v xml:space="preserve">STAINLESS </v>
      </c>
      <c r="I456" t="str" cm="1">
        <f t="array" ref="I456">IFERROR(INDEX(_xlfn.TEXTSPLIT(E456," "),1), "")</f>
        <v>73239990</v>
      </c>
      <c r="J456" t="s">
        <v>2870</v>
      </c>
      <c r="K456" t="str" cm="1">
        <f t="array" ref="K456">IF(ISERROR(SEARCH("QTY:", G456)), IF(ISERROR(SEARCH("TOTAL ", G456)), Raw [1]Data!N456, TRIM(MID(G456, SEARCH("TOTAL ", G456)+6, SEARCH(" ", G456&amp;" ", SEARCH("TOTAL ", G456)+6) - SEARCH("TOTAL ", G456) - 6))), TRIM(MID(G456, SEARCH("QTY:", G456)+4, SEARCH(" ", G456, SEARCH("QTY:", G456)+4) - SEARCH("QTY:", G456) - 4)))</f>
        <v/>
      </c>
      <c r="M456" t="str">
        <f t="shared" si="66"/>
        <v/>
      </c>
      <c r="N456">
        <f t="shared" si="67"/>
        <v>0</v>
      </c>
      <c r="O456" t="e" cm="1">
        <f t="array" ref="O456">IF(ISERROR(SEARCH("USD ", G456)), Raw [1]Data!S456, TRIM(MID(G456, SEARCH("USD ", G456)+4, SEARCH(" ", G456&amp;" ", SEARCH("USD ", G456)+4) - SEARCH("USD ", G456) - 4)))</f>
        <v>#NAME?</v>
      </c>
      <c r="P456" t="e">
        <f t="shared" si="68"/>
        <v>#NAME?</v>
      </c>
      <c r="Q456" t="e" cm="1">
        <f t="array" ref="Q456">Raw [1]Data!P456</f>
        <v>#NAME?</v>
      </c>
      <c r="R456" t="e" cm="1">
        <f t="array" ref="R456">Raw [1]Data!Q456</f>
        <v>#NAME?</v>
      </c>
      <c r="S456" t="e" cm="1">
        <f t="array" ref="S456">Raw [1]Data!T456</f>
        <v>#NAME?</v>
      </c>
      <c r="T456" t="e">
        <f t="shared" si="69"/>
        <v>#NAME?</v>
      </c>
      <c r="U456" t="e">
        <f t="shared" si="70"/>
        <v>#NAME?</v>
      </c>
      <c r="V456" t="str">
        <f t="shared" si="71"/>
        <v>Other</v>
      </c>
    </row>
    <row r="457" spans="1:22">
      <c r="A457" s="5" t="s">
        <v>12</v>
      </c>
      <c r="B457" s="2" t="s">
        <v>634</v>
      </c>
      <c r="C457">
        <f t="shared" si="63"/>
        <v>2023</v>
      </c>
      <c r="D457" s="2" t="s">
        <v>14</v>
      </c>
      <c r="E457" s="3" t="s">
        <v>15</v>
      </c>
      <c r="F457" t="str">
        <f t="shared" si="64"/>
        <v>73</v>
      </c>
      <c r="G457" s="2" t="s">
        <v>635</v>
      </c>
      <c r="H457" t="str">
        <f t="shared" si="65"/>
        <v xml:space="preserve">STAINLESS </v>
      </c>
      <c r="I457" t="str" cm="1">
        <f t="array" ref="I457">IFERROR(INDEX(_xlfn.TEXTSPLIT(E457," "),1), "")</f>
        <v>73239990</v>
      </c>
      <c r="J457" t="s">
        <v>2864</v>
      </c>
      <c r="K457" t="str" cm="1">
        <f t="array" ref="K457">IF(ISERROR(SEARCH("QTY:", G457)), IF(ISERROR(SEARCH("TOTAL ", G457)), Raw [1]Data!N457, TRIM(MID(G457, SEARCH("TOTAL ", G457)+6, SEARCH(" ", G457&amp;" ", SEARCH("TOTAL ", G457)+6) - SEARCH("TOTAL ", G457) - 6))), TRIM(MID(G457, SEARCH("QTY:", G457)+4, SEARCH(" ", G457, SEARCH("QTY:", G457)+4) - SEARCH("QTY:", G457) - 4)))</f>
        <v>34704</v>
      </c>
      <c r="M457" t="str">
        <f t="shared" si="66"/>
        <v>34704</v>
      </c>
      <c r="N457">
        <f t="shared" si="67"/>
        <v>0</v>
      </c>
      <c r="O457" t="str" cm="1">
        <f t="array" ref="O457">IF(ISERROR(SEARCH("USD ", G457)), Raw [1]Data!S457, TRIM(MID(G457, SEARCH("USD ", G457)+4, SEARCH(" ", G457&amp;" ", SEARCH("USD ", G457)+4) - SEARCH("USD ", G457) - 4)))</f>
        <v>1.045</v>
      </c>
      <c r="P457">
        <f t="shared" si="68"/>
        <v>36265.68</v>
      </c>
      <c r="Q457" t="e" cm="1">
        <f t="array" ref="Q457">Raw [1]Data!P457</f>
        <v>#NAME?</v>
      </c>
      <c r="R457" t="e" cm="1">
        <f t="array" ref="R457">Raw [1]Data!Q457</f>
        <v>#NAME?</v>
      </c>
      <c r="S457" t="e" cm="1">
        <f t="array" ref="S457">Raw [1]Data!T457</f>
        <v>#NAME?</v>
      </c>
      <c r="T457" t="e">
        <f t="shared" si="69"/>
        <v>#NAME?</v>
      </c>
      <c r="U457" t="e">
        <f t="shared" si="70"/>
        <v>#NAME?</v>
      </c>
      <c r="V457" t="str">
        <f t="shared" si="71"/>
        <v>Other</v>
      </c>
    </row>
    <row r="458" spans="1:22">
      <c r="A458" s="5" t="s">
        <v>12</v>
      </c>
      <c r="B458" s="2" t="s">
        <v>634</v>
      </c>
      <c r="C458">
        <f t="shared" si="63"/>
        <v>2023</v>
      </c>
      <c r="D458" s="2" t="s">
        <v>14</v>
      </c>
      <c r="E458" s="3" t="s">
        <v>15</v>
      </c>
      <c r="F458" t="str">
        <f t="shared" si="64"/>
        <v>73</v>
      </c>
      <c r="G458" s="2" t="s">
        <v>636</v>
      </c>
      <c r="H458" t="str">
        <f t="shared" si="65"/>
        <v xml:space="preserve">STAINLESS </v>
      </c>
      <c r="I458" t="str" cm="1">
        <f t="array" ref="I458">IFERROR(INDEX(_xlfn.TEXTSPLIT(E458," "),1), "")</f>
        <v>73239990</v>
      </c>
      <c r="J458" t="s">
        <v>2862</v>
      </c>
      <c r="K458" t="str" cm="1">
        <f t="array" ref="K458">IF(ISERROR(SEARCH("QTY:", G458)), IF(ISERROR(SEARCH("TOTAL ", G458)), Raw [1]Data!N458, TRIM(MID(G458, SEARCH("TOTAL ", G458)+6, SEARCH(" ", G458&amp;" ", SEARCH("TOTAL ", G458)+6) - SEARCH("TOTAL ", G458) - 6))), TRIM(MID(G458, SEARCH("QTY:", G458)+4, SEARCH(" ", G458, SEARCH("QTY:", G458)+4) - SEARCH("QTY:", G458) - 4)))</f>
        <v>8472</v>
      </c>
      <c r="M458" t="str">
        <f t="shared" si="66"/>
        <v>8472</v>
      </c>
      <c r="N458">
        <f t="shared" si="67"/>
        <v>0</v>
      </c>
      <c r="O458" t="e" cm="1">
        <f t="array" ref="O458">IF(ISERROR(SEARCH("USD ", G458)), Raw [1]Data!S458, TRIM(MID(G458, SEARCH("USD ", G458)+4, SEARCH(" ", G458&amp;" ", SEARCH("USD ", G458)+4) - SEARCH("USD ", G458) - 4)))</f>
        <v>#NAME?</v>
      </c>
      <c r="P458" t="e">
        <f t="shared" si="68"/>
        <v>#NAME?</v>
      </c>
      <c r="Q458" t="e" cm="1">
        <f t="array" ref="Q458">Raw [1]Data!P458</f>
        <v>#NAME?</v>
      </c>
      <c r="R458" t="e" cm="1">
        <f t="array" ref="R458">Raw [1]Data!Q458</f>
        <v>#NAME?</v>
      </c>
      <c r="S458" t="e" cm="1">
        <f t="array" ref="S458">Raw [1]Data!T458</f>
        <v>#NAME?</v>
      </c>
      <c r="T458" t="e">
        <f t="shared" si="69"/>
        <v>#NAME?</v>
      </c>
      <c r="U458" t="e">
        <f t="shared" si="70"/>
        <v>#NAME?</v>
      </c>
      <c r="V458" t="str">
        <f t="shared" si="71"/>
        <v>Other</v>
      </c>
    </row>
    <row r="459" spans="1:22">
      <c r="A459" s="5" t="s">
        <v>12</v>
      </c>
      <c r="B459" s="2" t="s">
        <v>634</v>
      </c>
      <c r="C459">
        <f t="shared" si="63"/>
        <v>2023</v>
      </c>
      <c r="D459" s="2" t="s">
        <v>14</v>
      </c>
      <c r="E459" s="3" t="s">
        <v>15</v>
      </c>
      <c r="F459" t="str">
        <f t="shared" si="64"/>
        <v>73</v>
      </c>
      <c r="G459" s="2" t="s">
        <v>637</v>
      </c>
      <c r="H459" t="str">
        <f t="shared" si="65"/>
        <v xml:space="preserve">STAINLESS </v>
      </c>
      <c r="I459" t="str" cm="1">
        <f t="array" ref="I459">IFERROR(INDEX(_xlfn.TEXTSPLIT(E459," "),1), "")</f>
        <v>73239990</v>
      </c>
      <c r="J459" t="s">
        <v>2873</v>
      </c>
      <c r="K459" t="str" cm="1">
        <f t="array" ref="K459">IF(ISERROR(SEARCH("QTY:", G459)), IF(ISERROR(SEARCH("TOTAL ", G459)), Raw [1]Data!N459, TRIM(MID(G459, SEARCH("TOTAL ", G459)+6, SEARCH(" ", G459&amp;" ", SEARCH("TOTAL ", G459)+6) - SEARCH("TOTAL ", G459) - 6))), TRIM(MID(G459, SEARCH("QTY:", G459)+4, SEARCH(" ", G459, SEARCH("QTY:", G459)+4) - SEARCH("QTY:", G459) - 4)))</f>
        <v>1728</v>
      </c>
      <c r="M459" t="str">
        <f t="shared" si="66"/>
        <v>1728</v>
      </c>
      <c r="N459">
        <f t="shared" si="67"/>
        <v>0</v>
      </c>
      <c r="O459" t="str" cm="1">
        <f t="array" ref="O459">IF(ISERROR(SEARCH("USD ", G459)), Raw [1]Data!S459, TRIM(MID(G459, SEARCH("USD ", G459)+4, SEARCH(" ", G459&amp;" ", SEARCH("USD ", G459)+4) - SEARCH("USD ", G459) - 4)))</f>
        <v>1.200</v>
      </c>
      <c r="P459">
        <f t="shared" si="68"/>
        <v>2073.6</v>
      </c>
      <c r="Q459" t="e" cm="1">
        <f t="array" ref="Q459">Raw [1]Data!P459</f>
        <v>#NAME?</v>
      </c>
      <c r="R459" t="e" cm="1">
        <f t="array" ref="R459">Raw [1]Data!Q459</f>
        <v>#NAME?</v>
      </c>
      <c r="S459" t="e" cm="1">
        <f t="array" ref="S459">Raw [1]Data!T459</f>
        <v>#NAME?</v>
      </c>
      <c r="T459" t="e">
        <f t="shared" si="69"/>
        <v>#NAME?</v>
      </c>
      <c r="U459" t="e">
        <f t="shared" si="70"/>
        <v>#NAME?</v>
      </c>
      <c r="V459" t="str">
        <f t="shared" si="71"/>
        <v>Other</v>
      </c>
    </row>
    <row r="460" spans="1:22">
      <c r="A460" s="5" t="s">
        <v>12</v>
      </c>
      <c r="B460" s="2" t="s">
        <v>638</v>
      </c>
      <c r="C460">
        <f t="shared" si="63"/>
        <v>2023</v>
      </c>
      <c r="D460" s="2" t="s">
        <v>14</v>
      </c>
      <c r="E460" s="3" t="s">
        <v>15</v>
      </c>
      <c r="F460" t="str">
        <f t="shared" si="64"/>
        <v>73</v>
      </c>
      <c r="G460" s="2" t="s">
        <v>639</v>
      </c>
      <c r="H460" t="str">
        <f t="shared" si="65"/>
        <v xml:space="preserve">STAINLESS </v>
      </c>
      <c r="I460" t="str" cm="1">
        <f t="array" ref="I460">IFERROR(INDEX(_xlfn.TEXTSPLIT(E460," "),1), "")</f>
        <v>73239990</v>
      </c>
      <c r="J460" t="s">
        <v>2835</v>
      </c>
      <c r="K460" t="str" cm="1">
        <f t="array" ref="K460">IF(ISERROR(SEARCH("QTY:", G460)), IF(ISERROR(SEARCH("TOTAL ", G460)), Raw [1]Data!N460, TRIM(MID(G460, SEARCH("TOTAL ", G460)+6, SEARCH(" ", G460&amp;" ", SEARCH("TOTAL ", G460)+6) - SEARCH("TOTAL ", G460) - 6))), TRIM(MID(G460, SEARCH("QTY:", G460)+4, SEARCH(" ", G460, SEARCH("QTY:", G460)+4) - SEARCH("QTY:", G460) - 4)))</f>
        <v/>
      </c>
      <c r="M460" t="str">
        <f t="shared" si="66"/>
        <v/>
      </c>
      <c r="N460">
        <f t="shared" si="67"/>
        <v>0</v>
      </c>
      <c r="O460" t="str" cm="1">
        <f t="array" ref="O460">IF(ISERROR(SEARCH("USD ", G460)), Raw [1]Data!S460, TRIM(MID(G460, SEARCH("USD ", G460)+4, SEARCH(" ", G460&amp;" ", SEARCH("USD ", G460)+4) - SEARCH("USD ", G460) - 4)))</f>
        <v>1.052</v>
      </c>
      <c r="P460" t="e">
        <f t="shared" si="68"/>
        <v>#VALUE!</v>
      </c>
      <c r="Q460" t="e" cm="1">
        <f t="array" ref="Q460">Raw [1]Data!P460</f>
        <v>#NAME?</v>
      </c>
      <c r="R460" t="e" cm="1">
        <f t="array" ref="R460">Raw [1]Data!Q460</f>
        <v>#NAME?</v>
      </c>
      <c r="S460" t="e" cm="1">
        <f t="array" ref="S460">Raw [1]Data!T460</f>
        <v>#NAME?</v>
      </c>
      <c r="T460" t="e">
        <f t="shared" si="69"/>
        <v>#NAME?</v>
      </c>
      <c r="U460" t="e">
        <f t="shared" si="70"/>
        <v>#NAME?</v>
      </c>
      <c r="V460" t="str">
        <f t="shared" si="71"/>
        <v>Other</v>
      </c>
    </row>
    <row r="461" spans="1:22">
      <c r="A461" s="5" t="s">
        <v>12</v>
      </c>
      <c r="B461" s="2" t="s">
        <v>638</v>
      </c>
      <c r="C461">
        <f t="shared" si="63"/>
        <v>2023</v>
      </c>
      <c r="D461" s="2" t="s">
        <v>14</v>
      </c>
      <c r="E461" s="3" t="s">
        <v>15</v>
      </c>
      <c r="F461" t="str">
        <f t="shared" si="64"/>
        <v>73</v>
      </c>
      <c r="G461" s="2" t="s">
        <v>640</v>
      </c>
      <c r="H461" t="str">
        <f t="shared" si="65"/>
        <v xml:space="preserve">STAINLESS </v>
      </c>
      <c r="I461" t="str" cm="1">
        <f t="array" ref="I461">IFERROR(INDEX(_xlfn.TEXTSPLIT(E461," "),1), "")</f>
        <v>73239990</v>
      </c>
      <c r="J461" t="s">
        <v>2874</v>
      </c>
      <c r="K461" t="str" cm="1">
        <f t="array" ref="K461">IF(ISERROR(SEARCH("QTY:", G461)), IF(ISERROR(SEARCH("TOTAL ", G461)), Raw [1]Data!N461, TRIM(MID(G461, SEARCH("TOTAL ", G461)+6, SEARCH(" ", G461&amp;" ", SEARCH("TOTAL ", G461)+6) - SEARCH("TOTAL ", G461) - 6))), TRIM(MID(G461, SEARCH("QTY:", G461)+4, SEARCH(" ", G461, SEARCH("QTY:", G461)+4) - SEARCH("QTY:", G461) - 4)))</f>
        <v/>
      </c>
      <c r="M461" t="str">
        <f t="shared" si="66"/>
        <v/>
      </c>
      <c r="N461">
        <f t="shared" si="67"/>
        <v>0</v>
      </c>
      <c r="O461" t="str" cm="1">
        <f t="array" ref="O461">IF(ISERROR(SEARCH("USD ", G461)), Raw [1]Data!S461, TRIM(MID(G461, SEARCH("USD ", G461)+4, SEARCH(" ", G461&amp;" ", SEARCH("USD ", G461)+4) - SEARCH("USD ", G461) - 4)))</f>
        <v>1.052</v>
      </c>
      <c r="P461" t="e">
        <f t="shared" si="68"/>
        <v>#VALUE!</v>
      </c>
      <c r="Q461" t="e" cm="1">
        <f t="array" ref="Q461">Raw [1]Data!P461</f>
        <v>#NAME?</v>
      </c>
      <c r="R461" t="e" cm="1">
        <f t="array" ref="R461">Raw [1]Data!Q461</f>
        <v>#NAME?</v>
      </c>
      <c r="S461" t="e" cm="1">
        <f t="array" ref="S461">Raw [1]Data!T461</f>
        <v>#NAME?</v>
      </c>
      <c r="T461" t="e">
        <f t="shared" si="69"/>
        <v>#NAME?</v>
      </c>
      <c r="U461" t="e">
        <f t="shared" si="70"/>
        <v>#NAME?</v>
      </c>
      <c r="V461" t="str">
        <f t="shared" si="71"/>
        <v>Other</v>
      </c>
    </row>
    <row r="462" spans="1:22">
      <c r="A462" s="5" t="s">
        <v>12</v>
      </c>
      <c r="B462" s="2" t="s">
        <v>638</v>
      </c>
      <c r="C462">
        <f t="shared" si="63"/>
        <v>2023</v>
      </c>
      <c r="D462" s="2" t="s">
        <v>14</v>
      </c>
      <c r="E462" s="3" t="s">
        <v>15</v>
      </c>
      <c r="F462" t="str">
        <f t="shared" si="64"/>
        <v>73</v>
      </c>
      <c r="G462" s="2" t="s">
        <v>641</v>
      </c>
      <c r="H462" t="str">
        <f t="shared" si="65"/>
        <v xml:space="preserve">STAINLESS </v>
      </c>
      <c r="I462" t="str" cm="1">
        <f t="array" ref="I462">IFERROR(INDEX(_xlfn.TEXTSPLIT(E462," "),1), "")</f>
        <v>73239990</v>
      </c>
      <c r="J462" t="s">
        <v>2835</v>
      </c>
      <c r="K462" t="str" cm="1">
        <f t="array" ref="K462">IF(ISERROR(SEARCH("QTY:", G462)), IF(ISERROR(SEARCH("TOTAL ", G462)), Raw [1]Data!N462, TRIM(MID(G462, SEARCH("TOTAL ", G462)+6, SEARCH(" ", G462&amp;" ", SEARCH("TOTAL ", G462)+6) - SEARCH("TOTAL ", G462) - 6))), TRIM(MID(G462, SEARCH("QTY:", G462)+4, SEARCH(" ", G462, SEARCH("QTY:", G462)+4) - SEARCH("QTY:", G462) - 4)))</f>
        <v/>
      </c>
      <c r="M462" t="str">
        <f t="shared" si="66"/>
        <v/>
      </c>
      <c r="N462">
        <f t="shared" si="67"/>
        <v>0</v>
      </c>
      <c r="O462" t="str" cm="1">
        <f t="array" ref="O462">IF(ISERROR(SEARCH("USD ", G462)), Raw [1]Data!S462, TRIM(MID(G462, SEARCH("USD ", G462)+4, SEARCH(" ", G462&amp;" ", SEARCH("USD ", G462)+4) - SEARCH("USD ", G462) - 4)))</f>
        <v>0.990</v>
      </c>
      <c r="P462" t="e">
        <f t="shared" si="68"/>
        <v>#VALUE!</v>
      </c>
      <c r="Q462" t="e" cm="1">
        <f t="array" ref="Q462">Raw [1]Data!P462</f>
        <v>#NAME?</v>
      </c>
      <c r="R462" t="e" cm="1">
        <f t="array" ref="R462">Raw [1]Data!Q462</f>
        <v>#NAME?</v>
      </c>
      <c r="S462" t="e" cm="1">
        <f t="array" ref="S462">Raw [1]Data!T462</f>
        <v>#NAME?</v>
      </c>
      <c r="T462" t="e">
        <f t="shared" si="69"/>
        <v>#NAME?</v>
      </c>
      <c r="U462" t="e">
        <f t="shared" si="70"/>
        <v>#NAME?</v>
      </c>
      <c r="V462" t="str">
        <f t="shared" si="71"/>
        <v>Other</v>
      </c>
    </row>
    <row r="463" spans="1:22">
      <c r="A463" s="5" t="s">
        <v>12</v>
      </c>
      <c r="B463" s="2" t="s">
        <v>638</v>
      </c>
      <c r="C463">
        <f t="shared" si="63"/>
        <v>2023</v>
      </c>
      <c r="D463" s="2" t="s">
        <v>14</v>
      </c>
      <c r="E463" s="3" t="s">
        <v>15</v>
      </c>
      <c r="F463" t="str">
        <f t="shared" si="64"/>
        <v>73</v>
      </c>
      <c r="G463" s="2" t="s">
        <v>642</v>
      </c>
      <c r="H463" t="str">
        <f t="shared" si="65"/>
        <v xml:space="preserve">STAINLESS </v>
      </c>
      <c r="I463" t="str" cm="1">
        <f t="array" ref="I463">IFERROR(INDEX(_xlfn.TEXTSPLIT(E463," "),1), "")</f>
        <v>73239990</v>
      </c>
      <c r="J463" t="s">
        <v>2875</v>
      </c>
      <c r="K463" t="str" cm="1">
        <f t="array" ref="K463">IF(ISERROR(SEARCH("QTY:", G463)), IF(ISERROR(SEARCH("TOTAL ", G463)), Raw [1]Data!N463, TRIM(MID(G463, SEARCH("TOTAL ", G463)+6, SEARCH(" ", G463&amp;" ", SEARCH("TOTAL ", G463)+6) - SEARCH("TOTAL ", G463) - 6))), TRIM(MID(G463, SEARCH("QTY:", G463)+4, SEARCH(" ", G463, SEARCH("QTY:", G463)+4) - SEARCH("QTY:", G463) - 4)))</f>
        <v/>
      </c>
      <c r="M463" t="str">
        <f t="shared" si="66"/>
        <v/>
      </c>
      <c r="N463">
        <f t="shared" si="67"/>
        <v>0</v>
      </c>
      <c r="O463" t="str" cm="1">
        <f t="array" ref="O463">IF(ISERROR(SEARCH("USD ", G463)), Raw [1]Data!S463, TRIM(MID(G463, SEARCH("USD ", G463)+4, SEARCH(" ", G463&amp;" ", SEARCH("USD ", G463)+4) - SEARCH("USD ", G463) - 4)))</f>
        <v>0.917</v>
      </c>
      <c r="P463" t="e">
        <f t="shared" si="68"/>
        <v>#VALUE!</v>
      </c>
      <c r="Q463" t="e" cm="1">
        <f t="array" ref="Q463">Raw [1]Data!P463</f>
        <v>#NAME?</v>
      </c>
      <c r="R463" t="e" cm="1">
        <f t="array" ref="R463">Raw [1]Data!Q463</f>
        <v>#NAME?</v>
      </c>
      <c r="S463" t="e" cm="1">
        <f t="array" ref="S463">Raw [1]Data!T463</f>
        <v>#NAME?</v>
      </c>
      <c r="T463" t="e">
        <f t="shared" si="69"/>
        <v>#NAME?</v>
      </c>
      <c r="U463" t="e">
        <f t="shared" si="70"/>
        <v>#NAME?</v>
      </c>
      <c r="V463" t="str">
        <f t="shared" si="71"/>
        <v>Other</v>
      </c>
    </row>
    <row r="464" spans="1:22">
      <c r="A464" s="5" t="s">
        <v>12</v>
      </c>
      <c r="B464" s="2" t="s">
        <v>638</v>
      </c>
      <c r="C464">
        <f t="shared" si="63"/>
        <v>2023</v>
      </c>
      <c r="D464" s="2" t="s">
        <v>14</v>
      </c>
      <c r="E464" s="3" t="s">
        <v>15</v>
      </c>
      <c r="F464" t="str">
        <f t="shared" si="64"/>
        <v>73</v>
      </c>
      <c r="G464" s="2" t="s">
        <v>643</v>
      </c>
      <c r="H464" t="str">
        <f t="shared" si="65"/>
        <v xml:space="preserve">STAINLESS </v>
      </c>
      <c r="I464" t="str" cm="1">
        <f t="array" ref="I464">IFERROR(INDEX(_xlfn.TEXTSPLIT(E464," "),1), "")</f>
        <v>73239990</v>
      </c>
      <c r="J464" t="s">
        <v>2863</v>
      </c>
      <c r="K464" t="str" cm="1">
        <f t="array" ref="K464">IF(ISERROR(SEARCH("QTY:", G464)), IF(ISERROR(SEARCH("TOTAL ", G464)), Raw [1]Data!N464, TRIM(MID(G464, SEARCH("TOTAL ", G464)+6, SEARCH(" ", G464&amp;" ", SEARCH("TOTAL ", G464)+6) - SEARCH("TOTAL ", G464) - 6))), TRIM(MID(G464, SEARCH("QTY:", G464)+4, SEARCH(" ", G464, SEARCH("QTY:", G464)+4) - SEARCH("QTY:", G464) - 4)))</f>
        <v/>
      </c>
      <c r="M464" t="str">
        <f t="shared" si="66"/>
        <v/>
      </c>
      <c r="N464">
        <f t="shared" si="67"/>
        <v>0</v>
      </c>
      <c r="O464" t="str" cm="1">
        <f t="array" ref="O464">IF(ISERROR(SEARCH("USD ", G464)), Raw [1]Data!S464, TRIM(MID(G464, SEARCH("USD ", G464)+4, SEARCH(" ", G464&amp;" ", SEARCH("USD ", G464)+4) - SEARCH("USD ", G464) - 4)))</f>
        <v>0.990</v>
      </c>
      <c r="P464" t="e">
        <f t="shared" si="68"/>
        <v>#VALUE!</v>
      </c>
      <c r="Q464" t="e" cm="1">
        <f t="array" ref="Q464">Raw [1]Data!P464</f>
        <v>#NAME?</v>
      </c>
      <c r="R464" t="e" cm="1">
        <f t="array" ref="R464">Raw [1]Data!Q464</f>
        <v>#NAME?</v>
      </c>
      <c r="S464" t="e" cm="1">
        <f t="array" ref="S464">Raw [1]Data!T464</f>
        <v>#NAME?</v>
      </c>
      <c r="T464" t="e">
        <f t="shared" si="69"/>
        <v>#NAME?</v>
      </c>
      <c r="U464" t="e">
        <f t="shared" si="70"/>
        <v>#NAME?</v>
      </c>
      <c r="V464" t="str">
        <f t="shared" si="71"/>
        <v>Other</v>
      </c>
    </row>
    <row r="465" spans="1:22">
      <c r="A465" s="5" t="s">
        <v>12</v>
      </c>
      <c r="B465" s="2" t="s">
        <v>644</v>
      </c>
      <c r="C465">
        <f t="shared" si="63"/>
        <v>2023</v>
      </c>
      <c r="D465" s="2" t="s">
        <v>14</v>
      </c>
      <c r="E465" s="3" t="s">
        <v>15</v>
      </c>
      <c r="F465" t="str">
        <f t="shared" si="64"/>
        <v>73</v>
      </c>
      <c r="G465" s="2" t="s">
        <v>645</v>
      </c>
      <c r="H465" t="str">
        <f t="shared" si="65"/>
        <v xml:space="preserve">SS </v>
      </c>
      <c r="I465" t="str" cm="1">
        <f t="array" ref="I465">IFERROR(INDEX(_xlfn.TEXTSPLIT(E465," "),1), "")</f>
        <v>73239990</v>
      </c>
      <c r="J465" t="s">
        <v>2872</v>
      </c>
      <c r="K465" t="str" cm="1">
        <f t="array" ref="K465">IF(ISERROR(SEARCH("QTY:", G465)), IF(ISERROR(SEARCH("TOTAL ", G465)), Raw [1]Data!N465, TRIM(MID(G465, SEARCH("TOTAL ", G465)+6, SEARCH(" ", G465&amp;" ", SEARCH("TOTAL ", G465)+6) - SEARCH("TOTAL ", G465) - 6))), TRIM(MID(G465, SEARCH("QTY:", G465)+4, SEARCH(" ", G465, SEARCH("QTY:", G465)+4) - SEARCH("QTY:", G465) - 4)))</f>
        <v/>
      </c>
      <c r="M465" t="str">
        <f t="shared" si="66"/>
        <v/>
      </c>
      <c r="N465">
        <f t="shared" si="67"/>
        <v>0</v>
      </c>
      <c r="O465" t="str" cm="1">
        <f t="array" ref="O465">IF(ISERROR(SEARCH("USD ", G465)), Raw [1]Data!S465, TRIM(MID(G465, SEARCH("USD ", G465)+4, SEARCH(" ", G465&amp;" ", SEARCH("USD ", G465)+4) - SEARCH("USD ", G465) - 4)))</f>
        <v>1.40</v>
      </c>
      <c r="P465" t="e">
        <f t="shared" si="68"/>
        <v>#VALUE!</v>
      </c>
      <c r="Q465" t="e" cm="1">
        <f t="array" ref="Q465">Raw [1]Data!P465</f>
        <v>#NAME?</v>
      </c>
      <c r="R465" t="e" cm="1">
        <f t="array" ref="R465">Raw [1]Data!Q465</f>
        <v>#NAME?</v>
      </c>
      <c r="S465" t="e" cm="1">
        <f t="array" ref="S465">Raw [1]Data!T465</f>
        <v>#NAME?</v>
      </c>
      <c r="T465" t="e">
        <f t="shared" si="69"/>
        <v>#NAME?</v>
      </c>
      <c r="U465" t="e">
        <f t="shared" si="70"/>
        <v>#NAME?</v>
      </c>
      <c r="V465" t="str">
        <f t="shared" si="71"/>
        <v>Other</v>
      </c>
    </row>
    <row r="466" spans="1:22">
      <c r="A466" s="5" t="s">
        <v>12</v>
      </c>
      <c r="B466" s="2" t="s">
        <v>646</v>
      </c>
      <c r="C466">
        <f t="shared" si="63"/>
        <v>2023</v>
      </c>
      <c r="D466" s="2" t="s">
        <v>14</v>
      </c>
      <c r="E466" s="3" t="s">
        <v>15</v>
      </c>
      <c r="F466" t="str">
        <f t="shared" si="64"/>
        <v>73</v>
      </c>
      <c r="G466" s="2" t="s">
        <v>647</v>
      </c>
      <c r="H466" t="str">
        <f t="shared" si="65"/>
        <v xml:space="preserve">STEEL </v>
      </c>
      <c r="I466" t="str" cm="1">
        <f t="array" ref="I466">IFERROR(INDEX(_xlfn.TEXTSPLIT(E466," "),1), "")</f>
        <v>73239990</v>
      </c>
      <c r="J466" t="s">
        <v>2835</v>
      </c>
      <c r="K466" t="str" cm="1">
        <f t="array" ref="K466">IF(ISERROR(SEARCH("QTY:", G466)), IF(ISERROR(SEARCH("TOTAL ", G466)), Raw [1]Data!N466, TRIM(MID(G466, SEARCH("TOTAL ", G466)+6, SEARCH(" ", G466&amp;" ", SEARCH("TOTAL ", G466)+6) - SEARCH("TOTAL ", G466) - 6))), TRIM(MID(G466, SEARCH("QTY:", G466)+4, SEARCH(" ", G466, SEARCH("QTY:", G466)+4) - SEARCH("QTY:", G466) - 4)))</f>
        <v/>
      </c>
      <c r="M466" t="str">
        <f t="shared" si="66"/>
        <v/>
      </c>
      <c r="N466">
        <f t="shared" si="67"/>
        <v>0</v>
      </c>
      <c r="O466" t="str" cm="1">
        <f t="array" ref="O466">IF(ISERROR(SEARCH("USD ", G466)), Raw [1]Data!S466, TRIM(MID(G466, SEARCH("USD ", G466)+4, SEARCH(" ", G466&amp;" ", SEARCH("USD ", G466)+4) - SEARCH("USD ", G466) - 4)))</f>
        <v>0.585</v>
      </c>
      <c r="P466" t="e">
        <f t="shared" si="68"/>
        <v>#VALUE!</v>
      </c>
      <c r="Q466" t="e" cm="1">
        <f t="array" ref="Q466">Raw [1]Data!P466</f>
        <v>#NAME?</v>
      </c>
      <c r="R466" t="e" cm="1">
        <f t="array" ref="R466">Raw [1]Data!Q466</f>
        <v>#NAME?</v>
      </c>
      <c r="S466" t="e" cm="1">
        <f t="array" ref="S466">Raw [1]Data!T466</f>
        <v>#NAME?</v>
      </c>
      <c r="T466" t="e">
        <f t="shared" si="69"/>
        <v>#NAME?</v>
      </c>
      <c r="U466" t="e">
        <f t="shared" si="70"/>
        <v>#NAME?</v>
      </c>
      <c r="V466" t="str">
        <f t="shared" si="71"/>
        <v>Other</v>
      </c>
    </row>
    <row r="467" spans="1:22">
      <c r="A467" s="5" t="s">
        <v>12</v>
      </c>
      <c r="B467" s="2" t="s">
        <v>646</v>
      </c>
      <c r="C467">
        <f t="shared" si="63"/>
        <v>2023</v>
      </c>
      <c r="D467" s="2" t="s">
        <v>14</v>
      </c>
      <c r="E467" s="3" t="s">
        <v>15</v>
      </c>
      <c r="F467" t="str">
        <f t="shared" si="64"/>
        <v>73</v>
      </c>
      <c r="G467" s="2" t="s">
        <v>648</v>
      </c>
      <c r="H467" t="str">
        <f t="shared" si="65"/>
        <v xml:space="preserve">STEEL </v>
      </c>
      <c r="I467" t="str" cm="1">
        <f t="array" ref="I467">IFERROR(INDEX(_xlfn.TEXTSPLIT(E467," "),1), "")</f>
        <v>73239990</v>
      </c>
      <c r="J467" t="s">
        <v>2835</v>
      </c>
      <c r="K467" t="str" cm="1">
        <f t="array" ref="K467">IF(ISERROR(SEARCH("QTY:", G467)), IF(ISERROR(SEARCH("TOTAL ", G467)), Raw [1]Data!N467, TRIM(MID(G467, SEARCH("TOTAL ", G467)+6, SEARCH(" ", G467&amp;" ", SEARCH("TOTAL ", G467)+6) - SEARCH("TOTAL ", G467) - 6))), TRIM(MID(G467, SEARCH("QTY:", G467)+4, SEARCH(" ", G467, SEARCH("QTY:", G467)+4) - SEARCH("QTY:", G467) - 4)))</f>
        <v/>
      </c>
      <c r="M467" t="str">
        <f t="shared" si="66"/>
        <v/>
      </c>
      <c r="N467">
        <f t="shared" si="67"/>
        <v>0</v>
      </c>
      <c r="O467" t="str" cm="1">
        <f t="array" ref="O467">IF(ISERROR(SEARCH("USD ", G467)), Raw [1]Data!S467, TRIM(MID(G467, SEARCH("USD ", G467)+4, SEARCH(" ", G467&amp;" ", SEARCH("USD ", G467)+4) - SEARCH("USD ", G467) - 4)))</f>
        <v>0.900</v>
      </c>
      <c r="P467" t="e">
        <f t="shared" si="68"/>
        <v>#VALUE!</v>
      </c>
      <c r="Q467" t="e" cm="1">
        <f t="array" ref="Q467">Raw [1]Data!P467</f>
        <v>#NAME?</v>
      </c>
      <c r="R467" t="e" cm="1">
        <f t="array" ref="R467">Raw [1]Data!Q467</f>
        <v>#NAME?</v>
      </c>
      <c r="S467" t="e" cm="1">
        <f t="array" ref="S467">Raw [1]Data!T467</f>
        <v>#NAME?</v>
      </c>
      <c r="T467" t="e">
        <f t="shared" si="69"/>
        <v>#NAME?</v>
      </c>
      <c r="U467" t="e">
        <f t="shared" si="70"/>
        <v>#NAME?</v>
      </c>
      <c r="V467" t="str">
        <f t="shared" si="71"/>
        <v>Other</v>
      </c>
    </row>
    <row r="468" spans="1:22">
      <c r="A468" s="5" t="s">
        <v>12</v>
      </c>
      <c r="B468" s="2" t="s">
        <v>646</v>
      </c>
      <c r="C468">
        <f t="shared" si="63"/>
        <v>2023</v>
      </c>
      <c r="D468" s="2" t="s">
        <v>14</v>
      </c>
      <c r="E468" s="3" t="s">
        <v>15</v>
      </c>
      <c r="F468" t="str">
        <f t="shared" si="64"/>
        <v>73</v>
      </c>
      <c r="G468" s="2" t="s">
        <v>649</v>
      </c>
      <c r="H468" t="str">
        <f t="shared" si="65"/>
        <v xml:space="preserve">AM-296 </v>
      </c>
      <c r="I468" t="str" cm="1">
        <f t="array" ref="I468">IFERROR(INDEX(_xlfn.TEXTSPLIT(E468," "),1), "")</f>
        <v>73239990</v>
      </c>
      <c r="J468" t="s">
        <v>2835</v>
      </c>
      <c r="K468" t="str" cm="1">
        <f t="array" ref="K468">IF(ISERROR(SEARCH("QTY:", G468)), IF(ISERROR(SEARCH("TOTAL ", G468)), Raw [1]Data!N468, TRIM(MID(G468, SEARCH("TOTAL ", G468)+6, SEARCH(" ", G468&amp;" ", SEARCH("TOTAL ", G468)+6) - SEARCH("TOTAL ", G468) - 6))), TRIM(MID(G468, SEARCH("QTY:", G468)+4, SEARCH(" ", G468, SEARCH("QTY:", G468)+4) - SEARCH("QTY:", G468) - 4)))</f>
        <v>42048</v>
      </c>
      <c r="M468" t="str">
        <f t="shared" si="66"/>
        <v>42048</v>
      </c>
      <c r="N468">
        <f t="shared" si="67"/>
        <v>0</v>
      </c>
      <c r="O468" t="str" cm="1">
        <f t="array" ref="O468">IF(ISERROR(SEARCH("USD ", G468)), Raw [1]Data!S468, TRIM(MID(G468, SEARCH("USD ", G468)+4, SEARCH(" ", G468&amp;" ", SEARCH("USD ", G468)+4) - SEARCH("USD ", G468) - 4)))</f>
        <v>1.070</v>
      </c>
      <c r="P468">
        <f t="shared" si="68"/>
        <v>44991.360000000001</v>
      </c>
      <c r="Q468" t="e" cm="1">
        <f t="array" ref="Q468">Raw [1]Data!P468</f>
        <v>#NAME?</v>
      </c>
      <c r="R468" t="e" cm="1">
        <f t="array" ref="R468">Raw [1]Data!Q468</f>
        <v>#NAME?</v>
      </c>
      <c r="S468" t="e" cm="1">
        <f t="array" ref="S468">Raw [1]Data!T468</f>
        <v>#NAME?</v>
      </c>
      <c r="T468" t="e">
        <f t="shared" si="69"/>
        <v>#NAME?</v>
      </c>
      <c r="U468" t="e">
        <f t="shared" si="70"/>
        <v>#NAME?</v>
      </c>
      <c r="V468" t="str">
        <f t="shared" si="71"/>
        <v>Other</v>
      </c>
    </row>
    <row r="469" spans="1:22">
      <c r="A469" s="5" t="s">
        <v>12</v>
      </c>
      <c r="B469" s="2" t="s">
        <v>646</v>
      </c>
      <c r="C469">
        <f t="shared" si="63"/>
        <v>2023</v>
      </c>
      <c r="D469" s="2" t="s">
        <v>14</v>
      </c>
      <c r="E469" s="3" t="s">
        <v>15</v>
      </c>
      <c r="F469" t="str">
        <f t="shared" si="64"/>
        <v>73</v>
      </c>
      <c r="G469" s="2" t="s">
        <v>650</v>
      </c>
      <c r="H469" t="str">
        <f t="shared" si="65"/>
        <v xml:space="preserve">STEEL </v>
      </c>
      <c r="I469" t="str" cm="1">
        <f t="array" ref="I469">IFERROR(INDEX(_xlfn.TEXTSPLIT(E469," "),1), "")</f>
        <v>73239990</v>
      </c>
      <c r="J469" t="s">
        <v>2835</v>
      </c>
      <c r="K469" t="str" cm="1">
        <f t="array" ref="K469">IF(ISERROR(SEARCH("QTY:", G469)), IF(ISERROR(SEARCH("TOTAL ", G469)), Raw [1]Data!N469, TRIM(MID(G469, SEARCH("TOTAL ", G469)+6, SEARCH(" ", G469&amp;" ", SEARCH("TOTAL ", G469)+6) - SEARCH("TOTAL ", G469) - 6))), TRIM(MID(G469, SEARCH("QTY:", G469)+4, SEARCH(" ", G469, SEARCH("QTY:", G469)+4) - SEARCH("QTY:", G469) - 4)))</f>
        <v/>
      </c>
      <c r="M469" t="str">
        <f t="shared" si="66"/>
        <v/>
      </c>
      <c r="N469">
        <f t="shared" si="67"/>
        <v>0</v>
      </c>
      <c r="O469" t="str" cm="1">
        <f t="array" ref="O469">IF(ISERROR(SEARCH("USD ", G469)), Raw [1]Data!S469, TRIM(MID(G469, SEARCH("USD ", G469)+4, SEARCH(" ", G469&amp;" ", SEARCH("USD ", G469)+4) - SEARCH("USD ", G469) - 4)))</f>
        <v>1.610</v>
      </c>
      <c r="P469" t="e">
        <f t="shared" si="68"/>
        <v>#VALUE!</v>
      </c>
      <c r="Q469" t="e" cm="1">
        <f t="array" ref="Q469">Raw [1]Data!P469</f>
        <v>#NAME?</v>
      </c>
      <c r="R469" t="e" cm="1">
        <f t="array" ref="R469">Raw [1]Data!Q469</f>
        <v>#NAME?</v>
      </c>
      <c r="S469" t="e" cm="1">
        <f t="array" ref="S469">Raw [1]Data!T469</f>
        <v>#NAME?</v>
      </c>
      <c r="T469" t="e">
        <f t="shared" si="69"/>
        <v>#NAME?</v>
      </c>
      <c r="U469" t="e">
        <f t="shared" si="70"/>
        <v>#NAME?</v>
      </c>
      <c r="V469" t="str">
        <f t="shared" si="71"/>
        <v>Other</v>
      </c>
    </row>
    <row r="470" spans="1:22">
      <c r="A470" s="5" t="s">
        <v>12</v>
      </c>
      <c r="B470" s="2" t="s">
        <v>646</v>
      </c>
      <c r="C470">
        <f t="shared" si="63"/>
        <v>2023</v>
      </c>
      <c r="D470" s="2" t="s">
        <v>14</v>
      </c>
      <c r="E470" s="3" t="s">
        <v>15</v>
      </c>
      <c r="F470" t="str">
        <f t="shared" si="64"/>
        <v>73</v>
      </c>
      <c r="G470" s="2" t="s">
        <v>651</v>
      </c>
      <c r="H470" t="str">
        <f t="shared" si="65"/>
        <v xml:space="preserve">AM-458 </v>
      </c>
      <c r="I470" t="str" cm="1">
        <f t="array" ref="I470">IFERROR(INDEX(_xlfn.TEXTSPLIT(E470," "),1), "")</f>
        <v>73239990</v>
      </c>
      <c r="J470" t="s">
        <v>2876</v>
      </c>
      <c r="K470" t="str" cm="1">
        <f t="array" ref="K470">IF(ISERROR(SEARCH("QTY:", G470)), IF(ISERROR(SEARCH("TOTAL ", G470)), Raw [1]Data!N470, TRIM(MID(G470, SEARCH("TOTAL ", G470)+6, SEARCH(" ", G470&amp;" ", SEARCH("TOTAL ", G470)+6) - SEARCH("TOTAL ", G470) - 6))), TRIM(MID(G470, SEARCH("QTY:", G470)+4, SEARCH(" ", G470, SEARCH("QTY:", G470)+4) - SEARCH("QTY:", G470) - 4)))</f>
        <v>36954</v>
      </c>
      <c r="M470" t="str">
        <f t="shared" si="66"/>
        <v>36954</v>
      </c>
      <c r="N470">
        <f t="shared" si="67"/>
        <v>0</v>
      </c>
      <c r="O470" t="str" cm="1">
        <f t="array" ref="O470">IF(ISERROR(SEARCH("USD ", G470)), Raw [1]Data!S470, TRIM(MID(G470, SEARCH("USD ", G470)+4, SEARCH(" ", G470&amp;" ", SEARCH("USD ", G470)+4) - SEARCH("USD ", G470) - 4)))</f>
        <v>1.037</v>
      </c>
      <c r="P470">
        <f t="shared" si="68"/>
        <v>38321.297999999995</v>
      </c>
      <c r="Q470" t="e" cm="1">
        <f t="array" ref="Q470">Raw [1]Data!P470</f>
        <v>#NAME?</v>
      </c>
      <c r="R470" t="e" cm="1">
        <f t="array" ref="R470">Raw [1]Data!Q470</f>
        <v>#NAME?</v>
      </c>
      <c r="S470" t="e" cm="1">
        <f t="array" ref="S470">Raw [1]Data!T470</f>
        <v>#NAME?</v>
      </c>
      <c r="T470" t="e">
        <f t="shared" si="69"/>
        <v>#NAME?</v>
      </c>
      <c r="U470" t="e">
        <f t="shared" si="70"/>
        <v>#NAME?</v>
      </c>
      <c r="V470" t="str">
        <f t="shared" si="71"/>
        <v>Other</v>
      </c>
    </row>
    <row r="471" spans="1:22">
      <c r="A471" s="5" t="s">
        <v>12</v>
      </c>
      <c r="B471" s="2" t="s">
        <v>646</v>
      </c>
      <c r="C471">
        <f t="shared" si="63"/>
        <v>2023</v>
      </c>
      <c r="D471" s="2" t="s">
        <v>14</v>
      </c>
      <c r="E471" s="3" t="s">
        <v>15</v>
      </c>
      <c r="F471" t="str">
        <f t="shared" si="64"/>
        <v>73</v>
      </c>
      <c r="G471" s="2" t="s">
        <v>652</v>
      </c>
      <c r="H471" t="str">
        <f t="shared" si="65"/>
        <v xml:space="preserve">AM-393 </v>
      </c>
      <c r="I471" t="str" cm="1">
        <f t="array" ref="I471">IFERROR(INDEX(_xlfn.TEXTSPLIT(E471," "),1), "")</f>
        <v>73239990</v>
      </c>
      <c r="J471" t="s">
        <v>2877</v>
      </c>
      <c r="K471" t="str" cm="1">
        <f t="array" ref="K471">IF(ISERROR(SEARCH("QTY:", G471)), IF(ISERROR(SEARCH("TOTAL ", G471)), Raw [1]Data!N471, TRIM(MID(G471, SEARCH("TOTAL ", G471)+6, SEARCH(" ", G471&amp;" ", SEARCH("TOTAL ", G471)+6) - SEARCH("TOTAL ", G471) - 6))), TRIM(MID(G471, SEARCH("QTY:", G471)+4, SEARCH(" ", G471, SEARCH("QTY:", G471)+4) - SEARCH("QTY:", G471) - 4)))</f>
        <v>5304</v>
      </c>
      <c r="M471" t="str">
        <f t="shared" si="66"/>
        <v>5304</v>
      </c>
      <c r="N471">
        <f t="shared" si="67"/>
        <v>0</v>
      </c>
      <c r="O471" t="e" cm="1">
        <f t="array" ref="O471">IF(ISERROR(SEARCH("USD ", G471)), Raw [1]Data!S471, TRIM(MID(G471, SEARCH("USD ", G471)+4, SEARCH(" ", G471&amp;" ", SEARCH("USD ", G471)+4) - SEARCH("USD ", G471) - 4)))</f>
        <v>#NAME?</v>
      </c>
      <c r="P471" t="e">
        <f t="shared" si="68"/>
        <v>#NAME?</v>
      </c>
      <c r="Q471" t="e" cm="1">
        <f t="array" ref="Q471">Raw [1]Data!P471</f>
        <v>#NAME?</v>
      </c>
      <c r="R471" t="e" cm="1">
        <f t="array" ref="R471">Raw [1]Data!Q471</f>
        <v>#NAME?</v>
      </c>
      <c r="S471" t="e" cm="1">
        <f t="array" ref="S471">Raw [1]Data!T471</f>
        <v>#NAME?</v>
      </c>
      <c r="T471" t="e">
        <f t="shared" si="69"/>
        <v>#NAME?</v>
      </c>
      <c r="U471" t="e">
        <f t="shared" si="70"/>
        <v>#NAME?</v>
      </c>
      <c r="V471" t="str">
        <f t="shared" si="71"/>
        <v>Other</v>
      </c>
    </row>
    <row r="472" spans="1:22">
      <c r="A472" s="5" t="s">
        <v>12</v>
      </c>
      <c r="B472" s="2" t="s">
        <v>653</v>
      </c>
      <c r="C472">
        <f t="shared" si="63"/>
        <v>2023</v>
      </c>
      <c r="D472" s="2" t="s">
        <v>14</v>
      </c>
      <c r="E472" s="3" t="s">
        <v>15</v>
      </c>
      <c r="F472" t="str">
        <f t="shared" si="64"/>
        <v>73</v>
      </c>
      <c r="G472" s="2" t="s">
        <v>654</v>
      </c>
      <c r="H472" t="str">
        <f t="shared" si="65"/>
        <v xml:space="preserve">STAINLESS </v>
      </c>
      <c r="I472" t="str" cm="1">
        <f t="array" ref="I472">IFERROR(INDEX(_xlfn.TEXTSPLIT(E472," "),1), "")</f>
        <v>73239990</v>
      </c>
      <c r="J472" t="s">
        <v>2874</v>
      </c>
      <c r="K472" t="str" cm="1">
        <f t="array" ref="K472">IF(ISERROR(SEARCH("QTY:", G472)), IF(ISERROR(SEARCH("TOTAL ", G472)), Raw [1]Data!N472, TRIM(MID(G472, SEARCH("TOTAL ", G472)+6, SEARCH(" ", G472&amp;" ", SEARCH("TOTAL ", G472)+6) - SEARCH("TOTAL ", G472) - 6))), TRIM(MID(G472, SEARCH("QTY:", G472)+4, SEARCH(" ", G472, SEARCH("QTY:", G472)+4) - SEARCH("QTY:", G472) - 4)))</f>
        <v/>
      </c>
      <c r="M472" t="str">
        <f t="shared" si="66"/>
        <v/>
      </c>
      <c r="N472">
        <f t="shared" si="67"/>
        <v>0</v>
      </c>
      <c r="O472" t="str" cm="1">
        <f t="array" ref="O472">IF(ISERROR(SEARCH("USD ", G472)), Raw [1]Data!S472, TRIM(MID(G472, SEARCH("USD ", G472)+4, SEARCH(" ", G472&amp;" ", SEARCH("USD ", G472)+4) - SEARCH("USD ", G472) - 4)))</f>
        <v>1.052</v>
      </c>
      <c r="P472" t="e">
        <f t="shared" si="68"/>
        <v>#VALUE!</v>
      </c>
      <c r="Q472" t="e" cm="1">
        <f t="array" ref="Q472">Raw [1]Data!P472</f>
        <v>#NAME?</v>
      </c>
      <c r="R472" t="e" cm="1">
        <f t="array" ref="R472">Raw [1]Data!Q472</f>
        <v>#NAME?</v>
      </c>
      <c r="S472" t="e" cm="1">
        <f t="array" ref="S472">Raw [1]Data!T472</f>
        <v>#NAME?</v>
      </c>
      <c r="T472" t="e">
        <f t="shared" si="69"/>
        <v>#NAME?</v>
      </c>
      <c r="U472" t="e">
        <f t="shared" si="70"/>
        <v>#NAME?</v>
      </c>
      <c r="V472" t="str">
        <f t="shared" si="71"/>
        <v>Other</v>
      </c>
    </row>
    <row r="473" spans="1:22">
      <c r="A473" s="5" t="s">
        <v>12</v>
      </c>
      <c r="B473" s="2" t="s">
        <v>653</v>
      </c>
      <c r="C473">
        <f t="shared" si="63"/>
        <v>2023</v>
      </c>
      <c r="D473" s="2" t="s">
        <v>14</v>
      </c>
      <c r="E473" s="3" t="s">
        <v>15</v>
      </c>
      <c r="F473" t="str">
        <f t="shared" si="64"/>
        <v>73</v>
      </c>
      <c r="G473" s="2" t="s">
        <v>655</v>
      </c>
      <c r="H473" t="str">
        <f t="shared" si="65"/>
        <v xml:space="preserve">STAINLESS </v>
      </c>
      <c r="I473" t="str" cm="1">
        <f t="array" ref="I473">IFERROR(INDEX(_xlfn.TEXTSPLIT(E473," "),1), "")</f>
        <v>73239990</v>
      </c>
      <c r="J473" t="s">
        <v>2873</v>
      </c>
      <c r="K473" t="str" cm="1">
        <f t="array" ref="K473">IF(ISERROR(SEARCH("QTY:", G473)), IF(ISERROR(SEARCH("TOTAL ", G473)), Raw [1]Data!N473, TRIM(MID(G473, SEARCH("TOTAL ", G473)+6, SEARCH(" ", G473&amp;" ", SEARCH("TOTAL ", G473)+6) - SEARCH("TOTAL ", G473) - 6))), TRIM(MID(G473, SEARCH("QTY:", G473)+4, SEARCH(" ", G473, SEARCH("QTY:", G473)+4) - SEARCH("QTY:", G473) - 4)))</f>
        <v/>
      </c>
      <c r="M473" t="str">
        <f t="shared" si="66"/>
        <v/>
      </c>
      <c r="N473">
        <f t="shared" si="67"/>
        <v>0</v>
      </c>
      <c r="O473" t="str" cm="1">
        <f t="array" ref="O473">IF(ISERROR(SEARCH("USD ", G473)), Raw [1]Data!S473, TRIM(MID(G473, SEARCH("USD ", G473)+4, SEARCH(" ", G473&amp;" ", SEARCH("USD ", G473)+4) - SEARCH("USD ", G473) - 4)))</f>
        <v>1.200</v>
      </c>
      <c r="P473" t="e">
        <f t="shared" si="68"/>
        <v>#VALUE!</v>
      </c>
      <c r="Q473" t="e" cm="1">
        <f t="array" ref="Q473">Raw [1]Data!P473</f>
        <v>#NAME?</v>
      </c>
      <c r="R473" t="e" cm="1">
        <f t="array" ref="R473">Raw [1]Data!Q473</f>
        <v>#NAME?</v>
      </c>
      <c r="S473" t="e" cm="1">
        <f t="array" ref="S473">Raw [1]Data!T473</f>
        <v>#NAME?</v>
      </c>
      <c r="T473" t="e">
        <f t="shared" si="69"/>
        <v>#NAME?</v>
      </c>
      <c r="U473" t="e">
        <f t="shared" si="70"/>
        <v>#NAME?</v>
      </c>
      <c r="V473" t="str">
        <f t="shared" si="71"/>
        <v>Other</v>
      </c>
    </row>
    <row r="474" spans="1:22">
      <c r="A474" s="5" t="s">
        <v>12</v>
      </c>
      <c r="B474" s="2" t="s">
        <v>653</v>
      </c>
      <c r="C474">
        <f t="shared" si="63"/>
        <v>2023</v>
      </c>
      <c r="D474" s="2" t="s">
        <v>14</v>
      </c>
      <c r="E474" s="3" t="s">
        <v>15</v>
      </c>
      <c r="F474" t="str">
        <f t="shared" si="64"/>
        <v>73</v>
      </c>
      <c r="G474" s="2" t="s">
        <v>656</v>
      </c>
      <c r="H474" t="str">
        <f t="shared" si="65"/>
        <v xml:space="preserve">STAINLESS </v>
      </c>
      <c r="I474" t="str" cm="1">
        <f t="array" ref="I474">IFERROR(INDEX(_xlfn.TEXTSPLIT(E474," "),1), "")</f>
        <v>73239990</v>
      </c>
      <c r="J474" t="s">
        <v>2863</v>
      </c>
      <c r="K474" t="str" cm="1">
        <f t="array" ref="K474">IF(ISERROR(SEARCH("QTY:", G474)), IF(ISERROR(SEARCH("TOTAL ", G474)), Raw [1]Data!N474, TRIM(MID(G474, SEARCH("TOTAL ", G474)+6, SEARCH(" ", G474&amp;" ", SEARCH("TOTAL ", G474)+6) - SEARCH("TOTAL ", G474) - 6))), TRIM(MID(G474, SEARCH("QTY:", G474)+4, SEARCH(" ", G474, SEARCH("QTY:", G474)+4) - SEARCH("QTY:", G474) - 4)))</f>
        <v/>
      </c>
      <c r="M474" t="str">
        <f t="shared" si="66"/>
        <v/>
      </c>
      <c r="N474">
        <f t="shared" si="67"/>
        <v>0</v>
      </c>
      <c r="O474" t="str" cm="1">
        <f t="array" ref="O474">IF(ISERROR(SEARCH("USD ", G474)), Raw [1]Data!S474, TRIM(MID(G474, SEARCH("USD ", G474)+4, SEARCH(" ", G474&amp;" ", SEARCH("USD ", G474)+4) - SEARCH("USD ", G474) - 4)))</f>
        <v>1.008</v>
      </c>
      <c r="P474" t="e">
        <f t="shared" si="68"/>
        <v>#VALUE!</v>
      </c>
      <c r="Q474" t="e" cm="1">
        <f t="array" ref="Q474">Raw [1]Data!P474</f>
        <v>#NAME?</v>
      </c>
      <c r="R474" t="e" cm="1">
        <f t="array" ref="R474">Raw [1]Data!Q474</f>
        <v>#NAME?</v>
      </c>
      <c r="S474" t="e" cm="1">
        <f t="array" ref="S474">Raw [1]Data!T474</f>
        <v>#NAME?</v>
      </c>
      <c r="T474" t="e">
        <f t="shared" si="69"/>
        <v>#NAME?</v>
      </c>
      <c r="U474" t="e">
        <f t="shared" si="70"/>
        <v>#NAME?</v>
      </c>
      <c r="V474" t="str">
        <f t="shared" si="71"/>
        <v>Other</v>
      </c>
    </row>
    <row r="475" spans="1:22">
      <c r="A475" s="5" t="s">
        <v>12</v>
      </c>
      <c r="B475" s="2" t="s">
        <v>653</v>
      </c>
      <c r="C475">
        <f t="shared" si="63"/>
        <v>2023</v>
      </c>
      <c r="D475" s="2" t="s">
        <v>14</v>
      </c>
      <c r="E475" s="3" t="s">
        <v>15</v>
      </c>
      <c r="F475" t="str">
        <f t="shared" si="64"/>
        <v>73</v>
      </c>
      <c r="G475" s="2" t="s">
        <v>657</v>
      </c>
      <c r="H475" t="str">
        <f t="shared" si="65"/>
        <v xml:space="preserve">STEEL </v>
      </c>
      <c r="I475" t="str" cm="1">
        <f t="array" ref="I475">IFERROR(INDEX(_xlfn.TEXTSPLIT(E475," "),1), "")</f>
        <v>73239990</v>
      </c>
      <c r="J475" t="s">
        <v>2835</v>
      </c>
      <c r="K475" t="str" cm="1">
        <f t="array" ref="K475">IF(ISERROR(SEARCH("QTY:", G475)), IF(ISERROR(SEARCH("TOTAL ", G475)), Raw [1]Data!N475, TRIM(MID(G475, SEARCH("TOTAL ", G475)+6, SEARCH(" ", G475&amp;" ", SEARCH("TOTAL ", G475)+6) - SEARCH("TOTAL ", G475) - 6))), TRIM(MID(G475, SEARCH("QTY:", G475)+4, SEARCH(" ", G475, SEARCH("QTY:", G475)+4) - SEARCH("QTY:", G475) - 4)))</f>
        <v/>
      </c>
      <c r="M475" t="str">
        <f t="shared" si="66"/>
        <v/>
      </c>
      <c r="N475">
        <f t="shared" si="67"/>
        <v>0</v>
      </c>
      <c r="O475" t="str" cm="1">
        <f t="array" ref="O475">IF(ISERROR(SEARCH("USD ", G475)), Raw [1]Data!S475, TRIM(MID(G475, SEARCH("USD ", G475)+4, SEARCH(" ", G475&amp;" ", SEARCH("USD ", G475)+4) - SEARCH("USD ", G475) - 4)))</f>
        <v>0.900</v>
      </c>
      <c r="P475" t="e">
        <f t="shared" si="68"/>
        <v>#VALUE!</v>
      </c>
      <c r="Q475" t="e" cm="1">
        <f t="array" ref="Q475">Raw [1]Data!P475</f>
        <v>#NAME?</v>
      </c>
      <c r="R475" t="e" cm="1">
        <f t="array" ref="R475">Raw [1]Data!Q475</f>
        <v>#NAME?</v>
      </c>
      <c r="S475" t="e" cm="1">
        <f t="array" ref="S475">Raw [1]Data!T475</f>
        <v>#NAME?</v>
      </c>
      <c r="T475" t="e">
        <f t="shared" si="69"/>
        <v>#NAME?</v>
      </c>
      <c r="U475" t="e">
        <f t="shared" si="70"/>
        <v>#NAME?</v>
      </c>
      <c r="V475" t="str">
        <f t="shared" si="71"/>
        <v>Other</v>
      </c>
    </row>
    <row r="476" spans="1:22">
      <c r="A476" s="5" t="s">
        <v>12</v>
      </c>
      <c r="B476" s="2" t="s">
        <v>653</v>
      </c>
      <c r="C476">
        <f t="shared" si="63"/>
        <v>2023</v>
      </c>
      <c r="D476" s="2" t="s">
        <v>14</v>
      </c>
      <c r="E476" s="3" t="s">
        <v>15</v>
      </c>
      <c r="F476" t="str">
        <f t="shared" si="64"/>
        <v>73</v>
      </c>
      <c r="G476" s="2" t="s">
        <v>658</v>
      </c>
      <c r="H476" t="str">
        <f t="shared" si="65"/>
        <v xml:space="preserve">STEEL </v>
      </c>
      <c r="I476" t="str" cm="1">
        <f t="array" ref="I476">IFERROR(INDEX(_xlfn.TEXTSPLIT(E476," "),1), "")</f>
        <v>73239990</v>
      </c>
      <c r="J476" t="s">
        <v>2835</v>
      </c>
      <c r="K476" t="str" cm="1">
        <f t="array" ref="K476">IF(ISERROR(SEARCH("QTY:", G476)), IF(ISERROR(SEARCH("TOTAL ", G476)), Raw [1]Data!N476, TRIM(MID(G476, SEARCH("TOTAL ", G476)+6, SEARCH(" ", G476&amp;" ", SEARCH("TOTAL ", G476)+6) - SEARCH("TOTAL ", G476) - 6))), TRIM(MID(G476, SEARCH("QTY:", G476)+4, SEARCH(" ", G476, SEARCH("QTY:", G476)+4) - SEARCH("QTY:", G476) - 4)))</f>
        <v/>
      </c>
      <c r="M476" t="str">
        <f t="shared" si="66"/>
        <v/>
      </c>
      <c r="N476">
        <f t="shared" si="67"/>
        <v>0</v>
      </c>
      <c r="O476" t="str" cm="1">
        <f t="array" ref="O476">IF(ISERROR(SEARCH("USD ", G476)), Raw [1]Data!S476, TRIM(MID(G476, SEARCH("USD ", G476)+4, SEARCH(" ", G476&amp;" ", SEARCH("USD ", G476)+4) - SEARCH("USD ", G476) - 4)))</f>
        <v>0.900PER</v>
      </c>
      <c r="P476" t="e">
        <f t="shared" si="68"/>
        <v>#VALUE!</v>
      </c>
      <c r="Q476" t="e" cm="1">
        <f t="array" ref="Q476">Raw [1]Data!P476</f>
        <v>#NAME?</v>
      </c>
      <c r="R476" t="e" cm="1">
        <f t="array" ref="R476">Raw [1]Data!Q476</f>
        <v>#NAME?</v>
      </c>
      <c r="S476" t="e" cm="1">
        <f t="array" ref="S476">Raw [1]Data!T476</f>
        <v>#NAME?</v>
      </c>
      <c r="T476" t="e">
        <f t="shared" si="69"/>
        <v>#NAME?</v>
      </c>
      <c r="U476" t="e">
        <f t="shared" si="70"/>
        <v>#NAME?</v>
      </c>
      <c r="V476" t="str">
        <f t="shared" si="71"/>
        <v>Other</v>
      </c>
    </row>
    <row r="477" spans="1:22">
      <c r="A477" s="5" t="s">
        <v>12</v>
      </c>
      <c r="B477" s="2" t="s">
        <v>653</v>
      </c>
      <c r="C477">
        <f t="shared" si="63"/>
        <v>2023</v>
      </c>
      <c r="D477" s="2" t="s">
        <v>14</v>
      </c>
      <c r="E477" s="3" t="s">
        <v>15</v>
      </c>
      <c r="F477" t="str">
        <f t="shared" si="64"/>
        <v>73</v>
      </c>
      <c r="G477" s="2" t="s">
        <v>659</v>
      </c>
      <c r="H477" t="str">
        <f t="shared" si="65"/>
        <v xml:space="preserve">STEEL </v>
      </c>
      <c r="I477" t="str" cm="1">
        <f t="array" ref="I477">IFERROR(INDEX(_xlfn.TEXTSPLIT(E477," "),1), "")</f>
        <v>73239990</v>
      </c>
      <c r="J477" t="s">
        <v>2835</v>
      </c>
      <c r="K477" t="str" cm="1">
        <f t="array" ref="K477">IF(ISERROR(SEARCH("QTY:", G477)), IF(ISERROR(SEARCH("TOTAL ", G477)), Raw [1]Data!N477, TRIM(MID(G477, SEARCH("TOTAL ", G477)+6, SEARCH(" ", G477&amp;" ", SEARCH("TOTAL ", G477)+6) - SEARCH("TOTAL ", G477) - 6))), TRIM(MID(G477, SEARCH("QTY:", G477)+4, SEARCH(" ", G477, SEARCH("QTY:", G477)+4) - SEARCH("QTY:", G477) - 4)))</f>
        <v/>
      </c>
      <c r="M477" t="str">
        <f t="shared" si="66"/>
        <v/>
      </c>
      <c r="N477">
        <f t="shared" si="67"/>
        <v>0</v>
      </c>
      <c r="O477" t="str" cm="1">
        <f t="array" ref="O477">IF(ISERROR(SEARCH("USD ", G477)), Raw [1]Data!S477, TRIM(MID(G477, SEARCH("USD ", G477)+4, SEARCH(" ", G477&amp;" ", SEARCH("USD ", G477)+4) - SEARCH("USD ", G477) - 4)))</f>
        <v>3.350</v>
      </c>
      <c r="P477" t="e">
        <f t="shared" si="68"/>
        <v>#VALUE!</v>
      </c>
      <c r="Q477" t="e" cm="1">
        <f t="array" ref="Q477">Raw [1]Data!P477</f>
        <v>#NAME?</v>
      </c>
      <c r="R477" t="e" cm="1">
        <f t="array" ref="R477">Raw [1]Data!Q477</f>
        <v>#NAME?</v>
      </c>
      <c r="S477" t="e" cm="1">
        <f t="array" ref="S477">Raw [1]Data!T477</f>
        <v>#NAME?</v>
      </c>
      <c r="T477" t="e">
        <f t="shared" si="69"/>
        <v>#NAME?</v>
      </c>
      <c r="U477" t="e">
        <f t="shared" si="70"/>
        <v>#NAME?</v>
      </c>
      <c r="V477" t="str">
        <f t="shared" si="71"/>
        <v>Other</v>
      </c>
    </row>
    <row r="478" spans="1:22">
      <c r="A478" s="5" t="s">
        <v>12</v>
      </c>
      <c r="B478" s="2" t="s">
        <v>653</v>
      </c>
      <c r="C478">
        <f t="shared" si="63"/>
        <v>2023</v>
      </c>
      <c r="D478" s="2" t="s">
        <v>14</v>
      </c>
      <c r="E478" s="3" t="s">
        <v>15</v>
      </c>
      <c r="F478" t="str">
        <f t="shared" si="64"/>
        <v>73</v>
      </c>
      <c r="G478" s="2" t="s">
        <v>660</v>
      </c>
      <c r="H478" t="str">
        <f t="shared" si="65"/>
        <v xml:space="preserve">STEEL </v>
      </c>
      <c r="I478" t="str" cm="1">
        <f t="array" ref="I478">IFERROR(INDEX(_xlfn.TEXTSPLIT(E478," "),1), "")</f>
        <v>73239990</v>
      </c>
      <c r="J478" t="s">
        <v>2835</v>
      </c>
      <c r="K478" t="str" cm="1">
        <f t="array" ref="K478">IF(ISERROR(SEARCH("QTY:", G478)), IF(ISERROR(SEARCH("TOTAL ", G478)), Raw [1]Data!N478, TRIM(MID(G478, SEARCH("TOTAL ", G478)+6, SEARCH(" ", G478&amp;" ", SEARCH("TOTAL ", G478)+6) - SEARCH("TOTAL ", G478) - 6))), TRIM(MID(G478, SEARCH("QTY:", G478)+4, SEARCH(" ", G478, SEARCH("QTY:", G478)+4) - SEARCH("QTY:", G478) - 4)))</f>
        <v/>
      </c>
      <c r="M478" t="str">
        <f t="shared" si="66"/>
        <v/>
      </c>
      <c r="N478">
        <f t="shared" si="67"/>
        <v>0</v>
      </c>
      <c r="O478" t="str" cm="1">
        <f t="array" ref="O478">IF(ISERROR(SEARCH("USD ", G478)), Raw [1]Data!S478, TRIM(MID(G478, SEARCH("USD ", G478)+4, SEARCH(" ", G478&amp;" ", SEARCH("USD ", G478)+4) - SEARCH("USD ", G478) - 4)))</f>
        <v>1.430</v>
      </c>
      <c r="P478" t="e">
        <f t="shared" si="68"/>
        <v>#VALUE!</v>
      </c>
      <c r="Q478" t="e" cm="1">
        <f t="array" ref="Q478">Raw [1]Data!P478</f>
        <v>#NAME?</v>
      </c>
      <c r="R478" t="e" cm="1">
        <f t="array" ref="R478">Raw [1]Data!Q478</f>
        <v>#NAME?</v>
      </c>
      <c r="S478" t="e" cm="1">
        <f t="array" ref="S478">Raw [1]Data!T478</f>
        <v>#NAME?</v>
      </c>
      <c r="T478" t="e">
        <f t="shared" si="69"/>
        <v>#NAME?</v>
      </c>
      <c r="U478" t="e">
        <f t="shared" si="70"/>
        <v>#NAME?</v>
      </c>
      <c r="V478" t="str">
        <f t="shared" si="71"/>
        <v>Other</v>
      </c>
    </row>
    <row r="479" spans="1:22">
      <c r="A479" s="5" t="s">
        <v>12</v>
      </c>
      <c r="B479" s="2" t="s">
        <v>653</v>
      </c>
      <c r="C479">
        <f t="shared" si="63"/>
        <v>2023</v>
      </c>
      <c r="D479" s="2" t="s">
        <v>14</v>
      </c>
      <c r="E479" s="3" t="s">
        <v>15</v>
      </c>
      <c r="F479" t="str">
        <f t="shared" si="64"/>
        <v>73</v>
      </c>
      <c r="G479" s="2" t="s">
        <v>661</v>
      </c>
      <c r="H479" t="str">
        <f t="shared" si="65"/>
        <v xml:space="preserve">MILD </v>
      </c>
      <c r="I479" t="str" cm="1">
        <f t="array" ref="I479">IFERROR(INDEX(_xlfn.TEXTSPLIT(E479," "),1), "")</f>
        <v>73239990</v>
      </c>
      <c r="J479" t="s">
        <v>2835</v>
      </c>
      <c r="K479" t="str" cm="1">
        <f t="array" ref="K479">IF(ISERROR(SEARCH("QTY:", G479)), IF(ISERROR(SEARCH("TOTAL ", G479)), Raw [1]Data!N479, TRIM(MID(G479, SEARCH("TOTAL ", G479)+6, SEARCH(" ", G479&amp;" ", SEARCH("TOTAL ", G479)+6) - SEARCH("TOTAL ", G479) - 6))), TRIM(MID(G479, SEARCH("QTY:", G479)+4, SEARCH(" ", G479, SEARCH("QTY:", G479)+4) - SEARCH("QTY:", G479) - 4)))</f>
        <v/>
      </c>
      <c r="M479" t="str">
        <f t="shared" si="66"/>
        <v/>
      </c>
      <c r="N479">
        <f t="shared" si="67"/>
        <v>0</v>
      </c>
      <c r="O479" t="e" cm="1">
        <f t="array" ref="O479">IF(ISERROR(SEARCH("USD ", G479)), Raw [1]Data!S479, TRIM(MID(G479, SEARCH("USD ", G479)+4, SEARCH(" ", G479&amp;" ", SEARCH("USD ", G479)+4) - SEARCH("USD ", G479) - 4)))</f>
        <v>#NAME?</v>
      </c>
      <c r="P479" t="e">
        <f t="shared" si="68"/>
        <v>#NAME?</v>
      </c>
      <c r="Q479" t="e" cm="1">
        <f t="array" ref="Q479">Raw [1]Data!P479</f>
        <v>#NAME?</v>
      </c>
      <c r="R479" t="e" cm="1">
        <f t="array" ref="R479">Raw [1]Data!Q479</f>
        <v>#NAME?</v>
      </c>
      <c r="S479" t="e" cm="1">
        <f t="array" ref="S479">Raw [1]Data!T479</f>
        <v>#NAME?</v>
      </c>
      <c r="T479" t="e">
        <f t="shared" si="69"/>
        <v>#NAME?</v>
      </c>
      <c r="U479" t="e">
        <f t="shared" si="70"/>
        <v>#NAME?</v>
      </c>
      <c r="V479" t="str">
        <f t="shared" si="71"/>
        <v>Other</v>
      </c>
    </row>
    <row r="480" spans="1:22">
      <c r="A480" s="5" t="s">
        <v>12</v>
      </c>
      <c r="B480" s="2" t="s">
        <v>653</v>
      </c>
      <c r="C480">
        <f t="shared" si="63"/>
        <v>2023</v>
      </c>
      <c r="D480" s="2" t="s">
        <v>14</v>
      </c>
      <c r="E480" s="3" t="s">
        <v>15</v>
      </c>
      <c r="F480" t="str">
        <f t="shared" si="64"/>
        <v>73</v>
      </c>
      <c r="G480" s="2" t="s">
        <v>662</v>
      </c>
      <c r="H480" t="str">
        <f t="shared" si="65"/>
        <v xml:space="preserve">STEEL </v>
      </c>
      <c r="I480" t="str" cm="1">
        <f t="array" ref="I480">IFERROR(INDEX(_xlfn.TEXTSPLIT(E480," "),1), "")</f>
        <v>73239990</v>
      </c>
      <c r="J480" t="s">
        <v>2835</v>
      </c>
      <c r="K480" t="str" cm="1">
        <f t="array" ref="K480">IF(ISERROR(SEARCH("QTY:", G480)), IF(ISERROR(SEARCH("TOTAL ", G480)), Raw [1]Data!N480, TRIM(MID(G480, SEARCH("TOTAL ", G480)+6, SEARCH(" ", G480&amp;" ", SEARCH("TOTAL ", G480)+6) - SEARCH("TOTAL ", G480) - 6))), TRIM(MID(G480, SEARCH("QTY:", G480)+4, SEARCH(" ", G480, SEARCH("QTY:", G480)+4) - SEARCH("QTY:", G480) - 4)))</f>
        <v/>
      </c>
      <c r="M480" t="str">
        <f t="shared" si="66"/>
        <v/>
      </c>
      <c r="N480">
        <f t="shared" si="67"/>
        <v>0</v>
      </c>
      <c r="O480" t="str" cm="1">
        <f t="array" ref="O480">IF(ISERROR(SEARCH("USD ", G480)), Raw [1]Data!S480, TRIM(MID(G480, SEARCH("USD ", G480)+4, SEARCH(" ", G480&amp;" ", SEARCH("USD ", G480)+4) - SEARCH("USD ", G480) - 4)))</f>
        <v>2.400</v>
      </c>
      <c r="P480" t="e">
        <f t="shared" si="68"/>
        <v>#VALUE!</v>
      </c>
      <c r="Q480" t="e" cm="1">
        <f t="array" ref="Q480">Raw [1]Data!P480</f>
        <v>#NAME?</v>
      </c>
      <c r="R480" t="e" cm="1">
        <f t="array" ref="R480">Raw [1]Data!Q480</f>
        <v>#NAME?</v>
      </c>
      <c r="S480" t="e" cm="1">
        <f t="array" ref="S480">Raw [1]Data!T480</f>
        <v>#NAME?</v>
      </c>
      <c r="T480" t="e">
        <f t="shared" si="69"/>
        <v>#NAME?</v>
      </c>
      <c r="U480" t="e">
        <f t="shared" si="70"/>
        <v>#NAME?</v>
      </c>
      <c r="V480" t="str">
        <f t="shared" si="71"/>
        <v>Other</v>
      </c>
    </row>
    <row r="481" spans="1:22">
      <c r="A481" s="5" t="s">
        <v>12</v>
      </c>
      <c r="B481" s="2" t="s">
        <v>653</v>
      </c>
      <c r="C481">
        <f t="shared" si="63"/>
        <v>2023</v>
      </c>
      <c r="D481" s="2" t="s">
        <v>14</v>
      </c>
      <c r="E481" s="3" t="s">
        <v>15</v>
      </c>
      <c r="F481" t="str">
        <f t="shared" si="64"/>
        <v>73</v>
      </c>
      <c r="G481" s="2" t="s">
        <v>663</v>
      </c>
      <c r="H481" t="str">
        <f t="shared" si="65"/>
        <v xml:space="preserve">STEEL </v>
      </c>
      <c r="I481" t="str" cm="1">
        <f t="array" ref="I481">IFERROR(INDEX(_xlfn.TEXTSPLIT(E481," "),1), "")</f>
        <v>73239990</v>
      </c>
      <c r="J481" t="s">
        <v>2835</v>
      </c>
      <c r="K481" t="str" cm="1">
        <f t="array" ref="K481">IF(ISERROR(SEARCH("QTY:", G481)), IF(ISERROR(SEARCH("TOTAL ", G481)), Raw [1]Data!N481, TRIM(MID(G481, SEARCH("TOTAL ", G481)+6, SEARCH(" ", G481&amp;" ", SEARCH("TOTAL ", G481)+6) - SEARCH("TOTAL ", G481) - 6))), TRIM(MID(G481, SEARCH("QTY:", G481)+4, SEARCH(" ", G481, SEARCH("QTY:", G481)+4) - SEARCH("QTY:", G481) - 4)))</f>
        <v/>
      </c>
      <c r="M481" t="str">
        <f t="shared" si="66"/>
        <v/>
      </c>
      <c r="N481">
        <f t="shared" si="67"/>
        <v>0</v>
      </c>
      <c r="O481" t="str" cm="1">
        <f t="array" ref="O481">IF(ISERROR(SEARCH("USD ", G481)), Raw [1]Data!S481, TRIM(MID(G481, SEARCH("USD ", G481)+4, SEARCH(" ", G481&amp;" ", SEARCH("USD ", G481)+4) - SEARCH("USD ", G481) - 4)))</f>
        <v>0.735</v>
      </c>
      <c r="P481" t="e">
        <f t="shared" si="68"/>
        <v>#VALUE!</v>
      </c>
      <c r="Q481" t="e" cm="1">
        <f t="array" ref="Q481">Raw [1]Data!P481</f>
        <v>#NAME?</v>
      </c>
      <c r="R481" t="e" cm="1">
        <f t="array" ref="R481">Raw [1]Data!Q481</f>
        <v>#NAME?</v>
      </c>
      <c r="S481" t="e" cm="1">
        <f t="array" ref="S481">Raw [1]Data!T481</f>
        <v>#NAME?</v>
      </c>
      <c r="T481" t="e">
        <f t="shared" si="69"/>
        <v>#NAME?</v>
      </c>
      <c r="U481" t="e">
        <f t="shared" si="70"/>
        <v>#NAME?</v>
      </c>
      <c r="V481" t="str">
        <f t="shared" si="71"/>
        <v>Other</v>
      </c>
    </row>
    <row r="482" spans="1:22">
      <c r="A482" s="5" t="s">
        <v>12</v>
      </c>
      <c r="B482" s="2" t="s">
        <v>653</v>
      </c>
      <c r="C482">
        <f t="shared" si="63"/>
        <v>2023</v>
      </c>
      <c r="D482" s="2" t="s">
        <v>14</v>
      </c>
      <c r="E482" s="3" t="s">
        <v>15</v>
      </c>
      <c r="F482" t="str">
        <f t="shared" si="64"/>
        <v>73</v>
      </c>
      <c r="G482" s="2" t="s">
        <v>664</v>
      </c>
      <c r="H482" t="str">
        <f t="shared" si="65"/>
        <v xml:space="preserve">STAINLESS </v>
      </c>
      <c r="I482" t="str" cm="1">
        <f t="array" ref="I482">IFERROR(INDEX(_xlfn.TEXTSPLIT(E482," "),1), "")</f>
        <v>73239990</v>
      </c>
      <c r="J482" t="s">
        <v>2875</v>
      </c>
      <c r="K482" t="str" cm="1">
        <f t="array" ref="K482">IF(ISERROR(SEARCH("QTY:", G482)), IF(ISERROR(SEARCH("TOTAL ", G482)), Raw [1]Data!N482, TRIM(MID(G482, SEARCH("TOTAL ", G482)+6, SEARCH(" ", G482&amp;" ", SEARCH("TOTAL ", G482)+6) - SEARCH("TOTAL ", G482) - 6))), TRIM(MID(G482, SEARCH("QTY:", G482)+4, SEARCH(" ", G482, SEARCH("QTY:", G482)+4) - SEARCH("QTY:", G482) - 4)))</f>
        <v/>
      </c>
      <c r="M482" t="str">
        <f t="shared" si="66"/>
        <v/>
      </c>
      <c r="N482">
        <f t="shared" si="67"/>
        <v>0</v>
      </c>
      <c r="O482" t="str" cm="1">
        <f t="array" ref="O482">IF(ISERROR(SEARCH("USD ", G482)), Raw [1]Data!S482, TRIM(MID(G482, SEARCH("USD ", G482)+4, SEARCH(" ", G482&amp;" ", SEARCH("USD ", G482)+4) - SEARCH("USD ", G482) - 4)))</f>
        <v>0.917</v>
      </c>
      <c r="P482" t="e">
        <f t="shared" si="68"/>
        <v>#VALUE!</v>
      </c>
      <c r="Q482" t="e" cm="1">
        <f t="array" ref="Q482">Raw [1]Data!P482</f>
        <v>#NAME?</v>
      </c>
      <c r="R482" t="e" cm="1">
        <f t="array" ref="R482">Raw [1]Data!Q482</f>
        <v>#NAME?</v>
      </c>
      <c r="S482" t="e" cm="1">
        <f t="array" ref="S482">Raw [1]Data!T482</f>
        <v>#NAME?</v>
      </c>
      <c r="T482" t="e">
        <f t="shared" si="69"/>
        <v>#NAME?</v>
      </c>
      <c r="U482" t="e">
        <f t="shared" si="70"/>
        <v>#NAME?</v>
      </c>
      <c r="V482" t="str">
        <f t="shared" si="71"/>
        <v>Other</v>
      </c>
    </row>
    <row r="483" spans="1:22">
      <c r="A483" s="5" t="s">
        <v>12</v>
      </c>
      <c r="B483" s="2" t="s">
        <v>665</v>
      </c>
      <c r="C483">
        <f t="shared" si="63"/>
        <v>2023</v>
      </c>
      <c r="D483" s="2" t="s">
        <v>14</v>
      </c>
      <c r="E483" s="3" t="s">
        <v>15</v>
      </c>
      <c r="F483" t="str">
        <f t="shared" si="64"/>
        <v>73</v>
      </c>
      <c r="G483" s="2" t="s">
        <v>666</v>
      </c>
      <c r="H483" t="str">
        <f t="shared" si="65"/>
        <v xml:space="preserve">AM-461 </v>
      </c>
      <c r="I483" t="str" cm="1">
        <f t="array" ref="I483">IFERROR(INDEX(_xlfn.TEXTSPLIT(E483," "),1), "")</f>
        <v>73239990</v>
      </c>
      <c r="J483" t="s">
        <v>2878</v>
      </c>
      <c r="K483" t="str" cm="1">
        <f t="array" ref="K483">IF(ISERROR(SEARCH("QTY:", G483)), IF(ISERROR(SEARCH("TOTAL ", G483)), Raw [1]Data!N483, TRIM(MID(G483, SEARCH("TOTAL ", G483)+6, SEARCH(" ", G483&amp;" ", SEARCH("TOTAL ", G483)+6) - SEARCH("TOTAL ", G483) - 6))), TRIM(MID(G483, SEARCH("QTY:", G483)+4, SEARCH(" ", G483, SEARCH("QTY:", G483)+4) - SEARCH("QTY:", G483) - 4)))</f>
        <v>10098</v>
      </c>
      <c r="M483" t="str">
        <f t="shared" si="66"/>
        <v>10098</v>
      </c>
      <c r="N483">
        <f t="shared" si="67"/>
        <v>0</v>
      </c>
      <c r="O483" t="str" cm="1">
        <f t="array" ref="O483">IF(ISERROR(SEARCH("USD ", G483)), Raw [1]Data!S483, TRIM(MID(G483, SEARCH("USD ", G483)+4, SEARCH(" ", G483&amp;" ", SEARCH("USD ", G483)+4) - SEARCH("USD ", G483) - 4)))</f>
        <v>1.167</v>
      </c>
      <c r="P483">
        <f t="shared" si="68"/>
        <v>11784.366</v>
      </c>
      <c r="Q483" t="e" cm="1">
        <f t="array" ref="Q483">Raw [1]Data!P483</f>
        <v>#NAME?</v>
      </c>
      <c r="R483" t="e" cm="1">
        <f t="array" ref="R483">Raw [1]Data!Q483</f>
        <v>#NAME?</v>
      </c>
      <c r="S483" t="e" cm="1">
        <f t="array" ref="S483">Raw [1]Data!T483</f>
        <v>#NAME?</v>
      </c>
      <c r="T483" t="e">
        <f t="shared" si="69"/>
        <v>#NAME?</v>
      </c>
      <c r="U483" t="e">
        <f t="shared" si="70"/>
        <v>#NAME?</v>
      </c>
      <c r="V483" t="str">
        <f t="shared" si="71"/>
        <v>Other</v>
      </c>
    </row>
    <row r="484" spans="1:22">
      <c r="A484" s="5" t="s">
        <v>12</v>
      </c>
      <c r="B484" s="2" t="s">
        <v>665</v>
      </c>
      <c r="C484">
        <f t="shared" si="63"/>
        <v>2023</v>
      </c>
      <c r="D484" s="2" t="s">
        <v>14</v>
      </c>
      <c r="E484" s="3" t="s">
        <v>15</v>
      </c>
      <c r="F484" t="str">
        <f t="shared" si="64"/>
        <v>73</v>
      </c>
      <c r="G484" s="2" t="s">
        <v>667</v>
      </c>
      <c r="H484" t="str">
        <f t="shared" si="65"/>
        <v xml:space="preserve">AM-393 </v>
      </c>
      <c r="I484" t="str" cm="1">
        <f t="array" ref="I484">IFERROR(INDEX(_xlfn.TEXTSPLIT(E484," "),1), "")</f>
        <v>73239990</v>
      </c>
      <c r="J484" t="s">
        <v>2879</v>
      </c>
      <c r="K484" t="str" cm="1">
        <f t="array" ref="K484">IF(ISERROR(SEARCH("QTY:", G484)), IF(ISERROR(SEARCH("TOTAL ", G484)), Raw [1]Data!N484, TRIM(MID(G484, SEARCH("TOTAL ", G484)+6, SEARCH(" ", G484&amp;" ", SEARCH("TOTAL ", G484)+6) - SEARCH("TOTAL ", G484) - 6))), TRIM(MID(G484, SEARCH("QTY:", G484)+4, SEARCH(" ", G484, SEARCH("QTY:", G484)+4) - SEARCH("QTY:", G484) - 4)))</f>
        <v>816</v>
      </c>
      <c r="M484" t="str">
        <f t="shared" si="66"/>
        <v>816</v>
      </c>
      <c r="N484">
        <f t="shared" si="67"/>
        <v>0</v>
      </c>
      <c r="O484" t="e" cm="1">
        <f t="array" ref="O484">IF(ISERROR(SEARCH("USD ", G484)), Raw [1]Data!S484, TRIM(MID(G484, SEARCH("USD ", G484)+4, SEARCH(" ", G484&amp;" ", SEARCH("USD ", G484)+4) - SEARCH("USD ", G484) - 4)))</f>
        <v>#NAME?</v>
      </c>
      <c r="P484" t="e">
        <f t="shared" si="68"/>
        <v>#NAME?</v>
      </c>
      <c r="Q484" t="e" cm="1">
        <f t="array" ref="Q484">Raw [1]Data!P484</f>
        <v>#NAME?</v>
      </c>
      <c r="R484" t="e" cm="1">
        <f t="array" ref="R484">Raw [1]Data!Q484</f>
        <v>#NAME?</v>
      </c>
      <c r="S484" t="e" cm="1">
        <f t="array" ref="S484">Raw [1]Data!T484</f>
        <v>#NAME?</v>
      </c>
      <c r="T484" t="e">
        <f t="shared" si="69"/>
        <v>#NAME?</v>
      </c>
      <c r="U484" t="e">
        <f t="shared" si="70"/>
        <v>#NAME?</v>
      </c>
      <c r="V484" t="str">
        <f t="shared" si="71"/>
        <v>Other</v>
      </c>
    </row>
    <row r="485" spans="1:22">
      <c r="A485" s="5" t="s">
        <v>12</v>
      </c>
      <c r="B485" s="2" t="s">
        <v>665</v>
      </c>
      <c r="C485">
        <f t="shared" si="63"/>
        <v>2023</v>
      </c>
      <c r="D485" s="2" t="s">
        <v>14</v>
      </c>
      <c r="E485" s="3" t="s">
        <v>15</v>
      </c>
      <c r="F485" t="str">
        <f t="shared" si="64"/>
        <v>73</v>
      </c>
      <c r="G485" s="2" t="s">
        <v>668</v>
      </c>
      <c r="H485" t="str">
        <f t="shared" si="65"/>
        <v xml:space="preserve">NP-21 </v>
      </c>
      <c r="I485" t="str" cm="1">
        <f t="array" ref="I485">IFERROR(INDEX(_xlfn.TEXTSPLIT(E485," "),1), "")</f>
        <v>73239990</v>
      </c>
      <c r="J485" t="s">
        <v>2880</v>
      </c>
      <c r="K485" t="str" cm="1">
        <f t="array" ref="K485">IF(ISERROR(SEARCH("QTY:", G485)), IF(ISERROR(SEARCH("TOTAL ", G485)), Raw [1]Data!N485, TRIM(MID(G485, SEARCH("TOTAL ", G485)+6, SEARCH(" ", G485&amp;" ", SEARCH("TOTAL ", G485)+6) - SEARCH("TOTAL ", G485) - 6))), TRIM(MID(G485, SEARCH("QTY:", G485)+4, SEARCH(" ", G485, SEARCH("QTY:", G485)+4) - SEARCH("QTY:", G485) - 4)))</f>
        <v>16584</v>
      </c>
      <c r="M485" t="str">
        <f t="shared" si="66"/>
        <v>16584</v>
      </c>
      <c r="N485">
        <f t="shared" si="67"/>
        <v>0</v>
      </c>
      <c r="O485" t="str" cm="1">
        <f t="array" ref="O485">IF(ISERROR(SEARCH("USD ", G485)), Raw [1]Data!S485, TRIM(MID(G485, SEARCH("USD ", G485)+4, SEARCH(" ", G485&amp;" ", SEARCH("USD ", G485)+4) - SEARCH("USD ", G485) - 4)))</f>
        <v>1.008</v>
      </c>
      <c r="P485">
        <f t="shared" si="68"/>
        <v>16716.671999999999</v>
      </c>
      <c r="Q485" t="e" cm="1">
        <f t="array" ref="Q485">Raw [1]Data!P485</f>
        <v>#NAME?</v>
      </c>
      <c r="R485" t="e" cm="1">
        <f t="array" ref="R485">Raw [1]Data!Q485</f>
        <v>#NAME?</v>
      </c>
      <c r="S485" t="e" cm="1">
        <f t="array" ref="S485">Raw [1]Data!T485</f>
        <v>#NAME?</v>
      </c>
      <c r="T485" t="e">
        <f t="shared" si="69"/>
        <v>#NAME?</v>
      </c>
      <c r="U485" t="e">
        <f t="shared" si="70"/>
        <v>#NAME?</v>
      </c>
      <c r="V485" t="str">
        <f t="shared" si="71"/>
        <v>Other</v>
      </c>
    </row>
    <row r="486" spans="1:22">
      <c r="A486" s="5" t="s">
        <v>12</v>
      </c>
      <c r="B486" s="2" t="s">
        <v>665</v>
      </c>
      <c r="C486">
        <f t="shared" si="63"/>
        <v>2023</v>
      </c>
      <c r="D486" s="2" t="s">
        <v>14</v>
      </c>
      <c r="E486" s="3" t="s">
        <v>15</v>
      </c>
      <c r="F486" t="str">
        <f t="shared" si="64"/>
        <v>73</v>
      </c>
      <c r="G486" s="2" t="s">
        <v>669</v>
      </c>
      <c r="H486" t="str">
        <f t="shared" si="65"/>
        <v xml:space="preserve">WB-750 </v>
      </c>
      <c r="I486" t="str" cm="1">
        <f t="array" ref="I486">IFERROR(INDEX(_xlfn.TEXTSPLIT(E486," "),1), "")</f>
        <v>73239990</v>
      </c>
      <c r="J486" t="s">
        <v>2881</v>
      </c>
      <c r="K486" t="str" cm="1">
        <f t="array" ref="K486">IF(ISERROR(SEARCH("QTY:", G486)), IF(ISERROR(SEARCH("TOTAL ", G486)), Raw [1]Data!N486, TRIM(MID(G486, SEARCH("TOTAL ", G486)+6, SEARCH(" ", G486&amp;" ", SEARCH("TOTAL ", G486)+6) - SEARCH("TOTAL ", G486) - 6))), TRIM(MID(G486, SEARCH("QTY:", G486)+4, SEARCH(" ", G486, SEARCH("QTY:", G486)+4) - SEARCH("QTY:", G486) - 4)))</f>
        <v>14568PCS/USD</v>
      </c>
      <c r="M486" t="str">
        <f t="shared" si="66"/>
        <v>14568PCS/USD</v>
      </c>
      <c r="N486">
        <f t="shared" si="67"/>
        <v>0</v>
      </c>
      <c r="O486" t="str" cm="1">
        <f t="array" ref="O486">IF(ISERROR(SEARCH("USD ", G486)), Raw [1]Data!S486, TRIM(MID(G486, SEARCH("USD ", G486)+4, SEARCH(" ", G486&amp;" ", SEARCH("USD ", G486)+4) - SEARCH("USD ", G486) - 4)))</f>
        <v>1.180</v>
      </c>
      <c r="P486" t="e">
        <f t="shared" si="68"/>
        <v>#VALUE!</v>
      </c>
      <c r="Q486" t="e" cm="1">
        <f t="array" ref="Q486">Raw [1]Data!P486</f>
        <v>#NAME?</v>
      </c>
      <c r="R486" t="e" cm="1">
        <f t="array" ref="R486">Raw [1]Data!Q486</f>
        <v>#NAME?</v>
      </c>
      <c r="S486" t="e" cm="1">
        <f t="array" ref="S486">Raw [1]Data!T486</f>
        <v>#NAME?</v>
      </c>
      <c r="T486" t="e">
        <f t="shared" si="69"/>
        <v>#NAME?</v>
      </c>
      <c r="U486" t="e">
        <f t="shared" si="70"/>
        <v>#NAME?</v>
      </c>
      <c r="V486" t="str">
        <f t="shared" si="71"/>
        <v>Other</v>
      </c>
    </row>
    <row r="487" spans="1:22">
      <c r="A487" s="5" t="s">
        <v>12</v>
      </c>
      <c r="B487" s="2" t="s">
        <v>665</v>
      </c>
      <c r="C487">
        <f t="shared" si="63"/>
        <v>2023</v>
      </c>
      <c r="D487" s="2" t="s">
        <v>14</v>
      </c>
      <c r="E487" s="3" t="s">
        <v>15</v>
      </c>
      <c r="F487" t="str">
        <f t="shared" si="64"/>
        <v>73</v>
      </c>
      <c r="G487" s="2" t="s">
        <v>670</v>
      </c>
      <c r="H487" t="str">
        <f t="shared" si="65"/>
        <v xml:space="preserve">AM-394 </v>
      </c>
      <c r="I487" t="str" cm="1">
        <f t="array" ref="I487">IFERROR(INDEX(_xlfn.TEXTSPLIT(E487," "),1), "")</f>
        <v>73239990</v>
      </c>
      <c r="J487" t="s">
        <v>2882</v>
      </c>
      <c r="K487" t="str" cm="1">
        <f t="array" ref="K487">IF(ISERROR(SEARCH("QTY:", G487)), IF(ISERROR(SEARCH("TOTAL ", G487)), Raw [1]Data!N487, TRIM(MID(G487, SEARCH("TOTAL ", G487)+6, SEARCH(" ", G487&amp;" ", SEARCH("TOTAL ", G487)+6) - SEARCH("TOTAL ", G487) - 6))), TRIM(MID(G487, SEARCH("QTY:", G487)+4, SEARCH(" ", G487, SEARCH("QTY:", G487)+4) - SEARCH("QTY:", G487) - 4)))</f>
        <v>456</v>
      </c>
      <c r="M487" t="str">
        <f t="shared" si="66"/>
        <v>456</v>
      </c>
      <c r="N487">
        <f t="shared" si="67"/>
        <v>0</v>
      </c>
      <c r="O487" t="e" cm="1">
        <f t="array" ref="O487">IF(ISERROR(SEARCH("USD ", G487)), Raw [1]Data!S487, TRIM(MID(G487, SEARCH("USD ", G487)+4, SEARCH(" ", G487&amp;" ", SEARCH("USD ", G487)+4) - SEARCH("USD ", G487) - 4)))</f>
        <v>#NAME?</v>
      </c>
      <c r="P487" t="e">
        <f t="shared" si="68"/>
        <v>#NAME?</v>
      </c>
      <c r="Q487" t="e" cm="1">
        <f t="array" ref="Q487">Raw [1]Data!P487</f>
        <v>#NAME?</v>
      </c>
      <c r="R487" t="e" cm="1">
        <f t="array" ref="R487">Raw [1]Data!Q487</f>
        <v>#NAME?</v>
      </c>
      <c r="S487" t="e" cm="1">
        <f t="array" ref="S487">Raw [1]Data!T487</f>
        <v>#NAME?</v>
      </c>
      <c r="T487" t="e">
        <f t="shared" si="69"/>
        <v>#NAME?</v>
      </c>
      <c r="U487" t="e">
        <f t="shared" si="70"/>
        <v>#NAME?</v>
      </c>
      <c r="V487" t="str">
        <f t="shared" si="71"/>
        <v>Other</v>
      </c>
    </row>
    <row r="488" spans="1:22">
      <c r="A488" s="5" t="s">
        <v>12</v>
      </c>
      <c r="B488" s="2" t="s">
        <v>671</v>
      </c>
      <c r="C488">
        <f t="shared" si="63"/>
        <v>2023</v>
      </c>
      <c r="D488" s="2" t="s">
        <v>14</v>
      </c>
      <c r="E488" s="3" t="s">
        <v>15</v>
      </c>
      <c r="F488" t="str">
        <f t="shared" si="64"/>
        <v>73</v>
      </c>
      <c r="G488" s="2" t="s">
        <v>672</v>
      </c>
      <c r="H488" t="str">
        <f t="shared" si="65"/>
        <v xml:space="preserve">HOUSEHOLD </v>
      </c>
      <c r="I488" t="str" cm="1">
        <f t="array" ref="I488">IFERROR(INDEX(_xlfn.TEXTSPLIT(E488," "),1), "")</f>
        <v>73239990</v>
      </c>
      <c r="J488" t="s">
        <v>2785</v>
      </c>
      <c r="K488" t="str" cm="1">
        <f t="array" ref="K488">IF(ISERROR(SEARCH("QTY:", G488)), IF(ISERROR(SEARCH("TOTAL ", G488)), Raw [1]Data!N488, TRIM(MID(G488, SEARCH("TOTAL ", G488)+6, SEARCH(" ", G488&amp;" ", SEARCH("TOTAL ", G488)+6) - SEARCH("TOTAL ", G488) - 6))), TRIM(MID(G488, SEARCH("QTY:", G488)+4, SEARCH(" ", G488, SEARCH("QTY:", G488)+4) - SEARCH("QTY:", G488) - 4)))</f>
        <v/>
      </c>
      <c r="M488" t="str">
        <f t="shared" si="66"/>
        <v/>
      </c>
      <c r="N488">
        <f t="shared" si="67"/>
        <v>0</v>
      </c>
      <c r="O488" t="str" cm="1">
        <f t="array" ref="O488">IF(ISERROR(SEARCH("USD ", G488)), Raw [1]Data!S488, TRIM(MID(G488, SEARCH("USD ", G488)+4, SEARCH(" ", G488&amp;" ", SEARCH("USD ", G488)+4) - SEARCH("USD ", G488) - 4)))</f>
        <v>0.407</v>
      </c>
      <c r="P488" t="e">
        <f t="shared" si="68"/>
        <v>#VALUE!</v>
      </c>
      <c r="Q488" t="e" cm="1">
        <f t="array" ref="Q488">Raw [1]Data!P488</f>
        <v>#NAME?</v>
      </c>
      <c r="R488" t="e" cm="1">
        <f t="array" ref="R488">Raw [1]Data!Q488</f>
        <v>#NAME?</v>
      </c>
      <c r="S488" t="e" cm="1">
        <f t="array" ref="S488">Raw [1]Data!T488</f>
        <v>#NAME?</v>
      </c>
      <c r="T488" t="e">
        <f t="shared" si="69"/>
        <v>#NAME?</v>
      </c>
      <c r="U488" t="e">
        <f t="shared" si="70"/>
        <v>#NAME?</v>
      </c>
      <c r="V488" t="str">
        <f t="shared" si="71"/>
        <v>Other</v>
      </c>
    </row>
    <row r="489" spans="1:22">
      <c r="A489" s="5" t="s">
        <v>12</v>
      </c>
      <c r="B489" s="2" t="s">
        <v>673</v>
      </c>
      <c r="C489">
        <f t="shared" si="63"/>
        <v>2023</v>
      </c>
      <c r="D489" s="2" t="s">
        <v>14</v>
      </c>
      <c r="E489" s="3" t="s">
        <v>18</v>
      </c>
      <c r="F489" t="str">
        <f t="shared" si="64"/>
        <v>73</v>
      </c>
      <c r="G489" s="2" t="s">
        <v>674</v>
      </c>
      <c r="H489" t="str">
        <f t="shared" si="65"/>
        <v xml:space="preserve">8001-2 </v>
      </c>
      <c r="I489" t="str" cm="1">
        <f t="array" ref="I489">IFERROR(INDEX(_xlfn.TEXTSPLIT(E489," "),1), "")</f>
        <v>73231000</v>
      </c>
      <c r="J489" t="s">
        <v>2854</v>
      </c>
      <c r="K489" t="e" cm="1">
        <f t="array" ref="K489">IF(ISERROR(SEARCH("QTY:", G489)), IF(ISERROR(SEARCH("TOTAL ", G489)), Raw [1]Data!N489, TRIM(MID(G489, SEARCH("TOTAL ", G489)+6, SEARCH(" ", G489&amp;" ", SEARCH("TOTAL ", G489)+6) - SEARCH("TOTAL ", G489) - 6))), TRIM(MID(G489, SEARCH("QTY:", G489)+4, SEARCH(" ", G489, SEARCH("QTY:", G489)+4) - SEARCH("QTY:", G489) - 4)))</f>
        <v>#NAME?</v>
      </c>
      <c r="M489" t="e">
        <f t="shared" si="66"/>
        <v>#NAME?</v>
      </c>
      <c r="N489">
        <f t="shared" si="67"/>
        <v>0</v>
      </c>
      <c r="O489" t="str" cm="1">
        <f t="array" ref="O489">IF(ISERROR(SEARCH("USD ", G489)), Raw [1]Data!S489, TRIM(MID(G489, SEARCH("USD ", G489)+4, SEARCH(" ", G489&amp;" ", SEARCH("USD ", G489)+4) - SEARCH("USD ", G489) - 4)))</f>
        <v>0.156PER</v>
      </c>
      <c r="P489" t="e">
        <f t="shared" si="68"/>
        <v>#VALUE!</v>
      </c>
      <c r="Q489" t="e" cm="1">
        <f t="array" ref="Q489">Raw [1]Data!P489</f>
        <v>#NAME?</v>
      </c>
      <c r="R489" t="e" cm="1">
        <f t="array" ref="R489">Raw [1]Data!Q489</f>
        <v>#NAME?</v>
      </c>
      <c r="S489" t="e" cm="1">
        <f t="array" ref="S489">Raw [1]Data!T489</f>
        <v>#NAME?</v>
      </c>
      <c r="T489" t="e">
        <f t="shared" si="69"/>
        <v>#NAME?</v>
      </c>
      <c r="U489" t="e">
        <f t="shared" si="70"/>
        <v>#NAME?</v>
      </c>
      <c r="V489" t="str">
        <f t="shared" si="71"/>
        <v>Other</v>
      </c>
    </row>
    <row r="490" spans="1:22">
      <c r="A490" s="5" t="s">
        <v>12</v>
      </c>
      <c r="B490" s="2" t="s">
        <v>675</v>
      </c>
      <c r="C490">
        <f t="shared" si="63"/>
        <v>2023</v>
      </c>
      <c r="D490" s="2" t="s">
        <v>14</v>
      </c>
      <c r="E490" s="3" t="s">
        <v>15</v>
      </c>
      <c r="F490" t="str">
        <f t="shared" si="64"/>
        <v>73</v>
      </c>
      <c r="G490" s="2" t="s">
        <v>676</v>
      </c>
      <c r="H490" t="str">
        <f t="shared" si="65"/>
        <v xml:space="preserve">RYX-02-021A </v>
      </c>
      <c r="I490" t="str" cm="1">
        <f t="array" ref="I490">IFERROR(INDEX(_xlfn.TEXTSPLIT(E490," "),1), "")</f>
        <v>73239990</v>
      </c>
      <c r="J490" t="s">
        <v>2835</v>
      </c>
      <c r="K490" t="e" cm="1">
        <f t="array" ref="K490">IF(ISERROR(SEARCH("QTY:", G490)), IF(ISERROR(SEARCH("TOTAL ", G490)), Raw [1]Data!N490, TRIM(MID(G490, SEARCH("TOTAL ", G490)+6, SEARCH(" ", G490&amp;" ", SEARCH("TOTAL ", G490)+6) - SEARCH("TOTAL ", G490) - 6))), TRIM(MID(G490, SEARCH("QTY:", G490)+4, SEARCH(" ", G490, SEARCH("QTY:", G490)+4) - SEARCH("QTY:", G490) - 4)))</f>
        <v>#NAME?</v>
      </c>
      <c r="M490" t="e">
        <f t="shared" si="66"/>
        <v>#NAME?</v>
      </c>
      <c r="N490">
        <f t="shared" si="67"/>
        <v>0</v>
      </c>
      <c r="O490" t="e" cm="1">
        <f t="array" ref="O490">IF(ISERROR(SEARCH("USD ", G490)), Raw [1]Data!S490, TRIM(MID(G490, SEARCH("USD ", G490)+4, SEARCH(" ", G490&amp;" ", SEARCH("USD ", G490)+4) - SEARCH("USD ", G490) - 4)))</f>
        <v>#NAME?</v>
      </c>
      <c r="P490" t="e">
        <f t="shared" si="68"/>
        <v>#NAME?</v>
      </c>
      <c r="Q490" t="e" cm="1">
        <f t="array" ref="Q490">Raw [1]Data!P490</f>
        <v>#NAME?</v>
      </c>
      <c r="R490" t="e" cm="1">
        <f t="array" ref="R490">Raw [1]Data!Q490</f>
        <v>#NAME?</v>
      </c>
      <c r="S490" t="e" cm="1">
        <f t="array" ref="S490">Raw [1]Data!T490</f>
        <v>#NAME?</v>
      </c>
      <c r="T490" t="e">
        <f t="shared" si="69"/>
        <v>#NAME?</v>
      </c>
      <c r="U490" t="e">
        <f t="shared" si="70"/>
        <v>#NAME?</v>
      </c>
      <c r="V490" t="str">
        <f t="shared" si="71"/>
        <v>Other</v>
      </c>
    </row>
    <row r="491" spans="1:22">
      <c r="A491" s="5" t="s">
        <v>12</v>
      </c>
      <c r="B491" s="2" t="s">
        <v>675</v>
      </c>
      <c r="C491">
        <f t="shared" si="63"/>
        <v>2023</v>
      </c>
      <c r="D491" s="2" t="s">
        <v>14</v>
      </c>
      <c r="E491" s="3" t="s">
        <v>15</v>
      </c>
      <c r="F491" t="str">
        <f t="shared" si="64"/>
        <v>73</v>
      </c>
      <c r="G491" s="2" t="s">
        <v>677</v>
      </c>
      <c r="H491" t="str">
        <f t="shared" si="65"/>
        <v xml:space="preserve">AM-398 </v>
      </c>
      <c r="I491" t="str" cm="1">
        <f t="array" ref="I491">IFERROR(INDEX(_xlfn.TEXTSPLIT(E491," "),1), "")</f>
        <v>73239990</v>
      </c>
      <c r="J491" t="s">
        <v>2883</v>
      </c>
      <c r="K491" t="str" cm="1">
        <f t="array" ref="K491">IF(ISERROR(SEARCH("QTY:", G491)), IF(ISERROR(SEARCH("TOTAL ", G491)), Raw [1]Data!N491, TRIM(MID(G491, SEARCH("TOTAL ", G491)+6, SEARCH(" ", G491&amp;" ", SEARCH("TOTAL ", G491)+6) - SEARCH("TOTAL ", G491) - 6))), TRIM(MID(G491, SEARCH("QTY:", G491)+4, SEARCH(" ", G491, SEARCH("QTY:", G491)+4) - SEARCH("QTY:", G491) - 4)))</f>
        <v>3324</v>
      </c>
      <c r="M491" t="str">
        <f t="shared" si="66"/>
        <v>3324</v>
      </c>
      <c r="N491">
        <f t="shared" si="67"/>
        <v>0</v>
      </c>
      <c r="O491" t="e" cm="1">
        <f t="array" ref="O491">IF(ISERROR(SEARCH("USD ", G491)), Raw [1]Data!S491, TRIM(MID(G491, SEARCH("USD ", G491)+4, SEARCH(" ", G491&amp;" ", SEARCH("USD ", G491)+4) - SEARCH("USD ", G491) - 4)))</f>
        <v>#NAME?</v>
      </c>
      <c r="P491" t="e">
        <f t="shared" si="68"/>
        <v>#NAME?</v>
      </c>
      <c r="Q491" t="e" cm="1">
        <f t="array" ref="Q491">Raw [1]Data!P491</f>
        <v>#NAME?</v>
      </c>
      <c r="R491" t="e" cm="1">
        <f t="array" ref="R491">Raw [1]Data!Q491</f>
        <v>#NAME?</v>
      </c>
      <c r="S491" t="e" cm="1">
        <f t="array" ref="S491">Raw [1]Data!T491</f>
        <v>#NAME?</v>
      </c>
      <c r="T491" t="e">
        <f t="shared" si="69"/>
        <v>#NAME?</v>
      </c>
      <c r="U491" t="e">
        <f t="shared" si="70"/>
        <v>#NAME?</v>
      </c>
      <c r="V491" t="str">
        <f t="shared" si="71"/>
        <v>Other</v>
      </c>
    </row>
    <row r="492" spans="1:22">
      <c r="A492" s="5" t="s">
        <v>12</v>
      </c>
      <c r="B492" s="2" t="s">
        <v>675</v>
      </c>
      <c r="C492">
        <f t="shared" si="63"/>
        <v>2023</v>
      </c>
      <c r="D492" s="2" t="s">
        <v>14</v>
      </c>
      <c r="E492" s="3" t="s">
        <v>15</v>
      </c>
      <c r="F492" t="str">
        <f t="shared" si="64"/>
        <v>73</v>
      </c>
      <c r="G492" s="2" t="s">
        <v>678</v>
      </c>
      <c r="H492" t="str">
        <f t="shared" si="65"/>
        <v xml:space="preserve">RYX-02-020 </v>
      </c>
      <c r="I492" t="str" cm="1">
        <f t="array" ref="I492">IFERROR(INDEX(_xlfn.TEXTSPLIT(E492," "),1), "")</f>
        <v>73239990</v>
      </c>
      <c r="J492" t="s">
        <v>2835</v>
      </c>
      <c r="K492" t="e" cm="1">
        <f t="array" ref="K492">IF(ISERROR(SEARCH("QTY:", G492)), IF(ISERROR(SEARCH("TOTAL ", G492)), Raw [1]Data!N492, TRIM(MID(G492, SEARCH("TOTAL ", G492)+6, SEARCH(" ", G492&amp;" ", SEARCH("TOTAL ", G492)+6) - SEARCH("TOTAL ", G492) - 6))), TRIM(MID(G492, SEARCH("QTY:", G492)+4, SEARCH(" ", G492, SEARCH("QTY:", G492)+4) - SEARCH("QTY:", G492) - 4)))</f>
        <v>#NAME?</v>
      </c>
      <c r="M492" t="e">
        <f t="shared" si="66"/>
        <v>#NAME?</v>
      </c>
      <c r="N492">
        <f t="shared" si="67"/>
        <v>0</v>
      </c>
      <c r="O492" t="e" cm="1">
        <f t="array" ref="O492">IF(ISERROR(SEARCH("USD ", G492)), Raw [1]Data!S492, TRIM(MID(G492, SEARCH("USD ", G492)+4, SEARCH(" ", G492&amp;" ", SEARCH("USD ", G492)+4) - SEARCH("USD ", G492) - 4)))</f>
        <v>#NAME?</v>
      </c>
      <c r="P492" t="e">
        <f t="shared" si="68"/>
        <v>#NAME?</v>
      </c>
      <c r="Q492" t="e" cm="1">
        <f t="array" ref="Q492">Raw [1]Data!P492</f>
        <v>#NAME?</v>
      </c>
      <c r="R492" t="e" cm="1">
        <f t="array" ref="R492">Raw [1]Data!Q492</f>
        <v>#NAME?</v>
      </c>
      <c r="S492" t="e" cm="1">
        <f t="array" ref="S492">Raw [1]Data!T492</f>
        <v>#NAME?</v>
      </c>
      <c r="T492" t="e">
        <f t="shared" si="69"/>
        <v>#NAME?</v>
      </c>
      <c r="U492" t="e">
        <f t="shared" si="70"/>
        <v>#NAME?</v>
      </c>
      <c r="V492" t="str">
        <f t="shared" si="71"/>
        <v>Other</v>
      </c>
    </row>
    <row r="493" spans="1:22">
      <c r="A493" s="5" t="s">
        <v>12</v>
      </c>
      <c r="B493" s="2" t="s">
        <v>675</v>
      </c>
      <c r="C493">
        <f t="shared" si="63"/>
        <v>2023</v>
      </c>
      <c r="D493" s="2" t="s">
        <v>14</v>
      </c>
      <c r="E493" s="3" t="s">
        <v>15</v>
      </c>
      <c r="F493" t="str">
        <f t="shared" si="64"/>
        <v>73</v>
      </c>
      <c r="G493" s="2" t="s">
        <v>679</v>
      </c>
      <c r="H493" t="str">
        <f t="shared" si="65"/>
        <v xml:space="preserve">WB-750 </v>
      </c>
      <c r="I493" t="str" cm="1">
        <f t="array" ref="I493">IFERROR(INDEX(_xlfn.TEXTSPLIT(E493," "),1), "")</f>
        <v>73239990</v>
      </c>
      <c r="J493" t="s">
        <v>2884</v>
      </c>
      <c r="K493" t="str" cm="1">
        <f t="array" ref="K493">IF(ISERROR(SEARCH("QTY:", G493)), IF(ISERROR(SEARCH("TOTAL ", G493)), Raw [1]Data!N493, TRIM(MID(G493, SEARCH("TOTAL ", G493)+6, SEARCH(" ", G493&amp;" ", SEARCH("TOTAL ", G493)+6) - SEARCH("TOTAL ", G493) - 6))), TRIM(MID(G493, SEARCH("QTY:", G493)+4, SEARCH(" ", G493, SEARCH("QTY:", G493)+4) - SEARCH("QTY:", G493) - 4)))</f>
        <v>9264</v>
      </c>
      <c r="M493" t="str">
        <f t="shared" si="66"/>
        <v>9264</v>
      </c>
      <c r="N493">
        <f t="shared" si="67"/>
        <v>0</v>
      </c>
      <c r="O493" t="str" cm="1">
        <f t="array" ref="O493">IF(ISERROR(SEARCH("USD ", G493)), Raw [1]Data!S493, TRIM(MID(G493, SEARCH("USD ", G493)+4, SEARCH(" ", G493&amp;" ", SEARCH("USD ", G493)+4) - SEARCH("USD ", G493) - 4)))</f>
        <v>1.18</v>
      </c>
      <c r="P493">
        <f t="shared" si="68"/>
        <v>10931.519999999999</v>
      </c>
      <c r="Q493" t="e" cm="1">
        <f t="array" ref="Q493">Raw [1]Data!P493</f>
        <v>#NAME?</v>
      </c>
      <c r="R493" t="e" cm="1">
        <f t="array" ref="R493">Raw [1]Data!Q493</f>
        <v>#NAME?</v>
      </c>
      <c r="S493" t="e" cm="1">
        <f t="array" ref="S493">Raw [1]Data!T493</f>
        <v>#NAME?</v>
      </c>
      <c r="T493" t="e">
        <f t="shared" si="69"/>
        <v>#NAME?</v>
      </c>
      <c r="U493" t="e">
        <f t="shared" si="70"/>
        <v>#NAME?</v>
      </c>
      <c r="V493" t="str">
        <f t="shared" si="71"/>
        <v>Other</v>
      </c>
    </row>
    <row r="494" spans="1:22">
      <c r="A494" s="5" t="s">
        <v>12</v>
      </c>
      <c r="B494" s="2" t="s">
        <v>675</v>
      </c>
      <c r="C494">
        <f t="shared" si="63"/>
        <v>2023</v>
      </c>
      <c r="D494" s="2" t="s">
        <v>14</v>
      </c>
      <c r="E494" s="3" t="s">
        <v>15</v>
      </c>
      <c r="F494" t="str">
        <f t="shared" si="64"/>
        <v>73</v>
      </c>
      <c r="G494" s="2" t="s">
        <v>680</v>
      </c>
      <c r="H494" t="str">
        <f t="shared" si="65"/>
        <v xml:space="preserve">AM-394 </v>
      </c>
      <c r="I494" t="str" cm="1">
        <f t="array" ref="I494">IFERROR(INDEX(_xlfn.TEXTSPLIT(E494," "),1), "")</f>
        <v>73239990</v>
      </c>
      <c r="J494" t="s">
        <v>2885</v>
      </c>
      <c r="K494" t="str" cm="1">
        <f t="array" ref="K494">IF(ISERROR(SEARCH("QTY:", G494)), IF(ISERROR(SEARCH("TOTAL ", G494)), Raw [1]Data!N494, TRIM(MID(G494, SEARCH("TOTAL ", G494)+6, SEARCH(" ", G494&amp;" ", SEARCH("TOTAL ", G494)+6) - SEARCH("TOTAL ", G494) - 6))), TRIM(MID(G494, SEARCH("QTY:", G494)+4, SEARCH(" ", G494, SEARCH("QTY:", G494)+4) - SEARCH("QTY:", G494) - 4)))</f>
        <v>24000</v>
      </c>
      <c r="M494" t="str">
        <f t="shared" si="66"/>
        <v>24000</v>
      </c>
      <c r="N494">
        <f t="shared" si="67"/>
        <v>0</v>
      </c>
      <c r="O494" t="str" cm="1">
        <f t="array" ref="O494">IF(ISERROR(SEARCH("USD ", G494)), Raw [1]Data!S494, TRIM(MID(G494, SEARCH("USD ", G494)+4, SEARCH(" ", G494&amp;" ", SEARCH("USD ", G494)+4) - SEARCH("USD ", G494) - 4)))</f>
        <v>1.21</v>
      </c>
      <c r="P494">
        <f t="shared" si="68"/>
        <v>29040</v>
      </c>
      <c r="Q494" t="e" cm="1">
        <f t="array" ref="Q494">Raw [1]Data!P494</f>
        <v>#NAME?</v>
      </c>
      <c r="R494" t="e" cm="1">
        <f t="array" ref="R494">Raw [1]Data!Q494</f>
        <v>#NAME?</v>
      </c>
      <c r="S494" t="e" cm="1">
        <f t="array" ref="S494">Raw [1]Data!T494</f>
        <v>#NAME?</v>
      </c>
      <c r="T494" t="e">
        <f t="shared" si="69"/>
        <v>#NAME?</v>
      </c>
      <c r="U494" t="e">
        <f t="shared" si="70"/>
        <v>#NAME?</v>
      </c>
      <c r="V494" t="str">
        <f t="shared" si="71"/>
        <v>Other</v>
      </c>
    </row>
    <row r="495" spans="1:22">
      <c r="A495" s="5" t="s">
        <v>12</v>
      </c>
      <c r="B495" s="2" t="s">
        <v>675</v>
      </c>
      <c r="C495">
        <f t="shared" si="63"/>
        <v>2023</v>
      </c>
      <c r="D495" s="2" t="s">
        <v>14</v>
      </c>
      <c r="E495" s="3" t="s">
        <v>18</v>
      </c>
      <c r="F495" t="str">
        <f t="shared" si="64"/>
        <v>73</v>
      </c>
      <c r="G495" s="2" t="s">
        <v>681</v>
      </c>
      <c r="H495" t="str">
        <f t="shared" si="65"/>
        <v xml:space="preserve">STEEL </v>
      </c>
      <c r="I495" t="str" cm="1">
        <f t="array" ref="I495">IFERROR(INDEX(_xlfn.TEXTSPLIT(E495," "),1), "")</f>
        <v>73231000</v>
      </c>
      <c r="J495" t="s">
        <v>2795</v>
      </c>
      <c r="K495" t="str" cm="1">
        <f t="array" ref="K495">IF(ISERROR(SEARCH("QTY:", G495)), IF(ISERROR(SEARCH("TOTAL ", G495)), Raw [1]Data!N495, TRIM(MID(G495, SEARCH("TOTAL ", G495)+6, SEARCH(" ", G495&amp;" ", SEARCH("TOTAL ", G495)+6) - SEARCH("TOTAL ", G495) - 6))), TRIM(MID(G495, SEARCH("QTY:", G495)+4, SEARCH(" ", G495, SEARCH("QTY:", G495)+4) - SEARCH("QTY:", G495) - 4)))</f>
        <v>100,800</v>
      </c>
      <c r="M495" t="str">
        <f t="shared" si="66"/>
        <v>100,800</v>
      </c>
      <c r="N495">
        <f t="shared" si="67"/>
        <v>0</v>
      </c>
      <c r="O495" t="str" cm="1">
        <f t="array" ref="O495">IF(ISERROR(SEARCH("USD ", G495)), Raw [1]Data!S495, TRIM(MID(G495, SEARCH("USD ", G495)+4, SEARCH(" ", G495&amp;" ", SEARCH("USD ", G495)+4) - SEARCH("USD ", G495) - 4)))</f>
        <v>0.245</v>
      </c>
      <c r="P495">
        <f t="shared" si="68"/>
        <v>24696</v>
      </c>
      <c r="Q495" t="e" cm="1">
        <f t="array" ref="Q495">Raw [1]Data!P495</f>
        <v>#NAME?</v>
      </c>
      <c r="R495" t="e" cm="1">
        <f t="array" ref="R495">Raw [1]Data!Q495</f>
        <v>#NAME?</v>
      </c>
      <c r="S495" t="e" cm="1">
        <f t="array" ref="S495">Raw [1]Data!T495</f>
        <v>#NAME?</v>
      </c>
      <c r="T495" t="e">
        <f t="shared" si="69"/>
        <v>#NAME?</v>
      </c>
      <c r="U495" t="e">
        <f t="shared" si="70"/>
        <v>#NAME?</v>
      </c>
      <c r="V495" t="str">
        <f t="shared" si="71"/>
        <v>Other</v>
      </c>
    </row>
    <row r="496" spans="1:22">
      <c r="A496" s="5" t="s">
        <v>12</v>
      </c>
      <c r="B496" s="2" t="s">
        <v>682</v>
      </c>
      <c r="C496">
        <f t="shared" si="63"/>
        <v>2023</v>
      </c>
      <c r="D496" s="2" t="s">
        <v>14</v>
      </c>
      <c r="E496" s="3" t="s">
        <v>15</v>
      </c>
      <c r="F496" t="str">
        <f t="shared" si="64"/>
        <v>73</v>
      </c>
      <c r="G496" s="2" t="s">
        <v>683</v>
      </c>
      <c r="H496" t="str">
        <f t="shared" si="65"/>
        <v xml:space="preserve">STAINLESS </v>
      </c>
      <c r="I496" t="str" cm="1">
        <f t="array" ref="I496">IFERROR(INDEX(_xlfn.TEXTSPLIT(E496," "),1), "")</f>
        <v>73239990</v>
      </c>
      <c r="J496" t="s">
        <v>2886</v>
      </c>
      <c r="K496" t="str" cm="1">
        <f t="array" ref="K496">IF(ISERROR(SEARCH("QTY:", G496)), IF(ISERROR(SEARCH("TOTAL ", G496)), Raw [1]Data!N496, TRIM(MID(G496, SEARCH("TOTAL ", G496)+6, SEARCH(" ", G496&amp;" ", SEARCH("TOTAL ", G496)+6) - SEARCH("TOTAL ", G496) - 6))), TRIM(MID(G496, SEARCH("QTY:", G496)+4, SEARCH(" ", G496, SEARCH("QTY:", G496)+4) - SEARCH("QTY:", G496) - 4)))</f>
        <v/>
      </c>
      <c r="M496" t="str">
        <f t="shared" si="66"/>
        <v/>
      </c>
      <c r="N496">
        <f t="shared" si="67"/>
        <v>0</v>
      </c>
      <c r="O496" t="str" cm="1">
        <f t="array" ref="O496">IF(ISERROR(SEARCH("USD ", G496)), Raw [1]Data!S496, TRIM(MID(G496, SEARCH("USD ", G496)+4, SEARCH(" ", G496&amp;" ", SEARCH("USD ", G496)+4) - SEARCH("USD ", G496) - 4)))</f>
        <v>1.180</v>
      </c>
      <c r="P496" t="e">
        <f t="shared" si="68"/>
        <v>#VALUE!</v>
      </c>
      <c r="Q496" t="e" cm="1">
        <f t="array" ref="Q496">Raw [1]Data!P496</f>
        <v>#NAME?</v>
      </c>
      <c r="R496" t="e" cm="1">
        <f t="array" ref="R496">Raw [1]Data!Q496</f>
        <v>#NAME?</v>
      </c>
      <c r="S496" t="e" cm="1">
        <f t="array" ref="S496">Raw [1]Data!T496</f>
        <v>#NAME?</v>
      </c>
      <c r="T496" t="e">
        <f t="shared" si="69"/>
        <v>#NAME?</v>
      </c>
      <c r="U496" t="e">
        <f t="shared" si="70"/>
        <v>#NAME?</v>
      </c>
      <c r="V496" t="str">
        <f t="shared" si="71"/>
        <v>Other</v>
      </c>
    </row>
    <row r="497" spans="1:22">
      <c r="A497" s="5" t="s">
        <v>12</v>
      </c>
      <c r="B497" s="2" t="s">
        <v>682</v>
      </c>
      <c r="C497">
        <f t="shared" si="63"/>
        <v>2023</v>
      </c>
      <c r="D497" s="2" t="s">
        <v>14</v>
      </c>
      <c r="E497" s="3" t="s">
        <v>15</v>
      </c>
      <c r="F497" t="str">
        <f t="shared" si="64"/>
        <v>73</v>
      </c>
      <c r="G497" s="2" t="s">
        <v>684</v>
      </c>
      <c r="H497" t="str">
        <f t="shared" si="65"/>
        <v xml:space="preserve">STAINLESS </v>
      </c>
      <c r="I497" t="str" cm="1">
        <f t="array" ref="I497">IFERROR(INDEX(_xlfn.TEXTSPLIT(E497," "),1), "")</f>
        <v>73239990</v>
      </c>
      <c r="J497" t="s">
        <v>2887</v>
      </c>
      <c r="K497" t="str" cm="1">
        <f t="array" ref="K497">IF(ISERROR(SEARCH("QTY:", G497)), IF(ISERROR(SEARCH("TOTAL ", G497)), Raw [1]Data!N497, TRIM(MID(G497, SEARCH("TOTAL ", G497)+6, SEARCH(" ", G497&amp;" ", SEARCH("TOTAL ", G497)+6) - SEARCH("TOTAL ", G497) - 6))), TRIM(MID(G497, SEARCH("QTY:", G497)+4, SEARCH(" ", G497, SEARCH("QTY:", G497)+4) - SEARCH("QTY:", G497) - 4)))</f>
        <v/>
      </c>
      <c r="M497" t="str">
        <f t="shared" si="66"/>
        <v/>
      </c>
      <c r="N497">
        <f t="shared" si="67"/>
        <v>0</v>
      </c>
      <c r="O497" t="str" cm="1">
        <f t="array" ref="O497">IF(ISERROR(SEARCH("USD ", G497)), Raw [1]Data!S497, TRIM(MID(G497, SEARCH("USD ", G497)+4, SEARCH(" ", G497&amp;" ", SEARCH("USD ", G497)+4) - SEARCH("USD ", G497) - 4)))</f>
        <v>1.210</v>
      </c>
      <c r="P497" t="e">
        <f t="shared" si="68"/>
        <v>#VALUE!</v>
      </c>
      <c r="Q497" t="e" cm="1">
        <f t="array" ref="Q497">Raw [1]Data!P497</f>
        <v>#NAME?</v>
      </c>
      <c r="R497" t="e" cm="1">
        <f t="array" ref="R497">Raw [1]Data!Q497</f>
        <v>#NAME?</v>
      </c>
      <c r="S497" t="e" cm="1">
        <f t="array" ref="S497">Raw [1]Data!T497</f>
        <v>#NAME?</v>
      </c>
      <c r="T497" t="e">
        <f t="shared" si="69"/>
        <v>#NAME?</v>
      </c>
      <c r="U497" t="e">
        <f t="shared" si="70"/>
        <v>#NAME?</v>
      </c>
      <c r="V497" t="str">
        <f t="shared" si="71"/>
        <v>Other</v>
      </c>
    </row>
    <row r="498" spans="1:22">
      <c r="A498" s="5" t="s">
        <v>12</v>
      </c>
      <c r="B498" s="2" t="s">
        <v>682</v>
      </c>
      <c r="C498">
        <f t="shared" si="63"/>
        <v>2023</v>
      </c>
      <c r="D498" s="2" t="s">
        <v>14</v>
      </c>
      <c r="E498" s="3" t="s">
        <v>15</v>
      </c>
      <c r="F498" t="str">
        <f t="shared" si="64"/>
        <v>73</v>
      </c>
      <c r="G498" s="2" t="s">
        <v>685</v>
      </c>
      <c r="H498" t="str">
        <f t="shared" si="65"/>
        <v xml:space="preserve">STAINLESS </v>
      </c>
      <c r="I498" t="str" cm="1">
        <f t="array" ref="I498">IFERROR(INDEX(_xlfn.TEXTSPLIT(E498," "),1), "")</f>
        <v>73239990</v>
      </c>
      <c r="J498" t="s">
        <v>2864</v>
      </c>
      <c r="K498" t="str" cm="1">
        <f t="array" ref="K498">IF(ISERROR(SEARCH("QTY:", G498)), IF(ISERROR(SEARCH("TOTAL ", G498)), Raw [1]Data!N498, TRIM(MID(G498, SEARCH("TOTAL ", G498)+6, SEARCH(" ", G498&amp;" ", SEARCH("TOTAL ", G498)+6) - SEARCH("TOTAL ", G498) - 6))), TRIM(MID(G498, SEARCH("QTY:", G498)+4, SEARCH(" ", G498, SEARCH("QTY:", G498)+4) - SEARCH("QTY:", G498) - 4)))</f>
        <v/>
      </c>
      <c r="M498" t="str">
        <f t="shared" si="66"/>
        <v/>
      </c>
      <c r="N498">
        <f t="shared" si="67"/>
        <v>0</v>
      </c>
      <c r="O498" t="str" cm="1">
        <f t="array" ref="O498">IF(ISERROR(SEARCH("USD ", G498)), Raw [1]Data!S498, TRIM(MID(G498, SEARCH("USD ", G498)+4, SEARCH(" ", G498&amp;" ", SEARCH("USD ", G498)+4) - SEARCH("USD ", G498) - 4)))</f>
        <v>1.055</v>
      </c>
      <c r="P498" t="e">
        <f t="shared" si="68"/>
        <v>#VALUE!</v>
      </c>
      <c r="Q498" t="e" cm="1">
        <f t="array" ref="Q498">Raw [1]Data!P498</f>
        <v>#NAME?</v>
      </c>
      <c r="R498" t="e" cm="1">
        <f t="array" ref="R498">Raw [1]Data!Q498</f>
        <v>#NAME?</v>
      </c>
      <c r="S498" t="e" cm="1">
        <f t="array" ref="S498">Raw [1]Data!T498</f>
        <v>#NAME?</v>
      </c>
      <c r="T498" t="e">
        <f t="shared" si="69"/>
        <v>#NAME?</v>
      </c>
      <c r="U498" t="e">
        <f t="shared" si="70"/>
        <v>#NAME?</v>
      </c>
      <c r="V498" t="str">
        <f t="shared" si="71"/>
        <v>Other</v>
      </c>
    </row>
    <row r="499" spans="1:22">
      <c r="A499" s="5" t="s">
        <v>12</v>
      </c>
      <c r="B499" s="2" t="s">
        <v>682</v>
      </c>
      <c r="C499">
        <f t="shared" si="63"/>
        <v>2023</v>
      </c>
      <c r="D499" s="2" t="s">
        <v>14</v>
      </c>
      <c r="E499" s="3" t="s">
        <v>15</v>
      </c>
      <c r="F499" t="str">
        <f t="shared" si="64"/>
        <v>73</v>
      </c>
      <c r="G499" s="2" t="s">
        <v>686</v>
      </c>
      <c r="H499" t="str">
        <f t="shared" si="65"/>
        <v xml:space="preserve">STAINLESS </v>
      </c>
      <c r="I499" t="str" cm="1">
        <f t="array" ref="I499">IFERROR(INDEX(_xlfn.TEXTSPLIT(E499," "),1), "")</f>
        <v>73239990</v>
      </c>
      <c r="J499" t="s">
        <v>2860</v>
      </c>
      <c r="K499" t="str" cm="1">
        <f t="array" ref="K499">IF(ISERROR(SEARCH("QTY:", G499)), IF(ISERROR(SEARCH("TOTAL ", G499)), Raw [1]Data!N499, TRIM(MID(G499, SEARCH("TOTAL ", G499)+6, SEARCH(" ", G499&amp;" ", SEARCH("TOTAL ", G499)+6) - SEARCH("TOTAL ", G499) - 6))), TRIM(MID(G499, SEARCH("QTY:", G499)+4, SEARCH(" ", G499, SEARCH("QTY:", G499)+4) - SEARCH("QTY:", G499) - 4)))</f>
        <v/>
      </c>
      <c r="M499" t="str">
        <f t="shared" si="66"/>
        <v/>
      </c>
      <c r="N499">
        <f t="shared" si="67"/>
        <v>0</v>
      </c>
      <c r="O499" t="str" cm="1">
        <f t="array" ref="O499">IF(ISERROR(SEARCH("USD ", G499)), Raw [1]Data!S499, TRIM(MID(G499, SEARCH("USD ", G499)+4, SEARCH(" ", G499&amp;" ", SEARCH("USD ", G499)+4) - SEARCH("USD ", G499) - 4)))</f>
        <v>1.630</v>
      </c>
      <c r="P499" t="e">
        <f t="shared" si="68"/>
        <v>#VALUE!</v>
      </c>
      <c r="Q499" t="e" cm="1">
        <f t="array" ref="Q499">Raw [1]Data!P499</f>
        <v>#NAME?</v>
      </c>
      <c r="R499" t="e" cm="1">
        <f t="array" ref="R499">Raw [1]Data!Q499</f>
        <v>#NAME?</v>
      </c>
      <c r="S499" t="e" cm="1">
        <f t="array" ref="S499">Raw [1]Data!T499</f>
        <v>#NAME?</v>
      </c>
      <c r="T499" t="e">
        <f t="shared" si="69"/>
        <v>#NAME?</v>
      </c>
      <c r="U499" t="e">
        <f t="shared" si="70"/>
        <v>#NAME?</v>
      </c>
      <c r="V499" t="str">
        <f t="shared" si="71"/>
        <v>Other</v>
      </c>
    </row>
    <row r="500" spans="1:22">
      <c r="A500" s="5" t="s">
        <v>12</v>
      </c>
      <c r="B500" s="2" t="s">
        <v>687</v>
      </c>
      <c r="C500">
        <f t="shared" si="63"/>
        <v>2023</v>
      </c>
      <c r="D500" s="2" t="s">
        <v>14</v>
      </c>
      <c r="E500" s="3" t="s">
        <v>15</v>
      </c>
      <c r="F500" t="str">
        <f t="shared" si="64"/>
        <v>73</v>
      </c>
      <c r="G500" s="2" t="s">
        <v>688</v>
      </c>
      <c r="H500" t="str">
        <f t="shared" si="65"/>
        <v xml:space="preserve">STEEL </v>
      </c>
      <c r="I500" t="str" cm="1">
        <f t="array" ref="I500">IFERROR(INDEX(_xlfn.TEXTSPLIT(E500," "),1), "")</f>
        <v>73239990</v>
      </c>
      <c r="J500" t="s">
        <v>2798</v>
      </c>
      <c r="K500" t="str" cm="1">
        <f t="array" ref="K500">IF(ISERROR(SEARCH("QTY:", G500)), IF(ISERROR(SEARCH("TOTAL ", G500)), Raw [1]Data!N500, TRIM(MID(G500, SEARCH("TOTAL ", G500)+6, SEARCH(" ", G500&amp;" ", SEARCH("TOTAL ", G500)+6) - SEARCH("TOTAL ", G500) - 6))), TRIM(MID(G500, SEARCH("QTY:", G500)+4, SEARCH(" ", G500, SEARCH("QTY:", G500)+4) - SEARCH("QTY:", G500) - 4)))</f>
        <v/>
      </c>
      <c r="M500" t="str">
        <f t="shared" si="66"/>
        <v/>
      </c>
      <c r="N500">
        <f t="shared" si="67"/>
        <v>0</v>
      </c>
      <c r="O500" t="str" cm="1">
        <f t="array" ref="O500">IF(ISERROR(SEARCH("USD ", G500)), Raw [1]Data!S500, TRIM(MID(G500, SEARCH("USD ", G500)+4, SEARCH(" ", G500&amp;" ", SEARCH("USD ", G500)+4) - SEARCH("USD ", G500) - 4)))</f>
        <v>0.5673</v>
      </c>
      <c r="P500" t="e">
        <f t="shared" si="68"/>
        <v>#VALUE!</v>
      </c>
      <c r="Q500" t="e" cm="1">
        <f t="array" ref="Q500">Raw [1]Data!P500</f>
        <v>#NAME?</v>
      </c>
      <c r="R500" t="e" cm="1">
        <f t="array" ref="R500">Raw [1]Data!Q500</f>
        <v>#NAME?</v>
      </c>
      <c r="S500" t="e" cm="1">
        <f t="array" ref="S500">Raw [1]Data!T500</f>
        <v>#NAME?</v>
      </c>
      <c r="T500" t="e">
        <f t="shared" si="69"/>
        <v>#NAME?</v>
      </c>
      <c r="U500" t="e">
        <f t="shared" si="70"/>
        <v>#NAME?</v>
      </c>
      <c r="V500" t="str">
        <f t="shared" si="71"/>
        <v>Other</v>
      </c>
    </row>
    <row r="501" spans="1:22">
      <c r="A501" s="5" t="s">
        <v>12</v>
      </c>
      <c r="B501" s="2" t="s">
        <v>689</v>
      </c>
      <c r="C501">
        <f t="shared" si="63"/>
        <v>2023</v>
      </c>
      <c r="D501" s="2" t="s">
        <v>14</v>
      </c>
      <c r="E501" s="3" t="s">
        <v>15</v>
      </c>
      <c r="F501" t="str">
        <f t="shared" si="64"/>
        <v>73</v>
      </c>
      <c r="G501" s="2" t="s">
        <v>690</v>
      </c>
      <c r="H501" t="str">
        <f t="shared" si="65"/>
        <v xml:space="preserve">STEEL </v>
      </c>
      <c r="I501" t="str" cm="1">
        <f t="array" ref="I501">IFERROR(INDEX(_xlfn.TEXTSPLIT(E501," "),1), "")</f>
        <v>73239990</v>
      </c>
      <c r="J501" t="s">
        <v>2835</v>
      </c>
      <c r="K501" t="str" cm="1">
        <f t="array" ref="K501">IF(ISERROR(SEARCH("QTY:", G501)), IF(ISERROR(SEARCH("TOTAL ", G501)), Raw [1]Data!N501, TRIM(MID(G501, SEARCH("TOTAL ", G501)+6, SEARCH(" ", G501&amp;" ", SEARCH("TOTAL ", G501)+6) - SEARCH("TOTAL ", G501) - 6))), TRIM(MID(G501, SEARCH("QTY:", G501)+4, SEARCH(" ", G501, SEARCH("QTY:", G501)+4) - SEARCH("QTY:", G501) - 4)))</f>
        <v/>
      </c>
      <c r="M501" t="str">
        <f t="shared" si="66"/>
        <v/>
      </c>
      <c r="N501">
        <f t="shared" si="67"/>
        <v>0</v>
      </c>
      <c r="O501" t="str" cm="1">
        <f t="array" ref="O501">IF(ISERROR(SEARCH("USD ", G501)), Raw [1]Data!S501, TRIM(MID(G501, SEARCH("USD ", G501)+4, SEARCH(" ", G501&amp;" ", SEARCH("USD ", G501)+4) - SEARCH("USD ", G501) - 4)))</f>
        <v>0.7290</v>
      </c>
      <c r="P501" t="e">
        <f t="shared" si="68"/>
        <v>#VALUE!</v>
      </c>
      <c r="Q501" t="e" cm="1">
        <f t="array" ref="Q501">Raw [1]Data!P501</f>
        <v>#NAME?</v>
      </c>
      <c r="R501" t="e" cm="1">
        <f t="array" ref="R501">Raw [1]Data!Q501</f>
        <v>#NAME?</v>
      </c>
      <c r="S501" t="e" cm="1">
        <f t="array" ref="S501">Raw [1]Data!T501</f>
        <v>#NAME?</v>
      </c>
      <c r="T501" t="e">
        <f t="shared" si="69"/>
        <v>#NAME?</v>
      </c>
      <c r="U501" t="e">
        <f t="shared" si="70"/>
        <v>#NAME?</v>
      </c>
      <c r="V501" t="str">
        <f t="shared" si="71"/>
        <v>Other</v>
      </c>
    </row>
    <row r="502" spans="1:22">
      <c r="A502" s="5" t="s">
        <v>12</v>
      </c>
      <c r="B502" s="2" t="s">
        <v>689</v>
      </c>
      <c r="C502">
        <f t="shared" si="63"/>
        <v>2023</v>
      </c>
      <c r="D502" s="2" t="s">
        <v>14</v>
      </c>
      <c r="E502" s="3" t="s">
        <v>15</v>
      </c>
      <c r="F502" t="str">
        <f t="shared" si="64"/>
        <v>73</v>
      </c>
      <c r="G502" s="2" t="s">
        <v>691</v>
      </c>
      <c r="H502" t="str">
        <f t="shared" si="65"/>
        <v xml:space="preserve">STEEL </v>
      </c>
      <c r="I502" t="str" cm="1">
        <f t="array" ref="I502">IFERROR(INDEX(_xlfn.TEXTSPLIT(E502," "),1), "")</f>
        <v>73239990</v>
      </c>
      <c r="J502" t="s">
        <v>2835</v>
      </c>
      <c r="K502" t="str" cm="1">
        <f t="array" ref="K502">IF(ISERROR(SEARCH("QTY:", G502)), IF(ISERROR(SEARCH("TOTAL ", G502)), Raw [1]Data!N502, TRIM(MID(G502, SEARCH("TOTAL ", G502)+6, SEARCH(" ", G502&amp;" ", SEARCH("TOTAL ", G502)+6) - SEARCH("TOTAL ", G502) - 6))), TRIM(MID(G502, SEARCH("QTY:", G502)+4, SEARCH(" ", G502, SEARCH("QTY:", G502)+4) - SEARCH("QTY:", G502) - 4)))</f>
        <v/>
      </c>
      <c r="M502" t="str">
        <f t="shared" si="66"/>
        <v/>
      </c>
      <c r="N502">
        <f t="shared" si="67"/>
        <v>0</v>
      </c>
      <c r="O502" t="str" cm="1">
        <f t="array" ref="O502">IF(ISERROR(SEARCH("USD ", G502)), Raw [1]Data!S502, TRIM(MID(G502, SEARCH("USD ", G502)+4, SEARCH(" ", G502&amp;" ", SEARCH("USD ", G502)+4) - SEARCH("USD ", G502) - 4)))</f>
        <v>0.6602</v>
      </c>
      <c r="P502" t="e">
        <f t="shared" si="68"/>
        <v>#VALUE!</v>
      </c>
      <c r="Q502" t="e" cm="1">
        <f t="array" ref="Q502">Raw [1]Data!P502</f>
        <v>#NAME?</v>
      </c>
      <c r="R502" t="e" cm="1">
        <f t="array" ref="R502">Raw [1]Data!Q502</f>
        <v>#NAME?</v>
      </c>
      <c r="S502" t="e" cm="1">
        <f t="array" ref="S502">Raw [1]Data!T502</f>
        <v>#NAME?</v>
      </c>
      <c r="T502" t="e">
        <f t="shared" si="69"/>
        <v>#NAME?</v>
      </c>
      <c r="U502" t="e">
        <f t="shared" si="70"/>
        <v>#NAME?</v>
      </c>
      <c r="V502" t="str">
        <f t="shared" si="71"/>
        <v>Other</v>
      </c>
    </row>
    <row r="503" spans="1:22">
      <c r="A503" s="5" t="s">
        <v>12</v>
      </c>
      <c r="B503" s="2" t="s">
        <v>689</v>
      </c>
      <c r="C503">
        <f t="shared" si="63"/>
        <v>2023</v>
      </c>
      <c r="D503" s="2" t="s">
        <v>14</v>
      </c>
      <c r="E503" s="3" t="s">
        <v>15</v>
      </c>
      <c r="F503" t="str">
        <f t="shared" si="64"/>
        <v>73</v>
      </c>
      <c r="G503" s="2" t="s">
        <v>692</v>
      </c>
      <c r="H503" t="str">
        <f t="shared" si="65"/>
        <v xml:space="preserve">STEEL </v>
      </c>
      <c r="I503" t="str" cm="1">
        <f t="array" ref="I503">IFERROR(INDEX(_xlfn.TEXTSPLIT(E503," "),1), "")</f>
        <v>73239990</v>
      </c>
      <c r="J503" t="s">
        <v>2835</v>
      </c>
      <c r="K503" t="str" cm="1">
        <f t="array" ref="K503">IF(ISERROR(SEARCH("QTY:", G503)), IF(ISERROR(SEARCH("TOTAL ", G503)), Raw [1]Data!N503, TRIM(MID(G503, SEARCH("TOTAL ", G503)+6, SEARCH(" ", G503&amp;" ", SEARCH("TOTAL ", G503)+6) - SEARCH("TOTAL ", G503) - 6))), TRIM(MID(G503, SEARCH("QTY:", G503)+4, SEARCH(" ", G503, SEARCH("QTY:", G503)+4) - SEARCH("QTY:", G503) - 4)))</f>
        <v/>
      </c>
      <c r="M503" t="str">
        <f t="shared" si="66"/>
        <v/>
      </c>
      <c r="N503">
        <f t="shared" si="67"/>
        <v>0</v>
      </c>
      <c r="O503" t="str" cm="1">
        <f t="array" ref="O503">IF(ISERROR(SEARCH("USD ", G503)), Raw [1]Data!S503, TRIM(MID(G503, SEARCH("USD ", G503)+4, SEARCH(" ", G503&amp;" ", SEARCH("USD ", G503)+4) - SEARCH("USD ", G503) - 4)))</f>
        <v>1.0316</v>
      </c>
      <c r="P503" t="e">
        <f t="shared" si="68"/>
        <v>#VALUE!</v>
      </c>
      <c r="Q503" t="e" cm="1">
        <f t="array" ref="Q503">Raw [1]Data!P503</f>
        <v>#NAME?</v>
      </c>
      <c r="R503" t="e" cm="1">
        <f t="array" ref="R503">Raw [1]Data!Q503</f>
        <v>#NAME?</v>
      </c>
      <c r="S503" t="e" cm="1">
        <f t="array" ref="S503">Raw [1]Data!T503</f>
        <v>#NAME?</v>
      </c>
      <c r="T503" t="e">
        <f t="shared" si="69"/>
        <v>#NAME?</v>
      </c>
      <c r="U503" t="e">
        <f t="shared" si="70"/>
        <v>#NAME?</v>
      </c>
      <c r="V503" t="str">
        <f t="shared" si="71"/>
        <v>Other</v>
      </c>
    </row>
    <row r="504" spans="1:22">
      <c r="A504" s="5" t="s">
        <v>12</v>
      </c>
      <c r="B504" s="2" t="s">
        <v>689</v>
      </c>
      <c r="C504">
        <f t="shared" si="63"/>
        <v>2023</v>
      </c>
      <c r="D504" s="2" t="s">
        <v>14</v>
      </c>
      <c r="E504" s="3" t="s">
        <v>15</v>
      </c>
      <c r="F504" t="str">
        <f t="shared" si="64"/>
        <v>73</v>
      </c>
      <c r="G504" s="2" t="s">
        <v>693</v>
      </c>
      <c r="H504" t="str">
        <f t="shared" si="65"/>
        <v xml:space="preserve">STEEL </v>
      </c>
      <c r="I504" t="str" cm="1">
        <f t="array" ref="I504">IFERROR(INDEX(_xlfn.TEXTSPLIT(E504," "),1), "")</f>
        <v>73239990</v>
      </c>
      <c r="J504" t="s">
        <v>2835</v>
      </c>
      <c r="K504" t="str" cm="1">
        <f t="array" ref="K504">IF(ISERROR(SEARCH("QTY:", G504)), IF(ISERROR(SEARCH("TOTAL ", G504)), Raw [1]Data!N504, TRIM(MID(G504, SEARCH("TOTAL ", G504)+6, SEARCH(" ", G504&amp;" ", SEARCH("TOTAL ", G504)+6) - SEARCH("TOTAL ", G504) - 6))), TRIM(MID(G504, SEARCH("QTY:", G504)+4, SEARCH(" ", G504, SEARCH("QTY:", G504)+4) - SEARCH("QTY:", G504) - 4)))</f>
        <v/>
      </c>
      <c r="M504" t="str">
        <f t="shared" si="66"/>
        <v/>
      </c>
      <c r="N504">
        <f t="shared" si="67"/>
        <v>0</v>
      </c>
      <c r="O504" t="str" cm="1">
        <f t="array" ref="O504">IF(ISERROR(SEARCH("USD ", G504)), Raw [1]Data!S504, TRIM(MID(G504, SEARCH("USD ", G504)+4, SEARCH(" ", G504&amp;" ", SEARCH("USD ", G504)+4) - SEARCH("USD ", G504) - 4)))</f>
        <v>1.2792</v>
      </c>
      <c r="P504" t="e">
        <f t="shared" si="68"/>
        <v>#VALUE!</v>
      </c>
      <c r="Q504" t="e" cm="1">
        <f t="array" ref="Q504">Raw [1]Data!P504</f>
        <v>#NAME?</v>
      </c>
      <c r="R504" t="e" cm="1">
        <f t="array" ref="R504">Raw [1]Data!Q504</f>
        <v>#NAME?</v>
      </c>
      <c r="S504" t="e" cm="1">
        <f t="array" ref="S504">Raw [1]Data!T504</f>
        <v>#NAME?</v>
      </c>
      <c r="T504" t="e">
        <f t="shared" si="69"/>
        <v>#NAME?</v>
      </c>
      <c r="U504" t="e">
        <f t="shared" si="70"/>
        <v>#NAME?</v>
      </c>
      <c r="V504" t="str">
        <f t="shared" si="71"/>
        <v>Other</v>
      </c>
    </row>
    <row r="505" spans="1:22">
      <c r="A505" s="5" t="s">
        <v>12</v>
      </c>
      <c r="B505" s="2" t="s">
        <v>694</v>
      </c>
      <c r="C505">
        <f t="shared" si="63"/>
        <v>2023</v>
      </c>
      <c r="D505" s="2" t="s">
        <v>14</v>
      </c>
      <c r="E505" s="3" t="s">
        <v>15</v>
      </c>
      <c r="F505" t="str">
        <f t="shared" si="64"/>
        <v>73</v>
      </c>
      <c r="G505" s="2" t="s">
        <v>695</v>
      </c>
      <c r="H505" t="str">
        <f t="shared" si="65"/>
        <v xml:space="preserve">AM-398 </v>
      </c>
      <c r="I505" t="str" cm="1">
        <f t="array" ref="I505">IFERROR(INDEX(_xlfn.TEXTSPLIT(E505," "),1), "")</f>
        <v>73239990</v>
      </c>
      <c r="J505" t="s">
        <v>2888</v>
      </c>
      <c r="K505" t="str" cm="1">
        <f t="array" ref="K505">IF(ISERROR(SEARCH("QTY:", G505)), IF(ISERROR(SEARCH("TOTAL ", G505)), Raw [1]Data!N505, TRIM(MID(G505, SEARCH("TOTAL ", G505)+6, SEARCH(" ", G505&amp;" ", SEARCH("TOTAL ", G505)+6) - SEARCH("TOTAL ", G505) - 6))), TRIM(MID(G505, SEARCH("QTY:", G505)+4, SEARCH(" ", G505, SEARCH("QTY:", G505)+4) - SEARCH("QTY:", G505) - 4)))</f>
        <v>3648</v>
      </c>
      <c r="M505" t="str">
        <f t="shared" si="66"/>
        <v>3648</v>
      </c>
      <c r="N505">
        <f t="shared" si="67"/>
        <v>0</v>
      </c>
      <c r="O505" t="e" cm="1">
        <f t="array" ref="O505">IF(ISERROR(SEARCH("USD ", G505)), Raw [1]Data!S505, TRIM(MID(G505, SEARCH("USD ", G505)+4, SEARCH(" ", G505&amp;" ", SEARCH("USD ", G505)+4) - SEARCH("USD ", G505) - 4)))</f>
        <v>#NAME?</v>
      </c>
      <c r="P505" t="e">
        <f t="shared" si="68"/>
        <v>#NAME?</v>
      </c>
      <c r="Q505" t="e" cm="1">
        <f t="array" ref="Q505">Raw [1]Data!P505</f>
        <v>#NAME?</v>
      </c>
      <c r="R505" t="e" cm="1">
        <f t="array" ref="R505">Raw [1]Data!Q505</f>
        <v>#NAME?</v>
      </c>
      <c r="S505" t="e" cm="1">
        <f t="array" ref="S505">Raw [1]Data!T505</f>
        <v>#NAME?</v>
      </c>
      <c r="T505" t="e">
        <f t="shared" si="69"/>
        <v>#NAME?</v>
      </c>
      <c r="U505" t="e">
        <f t="shared" si="70"/>
        <v>#NAME?</v>
      </c>
      <c r="V505" t="str">
        <f t="shared" si="71"/>
        <v>Other</v>
      </c>
    </row>
    <row r="506" spans="1:22">
      <c r="A506" s="5" t="s">
        <v>12</v>
      </c>
      <c r="B506" s="2" t="s">
        <v>694</v>
      </c>
      <c r="C506">
        <f t="shared" si="63"/>
        <v>2023</v>
      </c>
      <c r="D506" s="2" t="s">
        <v>14</v>
      </c>
      <c r="E506" s="3" t="s">
        <v>15</v>
      </c>
      <c r="F506" t="str">
        <f t="shared" si="64"/>
        <v>73</v>
      </c>
      <c r="G506" s="2" t="s">
        <v>696</v>
      </c>
      <c r="H506" t="str">
        <f t="shared" si="65"/>
        <v xml:space="preserve">AM-460 </v>
      </c>
      <c r="I506" t="str" cm="1">
        <f t="array" ref="I506">IFERROR(INDEX(_xlfn.TEXTSPLIT(E506," "),1), "")</f>
        <v>73239990</v>
      </c>
      <c r="J506" t="s">
        <v>2889</v>
      </c>
      <c r="K506" t="str" cm="1">
        <f t="array" ref="K506">IF(ISERROR(SEARCH("QTY:", G506)), IF(ISERROR(SEARCH("TOTAL ", G506)), Raw [1]Data!N506, TRIM(MID(G506, SEARCH("TOTAL ", G506)+6, SEARCH(" ", G506&amp;" ", SEARCH("TOTAL ", G506)+6) - SEARCH("TOTAL ", G506) - 6))), TRIM(MID(G506, SEARCH("QTY:", G506)+4, SEARCH(" ", G506, SEARCH("QTY:", G506)+4) - SEARCH("QTY:", G506) - 4)))</f>
        <v>4584</v>
      </c>
      <c r="M506" t="str">
        <f t="shared" si="66"/>
        <v>4584</v>
      </c>
      <c r="N506">
        <f t="shared" si="67"/>
        <v>0</v>
      </c>
      <c r="O506" t="e" cm="1">
        <f t="array" ref="O506">IF(ISERROR(SEARCH("USD ", G506)), Raw [1]Data!S506, TRIM(MID(G506, SEARCH("USD ", G506)+4, SEARCH(" ", G506&amp;" ", SEARCH("USD ", G506)+4) - SEARCH("USD ", G506) - 4)))</f>
        <v>#NAME?</v>
      </c>
      <c r="P506" t="e">
        <f t="shared" si="68"/>
        <v>#NAME?</v>
      </c>
      <c r="Q506" t="e" cm="1">
        <f t="array" ref="Q506">Raw [1]Data!P506</f>
        <v>#NAME?</v>
      </c>
      <c r="R506" t="e" cm="1">
        <f t="array" ref="R506">Raw [1]Data!Q506</f>
        <v>#NAME?</v>
      </c>
      <c r="S506" t="e" cm="1">
        <f t="array" ref="S506">Raw [1]Data!T506</f>
        <v>#NAME?</v>
      </c>
      <c r="T506" t="e">
        <f t="shared" si="69"/>
        <v>#NAME?</v>
      </c>
      <c r="U506" t="e">
        <f t="shared" si="70"/>
        <v>#NAME?</v>
      </c>
      <c r="V506" t="str">
        <f t="shared" si="71"/>
        <v>Other</v>
      </c>
    </row>
    <row r="507" spans="1:22">
      <c r="A507" s="5" t="s">
        <v>12</v>
      </c>
      <c r="B507" s="2" t="s">
        <v>694</v>
      </c>
      <c r="C507">
        <f t="shared" si="63"/>
        <v>2023</v>
      </c>
      <c r="D507" s="2" t="s">
        <v>14</v>
      </c>
      <c r="E507" s="3" t="s">
        <v>15</v>
      </c>
      <c r="F507" t="str">
        <f t="shared" si="64"/>
        <v>73</v>
      </c>
      <c r="G507" s="2" t="s">
        <v>697</v>
      </c>
      <c r="H507" t="str">
        <f t="shared" si="65"/>
        <v xml:space="preserve">AM-393 </v>
      </c>
      <c r="I507" t="str" cm="1">
        <f t="array" ref="I507">IFERROR(INDEX(_xlfn.TEXTSPLIT(E507," "),1), "")</f>
        <v>73239990</v>
      </c>
      <c r="J507" t="s">
        <v>2890</v>
      </c>
      <c r="K507" t="str" cm="1">
        <f t="array" ref="K507">IF(ISERROR(SEARCH("QTY:", G507)), IF(ISERROR(SEARCH("TOTAL ", G507)), Raw [1]Data!N507, TRIM(MID(G507, SEARCH("TOTAL ", G507)+6, SEARCH(" ", G507&amp;" ", SEARCH("TOTAL ", G507)+6) - SEARCH("TOTAL ", G507) - 6))), TRIM(MID(G507, SEARCH("QTY:", G507)+4, SEARCH(" ", G507, SEARCH("QTY:", G507)+4) - SEARCH("QTY:", G507) - 4)))</f>
        <v>13440</v>
      </c>
      <c r="M507" t="str">
        <f t="shared" si="66"/>
        <v>13440</v>
      </c>
      <c r="N507">
        <f t="shared" si="67"/>
        <v>0</v>
      </c>
      <c r="O507" t="str" cm="1">
        <f t="array" ref="O507">IF(ISERROR(SEARCH("USD ", G507)), Raw [1]Data!S507, TRIM(MID(G507, SEARCH("USD ", G507)+4, SEARCH(" ", G507&amp;" ", SEARCH("USD ", G507)+4) - SEARCH("USD ", G507) - 4)))</f>
        <v>1.23</v>
      </c>
      <c r="P507">
        <f t="shared" si="68"/>
        <v>16531.2</v>
      </c>
      <c r="Q507" t="e" cm="1">
        <f t="array" ref="Q507">Raw [1]Data!P507</f>
        <v>#NAME?</v>
      </c>
      <c r="R507" t="e" cm="1">
        <f t="array" ref="R507">Raw [1]Data!Q507</f>
        <v>#NAME?</v>
      </c>
      <c r="S507" t="e" cm="1">
        <f t="array" ref="S507">Raw [1]Data!T507</f>
        <v>#NAME?</v>
      </c>
      <c r="T507" t="e">
        <f t="shared" si="69"/>
        <v>#NAME?</v>
      </c>
      <c r="U507" t="e">
        <f t="shared" si="70"/>
        <v>#NAME?</v>
      </c>
      <c r="V507" t="str">
        <f t="shared" si="71"/>
        <v>Other</v>
      </c>
    </row>
    <row r="508" spans="1:22">
      <c r="A508" s="5" t="s">
        <v>12</v>
      </c>
      <c r="B508" s="2" t="s">
        <v>694</v>
      </c>
      <c r="C508">
        <f t="shared" si="63"/>
        <v>2023</v>
      </c>
      <c r="D508" s="2" t="s">
        <v>14</v>
      </c>
      <c r="E508" s="3" t="s">
        <v>15</v>
      </c>
      <c r="F508" t="str">
        <f t="shared" si="64"/>
        <v>73</v>
      </c>
      <c r="G508" s="2" t="s">
        <v>676</v>
      </c>
      <c r="H508" t="str">
        <f t="shared" si="65"/>
        <v xml:space="preserve">RYX-02-021A </v>
      </c>
      <c r="I508" t="str" cm="1">
        <f t="array" ref="I508">IFERROR(INDEX(_xlfn.TEXTSPLIT(E508," "),1), "")</f>
        <v>73239990</v>
      </c>
      <c r="J508" t="s">
        <v>2835</v>
      </c>
      <c r="K508" t="e" cm="1">
        <f t="array" ref="K508">IF(ISERROR(SEARCH("QTY:", G508)), IF(ISERROR(SEARCH("TOTAL ", G508)), Raw [1]Data!N508, TRIM(MID(G508, SEARCH("TOTAL ", G508)+6, SEARCH(" ", G508&amp;" ", SEARCH("TOTAL ", G508)+6) - SEARCH("TOTAL ", G508) - 6))), TRIM(MID(G508, SEARCH("QTY:", G508)+4, SEARCH(" ", G508, SEARCH("QTY:", G508)+4) - SEARCH("QTY:", G508) - 4)))</f>
        <v>#NAME?</v>
      </c>
      <c r="M508" t="e">
        <f t="shared" si="66"/>
        <v>#NAME?</v>
      </c>
      <c r="N508">
        <f t="shared" si="67"/>
        <v>0</v>
      </c>
      <c r="O508" t="e" cm="1">
        <f t="array" ref="O508">IF(ISERROR(SEARCH("USD ", G508)), Raw [1]Data!S508, TRIM(MID(G508, SEARCH("USD ", G508)+4, SEARCH(" ", G508&amp;" ", SEARCH("USD ", G508)+4) - SEARCH("USD ", G508) - 4)))</f>
        <v>#NAME?</v>
      </c>
      <c r="P508" t="e">
        <f t="shared" si="68"/>
        <v>#NAME?</v>
      </c>
      <c r="Q508" t="e" cm="1">
        <f t="array" ref="Q508">Raw [1]Data!P508</f>
        <v>#NAME?</v>
      </c>
      <c r="R508" t="e" cm="1">
        <f t="array" ref="R508">Raw [1]Data!Q508</f>
        <v>#NAME?</v>
      </c>
      <c r="S508" t="e" cm="1">
        <f t="array" ref="S508">Raw [1]Data!T508</f>
        <v>#NAME?</v>
      </c>
      <c r="T508" t="e">
        <f t="shared" si="69"/>
        <v>#NAME?</v>
      </c>
      <c r="U508" t="e">
        <f t="shared" si="70"/>
        <v>#NAME?</v>
      </c>
      <c r="V508" t="str">
        <f t="shared" si="71"/>
        <v>Other</v>
      </c>
    </row>
    <row r="509" spans="1:22">
      <c r="A509" s="5" t="s">
        <v>12</v>
      </c>
      <c r="B509" s="2" t="s">
        <v>694</v>
      </c>
      <c r="C509">
        <f t="shared" si="63"/>
        <v>2023</v>
      </c>
      <c r="D509" s="2" t="s">
        <v>14</v>
      </c>
      <c r="E509" s="3" t="s">
        <v>15</v>
      </c>
      <c r="F509" t="str">
        <f t="shared" si="64"/>
        <v>73</v>
      </c>
      <c r="G509" s="2" t="s">
        <v>698</v>
      </c>
      <c r="H509" t="str">
        <f t="shared" si="65"/>
        <v xml:space="preserve">AM-06 </v>
      </c>
      <c r="I509" t="str" cm="1">
        <f t="array" ref="I509">IFERROR(INDEX(_xlfn.TEXTSPLIT(E509," "),1), "")</f>
        <v>73239990</v>
      </c>
      <c r="J509" t="s">
        <v>2835</v>
      </c>
      <c r="K509" t="str" cm="1">
        <f t="array" ref="K509">IF(ISERROR(SEARCH("QTY:", G509)), IF(ISERROR(SEARCH("TOTAL ", G509)), Raw [1]Data!N509, TRIM(MID(G509, SEARCH("TOTAL ", G509)+6, SEARCH(" ", G509&amp;" ", SEARCH("TOTAL ", G509)+6) - SEARCH("TOTAL ", G509) - 6))), TRIM(MID(G509, SEARCH("QTY:", G509)+4, SEARCH(" ", G509, SEARCH("QTY:", G509)+4) - SEARCH("QTY:", G509) - 4)))</f>
        <v>19488</v>
      </c>
      <c r="M509" t="str">
        <f t="shared" si="66"/>
        <v>19488</v>
      </c>
      <c r="N509">
        <f t="shared" si="67"/>
        <v>0</v>
      </c>
      <c r="O509" t="e" cm="1">
        <f t="array" ref="O509">IF(ISERROR(SEARCH("USD ", G509)), Raw [1]Data!S509, TRIM(MID(G509, SEARCH("USD ", G509)+4, SEARCH(" ", G509&amp;" ", SEARCH("USD ", G509)+4) - SEARCH("USD ", G509) - 4)))</f>
        <v>#NAME?</v>
      </c>
      <c r="P509" t="e">
        <f t="shared" si="68"/>
        <v>#NAME?</v>
      </c>
      <c r="Q509" t="e" cm="1">
        <f t="array" ref="Q509">Raw [1]Data!P509</f>
        <v>#NAME?</v>
      </c>
      <c r="R509" t="e" cm="1">
        <f t="array" ref="R509">Raw [1]Data!Q509</f>
        <v>#NAME?</v>
      </c>
      <c r="S509" t="e" cm="1">
        <f t="array" ref="S509">Raw [1]Data!T509</f>
        <v>#NAME?</v>
      </c>
      <c r="T509" t="e">
        <f t="shared" si="69"/>
        <v>#NAME?</v>
      </c>
      <c r="U509" t="e">
        <f t="shared" si="70"/>
        <v>#NAME?</v>
      </c>
      <c r="V509" t="str">
        <f t="shared" si="71"/>
        <v>Other</v>
      </c>
    </row>
    <row r="510" spans="1:22">
      <c r="A510" s="5" t="s">
        <v>12</v>
      </c>
      <c r="B510" s="2" t="s">
        <v>694</v>
      </c>
      <c r="C510">
        <f t="shared" si="63"/>
        <v>2023</v>
      </c>
      <c r="D510" s="2" t="s">
        <v>14</v>
      </c>
      <c r="E510" s="3" t="s">
        <v>15</v>
      </c>
      <c r="F510" t="str">
        <f t="shared" si="64"/>
        <v>73</v>
      </c>
      <c r="G510" s="2" t="s">
        <v>678</v>
      </c>
      <c r="H510" t="str">
        <f t="shared" si="65"/>
        <v xml:space="preserve">RYX-02-020 </v>
      </c>
      <c r="I510" t="str" cm="1">
        <f t="array" ref="I510">IFERROR(INDEX(_xlfn.TEXTSPLIT(E510," "),1), "")</f>
        <v>73239990</v>
      </c>
      <c r="J510" t="s">
        <v>2835</v>
      </c>
      <c r="K510" t="e" cm="1">
        <f t="array" ref="K510">IF(ISERROR(SEARCH("QTY:", G510)), IF(ISERROR(SEARCH("TOTAL ", G510)), Raw [1]Data!N510, TRIM(MID(G510, SEARCH("TOTAL ", G510)+6, SEARCH(" ", G510&amp;" ", SEARCH("TOTAL ", G510)+6) - SEARCH("TOTAL ", G510) - 6))), TRIM(MID(G510, SEARCH("QTY:", G510)+4, SEARCH(" ", G510, SEARCH("QTY:", G510)+4) - SEARCH("QTY:", G510) - 4)))</f>
        <v>#NAME?</v>
      </c>
      <c r="M510" t="e">
        <f t="shared" si="66"/>
        <v>#NAME?</v>
      </c>
      <c r="N510">
        <f t="shared" si="67"/>
        <v>0</v>
      </c>
      <c r="O510" t="e" cm="1">
        <f t="array" ref="O510">IF(ISERROR(SEARCH("USD ", G510)), Raw [1]Data!S510, TRIM(MID(G510, SEARCH("USD ", G510)+4, SEARCH(" ", G510&amp;" ", SEARCH("USD ", G510)+4) - SEARCH("USD ", G510) - 4)))</f>
        <v>#NAME?</v>
      </c>
      <c r="P510" t="e">
        <f t="shared" si="68"/>
        <v>#NAME?</v>
      </c>
      <c r="Q510" t="e" cm="1">
        <f t="array" ref="Q510">Raw [1]Data!P510</f>
        <v>#NAME?</v>
      </c>
      <c r="R510" t="e" cm="1">
        <f t="array" ref="R510">Raw [1]Data!Q510</f>
        <v>#NAME?</v>
      </c>
      <c r="S510" t="e" cm="1">
        <f t="array" ref="S510">Raw [1]Data!T510</f>
        <v>#NAME?</v>
      </c>
      <c r="T510" t="e">
        <f t="shared" si="69"/>
        <v>#NAME?</v>
      </c>
      <c r="U510" t="e">
        <f t="shared" si="70"/>
        <v>#NAME?</v>
      </c>
      <c r="V510" t="str">
        <f t="shared" si="71"/>
        <v>Other</v>
      </c>
    </row>
    <row r="511" spans="1:22">
      <c r="A511" s="5" t="s">
        <v>12</v>
      </c>
      <c r="B511" s="2" t="s">
        <v>699</v>
      </c>
      <c r="C511">
        <f t="shared" si="63"/>
        <v>2023</v>
      </c>
      <c r="D511" s="2" t="s">
        <v>14</v>
      </c>
      <c r="E511" s="3" t="s">
        <v>15</v>
      </c>
      <c r="F511" t="str">
        <f t="shared" si="64"/>
        <v>73</v>
      </c>
      <c r="G511" s="2" t="s">
        <v>700</v>
      </c>
      <c r="H511" t="str">
        <f t="shared" si="65"/>
        <v xml:space="preserve">AM-393 </v>
      </c>
      <c r="I511" t="str" cm="1">
        <f t="array" ref="I511">IFERROR(INDEX(_xlfn.TEXTSPLIT(E511," "),1), "")</f>
        <v>73239990</v>
      </c>
      <c r="J511" t="s">
        <v>2779</v>
      </c>
      <c r="K511" t="str" cm="1">
        <f t="array" ref="K511">IF(ISERROR(SEARCH("QTY:", G511)), IF(ISERROR(SEARCH("TOTAL ", G511)), Raw [1]Data!N511, TRIM(MID(G511, SEARCH("TOTAL ", G511)+6, SEARCH(" ", G511&amp;" ", SEARCH("TOTAL ", G511)+6) - SEARCH("TOTAL ", G511) - 6))), TRIM(MID(G511, SEARCH("QTY:", G511)+4, SEARCH(" ", G511, SEARCH("QTY:", G511)+4) - SEARCH("QTY:", G511) - 4)))</f>
        <v/>
      </c>
      <c r="M511" t="str">
        <f t="shared" si="66"/>
        <v/>
      </c>
      <c r="N511">
        <f t="shared" si="67"/>
        <v>0</v>
      </c>
      <c r="O511" t="str" cm="1">
        <f t="array" ref="O511">IF(ISERROR(SEARCH("USD ", G511)), Raw [1]Data!S511, TRIM(MID(G511, SEARCH("USD ", G511)+4, SEARCH(" ", G511&amp;" ", SEARCH("USD ", G511)+4) - SEARCH("USD ", G511) - 4)))</f>
        <v>1.1230</v>
      </c>
      <c r="P511" t="e">
        <f t="shared" si="68"/>
        <v>#VALUE!</v>
      </c>
      <c r="Q511" t="e" cm="1">
        <f t="array" ref="Q511">Raw [1]Data!P511</f>
        <v>#NAME?</v>
      </c>
      <c r="R511" t="e" cm="1">
        <f t="array" ref="R511">Raw [1]Data!Q511</f>
        <v>#NAME?</v>
      </c>
      <c r="S511" t="e" cm="1">
        <f t="array" ref="S511">Raw [1]Data!T511</f>
        <v>#NAME?</v>
      </c>
      <c r="T511" t="e">
        <f t="shared" si="69"/>
        <v>#NAME?</v>
      </c>
      <c r="U511" t="e">
        <f t="shared" si="70"/>
        <v>#NAME?</v>
      </c>
      <c r="V511" t="str">
        <f t="shared" si="71"/>
        <v>Other</v>
      </c>
    </row>
    <row r="512" spans="1:22">
      <c r="A512" s="5" t="s">
        <v>12</v>
      </c>
      <c r="B512" s="2" t="s">
        <v>699</v>
      </c>
      <c r="C512">
        <f t="shared" si="63"/>
        <v>2023</v>
      </c>
      <c r="D512" s="2" t="s">
        <v>14</v>
      </c>
      <c r="E512" s="3" t="s">
        <v>15</v>
      </c>
      <c r="F512" t="str">
        <f t="shared" si="64"/>
        <v>73</v>
      </c>
      <c r="G512" s="2" t="s">
        <v>701</v>
      </c>
      <c r="H512" t="str">
        <f t="shared" si="65"/>
        <v xml:space="preserve">BLCR-3 </v>
      </c>
      <c r="I512" t="str" cm="1">
        <f t="array" ref="I512">IFERROR(INDEX(_xlfn.TEXTSPLIT(E512," "),1), "")</f>
        <v>73239990</v>
      </c>
      <c r="J512" t="s">
        <v>2779</v>
      </c>
      <c r="K512" t="str" cm="1">
        <f t="array" ref="K512">IF(ISERROR(SEARCH("QTY:", G512)), IF(ISERROR(SEARCH("TOTAL ", G512)), Raw [1]Data!N512, TRIM(MID(G512, SEARCH("TOTAL ", G512)+6, SEARCH(" ", G512&amp;" ", SEARCH("TOTAL ", G512)+6) - SEARCH("TOTAL ", G512) - 6))), TRIM(MID(G512, SEARCH("QTY:", G512)+4, SEARCH(" ", G512, SEARCH("QTY:", G512)+4) - SEARCH("QTY:", G512) - 4)))</f>
        <v/>
      </c>
      <c r="M512" t="str">
        <f t="shared" si="66"/>
        <v/>
      </c>
      <c r="N512">
        <f t="shared" si="67"/>
        <v>0</v>
      </c>
      <c r="O512" t="str" cm="1">
        <f t="array" ref="O512">IF(ISERROR(SEARCH("USD ", G512)), Raw [1]Data!S512, TRIM(MID(G512, SEARCH("USD ", G512)+4, SEARCH(" ", G512&amp;" ", SEARCH("USD ", G512)+4) - SEARCH("USD ", G512) - 4)))</f>
        <v>1.065</v>
      </c>
      <c r="P512" t="e">
        <f t="shared" si="68"/>
        <v>#VALUE!</v>
      </c>
      <c r="Q512" t="e" cm="1">
        <f t="array" ref="Q512">Raw [1]Data!P512</f>
        <v>#NAME?</v>
      </c>
      <c r="R512" t="e" cm="1">
        <f t="array" ref="R512">Raw [1]Data!Q512</f>
        <v>#NAME?</v>
      </c>
      <c r="S512" t="e" cm="1">
        <f t="array" ref="S512">Raw [1]Data!T512</f>
        <v>#NAME?</v>
      </c>
      <c r="T512" t="e">
        <f t="shared" si="69"/>
        <v>#NAME?</v>
      </c>
      <c r="U512" t="e">
        <f t="shared" si="70"/>
        <v>#NAME?</v>
      </c>
      <c r="V512" t="str">
        <f t="shared" si="71"/>
        <v>Other</v>
      </c>
    </row>
    <row r="513" spans="1:22">
      <c r="A513" s="5" t="s">
        <v>12</v>
      </c>
      <c r="B513" s="2" t="s">
        <v>699</v>
      </c>
      <c r="C513">
        <f t="shared" si="63"/>
        <v>2023</v>
      </c>
      <c r="D513" s="2" t="s">
        <v>14</v>
      </c>
      <c r="E513" s="3" t="s">
        <v>15</v>
      </c>
      <c r="F513" t="str">
        <f t="shared" si="64"/>
        <v>73</v>
      </c>
      <c r="G513" s="2" t="s">
        <v>702</v>
      </c>
      <c r="H513" t="str">
        <f t="shared" si="65"/>
        <v xml:space="preserve">NP-21 </v>
      </c>
      <c r="I513" t="str" cm="1">
        <f t="array" ref="I513">IFERROR(INDEX(_xlfn.TEXTSPLIT(E513," "),1), "")</f>
        <v>73239990</v>
      </c>
      <c r="J513" t="s">
        <v>2779</v>
      </c>
      <c r="K513" t="str" cm="1">
        <f t="array" ref="K513">IF(ISERROR(SEARCH("QTY:", G513)), IF(ISERROR(SEARCH("TOTAL ", G513)), Raw [1]Data!N513, TRIM(MID(G513, SEARCH("TOTAL ", G513)+6, SEARCH(" ", G513&amp;" ", SEARCH("TOTAL ", G513)+6) - SEARCH("TOTAL ", G513) - 6))), TRIM(MID(G513, SEARCH("QTY:", G513)+4, SEARCH(" ", G513, SEARCH("QTY:", G513)+4) - SEARCH("QTY:", G513) - 4)))</f>
        <v/>
      </c>
      <c r="M513" t="str">
        <f t="shared" si="66"/>
        <v/>
      </c>
      <c r="N513">
        <f t="shared" si="67"/>
        <v>0</v>
      </c>
      <c r="O513" t="str" cm="1">
        <f t="array" ref="O513">IF(ISERROR(SEARCH("USD ", G513)), Raw [1]Data!S513, TRIM(MID(G513, SEARCH("USD ", G513)+4, SEARCH(" ", G513&amp;" ", SEARCH("USD ", G513)+4) - SEARCH("USD ", G513) - 4)))</f>
        <v>1.008</v>
      </c>
      <c r="P513" t="e">
        <f t="shared" si="68"/>
        <v>#VALUE!</v>
      </c>
      <c r="Q513" t="e" cm="1">
        <f t="array" ref="Q513">Raw [1]Data!P513</f>
        <v>#NAME?</v>
      </c>
      <c r="R513" t="e" cm="1">
        <f t="array" ref="R513">Raw [1]Data!Q513</f>
        <v>#NAME?</v>
      </c>
      <c r="S513" t="e" cm="1">
        <f t="array" ref="S513">Raw [1]Data!T513</f>
        <v>#NAME?</v>
      </c>
      <c r="T513" t="e">
        <f t="shared" si="69"/>
        <v>#NAME?</v>
      </c>
      <c r="U513" t="e">
        <f t="shared" si="70"/>
        <v>#NAME?</v>
      </c>
      <c r="V513" t="str">
        <f t="shared" si="71"/>
        <v>Other</v>
      </c>
    </row>
    <row r="514" spans="1:22">
      <c r="A514" s="5" t="s">
        <v>12</v>
      </c>
      <c r="B514" s="2" t="s">
        <v>703</v>
      </c>
      <c r="C514">
        <f t="shared" si="63"/>
        <v>2023</v>
      </c>
      <c r="D514" s="2" t="s">
        <v>14</v>
      </c>
      <c r="E514" s="3" t="s">
        <v>15</v>
      </c>
      <c r="F514" t="str">
        <f t="shared" si="64"/>
        <v>73</v>
      </c>
      <c r="G514" s="2" t="s">
        <v>704</v>
      </c>
      <c r="H514" t="str">
        <f t="shared" si="65"/>
        <v xml:space="preserve">STEEL </v>
      </c>
      <c r="I514" t="str" cm="1">
        <f t="array" ref="I514">IFERROR(INDEX(_xlfn.TEXTSPLIT(E514," "),1), "")</f>
        <v>73239990</v>
      </c>
      <c r="J514" t="s">
        <v>2798</v>
      </c>
      <c r="K514" t="str" cm="1">
        <f t="array" ref="K514">IF(ISERROR(SEARCH("QTY:", G514)), IF(ISERROR(SEARCH("TOTAL ", G514)), Raw [1]Data!N514, TRIM(MID(G514, SEARCH("TOTAL ", G514)+6, SEARCH(" ", G514&amp;" ", SEARCH("TOTAL ", G514)+6) - SEARCH("TOTAL ", G514) - 6))), TRIM(MID(G514, SEARCH("QTY:", G514)+4, SEARCH(" ", G514, SEARCH("QTY:", G514)+4) - SEARCH("QTY:", G514) - 4)))</f>
        <v/>
      </c>
      <c r="M514" t="str">
        <f t="shared" si="66"/>
        <v/>
      </c>
      <c r="N514">
        <f t="shared" si="67"/>
        <v>0</v>
      </c>
      <c r="O514" t="str" cm="1">
        <f t="array" ref="O514">IF(ISERROR(SEARCH("USD ", G514)), Raw [1]Data!S514, TRIM(MID(G514, SEARCH("USD ", G514)+4, SEARCH(" ", G514&amp;" ", SEARCH("USD ", G514)+4) - SEARCH("USD ", G514) - 4)))</f>
        <v>0.5688</v>
      </c>
      <c r="P514" t="e">
        <f t="shared" si="68"/>
        <v>#VALUE!</v>
      </c>
      <c r="Q514" t="e" cm="1">
        <f t="array" ref="Q514">Raw [1]Data!P514</f>
        <v>#NAME?</v>
      </c>
      <c r="R514" t="e" cm="1">
        <f t="array" ref="R514">Raw [1]Data!Q514</f>
        <v>#NAME?</v>
      </c>
      <c r="S514" t="e" cm="1">
        <f t="array" ref="S514">Raw [1]Data!T514</f>
        <v>#NAME?</v>
      </c>
      <c r="T514" t="e">
        <f t="shared" si="69"/>
        <v>#NAME?</v>
      </c>
      <c r="U514" t="e">
        <f t="shared" si="70"/>
        <v>#NAME?</v>
      </c>
      <c r="V514" t="str">
        <f t="shared" si="71"/>
        <v>Other</v>
      </c>
    </row>
    <row r="515" spans="1:22">
      <c r="A515" s="5" t="s">
        <v>12</v>
      </c>
      <c r="B515" s="2" t="s">
        <v>703</v>
      </c>
      <c r="C515">
        <f t="shared" ref="C515:C578" si="72">YEAR(B515)</f>
        <v>2023</v>
      </c>
      <c r="D515" s="2" t="s">
        <v>14</v>
      </c>
      <c r="E515" s="3" t="s">
        <v>89</v>
      </c>
      <c r="F515" t="str">
        <f t="shared" ref="F515:F578" si="73">LEFT(E515,2)</f>
        <v>73</v>
      </c>
      <c r="G515" s="2" t="s">
        <v>705</v>
      </c>
      <c r="H515" t="str">
        <f t="shared" ref="H515:H578" si="74">IFERROR(LEFT(G515, FIND(" ",G515)), "")</f>
        <v xml:space="preserve">NON </v>
      </c>
      <c r="I515" t="str" cm="1">
        <f t="array" ref="I515">IFERROR(INDEX(_xlfn.TEXTSPLIT(E515," "),1), "")</f>
        <v>73239390</v>
      </c>
      <c r="J515" t="s">
        <v>2835</v>
      </c>
      <c r="K515" t="str" cm="1">
        <f t="array" ref="K515">IF(ISERROR(SEARCH("QTY:", G515)), IF(ISERROR(SEARCH("TOTAL ", G515)), Raw [1]Data!N515, TRIM(MID(G515, SEARCH("TOTAL ", G515)+6, SEARCH(" ", G515&amp;" ", SEARCH("TOTAL ", G515)+6) - SEARCH("TOTAL ", G515) - 6))), TRIM(MID(G515, SEARCH("QTY:", G515)+4, SEARCH(" ", G515, SEARCH("QTY:", G515)+4) - SEARCH("QTY:", G515) - 4)))</f>
        <v/>
      </c>
      <c r="M515" t="str">
        <f t="shared" ref="M515:M578" si="75">K515</f>
        <v/>
      </c>
      <c r="N515">
        <f t="shared" ref="N515:N578" si="76">L515</f>
        <v>0</v>
      </c>
      <c r="O515" t="str" cm="1">
        <f t="array" ref="O515">IF(ISERROR(SEARCH("USD ", G515)), Raw [1]Data!S515, TRIM(MID(G515, SEARCH("USD ", G515)+4, SEARCH(" ", G515&amp;" ", SEARCH("USD ", G515)+4) - SEARCH("USD ", G515) - 4)))</f>
        <v>1.033</v>
      </c>
      <c r="P515" t="e">
        <f t="shared" ref="P515:P578" si="77">O515*M515</f>
        <v>#VALUE!</v>
      </c>
      <c r="Q515" t="e" cm="1">
        <f t="array" ref="Q515">Raw [1]Data!P515</f>
        <v>#NAME?</v>
      </c>
      <c r="R515" t="e" cm="1">
        <f t="array" ref="R515">Raw [1]Data!Q515</f>
        <v>#NAME?</v>
      </c>
      <c r="S515" t="e" cm="1">
        <f t="array" ref="S515">Raw [1]Data!T515</f>
        <v>#NAME?</v>
      </c>
      <c r="T515" t="e">
        <f t="shared" ref="T515:T578" si="78">S515/M515</f>
        <v>#NAME?</v>
      </c>
      <c r="U515" t="e">
        <f t="shared" ref="U515:U578" si="79">IF(R515&lt;&gt;0, (S515/R515)*100, 0)</f>
        <v>#NAME?</v>
      </c>
      <c r="V515" t="str">
        <f t="shared" ref="V515:V578" si="80">IF(OR(E515=73239990,E515=73231000,E515=73239390),"Steel","Other")</f>
        <v>Other</v>
      </c>
    </row>
    <row r="516" spans="1:22">
      <c r="A516" s="5" t="s">
        <v>12</v>
      </c>
      <c r="B516" s="2" t="s">
        <v>706</v>
      </c>
      <c r="C516">
        <f t="shared" si="72"/>
        <v>2023</v>
      </c>
      <c r="D516" s="2" t="s">
        <v>14</v>
      </c>
      <c r="E516" s="3" t="s">
        <v>18</v>
      </c>
      <c r="F516" t="str">
        <f t="shared" si="73"/>
        <v>73</v>
      </c>
      <c r="G516" s="2" t="s">
        <v>707</v>
      </c>
      <c r="H516" t="str">
        <f t="shared" si="74"/>
        <v xml:space="preserve">SS </v>
      </c>
      <c r="I516" t="str" cm="1">
        <f t="array" ref="I516">IFERROR(INDEX(_xlfn.TEXTSPLIT(E516," "),1), "")</f>
        <v>73231000</v>
      </c>
      <c r="J516" t="s">
        <v>2813</v>
      </c>
      <c r="K516" t="str" cm="1">
        <f t="array" ref="K516">IF(ISERROR(SEARCH("QTY:", G516)), IF(ISERROR(SEARCH("TOTAL ", G516)), Raw [1]Data!N516, TRIM(MID(G516, SEARCH("TOTAL ", G516)+6, SEARCH(" ", G516&amp;" ", SEARCH("TOTAL ", G516)+6) - SEARCH("TOTAL ", G516) - 6))), TRIM(MID(G516, SEARCH("QTY:", G516)+4, SEARCH(" ", G516, SEARCH("QTY:", G516)+4) - SEARCH("QTY:", G516) - 4)))</f>
        <v/>
      </c>
      <c r="M516" t="str">
        <f t="shared" si="75"/>
        <v/>
      </c>
      <c r="N516">
        <f t="shared" si="76"/>
        <v>0</v>
      </c>
      <c r="O516" t="str" cm="1">
        <f t="array" ref="O516">IF(ISERROR(SEARCH("USD ", G516)), Raw [1]Data!S516, TRIM(MID(G516, SEARCH("USD ", G516)+4, SEARCH(" ", G516&amp;" ", SEARCH("USD ", G516)+4) - SEARCH("USD ", G516) - 4)))</f>
        <v>0.165</v>
      </c>
      <c r="P516" t="e">
        <f t="shared" si="77"/>
        <v>#VALUE!</v>
      </c>
      <c r="Q516" t="e" cm="1">
        <f t="array" ref="Q516">Raw [1]Data!P516</f>
        <v>#NAME?</v>
      </c>
      <c r="R516" t="e" cm="1">
        <f t="array" ref="R516">Raw [1]Data!Q516</f>
        <v>#NAME?</v>
      </c>
      <c r="S516" t="e" cm="1">
        <f t="array" ref="S516">Raw [1]Data!T516</f>
        <v>#NAME?</v>
      </c>
      <c r="T516" t="e">
        <f t="shared" si="78"/>
        <v>#NAME?</v>
      </c>
      <c r="U516" t="e">
        <f t="shared" si="79"/>
        <v>#NAME?</v>
      </c>
      <c r="V516" t="str">
        <f t="shared" si="80"/>
        <v>Other</v>
      </c>
    </row>
    <row r="517" spans="1:22">
      <c r="A517" s="5" t="s">
        <v>12</v>
      </c>
      <c r="B517" s="2" t="s">
        <v>708</v>
      </c>
      <c r="C517">
        <f t="shared" si="72"/>
        <v>2023</v>
      </c>
      <c r="D517" s="2" t="s">
        <v>14</v>
      </c>
      <c r="E517" s="3" t="s">
        <v>15</v>
      </c>
      <c r="F517" t="str">
        <f t="shared" si="73"/>
        <v>73</v>
      </c>
      <c r="G517" s="2" t="s">
        <v>709</v>
      </c>
      <c r="H517" t="str">
        <f t="shared" si="74"/>
        <v xml:space="preserve">STAINLESS </v>
      </c>
      <c r="I517" t="str" cm="1">
        <f t="array" ref="I517">IFERROR(INDEX(_xlfn.TEXTSPLIT(E517," "),1), "")</f>
        <v>73239990</v>
      </c>
      <c r="J517" t="s">
        <v>2891</v>
      </c>
      <c r="K517" t="str" cm="1">
        <f t="array" ref="K517">IF(ISERROR(SEARCH("QTY:", G517)), IF(ISERROR(SEARCH("TOTAL ", G517)), Raw [1]Data!N517, TRIM(MID(G517, SEARCH("TOTAL ", G517)+6, SEARCH(" ", G517&amp;" ", SEARCH("TOTAL ", G517)+6) - SEARCH("TOTAL ", G517) - 6))), TRIM(MID(G517, SEARCH("QTY:", G517)+4, SEARCH(" ", G517, SEARCH("QTY:", G517)+4) - SEARCH("QTY:", G517) - 4)))</f>
        <v/>
      </c>
      <c r="M517" t="str">
        <f t="shared" si="75"/>
        <v/>
      </c>
      <c r="N517">
        <f t="shared" si="76"/>
        <v>0</v>
      </c>
      <c r="O517" t="str" cm="1">
        <f t="array" ref="O517">IF(ISERROR(SEARCH("USD ", G517)), Raw [1]Data!S517, TRIM(MID(G517, SEARCH("USD ", G517)+4, SEARCH(" ", G517&amp;" ", SEARCH("USD ", G517)+4) - SEARCH("USD ", G517) - 4)))</f>
        <v>1.160</v>
      </c>
      <c r="P517" t="e">
        <f t="shared" si="77"/>
        <v>#VALUE!</v>
      </c>
      <c r="Q517" t="e" cm="1">
        <f t="array" ref="Q517">Raw [1]Data!P517</f>
        <v>#NAME?</v>
      </c>
      <c r="R517" t="e" cm="1">
        <f t="array" ref="R517">Raw [1]Data!Q517</f>
        <v>#NAME?</v>
      </c>
      <c r="S517" t="e" cm="1">
        <f t="array" ref="S517">Raw [1]Data!T517</f>
        <v>#NAME?</v>
      </c>
      <c r="T517" t="e">
        <f t="shared" si="78"/>
        <v>#NAME?</v>
      </c>
      <c r="U517" t="e">
        <f t="shared" si="79"/>
        <v>#NAME?</v>
      </c>
      <c r="V517" t="str">
        <f t="shared" si="80"/>
        <v>Other</v>
      </c>
    </row>
    <row r="518" spans="1:22">
      <c r="A518" s="5" t="s">
        <v>12</v>
      </c>
      <c r="B518" s="2" t="s">
        <v>708</v>
      </c>
      <c r="C518">
        <f t="shared" si="72"/>
        <v>2023</v>
      </c>
      <c r="D518" s="2" t="s">
        <v>14</v>
      </c>
      <c r="E518" s="3" t="s">
        <v>15</v>
      </c>
      <c r="F518" t="str">
        <f t="shared" si="73"/>
        <v>73</v>
      </c>
      <c r="G518" s="2" t="s">
        <v>710</v>
      </c>
      <c r="H518" t="str">
        <f t="shared" si="74"/>
        <v xml:space="preserve">STAINLESS </v>
      </c>
      <c r="I518" t="str" cm="1">
        <f t="array" ref="I518">IFERROR(INDEX(_xlfn.TEXTSPLIT(E518," "),1), "")</f>
        <v>73239990</v>
      </c>
      <c r="J518" t="s">
        <v>2863</v>
      </c>
      <c r="K518" t="str" cm="1">
        <f t="array" ref="K518">IF(ISERROR(SEARCH("QTY:", G518)), IF(ISERROR(SEARCH("TOTAL ", G518)), Raw [1]Data!N518, TRIM(MID(G518, SEARCH("TOTAL ", G518)+6, SEARCH(" ", G518&amp;" ", SEARCH("TOTAL ", G518)+6) - SEARCH("TOTAL ", G518) - 6))), TRIM(MID(G518, SEARCH("QTY:", G518)+4, SEARCH(" ", G518, SEARCH("QTY:", G518)+4) - SEARCH("QTY:", G518) - 4)))</f>
        <v/>
      </c>
      <c r="M518" t="str">
        <f t="shared" si="75"/>
        <v/>
      </c>
      <c r="N518">
        <f t="shared" si="76"/>
        <v>0</v>
      </c>
      <c r="O518" t="str" cm="1">
        <f t="array" ref="O518">IF(ISERROR(SEARCH("USD ", G518)), Raw [1]Data!S518, TRIM(MID(G518, SEARCH("USD ", G518)+4, SEARCH(" ", G518&amp;" ", SEARCH("USD ", G518)+4) - SEARCH("USD ", G518) - 4)))</f>
        <v>1.008</v>
      </c>
      <c r="P518" t="e">
        <f t="shared" si="77"/>
        <v>#VALUE!</v>
      </c>
      <c r="Q518" t="e" cm="1">
        <f t="array" ref="Q518">Raw [1]Data!P518</f>
        <v>#NAME?</v>
      </c>
      <c r="R518" t="e" cm="1">
        <f t="array" ref="R518">Raw [1]Data!Q518</f>
        <v>#NAME?</v>
      </c>
      <c r="S518" t="e" cm="1">
        <f t="array" ref="S518">Raw [1]Data!T518</f>
        <v>#NAME?</v>
      </c>
      <c r="T518" t="e">
        <f t="shared" si="78"/>
        <v>#NAME?</v>
      </c>
      <c r="U518" t="e">
        <f t="shared" si="79"/>
        <v>#NAME?</v>
      </c>
      <c r="V518" t="str">
        <f t="shared" si="80"/>
        <v>Other</v>
      </c>
    </row>
    <row r="519" spans="1:22">
      <c r="A519" s="5" t="s">
        <v>12</v>
      </c>
      <c r="B519" s="2" t="s">
        <v>711</v>
      </c>
      <c r="C519">
        <f t="shared" si="72"/>
        <v>2023</v>
      </c>
      <c r="D519" s="2" t="s">
        <v>14</v>
      </c>
      <c r="E519" s="3" t="s">
        <v>15</v>
      </c>
      <c r="F519" t="str">
        <f t="shared" si="73"/>
        <v>73</v>
      </c>
      <c r="G519" s="2" t="s">
        <v>712</v>
      </c>
      <c r="H519" t="str">
        <f t="shared" si="74"/>
        <v xml:space="preserve">RYX-02-021A </v>
      </c>
      <c r="I519" t="str" cm="1">
        <f t="array" ref="I519">IFERROR(INDEX(_xlfn.TEXTSPLIT(E519," "),1), "")</f>
        <v>73239990</v>
      </c>
      <c r="J519" t="s">
        <v>2835</v>
      </c>
      <c r="K519" t="e" cm="1">
        <f t="array" ref="K519">IF(ISERROR(SEARCH("QTY:", G519)), IF(ISERROR(SEARCH("TOTAL ", G519)), Raw [1]Data!N519, TRIM(MID(G519, SEARCH("TOTAL ", G519)+6, SEARCH(" ", G519&amp;" ", SEARCH("TOTAL ", G519)+6) - SEARCH("TOTAL ", G519) - 6))), TRIM(MID(G519, SEARCH("QTY:", G519)+4, SEARCH(" ", G519, SEARCH("QTY:", G519)+4) - SEARCH("QTY:", G519) - 4)))</f>
        <v>#NAME?</v>
      </c>
      <c r="M519" t="e">
        <f t="shared" si="75"/>
        <v>#NAME?</v>
      </c>
      <c r="N519">
        <f t="shared" si="76"/>
        <v>0</v>
      </c>
      <c r="O519" t="e" cm="1">
        <f t="array" ref="O519">IF(ISERROR(SEARCH("USD ", G519)), Raw [1]Data!S519, TRIM(MID(G519, SEARCH("USD ", G519)+4, SEARCH(" ", G519&amp;" ", SEARCH("USD ", G519)+4) - SEARCH("USD ", G519) - 4)))</f>
        <v>#NAME?</v>
      </c>
      <c r="P519" t="e">
        <f t="shared" si="77"/>
        <v>#NAME?</v>
      </c>
      <c r="Q519" t="e" cm="1">
        <f t="array" ref="Q519">Raw [1]Data!P519</f>
        <v>#NAME?</v>
      </c>
      <c r="R519" t="e" cm="1">
        <f t="array" ref="R519">Raw [1]Data!Q519</f>
        <v>#NAME?</v>
      </c>
      <c r="S519" t="e" cm="1">
        <f t="array" ref="S519">Raw [1]Data!T519</f>
        <v>#NAME?</v>
      </c>
      <c r="T519" t="e">
        <f t="shared" si="78"/>
        <v>#NAME?</v>
      </c>
      <c r="U519" t="e">
        <f t="shared" si="79"/>
        <v>#NAME?</v>
      </c>
      <c r="V519" t="str">
        <f t="shared" si="80"/>
        <v>Other</v>
      </c>
    </row>
    <row r="520" spans="1:22">
      <c r="A520" s="5" t="s">
        <v>12</v>
      </c>
      <c r="B520" s="2" t="s">
        <v>711</v>
      </c>
      <c r="C520">
        <f t="shared" si="72"/>
        <v>2023</v>
      </c>
      <c r="D520" s="2" t="s">
        <v>14</v>
      </c>
      <c r="E520" s="3" t="s">
        <v>15</v>
      </c>
      <c r="F520" t="str">
        <f t="shared" si="73"/>
        <v>73</v>
      </c>
      <c r="G520" s="2" t="s">
        <v>678</v>
      </c>
      <c r="H520" t="str">
        <f t="shared" si="74"/>
        <v xml:space="preserve">RYX-02-020 </v>
      </c>
      <c r="I520" t="str" cm="1">
        <f t="array" ref="I520">IFERROR(INDEX(_xlfn.TEXTSPLIT(E520," "),1), "")</f>
        <v>73239990</v>
      </c>
      <c r="J520" t="s">
        <v>2835</v>
      </c>
      <c r="K520" t="e" cm="1">
        <f t="array" ref="K520">IF(ISERROR(SEARCH("QTY:", G520)), IF(ISERROR(SEARCH("TOTAL ", G520)), Raw [1]Data!N520, TRIM(MID(G520, SEARCH("TOTAL ", G520)+6, SEARCH(" ", G520&amp;" ", SEARCH("TOTAL ", G520)+6) - SEARCH("TOTAL ", G520) - 6))), TRIM(MID(G520, SEARCH("QTY:", G520)+4, SEARCH(" ", G520, SEARCH("QTY:", G520)+4) - SEARCH("QTY:", G520) - 4)))</f>
        <v>#NAME?</v>
      </c>
      <c r="M520" t="e">
        <f t="shared" si="75"/>
        <v>#NAME?</v>
      </c>
      <c r="N520">
        <f t="shared" si="76"/>
        <v>0</v>
      </c>
      <c r="O520" t="e" cm="1">
        <f t="array" ref="O520">IF(ISERROR(SEARCH("USD ", G520)), Raw [1]Data!S520, TRIM(MID(G520, SEARCH("USD ", G520)+4, SEARCH(" ", G520&amp;" ", SEARCH("USD ", G520)+4) - SEARCH("USD ", G520) - 4)))</f>
        <v>#NAME?</v>
      </c>
      <c r="P520" t="e">
        <f t="shared" si="77"/>
        <v>#NAME?</v>
      </c>
      <c r="Q520" t="e" cm="1">
        <f t="array" ref="Q520">Raw [1]Data!P520</f>
        <v>#NAME?</v>
      </c>
      <c r="R520" t="e" cm="1">
        <f t="array" ref="R520">Raw [1]Data!Q520</f>
        <v>#NAME?</v>
      </c>
      <c r="S520" t="e" cm="1">
        <f t="array" ref="S520">Raw [1]Data!T520</f>
        <v>#NAME?</v>
      </c>
      <c r="T520" t="e">
        <f t="shared" si="78"/>
        <v>#NAME?</v>
      </c>
      <c r="U520" t="e">
        <f t="shared" si="79"/>
        <v>#NAME?</v>
      </c>
      <c r="V520" t="str">
        <f t="shared" si="80"/>
        <v>Other</v>
      </c>
    </row>
    <row r="521" spans="1:22">
      <c r="A521" s="5" t="s">
        <v>12</v>
      </c>
      <c r="B521" s="2" t="s">
        <v>713</v>
      </c>
      <c r="C521">
        <f t="shared" si="72"/>
        <v>2023</v>
      </c>
      <c r="D521" s="2" t="s">
        <v>14</v>
      </c>
      <c r="E521" s="3" t="s">
        <v>15</v>
      </c>
      <c r="F521" t="str">
        <f t="shared" si="73"/>
        <v>73</v>
      </c>
      <c r="G521" s="2" t="s">
        <v>714</v>
      </c>
      <c r="H521" t="str">
        <f t="shared" si="74"/>
        <v xml:space="preserve">STEEL </v>
      </c>
      <c r="I521" t="str" cm="1">
        <f t="array" ref="I521">IFERROR(INDEX(_xlfn.TEXTSPLIT(E521," "),1), "")</f>
        <v>73239990</v>
      </c>
      <c r="J521" t="s">
        <v>2835</v>
      </c>
      <c r="K521" t="str" cm="1">
        <f t="array" ref="K521">IF(ISERROR(SEARCH("QTY:", G521)), IF(ISERROR(SEARCH("TOTAL ", G521)), Raw [1]Data!N521, TRIM(MID(G521, SEARCH("TOTAL ", G521)+6, SEARCH(" ", G521&amp;" ", SEARCH("TOTAL ", G521)+6) - SEARCH("TOTAL ", G521) - 6))), TRIM(MID(G521, SEARCH("QTY:", G521)+4, SEARCH(" ", G521, SEARCH("QTY:", G521)+4) - SEARCH("QTY:", G521) - 4)))</f>
        <v/>
      </c>
      <c r="M521" t="str">
        <f t="shared" si="75"/>
        <v/>
      </c>
      <c r="N521">
        <f t="shared" si="76"/>
        <v>0</v>
      </c>
      <c r="O521" t="str" cm="1">
        <f t="array" ref="O521">IF(ISERROR(SEARCH("USD ", G521)), Raw [1]Data!S521, TRIM(MID(G521, SEARCH("USD ", G521)+4, SEARCH(" ", G521&amp;" ", SEARCH("USD ", G521)+4) - SEARCH("USD ", G521) - 4)))</f>
        <v>3.15</v>
      </c>
      <c r="P521" t="e">
        <f t="shared" si="77"/>
        <v>#VALUE!</v>
      </c>
      <c r="Q521" t="e" cm="1">
        <f t="array" ref="Q521">Raw [1]Data!P521</f>
        <v>#NAME?</v>
      </c>
      <c r="R521" t="e" cm="1">
        <f t="array" ref="R521">Raw [1]Data!Q521</f>
        <v>#NAME?</v>
      </c>
      <c r="S521" t="e" cm="1">
        <f t="array" ref="S521">Raw [1]Data!T521</f>
        <v>#NAME?</v>
      </c>
      <c r="T521" t="e">
        <f t="shared" si="78"/>
        <v>#NAME?</v>
      </c>
      <c r="U521" t="e">
        <f t="shared" si="79"/>
        <v>#NAME?</v>
      </c>
      <c r="V521" t="str">
        <f t="shared" si="80"/>
        <v>Other</v>
      </c>
    </row>
    <row r="522" spans="1:22">
      <c r="A522" s="5" t="s">
        <v>12</v>
      </c>
      <c r="B522" s="2" t="s">
        <v>713</v>
      </c>
      <c r="C522">
        <f t="shared" si="72"/>
        <v>2023</v>
      </c>
      <c r="D522" s="2" t="s">
        <v>14</v>
      </c>
      <c r="E522" s="3" t="s">
        <v>15</v>
      </c>
      <c r="F522" t="str">
        <f t="shared" si="73"/>
        <v>73</v>
      </c>
      <c r="G522" s="2" t="s">
        <v>715</v>
      </c>
      <c r="H522" t="str">
        <f t="shared" si="74"/>
        <v xml:space="preserve">STEEL </v>
      </c>
      <c r="I522" t="str" cm="1">
        <f t="array" ref="I522">IFERROR(INDEX(_xlfn.TEXTSPLIT(E522," "),1), "")</f>
        <v>73239990</v>
      </c>
      <c r="J522" t="s">
        <v>2835</v>
      </c>
      <c r="K522" t="str" cm="1">
        <f t="array" ref="K522">IF(ISERROR(SEARCH("QTY:", G522)), IF(ISERROR(SEARCH("TOTAL ", G522)), Raw [1]Data!N522, TRIM(MID(G522, SEARCH("TOTAL ", G522)+6, SEARCH(" ", G522&amp;" ", SEARCH("TOTAL ", G522)+6) - SEARCH("TOTAL ", G522) - 6))), TRIM(MID(G522, SEARCH("QTY:", G522)+4, SEARCH(" ", G522, SEARCH("QTY:", G522)+4) - SEARCH("QTY:", G522) - 4)))</f>
        <v/>
      </c>
      <c r="M522" t="str">
        <f t="shared" si="75"/>
        <v/>
      </c>
      <c r="N522">
        <f t="shared" si="76"/>
        <v>0</v>
      </c>
      <c r="O522" t="str" cm="1">
        <f t="array" ref="O522">IF(ISERROR(SEARCH("USD ", G522)), Raw [1]Data!S522, TRIM(MID(G522, SEARCH("USD ", G522)+4, SEARCH(" ", G522&amp;" ", SEARCH("USD ", G522)+4) - SEARCH("USD ", G522) - 4)))</f>
        <v>3.90</v>
      </c>
      <c r="P522" t="e">
        <f t="shared" si="77"/>
        <v>#VALUE!</v>
      </c>
      <c r="Q522" t="e" cm="1">
        <f t="array" ref="Q522">Raw [1]Data!P522</f>
        <v>#NAME?</v>
      </c>
      <c r="R522" t="e" cm="1">
        <f t="array" ref="R522">Raw [1]Data!Q522</f>
        <v>#NAME?</v>
      </c>
      <c r="S522" t="e" cm="1">
        <f t="array" ref="S522">Raw [1]Data!T522</f>
        <v>#NAME?</v>
      </c>
      <c r="T522" t="e">
        <f t="shared" si="78"/>
        <v>#NAME?</v>
      </c>
      <c r="U522" t="e">
        <f t="shared" si="79"/>
        <v>#NAME?</v>
      </c>
      <c r="V522" t="str">
        <f t="shared" si="80"/>
        <v>Other</v>
      </c>
    </row>
    <row r="523" spans="1:22">
      <c r="A523" s="5" t="s">
        <v>12</v>
      </c>
      <c r="B523" s="2" t="s">
        <v>716</v>
      </c>
      <c r="C523">
        <f t="shared" si="72"/>
        <v>2023</v>
      </c>
      <c r="D523" s="2" t="s">
        <v>14</v>
      </c>
      <c r="E523" s="3" t="s">
        <v>15</v>
      </c>
      <c r="F523" t="str">
        <f t="shared" si="73"/>
        <v>73</v>
      </c>
      <c r="G523" s="2" t="s">
        <v>717</v>
      </c>
      <c r="H523" t="str">
        <f t="shared" si="74"/>
        <v xml:space="preserve">STAINLESS </v>
      </c>
      <c r="I523" t="str" cm="1">
        <f t="array" ref="I523">IFERROR(INDEX(_xlfn.TEXTSPLIT(E523," "),1), "")</f>
        <v>73239990</v>
      </c>
      <c r="J523" t="s">
        <v>2860</v>
      </c>
      <c r="K523" t="str" cm="1">
        <f t="array" ref="K523">IF(ISERROR(SEARCH("QTY:", G523)), IF(ISERROR(SEARCH("TOTAL ", G523)), Raw [1]Data!N523, TRIM(MID(G523, SEARCH("TOTAL ", G523)+6, SEARCH(" ", G523&amp;" ", SEARCH("TOTAL ", G523)+6) - SEARCH("TOTAL ", G523) - 6))), TRIM(MID(G523, SEARCH("QTY:", G523)+4, SEARCH(" ", G523, SEARCH("QTY:", G523)+4) - SEARCH("QTY:", G523) - 4)))</f>
        <v/>
      </c>
      <c r="M523" t="str">
        <f t="shared" si="75"/>
        <v/>
      </c>
      <c r="N523">
        <f t="shared" si="76"/>
        <v>0</v>
      </c>
      <c r="O523" t="str" cm="1">
        <f t="array" ref="O523">IF(ISERROR(SEARCH("USD ", G523)), Raw [1]Data!S523, TRIM(MID(G523, SEARCH("USD ", G523)+4, SEARCH(" ", G523&amp;" ", SEARCH("USD ", G523)+4) - SEARCH("USD ", G523) - 4)))</f>
        <v>1.630</v>
      </c>
      <c r="P523" t="e">
        <f t="shared" si="77"/>
        <v>#VALUE!</v>
      </c>
      <c r="Q523" t="e" cm="1">
        <f t="array" ref="Q523">Raw [1]Data!P523</f>
        <v>#NAME?</v>
      </c>
      <c r="R523" t="e" cm="1">
        <f t="array" ref="R523">Raw [1]Data!Q523</f>
        <v>#NAME?</v>
      </c>
      <c r="S523" t="e" cm="1">
        <f t="array" ref="S523">Raw [1]Data!T523</f>
        <v>#NAME?</v>
      </c>
      <c r="T523" t="e">
        <f t="shared" si="78"/>
        <v>#NAME?</v>
      </c>
      <c r="U523" t="e">
        <f t="shared" si="79"/>
        <v>#NAME?</v>
      </c>
      <c r="V523" t="str">
        <f t="shared" si="80"/>
        <v>Other</v>
      </c>
    </row>
    <row r="524" spans="1:22">
      <c r="A524" s="5" t="s">
        <v>12</v>
      </c>
      <c r="B524" s="2" t="s">
        <v>716</v>
      </c>
      <c r="C524">
        <f t="shared" si="72"/>
        <v>2023</v>
      </c>
      <c r="D524" s="2" t="s">
        <v>14</v>
      </c>
      <c r="E524" s="3" t="s">
        <v>15</v>
      </c>
      <c r="F524" t="str">
        <f t="shared" si="73"/>
        <v>73</v>
      </c>
      <c r="G524" s="2" t="s">
        <v>718</v>
      </c>
      <c r="H524" t="str">
        <f t="shared" si="74"/>
        <v xml:space="preserve">STAINLESS </v>
      </c>
      <c r="I524" t="str" cm="1">
        <f t="array" ref="I524">IFERROR(INDEX(_xlfn.TEXTSPLIT(E524," "),1), "")</f>
        <v>73239990</v>
      </c>
      <c r="J524" t="s">
        <v>2863</v>
      </c>
      <c r="K524" t="str" cm="1">
        <f t="array" ref="K524">IF(ISERROR(SEARCH("QTY:", G524)), IF(ISERROR(SEARCH("TOTAL ", G524)), Raw [1]Data!N524, TRIM(MID(G524, SEARCH("TOTAL ", G524)+6, SEARCH(" ", G524&amp;" ", SEARCH("TOTAL ", G524)+6) - SEARCH("TOTAL ", G524) - 6))), TRIM(MID(G524, SEARCH("QTY:", G524)+4, SEARCH(" ", G524, SEARCH("QTY:", G524)+4) - SEARCH("QTY:", G524) - 4)))</f>
        <v/>
      </c>
      <c r="M524" t="str">
        <f t="shared" si="75"/>
        <v/>
      </c>
      <c r="N524">
        <f t="shared" si="76"/>
        <v>0</v>
      </c>
      <c r="O524" t="str" cm="1">
        <f t="array" ref="O524">IF(ISERROR(SEARCH("USD ", G524)), Raw [1]Data!S524, TRIM(MID(G524, SEARCH("USD ", G524)+4, SEARCH(" ", G524&amp;" ", SEARCH("USD ", G524)+4) - SEARCH("USD ", G524) - 4)))</f>
        <v>1.008</v>
      </c>
      <c r="P524" t="e">
        <f t="shared" si="77"/>
        <v>#VALUE!</v>
      </c>
      <c r="Q524" t="e" cm="1">
        <f t="array" ref="Q524">Raw [1]Data!P524</f>
        <v>#NAME?</v>
      </c>
      <c r="R524" t="e" cm="1">
        <f t="array" ref="R524">Raw [1]Data!Q524</f>
        <v>#NAME?</v>
      </c>
      <c r="S524" t="e" cm="1">
        <f t="array" ref="S524">Raw [1]Data!T524</f>
        <v>#NAME?</v>
      </c>
      <c r="T524" t="e">
        <f t="shared" si="78"/>
        <v>#NAME?</v>
      </c>
      <c r="U524" t="e">
        <f t="shared" si="79"/>
        <v>#NAME?</v>
      </c>
      <c r="V524" t="str">
        <f t="shared" si="80"/>
        <v>Other</v>
      </c>
    </row>
    <row r="525" spans="1:22">
      <c r="A525" s="5" t="s">
        <v>12</v>
      </c>
      <c r="B525" s="2" t="s">
        <v>716</v>
      </c>
      <c r="C525">
        <f t="shared" si="72"/>
        <v>2023</v>
      </c>
      <c r="D525" s="2" t="s">
        <v>14</v>
      </c>
      <c r="E525" s="3" t="s">
        <v>15</v>
      </c>
      <c r="F525" t="str">
        <f t="shared" si="73"/>
        <v>73</v>
      </c>
      <c r="G525" s="2" t="s">
        <v>719</v>
      </c>
      <c r="H525" t="str">
        <f t="shared" si="74"/>
        <v xml:space="preserve">STAINLESS </v>
      </c>
      <c r="I525" t="str" cm="1">
        <f t="array" ref="I525">IFERROR(INDEX(_xlfn.TEXTSPLIT(E525," "),1), "")</f>
        <v>73239990</v>
      </c>
      <c r="J525" t="s">
        <v>2892</v>
      </c>
      <c r="K525" t="str" cm="1">
        <f t="array" ref="K525">IF(ISERROR(SEARCH("QTY:", G525)), IF(ISERROR(SEARCH("TOTAL ", G525)), Raw [1]Data!N525, TRIM(MID(G525, SEARCH("TOTAL ", G525)+6, SEARCH(" ", G525&amp;" ", SEARCH("TOTAL ", G525)+6) - SEARCH("TOTAL ", G525) - 6))), TRIM(MID(G525, SEARCH("QTY:", G525)+4, SEARCH(" ", G525, SEARCH("QTY:", G525)+4) - SEARCH("QTY:", G525) - 4)))</f>
        <v/>
      </c>
      <c r="M525" t="str">
        <f t="shared" si="75"/>
        <v/>
      </c>
      <c r="N525">
        <f t="shared" si="76"/>
        <v>0</v>
      </c>
      <c r="O525" t="str" cm="1">
        <f t="array" ref="O525">IF(ISERROR(SEARCH("USD ", G525)), Raw [1]Data!S525, TRIM(MID(G525, SEARCH("USD ", G525)+4, SEARCH(" ", G525&amp;" ", SEARCH("USD ", G525)+4) - SEARCH("USD ", G525) - 4)))</f>
        <v>1.037</v>
      </c>
      <c r="P525" t="e">
        <f t="shared" si="77"/>
        <v>#VALUE!</v>
      </c>
      <c r="Q525" t="e" cm="1">
        <f t="array" ref="Q525">Raw [1]Data!P525</f>
        <v>#NAME?</v>
      </c>
      <c r="R525" t="e" cm="1">
        <f t="array" ref="R525">Raw [1]Data!Q525</f>
        <v>#NAME?</v>
      </c>
      <c r="S525" t="e" cm="1">
        <f t="array" ref="S525">Raw [1]Data!T525</f>
        <v>#NAME?</v>
      </c>
      <c r="T525" t="e">
        <f t="shared" si="78"/>
        <v>#NAME?</v>
      </c>
      <c r="U525" t="e">
        <f t="shared" si="79"/>
        <v>#NAME?</v>
      </c>
      <c r="V525" t="str">
        <f t="shared" si="80"/>
        <v>Other</v>
      </c>
    </row>
    <row r="526" spans="1:22">
      <c r="A526" s="5" t="s">
        <v>12</v>
      </c>
      <c r="B526" s="2" t="s">
        <v>716</v>
      </c>
      <c r="C526">
        <f t="shared" si="72"/>
        <v>2023</v>
      </c>
      <c r="D526" s="2" t="s">
        <v>14</v>
      </c>
      <c r="E526" s="3" t="s">
        <v>15</v>
      </c>
      <c r="F526" t="str">
        <f t="shared" si="73"/>
        <v>73</v>
      </c>
      <c r="G526" s="2" t="s">
        <v>720</v>
      </c>
      <c r="H526" t="str">
        <f t="shared" si="74"/>
        <v xml:space="preserve">STAINLESS </v>
      </c>
      <c r="I526" t="str" cm="1">
        <f t="array" ref="I526">IFERROR(INDEX(_xlfn.TEXTSPLIT(E526," "),1), "")</f>
        <v>73239990</v>
      </c>
      <c r="J526" t="s">
        <v>2835</v>
      </c>
      <c r="K526" t="str" cm="1">
        <f t="array" ref="K526">IF(ISERROR(SEARCH("QTY:", G526)), IF(ISERROR(SEARCH("TOTAL ", G526)), Raw [1]Data!N526, TRIM(MID(G526, SEARCH("TOTAL ", G526)+6, SEARCH(" ", G526&amp;" ", SEARCH("TOTAL ", G526)+6) - SEARCH("TOTAL ", G526) - 6))), TRIM(MID(G526, SEARCH("QTY:", G526)+4, SEARCH(" ", G526, SEARCH("QTY:", G526)+4) - SEARCH("QTY:", G526) - 4)))</f>
        <v/>
      </c>
      <c r="M526" t="str">
        <f t="shared" si="75"/>
        <v/>
      </c>
      <c r="N526">
        <f t="shared" si="76"/>
        <v>0</v>
      </c>
      <c r="O526" t="str" cm="1">
        <f t="array" ref="O526">IF(ISERROR(SEARCH("USD ", G526)), Raw [1]Data!S526, TRIM(MID(G526, SEARCH("USD ", G526)+4, SEARCH(" ", G526&amp;" ", SEARCH("USD ", G526)+4) - SEARCH("USD ", G526) - 4)))</f>
        <v>0.2035</v>
      </c>
      <c r="P526" t="e">
        <f t="shared" si="77"/>
        <v>#VALUE!</v>
      </c>
      <c r="Q526" t="e" cm="1">
        <f t="array" ref="Q526">Raw [1]Data!P526</f>
        <v>#NAME?</v>
      </c>
      <c r="R526" t="e" cm="1">
        <f t="array" ref="R526">Raw [1]Data!Q526</f>
        <v>#NAME?</v>
      </c>
      <c r="S526" t="e" cm="1">
        <f t="array" ref="S526">Raw [1]Data!T526</f>
        <v>#NAME?</v>
      </c>
      <c r="T526" t="e">
        <f t="shared" si="78"/>
        <v>#NAME?</v>
      </c>
      <c r="U526" t="e">
        <f t="shared" si="79"/>
        <v>#NAME?</v>
      </c>
      <c r="V526" t="str">
        <f t="shared" si="80"/>
        <v>Other</v>
      </c>
    </row>
    <row r="527" spans="1:22">
      <c r="A527" s="5" t="s">
        <v>12</v>
      </c>
      <c r="B527" s="2" t="s">
        <v>721</v>
      </c>
      <c r="C527">
        <f t="shared" si="72"/>
        <v>2023</v>
      </c>
      <c r="D527" s="2" t="s">
        <v>14</v>
      </c>
      <c r="E527" s="3" t="s">
        <v>15</v>
      </c>
      <c r="F527" t="str">
        <f t="shared" si="73"/>
        <v>73</v>
      </c>
      <c r="G527" s="2" t="s">
        <v>722</v>
      </c>
      <c r="H527" t="str">
        <f t="shared" si="74"/>
        <v xml:space="preserve">HOUSEHOLD </v>
      </c>
      <c r="I527" t="str" cm="1">
        <f t="array" ref="I527">IFERROR(INDEX(_xlfn.TEXTSPLIT(E527," "),1), "")</f>
        <v>73239990</v>
      </c>
      <c r="J527" t="s">
        <v>2779</v>
      </c>
      <c r="K527" t="str" cm="1">
        <f t="array" ref="K527">IF(ISERROR(SEARCH("QTY:", G527)), IF(ISERROR(SEARCH("TOTAL ", G527)), Raw [1]Data!N527, TRIM(MID(G527, SEARCH("TOTAL ", G527)+6, SEARCH(" ", G527&amp;" ", SEARCH("TOTAL ", G527)+6) - SEARCH("TOTAL ", G527) - 6))), TRIM(MID(G527, SEARCH("QTY:", G527)+4, SEARCH(" ", G527, SEARCH("QTY:", G527)+4) - SEARCH("QTY:", G527) - 4)))</f>
        <v/>
      </c>
      <c r="M527" t="str">
        <f t="shared" si="75"/>
        <v/>
      </c>
      <c r="N527">
        <f t="shared" si="76"/>
        <v>0</v>
      </c>
      <c r="O527" t="str" cm="1">
        <f t="array" ref="O527">IF(ISERROR(SEARCH("USD ", G527)), Raw [1]Data!S527, TRIM(MID(G527, SEARCH("USD ", G527)+4, SEARCH(" ", G527&amp;" ", SEARCH("USD ", G527)+4) - SEARCH("USD ", G527) - 4)))</f>
        <v>0.407</v>
      </c>
      <c r="P527" t="e">
        <f t="shared" si="77"/>
        <v>#VALUE!</v>
      </c>
      <c r="Q527" t="e" cm="1">
        <f t="array" ref="Q527">Raw [1]Data!P527</f>
        <v>#NAME?</v>
      </c>
      <c r="R527" t="e" cm="1">
        <f t="array" ref="R527">Raw [1]Data!Q527</f>
        <v>#NAME?</v>
      </c>
      <c r="S527" t="e" cm="1">
        <f t="array" ref="S527">Raw [1]Data!T527</f>
        <v>#NAME?</v>
      </c>
      <c r="T527" t="e">
        <f t="shared" si="78"/>
        <v>#NAME?</v>
      </c>
      <c r="U527" t="e">
        <f t="shared" si="79"/>
        <v>#NAME?</v>
      </c>
      <c r="V527" t="str">
        <f t="shared" si="80"/>
        <v>Other</v>
      </c>
    </row>
    <row r="528" spans="1:22">
      <c r="A528" s="5" t="s">
        <v>12</v>
      </c>
      <c r="B528" s="2" t="s">
        <v>721</v>
      </c>
      <c r="C528">
        <f t="shared" si="72"/>
        <v>2023</v>
      </c>
      <c r="D528" s="2" t="s">
        <v>14</v>
      </c>
      <c r="E528" s="3" t="s">
        <v>15</v>
      </c>
      <c r="F528" t="str">
        <f t="shared" si="73"/>
        <v>73</v>
      </c>
      <c r="G528" s="2" t="s">
        <v>723</v>
      </c>
      <c r="H528" t="str">
        <f t="shared" si="74"/>
        <v xml:space="preserve">HOUSEHOLD </v>
      </c>
      <c r="I528" t="str" cm="1">
        <f t="array" ref="I528">IFERROR(INDEX(_xlfn.TEXTSPLIT(E528," "),1), "")</f>
        <v>73239990</v>
      </c>
      <c r="J528" t="s">
        <v>2785</v>
      </c>
      <c r="K528" t="str" cm="1">
        <f t="array" ref="K528">IF(ISERROR(SEARCH("QTY:", G528)), IF(ISERROR(SEARCH("TOTAL ", G528)), Raw [1]Data!N528, TRIM(MID(G528, SEARCH("TOTAL ", G528)+6, SEARCH(" ", G528&amp;" ", SEARCH("TOTAL ", G528)+6) - SEARCH("TOTAL ", G528) - 6))), TRIM(MID(G528, SEARCH("QTY:", G528)+4, SEARCH(" ", G528, SEARCH("QTY:", G528)+4) - SEARCH("QTY:", G528) - 4)))</f>
        <v/>
      </c>
      <c r="M528" t="str">
        <f t="shared" si="75"/>
        <v/>
      </c>
      <c r="N528">
        <f t="shared" si="76"/>
        <v>0</v>
      </c>
      <c r="O528" t="str" cm="1">
        <f t="array" ref="O528">IF(ISERROR(SEARCH("USD ", G528)), Raw [1]Data!S528, TRIM(MID(G528, SEARCH("USD ", G528)+4, SEARCH(" ", G528&amp;" ", SEARCH("USD ", G528)+4) - SEARCH("USD ", G528) - 4)))</f>
        <v>0.407</v>
      </c>
      <c r="P528" t="e">
        <f t="shared" si="77"/>
        <v>#VALUE!</v>
      </c>
      <c r="Q528" t="e" cm="1">
        <f t="array" ref="Q528">Raw [1]Data!P528</f>
        <v>#NAME?</v>
      </c>
      <c r="R528" t="e" cm="1">
        <f t="array" ref="R528">Raw [1]Data!Q528</f>
        <v>#NAME?</v>
      </c>
      <c r="S528" t="e" cm="1">
        <f t="array" ref="S528">Raw [1]Data!T528</f>
        <v>#NAME?</v>
      </c>
      <c r="T528" t="e">
        <f t="shared" si="78"/>
        <v>#NAME?</v>
      </c>
      <c r="U528" t="e">
        <f t="shared" si="79"/>
        <v>#NAME?</v>
      </c>
      <c r="V528" t="str">
        <f t="shared" si="80"/>
        <v>Other</v>
      </c>
    </row>
    <row r="529" spans="1:22">
      <c r="A529" s="5" t="s">
        <v>12</v>
      </c>
      <c r="B529" s="2" t="s">
        <v>724</v>
      </c>
      <c r="C529">
        <f t="shared" si="72"/>
        <v>2023</v>
      </c>
      <c r="D529" s="2" t="s">
        <v>14</v>
      </c>
      <c r="E529" s="3" t="s">
        <v>15</v>
      </c>
      <c r="F529" t="str">
        <f t="shared" si="73"/>
        <v>73</v>
      </c>
      <c r="G529" s="2" t="s">
        <v>725</v>
      </c>
      <c r="H529" t="str">
        <f t="shared" si="74"/>
        <v xml:space="preserve">STAINLESS </v>
      </c>
      <c r="I529" t="str" cm="1">
        <f t="array" ref="I529">IFERROR(INDEX(_xlfn.TEXTSPLIT(E529," "),1), "")</f>
        <v>73239990</v>
      </c>
      <c r="J529" t="s">
        <v>2870</v>
      </c>
      <c r="K529" t="str" cm="1">
        <f t="array" ref="K529">IF(ISERROR(SEARCH("QTY:", G529)), IF(ISERROR(SEARCH("TOTAL ", G529)), Raw [1]Data!N529, TRIM(MID(G529, SEARCH("TOTAL ", G529)+6, SEARCH(" ", G529&amp;" ", SEARCH("TOTAL ", G529)+6) - SEARCH("TOTAL ", G529) - 6))), TRIM(MID(G529, SEARCH("QTY:", G529)+4, SEARCH(" ", G529, SEARCH("QTY:", G529)+4) - SEARCH("QTY:", G529) - 4)))</f>
        <v/>
      </c>
      <c r="M529" t="str">
        <f t="shared" si="75"/>
        <v/>
      </c>
      <c r="N529">
        <f t="shared" si="76"/>
        <v>0</v>
      </c>
      <c r="O529" t="e" cm="1">
        <f t="array" ref="O529">IF(ISERROR(SEARCH("USD ", G529)), Raw [1]Data!S529, TRIM(MID(G529, SEARCH("USD ", G529)+4, SEARCH(" ", G529&amp;" ", SEARCH("USD ", G529)+4) - SEARCH("USD ", G529) - 4)))</f>
        <v>#NAME?</v>
      </c>
      <c r="P529" t="e">
        <f t="shared" si="77"/>
        <v>#NAME?</v>
      </c>
      <c r="Q529" t="e" cm="1">
        <f t="array" ref="Q529">Raw [1]Data!P529</f>
        <v>#NAME?</v>
      </c>
      <c r="R529" t="e" cm="1">
        <f t="array" ref="R529">Raw [1]Data!Q529</f>
        <v>#NAME?</v>
      </c>
      <c r="S529" t="e" cm="1">
        <f t="array" ref="S529">Raw [1]Data!T529</f>
        <v>#NAME?</v>
      </c>
      <c r="T529" t="e">
        <f t="shared" si="78"/>
        <v>#NAME?</v>
      </c>
      <c r="U529" t="e">
        <f t="shared" si="79"/>
        <v>#NAME?</v>
      </c>
      <c r="V529" t="str">
        <f t="shared" si="80"/>
        <v>Other</v>
      </c>
    </row>
    <row r="530" spans="1:22">
      <c r="A530" s="5" t="s">
        <v>12</v>
      </c>
      <c r="B530" s="2" t="s">
        <v>726</v>
      </c>
      <c r="C530">
        <f t="shared" si="72"/>
        <v>2023</v>
      </c>
      <c r="D530" s="2" t="s">
        <v>14</v>
      </c>
      <c r="E530" s="3" t="s">
        <v>15</v>
      </c>
      <c r="F530" t="str">
        <f t="shared" si="73"/>
        <v>73</v>
      </c>
      <c r="G530" s="2" t="s">
        <v>727</v>
      </c>
      <c r="H530" t="str">
        <f t="shared" si="74"/>
        <v xml:space="preserve">BCLR-3 </v>
      </c>
      <c r="I530" t="str" cm="1">
        <f t="array" ref="I530">IFERROR(INDEX(_xlfn.TEXTSPLIT(E530," "),1), "")</f>
        <v>73239990</v>
      </c>
      <c r="J530" t="s">
        <v>2779</v>
      </c>
      <c r="K530" t="str" cm="1">
        <f t="array" ref="K530">IF(ISERROR(SEARCH("QTY:", G530)), IF(ISERROR(SEARCH("TOTAL ", G530)), Raw [1]Data!N530, TRIM(MID(G530, SEARCH("TOTAL ", G530)+6, SEARCH(" ", G530&amp;" ", SEARCH("TOTAL ", G530)+6) - SEARCH("TOTAL ", G530) - 6))), TRIM(MID(G530, SEARCH("QTY:", G530)+4, SEARCH(" ", G530, SEARCH("QTY:", G530)+4) - SEARCH("QTY:", G530) - 4)))</f>
        <v/>
      </c>
      <c r="M530" t="str">
        <f t="shared" si="75"/>
        <v/>
      </c>
      <c r="N530">
        <f t="shared" si="76"/>
        <v>0</v>
      </c>
      <c r="O530" t="str" cm="1">
        <f t="array" ref="O530">IF(ISERROR(SEARCH("USD ", G530)), Raw [1]Data!S530, TRIM(MID(G530, SEARCH("USD ", G530)+4, SEARCH(" ", G530&amp;" ", SEARCH("USD ", G530)+4) - SEARCH("USD ", G530) - 4)))</f>
        <v>1.0650</v>
      </c>
      <c r="P530" t="e">
        <f t="shared" si="77"/>
        <v>#VALUE!</v>
      </c>
      <c r="Q530" t="e" cm="1">
        <f t="array" ref="Q530">Raw [1]Data!P530</f>
        <v>#NAME?</v>
      </c>
      <c r="R530" t="e" cm="1">
        <f t="array" ref="R530">Raw [1]Data!Q530</f>
        <v>#NAME?</v>
      </c>
      <c r="S530" t="e" cm="1">
        <f t="array" ref="S530">Raw [1]Data!T530</f>
        <v>#NAME?</v>
      </c>
      <c r="T530" t="e">
        <f t="shared" si="78"/>
        <v>#NAME?</v>
      </c>
      <c r="U530" t="e">
        <f t="shared" si="79"/>
        <v>#NAME?</v>
      </c>
      <c r="V530" t="str">
        <f t="shared" si="80"/>
        <v>Other</v>
      </c>
    </row>
    <row r="531" spans="1:22">
      <c r="A531" s="5" t="s">
        <v>12</v>
      </c>
      <c r="B531" s="2" t="s">
        <v>726</v>
      </c>
      <c r="C531">
        <f t="shared" si="72"/>
        <v>2023</v>
      </c>
      <c r="D531" s="2" t="s">
        <v>14</v>
      </c>
      <c r="E531" s="3" t="s">
        <v>15</v>
      </c>
      <c r="F531" t="str">
        <f t="shared" si="73"/>
        <v>73</v>
      </c>
      <c r="G531" s="2" t="s">
        <v>728</v>
      </c>
      <c r="H531" t="str">
        <f t="shared" si="74"/>
        <v xml:space="preserve">NP-20 </v>
      </c>
      <c r="I531" t="str" cm="1">
        <f t="array" ref="I531">IFERROR(INDEX(_xlfn.TEXTSPLIT(E531," "),1), "")</f>
        <v>73239990</v>
      </c>
      <c r="J531" t="s">
        <v>2779</v>
      </c>
      <c r="K531" t="str" cm="1">
        <f t="array" ref="K531">IF(ISERROR(SEARCH("QTY:", G531)), IF(ISERROR(SEARCH("TOTAL ", G531)), Raw [1]Data!N531, TRIM(MID(G531, SEARCH("TOTAL ", G531)+6, SEARCH(" ", G531&amp;" ", SEARCH("TOTAL ", G531)+6) - SEARCH("TOTAL ", G531) - 6))), TRIM(MID(G531, SEARCH("QTY:", G531)+4, SEARCH(" ", G531, SEARCH("QTY:", G531)+4) - SEARCH("QTY:", G531) - 4)))</f>
        <v/>
      </c>
      <c r="M531" t="str">
        <f t="shared" si="75"/>
        <v/>
      </c>
      <c r="N531">
        <f t="shared" si="76"/>
        <v>0</v>
      </c>
      <c r="O531" t="str" cm="1">
        <f t="array" ref="O531">IF(ISERROR(SEARCH("USD ", G531)), Raw [1]Data!S531, TRIM(MID(G531, SEARCH("USD ", G531)+4, SEARCH(" ", G531&amp;" ", SEARCH("USD ", G531)+4) - SEARCH("USD ", G531) - 4)))</f>
        <v>1.0050</v>
      </c>
      <c r="P531" t="e">
        <f t="shared" si="77"/>
        <v>#VALUE!</v>
      </c>
      <c r="Q531" t="e" cm="1">
        <f t="array" ref="Q531">Raw [1]Data!P531</f>
        <v>#NAME?</v>
      </c>
      <c r="R531" t="e" cm="1">
        <f t="array" ref="R531">Raw [1]Data!Q531</f>
        <v>#NAME?</v>
      </c>
      <c r="S531" t="e" cm="1">
        <f t="array" ref="S531">Raw [1]Data!T531</f>
        <v>#NAME?</v>
      </c>
      <c r="T531" t="e">
        <f t="shared" si="78"/>
        <v>#NAME?</v>
      </c>
      <c r="U531" t="e">
        <f t="shared" si="79"/>
        <v>#NAME?</v>
      </c>
      <c r="V531" t="str">
        <f t="shared" si="80"/>
        <v>Other</v>
      </c>
    </row>
    <row r="532" spans="1:22">
      <c r="A532" s="5" t="s">
        <v>12</v>
      </c>
      <c r="B532" s="2" t="s">
        <v>726</v>
      </c>
      <c r="C532">
        <f t="shared" si="72"/>
        <v>2023</v>
      </c>
      <c r="D532" s="2" t="s">
        <v>14</v>
      </c>
      <c r="E532" s="3" t="s">
        <v>15</v>
      </c>
      <c r="F532" t="str">
        <f t="shared" si="73"/>
        <v>73</v>
      </c>
      <c r="G532" s="2" t="s">
        <v>729</v>
      </c>
      <c r="H532" t="str">
        <f t="shared" si="74"/>
        <v xml:space="preserve">NP-21 </v>
      </c>
      <c r="I532" t="str" cm="1">
        <f t="array" ref="I532">IFERROR(INDEX(_xlfn.TEXTSPLIT(E532," "),1), "")</f>
        <v>73239990</v>
      </c>
      <c r="J532" t="s">
        <v>2779</v>
      </c>
      <c r="K532" t="str" cm="1">
        <f t="array" ref="K532">IF(ISERROR(SEARCH("QTY:", G532)), IF(ISERROR(SEARCH("TOTAL ", G532)), Raw [1]Data!N532, TRIM(MID(G532, SEARCH("TOTAL ", G532)+6, SEARCH(" ", G532&amp;" ", SEARCH("TOTAL ", G532)+6) - SEARCH("TOTAL ", G532) - 6))), TRIM(MID(G532, SEARCH("QTY:", G532)+4, SEARCH(" ", G532, SEARCH("QTY:", G532)+4) - SEARCH("QTY:", G532) - 4)))</f>
        <v/>
      </c>
      <c r="M532" t="str">
        <f t="shared" si="75"/>
        <v/>
      </c>
      <c r="N532">
        <f t="shared" si="76"/>
        <v>0</v>
      </c>
      <c r="O532" t="str" cm="1">
        <f t="array" ref="O532">IF(ISERROR(SEARCH("USD ", G532)), Raw [1]Data!S532, TRIM(MID(G532, SEARCH("USD ", G532)+4, SEARCH(" ", G532&amp;" ", SEARCH("USD ", G532)+4) - SEARCH("USD ", G532) - 4)))</f>
        <v>1.0042</v>
      </c>
      <c r="P532" t="e">
        <f t="shared" si="77"/>
        <v>#VALUE!</v>
      </c>
      <c r="Q532" t="e" cm="1">
        <f t="array" ref="Q532">Raw [1]Data!P532</f>
        <v>#NAME?</v>
      </c>
      <c r="R532" t="e" cm="1">
        <f t="array" ref="R532">Raw [1]Data!Q532</f>
        <v>#NAME?</v>
      </c>
      <c r="S532" t="e" cm="1">
        <f t="array" ref="S532">Raw [1]Data!T532</f>
        <v>#NAME?</v>
      </c>
      <c r="T532" t="e">
        <f t="shared" si="78"/>
        <v>#NAME?</v>
      </c>
      <c r="U532" t="e">
        <f t="shared" si="79"/>
        <v>#NAME?</v>
      </c>
      <c r="V532" t="str">
        <f t="shared" si="80"/>
        <v>Other</v>
      </c>
    </row>
    <row r="533" spans="1:22">
      <c r="A533" s="5" t="s">
        <v>12</v>
      </c>
      <c r="B533" s="2" t="s">
        <v>726</v>
      </c>
      <c r="C533">
        <f t="shared" si="72"/>
        <v>2023</v>
      </c>
      <c r="D533" s="2" t="s">
        <v>14</v>
      </c>
      <c r="E533" s="3" t="s">
        <v>15</v>
      </c>
      <c r="F533" t="str">
        <f t="shared" si="73"/>
        <v>73</v>
      </c>
      <c r="G533" s="2" t="s">
        <v>730</v>
      </c>
      <c r="H533" t="str">
        <f t="shared" si="74"/>
        <v xml:space="preserve">AM-398 </v>
      </c>
      <c r="I533" t="str" cm="1">
        <f t="array" ref="I533">IFERROR(INDEX(_xlfn.TEXTSPLIT(E533," "),1), "")</f>
        <v>73239990</v>
      </c>
      <c r="J533" t="s">
        <v>2779</v>
      </c>
      <c r="K533" t="str" cm="1">
        <f t="array" ref="K533">IF(ISERROR(SEARCH("QTY:", G533)), IF(ISERROR(SEARCH("TOTAL ", G533)), Raw [1]Data!N533, TRIM(MID(G533, SEARCH("TOTAL ", G533)+6, SEARCH(" ", G533&amp;" ", SEARCH("TOTAL ", G533)+6) - SEARCH("TOTAL ", G533) - 6))), TRIM(MID(G533, SEARCH("QTY:", G533)+4, SEARCH(" ", G533, SEARCH("QTY:", G533)+4) - SEARCH("QTY:", G533) - 4)))</f>
        <v/>
      </c>
      <c r="M533" t="str">
        <f t="shared" si="75"/>
        <v/>
      </c>
      <c r="N533">
        <f t="shared" si="76"/>
        <v>0</v>
      </c>
      <c r="O533" t="e" cm="1">
        <f t="array" ref="O533">IF(ISERROR(SEARCH("USD ", G533)), Raw [1]Data!S533, TRIM(MID(G533, SEARCH("USD ", G533)+4, SEARCH(" ", G533&amp;" ", SEARCH("USD ", G533)+4) - SEARCH("USD ", G533) - 4)))</f>
        <v>#NAME?</v>
      </c>
      <c r="P533" t="e">
        <f t="shared" si="77"/>
        <v>#NAME?</v>
      </c>
      <c r="Q533" t="e" cm="1">
        <f t="array" ref="Q533">Raw [1]Data!P533</f>
        <v>#NAME?</v>
      </c>
      <c r="R533" t="e" cm="1">
        <f t="array" ref="R533">Raw [1]Data!Q533</f>
        <v>#NAME?</v>
      </c>
      <c r="S533" t="e" cm="1">
        <f t="array" ref="S533">Raw [1]Data!T533</f>
        <v>#NAME?</v>
      </c>
      <c r="T533" t="e">
        <f t="shared" si="78"/>
        <v>#NAME?</v>
      </c>
      <c r="U533" t="e">
        <f t="shared" si="79"/>
        <v>#NAME?</v>
      </c>
      <c r="V533" t="str">
        <f t="shared" si="80"/>
        <v>Other</v>
      </c>
    </row>
    <row r="534" spans="1:22">
      <c r="A534" s="5" t="s">
        <v>12</v>
      </c>
      <c r="B534" s="2" t="s">
        <v>731</v>
      </c>
      <c r="C534">
        <f t="shared" si="72"/>
        <v>2023</v>
      </c>
      <c r="D534" s="2" t="s">
        <v>14</v>
      </c>
      <c r="E534" s="3" t="s">
        <v>15</v>
      </c>
      <c r="F534" t="str">
        <f t="shared" si="73"/>
        <v>73</v>
      </c>
      <c r="G534" s="2" t="s">
        <v>732</v>
      </c>
      <c r="H534" t="str">
        <f t="shared" si="74"/>
        <v xml:space="preserve">SS </v>
      </c>
      <c r="I534" t="str" cm="1">
        <f t="array" ref="I534">IFERROR(INDEX(_xlfn.TEXTSPLIT(E534," "),1), "")</f>
        <v>73239990</v>
      </c>
      <c r="J534" t="s">
        <v>2872</v>
      </c>
      <c r="K534" t="str" cm="1">
        <f t="array" ref="K534">IF(ISERROR(SEARCH("QTY:", G534)), IF(ISERROR(SEARCH("TOTAL ", G534)), Raw [1]Data!N534, TRIM(MID(G534, SEARCH("TOTAL ", G534)+6, SEARCH(" ", G534&amp;" ", SEARCH("TOTAL ", G534)+6) - SEARCH("TOTAL ", G534) - 6))), TRIM(MID(G534, SEARCH("QTY:", G534)+4, SEARCH(" ", G534, SEARCH("QTY:", G534)+4) - SEARCH("QTY:", G534) - 4)))</f>
        <v/>
      </c>
      <c r="M534" t="str">
        <f t="shared" si="75"/>
        <v/>
      </c>
      <c r="N534">
        <f t="shared" si="76"/>
        <v>0</v>
      </c>
      <c r="O534" t="e" cm="1">
        <f t="array" ref="O534">IF(ISERROR(SEARCH("USD ", G534)), Raw [1]Data!S534, TRIM(MID(G534, SEARCH("USD ", G534)+4, SEARCH(" ", G534&amp;" ", SEARCH("USD ", G534)+4) - SEARCH("USD ", G534) - 4)))</f>
        <v>#NAME?</v>
      </c>
      <c r="P534" t="e">
        <f t="shared" si="77"/>
        <v>#NAME?</v>
      </c>
      <c r="Q534" t="e" cm="1">
        <f t="array" ref="Q534">Raw [1]Data!P534</f>
        <v>#NAME?</v>
      </c>
      <c r="R534" t="e" cm="1">
        <f t="array" ref="R534">Raw [1]Data!Q534</f>
        <v>#NAME?</v>
      </c>
      <c r="S534" t="e" cm="1">
        <f t="array" ref="S534">Raw [1]Data!T534</f>
        <v>#NAME?</v>
      </c>
      <c r="T534" t="e">
        <f t="shared" si="78"/>
        <v>#NAME?</v>
      </c>
      <c r="U534" t="e">
        <f t="shared" si="79"/>
        <v>#NAME?</v>
      </c>
      <c r="V534" t="str">
        <f t="shared" si="80"/>
        <v>Other</v>
      </c>
    </row>
    <row r="535" spans="1:22">
      <c r="A535" s="5" t="s">
        <v>12</v>
      </c>
      <c r="B535" s="2" t="s">
        <v>731</v>
      </c>
      <c r="C535">
        <f t="shared" si="72"/>
        <v>2023</v>
      </c>
      <c r="D535" s="2" t="s">
        <v>14</v>
      </c>
      <c r="E535" s="3" t="s">
        <v>18</v>
      </c>
      <c r="F535" t="str">
        <f t="shared" si="73"/>
        <v>73</v>
      </c>
      <c r="G535" s="2" t="s">
        <v>733</v>
      </c>
      <c r="H535" t="str">
        <f t="shared" si="74"/>
        <v xml:space="preserve">STEEL </v>
      </c>
      <c r="I535" t="str" cm="1">
        <f t="array" ref="I535">IFERROR(INDEX(_xlfn.TEXTSPLIT(E535," "),1), "")</f>
        <v>73231000</v>
      </c>
      <c r="J535" t="s">
        <v>2795</v>
      </c>
      <c r="K535" t="str" cm="1">
        <f t="array" ref="K535">IF(ISERROR(SEARCH("QTY:", G535)), IF(ISERROR(SEARCH("TOTAL ", G535)), Raw [1]Data!N535, TRIM(MID(G535, SEARCH("TOTAL ", G535)+6, SEARCH(" ", G535&amp;" ", SEARCH("TOTAL ", G535)+6) - SEARCH("TOTAL ", G535) - 6))), TRIM(MID(G535, SEARCH("QTY:", G535)+4, SEARCH(" ", G535, SEARCH("QTY:", G535)+4) - SEARCH("QTY:", G535) - 4)))</f>
        <v/>
      </c>
      <c r="M535" t="str">
        <f t="shared" si="75"/>
        <v/>
      </c>
      <c r="N535">
        <f t="shared" si="76"/>
        <v>0</v>
      </c>
      <c r="O535" t="e" cm="1">
        <f t="array" ref="O535">IF(ISERROR(SEARCH("USD ", G535)), Raw [1]Data!S535, TRIM(MID(G535, SEARCH("USD ", G535)+4, SEARCH(" ", G535&amp;" ", SEARCH("USD ", G535)+4) - SEARCH("USD ", G535) - 4)))</f>
        <v>#NAME?</v>
      </c>
      <c r="P535" t="e">
        <f t="shared" si="77"/>
        <v>#NAME?</v>
      </c>
      <c r="Q535" t="e" cm="1">
        <f t="array" ref="Q535">Raw [1]Data!P535</f>
        <v>#NAME?</v>
      </c>
      <c r="R535" t="e" cm="1">
        <f t="array" ref="R535">Raw [1]Data!Q535</f>
        <v>#NAME?</v>
      </c>
      <c r="S535" t="e" cm="1">
        <f t="array" ref="S535">Raw [1]Data!T535</f>
        <v>#NAME?</v>
      </c>
      <c r="T535" t="e">
        <f t="shared" si="78"/>
        <v>#NAME?</v>
      </c>
      <c r="U535" t="e">
        <f t="shared" si="79"/>
        <v>#NAME?</v>
      </c>
      <c r="V535" t="str">
        <f t="shared" si="80"/>
        <v>Other</v>
      </c>
    </row>
    <row r="536" spans="1:22">
      <c r="A536" s="5" t="s">
        <v>12</v>
      </c>
      <c r="B536" s="2" t="s">
        <v>734</v>
      </c>
      <c r="C536">
        <f t="shared" si="72"/>
        <v>2023</v>
      </c>
      <c r="D536" s="2" t="s">
        <v>14</v>
      </c>
      <c r="E536" s="3" t="s">
        <v>15</v>
      </c>
      <c r="F536" t="str">
        <f t="shared" si="73"/>
        <v>73</v>
      </c>
      <c r="G536" s="2" t="s">
        <v>735</v>
      </c>
      <c r="H536" t="str">
        <f t="shared" si="74"/>
        <v xml:space="preserve">AM-456 </v>
      </c>
      <c r="I536" t="str" cm="1">
        <f t="array" ref="I536">IFERROR(INDEX(_xlfn.TEXTSPLIT(E536," "),1), "")</f>
        <v>73239990</v>
      </c>
      <c r="J536" t="s">
        <v>2779</v>
      </c>
      <c r="K536" t="str" cm="1">
        <f t="array" ref="K536">IF(ISERROR(SEARCH("QTY:", G536)), IF(ISERROR(SEARCH("TOTAL ", G536)), Raw [1]Data!N536, TRIM(MID(G536, SEARCH("TOTAL ", G536)+6, SEARCH(" ", G536&amp;" ", SEARCH("TOTAL ", G536)+6) - SEARCH("TOTAL ", G536) - 6))), TRIM(MID(G536, SEARCH("QTY:", G536)+4, SEARCH(" ", G536, SEARCH("QTY:", G536)+4) - SEARCH("QTY:", G536) - 4)))</f>
        <v/>
      </c>
      <c r="M536" t="str">
        <f t="shared" si="75"/>
        <v/>
      </c>
      <c r="N536">
        <f t="shared" si="76"/>
        <v>0</v>
      </c>
      <c r="O536" t="str" cm="1">
        <f t="array" ref="O536">IF(ISERROR(SEARCH("USD ", G536)), Raw [1]Data!S536, TRIM(MID(G536, SEARCH("USD ", G536)+4, SEARCH(" ", G536&amp;" ", SEARCH("USD ", G536)+4) - SEARCH("USD ", G536) - 4)))</f>
        <v>1.076</v>
      </c>
      <c r="P536" t="e">
        <f t="shared" si="77"/>
        <v>#VALUE!</v>
      </c>
      <c r="Q536" t="e" cm="1">
        <f t="array" ref="Q536">Raw [1]Data!P536</f>
        <v>#NAME?</v>
      </c>
      <c r="R536" t="e" cm="1">
        <f t="array" ref="R536">Raw [1]Data!Q536</f>
        <v>#NAME?</v>
      </c>
      <c r="S536" t="e" cm="1">
        <f t="array" ref="S536">Raw [1]Data!T536</f>
        <v>#NAME?</v>
      </c>
      <c r="T536" t="e">
        <f t="shared" si="78"/>
        <v>#NAME?</v>
      </c>
      <c r="U536" t="e">
        <f t="shared" si="79"/>
        <v>#NAME?</v>
      </c>
      <c r="V536" t="str">
        <f t="shared" si="80"/>
        <v>Other</v>
      </c>
    </row>
    <row r="537" spans="1:22">
      <c r="A537" s="5" t="s">
        <v>12</v>
      </c>
      <c r="B537" s="2" t="s">
        <v>734</v>
      </c>
      <c r="C537">
        <f t="shared" si="72"/>
        <v>2023</v>
      </c>
      <c r="D537" s="2" t="s">
        <v>14</v>
      </c>
      <c r="E537" s="3" t="s">
        <v>15</v>
      </c>
      <c r="F537" t="str">
        <f t="shared" si="73"/>
        <v>73</v>
      </c>
      <c r="G537" s="2" t="s">
        <v>736</v>
      </c>
      <c r="H537" t="str">
        <f t="shared" si="74"/>
        <v xml:space="preserve">NP-21 </v>
      </c>
      <c r="I537" t="str" cm="1">
        <f t="array" ref="I537">IFERROR(INDEX(_xlfn.TEXTSPLIT(E537," "),1), "")</f>
        <v>73239990</v>
      </c>
      <c r="J537" t="s">
        <v>2779</v>
      </c>
      <c r="K537" t="str" cm="1">
        <f t="array" ref="K537">IF(ISERROR(SEARCH("QTY:", G537)), IF(ISERROR(SEARCH("TOTAL ", G537)), Raw [1]Data!N537, TRIM(MID(G537, SEARCH("TOTAL ", G537)+6, SEARCH(" ", G537&amp;" ", SEARCH("TOTAL ", G537)+6) - SEARCH("TOTAL ", G537) - 6))), TRIM(MID(G537, SEARCH("QTY:", G537)+4, SEARCH(" ", G537, SEARCH("QTY:", G537)+4) - SEARCH("QTY:", G537) - 4)))</f>
        <v/>
      </c>
      <c r="M537" t="str">
        <f t="shared" si="75"/>
        <v/>
      </c>
      <c r="N537">
        <f t="shared" si="76"/>
        <v>0</v>
      </c>
      <c r="O537" t="str" cm="1">
        <f t="array" ref="O537">IF(ISERROR(SEARCH("USD ", G537)), Raw [1]Data!S537, TRIM(MID(G537, SEARCH("USD ", G537)+4, SEARCH(" ", G537&amp;" ", SEARCH("USD ", G537)+4) - SEARCH("USD ", G537) - 4)))</f>
        <v>1.00</v>
      </c>
      <c r="P537" t="e">
        <f t="shared" si="77"/>
        <v>#VALUE!</v>
      </c>
      <c r="Q537" t="e" cm="1">
        <f t="array" ref="Q537">Raw [1]Data!P537</f>
        <v>#NAME?</v>
      </c>
      <c r="R537" t="e" cm="1">
        <f t="array" ref="R537">Raw [1]Data!Q537</f>
        <v>#NAME?</v>
      </c>
      <c r="S537" t="e" cm="1">
        <f t="array" ref="S537">Raw [1]Data!T537</f>
        <v>#NAME?</v>
      </c>
      <c r="T537" t="e">
        <f t="shared" si="78"/>
        <v>#NAME?</v>
      </c>
      <c r="U537" t="e">
        <f t="shared" si="79"/>
        <v>#NAME?</v>
      </c>
      <c r="V537" t="str">
        <f t="shared" si="80"/>
        <v>Other</v>
      </c>
    </row>
    <row r="538" spans="1:22">
      <c r="A538" s="5" t="s">
        <v>12</v>
      </c>
      <c r="B538" s="2" t="s">
        <v>734</v>
      </c>
      <c r="C538">
        <f t="shared" si="72"/>
        <v>2023</v>
      </c>
      <c r="D538" s="2" t="s">
        <v>14</v>
      </c>
      <c r="E538" s="3" t="s">
        <v>15</v>
      </c>
      <c r="F538" t="str">
        <f t="shared" si="73"/>
        <v>73</v>
      </c>
      <c r="G538" s="2" t="s">
        <v>737</v>
      </c>
      <c r="H538" t="str">
        <f t="shared" si="74"/>
        <v xml:space="preserve">NP-20 </v>
      </c>
      <c r="I538" t="str" cm="1">
        <f t="array" ref="I538">IFERROR(INDEX(_xlfn.TEXTSPLIT(E538," "),1), "")</f>
        <v>73239990</v>
      </c>
      <c r="J538" t="s">
        <v>2779</v>
      </c>
      <c r="K538" t="str" cm="1">
        <f t="array" ref="K538">IF(ISERROR(SEARCH("QTY:", G538)), IF(ISERROR(SEARCH("TOTAL ", G538)), Raw [1]Data!N538, TRIM(MID(G538, SEARCH("TOTAL ", G538)+6, SEARCH(" ", G538&amp;" ", SEARCH("TOTAL ", G538)+6) - SEARCH("TOTAL ", G538) - 6))), TRIM(MID(G538, SEARCH("QTY:", G538)+4, SEARCH(" ", G538, SEARCH("QTY:", G538)+4) - SEARCH("QTY:", G538) - 4)))</f>
        <v/>
      </c>
      <c r="M538" t="str">
        <f t="shared" si="75"/>
        <v/>
      </c>
      <c r="N538">
        <f t="shared" si="76"/>
        <v>0</v>
      </c>
      <c r="O538" t="str" cm="1">
        <f t="array" ref="O538">IF(ISERROR(SEARCH("USD ", G538)), Raw [1]Data!S538, TRIM(MID(G538, SEARCH("USD ", G538)+4, SEARCH(" ", G538&amp;" ", SEARCH("USD ", G538)+4) - SEARCH("USD ", G538) - 4)))</f>
        <v>1.005</v>
      </c>
      <c r="P538" t="e">
        <f t="shared" si="77"/>
        <v>#VALUE!</v>
      </c>
      <c r="Q538" t="e" cm="1">
        <f t="array" ref="Q538">Raw [1]Data!P538</f>
        <v>#NAME?</v>
      </c>
      <c r="R538" t="e" cm="1">
        <f t="array" ref="R538">Raw [1]Data!Q538</f>
        <v>#NAME?</v>
      </c>
      <c r="S538" t="e" cm="1">
        <f t="array" ref="S538">Raw [1]Data!T538</f>
        <v>#NAME?</v>
      </c>
      <c r="T538" t="e">
        <f t="shared" si="78"/>
        <v>#NAME?</v>
      </c>
      <c r="U538" t="e">
        <f t="shared" si="79"/>
        <v>#NAME?</v>
      </c>
      <c r="V538" t="str">
        <f t="shared" si="80"/>
        <v>Other</v>
      </c>
    </row>
    <row r="539" spans="1:22">
      <c r="A539" s="5" t="s">
        <v>12</v>
      </c>
      <c r="B539" s="2" t="s">
        <v>734</v>
      </c>
      <c r="C539">
        <f t="shared" si="72"/>
        <v>2023</v>
      </c>
      <c r="D539" s="2" t="s">
        <v>14</v>
      </c>
      <c r="E539" s="3" t="s">
        <v>15</v>
      </c>
      <c r="F539" t="str">
        <f t="shared" si="73"/>
        <v>73</v>
      </c>
      <c r="G539" s="2" t="s">
        <v>738</v>
      </c>
      <c r="H539" t="str">
        <f t="shared" si="74"/>
        <v xml:space="preserve">BCLR-3 </v>
      </c>
      <c r="I539" t="str" cm="1">
        <f t="array" ref="I539">IFERROR(INDEX(_xlfn.TEXTSPLIT(E539," "),1), "")</f>
        <v>73239990</v>
      </c>
      <c r="J539" t="s">
        <v>2779</v>
      </c>
      <c r="K539" t="str" cm="1">
        <f t="array" ref="K539">IF(ISERROR(SEARCH("QTY:", G539)), IF(ISERROR(SEARCH("TOTAL ", G539)), Raw [1]Data!N539, TRIM(MID(G539, SEARCH("TOTAL ", G539)+6, SEARCH(" ", G539&amp;" ", SEARCH("TOTAL ", G539)+6) - SEARCH("TOTAL ", G539) - 6))), TRIM(MID(G539, SEARCH("QTY:", G539)+4, SEARCH(" ", G539, SEARCH("QTY:", G539)+4) - SEARCH("QTY:", G539) - 4)))</f>
        <v/>
      </c>
      <c r="M539" t="str">
        <f t="shared" si="75"/>
        <v/>
      </c>
      <c r="N539">
        <f t="shared" si="76"/>
        <v>0</v>
      </c>
      <c r="O539" t="str" cm="1">
        <f t="array" ref="O539">IF(ISERROR(SEARCH("USD ", G539)), Raw [1]Data!S539, TRIM(MID(G539, SEARCH("USD ", G539)+4, SEARCH(" ", G539&amp;" ", SEARCH("USD ", G539)+4) - SEARCH("USD ", G539) - 4)))</f>
        <v>1.065</v>
      </c>
      <c r="P539" t="e">
        <f t="shared" si="77"/>
        <v>#VALUE!</v>
      </c>
      <c r="Q539" t="e" cm="1">
        <f t="array" ref="Q539">Raw [1]Data!P539</f>
        <v>#NAME?</v>
      </c>
      <c r="R539" t="e" cm="1">
        <f t="array" ref="R539">Raw [1]Data!Q539</f>
        <v>#NAME?</v>
      </c>
      <c r="S539" t="e" cm="1">
        <f t="array" ref="S539">Raw [1]Data!T539</f>
        <v>#NAME?</v>
      </c>
      <c r="T539" t="e">
        <f t="shared" si="78"/>
        <v>#NAME?</v>
      </c>
      <c r="U539" t="e">
        <f t="shared" si="79"/>
        <v>#NAME?</v>
      </c>
      <c r="V539" t="str">
        <f t="shared" si="80"/>
        <v>Other</v>
      </c>
    </row>
    <row r="540" spans="1:22">
      <c r="A540" s="5" t="s">
        <v>12</v>
      </c>
      <c r="B540" s="2" t="s">
        <v>734</v>
      </c>
      <c r="C540">
        <f t="shared" si="72"/>
        <v>2023</v>
      </c>
      <c r="D540" s="2" t="s">
        <v>14</v>
      </c>
      <c r="E540" s="3" t="s">
        <v>15</v>
      </c>
      <c r="F540" t="str">
        <f t="shared" si="73"/>
        <v>73</v>
      </c>
      <c r="G540" s="2" t="s">
        <v>739</v>
      </c>
      <c r="H540" t="str">
        <f t="shared" si="74"/>
        <v xml:space="preserve">AM-457 </v>
      </c>
      <c r="I540" t="str" cm="1">
        <f t="array" ref="I540">IFERROR(INDEX(_xlfn.TEXTSPLIT(E540," "),1), "")</f>
        <v>73239990</v>
      </c>
      <c r="J540" t="s">
        <v>2779</v>
      </c>
      <c r="K540" t="str" cm="1">
        <f t="array" ref="K540">IF(ISERROR(SEARCH("QTY:", G540)), IF(ISERROR(SEARCH("TOTAL ", G540)), Raw [1]Data!N540, TRIM(MID(G540, SEARCH("TOTAL ", G540)+6, SEARCH(" ", G540&amp;" ", SEARCH("TOTAL ", G540)+6) - SEARCH("TOTAL ", G540) - 6))), TRIM(MID(G540, SEARCH("QTY:", G540)+4, SEARCH(" ", G540, SEARCH("QTY:", G540)+4) - SEARCH("QTY:", G540) - 4)))</f>
        <v/>
      </c>
      <c r="M540" t="str">
        <f t="shared" si="75"/>
        <v/>
      </c>
      <c r="N540">
        <f t="shared" si="76"/>
        <v>0</v>
      </c>
      <c r="O540" t="str" cm="1">
        <f t="array" ref="O540">IF(ISERROR(SEARCH("USD ", G540)), Raw [1]Data!S540, TRIM(MID(G540, SEARCH("USD ", G540)+4, SEARCH(" ", G540&amp;" ", SEARCH("USD ", G540)+4) - SEARCH("USD ", G540) - 4)))</f>
        <v>1.032</v>
      </c>
      <c r="P540" t="e">
        <f t="shared" si="77"/>
        <v>#VALUE!</v>
      </c>
      <c r="Q540" t="e" cm="1">
        <f t="array" ref="Q540">Raw [1]Data!P540</f>
        <v>#NAME?</v>
      </c>
      <c r="R540" t="e" cm="1">
        <f t="array" ref="R540">Raw [1]Data!Q540</f>
        <v>#NAME?</v>
      </c>
      <c r="S540" t="e" cm="1">
        <f t="array" ref="S540">Raw [1]Data!T540</f>
        <v>#NAME?</v>
      </c>
      <c r="T540" t="e">
        <f t="shared" si="78"/>
        <v>#NAME?</v>
      </c>
      <c r="U540" t="e">
        <f t="shared" si="79"/>
        <v>#NAME?</v>
      </c>
      <c r="V540" t="str">
        <f t="shared" si="80"/>
        <v>Other</v>
      </c>
    </row>
    <row r="541" spans="1:22">
      <c r="A541" s="5" t="s">
        <v>12</v>
      </c>
      <c r="B541" s="2" t="s">
        <v>734</v>
      </c>
      <c r="C541">
        <f t="shared" si="72"/>
        <v>2023</v>
      </c>
      <c r="D541" s="2" t="s">
        <v>14</v>
      </c>
      <c r="E541" s="3" t="s">
        <v>89</v>
      </c>
      <c r="F541" t="str">
        <f t="shared" si="73"/>
        <v>73</v>
      </c>
      <c r="G541" s="2" t="s">
        <v>740</v>
      </c>
      <c r="H541" t="str">
        <f t="shared" si="74"/>
        <v xml:space="preserve">NON </v>
      </c>
      <c r="I541" t="str" cm="1">
        <f t="array" ref="I541">IFERROR(INDEX(_xlfn.TEXTSPLIT(E541," "),1), "")</f>
        <v>73239390</v>
      </c>
      <c r="J541" t="s">
        <v>2846</v>
      </c>
      <c r="K541" t="str" cm="1">
        <f t="array" ref="K541">IF(ISERROR(SEARCH("QTY:", G541)), IF(ISERROR(SEARCH("TOTAL ", G541)), Raw [1]Data!N541, TRIM(MID(G541, SEARCH("TOTAL ", G541)+6, SEARCH(" ", G541&amp;" ", SEARCH("TOTAL ", G541)+6) - SEARCH("TOTAL ", G541) - 6))), TRIM(MID(G541, SEARCH("QTY:", G541)+4, SEARCH(" ", G541, SEARCH("QTY:", G541)+4) - SEARCH("QTY:", G541) - 4)))</f>
        <v/>
      </c>
      <c r="M541" t="str">
        <f t="shared" si="75"/>
        <v/>
      </c>
      <c r="N541">
        <f t="shared" si="76"/>
        <v>0</v>
      </c>
      <c r="O541" t="str" cm="1">
        <f t="array" ref="O541">IF(ISERROR(SEARCH("USD ", G541)), Raw [1]Data!S541, TRIM(MID(G541, SEARCH("USD ", G541)+4, SEARCH(" ", G541&amp;" ", SEARCH("USD ", G541)+4) - SEARCH("USD ", G541) - 4)))</f>
        <v>0.566</v>
      </c>
      <c r="P541" t="e">
        <f t="shared" si="77"/>
        <v>#VALUE!</v>
      </c>
      <c r="Q541" t="e" cm="1">
        <f t="array" ref="Q541">Raw [1]Data!P541</f>
        <v>#NAME?</v>
      </c>
      <c r="R541" t="e" cm="1">
        <f t="array" ref="R541">Raw [1]Data!Q541</f>
        <v>#NAME?</v>
      </c>
      <c r="S541" t="e" cm="1">
        <f t="array" ref="S541">Raw [1]Data!T541</f>
        <v>#NAME?</v>
      </c>
      <c r="T541" t="e">
        <f t="shared" si="78"/>
        <v>#NAME?</v>
      </c>
      <c r="U541" t="e">
        <f t="shared" si="79"/>
        <v>#NAME?</v>
      </c>
      <c r="V541" t="str">
        <f t="shared" si="80"/>
        <v>Other</v>
      </c>
    </row>
    <row r="542" spans="1:22">
      <c r="A542" s="5" t="s">
        <v>12</v>
      </c>
      <c r="B542" s="2" t="s">
        <v>734</v>
      </c>
      <c r="C542">
        <f t="shared" si="72"/>
        <v>2023</v>
      </c>
      <c r="D542" s="2" t="s">
        <v>14</v>
      </c>
      <c r="E542" s="3" t="s">
        <v>15</v>
      </c>
      <c r="F542" t="str">
        <f t="shared" si="73"/>
        <v>73</v>
      </c>
      <c r="G542" s="2" t="s">
        <v>741</v>
      </c>
      <c r="H542" t="str">
        <f t="shared" si="74"/>
        <v xml:space="preserve">AM-459 </v>
      </c>
      <c r="I542" t="str" cm="1">
        <f t="array" ref="I542">IFERROR(INDEX(_xlfn.TEXTSPLIT(E542," "),1), "")</f>
        <v>73239990</v>
      </c>
      <c r="J542" t="s">
        <v>2779</v>
      </c>
      <c r="K542" t="str" cm="1">
        <f t="array" ref="K542">IF(ISERROR(SEARCH("QTY:", G542)), IF(ISERROR(SEARCH("TOTAL ", G542)), Raw [1]Data!N542, TRIM(MID(G542, SEARCH("TOTAL ", G542)+6, SEARCH(" ", G542&amp;" ", SEARCH("TOTAL ", G542)+6) - SEARCH("TOTAL ", G542) - 6))), TRIM(MID(G542, SEARCH("QTY:", G542)+4, SEARCH(" ", G542, SEARCH("QTY:", G542)+4) - SEARCH("QTY:", G542) - 4)))</f>
        <v/>
      </c>
      <c r="M542" t="str">
        <f t="shared" si="75"/>
        <v/>
      </c>
      <c r="N542">
        <f t="shared" si="76"/>
        <v>0</v>
      </c>
      <c r="O542" t="str" cm="1">
        <f t="array" ref="O542">IF(ISERROR(SEARCH("USD ", G542)), Raw [1]Data!S542, TRIM(MID(G542, SEARCH("USD ", G542)+4, SEARCH(" ", G542&amp;" ", SEARCH("USD ", G542)+4) - SEARCH("USD ", G542) - 4)))</f>
        <v>1.083</v>
      </c>
      <c r="P542" t="e">
        <f t="shared" si="77"/>
        <v>#VALUE!</v>
      </c>
      <c r="Q542" t="e" cm="1">
        <f t="array" ref="Q542">Raw [1]Data!P542</f>
        <v>#NAME?</v>
      </c>
      <c r="R542" t="e" cm="1">
        <f t="array" ref="R542">Raw [1]Data!Q542</f>
        <v>#NAME?</v>
      </c>
      <c r="S542" t="e" cm="1">
        <f t="array" ref="S542">Raw [1]Data!T542</f>
        <v>#NAME?</v>
      </c>
      <c r="T542" t="e">
        <f t="shared" si="78"/>
        <v>#NAME?</v>
      </c>
      <c r="U542" t="e">
        <f t="shared" si="79"/>
        <v>#NAME?</v>
      </c>
      <c r="V542" t="str">
        <f t="shared" si="80"/>
        <v>Other</v>
      </c>
    </row>
    <row r="543" spans="1:22">
      <c r="A543" s="5" t="s">
        <v>12</v>
      </c>
      <c r="B543" s="2" t="s">
        <v>734</v>
      </c>
      <c r="C543">
        <f t="shared" si="72"/>
        <v>2023</v>
      </c>
      <c r="D543" s="2" t="s">
        <v>14</v>
      </c>
      <c r="E543" s="3" t="s">
        <v>89</v>
      </c>
      <c r="F543" t="str">
        <f t="shared" si="73"/>
        <v>73</v>
      </c>
      <c r="G543" s="2" t="s">
        <v>742</v>
      </c>
      <c r="H543" t="str">
        <f t="shared" si="74"/>
        <v xml:space="preserve">NON </v>
      </c>
      <c r="I543" t="str" cm="1">
        <f t="array" ref="I543">IFERROR(INDEX(_xlfn.TEXTSPLIT(E543," "),1), "")</f>
        <v>73239390</v>
      </c>
      <c r="J543" t="s">
        <v>2848</v>
      </c>
      <c r="K543" t="str" cm="1">
        <f t="array" ref="K543">IF(ISERROR(SEARCH("QTY:", G543)), IF(ISERROR(SEARCH("TOTAL ", G543)), Raw [1]Data!N543, TRIM(MID(G543, SEARCH("TOTAL ", G543)+6, SEARCH(" ", G543&amp;" ", SEARCH("TOTAL ", G543)+6) - SEARCH("TOTAL ", G543) - 6))), TRIM(MID(G543, SEARCH("QTY:", G543)+4, SEARCH(" ", G543, SEARCH("QTY:", G543)+4) - SEARCH("QTY:", G543) - 4)))</f>
        <v/>
      </c>
      <c r="M543" t="str">
        <f t="shared" si="75"/>
        <v/>
      </c>
      <c r="N543">
        <f t="shared" si="76"/>
        <v>0</v>
      </c>
      <c r="O543" t="str" cm="1">
        <f t="array" ref="O543">IF(ISERROR(SEARCH("USD ", G543)), Raw [1]Data!S543, TRIM(MID(G543, SEARCH("USD ", G543)+4, SEARCH(" ", G543&amp;" ", SEARCH("USD ", G543)+4) - SEARCH("USD ", G543) - 4)))</f>
        <v>0.497</v>
      </c>
      <c r="P543" t="e">
        <f t="shared" si="77"/>
        <v>#VALUE!</v>
      </c>
      <c r="Q543" t="e" cm="1">
        <f t="array" ref="Q543">Raw [1]Data!P543</f>
        <v>#NAME?</v>
      </c>
      <c r="R543" t="e" cm="1">
        <f t="array" ref="R543">Raw [1]Data!Q543</f>
        <v>#NAME?</v>
      </c>
      <c r="S543" t="e" cm="1">
        <f t="array" ref="S543">Raw [1]Data!T543</f>
        <v>#NAME?</v>
      </c>
      <c r="T543" t="e">
        <f t="shared" si="78"/>
        <v>#NAME?</v>
      </c>
      <c r="U543" t="e">
        <f t="shared" si="79"/>
        <v>#NAME?</v>
      </c>
      <c r="V543" t="str">
        <f t="shared" si="80"/>
        <v>Other</v>
      </c>
    </row>
    <row r="544" spans="1:22">
      <c r="A544" s="5" t="s">
        <v>12</v>
      </c>
      <c r="B544" s="2" t="s">
        <v>743</v>
      </c>
      <c r="C544">
        <f t="shared" si="72"/>
        <v>2023</v>
      </c>
      <c r="D544" s="2" t="s">
        <v>14</v>
      </c>
      <c r="E544" s="3" t="s">
        <v>15</v>
      </c>
      <c r="F544" t="str">
        <f t="shared" si="73"/>
        <v>73</v>
      </c>
      <c r="G544" s="2" t="s">
        <v>744</v>
      </c>
      <c r="H544" t="str">
        <f t="shared" si="74"/>
        <v xml:space="preserve">STEEL </v>
      </c>
      <c r="I544" t="str" cm="1">
        <f t="array" ref="I544">IFERROR(INDEX(_xlfn.TEXTSPLIT(E544," "),1), "")</f>
        <v>73239990</v>
      </c>
      <c r="J544" t="s">
        <v>2798</v>
      </c>
      <c r="K544" t="str" cm="1">
        <f t="array" ref="K544">IF(ISERROR(SEARCH("QTY:", G544)), IF(ISERROR(SEARCH("TOTAL ", G544)), Raw [1]Data!N544, TRIM(MID(G544, SEARCH("TOTAL ", G544)+6, SEARCH(" ", G544&amp;" ", SEARCH("TOTAL ", G544)+6) - SEARCH("TOTAL ", G544) - 6))), TRIM(MID(G544, SEARCH("QTY:", G544)+4, SEARCH(" ", G544, SEARCH("QTY:", G544)+4) - SEARCH("QTY:", G544) - 4)))</f>
        <v/>
      </c>
      <c r="M544" t="str">
        <f t="shared" si="75"/>
        <v/>
      </c>
      <c r="N544">
        <f t="shared" si="76"/>
        <v>0</v>
      </c>
      <c r="O544" t="str" cm="1">
        <f t="array" ref="O544">IF(ISERROR(SEARCH("USD ", G544)), Raw [1]Data!S544, TRIM(MID(G544, SEARCH("USD ", G544)+4, SEARCH(" ", G544&amp;" ", SEARCH("USD ", G544)+4) - SEARCH("USD ", G544) - 4)))</f>
        <v>0.5724</v>
      </c>
      <c r="P544" t="e">
        <f t="shared" si="77"/>
        <v>#VALUE!</v>
      </c>
      <c r="Q544" t="e" cm="1">
        <f t="array" ref="Q544">Raw [1]Data!P544</f>
        <v>#NAME?</v>
      </c>
      <c r="R544" t="e" cm="1">
        <f t="array" ref="R544">Raw [1]Data!Q544</f>
        <v>#NAME?</v>
      </c>
      <c r="S544" t="e" cm="1">
        <f t="array" ref="S544">Raw [1]Data!T544</f>
        <v>#NAME?</v>
      </c>
      <c r="T544" t="e">
        <f t="shared" si="78"/>
        <v>#NAME?</v>
      </c>
      <c r="U544" t="e">
        <f t="shared" si="79"/>
        <v>#NAME?</v>
      </c>
      <c r="V544" t="str">
        <f t="shared" si="80"/>
        <v>Other</v>
      </c>
    </row>
    <row r="545" spans="1:22">
      <c r="A545" s="5" t="s">
        <v>12</v>
      </c>
      <c r="B545" s="2" t="s">
        <v>745</v>
      </c>
      <c r="C545">
        <f t="shared" si="72"/>
        <v>2023</v>
      </c>
      <c r="D545" s="2" t="s">
        <v>14</v>
      </c>
      <c r="E545" s="3" t="s">
        <v>15</v>
      </c>
      <c r="F545" t="str">
        <f t="shared" si="73"/>
        <v>73</v>
      </c>
      <c r="G545" s="2" t="s">
        <v>746</v>
      </c>
      <c r="H545" t="str">
        <f t="shared" si="74"/>
        <v xml:space="preserve">MILD </v>
      </c>
      <c r="I545" t="str" cm="1">
        <f t="array" ref="I545">IFERROR(INDEX(_xlfn.TEXTSPLIT(E545," "),1), "")</f>
        <v>73239990</v>
      </c>
      <c r="J545" t="s">
        <v>2835</v>
      </c>
      <c r="K545" t="str" cm="1">
        <f t="array" ref="K545">IF(ISERROR(SEARCH("QTY:", G545)), IF(ISERROR(SEARCH("TOTAL ", G545)), Raw [1]Data!N545, TRIM(MID(G545, SEARCH("TOTAL ", G545)+6, SEARCH(" ", G545&amp;" ", SEARCH("TOTAL ", G545)+6) - SEARCH("TOTAL ", G545) - 6))), TRIM(MID(G545, SEARCH("QTY:", G545)+4, SEARCH(" ", G545, SEARCH("QTY:", G545)+4) - SEARCH("QTY:", G545) - 4)))</f>
        <v/>
      </c>
      <c r="M545" t="str">
        <f t="shared" si="75"/>
        <v/>
      </c>
      <c r="N545">
        <f t="shared" si="76"/>
        <v>0</v>
      </c>
      <c r="O545" t="e" cm="1">
        <f t="array" ref="O545">IF(ISERROR(SEARCH("USD ", G545)), Raw [1]Data!S545, TRIM(MID(G545, SEARCH("USD ", G545)+4, SEARCH(" ", G545&amp;" ", SEARCH("USD ", G545)+4) - SEARCH("USD ", G545) - 4)))</f>
        <v>#NAME?</v>
      </c>
      <c r="P545" t="e">
        <f t="shared" si="77"/>
        <v>#NAME?</v>
      </c>
      <c r="Q545" t="e" cm="1">
        <f t="array" ref="Q545">Raw [1]Data!P545</f>
        <v>#NAME?</v>
      </c>
      <c r="R545" t="e" cm="1">
        <f t="array" ref="R545">Raw [1]Data!Q545</f>
        <v>#NAME?</v>
      </c>
      <c r="S545" t="e" cm="1">
        <f t="array" ref="S545">Raw [1]Data!T545</f>
        <v>#NAME?</v>
      </c>
      <c r="T545" t="e">
        <f t="shared" si="78"/>
        <v>#NAME?</v>
      </c>
      <c r="U545" t="e">
        <f t="shared" si="79"/>
        <v>#NAME?</v>
      </c>
      <c r="V545" t="str">
        <f t="shared" si="80"/>
        <v>Other</v>
      </c>
    </row>
    <row r="546" spans="1:22">
      <c r="A546" s="5" t="s">
        <v>12</v>
      </c>
      <c r="B546" s="2" t="s">
        <v>747</v>
      </c>
      <c r="C546">
        <f t="shared" si="72"/>
        <v>2023</v>
      </c>
      <c r="D546" s="2" t="s">
        <v>14</v>
      </c>
      <c r="E546" s="3" t="s">
        <v>18</v>
      </c>
      <c r="F546" t="str">
        <f t="shared" si="73"/>
        <v>73</v>
      </c>
      <c r="G546" s="2" t="s">
        <v>748</v>
      </c>
      <c r="H546" t="str">
        <f t="shared" si="74"/>
        <v xml:space="preserve">8001-2 </v>
      </c>
      <c r="I546" t="str" cm="1">
        <f t="array" ref="I546">IFERROR(INDEX(_xlfn.TEXTSPLIT(E546," "),1), "")</f>
        <v>73231000</v>
      </c>
      <c r="J546" t="s">
        <v>2854</v>
      </c>
      <c r="K546" t="e" cm="1">
        <f t="array" ref="K546">IF(ISERROR(SEARCH("QTY:", G546)), IF(ISERROR(SEARCH("TOTAL ", G546)), Raw [1]Data!N546, TRIM(MID(G546, SEARCH("TOTAL ", G546)+6, SEARCH(" ", G546&amp;" ", SEARCH("TOTAL ", G546)+6) - SEARCH("TOTAL ", G546) - 6))), TRIM(MID(G546, SEARCH("QTY:", G546)+4, SEARCH(" ", G546, SEARCH("QTY:", G546)+4) - SEARCH("QTY:", G546) - 4)))</f>
        <v>#NAME?</v>
      </c>
      <c r="M546" t="e">
        <f t="shared" si="75"/>
        <v>#NAME?</v>
      </c>
      <c r="N546">
        <f t="shared" si="76"/>
        <v>0</v>
      </c>
      <c r="O546" t="str" cm="1">
        <f t="array" ref="O546">IF(ISERROR(SEARCH("USD ", G546)), Raw [1]Data!S546, TRIM(MID(G546, SEARCH("USD ", G546)+4, SEARCH(" ", G546&amp;" ", SEARCH("USD ", G546)+4) - SEARCH("USD ", G546) - 4)))</f>
        <v>0.158PER</v>
      </c>
      <c r="P546" t="e">
        <f t="shared" si="77"/>
        <v>#VALUE!</v>
      </c>
      <c r="Q546" t="e" cm="1">
        <f t="array" ref="Q546">Raw [1]Data!P546</f>
        <v>#NAME?</v>
      </c>
      <c r="R546" t="e" cm="1">
        <f t="array" ref="R546">Raw [1]Data!Q546</f>
        <v>#NAME?</v>
      </c>
      <c r="S546" t="e" cm="1">
        <f t="array" ref="S546">Raw [1]Data!T546</f>
        <v>#NAME?</v>
      </c>
      <c r="T546" t="e">
        <f t="shared" si="78"/>
        <v>#NAME?</v>
      </c>
      <c r="U546" t="e">
        <f t="shared" si="79"/>
        <v>#NAME?</v>
      </c>
      <c r="V546" t="str">
        <f t="shared" si="80"/>
        <v>Other</v>
      </c>
    </row>
    <row r="547" spans="1:22">
      <c r="A547" s="5" t="s">
        <v>12</v>
      </c>
      <c r="B547" s="2" t="s">
        <v>747</v>
      </c>
      <c r="C547">
        <f t="shared" si="72"/>
        <v>2023</v>
      </c>
      <c r="D547" s="2" t="s">
        <v>14</v>
      </c>
      <c r="E547" s="3" t="s">
        <v>15</v>
      </c>
      <c r="F547" t="str">
        <f t="shared" si="73"/>
        <v>73</v>
      </c>
      <c r="G547" s="2" t="s">
        <v>749</v>
      </c>
      <c r="H547" t="str">
        <f t="shared" si="74"/>
        <v xml:space="preserve">STEEL </v>
      </c>
      <c r="I547" t="str" cm="1">
        <f t="array" ref="I547">IFERROR(INDEX(_xlfn.TEXTSPLIT(E547," "),1), "")</f>
        <v>73239990</v>
      </c>
      <c r="J547" t="s">
        <v>2835</v>
      </c>
      <c r="K547" t="str" cm="1">
        <f t="array" ref="K547">IF(ISERROR(SEARCH("QTY:", G547)), IF(ISERROR(SEARCH("TOTAL ", G547)), Raw [1]Data!N547, TRIM(MID(G547, SEARCH("TOTAL ", G547)+6, SEARCH(" ", G547&amp;" ", SEARCH("TOTAL ", G547)+6) - SEARCH("TOTAL ", G547) - 6))), TRIM(MID(G547, SEARCH("QTY:", G547)+4, SEARCH(" ", G547, SEARCH("QTY:", G547)+4) - SEARCH("QTY:", G547) - 4)))</f>
        <v/>
      </c>
      <c r="M547" t="str">
        <f t="shared" si="75"/>
        <v/>
      </c>
      <c r="N547">
        <f t="shared" si="76"/>
        <v>0</v>
      </c>
      <c r="O547" t="e" cm="1">
        <f t="array" ref="O547">IF(ISERROR(SEARCH("USD ", G547)), Raw [1]Data!S547, TRIM(MID(G547, SEARCH("USD ", G547)+4, SEARCH(" ", G547&amp;" ", SEARCH("USD ", G547)+4) - SEARCH("USD ", G547) - 4)))</f>
        <v>#NAME?</v>
      </c>
      <c r="P547" t="e">
        <f t="shared" si="77"/>
        <v>#NAME?</v>
      </c>
      <c r="Q547" t="e" cm="1">
        <f t="array" ref="Q547">Raw [1]Data!P547</f>
        <v>#NAME?</v>
      </c>
      <c r="R547" t="e" cm="1">
        <f t="array" ref="R547">Raw [1]Data!Q547</f>
        <v>#NAME?</v>
      </c>
      <c r="S547" t="e" cm="1">
        <f t="array" ref="S547">Raw [1]Data!T547</f>
        <v>#NAME?</v>
      </c>
      <c r="T547" t="e">
        <f t="shared" si="78"/>
        <v>#NAME?</v>
      </c>
      <c r="U547" t="e">
        <f t="shared" si="79"/>
        <v>#NAME?</v>
      </c>
      <c r="V547" t="str">
        <f t="shared" si="80"/>
        <v>Other</v>
      </c>
    </row>
    <row r="548" spans="1:22">
      <c r="A548" s="5" t="s">
        <v>12</v>
      </c>
      <c r="B548" s="2" t="s">
        <v>750</v>
      </c>
      <c r="C548">
        <f t="shared" si="72"/>
        <v>2023</v>
      </c>
      <c r="D548" s="2" t="s">
        <v>14</v>
      </c>
      <c r="E548" s="3" t="s">
        <v>15</v>
      </c>
      <c r="F548" t="str">
        <f t="shared" si="73"/>
        <v>73</v>
      </c>
      <c r="G548" s="2" t="s">
        <v>751</v>
      </c>
      <c r="H548" t="str">
        <f t="shared" si="74"/>
        <v xml:space="preserve">STAINLESS </v>
      </c>
      <c r="I548" t="str" cm="1">
        <f t="array" ref="I548">IFERROR(INDEX(_xlfn.TEXTSPLIT(E548," "),1), "")</f>
        <v>73239990</v>
      </c>
      <c r="J548" t="s">
        <v>2893</v>
      </c>
      <c r="K548" t="str" cm="1">
        <f t="array" ref="K548">IF(ISERROR(SEARCH("QTY:", G548)), IF(ISERROR(SEARCH("TOTAL ", G548)), Raw [1]Data!N548, TRIM(MID(G548, SEARCH("TOTAL ", G548)+6, SEARCH(" ", G548&amp;" ", SEARCH("TOTAL ", G548)+6) - SEARCH("TOTAL ", G548) - 6))), TRIM(MID(G548, SEARCH("QTY:", G548)+4, SEARCH(" ", G548, SEARCH("QTY:", G548)+4) - SEARCH("QTY:", G548) - 4)))</f>
        <v>16728NOS/USD:</v>
      </c>
      <c r="M548" t="str">
        <f t="shared" si="75"/>
        <v>16728NOS/USD:</v>
      </c>
      <c r="N548">
        <f t="shared" si="76"/>
        <v>0</v>
      </c>
      <c r="O548" t="e" cm="1">
        <f t="array" ref="O548">IF(ISERROR(SEARCH("USD ", G548)), Raw [1]Data!S548, TRIM(MID(G548, SEARCH("USD ", G548)+4, SEARCH(" ", G548&amp;" ", SEARCH("USD ", G548)+4) - SEARCH("USD ", G548) - 4)))</f>
        <v>#NAME?</v>
      </c>
      <c r="P548" t="e">
        <f t="shared" si="77"/>
        <v>#NAME?</v>
      </c>
      <c r="Q548" t="e" cm="1">
        <f t="array" ref="Q548">Raw [1]Data!P548</f>
        <v>#NAME?</v>
      </c>
      <c r="R548" t="e" cm="1">
        <f t="array" ref="R548">Raw [1]Data!Q548</f>
        <v>#NAME?</v>
      </c>
      <c r="S548" t="e" cm="1">
        <f t="array" ref="S548">Raw [1]Data!T548</f>
        <v>#NAME?</v>
      </c>
      <c r="T548" t="e">
        <f t="shared" si="78"/>
        <v>#NAME?</v>
      </c>
      <c r="U548" t="e">
        <f t="shared" si="79"/>
        <v>#NAME?</v>
      </c>
      <c r="V548" t="str">
        <f t="shared" si="80"/>
        <v>Other</v>
      </c>
    </row>
    <row r="549" spans="1:22">
      <c r="A549" s="5" t="s">
        <v>12</v>
      </c>
      <c r="B549" s="2" t="s">
        <v>750</v>
      </c>
      <c r="C549">
        <f t="shared" si="72"/>
        <v>2023</v>
      </c>
      <c r="D549" s="2" t="s">
        <v>14</v>
      </c>
      <c r="E549" s="3" t="s">
        <v>15</v>
      </c>
      <c r="F549" t="str">
        <f t="shared" si="73"/>
        <v>73</v>
      </c>
      <c r="G549" s="2" t="s">
        <v>752</v>
      </c>
      <c r="H549" t="str">
        <f t="shared" si="74"/>
        <v xml:space="preserve">SL-01 </v>
      </c>
      <c r="I549" t="str" cm="1">
        <f t="array" ref="I549">IFERROR(INDEX(_xlfn.TEXTSPLIT(E549," "),1), "")</f>
        <v>73239990</v>
      </c>
      <c r="J549" t="s">
        <v>2835</v>
      </c>
      <c r="K549" t="str" cm="1">
        <f t="array" ref="K549">IF(ISERROR(SEARCH("QTY:", G549)), IF(ISERROR(SEARCH("TOTAL ", G549)), Raw [1]Data!N549, TRIM(MID(G549, SEARCH("TOTAL ", G549)+6, SEARCH(" ", G549&amp;" ", SEARCH("TOTAL ", G549)+6) - SEARCH("TOTAL ", G549) - 6))), TRIM(MID(G549, SEARCH("QTY:", G549)+4, SEARCH(" ", G549, SEARCH("QTY:", G549)+4) - SEARCH("QTY:", G549) - 4)))</f>
        <v>29616</v>
      </c>
      <c r="M549" t="str">
        <f t="shared" si="75"/>
        <v>29616</v>
      </c>
      <c r="N549">
        <f t="shared" si="76"/>
        <v>0</v>
      </c>
      <c r="O549" t="str" cm="1">
        <f t="array" ref="O549">IF(ISERROR(SEARCH("USD ", G549)), Raw [1]Data!S549, TRIM(MID(G549, SEARCH("USD ", G549)+4, SEARCH(" ", G549&amp;" ", SEARCH("USD ", G549)+4) - SEARCH("USD ", G549) - 4)))</f>
        <v>1.139</v>
      </c>
      <c r="P549">
        <f t="shared" si="77"/>
        <v>33732.624000000003</v>
      </c>
      <c r="Q549" t="e" cm="1">
        <f t="array" ref="Q549">Raw [1]Data!P549</f>
        <v>#NAME?</v>
      </c>
      <c r="R549" t="e" cm="1">
        <f t="array" ref="R549">Raw [1]Data!Q549</f>
        <v>#NAME?</v>
      </c>
      <c r="S549" t="e" cm="1">
        <f t="array" ref="S549">Raw [1]Data!T549</f>
        <v>#NAME?</v>
      </c>
      <c r="T549" t="e">
        <f t="shared" si="78"/>
        <v>#NAME?</v>
      </c>
      <c r="U549" t="e">
        <f t="shared" si="79"/>
        <v>#NAME?</v>
      </c>
      <c r="V549" t="str">
        <f t="shared" si="80"/>
        <v>Other</v>
      </c>
    </row>
    <row r="550" spans="1:22">
      <c r="A550" s="5" t="s">
        <v>12</v>
      </c>
      <c r="B550" s="2" t="s">
        <v>750</v>
      </c>
      <c r="C550">
        <f t="shared" si="72"/>
        <v>2023</v>
      </c>
      <c r="D550" s="2" t="s">
        <v>14</v>
      </c>
      <c r="E550" s="3" t="s">
        <v>15</v>
      </c>
      <c r="F550" t="str">
        <f t="shared" si="73"/>
        <v>73</v>
      </c>
      <c r="G550" s="2" t="s">
        <v>753</v>
      </c>
      <c r="H550" t="str">
        <f t="shared" si="74"/>
        <v xml:space="preserve">SB-01 </v>
      </c>
      <c r="I550" t="str" cm="1">
        <f t="array" ref="I550">IFERROR(INDEX(_xlfn.TEXTSPLIT(E550," "),1), "")</f>
        <v>73239990</v>
      </c>
      <c r="J550" t="s">
        <v>2779</v>
      </c>
      <c r="K550" t="str" cm="1">
        <f t="array" ref="K550">IF(ISERROR(SEARCH("QTY:", G550)), IF(ISERROR(SEARCH("TOTAL ", G550)), Raw [1]Data!N550, TRIM(MID(G550, SEARCH("TOTAL ", G550)+6, SEARCH(" ", G550&amp;" ", SEARCH("TOTAL ", G550)+6) - SEARCH("TOTAL ", G550) - 6))), TRIM(MID(G550, SEARCH("QTY:", G550)+4, SEARCH(" ", G550, SEARCH("QTY:", G550)+4) - SEARCH("QTY:", G550) - 4)))</f>
        <v/>
      </c>
      <c r="M550" t="str">
        <f t="shared" si="75"/>
        <v/>
      </c>
      <c r="N550">
        <f t="shared" si="76"/>
        <v>0</v>
      </c>
      <c r="O550" t="str" cm="1">
        <f t="array" ref="O550">IF(ISERROR(SEARCH("USD ", G550)), Raw [1]Data!S550, TRIM(MID(G550, SEARCH("USD ", G550)+4, SEARCH(" ", G550&amp;" ", SEARCH("USD ", G550)+4) - SEARCH("USD ", G550) - 4)))</f>
        <v>1.055</v>
      </c>
      <c r="P550" t="e">
        <f t="shared" si="77"/>
        <v>#VALUE!</v>
      </c>
      <c r="Q550" t="e" cm="1">
        <f t="array" ref="Q550">Raw [1]Data!P550</f>
        <v>#NAME?</v>
      </c>
      <c r="R550" t="e" cm="1">
        <f t="array" ref="R550">Raw [1]Data!Q550</f>
        <v>#NAME?</v>
      </c>
      <c r="S550" t="e" cm="1">
        <f t="array" ref="S550">Raw [1]Data!T550</f>
        <v>#NAME?</v>
      </c>
      <c r="T550" t="e">
        <f t="shared" si="78"/>
        <v>#NAME?</v>
      </c>
      <c r="U550" t="e">
        <f t="shared" si="79"/>
        <v>#NAME?</v>
      </c>
      <c r="V550" t="str">
        <f t="shared" si="80"/>
        <v>Other</v>
      </c>
    </row>
    <row r="551" spans="1:22">
      <c r="A551" s="5" t="s">
        <v>12</v>
      </c>
      <c r="B551" s="2" t="s">
        <v>750</v>
      </c>
      <c r="C551">
        <f t="shared" si="72"/>
        <v>2023</v>
      </c>
      <c r="D551" s="2" t="s">
        <v>14</v>
      </c>
      <c r="E551" s="3" t="s">
        <v>15</v>
      </c>
      <c r="F551" t="str">
        <f t="shared" si="73"/>
        <v>73</v>
      </c>
      <c r="G551" s="2" t="s">
        <v>754</v>
      </c>
      <c r="H551" t="str">
        <f t="shared" si="74"/>
        <v xml:space="preserve">STAINLESS </v>
      </c>
      <c r="I551" t="str" cm="1">
        <f t="array" ref="I551">IFERROR(INDEX(_xlfn.TEXTSPLIT(E551," "),1), "")</f>
        <v>73239990</v>
      </c>
      <c r="J551" t="s">
        <v>2875</v>
      </c>
      <c r="K551" t="str" cm="1">
        <f t="array" ref="K551">IF(ISERROR(SEARCH("QTY:", G551)), IF(ISERROR(SEARCH("TOTAL ", G551)), Raw [1]Data!N551, TRIM(MID(G551, SEARCH("TOTAL ", G551)+6, SEARCH(" ", G551&amp;" ", SEARCH("TOTAL ", G551)+6) - SEARCH("TOTAL ", G551) - 6))), TRIM(MID(G551, SEARCH("QTY:", G551)+4, SEARCH(" ", G551, SEARCH("QTY:", G551)+4) - SEARCH("QTY:", G551) - 4)))</f>
        <v>12216</v>
      </c>
      <c r="M551" t="str">
        <f t="shared" si="75"/>
        <v>12216</v>
      </c>
      <c r="N551">
        <f t="shared" si="76"/>
        <v>0</v>
      </c>
      <c r="O551" t="e" cm="1">
        <f t="array" ref="O551">IF(ISERROR(SEARCH("USD ", G551)), Raw [1]Data!S551, TRIM(MID(G551, SEARCH("USD ", G551)+4, SEARCH(" ", G551&amp;" ", SEARCH("USD ", G551)+4) - SEARCH("USD ", G551) - 4)))</f>
        <v>#NAME?</v>
      </c>
      <c r="P551" t="e">
        <f t="shared" si="77"/>
        <v>#NAME?</v>
      </c>
      <c r="Q551" t="e" cm="1">
        <f t="array" ref="Q551">Raw [1]Data!P551</f>
        <v>#NAME?</v>
      </c>
      <c r="R551" t="e" cm="1">
        <f t="array" ref="R551">Raw [1]Data!Q551</f>
        <v>#NAME?</v>
      </c>
      <c r="S551" t="e" cm="1">
        <f t="array" ref="S551">Raw [1]Data!T551</f>
        <v>#NAME?</v>
      </c>
      <c r="T551" t="e">
        <f t="shared" si="78"/>
        <v>#NAME?</v>
      </c>
      <c r="U551" t="e">
        <f t="shared" si="79"/>
        <v>#NAME?</v>
      </c>
      <c r="V551" t="str">
        <f t="shared" si="80"/>
        <v>Other</v>
      </c>
    </row>
    <row r="552" spans="1:22">
      <c r="A552" s="5" t="s">
        <v>12</v>
      </c>
      <c r="B552" s="2" t="s">
        <v>750</v>
      </c>
      <c r="C552">
        <f t="shared" si="72"/>
        <v>2023</v>
      </c>
      <c r="D552" s="2" t="s">
        <v>14</v>
      </c>
      <c r="E552" s="3" t="s">
        <v>15</v>
      </c>
      <c r="F552" t="str">
        <f t="shared" si="73"/>
        <v>73</v>
      </c>
      <c r="G552" s="2" t="s">
        <v>755</v>
      </c>
      <c r="H552" t="str">
        <f t="shared" si="74"/>
        <v xml:space="preserve">AM-06 </v>
      </c>
      <c r="I552" t="str" cm="1">
        <f t="array" ref="I552">IFERROR(INDEX(_xlfn.TEXTSPLIT(E552," "),1), "")</f>
        <v>73239990</v>
      </c>
      <c r="J552" t="s">
        <v>2835</v>
      </c>
      <c r="K552" t="str" cm="1">
        <f t="array" ref="K552">IF(ISERROR(SEARCH("QTY:", G552)), IF(ISERROR(SEARCH("TOTAL ", G552)), Raw [1]Data!N552, TRIM(MID(G552, SEARCH("TOTAL ", G552)+6, SEARCH(" ", G552&amp;" ", SEARCH("TOTAL ", G552)+6) - SEARCH("TOTAL ", G552) - 6))), TRIM(MID(G552, SEARCH("QTY:", G552)+4, SEARCH(" ", G552, SEARCH("QTY:", G552)+4) - SEARCH("QTY:", G552) - 4)))</f>
        <v>6720</v>
      </c>
      <c r="M552" t="str">
        <f t="shared" si="75"/>
        <v>6720</v>
      </c>
      <c r="N552">
        <f t="shared" si="76"/>
        <v>0</v>
      </c>
      <c r="O552" t="str" cm="1">
        <f t="array" ref="O552">IF(ISERROR(SEARCH("USD ", G552)), Raw [1]Data!S552, TRIM(MID(G552, SEARCH("USD ", G552)+4, SEARCH(" ", G552&amp;" ", SEARCH("USD ", G552)+4) - SEARCH("USD ", G552) - 4)))</f>
        <v>1.028</v>
      </c>
      <c r="P552">
        <f t="shared" si="77"/>
        <v>6908.16</v>
      </c>
      <c r="Q552" t="e" cm="1">
        <f t="array" ref="Q552">Raw [1]Data!P552</f>
        <v>#NAME?</v>
      </c>
      <c r="R552" t="e" cm="1">
        <f t="array" ref="R552">Raw [1]Data!Q552</f>
        <v>#NAME?</v>
      </c>
      <c r="S552" t="e" cm="1">
        <f t="array" ref="S552">Raw [1]Data!T552</f>
        <v>#NAME?</v>
      </c>
      <c r="T552" t="e">
        <f t="shared" si="78"/>
        <v>#NAME?</v>
      </c>
      <c r="U552" t="e">
        <f t="shared" si="79"/>
        <v>#NAME?</v>
      </c>
      <c r="V552" t="str">
        <f t="shared" si="80"/>
        <v>Other</v>
      </c>
    </row>
    <row r="553" spans="1:22">
      <c r="A553" s="5" t="s">
        <v>12</v>
      </c>
      <c r="B553" s="2" t="s">
        <v>750</v>
      </c>
      <c r="C553">
        <f t="shared" si="72"/>
        <v>2023</v>
      </c>
      <c r="D553" s="2" t="s">
        <v>14</v>
      </c>
      <c r="E553" s="3" t="s">
        <v>15</v>
      </c>
      <c r="F553" t="str">
        <f t="shared" si="73"/>
        <v>73</v>
      </c>
      <c r="G553" s="2" t="s">
        <v>756</v>
      </c>
      <c r="H553" t="str">
        <f t="shared" si="74"/>
        <v xml:space="preserve">STAINLESS </v>
      </c>
      <c r="I553" t="str" cm="1">
        <f t="array" ref="I553">IFERROR(INDEX(_xlfn.TEXTSPLIT(E553," "),1), "")</f>
        <v>73239990</v>
      </c>
      <c r="J553" t="s">
        <v>2870</v>
      </c>
      <c r="K553" t="str" cm="1">
        <f t="array" ref="K553">IF(ISERROR(SEARCH("QTY:", G553)), IF(ISERROR(SEARCH("TOTAL ", G553)), Raw [1]Data!N553, TRIM(MID(G553, SEARCH("TOTAL ", G553)+6, SEARCH(" ", G553&amp;" ", SEARCH("TOTAL ", G553)+6) - SEARCH("TOTAL ", G553) - 6))), TRIM(MID(G553, SEARCH("QTY:", G553)+4, SEARCH(" ", G553, SEARCH("QTY:", G553)+4) - SEARCH("QTY:", G553) - 4)))</f>
        <v/>
      </c>
      <c r="M553" t="str">
        <f t="shared" si="75"/>
        <v/>
      </c>
      <c r="N553">
        <f t="shared" si="76"/>
        <v>0</v>
      </c>
      <c r="O553" t="e" cm="1">
        <f t="array" ref="O553">IF(ISERROR(SEARCH("USD ", G553)), Raw [1]Data!S553, TRIM(MID(G553, SEARCH("USD ", G553)+4, SEARCH(" ", G553&amp;" ", SEARCH("USD ", G553)+4) - SEARCH("USD ", G553) - 4)))</f>
        <v>#NAME?</v>
      </c>
      <c r="P553" t="e">
        <f t="shared" si="77"/>
        <v>#NAME?</v>
      </c>
      <c r="Q553" t="e" cm="1">
        <f t="array" ref="Q553">Raw [1]Data!P553</f>
        <v>#NAME?</v>
      </c>
      <c r="R553" t="e" cm="1">
        <f t="array" ref="R553">Raw [1]Data!Q553</f>
        <v>#NAME?</v>
      </c>
      <c r="S553" t="e" cm="1">
        <f t="array" ref="S553">Raw [1]Data!T553</f>
        <v>#NAME?</v>
      </c>
      <c r="T553" t="e">
        <f t="shared" si="78"/>
        <v>#NAME?</v>
      </c>
      <c r="U553" t="e">
        <f t="shared" si="79"/>
        <v>#NAME?</v>
      </c>
      <c r="V553" t="str">
        <f t="shared" si="80"/>
        <v>Other</v>
      </c>
    </row>
    <row r="554" spans="1:22">
      <c r="A554" s="5" t="s">
        <v>12</v>
      </c>
      <c r="B554" s="2" t="s">
        <v>750</v>
      </c>
      <c r="C554">
        <f t="shared" si="72"/>
        <v>2023</v>
      </c>
      <c r="D554" s="2" t="s">
        <v>14</v>
      </c>
      <c r="E554" s="3" t="s">
        <v>15</v>
      </c>
      <c r="F554" t="str">
        <f t="shared" si="73"/>
        <v>73</v>
      </c>
      <c r="G554" s="2" t="s">
        <v>757</v>
      </c>
      <c r="H554" t="str">
        <f t="shared" si="74"/>
        <v xml:space="preserve">STAINLESS </v>
      </c>
      <c r="I554" t="str" cm="1">
        <f t="array" ref="I554">IFERROR(INDEX(_xlfn.TEXTSPLIT(E554," "),1), "")</f>
        <v>73239990</v>
      </c>
      <c r="J554" t="s">
        <v>2835</v>
      </c>
      <c r="K554" t="str" cm="1">
        <f t="array" ref="K554">IF(ISERROR(SEARCH("QTY:", G554)), IF(ISERROR(SEARCH("TOTAL ", G554)), Raw [1]Data!N554, TRIM(MID(G554, SEARCH("TOTAL ", G554)+6, SEARCH(" ", G554&amp;" ", SEARCH("TOTAL ", G554)+6) - SEARCH("TOTAL ", G554) - 6))), TRIM(MID(G554, SEARCH("QTY:", G554)+4, SEARCH(" ", G554, SEARCH("QTY:", G554)+4) - SEARCH("QTY:", G554) - 4)))</f>
        <v>19848</v>
      </c>
      <c r="M554" t="str">
        <f t="shared" si="75"/>
        <v>19848</v>
      </c>
      <c r="N554">
        <f t="shared" si="76"/>
        <v>0</v>
      </c>
      <c r="O554" t="e" cm="1">
        <f t="array" ref="O554">IF(ISERROR(SEARCH("USD ", G554)), Raw [1]Data!S554, TRIM(MID(G554, SEARCH("USD ", G554)+4, SEARCH(" ", G554&amp;" ", SEARCH("USD ", G554)+4) - SEARCH("USD ", G554) - 4)))</f>
        <v>#NAME?</v>
      </c>
      <c r="P554" t="e">
        <f t="shared" si="77"/>
        <v>#NAME?</v>
      </c>
      <c r="Q554" t="e" cm="1">
        <f t="array" ref="Q554">Raw [1]Data!P554</f>
        <v>#NAME?</v>
      </c>
      <c r="R554" t="e" cm="1">
        <f t="array" ref="R554">Raw [1]Data!Q554</f>
        <v>#NAME?</v>
      </c>
      <c r="S554" t="e" cm="1">
        <f t="array" ref="S554">Raw [1]Data!T554</f>
        <v>#NAME?</v>
      </c>
      <c r="T554" t="e">
        <f t="shared" si="78"/>
        <v>#NAME?</v>
      </c>
      <c r="U554" t="e">
        <f t="shared" si="79"/>
        <v>#NAME?</v>
      </c>
      <c r="V554" t="str">
        <f t="shared" si="80"/>
        <v>Other</v>
      </c>
    </row>
    <row r="555" spans="1:22">
      <c r="A555" s="5" t="s">
        <v>12</v>
      </c>
      <c r="B555" s="2" t="s">
        <v>758</v>
      </c>
      <c r="C555">
        <f t="shared" si="72"/>
        <v>2023</v>
      </c>
      <c r="D555" s="2" t="s">
        <v>14</v>
      </c>
      <c r="E555" s="3" t="s">
        <v>15</v>
      </c>
      <c r="F555" t="str">
        <f t="shared" si="73"/>
        <v>73</v>
      </c>
      <c r="G555" s="2" t="s">
        <v>759</v>
      </c>
      <c r="H555" t="str">
        <f t="shared" si="74"/>
        <v xml:space="preserve">RYX-02-026-3S </v>
      </c>
      <c r="I555" t="str" cm="1">
        <f t="array" ref="I555">IFERROR(INDEX(_xlfn.TEXTSPLIT(E555," "),1), "")</f>
        <v>73239990</v>
      </c>
      <c r="J555" t="s">
        <v>2835</v>
      </c>
      <c r="K555" t="e" cm="1">
        <f t="array" ref="K555">IF(ISERROR(SEARCH("QTY:", G555)), IF(ISERROR(SEARCH("TOTAL ", G555)), Raw [1]Data!N555, TRIM(MID(G555, SEARCH("TOTAL ", G555)+6, SEARCH(" ", G555&amp;" ", SEARCH("TOTAL ", G555)+6) - SEARCH("TOTAL ", G555) - 6))), TRIM(MID(G555, SEARCH("QTY:", G555)+4, SEARCH(" ", G555, SEARCH("QTY:", G555)+4) - SEARCH("QTY:", G555) - 4)))</f>
        <v>#NAME?</v>
      </c>
      <c r="M555" t="e">
        <f t="shared" si="75"/>
        <v>#NAME?</v>
      </c>
      <c r="N555">
        <f t="shared" si="76"/>
        <v>0</v>
      </c>
      <c r="O555" t="e" cm="1">
        <f t="array" ref="O555">IF(ISERROR(SEARCH("USD ", G555)), Raw [1]Data!S555, TRIM(MID(G555, SEARCH("USD ", G555)+4, SEARCH(" ", G555&amp;" ", SEARCH("USD ", G555)+4) - SEARCH("USD ", G555) - 4)))</f>
        <v>#NAME?</v>
      </c>
      <c r="P555" t="e">
        <f t="shared" si="77"/>
        <v>#NAME?</v>
      </c>
      <c r="Q555" t="e" cm="1">
        <f t="array" ref="Q555">Raw [1]Data!P555</f>
        <v>#NAME?</v>
      </c>
      <c r="R555" t="e" cm="1">
        <f t="array" ref="R555">Raw [1]Data!Q555</f>
        <v>#NAME?</v>
      </c>
      <c r="S555" t="e" cm="1">
        <f t="array" ref="S555">Raw [1]Data!T555</f>
        <v>#NAME?</v>
      </c>
      <c r="T555" t="e">
        <f t="shared" si="78"/>
        <v>#NAME?</v>
      </c>
      <c r="U555" t="e">
        <f t="shared" si="79"/>
        <v>#NAME?</v>
      </c>
      <c r="V555" t="str">
        <f t="shared" si="80"/>
        <v>Other</v>
      </c>
    </row>
    <row r="556" spans="1:22">
      <c r="A556" s="5" t="s">
        <v>12</v>
      </c>
      <c r="B556" s="2" t="s">
        <v>758</v>
      </c>
      <c r="C556">
        <f t="shared" si="72"/>
        <v>2023</v>
      </c>
      <c r="D556" s="2" t="s">
        <v>14</v>
      </c>
      <c r="E556" s="3" t="s">
        <v>15</v>
      </c>
      <c r="F556" t="str">
        <f t="shared" si="73"/>
        <v>73</v>
      </c>
      <c r="G556" s="2" t="s">
        <v>759</v>
      </c>
      <c r="H556" t="str">
        <f t="shared" si="74"/>
        <v xml:space="preserve">RYX-02-026-3S </v>
      </c>
      <c r="I556" t="str" cm="1">
        <f t="array" ref="I556">IFERROR(INDEX(_xlfn.TEXTSPLIT(E556," "),1), "")</f>
        <v>73239990</v>
      </c>
      <c r="J556" t="s">
        <v>2835</v>
      </c>
      <c r="K556" t="e" cm="1">
        <f t="array" ref="K556">IF(ISERROR(SEARCH("QTY:", G556)), IF(ISERROR(SEARCH("TOTAL ", G556)), Raw [1]Data!N556, TRIM(MID(G556, SEARCH("TOTAL ", G556)+6, SEARCH(" ", G556&amp;" ", SEARCH("TOTAL ", G556)+6) - SEARCH("TOTAL ", G556) - 6))), TRIM(MID(G556, SEARCH("QTY:", G556)+4, SEARCH(" ", G556, SEARCH("QTY:", G556)+4) - SEARCH("QTY:", G556) - 4)))</f>
        <v>#NAME?</v>
      </c>
      <c r="M556" t="e">
        <f t="shared" si="75"/>
        <v>#NAME?</v>
      </c>
      <c r="N556">
        <f t="shared" si="76"/>
        <v>0</v>
      </c>
      <c r="O556" t="e" cm="1">
        <f t="array" ref="O556">IF(ISERROR(SEARCH("USD ", G556)), Raw [1]Data!S556, TRIM(MID(G556, SEARCH("USD ", G556)+4, SEARCH(" ", G556&amp;" ", SEARCH("USD ", G556)+4) - SEARCH("USD ", G556) - 4)))</f>
        <v>#NAME?</v>
      </c>
      <c r="P556" t="e">
        <f t="shared" si="77"/>
        <v>#NAME?</v>
      </c>
      <c r="Q556" t="e" cm="1">
        <f t="array" ref="Q556">Raw [1]Data!P556</f>
        <v>#NAME?</v>
      </c>
      <c r="R556" t="e" cm="1">
        <f t="array" ref="R556">Raw [1]Data!Q556</f>
        <v>#NAME?</v>
      </c>
      <c r="S556" t="e" cm="1">
        <f t="array" ref="S556">Raw [1]Data!T556</f>
        <v>#NAME?</v>
      </c>
      <c r="T556" t="e">
        <f t="shared" si="78"/>
        <v>#NAME?</v>
      </c>
      <c r="U556" t="e">
        <f t="shared" si="79"/>
        <v>#NAME?</v>
      </c>
      <c r="V556" t="str">
        <f t="shared" si="80"/>
        <v>Other</v>
      </c>
    </row>
    <row r="557" spans="1:22">
      <c r="A557" s="5" t="s">
        <v>12</v>
      </c>
      <c r="B557" s="2" t="s">
        <v>758</v>
      </c>
      <c r="C557">
        <f t="shared" si="72"/>
        <v>2023</v>
      </c>
      <c r="D557" s="2" t="s">
        <v>14</v>
      </c>
      <c r="E557" s="3" t="s">
        <v>15</v>
      </c>
      <c r="F557" t="str">
        <f t="shared" si="73"/>
        <v>73</v>
      </c>
      <c r="G557" s="2" t="s">
        <v>759</v>
      </c>
      <c r="H557" t="str">
        <f t="shared" si="74"/>
        <v xml:space="preserve">RYX-02-026-3S </v>
      </c>
      <c r="I557" t="str" cm="1">
        <f t="array" ref="I557">IFERROR(INDEX(_xlfn.TEXTSPLIT(E557," "),1), "")</f>
        <v>73239990</v>
      </c>
      <c r="J557" t="s">
        <v>2835</v>
      </c>
      <c r="K557" t="e" cm="1">
        <f t="array" ref="K557">IF(ISERROR(SEARCH("QTY:", G557)), IF(ISERROR(SEARCH("TOTAL ", G557)), Raw [1]Data!N557, TRIM(MID(G557, SEARCH("TOTAL ", G557)+6, SEARCH(" ", G557&amp;" ", SEARCH("TOTAL ", G557)+6) - SEARCH("TOTAL ", G557) - 6))), TRIM(MID(G557, SEARCH("QTY:", G557)+4, SEARCH(" ", G557, SEARCH("QTY:", G557)+4) - SEARCH("QTY:", G557) - 4)))</f>
        <v>#NAME?</v>
      </c>
      <c r="M557" t="e">
        <f t="shared" si="75"/>
        <v>#NAME?</v>
      </c>
      <c r="N557">
        <f t="shared" si="76"/>
        <v>0</v>
      </c>
      <c r="O557" t="e" cm="1">
        <f t="array" ref="O557">IF(ISERROR(SEARCH("USD ", G557)), Raw [1]Data!S557, TRIM(MID(G557, SEARCH("USD ", G557)+4, SEARCH(" ", G557&amp;" ", SEARCH("USD ", G557)+4) - SEARCH("USD ", G557) - 4)))</f>
        <v>#NAME?</v>
      </c>
      <c r="P557" t="e">
        <f t="shared" si="77"/>
        <v>#NAME?</v>
      </c>
      <c r="Q557" t="e" cm="1">
        <f t="array" ref="Q557">Raw [1]Data!P557</f>
        <v>#NAME?</v>
      </c>
      <c r="R557" t="e" cm="1">
        <f t="array" ref="R557">Raw [1]Data!Q557</f>
        <v>#NAME?</v>
      </c>
      <c r="S557" t="e" cm="1">
        <f t="array" ref="S557">Raw [1]Data!T557</f>
        <v>#NAME?</v>
      </c>
      <c r="T557" t="e">
        <f t="shared" si="78"/>
        <v>#NAME?</v>
      </c>
      <c r="U557" t="e">
        <f t="shared" si="79"/>
        <v>#NAME?</v>
      </c>
      <c r="V557" t="str">
        <f t="shared" si="80"/>
        <v>Other</v>
      </c>
    </row>
    <row r="558" spans="1:22">
      <c r="A558" s="5" t="s">
        <v>12</v>
      </c>
      <c r="B558" s="2" t="s">
        <v>760</v>
      </c>
      <c r="C558">
        <f t="shared" si="72"/>
        <v>2023</v>
      </c>
      <c r="D558" s="2" t="s">
        <v>14</v>
      </c>
      <c r="E558" s="3" t="s">
        <v>15</v>
      </c>
      <c r="F558" t="str">
        <f t="shared" si="73"/>
        <v>73</v>
      </c>
      <c r="G558" s="2" t="s">
        <v>761</v>
      </c>
      <c r="H558" t="str">
        <f t="shared" si="74"/>
        <v xml:space="preserve">STEEL </v>
      </c>
      <c r="I558" t="str" cm="1">
        <f t="array" ref="I558">IFERROR(INDEX(_xlfn.TEXTSPLIT(E558," "),1), "")</f>
        <v>73239990</v>
      </c>
      <c r="J558" t="s">
        <v>2798</v>
      </c>
      <c r="K558" t="str" cm="1">
        <f t="array" ref="K558">IF(ISERROR(SEARCH("QTY:", G558)), IF(ISERROR(SEARCH("TOTAL ", G558)), Raw [1]Data!N558, TRIM(MID(G558, SEARCH("TOTAL ", G558)+6, SEARCH(" ", G558&amp;" ", SEARCH("TOTAL ", G558)+6) - SEARCH("TOTAL ", G558) - 6))), TRIM(MID(G558, SEARCH("QTY:", G558)+4, SEARCH(" ", G558, SEARCH("QTY:", G558)+4) - SEARCH("QTY:", G558) - 4)))</f>
        <v/>
      </c>
      <c r="M558" t="str">
        <f t="shared" si="75"/>
        <v/>
      </c>
      <c r="N558">
        <f t="shared" si="76"/>
        <v>0</v>
      </c>
      <c r="O558" t="e" cm="1">
        <f t="array" ref="O558">IF(ISERROR(SEARCH("USD ", G558)), Raw [1]Data!S558, TRIM(MID(G558, SEARCH("USD ", G558)+4, SEARCH(" ", G558&amp;" ", SEARCH("USD ", G558)+4) - SEARCH("USD ", G558) - 4)))</f>
        <v>#NAME?</v>
      </c>
      <c r="P558" t="e">
        <f t="shared" si="77"/>
        <v>#NAME?</v>
      </c>
      <c r="Q558" t="e" cm="1">
        <f t="array" ref="Q558">Raw [1]Data!P558</f>
        <v>#NAME?</v>
      </c>
      <c r="R558" t="e" cm="1">
        <f t="array" ref="R558">Raw [1]Data!Q558</f>
        <v>#NAME?</v>
      </c>
      <c r="S558" t="e" cm="1">
        <f t="array" ref="S558">Raw [1]Data!T558</f>
        <v>#NAME?</v>
      </c>
      <c r="T558" t="e">
        <f t="shared" si="78"/>
        <v>#NAME?</v>
      </c>
      <c r="U558" t="e">
        <f t="shared" si="79"/>
        <v>#NAME?</v>
      </c>
      <c r="V558" t="str">
        <f t="shared" si="80"/>
        <v>Other</v>
      </c>
    </row>
    <row r="559" spans="1:22">
      <c r="A559" s="5" t="s">
        <v>12</v>
      </c>
      <c r="B559" s="2" t="s">
        <v>762</v>
      </c>
      <c r="C559">
        <f t="shared" si="72"/>
        <v>2023</v>
      </c>
      <c r="D559" s="2" t="s">
        <v>14</v>
      </c>
      <c r="E559" s="3" t="s">
        <v>15</v>
      </c>
      <c r="F559" t="str">
        <f t="shared" si="73"/>
        <v>73</v>
      </c>
      <c r="G559" s="2" t="s">
        <v>763</v>
      </c>
      <c r="H559" t="str">
        <f t="shared" si="74"/>
        <v xml:space="preserve">STEEL </v>
      </c>
      <c r="I559" t="str" cm="1">
        <f t="array" ref="I559">IFERROR(INDEX(_xlfn.TEXTSPLIT(E559," "),1), "")</f>
        <v>73239990</v>
      </c>
      <c r="J559" t="s">
        <v>2835</v>
      </c>
      <c r="K559" t="str" cm="1">
        <f t="array" ref="K559">IF(ISERROR(SEARCH("QTY:", G559)), IF(ISERROR(SEARCH("TOTAL ", G559)), Raw [1]Data!N559, TRIM(MID(G559, SEARCH("TOTAL ", G559)+6, SEARCH(" ", G559&amp;" ", SEARCH("TOTAL ", G559)+6) - SEARCH("TOTAL ", G559) - 6))), TRIM(MID(G559, SEARCH("QTY:", G559)+4, SEARCH(" ", G559, SEARCH("QTY:", G559)+4) - SEARCH("QTY:", G559) - 4)))</f>
        <v/>
      </c>
      <c r="M559" t="str">
        <f t="shared" si="75"/>
        <v/>
      </c>
      <c r="N559">
        <f t="shared" si="76"/>
        <v>0</v>
      </c>
      <c r="O559" t="str" cm="1">
        <f t="array" ref="O559">IF(ISERROR(SEARCH("USD ", G559)), Raw [1]Data!S559, TRIM(MID(G559, SEARCH("USD ", G559)+4, SEARCH(" ", G559&amp;" ", SEARCH("USD ", G559)+4) - SEARCH("USD ", G559) - 4)))</f>
        <v>1.47</v>
      </c>
      <c r="P559" t="e">
        <f t="shared" si="77"/>
        <v>#VALUE!</v>
      </c>
      <c r="Q559" t="e" cm="1">
        <f t="array" ref="Q559">Raw [1]Data!P559</f>
        <v>#NAME?</v>
      </c>
      <c r="R559" t="e" cm="1">
        <f t="array" ref="R559">Raw [1]Data!Q559</f>
        <v>#NAME?</v>
      </c>
      <c r="S559" t="e" cm="1">
        <f t="array" ref="S559">Raw [1]Data!T559</f>
        <v>#NAME?</v>
      </c>
      <c r="T559" t="e">
        <f t="shared" si="78"/>
        <v>#NAME?</v>
      </c>
      <c r="U559" t="e">
        <f t="shared" si="79"/>
        <v>#NAME?</v>
      </c>
      <c r="V559" t="str">
        <f t="shared" si="80"/>
        <v>Other</v>
      </c>
    </row>
    <row r="560" spans="1:22">
      <c r="A560" s="5" t="s">
        <v>12</v>
      </c>
      <c r="B560" s="2" t="s">
        <v>762</v>
      </c>
      <c r="C560">
        <f t="shared" si="72"/>
        <v>2023</v>
      </c>
      <c r="D560" s="2" t="s">
        <v>14</v>
      </c>
      <c r="E560" s="3" t="s">
        <v>15</v>
      </c>
      <c r="F560" t="str">
        <f t="shared" si="73"/>
        <v>73</v>
      </c>
      <c r="G560" s="2" t="s">
        <v>764</v>
      </c>
      <c r="H560" t="str">
        <f t="shared" si="74"/>
        <v xml:space="preserve">STEEL </v>
      </c>
      <c r="I560" t="str" cm="1">
        <f t="array" ref="I560">IFERROR(INDEX(_xlfn.TEXTSPLIT(E560," "),1), "")</f>
        <v>73239990</v>
      </c>
      <c r="J560" t="s">
        <v>2835</v>
      </c>
      <c r="K560" t="str" cm="1">
        <f t="array" ref="K560">IF(ISERROR(SEARCH("QTY:", G560)), IF(ISERROR(SEARCH("TOTAL ", G560)), Raw [1]Data!N560, TRIM(MID(G560, SEARCH("TOTAL ", G560)+6, SEARCH(" ", G560&amp;" ", SEARCH("TOTAL ", G560)+6) - SEARCH("TOTAL ", G560) - 6))), TRIM(MID(G560, SEARCH("QTY:", G560)+4, SEARCH(" ", G560, SEARCH("QTY:", G560)+4) - SEARCH("QTY:", G560) - 4)))</f>
        <v/>
      </c>
      <c r="M560" t="str">
        <f t="shared" si="75"/>
        <v/>
      </c>
      <c r="N560">
        <f t="shared" si="76"/>
        <v>0</v>
      </c>
      <c r="O560" t="str" cm="1">
        <f t="array" ref="O560">IF(ISERROR(SEARCH("USD ", G560)), Raw [1]Data!S560, TRIM(MID(G560, SEARCH("USD ", G560)+4, SEARCH(" ", G560&amp;" ", SEARCH("USD ", G560)+4) - SEARCH("USD ", G560) - 4)))</f>
        <v>3.9</v>
      </c>
      <c r="P560" t="e">
        <f t="shared" si="77"/>
        <v>#VALUE!</v>
      </c>
      <c r="Q560" t="e" cm="1">
        <f t="array" ref="Q560">Raw [1]Data!P560</f>
        <v>#NAME?</v>
      </c>
      <c r="R560" t="e" cm="1">
        <f t="array" ref="R560">Raw [1]Data!Q560</f>
        <v>#NAME?</v>
      </c>
      <c r="S560" t="e" cm="1">
        <f t="array" ref="S560">Raw [1]Data!T560</f>
        <v>#NAME?</v>
      </c>
      <c r="T560" t="e">
        <f t="shared" si="78"/>
        <v>#NAME?</v>
      </c>
      <c r="U560" t="e">
        <f t="shared" si="79"/>
        <v>#NAME?</v>
      </c>
      <c r="V560" t="str">
        <f t="shared" si="80"/>
        <v>Other</v>
      </c>
    </row>
    <row r="561" spans="1:22">
      <c r="A561" s="5" t="s">
        <v>12</v>
      </c>
      <c r="B561" s="2" t="s">
        <v>762</v>
      </c>
      <c r="C561">
        <f t="shared" si="72"/>
        <v>2023</v>
      </c>
      <c r="D561" s="2" t="s">
        <v>14</v>
      </c>
      <c r="E561" s="3" t="s">
        <v>15</v>
      </c>
      <c r="F561" t="str">
        <f t="shared" si="73"/>
        <v>73</v>
      </c>
      <c r="G561" s="2" t="s">
        <v>765</v>
      </c>
      <c r="H561" t="str">
        <f t="shared" si="74"/>
        <v xml:space="preserve">STEEL </v>
      </c>
      <c r="I561" t="str" cm="1">
        <f t="array" ref="I561">IFERROR(INDEX(_xlfn.TEXTSPLIT(E561," "),1), "")</f>
        <v>73239990</v>
      </c>
      <c r="J561" t="s">
        <v>2835</v>
      </c>
      <c r="K561" t="str" cm="1">
        <f t="array" ref="K561">IF(ISERROR(SEARCH("QTY:", G561)), IF(ISERROR(SEARCH("TOTAL ", G561)), Raw [1]Data!N561, TRIM(MID(G561, SEARCH("TOTAL ", G561)+6, SEARCH(" ", G561&amp;" ", SEARCH("TOTAL ", G561)+6) - SEARCH("TOTAL ", G561) - 6))), TRIM(MID(G561, SEARCH("QTY:", G561)+4, SEARCH(" ", G561, SEARCH("QTY:", G561)+4) - SEARCH("QTY:", G561) - 4)))</f>
        <v/>
      </c>
      <c r="M561" t="str">
        <f t="shared" si="75"/>
        <v/>
      </c>
      <c r="N561">
        <f t="shared" si="76"/>
        <v>0</v>
      </c>
      <c r="O561" t="str" cm="1">
        <f t="array" ref="O561">IF(ISERROR(SEARCH("USD ", G561)), Raw [1]Data!S561, TRIM(MID(G561, SEARCH("USD ", G561)+4, SEARCH(" ", G561&amp;" ", SEARCH("USD ", G561)+4) - SEARCH("USD ", G561) - 4)))</f>
        <v>2.25</v>
      </c>
      <c r="P561" t="e">
        <f t="shared" si="77"/>
        <v>#VALUE!</v>
      </c>
      <c r="Q561" t="e" cm="1">
        <f t="array" ref="Q561">Raw [1]Data!P561</f>
        <v>#NAME?</v>
      </c>
      <c r="R561" t="e" cm="1">
        <f t="array" ref="R561">Raw [1]Data!Q561</f>
        <v>#NAME?</v>
      </c>
      <c r="S561" t="e" cm="1">
        <f t="array" ref="S561">Raw [1]Data!T561</f>
        <v>#NAME?</v>
      </c>
      <c r="T561" t="e">
        <f t="shared" si="78"/>
        <v>#NAME?</v>
      </c>
      <c r="U561" t="e">
        <f t="shared" si="79"/>
        <v>#NAME?</v>
      </c>
      <c r="V561" t="str">
        <f t="shared" si="80"/>
        <v>Other</v>
      </c>
    </row>
    <row r="562" spans="1:22">
      <c r="A562" s="5" t="s">
        <v>12</v>
      </c>
      <c r="B562" s="2" t="s">
        <v>762</v>
      </c>
      <c r="C562">
        <f t="shared" si="72"/>
        <v>2023</v>
      </c>
      <c r="D562" s="2" t="s">
        <v>14</v>
      </c>
      <c r="E562" s="3" t="s">
        <v>15</v>
      </c>
      <c r="F562" t="str">
        <f t="shared" si="73"/>
        <v>73</v>
      </c>
      <c r="G562" s="2" t="s">
        <v>766</v>
      </c>
      <c r="H562" t="str">
        <f t="shared" si="74"/>
        <v xml:space="preserve">STEEL </v>
      </c>
      <c r="I562" t="str" cm="1">
        <f t="array" ref="I562">IFERROR(INDEX(_xlfn.TEXTSPLIT(E562," "),1), "")</f>
        <v>73239990</v>
      </c>
      <c r="J562" t="s">
        <v>2835</v>
      </c>
      <c r="K562" t="str" cm="1">
        <f t="array" ref="K562">IF(ISERROR(SEARCH("QTY:", G562)), IF(ISERROR(SEARCH("TOTAL ", G562)), Raw [1]Data!N562, TRIM(MID(G562, SEARCH("TOTAL ", G562)+6, SEARCH(" ", G562&amp;" ", SEARCH("TOTAL ", G562)+6) - SEARCH("TOTAL ", G562) - 6))), TRIM(MID(G562, SEARCH("QTY:", G562)+4, SEARCH(" ", G562, SEARCH("QTY:", G562)+4) - SEARCH("QTY:", G562) - 4)))</f>
        <v/>
      </c>
      <c r="M562" t="str">
        <f t="shared" si="75"/>
        <v/>
      </c>
      <c r="N562">
        <f t="shared" si="76"/>
        <v>0</v>
      </c>
      <c r="O562" t="str" cm="1">
        <f t="array" ref="O562">IF(ISERROR(SEARCH("USD ", G562)), Raw [1]Data!S562, TRIM(MID(G562, SEARCH("USD ", G562)+4, SEARCH(" ", G562&amp;" ", SEARCH("USD ", G562)+4) - SEARCH("USD ", G562) - 4)))</f>
        <v>1.68</v>
      </c>
      <c r="P562" t="e">
        <f t="shared" si="77"/>
        <v>#VALUE!</v>
      </c>
      <c r="Q562" t="e" cm="1">
        <f t="array" ref="Q562">Raw [1]Data!P562</f>
        <v>#NAME?</v>
      </c>
      <c r="R562" t="e" cm="1">
        <f t="array" ref="R562">Raw [1]Data!Q562</f>
        <v>#NAME?</v>
      </c>
      <c r="S562" t="e" cm="1">
        <f t="array" ref="S562">Raw [1]Data!T562</f>
        <v>#NAME?</v>
      </c>
      <c r="T562" t="e">
        <f t="shared" si="78"/>
        <v>#NAME?</v>
      </c>
      <c r="U562" t="e">
        <f t="shared" si="79"/>
        <v>#NAME?</v>
      </c>
      <c r="V562" t="str">
        <f t="shared" si="80"/>
        <v>Other</v>
      </c>
    </row>
    <row r="563" spans="1:22">
      <c r="A563" s="5" t="s">
        <v>12</v>
      </c>
      <c r="B563" s="2" t="s">
        <v>762</v>
      </c>
      <c r="C563">
        <f t="shared" si="72"/>
        <v>2023</v>
      </c>
      <c r="D563" s="2" t="s">
        <v>14</v>
      </c>
      <c r="E563" s="3" t="s">
        <v>15</v>
      </c>
      <c r="F563" t="str">
        <f t="shared" si="73"/>
        <v>73</v>
      </c>
      <c r="G563" s="2" t="s">
        <v>767</v>
      </c>
      <c r="H563" t="str">
        <f t="shared" si="74"/>
        <v xml:space="preserve">STEEL </v>
      </c>
      <c r="I563" t="str" cm="1">
        <f t="array" ref="I563">IFERROR(INDEX(_xlfn.TEXTSPLIT(E563," "),1), "")</f>
        <v>73239990</v>
      </c>
      <c r="J563" t="s">
        <v>2835</v>
      </c>
      <c r="K563" t="str" cm="1">
        <f t="array" ref="K563">IF(ISERROR(SEARCH("QTY:", G563)), IF(ISERROR(SEARCH("TOTAL ", G563)), Raw [1]Data!N563, TRIM(MID(G563, SEARCH("TOTAL ", G563)+6, SEARCH(" ", G563&amp;" ", SEARCH("TOTAL ", G563)+6) - SEARCH("TOTAL ", G563) - 6))), TRIM(MID(G563, SEARCH("QTY:", G563)+4, SEARCH(" ", G563, SEARCH("QTY:", G563)+4) - SEARCH("QTY:", G563) - 4)))</f>
        <v/>
      </c>
      <c r="M563" t="str">
        <f t="shared" si="75"/>
        <v/>
      </c>
      <c r="N563">
        <f t="shared" si="76"/>
        <v>0</v>
      </c>
      <c r="O563" t="str" cm="1">
        <f t="array" ref="O563">IF(ISERROR(SEARCH("USD ", G563)), Raw [1]Data!S563, TRIM(MID(G563, SEARCH("USD ", G563)+4, SEARCH(" ", G563&amp;" ", SEARCH("USD ", G563)+4) - SEARCH("USD ", G563) - 4)))</f>
        <v>3.7</v>
      </c>
      <c r="P563" t="e">
        <f t="shared" si="77"/>
        <v>#VALUE!</v>
      </c>
      <c r="Q563" t="e" cm="1">
        <f t="array" ref="Q563">Raw [1]Data!P563</f>
        <v>#NAME?</v>
      </c>
      <c r="R563" t="e" cm="1">
        <f t="array" ref="R563">Raw [1]Data!Q563</f>
        <v>#NAME?</v>
      </c>
      <c r="S563" t="e" cm="1">
        <f t="array" ref="S563">Raw [1]Data!T563</f>
        <v>#NAME?</v>
      </c>
      <c r="T563" t="e">
        <f t="shared" si="78"/>
        <v>#NAME?</v>
      </c>
      <c r="U563" t="e">
        <f t="shared" si="79"/>
        <v>#NAME?</v>
      </c>
      <c r="V563" t="str">
        <f t="shared" si="80"/>
        <v>Other</v>
      </c>
    </row>
    <row r="564" spans="1:22">
      <c r="A564" s="5" t="s">
        <v>12</v>
      </c>
      <c r="B564" s="2" t="s">
        <v>762</v>
      </c>
      <c r="C564">
        <f t="shared" si="72"/>
        <v>2023</v>
      </c>
      <c r="D564" s="2" t="s">
        <v>14</v>
      </c>
      <c r="E564" s="3" t="s">
        <v>15</v>
      </c>
      <c r="F564" t="str">
        <f t="shared" si="73"/>
        <v>73</v>
      </c>
      <c r="G564" s="2" t="s">
        <v>768</v>
      </c>
      <c r="H564" t="str">
        <f t="shared" si="74"/>
        <v xml:space="preserve">STEEL </v>
      </c>
      <c r="I564" t="str" cm="1">
        <f t="array" ref="I564">IFERROR(INDEX(_xlfn.TEXTSPLIT(E564," "),1), "")</f>
        <v>73239990</v>
      </c>
      <c r="J564" t="s">
        <v>2835</v>
      </c>
      <c r="K564" t="str" cm="1">
        <f t="array" ref="K564">IF(ISERROR(SEARCH("QTY:", G564)), IF(ISERROR(SEARCH("TOTAL ", G564)), Raw [1]Data!N564, TRIM(MID(G564, SEARCH("TOTAL ", G564)+6, SEARCH(" ", G564&amp;" ", SEARCH("TOTAL ", G564)+6) - SEARCH("TOTAL ", G564) - 6))), TRIM(MID(G564, SEARCH("QTY:", G564)+4, SEARCH(" ", G564, SEARCH("QTY:", G564)+4) - SEARCH("QTY:", G564) - 4)))</f>
        <v/>
      </c>
      <c r="M564" t="str">
        <f t="shared" si="75"/>
        <v/>
      </c>
      <c r="N564">
        <f t="shared" si="76"/>
        <v>0</v>
      </c>
      <c r="O564" t="str" cm="1">
        <f t="array" ref="O564">IF(ISERROR(SEARCH("USD ", G564)), Raw [1]Data!S564, TRIM(MID(G564, SEARCH("USD ", G564)+4, SEARCH(" ", G564&amp;" ", SEARCH("USD ", G564)+4) - SEARCH("USD ", G564) - 4)))</f>
        <v>2.72</v>
      </c>
      <c r="P564" t="e">
        <f t="shared" si="77"/>
        <v>#VALUE!</v>
      </c>
      <c r="Q564" t="e" cm="1">
        <f t="array" ref="Q564">Raw [1]Data!P564</f>
        <v>#NAME?</v>
      </c>
      <c r="R564" t="e" cm="1">
        <f t="array" ref="R564">Raw [1]Data!Q564</f>
        <v>#NAME?</v>
      </c>
      <c r="S564" t="e" cm="1">
        <f t="array" ref="S564">Raw [1]Data!T564</f>
        <v>#NAME?</v>
      </c>
      <c r="T564" t="e">
        <f t="shared" si="78"/>
        <v>#NAME?</v>
      </c>
      <c r="U564" t="e">
        <f t="shared" si="79"/>
        <v>#NAME?</v>
      </c>
      <c r="V564" t="str">
        <f t="shared" si="80"/>
        <v>Other</v>
      </c>
    </row>
    <row r="565" spans="1:22">
      <c r="A565" s="5" t="s">
        <v>12</v>
      </c>
      <c r="B565" s="2" t="s">
        <v>762</v>
      </c>
      <c r="C565">
        <f t="shared" si="72"/>
        <v>2023</v>
      </c>
      <c r="D565" s="2" t="s">
        <v>14</v>
      </c>
      <c r="E565" s="3" t="s">
        <v>15</v>
      </c>
      <c r="F565" t="str">
        <f t="shared" si="73"/>
        <v>73</v>
      </c>
      <c r="G565" s="2" t="s">
        <v>769</v>
      </c>
      <c r="H565" t="str">
        <f t="shared" si="74"/>
        <v xml:space="preserve">STEEL </v>
      </c>
      <c r="I565" t="str" cm="1">
        <f t="array" ref="I565">IFERROR(INDEX(_xlfn.TEXTSPLIT(E565," "),1), "")</f>
        <v>73239990</v>
      </c>
      <c r="J565" t="s">
        <v>2835</v>
      </c>
      <c r="K565" t="str" cm="1">
        <f t="array" ref="K565">IF(ISERROR(SEARCH("QTY:", G565)), IF(ISERROR(SEARCH("TOTAL ", G565)), Raw [1]Data!N565, TRIM(MID(G565, SEARCH("TOTAL ", G565)+6, SEARCH(" ", G565&amp;" ", SEARCH("TOTAL ", G565)+6) - SEARCH("TOTAL ", G565) - 6))), TRIM(MID(G565, SEARCH("QTY:", G565)+4, SEARCH(" ", G565, SEARCH("QTY:", G565)+4) - SEARCH("QTY:", G565) - 4)))</f>
        <v/>
      </c>
      <c r="M565" t="str">
        <f t="shared" si="75"/>
        <v/>
      </c>
      <c r="N565">
        <f t="shared" si="76"/>
        <v>0</v>
      </c>
      <c r="O565" t="str" cm="1">
        <f t="array" ref="O565">IF(ISERROR(SEARCH("USD ", G565)), Raw [1]Data!S565, TRIM(MID(G565, SEARCH("USD ", G565)+4, SEARCH(" ", G565&amp;" ", SEARCH("USD ", G565)+4) - SEARCH("USD ", G565) - 4)))</f>
        <v>2.45</v>
      </c>
      <c r="P565" t="e">
        <f t="shared" si="77"/>
        <v>#VALUE!</v>
      </c>
      <c r="Q565" t="e" cm="1">
        <f t="array" ref="Q565">Raw [1]Data!P565</f>
        <v>#NAME?</v>
      </c>
      <c r="R565" t="e" cm="1">
        <f t="array" ref="R565">Raw [1]Data!Q565</f>
        <v>#NAME?</v>
      </c>
      <c r="S565" t="e" cm="1">
        <f t="array" ref="S565">Raw [1]Data!T565</f>
        <v>#NAME?</v>
      </c>
      <c r="T565" t="e">
        <f t="shared" si="78"/>
        <v>#NAME?</v>
      </c>
      <c r="U565" t="e">
        <f t="shared" si="79"/>
        <v>#NAME?</v>
      </c>
      <c r="V565" t="str">
        <f t="shared" si="80"/>
        <v>Other</v>
      </c>
    </row>
    <row r="566" spans="1:22">
      <c r="A566" s="5" t="s">
        <v>12</v>
      </c>
      <c r="B566" s="2" t="s">
        <v>762</v>
      </c>
      <c r="C566">
        <f t="shared" si="72"/>
        <v>2023</v>
      </c>
      <c r="D566" s="2" t="s">
        <v>14</v>
      </c>
      <c r="E566" s="3" t="s">
        <v>15</v>
      </c>
      <c r="F566" t="str">
        <f t="shared" si="73"/>
        <v>73</v>
      </c>
      <c r="G566" s="2" t="s">
        <v>770</v>
      </c>
      <c r="H566" t="str">
        <f t="shared" si="74"/>
        <v xml:space="preserve">STEEL </v>
      </c>
      <c r="I566" t="str" cm="1">
        <f t="array" ref="I566">IFERROR(INDEX(_xlfn.TEXTSPLIT(E566," "),1), "")</f>
        <v>73239990</v>
      </c>
      <c r="J566" t="s">
        <v>2835</v>
      </c>
      <c r="K566" t="str" cm="1">
        <f t="array" ref="K566">IF(ISERROR(SEARCH("QTY:", G566)), IF(ISERROR(SEARCH("TOTAL ", G566)), Raw [1]Data!N566, TRIM(MID(G566, SEARCH("TOTAL ", G566)+6, SEARCH(" ", G566&amp;" ", SEARCH("TOTAL ", G566)+6) - SEARCH("TOTAL ", G566) - 6))), TRIM(MID(G566, SEARCH("QTY:", G566)+4, SEARCH(" ", G566, SEARCH("QTY:", G566)+4) - SEARCH("QTY:", G566) - 4)))</f>
        <v/>
      </c>
      <c r="M566" t="str">
        <f t="shared" si="75"/>
        <v/>
      </c>
      <c r="N566">
        <f t="shared" si="76"/>
        <v>0</v>
      </c>
      <c r="O566" t="str" cm="1">
        <f t="array" ref="O566">IF(ISERROR(SEARCH("USD ", G566)), Raw [1]Data!S566, TRIM(MID(G566, SEARCH("USD ", G566)+4, SEARCH(" ", G566&amp;" ", SEARCH("USD ", G566)+4) - SEARCH("USD ", G566) - 4)))</f>
        <v>3.65</v>
      </c>
      <c r="P566" t="e">
        <f t="shared" si="77"/>
        <v>#VALUE!</v>
      </c>
      <c r="Q566" t="e" cm="1">
        <f t="array" ref="Q566">Raw [1]Data!P566</f>
        <v>#NAME?</v>
      </c>
      <c r="R566" t="e" cm="1">
        <f t="array" ref="R566">Raw [1]Data!Q566</f>
        <v>#NAME?</v>
      </c>
      <c r="S566" t="e" cm="1">
        <f t="array" ref="S566">Raw [1]Data!T566</f>
        <v>#NAME?</v>
      </c>
      <c r="T566" t="e">
        <f t="shared" si="78"/>
        <v>#NAME?</v>
      </c>
      <c r="U566" t="e">
        <f t="shared" si="79"/>
        <v>#NAME?</v>
      </c>
      <c r="V566" t="str">
        <f t="shared" si="80"/>
        <v>Other</v>
      </c>
    </row>
    <row r="567" spans="1:22">
      <c r="A567" s="5" t="s">
        <v>12</v>
      </c>
      <c r="B567" s="2" t="s">
        <v>762</v>
      </c>
      <c r="C567">
        <f t="shared" si="72"/>
        <v>2023</v>
      </c>
      <c r="D567" s="2" t="s">
        <v>14</v>
      </c>
      <c r="E567" s="3" t="s">
        <v>15</v>
      </c>
      <c r="F567" t="str">
        <f t="shared" si="73"/>
        <v>73</v>
      </c>
      <c r="G567" s="2" t="s">
        <v>771</v>
      </c>
      <c r="H567" t="str">
        <f t="shared" si="74"/>
        <v xml:space="preserve">STEEL </v>
      </c>
      <c r="I567" t="str" cm="1">
        <f t="array" ref="I567">IFERROR(INDEX(_xlfn.TEXTSPLIT(E567," "),1), "")</f>
        <v>73239990</v>
      </c>
      <c r="J567" t="s">
        <v>2835</v>
      </c>
      <c r="K567" t="str" cm="1">
        <f t="array" ref="K567">IF(ISERROR(SEARCH("QTY:", G567)), IF(ISERROR(SEARCH("TOTAL ", G567)), Raw [1]Data!N567, TRIM(MID(G567, SEARCH("TOTAL ", G567)+6, SEARCH(" ", G567&amp;" ", SEARCH("TOTAL ", G567)+6) - SEARCH("TOTAL ", G567) - 6))), TRIM(MID(G567, SEARCH("QTY:", G567)+4, SEARCH(" ", G567, SEARCH("QTY:", G567)+4) - SEARCH("QTY:", G567) - 4)))</f>
        <v/>
      </c>
      <c r="M567" t="str">
        <f t="shared" si="75"/>
        <v/>
      </c>
      <c r="N567">
        <f t="shared" si="76"/>
        <v>0</v>
      </c>
      <c r="O567" t="str" cm="1">
        <f t="array" ref="O567">IF(ISERROR(SEARCH("USD ", G567)), Raw [1]Data!S567, TRIM(MID(G567, SEARCH("USD ", G567)+4, SEARCH(" ", G567&amp;" ", SEARCH("USD ", G567)+4) - SEARCH("USD ", G567) - 4)))</f>
        <v>2.02</v>
      </c>
      <c r="P567" t="e">
        <f t="shared" si="77"/>
        <v>#VALUE!</v>
      </c>
      <c r="Q567" t="e" cm="1">
        <f t="array" ref="Q567">Raw [1]Data!P567</f>
        <v>#NAME?</v>
      </c>
      <c r="R567" t="e" cm="1">
        <f t="array" ref="R567">Raw [1]Data!Q567</f>
        <v>#NAME?</v>
      </c>
      <c r="S567" t="e" cm="1">
        <f t="array" ref="S567">Raw [1]Data!T567</f>
        <v>#NAME?</v>
      </c>
      <c r="T567" t="e">
        <f t="shared" si="78"/>
        <v>#NAME?</v>
      </c>
      <c r="U567" t="e">
        <f t="shared" si="79"/>
        <v>#NAME?</v>
      </c>
      <c r="V567" t="str">
        <f t="shared" si="80"/>
        <v>Other</v>
      </c>
    </row>
    <row r="568" spans="1:22">
      <c r="A568" s="5" t="s">
        <v>12</v>
      </c>
      <c r="B568" s="2" t="s">
        <v>772</v>
      </c>
      <c r="C568">
        <f t="shared" si="72"/>
        <v>2023</v>
      </c>
      <c r="D568" s="2" t="s">
        <v>14</v>
      </c>
      <c r="E568" s="3" t="s">
        <v>15</v>
      </c>
      <c r="F568" t="str">
        <f t="shared" si="73"/>
        <v>73</v>
      </c>
      <c r="G568" s="2" t="s">
        <v>773</v>
      </c>
      <c r="H568" t="str">
        <f t="shared" si="74"/>
        <v xml:space="preserve">NP-19 </v>
      </c>
      <c r="I568" t="str" cm="1">
        <f t="array" ref="I568">IFERROR(INDEX(_xlfn.TEXTSPLIT(E568," "),1), "")</f>
        <v>73239990</v>
      </c>
      <c r="J568" t="s">
        <v>2894</v>
      </c>
      <c r="K568" t="str" cm="1">
        <f t="array" ref="K568">IF(ISERROR(SEARCH("QTY:", G568)), IF(ISERROR(SEARCH("TOTAL ", G568)), Raw [1]Data!N568, TRIM(MID(G568, SEARCH("TOTAL ", G568)+6, SEARCH(" ", G568&amp;" ", SEARCH("TOTAL ", G568)+6) - SEARCH("TOTAL ", G568) - 6))), TRIM(MID(G568, SEARCH("QTY:", G568)+4, SEARCH(" ", G568, SEARCH("QTY:", G568)+4) - SEARCH("QTY:", G568) - 4)))</f>
        <v>15480</v>
      </c>
      <c r="M568" t="str">
        <f t="shared" si="75"/>
        <v>15480</v>
      </c>
      <c r="N568">
        <f t="shared" si="76"/>
        <v>0</v>
      </c>
      <c r="O568" t="str" cm="1">
        <f t="array" ref="O568">IF(ISERROR(SEARCH("USD ", G568)), Raw [1]Data!S568, TRIM(MID(G568, SEARCH("USD ", G568)+4, SEARCH(" ", G568&amp;" ", SEARCH("USD ", G568)+4) - SEARCH("USD ", G568) - 4)))</f>
        <v>0.4475</v>
      </c>
      <c r="P568">
        <f t="shared" si="77"/>
        <v>6927.3</v>
      </c>
      <c r="Q568" t="e" cm="1">
        <f t="array" ref="Q568">Raw [1]Data!P568</f>
        <v>#NAME?</v>
      </c>
      <c r="R568" t="e" cm="1">
        <f t="array" ref="R568">Raw [1]Data!Q568</f>
        <v>#NAME?</v>
      </c>
      <c r="S568" t="e" cm="1">
        <f t="array" ref="S568">Raw [1]Data!T568</f>
        <v>#NAME?</v>
      </c>
      <c r="T568" t="e">
        <f t="shared" si="78"/>
        <v>#NAME?</v>
      </c>
      <c r="U568" t="e">
        <f t="shared" si="79"/>
        <v>#NAME?</v>
      </c>
      <c r="V568" t="str">
        <f t="shared" si="80"/>
        <v>Other</v>
      </c>
    </row>
    <row r="569" spans="1:22">
      <c r="A569" s="5" t="s">
        <v>12</v>
      </c>
      <c r="B569" s="2" t="s">
        <v>772</v>
      </c>
      <c r="C569">
        <f t="shared" si="72"/>
        <v>2023</v>
      </c>
      <c r="D569" s="2" t="s">
        <v>14</v>
      </c>
      <c r="E569" s="3" t="s">
        <v>15</v>
      </c>
      <c r="F569" t="str">
        <f t="shared" si="73"/>
        <v>73</v>
      </c>
      <c r="G569" s="2" t="s">
        <v>774</v>
      </c>
      <c r="H569" t="str">
        <f t="shared" si="74"/>
        <v xml:space="preserve">NP-55 </v>
      </c>
      <c r="I569" t="str" cm="1">
        <f t="array" ref="I569">IFERROR(INDEX(_xlfn.TEXTSPLIT(E569," "),1), "")</f>
        <v>73239990</v>
      </c>
      <c r="J569" t="s">
        <v>2895</v>
      </c>
      <c r="K569" t="str" cm="1">
        <f t="array" ref="K569">IF(ISERROR(SEARCH("QTY:", G569)), IF(ISERROR(SEARCH("TOTAL ", G569)), Raw [1]Data!N569, TRIM(MID(G569, SEARCH("TOTAL ", G569)+6, SEARCH(" ", G569&amp;" ", SEARCH("TOTAL ", G569)+6) - SEARCH("TOTAL ", G569) - 6))), TRIM(MID(G569, SEARCH("QTY:", G569)+4, SEARCH(" ", G569, SEARCH("QTY:", G569)+4) - SEARCH("QTY:", G569) - 4)))</f>
        <v>100800</v>
      </c>
      <c r="M569" t="str">
        <f t="shared" si="75"/>
        <v>100800</v>
      </c>
      <c r="N569">
        <f t="shared" si="76"/>
        <v>0</v>
      </c>
      <c r="O569" t="str" cm="1">
        <f t="array" ref="O569">IF(ISERROR(SEARCH("USD ", G569)), Raw [1]Data!S569, TRIM(MID(G569, SEARCH("USD ", G569)+4, SEARCH(" ", G569&amp;" ", SEARCH("USD ", G569)+4) - SEARCH("USD ", G569) - 4)))</f>
        <v>0.2839</v>
      </c>
      <c r="P569">
        <f t="shared" si="77"/>
        <v>28617.119999999999</v>
      </c>
      <c r="Q569" t="e" cm="1">
        <f t="array" ref="Q569">Raw [1]Data!P569</f>
        <v>#NAME?</v>
      </c>
      <c r="R569" t="e" cm="1">
        <f t="array" ref="R569">Raw [1]Data!Q569</f>
        <v>#NAME?</v>
      </c>
      <c r="S569" t="e" cm="1">
        <f t="array" ref="S569">Raw [1]Data!T569</f>
        <v>#NAME?</v>
      </c>
      <c r="T569" t="e">
        <f t="shared" si="78"/>
        <v>#NAME?</v>
      </c>
      <c r="U569" t="e">
        <f t="shared" si="79"/>
        <v>#NAME?</v>
      </c>
      <c r="V569" t="str">
        <f t="shared" si="80"/>
        <v>Other</v>
      </c>
    </row>
    <row r="570" spans="1:22">
      <c r="A570" s="5" t="s">
        <v>12</v>
      </c>
      <c r="B570" s="2" t="s">
        <v>772</v>
      </c>
      <c r="C570">
        <f t="shared" si="72"/>
        <v>2023</v>
      </c>
      <c r="D570" s="2" t="s">
        <v>14</v>
      </c>
      <c r="E570" s="3" t="s">
        <v>15</v>
      </c>
      <c r="F570" t="str">
        <f t="shared" si="73"/>
        <v>73</v>
      </c>
      <c r="G570" s="2" t="s">
        <v>775</v>
      </c>
      <c r="H570" t="str">
        <f t="shared" si="74"/>
        <v xml:space="preserve">SB-12 </v>
      </c>
      <c r="I570" t="str" cm="1">
        <f t="array" ref="I570">IFERROR(INDEX(_xlfn.TEXTSPLIT(E570," "),1), "")</f>
        <v>73239990</v>
      </c>
      <c r="J570" t="s">
        <v>2835</v>
      </c>
      <c r="K570" t="str" cm="1">
        <f t="array" ref="K570">IF(ISERROR(SEARCH("QTY:", G570)), IF(ISERROR(SEARCH("TOTAL ", G570)), Raw [1]Data!N570, TRIM(MID(G570, SEARCH("TOTAL ", G570)+6, SEARCH(" ", G570&amp;" ", SEARCH("TOTAL ", G570)+6) - SEARCH("TOTAL ", G570) - 6))), TRIM(MID(G570, SEARCH("QTY:", G570)+4, SEARCH(" ", G570, SEARCH("QTY:", G570)+4) - SEARCH("QTY:", G570) - 4)))</f>
        <v>15300</v>
      </c>
      <c r="M570" t="str">
        <f t="shared" si="75"/>
        <v>15300</v>
      </c>
      <c r="N570">
        <f t="shared" si="76"/>
        <v>0</v>
      </c>
      <c r="O570" t="str" cm="1">
        <f t="array" ref="O570">IF(ISERROR(SEARCH("USD ", G570)), Raw [1]Data!S570, TRIM(MID(G570, SEARCH("USD ", G570)+4, SEARCH(" ", G570&amp;" ", SEARCH("USD ", G570)+4) - SEARCH("USD ", G570) - 4)))</f>
        <v>1.0489</v>
      </c>
      <c r="P570">
        <f t="shared" si="77"/>
        <v>16048.169999999998</v>
      </c>
      <c r="Q570" t="e" cm="1">
        <f t="array" ref="Q570">Raw [1]Data!P570</f>
        <v>#NAME?</v>
      </c>
      <c r="R570" t="e" cm="1">
        <f t="array" ref="R570">Raw [1]Data!Q570</f>
        <v>#NAME?</v>
      </c>
      <c r="S570" t="e" cm="1">
        <f t="array" ref="S570">Raw [1]Data!T570</f>
        <v>#NAME?</v>
      </c>
      <c r="T570" t="e">
        <f t="shared" si="78"/>
        <v>#NAME?</v>
      </c>
      <c r="U570" t="e">
        <f t="shared" si="79"/>
        <v>#NAME?</v>
      </c>
      <c r="V570" t="str">
        <f t="shared" si="80"/>
        <v>Other</v>
      </c>
    </row>
    <row r="571" spans="1:22">
      <c r="A571" s="5" t="s">
        <v>12</v>
      </c>
      <c r="B571" s="2" t="s">
        <v>772</v>
      </c>
      <c r="C571">
        <f t="shared" si="72"/>
        <v>2023</v>
      </c>
      <c r="D571" s="2" t="s">
        <v>14</v>
      </c>
      <c r="E571" s="3" t="s">
        <v>15</v>
      </c>
      <c r="F571" t="str">
        <f t="shared" si="73"/>
        <v>73</v>
      </c>
      <c r="G571" s="2" t="s">
        <v>776</v>
      </c>
      <c r="H571" t="str">
        <f t="shared" si="74"/>
        <v xml:space="preserve">AM-217 </v>
      </c>
      <c r="I571" t="str" cm="1">
        <f t="array" ref="I571">IFERROR(INDEX(_xlfn.TEXTSPLIT(E571," "),1), "")</f>
        <v>73239990</v>
      </c>
      <c r="J571" t="s">
        <v>2835</v>
      </c>
      <c r="K571" t="str" cm="1">
        <f t="array" ref="K571">IF(ISERROR(SEARCH("QTY:", G571)), IF(ISERROR(SEARCH("TOTAL ", G571)), Raw [1]Data!N571, TRIM(MID(G571, SEARCH("TOTAL ", G571)+6, SEARCH(" ", G571&amp;" ", SEARCH("TOTAL ", G571)+6) - SEARCH("TOTAL ", G571) - 6))), TRIM(MID(G571, SEARCH("QTY:", G571)+4, SEARCH(" ", G571, SEARCH("QTY:", G571)+4) - SEARCH("QTY:", G571) - 4)))</f>
        <v>15000</v>
      </c>
      <c r="M571" t="str">
        <f t="shared" si="75"/>
        <v>15000</v>
      </c>
      <c r="N571">
        <f t="shared" si="76"/>
        <v>0</v>
      </c>
      <c r="O571" t="str" cm="1">
        <f t="array" ref="O571">IF(ISERROR(SEARCH("USD ", G571)), Raw [1]Data!S571, TRIM(MID(G571, SEARCH("USD ", G571)+4, SEARCH(" ", G571&amp;" ", SEARCH("USD ", G571)+4) - SEARCH("USD ", G571) - 4)))</f>
        <v>1.8461</v>
      </c>
      <c r="P571">
        <f t="shared" si="77"/>
        <v>27691.5</v>
      </c>
      <c r="Q571" t="e" cm="1">
        <f t="array" ref="Q571">Raw [1]Data!P571</f>
        <v>#NAME?</v>
      </c>
      <c r="R571" t="e" cm="1">
        <f t="array" ref="R571">Raw [1]Data!Q571</f>
        <v>#NAME?</v>
      </c>
      <c r="S571" t="e" cm="1">
        <f t="array" ref="S571">Raw [1]Data!T571</f>
        <v>#NAME?</v>
      </c>
      <c r="T571" t="e">
        <f t="shared" si="78"/>
        <v>#NAME?</v>
      </c>
      <c r="U571" t="e">
        <f t="shared" si="79"/>
        <v>#NAME?</v>
      </c>
      <c r="V571" t="str">
        <f t="shared" si="80"/>
        <v>Other</v>
      </c>
    </row>
    <row r="572" spans="1:22">
      <c r="A572" s="5" t="s">
        <v>12</v>
      </c>
      <c r="B572" s="2" t="s">
        <v>772</v>
      </c>
      <c r="C572">
        <f t="shared" si="72"/>
        <v>2023</v>
      </c>
      <c r="D572" s="2" t="s">
        <v>14</v>
      </c>
      <c r="E572" s="3" t="s">
        <v>15</v>
      </c>
      <c r="F572" t="str">
        <f t="shared" si="73"/>
        <v>73</v>
      </c>
      <c r="G572" s="2" t="s">
        <v>777</v>
      </c>
      <c r="H572" t="str">
        <f t="shared" si="74"/>
        <v xml:space="preserve">SB-01 </v>
      </c>
      <c r="I572" t="str" cm="1">
        <f t="array" ref="I572">IFERROR(INDEX(_xlfn.TEXTSPLIT(E572," "),1), "")</f>
        <v>73239990</v>
      </c>
      <c r="J572" t="s">
        <v>2779</v>
      </c>
      <c r="K572" t="str" cm="1">
        <f t="array" ref="K572">IF(ISERROR(SEARCH("QTY:", G572)), IF(ISERROR(SEARCH("TOTAL ", G572)), Raw [1]Data!N572, TRIM(MID(G572, SEARCH("TOTAL ", G572)+6, SEARCH(" ", G572&amp;" ", SEARCH("TOTAL ", G572)+6) - SEARCH("TOTAL ", G572) - 6))), TRIM(MID(G572, SEARCH("QTY:", G572)+4, SEARCH(" ", G572, SEARCH("QTY:", G572)+4) - SEARCH("QTY:", G572) - 4)))</f>
        <v/>
      </c>
      <c r="M572" t="str">
        <f t="shared" si="75"/>
        <v/>
      </c>
      <c r="N572">
        <f t="shared" si="76"/>
        <v>0</v>
      </c>
      <c r="O572" t="str" cm="1">
        <f t="array" ref="O572">IF(ISERROR(SEARCH("USD ", G572)), Raw [1]Data!S572, TRIM(MID(G572, SEARCH("USD ", G572)+4, SEARCH(" ", G572&amp;" ", SEARCH("USD ", G572)+4) - SEARCH("USD ", G572) - 4)))</f>
        <v>1.0582</v>
      </c>
      <c r="P572" t="e">
        <f t="shared" si="77"/>
        <v>#VALUE!</v>
      </c>
      <c r="Q572" t="e" cm="1">
        <f t="array" ref="Q572">Raw [1]Data!P572</f>
        <v>#NAME?</v>
      </c>
      <c r="R572" t="e" cm="1">
        <f t="array" ref="R572">Raw [1]Data!Q572</f>
        <v>#NAME?</v>
      </c>
      <c r="S572" t="e" cm="1">
        <f t="array" ref="S572">Raw [1]Data!T572</f>
        <v>#NAME?</v>
      </c>
      <c r="T572" t="e">
        <f t="shared" si="78"/>
        <v>#NAME?</v>
      </c>
      <c r="U572" t="e">
        <f t="shared" si="79"/>
        <v>#NAME?</v>
      </c>
      <c r="V572" t="str">
        <f t="shared" si="80"/>
        <v>Other</v>
      </c>
    </row>
    <row r="573" spans="1:22">
      <c r="A573" s="5" t="s">
        <v>12</v>
      </c>
      <c r="B573" s="2" t="s">
        <v>772</v>
      </c>
      <c r="C573">
        <f t="shared" si="72"/>
        <v>2023</v>
      </c>
      <c r="D573" s="2" t="s">
        <v>14</v>
      </c>
      <c r="E573" s="3" t="s">
        <v>15</v>
      </c>
      <c r="F573" t="str">
        <f t="shared" si="73"/>
        <v>73</v>
      </c>
      <c r="G573" s="2" t="s">
        <v>778</v>
      </c>
      <c r="H573" t="str">
        <f t="shared" si="74"/>
        <v xml:space="preserve">NP-20 </v>
      </c>
      <c r="I573" t="str" cm="1">
        <f t="array" ref="I573">IFERROR(INDEX(_xlfn.TEXTSPLIT(E573," "),1), "")</f>
        <v>73239990</v>
      </c>
      <c r="J573" t="s">
        <v>2779</v>
      </c>
      <c r="K573" t="str" cm="1">
        <f t="array" ref="K573">IF(ISERROR(SEARCH("QTY:", G573)), IF(ISERROR(SEARCH("TOTAL ", G573)), Raw [1]Data!N573, TRIM(MID(G573, SEARCH("TOTAL ", G573)+6, SEARCH(" ", G573&amp;" ", SEARCH("TOTAL ", G573)+6) - SEARCH("TOTAL ", G573) - 6))), TRIM(MID(G573, SEARCH("QTY:", G573)+4, SEARCH(" ", G573, SEARCH("QTY:", G573)+4) - SEARCH("QTY:", G573) - 4)))</f>
        <v/>
      </c>
      <c r="M573" t="str">
        <f t="shared" si="75"/>
        <v/>
      </c>
      <c r="N573">
        <f t="shared" si="76"/>
        <v>0</v>
      </c>
      <c r="O573" t="str" cm="1">
        <f t="array" ref="O573">IF(ISERROR(SEARCH("USD ", G573)), Raw [1]Data!S573, TRIM(MID(G573, SEARCH("USD ", G573)+4, SEARCH(" ", G573&amp;" ", SEARCH("USD ", G573)+4) - SEARCH("USD ", G573) - 4)))</f>
        <v>1.0065</v>
      </c>
      <c r="P573" t="e">
        <f t="shared" si="77"/>
        <v>#VALUE!</v>
      </c>
      <c r="Q573" t="e" cm="1">
        <f t="array" ref="Q573">Raw [1]Data!P573</f>
        <v>#NAME?</v>
      </c>
      <c r="R573" t="e" cm="1">
        <f t="array" ref="R573">Raw [1]Data!Q573</f>
        <v>#NAME?</v>
      </c>
      <c r="S573" t="e" cm="1">
        <f t="array" ref="S573">Raw [1]Data!T573</f>
        <v>#NAME?</v>
      </c>
      <c r="T573" t="e">
        <f t="shared" si="78"/>
        <v>#NAME?</v>
      </c>
      <c r="U573" t="e">
        <f t="shared" si="79"/>
        <v>#NAME?</v>
      </c>
      <c r="V573" t="str">
        <f t="shared" si="80"/>
        <v>Other</v>
      </c>
    </row>
    <row r="574" spans="1:22">
      <c r="A574" s="5" t="s">
        <v>12</v>
      </c>
      <c r="B574" s="2" t="s">
        <v>779</v>
      </c>
      <c r="C574">
        <f t="shared" si="72"/>
        <v>2023</v>
      </c>
      <c r="D574" s="2" t="s">
        <v>14</v>
      </c>
      <c r="E574" s="3" t="s">
        <v>15</v>
      </c>
      <c r="F574" t="str">
        <f t="shared" si="73"/>
        <v>73</v>
      </c>
      <c r="G574" s="2" t="s">
        <v>780</v>
      </c>
      <c r="H574" t="str">
        <f t="shared" si="74"/>
        <v xml:space="preserve">STEEL </v>
      </c>
      <c r="I574" t="str" cm="1">
        <f t="array" ref="I574">IFERROR(INDEX(_xlfn.TEXTSPLIT(E574," "),1), "")</f>
        <v>73239990</v>
      </c>
      <c r="J574" t="s">
        <v>2835</v>
      </c>
      <c r="K574" t="str" cm="1">
        <f t="array" ref="K574">IF(ISERROR(SEARCH("QTY:", G574)), IF(ISERROR(SEARCH("TOTAL ", G574)), Raw [1]Data!N574, TRIM(MID(G574, SEARCH("TOTAL ", G574)+6, SEARCH(" ", G574&amp;" ", SEARCH("TOTAL ", G574)+6) - SEARCH("TOTAL ", G574) - 6))), TRIM(MID(G574, SEARCH("QTY:", G574)+4, SEARCH(" ", G574, SEARCH("QTY:", G574)+4) - SEARCH("QTY:", G574) - 4)))</f>
        <v/>
      </c>
      <c r="M574" t="str">
        <f t="shared" si="75"/>
        <v/>
      </c>
      <c r="N574">
        <f t="shared" si="76"/>
        <v>0</v>
      </c>
      <c r="O574" t="e" cm="1">
        <f t="array" ref="O574">IF(ISERROR(SEARCH("USD ", G574)), Raw [1]Data!S574, TRIM(MID(G574, SEARCH("USD ", G574)+4, SEARCH(" ", G574&amp;" ", SEARCH("USD ", G574)+4) - SEARCH("USD ", G574) - 4)))</f>
        <v>#NAME?</v>
      </c>
      <c r="P574" t="e">
        <f t="shared" si="77"/>
        <v>#NAME?</v>
      </c>
      <c r="Q574" t="e" cm="1">
        <f t="array" ref="Q574">Raw [1]Data!P574</f>
        <v>#NAME?</v>
      </c>
      <c r="R574" t="e" cm="1">
        <f t="array" ref="R574">Raw [1]Data!Q574</f>
        <v>#NAME?</v>
      </c>
      <c r="S574" t="e" cm="1">
        <f t="array" ref="S574">Raw [1]Data!T574</f>
        <v>#NAME?</v>
      </c>
      <c r="T574" t="e">
        <f t="shared" si="78"/>
        <v>#NAME?</v>
      </c>
      <c r="U574" t="e">
        <f t="shared" si="79"/>
        <v>#NAME?</v>
      </c>
      <c r="V574" t="str">
        <f t="shared" si="80"/>
        <v>Other</v>
      </c>
    </row>
    <row r="575" spans="1:22">
      <c r="A575" s="5" t="s">
        <v>12</v>
      </c>
      <c r="B575" s="2" t="s">
        <v>779</v>
      </c>
      <c r="C575">
        <f t="shared" si="72"/>
        <v>2023</v>
      </c>
      <c r="D575" s="2" t="s">
        <v>14</v>
      </c>
      <c r="E575" s="3" t="s">
        <v>15</v>
      </c>
      <c r="F575" t="str">
        <f t="shared" si="73"/>
        <v>73</v>
      </c>
      <c r="G575" s="2" t="s">
        <v>781</v>
      </c>
      <c r="H575" t="str">
        <f t="shared" si="74"/>
        <v xml:space="preserve">STEEL </v>
      </c>
      <c r="I575" t="str" cm="1">
        <f t="array" ref="I575">IFERROR(INDEX(_xlfn.TEXTSPLIT(E575," "),1), "")</f>
        <v>73239990</v>
      </c>
      <c r="J575" t="s">
        <v>2835</v>
      </c>
      <c r="K575" t="str" cm="1">
        <f t="array" ref="K575">IF(ISERROR(SEARCH("QTY:", G575)), IF(ISERROR(SEARCH("TOTAL ", G575)), Raw [1]Data!N575, TRIM(MID(G575, SEARCH("TOTAL ", G575)+6, SEARCH(" ", G575&amp;" ", SEARCH("TOTAL ", G575)+6) - SEARCH("TOTAL ", G575) - 6))), TRIM(MID(G575, SEARCH("QTY:", G575)+4, SEARCH(" ", G575, SEARCH("QTY:", G575)+4) - SEARCH("QTY:", G575) - 4)))</f>
        <v/>
      </c>
      <c r="M575" t="str">
        <f t="shared" si="75"/>
        <v/>
      </c>
      <c r="N575">
        <f t="shared" si="76"/>
        <v>0</v>
      </c>
      <c r="O575" t="e" cm="1">
        <f t="array" ref="O575">IF(ISERROR(SEARCH("USD ", G575)), Raw [1]Data!S575, TRIM(MID(G575, SEARCH("USD ", G575)+4, SEARCH(" ", G575&amp;" ", SEARCH("USD ", G575)+4) - SEARCH("USD ", G575) - 4)))</f>
        <v>#NAME?</v>
      </c>
      <c r="P575" t="e">
        <f t="shared" si="77"/>
        <v>#NAME?</v>
      </c>
      <c r="Q575" t="e" cm="1">
        <f t="array" ref="Q575">Raw [1]Data!P575</f>
        <v>#NAME?</v>
      </c>
      <c r="R575" t="e" cm="1">
        <f t="array" ref="R575">Raw [1]Data!Q575</f>
        <v>#NAME?</v>
      </c>
      <c r="S575" t="e" cm="1">
        <f t="array" ref="S575">Raw [1]Data!T575</f>
        <v>#NAME?</v>
      </c>
      <c r="T575" t="e">
        <f t="shared" si="78"/>
        <v>#NAME?</v>
      </c>
      <c r="U575" t="e">
        <f t="shared" si="79"/>
        <v>#NAME?</v>
      </c>
      <c r="V575" t="str">
        <f t="shared" si="80"/>
        <v>Other</v>
      </c>
    </row>
    <row r="576" spans="1:22">
      <c r="A576" s="5" t="s">
        <v>12</v>
      </c>
      <c r="B576" s="2" t="s">
        <v>779</v>
      </c>
      <c r="C576">
        <f t="shared" si="72"/>
        <v>2023</v>
      </c>
      <c r="D576" s="2" t="s">
        <v>14</v>
      </c>
      <c r="E576" s="3" t="s">
        <v>15</v>
      </c>
      <c r="F576" t="str">
        <f t="shared" si="73"/>
        <v>73</v>
      </c>
      <c r="G576" s="2" t="s">
        <v>782</v>
      </c>
      <c r="H576" t="str">
        <f t="shared" si="74"/>
        <v xml:space="preserve">STEEL </v>
      </c>
      <c r="I576" t="str" cm="1">
        <f t="array" ref="I576">IFERROR(INDEX(_xlfn.TEXTSPLIT(E576," "),1), "")</f>
        <v>73239990</v>
      </c>
      <c r="J576" t="s">
        <v>2835</v>
      </c>
      <c r="K576" t="str" cm="1">
        <f t="array" ref="K576">IF(ISERROR(SEARCH("QTY:", G576)), IF(ISERROR(SEARCH("TOTAL ", G576)), Raw [1]Data!N576, TRIM(MID(G576, SEARCH("TOTAL ", G576)+6, SEARCH(" ", G576&amp;" ", SEARCH("TOTAL ", G576)+6) - SEARCH("TOTAL ", G576) - 6))), TRIM(MID(G576, SEARCH("QTY:", G576)+4, SEARCH(" ", G576, SEARCH("QTY:", G576)+4) - SEARCH("QTY:", G576) - 4)))</f>
        <v/>
      </c>
      <c r="M576" t="str">
        <f t="shared" si="75"/>
        <v/>
      </c>
      <c r="N576">
        <f t="shared" si="76"/>
        <v>0</v>
      </c>
      <c r="O576" t="e" cm="1">
        <f t="array" ref="O576">IF(ISERROR(SEARCH("USD ", G576)), Raw [1]Data!S576, TRIM(MID(G576, SEARCH("USD ", G576)+4, SEARCH(" ", G576&amp;" ", SEARCH("USD ", G576)+4) - SEARCH("USD ", G576) - 4)))</f>
        <v>#NAME?</v>
      </c>
      <c r="P576" t="e">
        <f t="shared" si="77"/>
        <v>#NAME?</v>
      </c>
      <c r="Q576" t="e" cm="1">
        <f t="array" ref="Q576">Raw [1]Data!P576</f>
        <v>#NAME?</v>
      </c>
      <c r="R576" t="e" cm="1">
        <f t="array" ref="R576">Raw [1]Data!Q576</f>
        <v>#NAME?</v>
      </c>
      <c r="S576" t="e" cm="1">
        <f t="array" ref="S576">Raw [1]Data!T576</f>
        <v>#NAME?</v>
      </c>
      <c r="T576" t="e">
        <f t="shared" si="78"/>
        <v>#NAME?</v>
      </c>
      <c r="U576" t="e">
        <f t="shared" si="79"/>
        <v>#NAME?</v>
      </c>
      <c r="V576" t="str">
        <f t="shared" si="80"/>
        <v>Other</v>
      </c>
    </row>
    <row r="577" spans="1:22">
      <c r="A577" s="5" t="s">
        <v>12</v>
      </c>
      <c r="B577" s="2" t="s">
        <v>783</v>
      </c>
      <c r="C577">
        <f t="shared" si="72"/>
        <v>2023</v>
      </c>
      <c r="D577" s="2" t="s">
        <v>14</v>
      </c>
      <c r="E577" s="3" t="s">
        <v>15</v>
      </c>
      <c r="F577" t="str">
        <f t="shared" si="73"/>
        <v>73</v>
      </c>
      <c r="G577" s="2" t="s">
        <v>784</v>
      </c>
      <c r="H577" t="str">
        <f t="shared" si="74"/>
        <v xml:space="preserve">HOUSEHOLD </v>
      </c>
      <c r="I577" t="str" cm="1">
        <f t="array" ref="I577">IFERROR(INDEX(_xlfn.TEXTSPLIT(E577," "),1), "")</f>
        <v>73239990</v>
      </c>
      <c r="J577" t="s">
        <v>2785</v>
      </c>
      <c r="K577" t="str" cm="1">
        <f t="array" ref="K577">IF(ISERROR(SEARCH("QTY:", G577)), IF(ISERROR(SEARCH("TOTAL ", G577)), Raw [1]Data!N577, TRIM(MID(G577, SEARCH("TOTAL ", G577)+6, SEARCH(" ", G577&amp;" ", SEARCH("TOTAL ", G577)+6) - SEARCH("TOTAL ", G577) - 6))), TRIM(MID(G577, SEARCH("QTY:", G577)+4, SEARCH(" ", G577, SEARCH("QTY:", G577)+4) - SEARCH("QTY:", G577) - 4)))</f>
        <v/>
      </c>
      <c r="M577" t="str">
        <f t="shared" si="75"/>
        <v/>
      </c>
      <c r="N577">
        <f t="shared" si="76"/>
        <v>0</v>
      </c>
      <c r="O577" t="str" cm="1">
        <f t="array" ref="O577">IF(ISERROR(SEARCH("USD ", G577)), Raw [1]Data!S577, TRIM(MID(G577, SEARCH("USD ", G577)+4, SEARCH(" ", G577&amp;" ", SEARCH("USD ", G577)+4) - SEARCH("USD ", G577) - 4)))</f>
        <v>0.416</v>
      </c>
      <c r="P577" t="e">
        <f t="shared" si="77"/>
        <v>#VALUE!</v>
      </c>
      <c r="Q577" t="e" cm="1">
        <f t="array" ref="Q577">Raw [1]Data!P577</f>
        <v>#NAME?</v>
      </c>
      <c r="R577" t="e" cm="1">
        <f t="array" ref="R577">Raw [1]Data!Q577</f>
        <v>#NAME?</v>
      </c>
      <c r="S577" t="e" cm="1">
        <f t="array" ref="S577">Raw [1]Data!T577</f>
        <v>#NAME?</v>
      </c>
      <c r="T577" t="e">
        <f t="shared" si="78"/>
        <v>#NAME?</v>
      </c>
      <c r="U577" t="e">
        <f t="shared" si="79"/>
        <v>#NAME?</v>
      </c>
      <c r="V577" t="str">
        <f t="shared" si="80"/>
        <v>Other</v>
      </c>
    </row>
    <row r="578" spans="1:22">
      <c r="A578" s="5" t="s">
        <v>12</v>
      </c>
      <c r="B578" s="2" t="s">
        <v>783</v>
      </c>
      <c r="C578">
        <f t="shared" si="72"/>
        <v>2023</v>
      </c>
      <c r="D578" s="2" t="s">
        <v>14</v>
      </c>
      <c r="E578" s="3" t="s">
        <v>15</v>
      </c>
      <c r="F578" t="str">
        <f t="shared" si="73"/>
        <v>73</v>
      </c>
      <c r="G578" s="2" t="s">
        <v>785</v>
      </c>
      <c r="H578" t="str">
        <f t="shared" si="74"/>
        <v xml:space="preserve">STAINLESS </v>
      </c>
      <c r="I578" t="str" cm="1">
        <f t="array" ref="I578">IFERROR(INDEX(_xlfn.TEXTSPLIT(E578," "),1), "")</f>
        <v>73239990</v>
      </c>
      <c r="J578" t="s">
        <v>2835</v>
      </c>
      <c r="K578" t="str" cm="1">
        <f t="array" ref="K578">IF(ISERROR(SEARCH("QTY:", G578)), IF(ISERROR(SEARCH("TOTAL ", G578)), Raw [1]Data!N578, TRIM(MID(G578, SEARCH("TOTAL ", G578)+6, SEARCH(" ", G578&amp;" ", SEARCH("TOTAL ", G578)+6) - SEARCH("TOTAL ", G578) - 6))), TRIM(MID(G578, SEARCH("QTY:", G578)+4, SEARCH(" ", G578, SEARCH("QTY:", G578)+4) - SEARCH("QTY:", G578) - 4)))</f>
        <v/>
      </c>
      <c r="M578" t="str">
        <f t="shared" si="75"/>
        <v/>
      </c>
      <c r="N578">
        <f t="shared" si="76"/>
        <v>0</v>
      </c>
      <c r="O578" t="e" cm="1">
        <f t="array" ref="O578">IF(ISERROR(SEARCH("USD ", G578)), Raw [1]Data!S578, TRIM(MID(G578, SEARCH("USD ", G578)+4, SEARCH(" ", G578&amp;" ", SEARCH("USD ", G578)+4) - SEARCH("USD ", G578) - 4)))</f>
        <v>#NAME?</v>
      </c>
      <c r="P578" t="e">
        <f t="shared" si="77"/>
        <v>#NAME?</v>
      </c>
      <c r="Q578" t="e" cm="1">
        <f t="array" ref="Q578">Raw [1]Data!P578</f>
        <v>#NAME?</v>
      </c>
      <c r="R578" t="e" cm="1">
        <f t="array" ref="R578">Raw [1]Data!Q578</f>
        <v>#NAME?</v>
      </c>
      <c r="S578" t="e" cm="1">
        <f t="array" ref="S578">Raw [1]Data!T578</f>
        <v>#NAME?</v>
      </c>
      <c r="T578" t="e">
        <f t="shared" si="78"/>
        <v>#NAME?</v>
      </c>
      <c r="U578" t="e">
        <f t="shared" si="79"/>
        <v>#NAME?</v>
      </c>
      <c r="V578" t="str">
        <f t="shared" si="80"/>
        <v>Other</v>
      </c>
    </row>
    <row r="579" spans="1:22">
      <c r="A579" s="5" t="s">
        <v>12</v>
      </c>
      <c r="B579" s="2" t="s">
        <v>783</v>
      </c>
      <c r="C579">
        <f t="shared" ref="C579:C642" si="81">YEAR(B579)</f>
        <v>2023</v>
      </c>
      <c r="D579" s="2" t="s">
        <v>14</v>
      </c>
      <c r="E579" s="3" t="s">
        <v>15</v>
      </c>
      <c r="F579" t="str">
        <f t="shared" ref="F579:F642" si="82">LEFT(E579,2)</f>
        <v>73</v>
      </c>
      <c r="G579" s="2" t="s">
        <v>786</v>
      </c>
      <c r="H579" t="str">
        <f t="shared" ref="H579:H642" si="83">IFERROR(LEFT(G579, FIND(" ",G579)), "")</f>
        <v xml:space="preserve">STAINLESS </v>
      </c>
      <c r="I579" t="str" cm="1">
        <f t="array" ref="I579">IFERROR(INDEX(_xlfn.TEXTSPLIT(E579," "),1), "")</f>
        <v>73239990</v>
      </c>
      <c r="J579" t="s">
        <v>2864</v>
      </c>
      <c r="K579" t="str" cm="1">
        <f t="array" ref="K579">IF(ISERROR(SEARCH("QTY:", G579)), IF(ISERROR(SEARCH("TOTAL ", G579)), Raw [1]Data!N579, TRIM(MID(G579, SEARCH("TOTAL ", G579)+6, SEARCH(" ", G579&amp;" ", SEARCH("TOTAL ", G579)+6) - SEARCH("TOTAL ", G579) - 6))), TRIM(MID(G579, SEARCH("QTY:", G579)+4, SEARCH(" ", G579, SEARCH("QTY:", G579)+4) - SEARCH("QTY:", G579) - 4)))</f>
        <v/>
      </c>
      <c r="M579" t="str">
        <f t="shared" ref="M579:M642" si="84">K579</f>
        <v/>
      </c>
      <c r="N579">
        <f t="shared" ref="N579:N642" si="85">L579</f>
        <v>0</v>
      </c>
      <c r="O579" t="e" cm="1">
        <f t="array" ref="O579">IF(ISERROR(SEARCH("USD ", G579)), Raw [1]Data!S579, TRIM(MID(G579, SEARCH("USD ", G579)+4, SEARCH(" ", G579&amp;" ", SEARCH("USD ", G579)+4) - SEARCH("USD ", G579) - 4)))</f>
        <v>#NAME?</v>
      </c>
      <c r="P579" t="e">
        <f t="shared" ref="P579:P642" si="86">O579*M579</f>
        <v>#NAME?</v>
      </c>
      <c r="Q579" t="e" cm="1">
        <f t="array" ref="Q579">Raw [1]Data!P579</f>
        <v>#NAME?</v>
      </c>
      <c r="R579" t="e" cm="1">
        <f t="array" ref="R579">Raw [1]Data!Q579</f>
        <v>#NAME?</v>
      </c>
      <c r="S579" t="e" cm="1">
        <f t="array" ref="S579">Raw [1]Data!T579</f>
        <v>#NAME?</v>
      </c>
      <c r="T579" t="e">
        <f t="shared" ref="T579:T642" si="87">S579/M579</f>
        <v>#NAME?</v>
      </c>
      <c r="U579" t="e">
        <f t="shared" ref="U579:U642" si="88">IF(R579&lt;&gt;0, (S579/R579)*100, 0)</f>
        <v>#NAME?</v>
      </c>
      <c r="V579" t="str">
        <f t="shared" ref="V579:V642" si="89">IF(OR(E579=73239990,E579=73231000,E579=73239390),"Steel","Other")</f>
        <v>Other</v>
      </c>
    </row>
    <row r="580" spans="1:22">
      <c r="A580" s="5" t="s">
        <v>12</v>
      </c>
      <c r="B580" s="2" t="s">
        <v>783</v>
      </c>
      <c r="C580">
        <f t="shared" si="81"/>
        <v>2023</v>
      </c>
      <c r="D580" s="2" t="s">
        <v>14</v>
      </c>
      <c r="E580" s="3" t="s">
        <v>15</v>
      </c>
      <c r="F580" t="str">
        <f t="shared" si="82"/>
        <v>73</v>
      </c>
      <c r="G580" s="2" t="s">
        <v>787</v>
      </c>
      <c r="H580" t="str">
        <f t="shared" si="83"/>
        <v xml:space="preserve">STAINLESS </v>
      </c>
      <c r="I580" t="str" cm="1">
        <f t="array" ref="I580">IFERROR(INDEX(_xlfn.TEXTSPLIT(E580," "),1), "")</f>
        <v>73239990</v>
      </c>
      <c r="J580" t="s">
        <v>2875</v>
      </c>
      <c r="K580" t="str" cm="1">
        <f t="array" ref="K580">IF(ISERROR(SEARCH("QTY:", G580)), IF(ISERROR(SEARCH("TOTAL ", G580)), Raw [1]Data!N580, TRIM(MID(G580, SEARCH("TOTAL ", G580)+6, SEARCH(" ", G580&amp;" ", SEARCH("TOTAL ", G580)+6) - SEARCH("TOTAL ", G580) - 6))), TRIM(MID(G580, SEARCH("QTY:", G580)+4, SEARCH(" ", G580, SEARCH("QTY:", G580)+4) - SEARCH("QTY:", G580) - 4)))</f>
        <v/>
      </c>
      <c r="M580" t="str">
        <f t="shared" si="84"/>
        <v/>
      </c>
      <c r="N580">
        <f t="shared" si="85"/>
        <v>0</v>
      </c>
      <c r="O580" t="e" cm="1">
        <f t="array" ref="O580">IF(ISERROR(SEARCH("USD ", G580)), Raw [1]Data!S580, TRIM(MID(G580, SEARCH("USD ", G580)+4, SEARCH(" ", G580&amp;" ", SEARCH("USD ", G580)+4) - SEARCH("USD ", G580) - 4)))</f>
        <v>#NAME?</v>
      </c>
      <c r="P580" t="e">
        <f t="shared" si="86"/>
        <v>#NAME?</v>
      </c>
      <c r="Q580" t="e" cm="1">
        <f t="array" ref="Q580">Raw [1]Data!P580</f>
        <v>#NAME?</v>
      </c>
      <c r="R580" t="e" cm="1">
        <f t="array" ref="R580">Raw [1]Data!Q580</f>
        <v>#NAME?</v>
      </c>
      <c r="S580" t="e" cm="1">
        <f t="array" ref="S580">Raw [1]Data!T580</f>
        <v>#NAME?</v>
      </c>
      <c r="T580" t="e">
        <f t="shared" si="87"/>
        <v>#NAME?</v>
      </c>
      <c r="U580" t="e">
        <f t="shared" si="88"/>
        <v>#NAME?</v>
      </c>
      <c r="V580" t="str">
        <f t="shared" si="89"/>
        <v>Other</v>
      </c>
    </row>
    <row r="581" spans="1:22">
      <c r="A581" s="5" t="s">
        <v>12</v>
      </c>
      <c r="B581" s="2" t="s">
        <v>783</v>
      </c>
      <c r="C581">
        <f t="shared" si="81"/>
        <v>2023</v>
      </c>
      <c r="D581" s="2" t="s">
        <v>14</v>
      </c>
      <c r="E581" s="3" t="s">
        <v>15</v>
      </c>
      <c r="F581" t="str">
        <f t="shared" si="82"/>
        <v>73</v>
      </c>
      <c r="G581" s="2" t="s">
        <v>788</v>
      </c>
      <c r="H581" t="str">
        <f t="shared" si="83"/>
        <v xml:space="preserve">STAINLESS </v>
      </c>
      <c r="I581" t="str" cm="1">
        <f t="array" ref="I581">IFERROR(INDEX(_xlfn.TEXTSPLIT(E581," "),1), "")</f>
        <v>73239990</v>
      </c>
      <c r="J581" t="s">
        <v>2863</v>
      </c>
      <c r="K581" t="str" cm="1">
        <f t="array" ref="K581">IF(ISERROR(SEARCH("QTY:", G581)), IF(ISERROR(SEARCH("TOTAL ", G581)), Raw [1]Data!N581, TRIM(MID(G581, SEARCH("TOTAL ", G581)+6, SEARCH(" ", G581&amp;" ", SEARCH("TOTAL ", G581)+6) - SEARCH("TOTAL ", G581) - 6))), TRIM(MID(G581, SEARCH("QTY:", G581)+4, SEARCH(" ", G581, SEARCH("QTY:", G581)+4) - SEARCH("QTY:", G581) - 4)))</f>
        <v/>
      </c>
      <c r="M581" t="str">
        <f t="shared" si="84"/>
        <v/>
      </c>
      <c r="N581">
        <f t="shared" si="85"/>
        <v>0</v>
      </c>
      <c r="O581" t="e" cm="1">
        <f t="array" ref="O581">IF(ISERROR(SEARCH("USD ", G581)), Raw [1]Data!S581, TRIM(MID(G581, SEARCH("USD ", G581)+4, SEARCH(" ", G581&amp;" ", SEARCH("USD ", G581)+4) - SEARCH("USD ", G581) - 4)))</f>
        <v>#NAME?</v>
      </c>
      <c r="P581" t="e">
        <f t="shared" si="86"/>
        <v>#NAME?</v>
      </c>
      <c r="Q581" t="e" cm="1">
        <f t="array" ref="Q581">Raw [1]Data!P581</f>
        <v>#NAME?</v>
      </c>
      <c r="R581" t="e" cm="1">
        <f t="array" ref="R581">Raw [1]Data!Q581</f>
        <v>#NAME?</v>
      </c>
      <c r="S581" t="e" cm="1">
        <f t="array" ref="S581">Raw [1]Data!T581</f>
        <v>#NAME?</v>
      </c>
      <c r="T581" t="e">
        <f t="shared" si="87"/>
        <v>#NAME?</v>
      </c>
      <c r="U581" t="e">
        <f t="shared" si="88"/>
        <v>#NAME?</v>
      </c>
      <c r="V581" t="str">
        <f t="shared" si="89"/>
        <v>Other</v>
      </c>
    </row>
    <row r="582" spans="1:22">
      <c r="A582" s="5" t="s">
        <v>12</v>
      </c>
      <c r="B582" s="2" t="s">
        <v>783</v>
      </c>
      <c r="C582">
        <f t="shared" si="81"/>
        <v>2023</v>
      </c>
      <c r="D582" s="2" t="s">
        <v>14</v>
      </c>
      <c r="E582" s="3" t="s">
        <v>15</v>
      </c>
      <c r="F582" t="str">
        <f t="shared" si="82"/>
        <v>73</v>
      </c>
      <c r="G582" s="2" t="s">
        <v>789</v>
      </c>
      <c r="H582" t="str">
        <f t="shared" si="83"/>
        <v xml:space="preserve">STAINLESS </v>
      </c>
      <c r="I582" t="str" cm="1">
        <f t="array" ref="I582">IFERROR(INDEX(_xlfn.TEXTSPLIT(E582," "),1), "")</f>
        <v>73239990</v>
      </c>
      <c r="J582" t="s">
        <v>2835</v>
      </c>
      <c r="K582" t="str" cm="1">
        <f t="array" ref="K582">IF(ISERROR(SEARCH("QTY:", G582)), IF(ISERROR(SEARCH("TOTAL ", G582)), Raw [1]Data!N582, TRIM(MID(G582, SEARCH("TOTAL ", G582)+6, SEARCH(" ", G582&amp;" ", SEARCH("TOTAL ", G582)+6) - SEARCH("TOTAL ", G582) - 6))), TRIM(MID(G582, SEARCH("QTY:", G582)+4, SEARCH(" ", G582, SEARCH("QTY:", G582)+4) - SEARCH("QTY:", G582) - 4)))</f>
        <v/>
      </c>
      <c r="M582" t="str">
        <f t="shared" si="84"/>
        <v/>
      </c>
      <c r="N582">
        <f t="shared" si="85"/>
        <v>0</v>
      </c>
      <c r="O582" t="e" cm="1">
        <f t="array" ref="O582">IF(ISERROR(SEARCH("USD ", G582)), Raw [1]Data!S582, TRIM(MID(G582, SEARCH("USD ", G582)+4, SEARCH(" ", G582&amp;" ", SEARCH("USD ", G582)+4) - SEARCH("USD ", G582) - 4)))</f>
        <v>#NAME?</v>
      </c>
      <c r="P582" t="e">
        <f t="shared" si="86"/>
        <v>#NAME?</v>
      </c>
      <c r="Q582" t="e" cm="1">
        <f t="array" ref="Q582">Raw [1]Data!P582</f>
        <v>#NAME?</v>
      </c>
      <c r="R582" t="e" cm="1">
        <f t="array" ref="R582">Raw [1]Data!Q582</f>
        <v>#NAME?</v>
      </c>
      <c r="S582" t="e" cm="1">
        <f t="array" ref="S582">Raw [1]Data!T582</f>
        <v>#NAME?</v>
      </c>
      <c r="T582" t="e">
        <f t="shared" si="87"/>
        <v>#NAME?</v>
      </c>
      <c r="U582" t="e">
        <f t="shared" si="88"/>
        <v>#NAME?</v>
      </c>
      <c r="V582" t="str">
        <f t="shared" si="89"/>
        <v>Other</v>
      </c>
    </row>
    <row r="583" spans="1:22">
      <c r="A583" s="5" t="s">
        <v>12</v>
      </c>
      <c r="B583" s="2" t="s">
        <v>783</v>
      </c>
      <c r="C583">
        <f t="shared" si="81"/>
        <v>2023</v>
      </c>
      <c r="D583" s="2" t="s">
        <v>14</v>
      </c>
      <c r="E583" s="3" t="s">
        <v>15</v>
      </c>
      <c r="F583" t="str">
        <f t="shared" si="82"/>
        <v>73</v>
      </c>
      <c r="G583" s="2" t="s">
        <v>790</v>
      </c>
      <c r="H583" t="str">
        <f t="shared" si="83"/>
        <v xml:space="preserve">HOUSEHOLD </v>
      </c>
      <c r="I583" t="str" cm="1">
        <f t="array" ref="I583">IFERROR(INDEX(_xlfn.TEXTSPLIT(E583," "),1), "")</f>
        <v>73239990</v>
      </c>
      <c r="J583" t="s">
        <v>2785</v>
      </c>
      <c r="K583" t="str" cm="1">
        <f t="array" ref="K583">IF(ISERROR(SEARCH("QTY:", G583)), IF(ISERROR(SEARCH("TOTAL ", G583)), Raw [1]Data!N583, TRIM(MID(G583, SEARCH("TOTAL ", G583)+6, SEARCH(" ", G583&amp;" ", SEARCH("TOTAL ", G583)+6) - SEARCH("TOTAL ", G583) - 6))), TRIM(MID(G583, SEARCH("QTY:", G583)+4, SEARCH(" ", G583, SEARCH("QTY:", G583)+4) - SEARCH("QTY:", G583) - 4)))</f>
        <v/>
      </c>
      <c r="M583" t="str">
        <f t="shared" si="84"/>
        <v/>
      </c>
      <c r="N583">
        <f t="shared" si="85"/>
        <v>0</v>
      </c>
      <c r="O583" t="e" cm="1">
        <f t="array" ref="O583">IF(ISERROR(SEARCH("USD ", G583)), Raw [1]Data!S583, TRIM(MID(G583, SEARCH("USD ", G583)+4, SEARCH(" ", G583&amp;" ", SEARCH("USD ", G583)+4) - SEARCH("USD ", G583) - 4)))</f>
        <v>#NAME?</v>
      </c>
      <c r="P583" t="e">
        <f t="shared" si="86"/>
        <v>#NAME?</v>
      </c>
      <c r="Q583" t="e" cm="1">
        <f t="array" ref="Q583">Raw [1]Data!P583</f>
        <v>#NAME?</v>
      </c>
      <c r="R583" t="e" cm="1">
        <f t="array" ref="R583">Raw [1]Data!Q583</f>
        <v>#NAME?</v>
      </c>
      <c r="S583" t="e" cm="1">
        <f t="array" ref="S583">Raw [1]Data!T583</f>
        <v>#NAME?</v>
      </c>
      <c r="T583" t="e">
        <f t="shared" si="87"/>
        <v>#NAME?</v>
      </c>
      <c r="U583" t="e">
        <f t="shared" si="88"/>
        <v>#NAME?</v>
      </c>
      <c r="V583" t="str">
        <f t="shared" si="89"/>
        <v>Other</v>
      </c>
    </row>
    <row r="584" spans="1:22">
      <c r="A584" s="5" t="s">
        <v>12</v>
      </c>
      <c r="B584" s="2" t="s">
        <v>791</v>
      </c>
      <c r="C584">
        <f t="shared" si="81"/>
        <v>2023</v>
      </c>
      <c r="D584" s="2" t="s">
        <v>14</v>
      </c>
      <c r="E584" s="3" t="s">
        <v>15</v>
      </c>
      <c r="F584" t="str">
        <f t="shared" si="82"/>
        <v>73</v>
      </c>
      <c r="G584" s="2" t="s">
        <v>792</v>
      </c>
      <c r="H584" t="str">
        <f t="shared" si="83"/>
        <v xml:space="preserve">NP-19 </v>
      </c>
      <c r="I584" t="str" cm="1">
        <f t="array" ref="I584">IFERROR(INDEX(_xlfn.TEXTSPLIT(E584," "),1), "")</f>
        <v>73239990</v>
      </c>
      <c r="J584" t="s">
        <v>2896</v>
      </c>
      <c r="K584" t="str" cm="1">
        <f t="array" ref="K584">IF(ISERROR(SEARCH("QTY:", G584)), IF(ISERROR(SEARCH("TOTAL ", G584)), Raw [1]Data!N584, TRIM(MID(G584, SEARCH("TOTAL ", G584)+6, SEARCH(" ", G584&amp;" ", SEARCH("TOTAL ", G584)+6) - SEARCH("TOTAL ", G584) - 6))), TRIM(MID(G584, SEARCH("QTY:", G584)+4, SEARCH(" ", G584, SEARCH("QTY:", G584)+4) - SEARCH("QTY:", G584) - 4)))</f>
        <v>45720</v>
      </c>
      <c r="M584" t="str">
        <f t="shared" si="84"/>
        <v>45720</v>
      </c>
      <c r="N584">
        <f t="shared" si="85"/>
        <v>0</v>
      </c>
      <c r="O584" t="str" cm="1">
        <f t="array" ref="O584">IF(ISERROR(SEARCH("USD ", G584)), Raw [1]Data!S584, TRIM(MID(G584, SEARCH("USD ", G584)+4, SEARCH(" ", G584&amp;" ", SEARCH("USD ", G584)+4) - SEARCH("USD ", G584) - 4)))</f>
        <v>0.4507</v>
      </c>
      <c r="P584">
        <f t="shared" si="86"/>
        <v>20606.004000000001</v>
      </c>
      <c r="Q584" t="e" cm="1">
        <f t="array" ref="Q584">Raw [1]Data!P584</f>
        <v>#NAME?</v>
      </c>
      <c r="R584" t="e" cm="1">
        <f t="array" ref="R584">Raw [1]Data!Q584</f>
        <v>#NAME?</v>
      </c>
      <c r="S584" t="e" cm="1">
        <f t="array" ref="S584">Raw [1]Data!T584</f>
        <v>#NAME?</v>
      </c>
      <c r="T584" t="e">
        <f t="shared" si="87"/>
        <v>#NAME?</v>
      </c>
      <c r="U584" t="e">
        <f t="shared" si="88"/>
        <v>#NAME?</v>
      </c>
      <c r="V584" t="str">
        <f t="shared" si="89"/>
        <v>Other</v>
      </c>
    </row>
    <row r="585" spans="1:22">
      <c r="A585" s="5" t="s">
        <v>12</v>
      </c>
      <c r="B585" s="2" t="s">
        <v>793</v>
      </c>
      <c r="C585">
        <f t="shared" si="81"/>
        <v>2023</v>
      </c>
      <c r="D585" s="2" t="s">
        <v>14</v>
      </c>
      <c r="E585" s="3" t="s">
        <v>15</v>
      </c>
      <c r="F585" t="str">
        <f t="shared" si="82"/>
        <v>73</v>
      </c>
      <c r="G585" s="2" t="s">
        <v>794</v>
      </c>
      <c r="H585" t="str">
        <f t="shared" si="83"/>
        <v xml:space="preserve">STAINLESS </v>
      </c>
      <c r="I585" t="str" cm="1">
        <f t="array" ref="I585">IFERROR(INDEX(_xlfn.TEXTSPLIT(E585," "),1), "")</f>
        <v>73239990</v>
      </c>
      <c r="J585" t="s">
        <v>2835</v>
      </c>
      <c r="K585" t="str" cm="1">
        <f t="array" ref="K585">IF(ISERROR(SEARCH("QTY:", G585)), IF(ISERROR(SEARCH("TOTAL ", G585)), Raw [1]Data!N585, TRIM(MID(G585, SEARCH("TOTAL ", G585)+6, SEARCH(" ", G585&amp;" ", SEARCH("TOTAL ", G585)+6) - SEARCH("TOTAL ", G585) - 6))), TRIM(MID(G585, SEARCH("QTY:", G585)+4, SEARCH(" ", G585, SEARCH("QTY:", G585)+4) - SEARCH("QTY:", G585) - 4)))</f>
        <v/>
      </c>
      <c r="M585" t="str">
        <f t="shared" si="84"/>
        <v/>
      </c>
      <c r="N585">
        <f t="shared" si="85"/>
        <v>0</v>
      </c>
      <c r="O585" t="e" cm="1">
        <f t="array" ref="O585">IF(ISERROR(SEARCH("USD ", G585)), Raw [1]Data!S585, TRIM(MID(G585, SEARCH("USD ", G585)+4, SEARCH(" ", G585&amp;" ", SEARCH("USD ", G585)+4) - SEARCH("USD ", G585) - 4)))</f>
        <v>#NAME?</v>
      </c>
      <c r="P585" t="e">
        <f t="shared" si="86"/>
        <v>#NAME?</v>
      </c>
      <c r="Q585" t="e" cm="1">
        <f t="array" ref="Q585">Raw [1]Data!P585</f>
        <v>#NAME?</v>
      </c>
      <c r="R585" t="e" cm="1">
        <f t="array" ref="R585">Raw [1]Data!Q585</f>
        <v>#NAME?</v>
      </c>
      <c r="S585" t="e" cm="1">
        <f t="array" ref="S585">Raw [1]Data!T585</f>
        <v>#NAME?</v>
      </c>
      <c r="T585" t="e">
        <f t="shared" si="87"/>
        <v>#NAME?</v>
      </c>
      <c r="U585" t="e">
        <f t="shared" si="88"/>
        <v>#NAME?</v>
      </c>
      <c r="V585" t="str">
        <f t="shared" si="89"/>
        <v>Other</v>
      </c>
    </row>
    <row r="586" spans="1:22">
      <c r="A586" s="5" t="s">
        <v>12</v>
      </c>
      <c r="B586" s="2" t="s">
        <v>793</v>
      </c>
      <c r="C586">
        <f t="shared" si="81"/>
        <v>2023</v>
      </c>
      <c r="D586" s="2" t="s">
        <v>14</v>
      </c>
      <c r="E586" s="3" t="s">
        <v>18</v>
      </c>
      <c r="F586" t="str">
        <f t="shared" si="82"/>
        <v>73</v>
      </c>
      <c r="G586" s="2" t="s">
        <v>795</v>
      </c>
      <c r="H586" t="str">
        <f t="shared" si="83"/>
        <v xml:space="preserve">STEEL </v>
      </c>
      <c r="I586" t="str" cm="1">
        <f t="array" ref="I586">IFERROR(INDEX(_xlfn.TEXTSPLIT(E586," "),1), "")</f>
        <v>73231000</v>
      </c>
      <c r="J586" t="s">
        <v>2795</v>
      </c>
      <c r="K586" t="str" cm="1">
        <f t="array" ref="K586">IF(ISERROR(SEARCH("QTY:", G586)), IF(ISERROR(SEARCH("TOTAL ", G586)), Raw [1]Data!N586, TRIM(MID(G586, SEARCH("TOTAL ", G586)+6, SEARCH(" ", G586&amp;" ", SEARCH("TOTAL ", G586)+6) - SEARCH("TOTAL ", G586) - 6))), TRIM(MID(G586, SEARCH("QTY:", G586)+4, SEARCH(" ", G586, SEARCH("QTY:", G586)+4) - SEARCH("QTY:", G586) - 4)))</f>
        <v/>
      </c>
      <c r="M586" t="str">
        <f t="shared" si="84"/>
        <v/>
      </c>
      <c r="N586">
        <f t="shared" si="85"/>
        <v>0</v>
      </c>
      <c r="O586" t="e" cm="1">
        <f t="array" ref="O586">IF(ISERROR(SEARCH("USD ", G586)), Raw [1]Data!S586, TRIM(MID(G586, SEARCH("USD ", G586)+4, SEARCH(" ", G586&amp;" ", SEARCH("USD ", G586)+4) - SEARCH("USD ", G586) - 4)))</f>
        <v>#NAME?</v>
      </c>
      <c r="P586" t="e">
        <f t="shared" si="86"/>
        <v>#NAME?</v>
      </c>
      <c r="Q586" t="e" cm="1">
        <f t="array" ref="Q586">Raw [1]Data!P586</f>
        <v>#NAME?</v>
      </c>
      <c r="R586" t="e" cm="1">
        <f t="array" ref="R586">Raw [1]Data!Q586</f>
        <v>#NAME?</v>
      </c>
      <c r="S586" t="e" cm="1">
        <f t="array" ref="S586">Raw [1]Data!T586</f>
        <v>#NAME?</v>
      </c>
      <c r="T586" t="e">
        <f t="shared" si="87"/>
        <v>#NAME?</v>
      </c>
      <c r="U586" t="e">
        <f t="shared" si="88"/>
        <v>#NAME?</v>
      </c>
      <c r="V586" t="str">
        <f t="shared" si="89"/>
        <v>Other</v>
      </c>
    </row>
    <row r="587" spans="1:22">
      <c r="A587" s="5" t="s">
        <v>12</v>
      </c>
      <c r="B587" s="2" t="s">
        <v>793</v>
      </c>
      <c r="C587">
        <f t="shared" si="81"/>
        <v>2023</v>
      </c>
      <c r="D587" s="2" t="s">
        <v>14</v>
      </c>
      <c r="E587" s="3" t="s">
        <v>18</v>
      </c>
      <c r="F587" t="str">
        <f t="shared" si="82"/>
        <v>73</v>
      </c>
      <c r="G587" s="2" t="s">
        <v>796</v>
      </c>
      <c r="H587" t="str">
        <f t="shared" si="83"/>
        <v xml:space="preserve">8001-2 </v>
      </c>
      <c r="I587" t="str" cm="1">
        <f t="array" ref="I587">IFERROR(INDEX(_xlfn.TEXTSPLIT(E587," "),1), "")</f>
        <v>73231000</v>
      </c>
      <c r="J587" t="s">
        <v>2854</v>
      </c>
      <c r="K587" t="e" cm="1">
        <f t="array" ref="K587">IF(ISERROR(SEARCH("QTY:", G587)), IF(ISERROR(SEARCH("TOTAL ", G587)), Raw [1]Data!N587, TRIM(MID(G587, SEARCH("TOTAL ", G587)+6, SEARCH(" ", G587&amp;" ", SEARCH("TOTAL ", G587)+6) - SEARCH("TOTAL ", G587) - 6))), TRIM(MID(G587, SEARCH("QTY:", G587)+4, SEARCH(" ", G587, SEARCH("QTY:", G587)+4) - SEARCH("QTY:", G587) - 4)))</f>
        <v>#NAME?</v>
      </c>
      <c r="M587" t="e">
        <f t="shared" si="84"/>
        <v>#NAME?</v>
      </c>
      <c r="N587">
        <f t="shared" si="85"/>
        <v>0</v>
      </c>
      <c r="O587" t="str" cm="1">
        <f t="array" ref="O587">IF(ISERROR(SEARCH("USD ", G587)), Raw [1]Data!S587, TRIM(MID(G587, SEARCH("USD ", G587)+4, SEARCH(" ", G587&amp;" ", SEARCH("USD ", G587)+4) - SEARCH("USD ", G587) - 4)))</f>
        <v>0.158PER</v>
      </c>
      <c r="P587" t="e">
        <f t="shared" si="86"/>
        <v>#VALUE!</v>
      </c>
      <c r="Q587" t="e" cm="1">
        <f t="array" ref="Q587">Raw [1]Data!P587</f>
        <v>#NAME?</v>
      </c>
      <c r="R587" t="e" cm="1">
        <f t="array" ref="R587">Raw [1]Data!Q587</f>
        <v>#NAME?</v>
      </c>
      <c r="S587" t="e" cm="1">
        <f t="array" ref="S587">Raw [1]Data!T587</f>
        <v>#NAME?</v>
      </c>
      <c r="T587" t="e">
        <f t="shared" si="87"/>
        <v>#NAME?</v>
      </c>
      <c r="U587" t="e">
        <f t="shared" si="88"/>
        <v>#NAME?</v>
      </c>
      <c r="V587" t="str">
        <f t="shared" si="89"/>
        <v>Other</v>
      </c>
    </row>
    <row r="588" spans="1:22">
      <c r="A588" s="5" t="s">
        <v>12</v>
      </c>
      <c r="B588" s="2" t="s">
        <v>793</v>
      </c>
      <c r="C588">
        <f t="shared" si="81"/>
        <v>2023</v>
      </c>
      <c r="D588" s="2" t="s">
        <v>14</v>
      </c>
      <c r="E588" s="3" t="s">
        <v>15</v>
      </c>
      <c r="F588" t="str">
        <f t="shared" si="82"/>
        <v>73</v>
      </c>
      <c r="G588" s="2" t="s">
        <v>797</v>
      </c>
      <c r="H588" t="str">
        <f t="shared" si="83"/>
        <v xml:space="preserve">STAINLESS </v>
      </c>
      <c r="I588" t="str" cm="1">
        <f t="array" ref="I588">IFERROR(INDEX(_xlfn.TEXTSPLIT(E588," "),1), "")</f>
        <v>73239990</v>
      </c>
      <c r="J588" t="s">
        <v>2873</v>
      </c>
      <c r="K588" t="str" cm="1">
        <f t="array" ref="K588">IF(ISERROR(SEARCH("QTY:", G588)), IF(ISERROR(SEARCH("TOTAL ", G588)), Raw [1]Data!N588, TRIM(MID(G588, SEARCH("TOTAL ", G588)+6, SEARCH(" ", G588&amp;" ", SEARCH("TOTAL ", G588)+6) - SEARCH("TOTAL ", G588) - 6))), TRIM(MID(G588, SEARCH("QTY:", G588)+4, SEARCH(" ", G588, SEARCH("QTY:", G588)+4) - SEARCH("QTY:", G588) - 4)))</f>
        <v/>
      </c>
      <c r="M588" t="str">
        <f t="shared" si="84"/>
        <v/>
      </c>
      <c r="N588">
        <f t="shared" si="85"/>
        <v>0</v>
      </c>
      <c r="O588" t="e" cm="1">
        <f t="array" ref="O588">IF(ISERROR(SEARCH("USD ", G588)), Raw [1]Data!S588, TRIM(MID(G588, SEARCH("USD ", G588)+4, SEARCH(" ", G588&amp;" ", SEARCH("USD ", G588)+4) - SEARCH("USD ", G588) - 4)))</f>
        <v>#NAME?</v>
      </c>
      <c r="P588" t="e">
        <f t="shared" si="86"/>
        <v>#NAME?</v>
      </c>
      <c r="Q588" t="e" cm="1">
        <f t="array" ref="Q588">Raw [1]Data!P588</f>
        <v>#NAME?</v>
      </c>
      <c r="R588" t="e" cm="1">
        <f t="array" ref="R588">Raw [1]Data!Q588</f>
        <v>#NAME?</v>
      </c>
      <c r="S588" t="e" cm="1">
        <f t="array" ref="S588">Raw [1]Data!T588</f>
        <v>#NAME?</v>
      </c>
      <c r="T588" t="e">
        <f t="shared" si="87"/>
        <v>#NAME?</v>
      </c>
      <c r="U588" t="e">
        <f t="shared" si="88"/>
        <v>#NAME?</v>
      </c>
      <c r="V588" t="str">
        <f t="shared" si="89"/>
        <v>Other</v>
      </c>
    </row>
    <row r="589" spans="1:22">
      <c r="A589" s="5" t="s">
        <v>12</v>
      </c>
      <c r="B589" s="2" t="s">
        <v>793</v>
      </c>
      <c r="C589">
        <f t="shared" si="81"/>
        <v>2023</v>
      </c>
      <c r="D589" s="2" t="s">
        <v>14</v>
      </c>
      <c r="E589" s="3" t="s">
        <v>15</v>
      </c>
      <c r="F589" t="str">
        <f t="shared" si="82"/>
        <v>73</v>
      </c>
      <c r="G589" s="2" t="s">
        <v>798</v>
      </c>
      <c r="H589" t="str">
        <f t="shared" si="83"/>
        <v xml:space="preserve">STAINLESS </v>
      </c>
      <c r="I589" t="str" cm="1">
        <f t="array" ref="I589">IFERROR(INDEX(_xlfn.TEXTSPLIT(E589," "),1), "")</f>
        <v>73239990</v>
      </c>
      <c r="J589" t="s">
        <v>2875</v>
      </c>
      <c r="K589" t="str" cm="1">
        <f t="array" ref="K589">IF(ISERROR(SEARCH("QTY:", G589)), IF(ISERROR(SEARCH("TOTAL ", G589)), Raw [1]Data!N589, TRIM(MID(G589, SEARCH("TOTAL ", G589)+6, SEARCH(" ", G589&amp;" ", SEARCH("TOTAL ", G589)+6) - SEARCH("TOTAL ", G589) - 6))), TRIM(MID(G589, SEARCH("QTY:", G589)+4, SEARCH(" ", G589, SEARCH("QTY:", G589)+4) - SEARCH("QTY:", G589) - 4)))</f>
        <v/>
      </c>
      <c r="M589" t="str">
        <f t="shared" si="84"/>
        <v/>
      </c>
      <c r="N589">
        <f t="shared" si="85"/>
        <v>0</v>
      </c>
      <c r="O589" t="e" cm="1">
        <f t="array" ref="O589">IF(ISERROR(SEARCH("USD ", G589)), Raw [1]Data!S589, TRIM(MID(G589, SEARCH("USD ", G589)+4, SEARCH(" ", G589&amp;" ", SEARCH("USD ", G589)+4) - SEARCH("USD ", G589) - 4)))</f>
        <v>#NAME?</v>
      </c>
      <c r="P589" t="e">
        <f t="shared" si="86"/>
        <v>#NAME?</v>
      </c>
      <c r="Q589" t="e" cm="1">
        <f t="array" ref="Q589">Raw [1]Data!P589</f>
        <v>#NAME?</v>
      </c>
      <c r="R589" t="e" cm="1">
        <f t="array" ref="R589">Raw [1]Data!Q589</f>
        <v>#NAME?</v>
      </c>
      <c r="S589" t="e" cm="1">
        <f t="array" ref="S589">Raw [1]Data!T589</f>
        <v>#NAME?</v>
      </c>
      <c r="T589" t="e">
        <f t="shared" si="87"/>
        <v>#NAME?</v>
      </c>
      <c r="U589" t="e">
        <f t="shared" si="88"/>
        <v>#NAME?</v>
      </c>
      <c r="V589" t="str">
        <f t="shared" si="89"/>
        <v>Other</v>
      </c>
    </row>
    <row r="590" spans="1:22">
      <c r="A590" s="5" t="s">
        <v>12</v>
      </c>
      <c r="B590" s="2" t="s">
        <v>799</v>
      </c>
      <c r="C590">
        <f t="shared" si="81"/>
        <v>2023</v>
      </c>
      <c r="D590" s="2" t="s">
        <v>14</v>
      </c>
      <c r="E590" s="3" t="s">
        <v>15</v>
      </c>
      <c r="F590" t="str">
        <f t="shared" si="82"/>
        <v>73</v>
      </c>
      <c r="G590" s="2" t="s">
        <v>800</v>
      </c>
      <c r="H590" t="str">
        <f t="shared" si="83"/>
        <v xml:space="preserve">STEEL </v>
      </c>
      <c r="I590" t="str" cm="1">
        <f t="array" ref="I590">IFERROR(INDEX(_xlfn.TEXTSPLIT(E590," "),1), "")</f>
        <v>73239990</v>
      </c>
      <c r="J590" t="s">
        <v>2835</v>
      </c>
      <c r="K590" t="str" cm="1">
        <f t="array" ref="K590">IF(ISERROR(SEARCH("QTY:", G590)), IF(ISERROR(SEARCH("TOTAL ", G590)), Raw [1]Data!N590, TRIM(MID(G590, SEARCH("TOTAL ", G590)+6, SEARCH(" ", G590&amp;" ", SEARCH("TOTAL ", G590)+6) - SEARCH("TOTAL ", G590) - 6))), TRIM(MID(G590, SEARCH("QTY:", G590)+4, SEARCH(" ", G590, SEARCH("QTY:", G590)+4) - SEARCH("QTY:", G590) - 4)))</f>
        <v/>
      </c>
      <c r="M590" t="str">
        <f t="shared" si="84"/>
        <v/>
      </c>
      <c r="N590">
        <f t="shared" si="85"/>
        <v>0</v>
      </c>
      <c r="O590" t="e" cm="1">
        <f t="array" ref="O590">IF(ISERROR(SEARCH("USD ", G590)), Raw [1]Data!S590, TRIM(MID(G590, SEARCH("USD ", G590)+4, SEARCH(" ", G590&amp;" ", SEARCH("USD ", G590)+4) - SEARCH("USD ", G590) - 4)))</f>
        <v>#NAME?</v>
      </c>
      <c r="P590" t="e">
        <f t="shared" si="86"/>
        <v>#NAME?</v>
      </c>
      <c r="Q590" t="e" cm="1">
        <f t="array" ref="Q590">Raw [1]Data!P590</f>
        <v>#NAME?</v>
      </c>
      <c r="R590" t="e" cm="1">
        <f t="array" ref="R590">Raw [1]Data!Q590</f>
        <v>#NAME?</v>
      </c>
      <c r="S590" t="e" cm="1">
        <f t="array" ref="S590">Raw [1]Data!T590</f>
        <v>#NAME?</v>
      </c>
      <c r="T590" t="e">
        <f t="shared" si="87"/>
        <v>#NAME?</v>
      </c>
      <c r="U590" t="e">
        <f t="shared" si="88"/>
        <v>#NAME?</v>
      </c>
      <c r="V590" t="str">
        <f t="shared" si="89"/>
        <v>Other</v>
      </c>
    </row>
    <row r="591" spans="1:22">
      <c r="A591" s="5" t="s">
        <v>12</v>
      </c>
      <c r="B591" s="2" t="s">
        <v>799</v>
      </c>
      <c r="C591">
        <f t="shared" si="81"/>
        <v>2023</v>
      </c>
      <c r="D591" s="2" t="s">
        <v>14</v>
      </c>
      <c r="E591" s="3" t="s">
        <v>15</v>
      </c>
      <c r="F591" t="str">
        <f t="shared" si="82"/>
        <v>73</v>
      </c>
      <c r="G591" s="2" t="s">
        <v>780</v>
      </c>
      <c r="H591" t="str">
        <f t="shared" si="83"/>
        <v xml:space="preserve">STEEL </v>
      </c>
      <c r="I591" t="str" cm="1">
        <f t="array" ref="I591">IFERROR(INDEX(_xlfn.TEXTSPLIT(E591," "),1), "")</f>
        <v>73239990</v>
      </c>
      <c r="J591" t="s">
        <v>2835</v>
      </c>
      <c r="K591" t="str" cm="1">
        <f t="array" ref="K591">IF(ISERROR(SEARCH("QTY:", G591)), IF(ISERROR(SEARCH("TOTAL ", G591)), Raw [1]Data!N591, TRIM(MID(G591, SEARCH("TOTAL ", G591)+6, SEARCH(" ", G591&amp;" ", SEARCH("TOTAL ", G591)+6) - SEARCH("TOTAL ", G591) - 6))), TRIM(MID(G591, SEARCH("QTY:", G591)+4, SEARCH(" ", G591, SEARCH("QTY:", G591)+4) - SEARCH("QTY:", G591) - 4)))</f>
        <v/>
      </c>
      <c r="M591" t="str">
        <f t="shared" si="84"/>
        <v/>
      </c>
      <c r="N591">
        <f t="shared" si="85"/>
        <v>0</v>
      </c>
      <c r="O591" t="e" cm="1">
        <f t="array" ref="O591">IF(ISERROR(SEARCH("USD ", G591)), Raw [1]Data!S591, TRIM(MID(G591, SEARCH("USD ", G591)+4, SEARCH(" ", G591&amp;" ", SEARCH("USD ", G591)+4) - SEARCH("USD ", G591) - 4)))</f>
        <v>#NAME?</v>
      </c>
      <c r="P591" t="e">
        <f t="shared" si="86"/>
        <v>#NAME?</v>
      </c>
      <c r="Q591" t="e" cm="1">
        <f t="array" ref="Q591">Raw [1]Data!P591</f>
        <v>#NAME?</v>
      </c>
      <c r="R591" t="e" cm="1">
        <f t="array" ref="R591">Raw [1]Data!Q591</f>
        <v>#NAME?</v>
      </c>
      <c r="S591" t="e" cm="1">
        <f t="array" ref="S591">Raw [1]Data!T591</f>
        <v>#NAME?</v>
      </c>
      <c r="T591" t="e">
        <f t="shared" si="87"/>
        <v>#NAME?</v>
      </c>
      <c r="U591" t="e">
        <f t="shared" si="88"/>
        <v>#NAME?</v>
      </c>
      <c r="V591" t="str">
        <f t="shared" si="89"/>
        <v>Other</v>
      </c>
    </row>
    <row r="592" spans="1:22">
      <c r="A592" s="5" t="s">
        <v>12</v>
      </c>
      <c r="B592" s="2" t="s">
        <v>799</v>
      </c>
      <c r="C592">
        <f t="shared" si="81"/>
        <v>2023</v>
      </c>
      <c r="D592" s="2" t="s">
        <v>14</v>
      </c>
      <c r="E592" s="3" t="s">
        <v>15</v>
      </c>
      <c r="F592" t="str">
        <f t="shared" si="82"/>
        <v>73</v>
      </c>
      <c r="G592" s="2" t="s">
        <v>801</v>
      </c>
      <c r="H592" t="str">
        <f t="shared" si="83"/>
        <v xml:space="preserve">STEEL </v>
      </c>
      <c r="I592" t="str" cm="1">
        <f t="array" ref="I592">IFERROR(INDEX(_xlfn.TEXTSPLIT(E592," "),1), "")</f>
        <v>73239990</v>
      </c>
      <c r="J592" t="s">
        <v>2835</v>
      </c>
      <c r="K592" t="str" cm="1">
        <f t="array" ref="K592">IF(ISERROR(SEARCH("QTY:", G592)), IF(ISERROR(SEARCH("TOTAL ", G592)), Raw [1]Data!N592, TRIM(MID(G592, SEARCH("TOTAL ", G592)+6, SEARCH(" ", G592&amp;" ", SEARCH("TOTAL ", G592)+6) - SEARCH("TOTAL ", G592) - 6))), TRIM(MID(G592, SEARCH("QTY:", G592)+4, SEARCH(" ", G592, SEARCH("QTY:", G592)+4) - SEARCH("QTY:", G592) - 4)))</f>
        <v/>
      </c>
      <c r="M592" t="str">
        <f t="shared" si="84"/>
        <v/>
      </c>
      <c r="N592">
        <f t="shared" si="85"/>
        <v>0</v>
      </c>
      <c r="O592" t="e" cm="1">
        <f t="array" ref="O592">IF(ISERROR(SEARCH("USD ", G592)), Raw [1]Data!S592, TRIM(MID(G592, SEARCH("USD ", G592)+4, SEARCH(" ", G592&amp;" ", SEARCH("USD ", G592)+4) - SEARCH("USD ", G592) - 4)))</f>
        <v>#NAME?</v>
      </c>
      <c r="P592" t="e">
        <f t="shared" si="86"/>
        <v>#NAME?</v>
      </c>
      <c r="Q592" t="e" cm="1">
        <f t="array" ref="Q592">Raw [1]Data!P592</f>
        <v>#NAME?</v>
      </c>
      <c r="R592" t="e" cm="1">
        <f t="array" ref="R592">Raw [1]Data!Q592</f>
        <v>#NAME?</v>
      </c>
      <c r="S592" t="e" cm="1">
        <f t="array" ref="S592">Raw [1]Data!T592</f>
        <v>#NAME?</v>
      </c>
      <c r="T592" t="e">
        <f t="shared" si="87"/>
        <v>#NAME?</v>
      </c>
      <c r="U592" t="e">
        <f t="shared" si="88"/>
        <v>#NAME?</v>
      </c>
      <c r="V592" t="str">
        <f t="shared" si="89"/>
        <v>Other</v>
      </c>
    </row>
    <row r="593" spans="1:22">
      <c r="A593" s="5" t="s">
        <v>12</v>
      </c>
      <c r="B593" s="2" t="s">
        <v>802</v>
      </c>
      <c r="C593">
        <f t="shared" si="81"/>
        <v>2023</v>
      </c>
      <c r="D593" s="2" t="s">
        <v>14</v>
      </c>
      <c r="E593" s="3" t="s">
        <v>15</v>
      </c>
      <c r="F593" t="str">
        <f t="shared" si="82"/>
        <v>73</v>
      </c>
      <c r="G593" s="2" t="s">
        <v>725</v>
      </c>
      <c r="H593" t="str">
        <f t="shared" si="83"/>
        <v xml:space="preserve">STAINLESS </v>
      </c>
      <c r="I593" t="str" cm="1">
        <f t="array" ref="I593">IFERROR(INDEX(_xlfn.TEXTSPLIT(E593," "),1), "")</f>
        <v>73239990</v>
      </c>
      <c r="J593" t="s">
        <v>2870</v>
      </c>
      <c r="K593" t="str" cm="1">
        <f t="array" ref="K593">IF(ISERROR(SEARCH("QTY:", G593)), IF(ISERROR(SEARCH("TOTAL ", G593)), Raw [1]Data!N593, TRIM(MID(G593, SEARCH("TOTAL ", G593)+6, SEARCH(" ", G593&amp;" ", SEARCH("TOTAL ", G593)+6) - SEARCH("TOTAL ", G593) - 6))), TRIM(MID(G593, SEARCH("QTY:", G593)+4, SEARCH(" ", G593, SEARCH("QTY:", G593)+4) - SEARCH("QTY:", G593) - 4)))</f>
        <v/>
      </c>
      <c r="M593" t="str">
        <f t="shared" si="84"/>
        <v/>
      </c>
      <c r="N593">
        <f t="shared" si="85"/>
        <v>0</v>
      </c>
      <c r="O593" t="e" cm="1">
        <f t="array" ref="O593">IF(ISERROR(SEARCH("USD ", G593)), Raw [1]Data!S593, TRIM(MID(G593, SEARCH("USD ", G593)+4, SEARCH(" ", G593&amp;" ", SEARCH("USD ", G593)+4) - SEARCH("USD ", G593) - 4)))</f>
        <v>#NAME?</v>
      </c>
      <c r="P593" t="e">
        <f t="shared" si="86"/>
        <v>#NAME?</v>
      </c>
      <c r="Q593" t="e" cm="1">
        <f t="array" ref="Q593">Raw [1]Data!P593</f>
        <v>#NAME?</v>
      </c>
      <c r="R593" t="e" cm="1">
        <f t="array" ref="R593">Raw [1]Data!Q593</f>
        <v>#NAME?</v>
      </c>
      <c r="S593" t="e" cm="1">
        <f t="array" ref="S593">Raw [1]Data!T593</f>
        <v>#NAME?</v>
      </c>
      <c r="T593" t="e">
        <f t="shared" si="87"/>
        <v>#NAME?</v>
      </c>
      <c r="U593" t="e">
        <f t="shared" si="88"/>
        <v>#NAME?</v>
      </c>
      <c r="V593" t="str">
        <f t="shared" si="89"/>
        <v>Other</v>
      </c>
    </row>
    <row r="594" spans="1:22">
      <c r="A594" s="5" t="s">
        <v>12</v>
      </c>
      <c r="B594" s="2" t="s">
        <v>803</v>
      </c>
      <c r="C594">
        <f t="shared" si="81"/>
        <v>2023</v>
      </c>
      <c r="D594" s="2" t="s">
        <v>14</v>
      </c>
      <c r="E594" s="3" t="s">
        <v>15</v>
      </c>
      <c r="F594" t="str">
        <f t="shared" si="82"/>
        <v>73</v>
      </c>
      <c r="G594" s="2" t="s">
        <v>804</v>
      </c>
      <c r="H594" t="str">
        <f t="shared" si="83"/>
        <v xml:space="preserve">STAINLESS </v>
      </c>
      <c r="I594" t="str" cm="1">
        <f t="array" ref="I594">IFERROR(INDEX(_xlfn.TEXTSPLIT(E594," "),1), "")</f>
        <v>73239990</v>
      </c>
      <c r="J594" t="s">
        <v>2862</v>
      </c>
      <c r="K594" t="str" cm="1">
        <f t="array" ref="K594">IF(ISERROR(SEARCH("QTY:", G594)), IF(ISERROR(SEARCH("TOTAL ", G594)), Raw [1]Data!N594, TRIM(MID(G594, SEARCH("TOTAL ", G594)+6, SEARCH(" ", G594&amp;" ", SEARCH("TOTAL ", G594)+6) - SEARCH("TOTAL ", G594) - 6))), TRIM(MID(G594, SEARCH("QTY:", G594)+4, SEARCH(" ", G594, SEARCH("QTY:", G594)+4) - SEARCH("QTY:", G594) - 4)))</f>
        <v>21216</v>
      </c>
      <c r="M594" t="str">
        <f t="shared" si="84"/>
        <v>21216</v>
      </c>
      <c r="N594">
        <f t="shared" si="85"/>
        <v>0</v>
      </c>
      <c r="O594" t="str" cm="1">
        <f t="array" ref="O594">IF(ISERROR(SEARCH("USD ", G594)), Raw [1]Data!S594, TRIM(MID(G594, SEARCH("USD ", G594)+4, SEARCH(" ", G594&amp;" ", SEARCH("USD ", G594)+4) - SEARCH("USD ", G594) - 4)))</f>
        <v>PER</v>
      </c>
      <c r="P594" t="e">
        <f t="shared" si="86"/>
        <v>#VALUE!</v>
      </c>
      <c r="Q594" t="e" cm="1">
        <f t="array" ref="Q594">Raw [1]Data!P594</f>
        <v>#NAME?</v>
      </c>
      <c r="R594" t="e" cm="1">
        <f t="array" ref="R594">Raw [1]Data!Q594</f>
        <v>#NAME?</v>
      </c>
      <c r="S594" t="e" cm="1">
        <f t="array" ref="S594">Raw [1]Data!T594</f>
        <v>#NAME?</v>
      </c>
      <c r="T594" t="e">
        <f t="shared" si="87"/>
        <v>#NAME?</v>
      </c>
      <c r="U594" t="e">
        <f t="shared" si="88"/>
        <v>#NAME?</v>
      </c>
      <c r="V594" t="str">
        <f t="shared" si="89"/>
        <v>Other</v>
      </c>
    </row>
    <row r="595" spans="1:22">
      <c r="A595" s="5" t="s">
        <v>12</v>
      </c>
      <c r="B595" s="2" t="s">
        <v>803</v>
      </c>
      <c r="C595">
        <f t="shared" si="81"/>
        <v>2023</v>
      </c>
      <c r="D595" s="2" t="s">
        <v>14</v>
      </c>
      <c r="E595" s="3" t="s">
        <v>15</v>
      </c>
      <c r="F595" t="str">
        <f t="shared" si="82"/>
        <v>73</v>
      </c>
      <c r="G595" s="2" t="s">
        <v>805</v>
      </c>
      <c r="H595" t="str">
        <f t="shared" si="83"/>
        <v xml:space="preserve">STAINLESS </v>
      </c>
      <c r="I595" t="str" cm="1">
        <f t="array" ref="I595">IFERROR(INDEX(_xlfn.TEXTSPLIT(E595," "),1), "")</f>
        <v>73239990</v>
      </c>
      <c r="J595" t="s">
        <v>2864</v>
      </c>
      <c r="K595" t="str" cm="1">
        <f t="array" ref="K595">IF(ISERROR(SEARCH("QTY:", G595)), IF(ISERROR(SEARCH("TOTAL ", G595)), Raw [1]Data!N595, TRIM(MID(G595, SEARCH("TOTAL ", G595)+6, SEARCH(" ", G595&amp;" ", SEARCH("TOTAL ", G595)+6) - SEARCH("TOTAL ", G595) - 6))), TRIM(MID(G595, SEARCH("QTY:", G595)+4, SEARCH(" ", G595, SEARCH("QTY:", G595)+4) - SEARCH("QTY:", G595) - 4)))</f>
        <v>8880PCS/1.080</v>
      </c>
      <c r="M595" t="str">
        <f t="shared" si="84"/>
        <v>8880PCS/1.080</v>
      </c>
      <c r="N595">
        <f t="shared" si="85"/>
        <v>0</v>
      </c>
      <c r="O595" t="str" cm="1">
        <f t="array" ref="O595">IF(ISERROR(SEARCH("USD ", G595)), Raw [1]Data!S595, TRIM(MID(G595, SEARCH("USD ", G595)+4, SEARCH(" ", G595&amp;" ", SEARCH("USD ", G595)+4) - SEARCH("USD ", G595) - 4)))</f>
        <v>PER</v>
      </c>
      <c r="P595" t="e">
        <f t="shared" si="86"/>
        <v>#VALUE!</v>
      </c>
      <c r="Q595" t="e" cm="1">
        <f t="array" ref="Q595">Raw [1]Data!P595</f>
        <v>#NAME?</v>
      </c>
      <c r="R595" t="e" cm="1">
        <f t="array" ref="R595">Raw [1]Data!Q595</f>
        <v>#NAME?</v>
      </c>
      <c r="S595" t="e" cm="1">
        <f t="array" ref="S595">Raw [1]Data!T595</f>
        <v>#NAME?</v>
      </c>
      <c r="T595" t="e">
        <f t="shared" si="87"/>
        <v>#NAME?</v>
      </c>
      <c r="U595" t="e">
        <f t="shared" si="88"/>
        <v>#NAME?</v>
      </c>
      <c r="V595" t="str">
        <f t="shared" si="89"/>
        <v>Other</v>
      </c>
    </row>
    <row r="596" spans="1:22">
      <c r="A596" s="5" t="s">
        <v>12</v>
      </c>
      <c r="B596" s="2" t="s">
        <v>803</v>
      </c>
      <c r="C596">
        <f t="shared" si="81"/>
        <v>2023</v>
      </c>
      <c r="D596" s="2" t="s">
        <v>14</v>
      </c>
      <c r="E596" s="3" t="s">
        <v>15</v>
      </c>
      <c r="F596" t="str">
        <f t="shared" si="82"/>
        <v>73</v>
      </c>
      <c r="G596" s="2" t="s">
        <v>806</v>
      </c>
      <c r="H596" t="str">
        <f t="shared" si="83"/>
        <v xml:space="preserve">STAINLESS </v>
      </c>
      <c r="I596" t="str" cm="1">
        <f t="array" ref="I596">IFERROR(INDEX(_xlfn.TEXTSPLIT(E596," "),1), "")</f>
        <v>73239990</v>
      </c>
      <c r="J596" t="s">
        <v>2835</v>
      </c>
      <c r="K596" t="str" cm="1">
        <f t="array" ref="K596">IF(ISERROR(SEARCH("QTY:", G596)), IF(ISERROR(SEARCH("TOTAL ", G596)), Raw [1]Data!N596, TRIM(MID(G596, SEARCH("TOTAL ", G596)+6, SEARCH(" ", G596&amp;" ", SEARCH("TOTAL ", G596)+6) - SEARCH("TOTAL ", G596) - 6))), TRIM(MID(G596, SEARCH("QTY:", G596)+4, SEARCH(" ", G596, SEARCH("QTY:", G596)+4) - SEARCH("QTY:", G596) - 4)))</f>
        <v>12912</v>
      </c>
      <c r="M596" t="str">
        <f t="shared" si="84"/>
        <v>12912</v>
      </c>
      <c r="N596">
        <f t="shared" si="85"/>
        <v>0</v>
      </c>
      <c r="O596" t="str" cm="1">
        <f t="array" ref="O596">IF(ISERROR(SEARCH("USD ", G596)), Raw [1]Data!S596, TRIM(MID(G596, SEARCH("USD ", G596)+4, SEARCH(" ", G596&amp;" ", SEARCH("USD ", G596)+4) - SEARCH("USD ", G596) - 4)))</f>
        <v>PER</v>
      </c>
      <c r="P596" t="e">
        <f t="shared" si="86"/>
        <v>#VALUE!</v>
      </c>
      <c r="Q596" t="e" cm="1">
        <f t="array" ref="Q596">Raw [1]Data!P596</f>
        <v>#NAME?</v>
      </c>
      <c r="R596" t="e" cm="1">
        <f t="array" ref="R596">Raw [1]Data!Q596</f>
        <v>#NAME?</v>
      </c>
      <c r="S596" t="e" cm="1">
        <f t="array" ref="S596">Raw [1]Data!T596</f>
        <v>#NAME?</v>
      </c>
      <c r="T596" t="e">
        <f t="shared" si="87"/>
        <v>#NAME?</v>
      </c>
      <c r="U596" t="e">
        <f t="shared" si="88"/>
        <v>#NAME?</v>
      </c>
      <c r="V596" t="str">
        <f t="shared" si="89"/>
        <v>Other</v>
      </c>
    </row>
    <row r="597" spans="1:22">
      <c r="A597" s="5" t="s">
        <v>12</v>
      </c>
      <c r="B597" s="2" t="s">
        <v>807</v>
      </c>
      <c r="C597">
        <f t="shared" si="81"/>
        <v>2023</v>
      </c>
      <c r="D597" s="2" t="s">
        <v>14</v>
      </c>
      <c r="E597" s="3" t="s">
        <v>15</v>
      </c>
      <c r="F597" t="str">
        <f t="shared" si="82"/>
        <v>73</v>
      </c>
      <c r="G597" s="2" t="s">
        <v>808</v>
      </c>
      <c r="H597" t="str">
        <f t="shared" si="83"/>
        <v xml:space="preserve">HOUSEHOLD </v>
      </c>
      <c r="I597" t="str" cm="1">
        <f t="array" ref="I597">IFERROR(INDEX(_xlfn.TEXTSPLIT(E597," "),1), "")</f>
        <v>73239990</v>
      </c>
      <c r="J597" t="s">
        <v>2787</v>
      </c>
      <c r="K597" t="str" cm="1">
        <f t="array" ref="K597">IF(ISERROR(SEARCH("QTY:", G597)), IF(ISERROR(SEARCH("TOTAL ", G597)), Raw [1]Data!N597, TRIM(MID(G597, SEARCH("TOTAL ", G597)+6, SEARCH(" ", G597&amp;" ", SEARCH("TOTAL ", G597)+6) - SEARCH("TOTAL ", G597) - 6))), TRIM(MID(G597, SEARCH("QTY:", G597)+4, SEARCH(" ", G597, SEARCH("QTY:", G597)+4) - SEARCH("QTY:", G597) - 4)))</f>
        <v/>
      </c>
      <c r="M597" t="str">
        <f t="shared" si="84"/>
        <v/>
      </c>
      <c r="N597">
        <f t="shared" si="85"/>
        <v>0</v>
      </c>
      <c r="O597" t="str" cm="1">
        <f t="array" ref="O597">IF(ISERROR(SEARCH("USD ", G597)), Raw [1]Data!S597, TRIM(MID(G597, SEARCH("USD ", G597)+4, SEARCH(" ", G597&amp;" ", SEARCH("USD ", G597)+4) - SEARCH("USD ", G597) - 4)))</f>
        <v>0.3PER</v>
      </c>
      <c r="P597" t="e">
        <f t="shared" si="86"/>
        <v>#VALUE!</v>
      </c>
      <c r="Q597" t="e" cm="1">
        <f t="array" ref="Q597">Raw [1]Data!P597</f>
        <v>#NAME?</v>
      </c>
      <c r="R597" t="e" cm="1">
        <f t="array" ref="R597">Raw [1]Data!Q597</f>
        <v>#NAME?</v>
      </c>
      <c r="S597" t="e" cm="1">
        <f t="array" ref="S597">Raw [1]Data!T597</f>
        <v>#NAME?</v>
      </c>
      <c r="T597" t="e">
        <f t="shared" si="87"/>
        <v>#NAME?</v>
      </c>
      <c r="U597" t="e">
        <f t="shared" si="88"/>
        <v>#NAME?</v>
      </c>
      <c r="V597" t="str">
        <f t="shared" si="89"/>
        <v>Other</v>
      </c>
    </row>
    <row r="598" spans="1:22">
      <c r="A598" s="5" t="s">
        <v>12</v>
      </c>
      <c r="B598" s="2" t="s">
        <v>809</v>
      </c>
      <c r="C598">
        <f t="shared" si="81"/>
        <v>2023</v>
      </c>
      <c r="D598" s="2" t="s">
        <v>14</v>
      </c>
      <c r="E598" s="3" t="s">
        <v>15</v>
      </c>
      <c r="F598" t="str">
        <f t="shared" si="82"/>
        <v>73</v>
      </c>
      <c r="G598" s="2" t="s">
        <v>810</v>
      </c>
      <c r="H598" t="str">
        <f t="shared" si="83"/>
        <v xml:space="preserve">SS </v>
      </c>
      <c r="I598" t="str" cm="1">
        <f t="array" ref="I598">IFERROR(INDEX(_xlfn.TEXTSPLIT(E598," "),1), "")</f>
        <v>73239990</v>
      </c>
      <c r="J598" t="s">
        <v>2872</v>
      </c>
      <c r="K598" t="str" cm="1">
        <f t="array" ref="K598">IF(ISERROR(SEARCH("QTY:", G598)), IF(ISERROR(SEARCH("TOTAL ", G598)), Raw [1]Data!N598, TRIM(MID(G598, SEARCH("TOTAL ", G598)+6, SEARCH(" ", G598&amp;" ", SEARCH("TOTAL ", G598)+6) - SEARCH("TOTAL ", G598) - 6))), TRIM(MID(G598, SEARCH("QTY:", G598)+4, SEARCH(" ", G598, SEARCH("QTY:", G598)+4) - SEARCH("QTY:", G598) - 4)))</f>
        <v/>
      </c>
      <c r="M598" t="str">
        <f t="shared" si="84"/>
        <v/>
      </c>
      <c r="N598">
        <f t="shared" si="85"/>
        <v>0</v>
      </c>
      <c r="O598" t="e" cm="1">
        <f t="array" ref="O598">IF(ISERROR(SEARCH("USD ", G598)), Raw [1]Data!S598, TRIM(MID(G598, SEARCH("USD ", G598)+4, SEARCH(" ", G598&amp;" ", SEARCH("USD ", G598)+4) - SEARCH("USD ", G598) - 4)))</f>
        <v>#NAME?</v>
      </c>
      <c r="P598" t="e">
        <f t="shared" si="86"/>
        <v>#NAME?</v>
      </c>
      <c r="Q598" t="e" cm="1">
        <f t="array" ref="Q598">Raw [1]Data!P598</f>
        <v>#NAME?</v>
      </c>
      <c r="R598" t="e" cm="1">
        <f t="array" ref="R598">Raw [1]Data!Q598</f>
        <v>#NAME?</v>
      </c>
      <c r="S598" t="e" cm="1">
        <f t="array" ref="S598">Raw [1]Data!T598</f>
        <v>#NAME?</v>
      </c>
      <c r="T598" t="e">
        <f t="shared" si="87"/>
        <v>#NAME?</v>
      </c>
      <c r="U598" t="e">
        <f t="shared" si="88"/>
        <v>#NAME?</v>
      </c>
      <c r="V598" t="str">
        <f t="shared" si="89"/>
        <v>Other</v>
      </c>
    </row>
    <row r="599" spans="1:22">
      <c r="A599" s="5" t="s">
        <v>12</v>
      </c>
      <c r="B599" s="2" t="s">
        <v>811</v>
      </c>
      <c r="C599">
        <f t="shared" si="81"/>
        <v>2023</v>
      </c>
      <c r="D599" s="2" t="s">
        <v>14</v>
      </c>
      <c r="E599" s="3" t="s">
        <v>15</v>
      </c>
      <c r="F599" t="str">
        <f t="shared" si="82"/>
        <v>73</v>
      </c>
      <c r="G599" s="2" t="s">
        <v>812</v>
      </c>
      <c r="H599" t="str">
        <f t="shared" si="83"/>
        <v xml:space="preserve">STEEL </v>
      </c>
      <c r="I599" t="str" cm="1">
        <f t="array" ref="I599">IFERROR(INDEX(_xlfn.TEXTSPLIT(E599," "),1), "")</f>
        <v>73239990</v>
      </c>
      <c r="J599" t="s">
        <v>2835</v>
      </c>
      <c r="K599" t="str" cm="1">
        <f t="array" ref="K599">IF(ISERROR(SEARCH("QTY:", G599)), IF(ISERROR(SEARCH("TOTAL ", G599)), Raw [1]Data!N599, TRIM(MID(G599, SEARCH("TOTAL ", G599)+6, SEARCH(" ", G599&amp;" ", SEARCH("TOTAL ", G599)+6) - SEARCH("TOTAL ", G599) - 6))), TRIM(MID(G599, SEARCH("QTY:", G599)+4, SEARCH(" ", G599, SEARCH("QTY:", G599)+4) - SEARCH("QTY:", G599) - 4)))</f>
        <v>57792</v>
      </c>
      <c r="M599" t="str">
        <f t="shared" si="84"/>
        <v>57792</v>
      </c>
      <c r="N599">
        <f t="shared" si="85"/>
        <v>0</v>
      </c>
      <c r="O599" t="str" cm="1">
        <f t="array" ref="O599">IF(ISERROR(SEARCH("USD ", G599)), Raw [1]Data!S599, TRIM(MID(G599, SEARCH("USD ", G599)+4, SEARCH(" ", G599&amp;" ", SEARCH("USD ", G599)+4) - SEARCH("USD ", G599) - 4)))</f>
        <v>PERPCS)</v>
      </c>
      <c r="P599" t="e">
        <f t="shared" si="86"/>
        <v>#VALUE!</v>
      </c>
      <c r="Q599" t="e" cm="1">
        <f t="array" ref="Q599">Raw [1]Data!P599</f>
        <v>#NAME?</v>
      </c>
      <c r="R599" t="e" cm="1">
        <f t="array" ref="R599">Raw [1]Data!Q599</f>
        <v>#NAME?</v>
      </c>
      <c r="S599" t="e" cm="1">
        <f t="array" ref="S599">Raw [1]Data!T599</f>
        <v>#NAME?</v>
      </c>
      <c r="T599" t="e">
        <f t="shared" si="87"/>
        <v>#NAME?</v>
      </c>
      <c r="U599" t="e">
        <f t="shared" si="88"/>
        <v>#NAME?</v>
      </c>
      <c r="V599" t="str">
        <f t="shared" si="89"/>
        <v>Other</v>
      </c>
    </row>
    <row r="600" spans="1:22">
      <c r="A600" s="5" t="s">
        <v>12</v>
      </c>
      <c r="B600" s="2" t="s">
        <v>813</v>
      </c>
      <c r="C600">
        <f t="shared" si="81"/>
        <v>2023</v>
      </c>
      <c r="D600" s="2" t="s">
        <v>14</v>
      </c>
      <c r="E600" s="3" t="s">
        <v>15</v>
      </c>
      <c r="F600" t="str">
        <f t="shared" si="82"/>
        <v>73</v>
      </c>
      <c r="G600" s="2" t="s">
        <v>814</v>
      </c>
      <c r="H600" t="str">
        <f t="shared" si="83"/>
        <v xml:space="preserve">STAINLESS </v>
      </c>
      <c r="I600" t="str" cm="1">
        <f t="array" ref="I600">IFERROR(INDEX(_xlfn.TEXTSPLIT(E600," "),1), "")</f>
        <v>73239990</v>
      </c>
      <c r="J600" t="s">
        <v>2864</v>
      </c>
      <c r="K600" t="str" cm="1">
        <f t="array" ref="K600">IF(ISERROR(SEARCH("QTY:", G600)), IF(ISERROR(SEARCH("TOTAL ", G600)), Raw [1]Data!N600, TRIM(MID(G600, SEARCH("TOTAL ", G600)+6, SEARCH(" ", G600&amp;" ", SEARCH("TOTAL ", G600)+6) - SEARCH("TOTAL ", G600) - 6))), TRIM(MID(G600, SEARCH("QTY:", G600)+4, SEARCH(" ", G600, SEARCH("QTY:", G600)+4) - SEARCH("QTY:", G600) - 4)))</f>
        <v/>
      </c>
      <c r="M600" t="str">
        <f t="shared" si="84"/>
        <v/>
      </c>
      <c r="N600">
        <f t="shared" si="85"/>
        <v>0</v>
      </c>
      <c r="O600" t="str" cm="1">
        <f t="array" ref="O600">IF(ISERROR(SEARCH("USD ", G600)), Raw [1]Data!S600, TRIM(MID(G600, SEARCH("USD ", G600)+4, SEARCH(" ", G600&amp;" ", SEARCH("USD ", G600)+4) - SEARCH("USD ", G600) - 4)))</f>
        <v>1.080</v>
      </c>
      <c r="P600" t="e">
        <f t="shared" si="86"/>
        <v>#VALUE!</v>
      </c>
      <c r="Q600" t="e" cm="1">
        <f t="array" ref="Q600">Raw [1]Data!P600</f>
        <v>#NAME?</v>
      </c>
      <c r="R600" t="e" cm="1">
        <f t="array" ref="R600">Raw [1]Data!Q600</f>
        <v>#NAME?</v>
      </c>
      <c r="S600" t="e" cm="1">
        <f t="array" ref="S600">Raw [1]Data!T600</f>
        <v>#NAME?</v>
      </c>
      <c r="T600" t="e">
        <f t="shared" si="87"/>
        <v>#NAME?</v>
      </c>
      <c r="U600" t="e">
        <f t="shared" si="88"/>
        <v>#NAME?</v>
      </c>
      <c r="V600" t="str">
        <f t="shared" si="89"/>
        <v>Other</v>
      </c>
    </row>
    <row r="601" spans="1:22">
      <c r="A601" s="5" t="s">
        <v>12</v>
      </c>
      <c r="B601" s="2" t="s">
        <v>813</v>
      </c>
      <c r="C601">
        <f t="shared" si="81"/>
        <v>2023</v>
      </c>
      <c r="D601" s="2" t="s">
        <v>14</v>
      </c>
      <c r="E601" s="3" t="s">
        <v>15</v>
      </c>
      <c r="F601" t="str">
        <f t="shared" si="82"/>
        <v>73</v>
      </c>
      <c r="G601" s="2" t="s">
        <v>815</v>
      </c>
      <c r="H601" t="str">
        <f t="shared" si="83"/>
        <v xml:space="preserve">STAINLESS </v>
      </c>
      <c r="I601" t="str" cm="1">
        <f t="array" ref="I601">IFERROR(INDEX(_xlfn.TEXTSPLIT(E601," "),1), "")</f>
        <v>73239990</v>
      </c>
      <c r="J601" t="s">
        <v>2863</v>
      </c>
      <c r="K601" t="str" cm="1">
        <f t="array" ref="K601">IF(ISERROR(SEARCH("QTY:", G601)), IF(ISERROR(SEARCH("TOTAL ", G601)), Raw [1]Data!N601, TRIM(MID(G601, SEARCH("TOTAL ", G601)+6, SEARCH(" ", G601&amp;" ", SEARCH("TOTAL ", G601)+6) - SEARCH("TOTAL ", G601) - 6))), TRIM(MID(G601, SEARCH("QTY:", G601)+4, SEARCH(" ", G601, SEARCH("QTY:", G601)+4) - SEARCH("QTY:", G601) - 4)))</f>
        <v/>
      </c>
      <c r="M601" t="str">
        <f t="shared" si="84"/>
        <v/>
      </c>
      <c r="N601">
        <f t="shared" si="85"/>
        <v>0</v>
      </c>
      <c r="O601" t="str" cm="1">
        <f t="array" ref="O601">IF(ISERROR(SEARCH("USD ", G601)), Raw [1]Data!S601, TRIM(MID(G601, SEARCH("USD ", G601)+4, SEARCH(" ", G601&amp;" ", SEARCH("USD ", G601)+4) - SEARCH("USD ", G601) - 4)))</f>
        <v>1.00</v>
      </c>
      <c r="P601" t="e">
        <f t="shared" si="86"/>
        <v>#VALUE!</v>
      </c>
      <c r="Q601" t="e" cm="1">
        <f t="array" ref="Q601">Raw [1]Data!P601</f>
        <v>#NAME?</v>
      </c>
      <c r="R601" t="e" cm="1">
        <f t="array" ref="R601">Raw [1]Data!Q601</f>
        <v>#NAME?</v>
      </c>
      <c r="S601" t="e" cm="1">
        <f t="array" ref="S601">Raw [1]Data!T601</f>
        <v>#NAME?</v>
      </c>
      <c r="T601" t="e">
        <f t="shared" si="87"/>
        <v>#NAME?</v>
      </c>
      <c r="U601" t="e">
        <f t="shared" si="88"/>
        <v>#NAME?</v>
      </c>
      <c r="V601" t="str">
        <f t="shared" si="89"/>
        <v>Other</v>
      </c>
    </row>
    <row r="602" spans="1:22">
      <c r="A602" s="5" t="s">
        <v>12</v>
      </c>
      <c r="B602" s="2" t="s">
        <v>813</v>
      </c>
      <c r="C602">
        <f t="shared" si="81"/>
        <v>2023</v>
      </c>
      <c r="D602" s="2" t="s">
        <v>14</v>
      </c>
      <c r="E602" s="3" t="s">
        <v>15</v>
      </c>
      <c r="F602" t="str">
        <f t="shared" si="82"/>
        <v>73</v>
      </c>
      <c r="G602" s="2" t="s">
        <v>816</v>
      </c>
      <c r="H602" t="str">
        <f t="shared" si="83"/>
        <v xml:space="preserve">STAINLESS </v>
      </c>
      <c r="I602" t="str" cm="1">
        <f t="array" ref="I602">IFERROR(INDEX(_xlfn.TEXTSPLIT(E602," "),1), "")</f>
        <v>73239990</v>
      </c>
      <c r="J602" t="s">
        <v>2835</v>
      </c>
      <c r="K602" t="str" cm="1">
        <f t="array" ref="K602">IF(ISERROR(SEARCH("QTY:", G602)), IF(ISERROR(SEARCH("TOTAL ", G602)), Raw [1]Data!N602, TRIM(MID(G602, SEARCH("TOTAL ", G602)+6, SEARCH(" ", G602&amp;" ", SEARCH("TOTAL ", G602)+6) - SEARCH("TOTAL ", G602) - 6))), TRIM(MID(G602, SEARCH("QTY:", G602)+4, SEARCH(" ", G602, SEARCH("QTY:", G602)+4) - SEARCH("QTY:", G602) - 4)))</f>
        <v/>
      </c>
      <c r="M602" t="str">
        <f t="shared" si="84"/>
        <v/>
      </c>
      <c r="N602">
        <f t="shared" si="85"/>
        <v>0</v>
      </c>
      <c r="O602" t="str" cm="1">
        <f t="array" ref="O602">IF(ISERROR(SEARCH("USD ", G602)), Raw [1]Data!S602, TRIM(MID(G602, SEARCH("USD ", G602)+4, SEARCH(" ", G602&amp;" ", SEARCH("USD ", G602)+4) - SEARCH("USD ", G602) - 4)))</f>
        <v>1.028</v>
      </c>
      <c r="P602" t="e">
        <f t="shared" si="86"/>
        <v>#VALUE!</v>
      </c>
      <c r="Q602" t="e" cm="1">
        <f t="array" ref="Q602">Raw [1]Data!P602</f>
        <v>#NAME?</v>
      </c>
      <c r="R602" t="e" cm="1">
        <f t="array" ref="R602">Raw [1]Data!Q602</f>
        <v>#NAME?</v>
      </c>
      <c r="S602" t="e" cm="1">
        <f t="array" ref="S602">Raw [1]Data!T602</f>
        <v>#NAME?</v>
      </c>
      <c r="T602" t="e">
        <f t="shared" si="87"/>
        <v>#NAME?</v>
      </c>
      <c r="U602" t="e">
        <f t="shared" si="88"/>
        <v>#NAME?</v>
      </c>
      <c r="V602" t="str">
        <f t="shared" si="89"/>
        <v>Other</v>
      </c>
    </row>
    <row r="603" spans="1:22">
      <c r="A603" s="5" t="s">
        <v>12</v>
      </c>
      <c r="B603" s="2" t="s">
        <v>813</v>
      </c>
      <c r="C603">
        <f t="shared" si="81"/>
        <v>2023</v>
      </c>
      <c r="D603" s="2" t="s">
        <v>14</v>
      </c>
      <c r="E603" s="3" t="s">
        <v>15</v>
      </c>
      <c r="F603" t="str">
        <f t="shared" si="82"/>
        <v>73</v>
      </c>
      <c r="G603" s="2" t="s">
        <v>817</v>
      </c>
      <c r="H603" t="str">
        <f t="shared" si="83"/>
        <v xml:space="preserve">STAINLESS </v>
      </c>
      <c r="I603" t="str" cm="1">
        <f t="array" ref="I603">IFERROR(INDEX(_xlfn.TEXTSPLIT(E603," "),1), "")</f>
        <v>73239990</v>
      </c>
      <c r="J603" t="s">
        <v>2862</v>
      </c>
      <c r="K603" t="str" cm="1">
        <f t="array" ref="K603">IF(ISERROR(SEARCH("QTY:", G603)), IF(ISERROR(SEARCH("TOTAL ", G603)), Raw [1]Data!N603, TRIM(MID(G603, SEARCH("TOTAL ", G603)+6, SEARCH(" ", G603&amp;" ", SEARCH("TOTAL ", G603)+6) - SEARCH("TOTAL ", G603) - 6))), TRIM(MID(G603, SEARCH("QTY:", G603)+4, SEARCH(" ", G603, SEARCH("QTY:", G603)+4) - SEARCH("QTY:", G603) - 4)))</f>
        <v/>
      </c>
      <c r="M603" t="str">
        <f t="shared" si="84"/>
        <v/>
      </c>
      <c r="N603">
        <f t="shared" si="85"/>
        <v>0</v>
      </c>
      <c r="O603" t="str" cm="1">
        <f t="array" ref="O603">IF(ISERROR(SEARCH("USD ", G603)), Raw [1]Data!S603, TRIM(MID(G603, SEARCH("USD ", G603)+4, SEARCH(" ", G603&amp;" ", SEARCH("USD ", G603)+4) - SEARCH("USD ", G603) - 4)))</f>
        <v>1.005</v>
      </c>
      <c r="P603" t="e">
        <f t="shared" si="86"/>
        <v>#VALUE!</v>
      </c>
      <c r="Q603" t="e" cm="1">
        <f t="array" ref="Q603">Raw [1]Data!P603</f>
        <v>#NAME?</v>
      </c>
      <c r="R603" t="e" cm="1">
        <f t="array" ref="R603">Raw [1]Data!Q603</f>
        <v>#NAME?</v>
      </c>
      <c r="S603" t="e" cm="1">
        <f t="array" ref="S603">Raw [1]Data!T603</f>
        <v>#NAME?</v>
      </c>
      <c r="T603" t="e">
        <f t="shared" si="87"/>
        <v>#NAME?</v>
      </c>
      <c r="U603" t="e">
        <f t="shared" si="88"/>
        <v>#NAME?</v>
      </c>
      <c r="V603" t="str">
        <f t="shared" si="89"/>
        <v>Other</v>
      </c>
    </row>
    <row r="604" spans="1:22">
      <c r="A604" s="5" t="s">
        <v>12</v>
      </c>
      <c r="B604" s="2" t="s">
        <v>818</v>
      </c>
      <c r="C604">
        <f t="shared" si="81"/>
        <v>2023</v>
      </c>
      <c r="D604" s="2" t="s">
        <v>14</v>
      </c>
      <c r="E604" s="3" t="s">
        <v>15</v>
      </c>
      <c r="F604" t="str">
        <f t="shared" si="82"/>
        <v>73</v>
      </c>
      <c r="G604" s="2" t="s">
        <v>819</v>
      </c>
      <c r="H604" t="str">
        <f t="shared" si="83"/>
        <v xml:space="preserve">STEEL </v>
      </c>
      <c r="I604" t="str" cm="1">
        <f t="array" ref="I604">IFERROR(INDEX(_xlfn.TEXTSPLIT(E604," "),1), "")</f>
        <v>73239990</v>
      </c>
      <c r="J604" t="s">
        <v>2835</v>
      </c>
      <c r="K604" t="str" cm="1">
        <f t="array" ref="K604">IF(ISERROR(SEARCH("QTY:", G604)), IF(ISERROR(SEARCH("TOTAL ", G604)), Raw [1]Data!N604, TRIM(MID(G604, SEARCH("TOTAL ", G604)+6, SEARCH(" ", G604&amp;" ", SEARCH("TOTAL ", G604)+6) - SEARCH("TOTAL ", G604) - 6))), TRIM(MID(G604, SEARCH("QTY:", G604)+4, SEARCH(" ", G604, SEARCH("QTY:", G604)+4) - SEARCH("QTY:", G604) - 4)))</f>
        <v/>
      </c>
      <c r="M604" t="str">
        <f t="shared" si="84"/>
        <v/>
      </c>
      <c r="N604">
        <f t="shared" si="85"/>
        <v>0</v>
      </c>
      <c r="O604" t="e" cm="1">
        <f t="array" ref="O604">IF(ISERROR(SEARCH("USD ", G604)), Raw [1]Data!S604, TRIM(MID(G604, SEARCH("USD ", G604)+4, SEARCH(" ", G604&amp;" ", SEARCH("USD ", G604)+4) - SEARCH("USD ", G604) - 4)))</f>
        <v>#NAME?</v>
      </c>
      <c r="P604" t="e">
        <f t="shared" si="86"/>
        <v>#NAME?</v>
      </c>
      <c r="Q604" t="e" cm="1">
        <f t="array" ref="Q604">Raw [1]Data!P604</f>
        <v>#NAME?</v>
      </c>
      <c r="R604" t="e" cm="1">
        <f t="array" ref="R604">Raw [1]Data!Q604</f>
        <v>#NAME?</v>
      </c>
      <c r="S604" t="e" cm="1">
        <f t="array" ref="S604">Raw [1]Data!T604</f>
        <v>#NAME?</v>
      </c>
      <c r="T604" t="e">
        <f t="shared" si="87"/>
        <v>#NAME?</v>
      </c>
      <c r="U604" t="e">
        <f t="shared" si="88"/>
        <v>#NAME?</v>
      </c>
      <c r="V604" t="str">
        <f t="shared" si="89"/>
        <v>Other</v>
      </c>
    </row>
    <row r="605" spans="1:22">
      <c r="A605" s="5" t="s">
        <v>12</v>
      </c>
      <c r="B605" s="2" t="s">
        <v>818</v>
      </c>
      <c r="C605">
        <f t="shared" si="81"/>
        <v>2023</v>
      </c>
      <c r="D605" s="2" t="s">
        <v>14</v>
      </c>
      <c r="E605" s="3" t="s">
        <v>15</v>
      </c>
      <c r="F605" t="str">
        <f t="shared" si="82"/>
        <v>73</v>
      </c>
      <c r="G605" s="2" t="s">
        <v>820</v>
      </c>
      <c r="H605" t="str">
        <f t="shared" si="83"/>
        <v xml:space="preserve">STEEL </v>
      </c>
      <c r="I605" t="str" cm="1">
        <f t="array" ref="I605">IFERROR(INDEX(_xlfn.TEXTSPLIT(E605," "),1), "")</f>
        <v>73239990</v>
      </c>
      <c r="J605" t="s">
        <v>2845</v>
      </c>
      <c r="K605" t="str" cm="1">
        <f t="array" ref="K605">IF(ISERROR(SEARCH("QTY:", G605)), IF(ISERROR(SEARCH("TOTAL ", G605)), Raw [1]Data!N605, TRIM(MID(G605, SEARCH("TOTAL ", G605)+6, SEARCH(" ", G605&amp;" ", SEARCH("TOTAL ", G605)+6) - SEARCH("TOTAL ", G605) - 6))), TRIM(MID(G605, SEARCH("QTY:", G605)+4, SEARCH(" ", G605, SEARCH("QTY:", G605)+4) - SEARCH("QTY:", G605) - 4)))</f>
        <v/>
      </c>
      <c r="M605" t="str">
        <f t="shared" si="84"/>
        <v/>
      </c>
      <c r="N605">
        <f t="shared" si="85"/>
        <v>0</v>
      </c>
      <c r="O605" t="e" cm="1">
        <f t="array" ref="O605">IF(ISERROR(SEARCH("USD ", G605)), Raw [1]Data!S605, TRIM(MID(G605, SEARCH("USD ", G605)+4, SEARCH(" ", G605&amp;" ", SEARCH("USD ", G605)+4) - SEARCH("USD ", G605) - 4)))</f>
        <v>#NAME?</v>
      </c>
      <c r="P605" t="e">
        <f t="shared" si="86"/>
        <v>#NAME?</v>
      </c>
      <c r="Q605" t="e" cm="1">
        <f t="array" ref="Q605">Raw [1]Data!P605</f>
        <v>#NAME?</v>
      </c>
      <c r="R605" t="e" cm="1">
        <f t="array" ref="R605">Raw [1]Data!Q605</f>
        <v>#NAME?</v>
      </c>
      <c r="S605" t="e" cm="1">
        <f t="array" ref="S605">Raw [1]Data!T605</f>
        <v>#NAME?</v>
      </c>
      <c r="T605" t="e">
        <f t="shared" si="87"/>
        <v>#NAME?</v>
      </c>
      <c r="U605" t="e">
        <f t="shared" si="88"/>
        <v>#NAME?</v>
      </c>
      <c r="V605" t="str">
        <f t="shared" si="89"/>
        <v>Other</v>
      </c>
    </row>
    <row r="606" spans="1:22">
      <c r="A606" s="5" t="s">
        <v>12</v>
      </c>
      <c r="B606" s="2" t="s">
        <v>821</v>
      </c>
      <c r="C606">
        <f t="shared" si="81"/>
        <v>2023</v>
      </c>
      <c r="D606" s="2" t="s">
        <v>14</v>
      </c>
      <c r="E606" s="3" t="s">
        <v>15</v>
      </c>
      <c r="F606" t="str">
        <f t="shared" si="82"/>
        <v>73</v>
      </c>
      <c r="G606" s="2" t="s">
        <v>822</v>
      </c>
      <c r="H606" t="str">
        <f t="shared" si="83"/>
        <v xml:space="preserve">STAINLESS </v>
      </c>
      <c r="I606" t="str" cm="1">
        <f t="array" ref="I606">IFERROR(INDEX(_xlfn.TEXTSPLIT(E606," "),1), "")</f>
        <v>73239990</v>
      </c>
      <c r="J606" t="s">
        <v>2835</v>
      </c>
      <c r="K606" t="str" cm="1">
        <f t="array" ref="K606">IF(ISERROR(SEARCH("QTY:", G606)), IF(ISERROR(SEARCH("TOTAL ", G606)), Raw [1]Data!N606, TRIM(MID(G606, SEARCH("TOTAL ", G606)+6, SEARCH(" ", G606&amp;" ", SEARCH("TOTAL ", G606)+6) - SEARCH("TOTAL ", G606) - 6))), TRIM(MID(G606, SEARCH("QTY:", G606)+4, SEARCH(" ", G606, SEARCH("QTY:", G606)+4) - SEARCH("QTY:", G606) - 4)))</f>
        <v/>
      </c>
      <c r="M606" t="str">
        <f t="shared" si="84"/>
        <v/>
      </c>
      <c r="N606">
        <f t="shared" si="85"/>
        <v>0</v>
      </c>
      <c r="O606" t="str" cm="1">
        <f t="array" ref="O606">IF(ISERROR(SEARCH("USD ", G606)), Raw [1]Data!S606, TRIM(MID(G606, SEARCH("USD ", G606)+4, SEARCH(" ", G606&amp;" ", SEARCH("USD ", G606)+4) - SEARCH("USD ", G606) - 4)))</f>
        <v>0.64</v>
      </c>
      <c r="P606" t="e">
        <f t="shared" si="86"/>
        <v>#VALUE!</v>
      </c>
      <c r="Q606" t="e" cm="1">
        <f t="array" ref="Q606">Raw [1]Data!P606</f>
        <v>#NAME?</v>
      </c>
      <c r="R606" t="e" cm="1">
        <f t="array" ref="R606">Raw [1]Data!Q606</f>
        <v>#NAME?</v>
      </c>
      <c r="S606" t="e" cm="1">
        <f t="array" ref="S606">Raw [1]Data!T606</f>
        <v>#NAME?</v>
      </c>
      <c r="T606" t="e">
        <f t="shared" si="87"/>
        <v>#NAME?</v>
      </c>
      <c r="U606" t="e">
        <f t="shared" si="88"/>
        <v>#NAME?</v>
      </c>
      <c r="V606" t="str">
        <f t="shared" si="89"/>
        <v>Other</v>
      </c>
    </row>
    <row r="607" spans="1:22">
      <c r="A607" s="5" t="s">
        <v>12</v>
      </c>
      <c r="B607" s="2" t="s">
        <v>823</v>
      </c>
      <c r="C607">
        <f t="shared" si="81"/>
        <v>2023</v>
      </c>
      <c r="D607" s="2" t="s">
        <v>14</v>
      </c>
      <c r="E607" s="3" t="s">
        <v>15</v>
      </c>
      <c r="F607" t="str">
        <f t="shared" si="82"/>
        <v>73</v>
      </c>
      <c r="G607" s="2" t="s">
        <v>824</v>
      </c>
      <c r="H607" t="str">
        <f t="shared" si="83"/>
        <v xml:space="preserve">STAINLESS </v>
      </c>
      <c r="I607" t="str" cm="1">
        <f t="array" ref="I607">IFERROR(INDEX(_xlfn.TEXTSPLIT(E607," "),1), "")</f>
        <v>73239990</v>
      </c>
      <c r="J607" t="s">
        <v>2835</v>
      </c>
      <c r="K607" t="str" cm="1">
        <f t="array" ref="K607">IF(ISERROR(SEARCH("QTY:", G607)), IF(ISERROR(SEARCH("TOTAL ", G607)), Raw [1]Data!N607, TRIM(MID(G607, SEARCH("TOTAL ", G607)+6, SEARCH(" ", G607&amp;" ", SEARCH("TOTAL ", G607)+6) - SEARCH("TOTAL ", G607) - 6))), TRIM(MID(G607, SEARCH("QTY:", G607)+4, SEARCH(" ", G607, SEARCH("QTY:", G607)+4) - SEARCH("QTY:", G607) - 4)))</f>
        <v>22416</v>
      </c>
      <c r="M607" t="str">
        <f t="shared" si="84"/>
        <v>22416</v>
      </c>
      <c r="N607">
        <f t="shared" si="85"/>
        <v>0</v>
      </c>
      <c r="O607" t="str" cm="1">
        <f t="array" ref="O607">IF(ISERROR(SEARCH("USD ", G607)), Raw [1]Data!S607, TRIM(MID(G607, SEARCH("USD ", G607)+4, SEARCH(" ", G607&amp;" ", SEARCH("USD ", G607)+4) - SEARCH("USD ", G607) - 4)))</f>
        <v>1.028</v>
      </c>
      <c r="P607">
        <f t="shared" si="86"/>
        <v>23043.648000000001</v>
      </c>
      <c r="Q607" t="e" cm="1">
        <f t="array" ref="Q607">Raw [1]Data!P607</f>
        <v>#NAME?</v>
      </c>
      <c r="R607" t="e" cm="1">
        <f t="array" ref="R607">Raw [1]Data!Q607</f>
        <v>#NAME?</v>
      </c>
      <c r="S607" t="e" cm="1">
        <f t="array" ref="S607">Raw [1]Data!T607</f>
        <v>#NAME?</v>
      </c>
      <c r="T607" t="e">
        <f t="shared" si="87"/>
        <v>#NAME?</v>
      </c>
      <c r="U607" t="e">
        <f t="shared" si="88"/>
        <v>#NAME?</v>
      </c>
      <c r="V607" t="str">
        <f t="shared" si="89"/>
        <v>Other</v>
      </c>
    </row>
    <row r="608" spans="1:22">
      <c r="A608" s="5" t="s">
        <v>12</v>
      </c>
      <c r="B608" s="2" t="s">
        <v>823</v>
      </c>
      <c r="C608">
        <f t="shared" si="81"/>
        <v>2023</v>
      </c>
      <c r="D608" s="2" t="s">
        <v>14</v>
      </c>
      <c r="E608" s="3" t="s">
        <v>15</v>
      </c>
      <c r="F608" t="str">
        <f t="shared" si="82"/>
        <v>73</v>
      </c>
      <c r="G608" s="2" t="s">
        <v>825</v>
      </c>
      <c r="H608" t="str">
        <f t="shared" si="83"/>
        <v xml:space="preserve">STEEL </v>
      </c>
      <c r="I608" t="str" cm="1">
        <f t="array" ref="I608">IFERROR(INDEX(_xlfn.TEXTSPLIT(E608," "),1), "")</f>
        <v>73239990</v>
      </c>
      <c r="J608" t="s">
        <v>2835</v>
      </c>
      <c r="K608" t="str" cm="1">
        <f t="array" ref="K608">IF(ISERROR(SEARCH("QTY:", G608)), IF(ISERROR(SEARCH("TOTAL ", G608)), Raw [1]Data!N608, TRIM(MID(G608, SEARCH("TOTAL ", G608)+6, SEARCH(" ", G608&amp;" ", SEARCH("TOTAL ", G608)+6) - SEARCH("TOTAL ", G608) - 6))), TRIM(MID(G608, SEARCH("QTY:", G608)+4, SEARCH(" ", G608, SEARCH("QTY:", G608)+4) - SEARCH("QTY:", G608) - 4)))</f>
        <v/>
      </c>
      <c r="M608" t="str">
        <f t="shared" si="84"/>
        <v/>
      </c>
      <c r="N608">
        <f t="shared" si="85"/>
        <v>0</v>
      </c>
      <c r="O608" t="str" cm="1">
        <f t="array" ref="O608">IF(ISERROR(SEARCH("USD ", G608)), Raw [1]Data!S608, TRIM(MID(G608, SEARCH("USD ", G608)+4, SEARCH(" ", G608&amp;" ", SEARCH("USD ", G608)+4) - SEARCH("USD ", G608) - 4)))</f>
        <v>2.45</v>
      </c>
      <c r="P608" t="e">
        <f t="shared" si="86"/>
        <v>#VALUE!</v>
      </c>
      <c r="Q608" t="e" cm="1">
        <f t="array" ref="Q608">Raw [1]Data!P608</f>
        <v>#NAME?</v>
      </c>
      <c r="R608" t="e" cm="1">
        <f t="array" ref="R608">Raw [1]Data!Q608</f>
        <v>#NAME?</v>
      </c>
      <c r="S608" t="e" cm="1">
        <f t="array" ref="S608">Raw [1]Data!T608</f>
        <v>#NAME?</v>
      </c>
      <c r="T608" t="e">
        <f t="shared" si="87"/>
        <v>#NAME?</v>
      </c>
      <c r="U608" t="e">
        <f t="shared" si="88"/>
        <v>#NAME?</v>
      </c>
      <c r="V608" t="str">
        <f t="shared" si="89"/>
        <v>Other</v>
      </c>
    </row>
    <row r="609" spans="1:22">
      <c r="A609" s="5" t="s">
        <v>12</v>
      </c>
      <c r="B609" s="2" t="s">
        <v>823</v>
      </c>
      <c r="C609">
        <f t="shared" si="81"/>
        <v>2023</v>
      </c>
      <c r="D609" s="2" t="s">
        <v>14</v>
      </c>
      <c r="E609" s="3" t="s">
        <v>18</v>
      </c>
      <c r="F609" t="str">
        <f t="shared" si="82"/>
        <v>73</v>
      </c>
      <c r="G609" s="2" t="s">
        <v>826</v>
      </c>
      <c r="H609" t="str">
        <f t="shared" si="83"/>
        <v xml:space="preserve">SS </v>
      </c>
      <c r="I609" t="str" cm="1">
        <f t="array" ref="I609">IFERROR(INDEX(_xlfn.TEXTSPLIT(E609," "),1), "")</f>
        <v>73231000</v>
      </c>
      <c r="J609" t="s">
        <v>2813</v>
      </c>
      <c r="K609" t="str" cm="1">
        <f t="array" ref="K609">IF(ISERROR(SEARCH("QTY:", G609)), IF(ISERROR(SEARCH("TOTAL ", G609)), Raw [1]Data!N609, TRIM(MID(G609, SEARCH("TOTAL ", G609)+6, SEARCH(" ", G609&amp;" ", SEARCH("TOTAL ", G609)+6) - SEARCH("TOTAL ", G609) - 6))), TRIM(MID(G609, SEARCH("QTY:", G609)+4, SEARCH(" ", G609, SEARCH("QTY:", G609)+4) - SEARCH("QTY:", G609) - 4)))</f>
        <v/>
      </c>
      <c r="M609" t="str">
        <f t="shared" si="84"/>
        <v/>
      </c>
      <c r="N609">
        <f t="shared" si="85"/>
        <v>0</v>
      </c>
      <c r="O609" t="e" cm="1">
        <f t="array" ref="O609">IF(ISERROR(SEARCH("USD ", G609)), Raw [1]Data!S609, TRIM(MID(G609, SEARCH("USD ", G609)+4, SEARCH(" ", G609&amp;" ", SEARCH("USD ", G609)+4) - SEARCH("USD ", G609) - 4)))</f>
        <v>#NAME?</v>
      </c>
      <c r="P609" t="e">
        <f t="shared" si="86"/>
        <v>#NAME?</v>
      </c>
      <c r="Q609" t="e" cm="1">
        <f t="array" ref="Q609">Raw [1]Data!P609</f>
        <v>#NAME?</v>
      </c>
      <c r="R609" t="e" cm="1">
        <f t="array" ref="R609">Raw [1]Data!Q609</f>
        <v>#NAME?</v>
      </c>
      <c r="S609" t="e" cm="1">
        <f t="array" ref="S609">Raw [1]Data!T609</f>
        <v>#NAME?</v>
      </c>
      <c r="T609" t="e">
        <f t="shared" si="87"/>
        <v>#NAME?</v>
      </c>
      <c r="U609" t="e">
        <f t="shared" si="88"/>
        <v>#NAME?</v>
      </c>
      <c r="V609" t="str">
        <f t="shared" si="89"/>
        <v>Other</v>
      </c>
    </row>
    <row r="610" spans="1:22">
      <c r="A610" s="5" t="s">
        <v>12</v>
      </c>
      <c r="B610" s="2" t="s">
        <v>823</v>
      </c>
      <c r="C610">
        <f t="shared" si="81"/>
        <v>2023</v>
      </c>
      <c r="D610" s="2" t="s">
        <v>14</v>
      </c>
      <c r="E610" s="3" t="s">
        <v>15</v>
      </c>
      <c r="F610" t="str">
        <f t="shared" si="82"/>
        <v>73</v>
      </c>
      <c r="G610" s="2" t="s">
        <v>827</v>
      </c>
      <c r="H610" t="str">
        <f t="shared" si="83"/>
        <v xml:space="preserve">STAINLESS </v>
      </c>
      <c r="I610" t="str" cm="1">
        <f t="array" ref="I610">IFERROR(INDEX(_xlfn.TEXTSPLIT(E610," "),1), "")</f>
        <v>73239990</v>
      </c>
      <c r="J610" t="s">
        <v>2835</v>
      </c>
      <c r="K610" t="str" cm="1">
        <f t="array" ref="K610">IF(ISERROR(SEARCH("QTY:", G610)), IF(ISERROR(SEARCH("TOTAL ", G610)), Raw [1]Data!N610, TRIM(MID(G610, SEARCH("TOTAL ", G610)+6, SEARCH(" ", G610&amp;" ", SEARCH("TOTAL ", G610)+6) - SEARCH("TOTAL ", G610) - 6))), TRIM(MID(G610, SEARCH("QTY:", G610)+4, SEARCH(" ", G610, SEARCH("QTY:", G610)+4) - SEARCH("QTY:", G610) - 4)))</f>
        <v>20,760PCS/USD</v>
      </c>
      <c r="M610" t="str">
        <f t="shared" si="84"/>
        <v>20,760PCS/USD</v>
      </c>
      <c r="N610">
        <f t="shared" si="85"/>
        <v>0</v>
      </c>
      <c r="O610" t="str" cm="1">
        <f t="array" ref="O610">IF(ISERROR(SEARCH("USD ", G610)), Raw [1]Data!S610, TRIM(MID(G610, SEARCH("USD ", G610)+4, SEARCH(" ", G610&amp;" ", SEARCH("USD ", G610)+4) - SEARCH("USD ", G610) - 4)))</f>
        <v>1.168</v>
      </c>
      <c r="P610" t="e">
        <f t="shared" si="86"/>
        <v>#VALUE!</v>
      </c>
      <c r="Q610" t="e" cm="1">
        <f t="array" ref="Q610">Raw [1]Data!P610</f>
        <v>#NAME?</v>
      </c>
      <c r="R610" t="e" cm="1">
        <f t="array" ref="R610">Raw [1]Data!Q610</f>
        <v>#NAME?</v>
      </c>
      <c r="S610" t="e" cm="1">
        <f t="array" ref="S610">Raw [1]Data!T610</f>
        <v>#NAME?</v>
      </c>
      <c r="T610" t="e">
        <f t="shared" si="87"/>
        <v>#NAME?</v>
      </c>
      <c r="U610" t="e">
        <f t="shared" si="88"/>
        <v>#NAME?</v>
      </c>
      <c r="V610" t="str">
        <f t="shared" si="89"/>
        <v>Other</v>
      </c>
    </row>
    <row r="611" spans="1:22">
      <c r="A611" s="5" t="s">
        <v>12</v>
      </c>
      <c r="B611" s="2" t="s">
        <v>823</v>
      </c>
      <c r="C611">
        <f t="shared" si="81"/>
        <v>2023</v>
      </c>
      <c r="D611" s="2" t="s">
        <v>14</v>
      </c>
      <c r="E611" s="3" t="s">
        <v>15</v>
      </c>
      <c r="F611" t="str">
        <f t="shared" si="82"/>
        <v>73</v>
      </c>
      <c r="G611" s="2" t="s">
        <v>828</v>
      </c>
      <c r="H611" t="str">
        <f t="shared" si="83"/>
        <v xml:space="preserve">HOUSEHOLD </v>
      </c>
      <c r="I611" t="str" cm="1">
        <f t="array" ref="I611">IFERROR(INDEX(_xlfn.TEXTSPLIT(E611," "),1), "")</f>
        <v>73239990</v>
      </c>
      <c r="J611" t="s">
        <v>2785</v>
      </c>
      <c r="K611" t="str" cm="1">
        <f t="array" ref="K611">IF(ISERROR(SEARCH("QTY:", G611)), IF(ISERROR(SEARCH("TOTAL ", G611)), Raw [1]Data!N611, TRIM(MID(G611, SEARCH("TOTAL ", G611)+6, SEARCH(" ", G611&amp;" ", SEARCH("TOTAL ", G611)+6) - SEARCH("TOTAL ", G611) - 6))), TRIM(MID(G611, SEARCH("QTY:", G611)+4, SEARCH(" ", G611, SEARCH("QTY:", G611)+4) - SEARCH("QTY:", G611) - 4)))</f>
        <v/>
      </c>
      <c r="M611" t="str">
        <f t="shared" si="84"/>
        <v/>
      </c>
      <c r="N611">
        <f t="shared" si="85"/>
        <v>0</v>
      </c>
      <c r="O611" t="str" cm="1">
        <f t="array" ref="O611">IF(ISERROR(SEARCH("USD ", G611)), Raw [1]Data!S611, TRIM(MID(G611, SEARCH("USD ", G611)+4, SEARCH(" ", G611&amp;" ", SEARCH("USD ", G611)+4) - SEARCH("USD ", G611) - 4)))</f>
        <v>0.416</v>
      </c>
      <c r="P611" t="e">
        <f t="shared" si="86"/>
        <v>#VALUE!</v>
      </c>
      <c r="Q611" t="e" cm="1">
        <f t="array" ref="Q611">Raw [1]Data!P611</f>
        <v>#NAME?</v>
      </c>
      <c r="R611" t="e" cm="1">
        <f t="array" ref="R611">Raw [1]Data!Q611</f>
        <v>#NAME?</v>
      </c>
      <c r="S611" t="e" cm="1">
        <f t="array" ref="S611">Raw [1]Data!T611</f>
        <v>#NAME?</v>
      </c>
      <c r="T611" t="e">
        <f t="shared" si="87"/>
        <v>#NAME?</v>
      </c>
      <c r="U611" t="e">
        <f t="shared" si="88"/>
        <v>#NAME?</v>
      </c>
      <c r="V611" t="str">
        <f t="shared" si="89"/>
        <v>Other</v>
      </c>
    </row>
    <row r="612" spans="1:22">
      <c r="A612" s="5" t="s">
        <v>12</v>
      </c>
      <c r="B612" s="2" t="s">
        <v>829</v>
      </c>
      <c r="C612">
        <f t="shared" si="81"/>
        <v>2023</v>
      </c>
      <c r="D612" s="2" t="s">
        <v>14</v>
      </c>
      <c r="E612" s="3" t="s">
        <v>18</v>
      </c>
      <c r="F612" t="str">
        <f t="shared" si="82"/>
        <v>73</v>
      </c>
      <c r="G612" s="2" t="s">
        <v>830</v>
      </c>
      <c r="H612" t="str">
        <f t="shared" si="83"/>
        <v xml:space="preserve">8001-2 </v>
      </c>
      <c r="I612" t="str" cm="1">
        <f t="array" ref="I612">IFERROR(INDEX(_xlfn.TEXTSPLIT(E612," "),1), "")</f>
        <v>73231000</v>
      </c>
      <c r="J612" t="s">
        <v>2854</v>
      </c>
      <c r="K612" t="e" cm="1">
        <f t="array" ref="K612">IF(ISERROR(SEARCH("QTY:", G612)), IF(ISERROR(SEARCH("TOTAL ", G612)), Raw [1]Data!N612, TRIM(MID(G612, SEARCH("TOTAL ", G612)+6, SEARCH(" ", G612&amp;" ", SEARCH("TOTAL ", G612)+6) - SEARCH("TOTAL ", G612) - 6))), TRIM(MID(G612, SEARCH("QTY:", G612)+4, SEARCH(" ", G612, SEARCH("QTY:", G612)+4) - SEARCH("QTY:", G612) - 4)))</f>
        <v>#NAME?</v>
      </c>
      <c r="M612" t="e">
        <f t="shared" si="84"/>
        <v>#NAME?</v>
      </c>
      <c r="N612">
        <f t="shared" si="85"/>
        <v>0</v>
      </c>
      <c r="O612" t="str" cm="1">
        <f t="array" ref="O612">IF(ISERROR(SEARCH("USD ", G612)), Raw [1]Data!S612, TRIM(MID(G612, SEARCH("USD ", G612)+4, SEARCH(" ", G612&amp;" ", SEARCH("USD ", G612)+4) - SEARCH("USD ", G612) - 4)))</f>
        <v>0.158PER</v>
      </c>
      <c r="P612" t="e">
        <f t="shared" si="86"/>
        <v>#VALUE!</v>
      </c>
      <c r="Q612" t="e" cm="1">
        <f t="array" ref="Q612">Raw [1]Data!P612</f>
        <v>#NAME?</v>
      </c>
      <c r="R612" t="e" cm="1">
        <f t="array" ref="R612">Raw [1]Data!Q612</f>
        <v>#NAME?</v>
      </c>
      <c r="S612" t="e" cm="1">
        <f t="array" ref="S612">Raw [1]Data!T612</f>
        <v>#NAME?</v>
      </c>
      <c r="T612" t="e">
        <f t="shared" si="87"/>
        <v>#NAME?</v>
      </c>
      <c r="U612" t="e">
        <f t="shared" si="88"/>
        <v>#NAME?</v>
      </c>
      <c r="V612" t="str">
        <f t="shared" si="89"/>
        <v>Other</v>
      </c>
    </row>
    <row r="613" spans="1:22">
      <c r="A613" s="5" t="s">
        <v>12</v>
      </c>
      <c r="B613" s="2" t="s">
        <v>829</v>
      </c>
      <c r="C613">
        <f t="shared" si="81"/>
        <v>2023</v>
      </c>
      <c r="D613" s="2" t="s">
        <v>14</v>
      </c>
      <c r="E613" s="3" t="s">
        <v>15</v>
      </c>
      <c r="F613" t="str">
        <f t="shared" si="82"/>
        <v>73</v>
      </c>
      <c r="G613" s="2" t="s">
        <v>831</v>
      </c>
      <c r="H613" t="str">
        <f t="shared" si="83"/>
        <v xml:space="preserve">STAINLESS </v>
      </c>
      <c r="I613" t="str" cm="1">
        <f t="array" ref="I613">IFERROR(INDEX(_xlfn.TEXTSPLIT(E613," "),1), "")</f>
        <v>73239990</v>
      </c>
      <c r="J613" t="s">
        <v>2862</v>
      </c>
      <c r="K613" t="str" cm="1">
        <f t="array" ref="K613">IF(ISERROR(SEARCH("QTY:", G613)), IF(ISERROR(SEARCH("TOTAL ", G613)), Raw [1]Data!N613, TRIM(MID(G613, SEARCH("TOTAL ", G613)+6, SEARCH(" ", G613&amp;" ", SEARCH("TOTAL ", G613)+6) - SEARCH("TOTAL ", G613) - 6))), TRIM(MID(G613, SEARCH("QTY:", G613)+4, SEARCH(" ", G613, SEARCH("QTY:", G613)+4) - SEARCH("QTY:", G613) - 4)))</f>
        <v>39600</v>
      </c>
      <c r="M613" t="str">
        <f t="shared" si="84"/>
        <v>39600</v>
      </c>
      <c r="N613">
        <f t="shared" si="85"/>
        <v>0</v>
      </c>
      <c r="O613" t="str" cm="1">
        <f t="array" ref="O613">IF(ISERROR(SEARCH("USD ", G613)), Raw [1]Data!S613, TRIM(MID(G613, SEARCH("USD ", G613)+4, SEARCH(" ", G613&amp;" ", SEARCH("USD ", G613)+4) - SEARCH("USD ", G613) - 4)))</f>
        <v>1.02</v>
      </c>
      <c r="P613">
        <f t="shared" si="86"/>
        <v>40392</v>
      </c>
      <c r="Q613" t="e" cm="1">
        <f t="array" ref="Q613">Raw [1]Data!P613</f>
        <v>#NAME?</v>
      </c>
      <c r="R613" t="e" cm="1">
        <f t="array" ref="R613">Raw [1]Data!Q613</f>
        <v>#NAME?</v>
      </c>
      <c r="S613" t="e" cm="1">
        <f t="array" ref="S613">Raw [1]Data!T613</f>
        <v>#NAME?</v>
      </c>
      <c r="T613" t="e">
        <f t="shared" si="87"/>
        <v>#NAME?</v>
      </c>
      <c r="U613" t="e">
        <f t="shared" si="88"/>
        <v>#NAME?</v>
      </c>
      <c r="V613" t="str">
        <f t="shared" si="89"/>
        <v>Other</v>
      </c>
    </row>
    <row r="614" spans="1:22">
      <c r="A614" s="5" t="s">
        <v>12</v>
      </c>
      <c r="B614" s="2" t="s">
        <v>832</v>
      </c>
      <c r="C614">
        <f t="shared" si="81"/>
        <v>2023</v>
      </c>
      <c r="D614" s="2" t="s">
        <v>14</v>
      </c>
      <c r="E614" s="3" t="s">
        <v>15</v>
      </c>
      <c r="F614" t="str">
        <f t="shared" si="82"/>
        <v>73</v>
      </c>
      <c r="G614" s="2" t="s">
        <v>833</v>
      </c>
      <c r="H614" t="str">
        <f t="shared" si="83"/>
        <v xml:space="preserve">STAINLESS </v>
      </c>
      <c r="I614" t="str" cm="1">
        <f t="array" ref="I614">IFERROR(INDEX(_xlfn.TEXTSPLIT(E614," "),1), "")</f>
        <v>73239990</v>
      </c>
      <c r="J614" t="s">
        <v>2862</v>
      </c>
      <c r="K614" t="str" cm="1">
        <f t="array" ref="K614">IF(ISERROR(SEARCH("QTY:", G614)), IF(ISERROR(SEARCH("TOTAL ", G614)), Raw [1]Data!N614, TRIM(MID(G614, SEARCH("TOTAL ", G614)+6, SEARCH(" ", G614&amp;" ", SEARCH("TOTAL ", G614)+6) - SEARCH("TOTAL ", G614) - 6))), TRIM(MID(G614, SEARCH("QTY:", G614)+4, SEARCH(" ", G614, SEARCH("QTY:", G614)+4) - SEARCH("QTY:", G614) - 4)))</f>
        <v/>
      </c>
      <c r="M614" t="str">
        <f t="shared" si="84"/>
        <v/>
      </c>
      <c r="N614">
        <f t="shared" si="85"/>
        <v>0</v>
      </c>
      <c r="O614" t="str" cm="1">
        <f t="array" ref="O614">IF(ISERROR(SEARCH("USD ", G614)), Raw [1]Data!S614, TRIM(MID(G614, SEARCH("USD ", G614)+4, SEARCH(" ", G614&amp;" ", SEARCH("USD ", G614)+4) - SEARCH("USD ", G614) - 4)))</f>
        <v>1.020</v>
      </c>
      <c r="P614" t="e">
        <f t="shared" si="86"/>
        <v>#VALUE!</v>
      </c>
      <c r="Q614" t="e" cm="1">
        <f t="array" ref="Q614">Raw [1]Data!P614</f>
        <v>#NAME?</v>
      </c>
      <c r="R614" t="e" cm="1">
        <f t="array" ref="R614">Raw [1]Data!Q614</f>
        <v>#NAME?</v>
      </c>
      <c r="S614" t="e" cm="1">
        <f t="array" ref="S614">Raw [1]Data!T614</f>
        <v>#NAME?</v>
      </c>
      <c r="T614" t="e">
        <f t="shared" si="87"/>
        <v>#NAME?</v>
      </c>
      <c r="U614" t="e">
        <f t="shared" si="88"/>
        <v>#NAME?</v>
      </c>
      <c r="V614" t="str">
        <f t="shared" si="89"/>
        <v>Other</v>
      </c>
    </row>
    <row r="615" spans="1:22">
      <c r="A615" s="5" t="s">
        <v>12</v>
      </c>
      <c r="B615" s="2" t="s">
        <v>832</v>
      </c>
      <c r="C615">
        <f t="shared" si="81"/>
        <v>2023</v>
      </c>
      <c r="D615" s="2" t="s">
        <v>14</v>
      </c>
      <c r="E615" s="3" t="s">
        <v>15</v>
      </c>
      <c r="F615" t="str">
        <f t="shared" si="82"/>
        <v>73</v>
      </c>
      <c r="G615" s="2" t="s">
        <v>834</v>
      </c>
      <c r="H615" t="str">
        <f t="shared" si="83"/>
        <v xml:space="preserve">STAINLESS </v>
      </c>
      <c r="I615" t="str" cm="1">
        <f t="array" ref="I615">IFERROR(INDEX(_xlfn.TEXTSPLIT(E615," "),1), "")</f>
        <v>73239990</v>
      </c>
      <c r="J615" t="s">
        <v>2863</v>
      </c>
      <c r="K615" t="str" cm="1">
        <f t="array" ref="K615">IF(ISERROR(SEARCH("QTY:", G615)), IF(ISERROR(SEARCH("TOTAL ", G615)), Raw [1]Data!N615, TRIM(MID(G615, SEARCH("TOTAL ", G615)+6, SEARCH(" ", G615&amp;" ", SEARCH("TOTAL ", G615)+6) - SEARCH("TOTAL ", G615) - 6))), TRIM(MID(G615, SEARCH("QTY:", G615)+4, SEARCH(" ", G615, SEARCH("QTY:", G615)+4) - SEARCH("QTY:", G615) - 4)))</f>
        <v/>
      </c>
      <c r="M615" t="str">
        <f t="shared" si="84"/>
        <v/>
      </c>
      <c r="N615">
        <f t="shared" si="85"/>
        <v>0</v>
      </c>
      <c r="O615" t="str" cm="1">
        <f t="array" ref="O615">IF(ISERROR(SEARCH("USD ", G615)), Raw [1]Data!S615, TRIM(MID(G615, SEARCH("USD ", G615)+4, SEARCH(" ", G615&amp;" ", SEARCH("USD ", G615)+4) - SEARCH("USD ", G615) - 4)))</f>
        <v>1.033</v>
      </c>
      <c r="P615" t="e">
        <f t="shared" si="86"/>
        <v>#VALUE!</v>
      </c>
      <c r="Q615" t="e" cm="1">
        <f t="array" ref="Q615">Raw [1]Data!P615</f>
        <v>#NAME?</v>
      </c>
      <c r="R615" t="e" cm="1">
        <f t="array" ref="R615">Raw [1]Data!Q615</f>
        <v>#NAME?</v>
      </c>
      <c r="S615" t="e" cm="1">
        <f t="array" ref="S615">Raw [1]Data!T615</f>
        <v>#NAME?</v>
      </c>
      <c r="T615" t="e">
        <f t="shared" si="87"/>
        <v>#NAME?</v>
      </c>
      <c r="U615" t="e">
        <f t="shared" si="88"/>
        <v>#NAME?</v>
      </c>
      <c r="V615" t="str">
        <f t="shared" si="89"/>
        <v>Other</v>
      </c>
    </row>
    <row r="616" spans="1:22">
      <c r="A616" s="5" t="s">
        <v>12</v>
      </c>
      <c r="B616" s="2" t="s">
        <v>835</v>
      </c>
      <c r="C616">
        <f t="shared" si="81"/>
        <v>2023</v>
      </c>
      <c r="D616" s="2" t="s">
        <v>14</v>
      </c>
      <c r="E616" s="3" t="s">
        <v>15</v>
      </c>
      <c r="F616" t="str">
        <f t="shared" si="82"/>
        <v>73</v>
      </c>
      <c r="G616" s="2" t="s">
        <v>836</v>
      </c>
      <c r="H616" t="str">
        <f t="shared" si="83"/>
        <v xml:space="preserve">STEEL </v>
      </c>
      <c r="I616" t="str" cm="1">
        <f t="array" ref="I616">IFERROR(INDEX(_xlfn.TEXTSPLIT(E616," "),1), "")</f>
        <v>73239990</v>
      </c>
      <c r="J616" t="s">
        <v>2897</v>
      </c>
      <c r="K616" t="str" cm="1">
        <f t="array" ref="K616">IF(ISERROR(SEARCH("QTY:", G616)), IF(ISERROR(SEARCH("TOTAL ", G616)), Raw [1]Data!N616, TRIM(MID(G616, SEARCH("TOTAL ", G616)+6, SEARCH(" ", G616&amp;" ", SEARCH("TOTAL ", G616)+6) - SEARCH("TOTAL ", G616) - 6))), TRIM(MID(G616, SEARCH("QTY:", G616)+4, SEARCH(" ", G616, SEARCH("QTY:", G616)+4) - SEARCH("QTY:", G616) - 4)))</f>
        <v>12288</v>
      </c>
      <c r="M616" t="str">
        <f t="shared" si="84"/>
        <v>12288</v>
      </c>
      <c r="N616">
        <f t="shared" si="85"/>
        <v>0</v>
      </c>
      <c r="O616" t="str" cm="1">
        <f t="array" ref="O616">IF(ISERROR(SEARCH("USD ", G616)), Raw [1]Data!S616, TRIM(MID(G616, SEARCH("USD ", G616)+4, SEARCH(" ", G616&amp;" ", SEARCH("USD ", G616)+4) - SEARCH("USD ", G616) - 4)))</f>
        <v>PER</v>
      </c>
      <c r="P616" t="e">
        <f t="shared" si="86"/>
        <v>#VALUE!</v>
      </c>
      <c r="Q616" t="e" cm="1">
        <f t="array" ref="Q616">Raw [1]Data!P616</f>
        <v>#NAME?</v>
      </c>
      <c r="R616" t="e" cm="1">
        <f t="array" ref="R616">Raw [1]Data!Q616</f>
        <v>#NAME?</v>
      </c>
      <c r="S616" t="e" cm="1">
        <f t="array" ref="S616">Raw [1]Data!T616</f>
        <v>#NAME?</v>
      </c>
      <c r="T616" t="e">
        <f t="shared" si="87"/>
        <v>#NAME?</v>
      </c>
      <c r="U616" t="e">
        <f t="shared" si="88"/>
        <v>#NAME?</v>
      </c>
      <c r="V616" t="str">
        <f t="shared" si="89"/>
        <v>Other</v>
      </c>
    </row>
    <row r="617" spans="1:22">
      <c r="A617" s="5" t="s">
        <v>12</v>
      </c>
      <c r="B617" s="2" t="s">
        <v>835</v>
      </c>
      <c r="C617">
        <f t="shared" si="81"/>
        <v>2023</v>
      </c>
      <c r="D617" s="2" t="s">
        <v>14</v>
      </c>
      <c r="E617" s="3" t="s">
        <v>15</v>
      </c>
      <c r="F617" t="str">
        <f t="shared" si="82"/>
        <v>73</v>
      </c>
      <c r="G617" s="2" t="s">
        <v>837</v>
      </c>
      <c r="H617" t="str">
        <f t="shared" si="83"/>
        <v xml:space="preserve">STEEL </v>
      </c>
      <c r="I617" t="str" cm="1">
        <f t="array" ref="I617">IFERROR(INDEX(_xlfn.TEXTSPLIT(E617," "),1), "")</f>
        <v>73239990</v>
      </c>
      <c r="J617" t="s">
        <v>2835</v>
      </c>
      <c r="K617" t="str" cm="1">
        <f t="array" ref="K617">IF(ISERROR(SEARCH("QTY:", G617)), IF(ISERROR(SEARCH("TOTAL ", G617)), Raw [1]Data!N617, TRIM(MID(G617, SEARCH("TOTAL ", G617)+6, SEARCH(" ", G617&amp;" ", SEARCH("TOTAL ", G617)+6) - SEARCH("TOTAL ", G617) - 6))), TRIM(MID(G617, SEARCH("QTY:", G617)+4, SEARCH(" ", G617, SEARCH("QTY:", G617)+4) - SEARCH("QTY:", G617) - 4)))</f>
        <v/>
      </c>
      <c r="M617" t="str">
        <f t="shared" si="84"/>
        <v/>
      </c>
      <c r="N617">
        <f t="shared" si="85"/>
        <v>0</v>
      </c>
      <c r="O617" t="str" cm="1">
        <f t="array" ref="O617">IF(ISERROR(SEARCH("USD ", G617)), Raw [1]Data!S617, TRIM(MID(G617, SEARCH("USD ", G617)+4, SEARCH(" ", G617&amp;" ", SEARCH("USD ", G617)+4) - SEARCH("USD ", G617) - 4)))</f>
        <v>1.90</v>
      </c>
      <c r="P617" t="e">
        <f t="shared" si="86"/>
        <v>#VALUE!</v>
      </c>
      <c r="Q617" t="e" cm="1">
        <f t="array" ref="Q617">Raw [1]Data!P617</f>
        <v>#NAME?</v>
      </c>
      <c r="R617" t="e" cm="1">
        <f t="array" ref="R617">Raw [1]Data!Q617</f>
        <v>#NAME?</v>
      </c>
      <c r="S617" t="e" cm="1">
        <f t="array" ref="S617">Raw [1]Data!T617</f>
        <v>#NAME?</v>
      </c>
      <c r="T617" t="e">
        <f t="shared" si="87"/>
        <v>#NAME?</v>
      </c>
      <c r="U617" t="e">
        <f t="shared" si="88"/>
        <v>#NAME?</v>
      </c>
      <c r="V617" t="str">
        <f t="shared" si="89"/>
        <v>Other</v>
      </c>
    </row>
    <row r="618" spans="1:22">
      <c r="A618" s="5" t="s">
        <v>12</v>
      </c>
      <c r="B618" s="2" t="s">
        <v>835</v>
      </c>
      <c r="C618">
        <f t="shared" si="81"/>
        <v>2023</v>
      </c>
      <c r="D618" s="2" t="s">
        <v>14</v>
      </c>
      <c r="E618" s="3" t="s">
        <v>15</v>
      </c>
      <c r="F618" t="str">
        <f t="shared" si="82"/>
        <v>73</v>
      </c>
      <c r="G618" s="2" t="s">
        <v>838</v>
      </c>
      <c r="H618" t="str">
        <f t="shared" si="83"/>
        <v xml:space="preserve">STEEL </v>
      </c>
      <c r="I618" t="str" cm="1">
        <f t="array" ref="I618">IFERROR(INDEX(_xlfn.TEXTSPLIT(E618," "),1), "")</f>
        <v>73239990</v>
      </c>
      <c r="J618" t="s">
        <v>2835</v>
      </c>
      <c r="K618" t="str" cm="1">
        <f t="array" ref="K618">IF(ISERROR(SEARCH("QTY:", G618)), IF(ISERROR(SEARCH("TOTAL ", G618)), Raw [1]Data!N618, TRIM(MID(G618, SEARCH("TOTAL ", G618)+6, SEARCH(" ", G618&amp;" ", SEARCH("TOTAL ", G618)+6) - SEARCH("TOTAL ", G618) - 6))), TRIM(MID(G618, SEARCH("QTY:", G618)+4, SEARCH(" ", G618, SEARCH("QTY:", G618)+4) - SEARCH("QTY:", G618) - 4)))</f>
        <v>5100</v>
      </c>
      <c r="M618" t="str">
        <f t="shared" si="84"/>
        <v>5100</v>
      </c>
      <c r="N618">
        <f t="shared" si="85"/>
        <v>0</v>
      </c>
      <c r="O618" t="str" cm="1">
        <f t="array" ref="O618">IF(ISERROR(SEARCH("USD ", G618)), Raw [1]Data!S618, TRIM(MID(G618, SEARCH("USD ", G618)+4, SEARCH(" ", G618&amp;" ", SEARCH("USD ", G618)+4) - SEARCH("USD ", G618) - 4)))</f>
        <v>PERPCS)</v>
      </c>
      <c r="P618" t="e">
        <f t="shared" si="86"/>
        <v>#VALUE!</v>
      </c>
      <c r="Q618" t="e" cm="1">
        <f t="array" ref="Q618">Raw [1]Data!P618</f>
        <v>#NAME?</v>
      </c>
      <c r="R618" t="e" cm="1">
        <f t="array" ref="R618">Raw [1]Data!Q618</f>
        <v>#NAME?</v>
      </c>
      <c r="S618" t="e" cm="1">
        <f t="array" ref="S618">Raw [1]Data!T618</f>
        <v>#NAME?</v>
      </c>
      <c r="T618" t="e">
        <f t="shared" si="87"/>
        <v>#NAME?</v>
      </c>
      <c r="U618" t="e">
        <f t="shared" si="88"/>
        <v>#NAME?</v>
      </c>
      <c r="V618" t="str">
        <f t="shared" si="89"/>
        <v>Other</v>
      </c>
    </row>
    <row r="619" spans="1:22">
      <c r="A619" s="5" t="s">
        <v>12</v>
      </c>
      <c r="B619" s="2" t="s">
        <v>835</v>
      </c>
      <c r="C619">
        <f t="shared" si="81"/>
        <v>2023</v>
      </c>
      <c r="D619" s="2" t="s">
        <v>14</v>
      </c>
      <c r="E619" s="3" t="s">
        <v>15</v>
      </c>
      <c r="F619" t="str">
        <f t="shared" si="82"/>
        <v>73</v>
      </c>
      <c r="G619" s="2" t="s">
        <v>839</v>
      </c>
      <c r="H619" t="str">
        <f t="shared" si="83"/>
        <v xml:space="preserve">STEEL </v>
      </c>
      <c r="I619" t="str" cm="1">
        <f t="array" ref="I619">IFERROR(INDEX(_xlfn.TEXTSPLIT(E619," "),1), "")</f>
        <v>73239990</v>
      </c>
      <c r="J619" t="s">
        <v>2835</v>
      </c>
      <c r="K619" t="str" cm="1">
        <f t="array" ref="K619">IF(ISERROR(SEARCH("QTY:", G619)), IF(ISERROR(SEARCH("TOTAL ", G619)), Raw [1]Data!N619, TRIM(MID(G619, SEARCH("TOTAL ", G619)+6, SEARCH(" ", G619&amp;" ", SEARCH("TOTAL ", G619)+6) - SEARCH("TOTAL ", G619) - 6))), TRIM(MID(G619, SEARCH("QTY:", G619)+4, SEARCH(" ", G619, SEARCH("QTY:", G619)+4) - SEARCH("QTY:", G619) - 4)))</f>
        <v>15300</v>
      </c>
      <c r="M619" t="str">
        <f t="shared" si="84"/>
        <v>15300</v>
      </c>
      <c r="N619">
        <f t="shared" si="85"/>
        <v>0</v>
      </c>
      <c r="O619" t="str" cm="1">
        <f t="array" ref="O619">IF(ISERROR(SEARCH("USD ", G619)), Raw [1]Data!S619, TRIM(MID(G619, SEARCH("USD ", G619)+4, SEARCH(" ", G619&amp;" ", SEARCH("USD ", G619)+4) - SEARCH("USD ", G619) - 4)))</f>
        <v>PERPCS)</v>
      </c>
      <c r="P619" t="e">
        <f t="shared" si="86"/>
        <v>#VALUE!</v>
      </c>
      <c r="Q619" t="e" cm="1">
        <f t="array" ref="Q619">Raw [1]Data!P619</f>
        <v>#NAME?</v>
      </c>
      <c r="R619" t="e" cm="1">
        <f t="array" ref="R619">Raw [1]Data!Q619</f>
        <v>#NAME?</v>
      </c>
      <c r="S619" t="e" cm="1">
        <f t="array" ref="S619">Raw [1]Data!T619</f>
        <v>#NAME?</v>
      </c>
      <c r="T619" t="e">
        <f t="shared" si="87"/>
        <v>#NAME?</v>
      </c>
      <c r="U619" t="e">
        <f t="shared" si="88"/>
        <v>#NAME?</v>
      </c>
      <c r="V619" t="str">
        <f t="shared" si="89"/>
        <v>Other</v>
      </c>
    </row>
    <row r="620" spans="1:22">
      <c r="A620" s="5" t="s">
        <v>12</v>
      </c>
      <c r="B620" s="2" t="s">
        <v>840</v>
      </c>
      <c r="C620">
        <f t="shared" si="81"/>
        <v>2023</v>
      </c>
      <c r="D620" s="2" t="s">
        <v>14</v>
      </c>
      <c r="E620" s="3" t="s">
        <v>15</v>
      </c>
      <c r="F620" t="str">
        <f t="shared" si="82"/>
        <v>73</v>
      </c>
      <c r="G620" s="2" t="s">
        <v>841</v>
      </c>
      <c r="H620" t="str">
        <f t="shared" si="83"/>
        <v xml:space="preserve">SB-01 </v>
      </c>
      <c r="I620" t="str" cm="1">
        <f t="array" ref="I620">IFERROR(INDEX(_xlfn.TEXTSPLIT(E620," "),1), "")</f>
        <v>73239990</v>
      </c>
      <c r="J620" t="s">
        <v>2779</v>
      </c>
      <c r="K620" t="str" cm="1">
        <f t="array" ref="K620">IF(ISERROR(SEARCH("QTY:", G620)), IF(ISERROR(SEARCH("TOTAL ", G620)), Raw [1]Data!N620, TRIM(MID(G620, SEARCH("TOTAL ", G620)+6, SEARCH(" ", G620&amp;" ", SEARCH("TOTAL ", G620)+6) - SEARCH("TOTAL ", G620) - 6))), TRIM(MID(G620, SEARCH("QTY:", G620)+4, SEARCH(" ", G620, SEARCH("QTY:", G620)+4) - SEARCH("QTY:", G620) - 4)))</f>
        <v/>
      </c>
      <c r="M620" t="str">
        <f t="shared" si="84"/>
        <v/>
      </c>
      <c r="N620">
        <f t="shared" si="85"/>
        <v>0</v>
      </c>
      <c r="O620" t="str" cm="1">
        <f t="array" ref="O620">IF(ISERROR(SEARCH("USD ", G620)), Raw [1]Data!S620, TRIM(MID(G620, SEARCH("USD ", G620)+4, SEARCH(" ", G620&amp;" ", SEARCH("USD ", G620)+4) - SEARCH("USD ", G620) - 4)))</f>
        <v>1.090</v>
      </c>
      <c r="P620" t="e">
        <f t="shared" si="86"/>
        <v>#VALUE!</v>
      </c>
      <c r="Q620" t="e" cm="1">
        <f t="array" ref="Q620">Raw [1]Data!P620</f>
        <v>#NAME?</v>
      </c>
      <c r="R620" t="e" cm="1">
        <f t="array" ref="R620">Raw [1]Data!Q620</f>
        <v>#NAME?</v>
      </c>
      <c r="S620" t="e" cm="1">
        <f t="array" ref="S620">Raw [1]Data!T620</f>
        <v>#NAME?</v>
      </c>
      <c r="T620" t="e">
        <f t="shared" si="87"/>
        <v>#NAME?</v>
      </c>
      <c r="U620" t="e">
        <f t="shared" si="88"/>
        <v>#NAME?</v>
      </c>
      <c r="V620" t="str">
        <f t="shared" si="89"/>
        <v>Other</v>
      </c>
    </row>
    <row r="621" spans="1:22">
      <c r="A621" s="5" t="s">
        <v>12</v>
      </c>
      <c r="B621" s="2" t="s">
        <v>840</v>
      </c>
      <c r="C621">
        <f t="shared" si="81"/>
        <v>2023</v>
      </c>
      <c r="D621" s="2" t="s">
        <v>14</v>
      </c>
      <c r="E621" s="3" t="s">
        <v>15</v>
      </c>
      <c r="F621" t="str">
        <f t="shared" si="82"/>
        <v>73</v>
      </c>
      <c r="G621" s="2" t="s">
        <v>842</v>
      </c>
      <c r="H621" t="str">
        <f t="shared" si="83"/>
        <v xml:space="preserve">NP-20 </v>
      </c>
      <c r="I621" t="str" cm="1">
        <f t="array" ref="I621">IFERROR(INDEX(_xlfn.TEXTSPLIT(E621," "),1), "")</f>
        <v>73239990</v>
      </c>
      <c r="J621" t="s">
        <v>2779</v>
      </c>
      <c r="K621" t="str" cm="1">
        <f t="array" ref="K621">IF(ISERROR(SEARCH("QTY:", G621)), IF(ISERROR(SEARCH("TOTAL ", G621)), Raw [1]Data!N621, TRIM(MID(G621, SEARCH("TOTAL ", G621)+6, SEARCH(" ", G621&amp;" ", SEARCH("TOTAL ", G621)+6) - SEARCH("TOTAL ", G621) - 6))), TRIM(MID(G621, SEARCH("QTY:", G621)+4, SEARCH(" ", G621, SEARCH("QTY:", G621)+4) - SEARCH("QTY:", G621) - 4)))</f>
        <v/>
      </c>
      <c r="M621" t="str">
        <f t="shared" si="84"/>
        <v/>
      </c>
      <c r="N621">
        <f t="shared" si="85"/>
        <v>0</v>
      </c>
      <c r="O621" t="str" cm="1">
        <f t="array" ref="O621">IF(ISERROR(SEARCH("USD ", G621)), Raw [1]Data!S621, TRIM(MID(G621, SEARCH("USD ", G621)+4, SEARCH(" ", G621&amp;" ", SEARCH("USD ", G621)+4) - SEARCH("USD ", G621) - 4)))</f>
        <v>1.040</v>
      </c>
      <c r="P621" t="e">
        <f t="shared" si="86"/>
        <v>#VALUE!</v>
      </c>
      <c r="Q621" t="e" cm="1">
        <f t="array" ref="Q621">Raw [1]Data!P621</f>
        <v>#NAME?</v>
      </c>
      <c r="R621" t="e" cm="1">
        <f t="array" ref="R621">Raw [1]Data!Q621</f>
        <v>#NAME?</v>
      </c>
      <c r="S621" t="e" cm="1">
        <f t="array" ref="S621">Raw [1]Data!T621</f>
        <v>#NAME?</v>
      </c>
      <c r="T621" t="e">
        <f t="shared" si="87"/>
        <v>#NAME?</v>
      </c>
      <c r="U621" t="e">
        <f t="shared" si="88"/>
        <v>#NAME?</v>
      </c>
      <c r="V621" t="str">
        <f t="shared" si="89"/>
        <v>Other</v>
      </c>
    </row>
    <row r="622" spans="1:22">
      <c r="A622" s="5" t="s">
        <v>12</v>
      </c>
      <c r="B622" s="2" t="s">
        <v>840</v>
      </c>
      <c r="C622">
        <f t="shared" si="81"/>
        <v>2023</v>
      </c>
      <c r="D622" s="2" t="s">
        <v>14</v>
      </c>
      <c r="E622" s="3" t="s">
        <v>15</v>
      </c>
      <c r="F622" t="str">
        <f t="shared" si="82"/>
        <v>73</v>
      </c>
      <c r="G622" s="2" t="s">
        <v>843</v>
      </c>
      <c r="H622" t="str">
        <f t="shared" si="83"/>
        <v xml:space="preserve">STAINLESS </v>
      </c>
      <c r="I622" t="str" cm="1">
        <f t="array" ref="I622">IFERROR(INDEX(_xlfn.TEXTSPLIT(E622," "),1), "")</f>
        <v>73239990</v>
      </c>
      <c r="J622" t="s">
        <v>2870</v>
      </c>
      <c r="K622" t="str" cm="1">
        <f t="array" ref="K622">IF(ISERROR(SEARCH("QTY:", G622)), IF(ISERROR(SEARCH("TOTAL ", G622)), Raw [1]Data!N622, TRIM(MID(G622, SEARCH("TOTAL ", G622)+6, SEARCH(" ", G622&amp;" ", SEARCH("TOTAL ", G622)+6) - SEARCH("TOTAL ", G622) - 6))), TRIM(MID(G622, SEARCH("QTY:", G622)+4, SEARCH(" ", G622, SEARCH("QTY:", G622)+4) - SEARCH("QTY:", G622) - 4)))</f>
        <v>50400</v>
      </c>
      <c r="M622" t="str">
        <f t="shared" si="84"/>
        <v>50400</v>
      </c>
      <c r="N622">
        <f t="shared" si="85"/>
        <v>0</v>
      </c>
      <c r="O622" t="e" cm="1">
        <f t="array" ref="O622">IF(ISERROR(SEARCH("USD ", G622)), Raw [1]Data!S622, TRIM(MID(G622, SEARCH("USD ", G622)+4, SEARCH(" ", G622&amp;" ", SEARCH("USD ", G622)+4) - SEARCH("USD ", G622) - 4)))</f>
        <v>#NAME?</v>
      </c>
      <c r="P622" t="e">
        <f t="shared" si="86"/>
        <v>#NAME?</v>
      </c>
      <c r="Q622" t="e" cm="1">
        <f t="array" ref="Q622">Raw [1]Data!P622</f>
        <v>#NAME?</v>
      </c>
      <c r="R622" t="e" cm="1">
        <f t="array" ref="R622">Raw [1]Data!Q622</f>
        <v>#NAME?</v>
      </c>
      <c r="S622" t="e" cm="1">
        <f t="array" ref="S622">Raw [1]Data!T622</f>
        <v>#NAME?</v>
      </c>
      <c r="T622" t="e">
        <f t="shared" si="87"/>
        <v>#NAME?</v>
      </c>
      <c r="U622" t="e">
        <f t="shared" si="88"/>
        <v>#NAME?</v>
      </c>
      <c r="V622" t="str">
        <f t="shared" si="89"/>
        <v>Other</v>
      </c>
    </row>
    <row r="623" spans="1:22">
      <c r="A623" s="5" t="s">
        <v>12</v>
      </c>
      <c r="B623" s="2" t="s">
        <v>840</v>
      </c>
      <c r="C623">
        <f t="shared" si="81"/>
        <v>2023</v>
      </c>
      <c r="D623" s="2" t="s">
        <v>14</v>
      </c>
      <c r="E623" s="3" t="s">
        <v>15</v>
      </c>
      <c r="F623" t="str">
        <f t="shared" si="82"/>
        <v>73</v>
      </c>
      <c r="G623" s="2" t="s">
        <v>844</v>
      </c>
      <c r="H623" t="str">
        <f t="shared" si="83"/>
        <v xml:space="preserve">NP-21 </v>
      </c>
      <c r="I623" t="str" cm="1">
        <f t="array" ref="I623">IFERROR(INDEX(_xlfn.TEXTSPLIT(E623," "),1), "")</f>
        <v>73239990</v>
      </c>
      <c r="J623" t="s">
        <v>2779</v>
      </c>
      <c r="K623" t="str" cm="1">
        <f t="array" ref="K623">IF(ISERROR(SEARCH("QTY:", G623)), IF(ISERROR(SEARCH("TOTAL ", G623)), Raw [1]Data!N623, TRIM(MID(G623, SEARCH("TOTAL ", G623)+6, SEARCH(" ", G623&amp;" ", SEARCH("TOTAL ", G623)+6) - SEARCH("TOTAL ", G623) - 6))), TRIM(MID(G623, SEARCH("QTY:", G623)+4, SEARCH(" ", G623, SEARCH("QTY:", G623)+4) - SEARCH("QTY:", G623) - 4)))</f>
        <v/>
      </c>
      <c r="M623" t="str">
        <f t="shared" si="84"/>
        <v/>
      </c>
      <c r="N623">
        <f t="shared" si="85"/>
        <v>0</v>
      </c>
      <c r="O623" t="str" cm="1">
        <f t="array" ref="O623">IF(ISERROR(SEARCH("USD ", G623)), Raw [1]Data!S623, TRIM(MID(G623, SEARCH("USD ", G623)+4, SEARCH(" ", G623&amp;" ", SEARCH("USD ", G623)+4) - SEARCH("USD ", G623) - 4)))</f>
        <v>1.033</v>
      </c>
      <c r="P623" t="e">
        <f t="shared" si="86"/>
        <v>#VALUE!</v>
      </c>
      <c r="Q623" t="e" cm="1">
        <f t="array" ref="Q623">Raw [1]Data!P623</f>
        <v>#NAME?</v>
      </c>
      <c r="R623" t="e" cm="1">
        <f t="array" ref="R623">Raw [1]Data!Q623</f>
        <v>#NAME?</v>
      </c>
      <c r="S623" t="e" cm="1">
        <f t="array" ref="S623">Raw [1]Data!T623</f>
        <v>#NAME?</v>
      </c>
      <c r="T623" t="e">
        <f t="shared" si="87"/>
        <v>#NAME?</v>
      </c>
      <c r="U623" t="e">
        <f t="shared" si="88"/>
        <v>#NAME?</v>
      </c>
      <c r="V623" t="str">
        <f t="shared" si="89"/>
        <v>Other</v>
      </c>
    </row>
    <row r="624" spans="1:22">
      <c r="A624" s="5" t="s">
        <v>12</v>
      </c>
      <c r="B624" s="2" t="s">
        <v>845</v>
      </c>
      <c r="C624">
        <f t="shared" si="81"/>
        <v>2023</v>
      </c>
      <c r="D624" s="2" t="s">
        <v>14</v>
      </c>
      <c r="E624" s="3" t="s">
        <v>18</v>
      </c>
      <c r="F624" t="str">
        <f t="shared" si="82"/>
        <v>73</v>
      </c>
      <c r="G624" s="2" t="s">
        <v>846</v>
      </c>
      <c r="H624" t="str">
        <f t="shared" si="83"/>
        <v xml:space="preserve">STEEL </v>
      </c>
      <c r="I624" t="str" cm="1">
        <f t="array" ref="I624">IFERROR(INDEX(_xlfn.TEXTSPLIT(E624," "),1), "")</f>
        <v>73231000</v>
      </c>
      <c r="J624" t="s">
        <v>2795</v>
      </c>
      <c r="K624" t="str" cm="1">
        <f t="array" ref="K624">IF(ISERROR(SEARCH("QTY:", G624)), IF(ISERROR(SEARCH("TOTAL ", G624)), Raw [1]Data!N624, TRIM(MID(G624, SEARCH("TOTAL ", G624)+6, SEARCH(" ", G624&amp;" ", SEARCH("TOTAL ", G624)+6) - SEARCH("TOTAL ", G624) - 6))), TRIM(MID(G624, SEARCH("QTY:", G624)+4, SEARCH(" ", G624, SEARCH("QTY:", G624)+4) - SEARCH("QTY:", G624) - 4)))</f>
        <v>95520</v>
      </c>
      <c r="M624" t="str">
        <f t="shared" si="84"/>
        <v>95520</v>
      </c>
      <c r="N624">
        <f t="shared" si="85"/>
        <v>0</v>
      </c>
      <c r="O624" t="e" cm="1">
        <f t="array" ref="O624">IF(ISERROR(SEARCH("USD ", G624)), Raw [1]Data!S624, TRIM(MID(G624, SEARCH("USD ", G624)+4, SEARCH(" ", G624&amp;" ", SEARCH("USD ", G624)+4) - SEARCH("USD ", G624) - 4)))</f>
        <v>#NAME?</v>
      </c>
      <c r="P624" t="e">
        <f t="shared" si="86"/>
        <v>#NAME?</v>
      </c>
      <c r="Q624" t="e" cm="1">
        <f t="array" ref="Q624">Raw [1]Data!P624</f>
        <v>#NAME?</v>
      </c>
      <c r="R624" t="e" cm="1">
        <f t="array" ref="R624">Raw [1]Data!Q624</f>
        <v>#NAME?</v>
      </c>
      <c r="S624" t="e" cm="1">
        <f t="array" ref="S624">Raw [1]Data!T624</f>
        <v>#NAME?</v>
      </c>
      <c r="T624" t="e">
        <f t="shared" si="87"/>
        <v>#NAME?</v>
      </c>
      <c r="U624" t="e">
        <f t="shared" si="88"/>
        <v>#NAME?</v>
      </c>
      <c r="V624" t="str">
        <f t="shared" si="89"/>
        <v>Other</v>
      </c>
    </row>
    <row r="625" spans="1:22">
      <c r="A625" s="5" t="s">
        <v>12</v>
      </c>
      <c r="B625" s="2" t="s">
        <v>847</v>
      </c>
      <c r="C625">
        <f t="shared" si="81"/>
        <v>2023</v>
      </c>
      <c r="D625" s="2" t="s">
        <v>14</v>
      </c>
      <c r="E625" s="3" t="s">
        <v>15</v>
      </c>
      <c r="F625" t="str">
        <f t="shared" si="82"/>
        <v>73</v>
      </c>
      <c r="G625" s="2" t="s">
        <v>848</v>
      </c>
      <c r="H625" t="str">
        <f t="shared" si="83"/>
        <v xml:space="preserve">SY-01-STAINLESS </v>
      </c>
      <c r="I625" t="str" cm="1">
        <f t="array" ref="I625">IFERROR(INDEX(_xlfn.TEXTSPLIT(E625," "),1), "")</f>
        <v>73239990</v>
      </c>
      <c r="J625" t="s">
        <v>2835</v>
      </c>
      <c r="K625" t="str" cm="1">
        <f t="array" ref="K625">IF(ISERROR(SEARCH("QTY:", G625)), IF(ISERROR(SEARCH("TOTAL ", G625)), Raw [1]Data!N625, TRIM(MID(G625, SEARCH("TOTAL ", G625)+6, SEARCH(" ", G625&amp;" ", SEARCH("TOTAL ", G625)+6) - SEARCH("TOTAL ", G625) - 6))), TRIM(MID(G625, SEARCH("QTY:", G625)+4, SEARCH(" ", G625, SEARCH("QTY:", G625)+4) - SEARCH("QTY:", G625) - 4)))</f>
        <v/>
      </c>
      <c r="M625" t="str">
        <f t="shared" si="84"/>
        <v/>
      </c>
      <c r="N625">
        <f t="shared" si="85"/>
        <v>0</v>
      </c>
      <c r="O625" t="str" cm="1">
        <f t="array" ref="O625">IF(ISERROR(SEARCH("USD ", G625)), Raw [1]Data!S625, TRIM(MID(G625, SEARCH("USD ", G625)+4, SEARCH(" ", G625&amp;" ", SEARCH("USD ", G625)+4) - SEARCH("USD ", G625) - 4)))</f>
        <v>1.130</v>
      </c>
      <c r="P625" t="e">
        <f t="shared" si="86"/>
        <v>#VALUE!</v>
      </c>
      <c r="Q625" t="e" cm="1">
        <f t="array" ref="Q625">Raw [1]Data!P625</f>
        <v>#NAME?</v>
      </c>
      <c r="R625" t="e" cm="1">
        <f t="array" ref="R625">Raw [1]Data!Q625</f>
        <v>#NAME?</v>
      </c>
      <c r="S625" t="e" cm="1">
        <f t="array" ref="S625">Raw [1]Data!T625</f>
        <v>#NAME?</v>
      </c>
      <c r="T625" t="e">
        <f t="shared" si="87"/>
        <v>#NAME?</v>
      </c>
      <c r="U625" t="e">
        <f t="shared" si="88"/>
        <v>#NAME?</v>
      </c>
      <c r="V625" t="str">
        <f t="shared" si="89"/>
        <v>Other</v>
      </c>
    </row>
    <row r="626" spans="1:22">
      <c r="A626" s="5" t="s">
        <v>12</v>
      </c>
      <c r="B626" s="2" t="s">
        <v>847</v>
      </c>
      <c r="C626">
        <f t="shared" si="81"/>
        <v>2023</v>
      </c>
      <c r="D626" s="2" t="s">
        <v>14</v>
      </c>
      <c r="E626" s="3" t="s">
        <v>15</v>
      </c>
      <c r="F626" t="str">
        <f t="shared" si="82"/>
        <v>73</v>
      </c>
      <c r="G626" s="2" t="s">
        <v>849</v>
      </c>
      <c r="H626" t="str">
        <f t="shared" si="83"/>
        <v xml:space="preserve">SL-01 </v>
      </c>
      <c r="I626" t="str" cm="1">
        <f t="array" ref="I626">IFERROR(INDEX(_xlfn.TEXTSPLIT(E626," "),1), "")</f>
        <v>73239990</v>
      </c>
      <c r="J626" t="s">
        <v>2835</v>
      </c>
      <c r="K626" t="str" cm="1">
        <f t="array" ref="K626">IF(ISERROR(SEARCH("QTY:", G626)), IF(ISERROR(SEARCH("TOTAL ", G626)), Raw [1]Data!N626, TRIM(MID(G626, SEARCH("TOTAL ", G626)+6, SEARCH(" ", G626&amp;" ", SEARCH("TOTAL ", G626)+6) - SEARCH("TOTAL ", G626) - 6))), TRIM(MID(G626, SEARCH("QTY:", G626)+4, SEARCH(" ", G626, SEARCH("QTY:", G626)+4) - SEARCH("QTY:", G626) - 4)))</f>
        <v/>
      </c>
      <c r="M626" t="str">
        <f t="shared" si="84"/>
        <v/>
      </c>
      <c r="N626">
        <f t="shared" si="85"/>
        <v>0</v>
      </c>
      <c r="O626" t="str" cm="1">
        <f t="array" ref="O626">IF(ISERROR(SEARCH("USD ", G626)), Raw [1]Data!S626, TRIM(MID(G626, SEARCH("USD ", G626)+4, SEARCH(" ", G626&amp;" ", SEARCH("USD ", G626)+4) - SEARCH("USD ", G626) - 4)))</f>
        <v>1.180</v>
      </c>
      <c r="P626" t="e">
        <f t="shared" si="86"/>
        <v>#VALUE!</v>
      </c>
      <c r="Q626" t="e" cm="1">
        <f t="array" ref="Q626">Raw [1]Data!P626</f>
        <v>#NAME?</v>
      </c>
      <c r="R626" t="e" cm="1">
        <f t="array" ref="R626">Raw [1]Data!Q626</f>
        <v>#NAME?</v>
      </c>
      <c r="S626" t="e" cm="1">
        <f t="array" ref="S626">Raw [1]Data!T626</f>
        <v>#NAME?</v>
      </c>
      <c r="T626" t="e">
        <f t="shared" si="87"/>
        <v>#NAME?</v>
      </c>
      <c r="U626" t="e">
        <f t="shared" si="88"/>
        <v>#NAME?</v>
      </c>
      <c r="V626" t="str">
        <f t="shared" si="89"/>
        <v>Other</v>
      </c>
    </row>
    <row r="627" spans="1:22">
      <c r="A627" s="5" t="s">
        <v>12</v>
      </c>
      <c r="B627" s="2" t="s">
        <v>847</v>
      </c>
      <c r="C627">
        <f t="shared" si="81"/>
        <v>2023</v>
      </c>
      <c r="D627" s="2" t="s">
        <v>14</v>
      </c>
      <c r="E627" s="3" t="s">
        <v>15</v>
      </c>
      <c r="F627" t="str">
        <f t="shared" si="82"/>
        <v>73</v>
      </c>
      <c r="G627" s="2" t="s">
        <v>850</v>
      </c>
      <c r="H627" t="str">
        <f t="shared" si="83"/>
        <v xml:space="preserve">AM-396-STAINLESS </v>
      </c>
      <c r="I627" t="str" cm="1">
        <f t="array" ref="I627">IFERROR(INDEX(_xlfn.TEXTSPLIT(E627," "),1), "")</f>
        <v>73239990</v>
      </c>
      <c r="J627" t="s">
        <v>2835</v>
      </c>
      <c r="K627" t="str" cm="1">
        <f t="array" ref="K627">IF(ISERROR(SEARCH("QTY:", G627)), IF(ISERROR(SEARCH("TOTAL ", G627)), Raw [1]Data!N627, TRIM(MID(G627, SEARCH("TOTAL ", G627)+6, SEARCH(" ", G627&amp;" ", SEARCH("TOTAL ", G627)+6) - SEARCH("TOTAL ", G627) - 6))), TRIM(MID(G627, SEARCH("QTY:", G627)+4, SEARCH(" ", G627, SEARCH("QTY:", G627)+4) - SEARCH("QTY:", G627) - 4)))</f>
        <v/>
      </c>
      <c r="M627" t="str">
        <f t="shared" si="84"/>
        <v/>
      </c>
      <c r="N627">
        <f t="shared" si="85"/>
        <v>0</v>
      </c>
      <c r="O627" t="str" cm="1">
        <f t="array" ref="O627">IF(ISERROR(SEARCH("USD ", G627)), Raw [1]Data!S627, TRIM(MID(G627, SEARCH("USD ", G627)+4, SEARCH(" ", G627&amp;" ", SEARCH("USD ", G627)+4) - SEARCH("USD ", G627) - 4)))</f>
        <v>1.250</v>
      </c>
      <c r="P627" t="e">
        <f t="shared" si="86"/>
        <v>#VALUE!</v>
      </c>
      <c r="Q627" t="e" cm="1">
        <f t="array" ref="Q627">Raw [1]Data!P627</f>
        <v>#NAME?</v>
      </c>
      <c r="R627" t="e" cm="1">
        <f t="array" ref="R627">Raw [1]Data!Q627</f>
        <v>#NAME?</v>
      </c>
      <c r="S627" t="e" cm="1">
        <f t="array" ref="S627">Raw [1]Data!T627</f>
        <v>#NAME?</v>
      </c>
      <c r="T627" t="e">
        <f t="shared" si="87"/>
        <v>#NAME?</v>
      </c>
      <c r="U627" t="e">
        <f t="shared" si="88"/>
        <v>#NAME?</v>
      </c>
      <c r="V627" t="str">
        <f t="shared" si="89"/>
        <v>Other</v>
      </c>
    </row>
    <row r="628" spans="1:22">
      <c r="A628" s="5" t="s">
        <v>12</v>
      </c>
      <c r="B628" s="2" t="s">
        <v>847</v>
      </c>
      <c r="C628">
        <f t="shared" si="81"/>
        <v>2023</v>
      </c>
      <c r="D628" s="2" t="s">
        <v>14</v>
      </c>
      <c r="E628" s="3" t="s">
        <v>15</v>
      </c>
      <c r="F628" t="str">
        <f t="shared" si="82"/>
        <v>73</v>
      </c>
      <c r="G628" s="2" t="s">
        <v>851</v>
      </c>
      <c r="H628" t="str">
        <f t="shared" si="83"/>
        <v xml:space="preserve">SY-04-STAINLESS </v>
      </c>
      <c r="I628" t="str" cm="1">
        <f t="array" ref="I628">IFERROR(INDEX(_xlfn.TEXTSPLIT(E628," "),1), "")</f>
        <v>73239990</v>
      </c>
      <c r="J628" t="s">
        <v>2779</v>
      </c>
      <c r="K628" t="str" cm="1">
        <f t="array" ref="K628">IF(ISERROR(SEARCH("QTY:", G628)), IF(ISERROR(SEARCH("TOTAL ", G628)), Raw [1]Data!N628, TRIM(MID(G628, SEARCH("TOTAL ", G628)+6, SEARCH(" ", G628&amp;" ", SEARCH("TOTAL ", G628)+6) - SEARCH("TOTAL ", G628) - 6))), TRIM(MID(G628, SEARCH("QTY:", G628)+4, SEARCH(" ", G628, SEARCH("QTY:", G628)+4) - SEARCH("QTY:", G628) - 4)))</f>
        <v/>
      </c>
      <c r="M628" t="str">
        <f t="shared" si="84"/>
        <v/>
      </c>
      <c r="N628">
        <f t="shared" si="85"/>
        <v>0</v>
      </c>
      <c r="O628" t="str" cm="1">
        <f t="array" ref="O628">IF(ISERROR(SEARCH("USD ", G628)), Raw [1]Data!S628, TRIM(MID(G628, SEARCH("USD ", G628)+4, SEARCH(" ", G628&amp;" ", SEARCH("USD ", G628)+4) - SEARCH("USD ", G628) - 4)))</f>
        <v>1.275</v>
      </c>
      <c r="P628" t="e">
        <f t="shared" si="86"/>
        <v>#VALUE!</v>
      </c>
      <c r="Q628" t="e" cm="1">
        <f t="array" ref="Q628">Raw [1]Data!P628</f>
        <v>#NAME?</v>
      </c>
      <c r="R628" t="e" cm="1">
        <f t="array" ref="R628">Raw [1]Data!Q628</f>
        <v>#NAME?</v>
      </c>
      <c r="S628" t="e" cm="1">
        <f t="array" ref="S628">Raw [1]Data!T628</f>
        <v>#NAME?</v>
      </c>
      <c r="T628" t="e">
        <f t="shared" si="87"/>
        <v>#NAME?</v>
      </c>
      <c r="U628" t="e">
        <f t="shared" si="88"/>
        <v>#NAME?</v>
      </c>
      <c r="V628" t="str">
        <f t="shared" si="89"/>
        <v>Other</v>
      </c>
    </row>
    <row r="629" spans="1:22">
      <c r="A629" s="5" t="s">
        <v>12</v>
      </c>
      <c r="B629" s="2" t="s">
        <v>847</v>
      </c>
      <c r="C629">
        <f t="shared" si="81"/>
        <v>2023</v>
      </c>
      <c r="D629" s="2" t="s">
        <v>14</v>
      </c>
      <c r="E629" s="3" t="s">
        <v>15</v>
      </c>
      <c r="F629" t="str">
        <f t="shared" si="82"/>
        <v>73</v>
      </c>
      <c r="G629" s="2" t="s">
        <v>852</v>
      </c>
      <c r="H629" t="str">
        <f t="shared" si="83"/>
        <v xml:space="preserve">SY-03-STAINLESS </v>
      </c>
      <c r="I629" t="str" cm="1">
        <f t="array" ref="I629">IFERROR(INDEX(_xlfn.TEXTSPLIT(E629," "),1), "")</f>
        <v>73239990</v>
      </c>
      <c r="J629" t="s">
        <v>2779</v>
      </c>
      <c r="K629" t="str" cm="1">
        <f t="array" ref="K629">IF(ISERROR(SEARCH("QTY:", G629)), IF(ISERROR(SEARCH("TOTAL ", G629)), Raw [1]Data!N629, TRIM(MID(G629, SEARCH("TOTAL ", G629)+6, SEARCH(" ", G629&amp;" ", SEARCH("TOTAL ", G629)+6) - SEARCH("TOTAL ", G629) - 6))), TRIM(MID(G629, SEARCH("QTY:", G629)+4, SEARCH(" ", G629, SEARCH("QTY:", G629)+4) - SEARCH("QTY:", G629) - 4)))</f>
        <v/>
      </c>
      <c r="M629" t="str">
        <f t="shared" si="84"/>
        <v/>
      </c>
      <c r="N629">
        <f t="shared" si="85"/>
        <v>0</v>
      </c>
      <c r="O629" t="str" cm="1">
        <f t="array" ref="O629">IF(ISERROR(SEARCH("USD ", G629)), Raw [1]Data!S629, TRIM(MID(G629, SEARCH("USD ", G629)+4, SEARCH(" ", G629&amp;" ", SEARCH("USD ", G629)+4) - SEARCH("USD ", G629) - 4)))</f>
        <v>1.230</v>
      </c>
      <c r="P629" t="e">
        <f t="shared" si="86"/>
        <v>#VALUE!</v>
      </c>
      <c r="Q629" t="e" cm="1">
        <f t="array" ref="Q629">Raw [1]Data!P629</f>
        <v>#NAME?</v>
      </c>
      <c r="R629" t="e" cm="1">
        <f t="array" ref="R629">Raw [1]Data!Q629</f>
        <v>#NAME?</v>
      </c>
      <c r="S629" t="e" cm="1">
        <f t="array" ref="S629">Raw [1]Data!T629</f>
        <v>#NAME?</v>
      </c>
      <c r="T629" t="e">
        <f t="shared" si="87"/>
        <v>#NAME?</v>
      </c>
      <c r="U629" t="e">
        <f t="shared" si="88"/>
        <v>#NAME?</v>
      </c>
      <c r="V629" t="str">
        <f t="shared" si="89"/>
        <v>Other</v>
      </c>
    </row>
    <row r="630" spans="1:22">
      <c r="A630" s="5" t="s">
        <v>12</v>
      </c>
      <c r="B630" s="2" t="s">
        <v>847</v>
      </c>
      <c r="C630">
        <f t="shared" si="81"/>
        <v>2023</v>
      </c>
      <c r="D630" s="2" t="s">
        <v>14</v>
      </c>
      <c r="E630" s="3" t="s">
        <v>15</v>
      </c>
      <c r="F630" t="str">
        <f t="shared" si="82"/>
        <v>73</v>
      </c>
      <c r="G630" s="2" t="s">
        <v>853</v>
      </c>
      <c r="H630" t="str">
        <f t="shared" si="83"/>
        <v xml:space="preserve">AM-395 </v>
      </c>
      <c r="I630" t="str" cm="1">
        <f t="array" ref="I630">IFERROR(INDEX(_xlfn.TEXTSPLIT(E630," "),1), "")</f>
        <v>73239990</v>
      </c>
      <c r="J630" t="s">
        <v>2835</v>
      </c>
      <c r="K630" t="str" cm="1">
        <f t="array" ref="K630">IF(ISERROR(SEARCH("QTY:", G630)), IF(ISERROR(SEARCH("TOTAL ", G630)), Raw [1]Data!N630, TRIM(MID(G630, SEARCH("TOTAL ", G630)+6, SEARCH(" ", G630&amp;" ", SEARCH("TOTAL ", G630)+6) - SEARCH("TOTAL ", G630) - 6))), TRIM(MID(G630, SEARCH("QTY:", G630)+4, SEARCH(" ", G630, SEARCH("QTY:", G630)+4) - SEARCH("QTY:", G630) - 4)))</f>
        <v/>
      </c>
      <c r="M630" t="str">
        <f t="shared" si="84"/>
        <v/>
      </c>
      <c r="N630">
        <f t="shared" si="85"/>
        <v>0</v>
      </c>
      <c r="O630" t="str" cm="1">
        <f t="array" ref="O630">IF(ISERROR(SEARCH("USD ", G630)), Raw [1]Data!S630, TRIM(MID(G630, SEARCH("USD ", G630)+4, SEARCH(" ", G630&amp;" ", SEARCH("USD ", G630)+4) - SEARCH("USD ", G630) - 4)))</f>
        <v>1.125PER</v>
      </c>
      <c r="P630" t="e">
        <f t="shared" si="86"/>
        <v>#VALUE!</v>
      </c>
      <c r="Q630" t="e" cm="1">
        <f t="array" ref="Q630">Raw [1]Data!P630</f>
        <v>#NAME?</v>
      </c>
      <c r="R630" t="e" cm="1">
        <f t="array" ref="R630">Raw [1]Data!Q630</f>
        <v>#NAME?</v>
      </c>
      <c r="S630" t="e" cm="1">
        <f t="array" ref="S630">Raw [1]Data!T630</f>
        <v>#NAME?</v>
      </c>
      <c r="T630" t="e">
        <f t="shared" si="87"/>
        <v>#NAME?</v>
      </c>
      <c r="U630" t="e">
        <f t="shared" si="88"/>
        <v>#NAME?</v>
      </c>
      <c r="V630" t="str">
        <f t="shared" si="89"/>
        <v>Other</v>
      </c>
    </row>
    <row r="631" spans="1:22">
      <c r="A631" s="5" t="s">
        <v>12</v>
      </c>
      <c r="B631" s="2" t="s">
        <v>847</v>
      </c>
      <c r="C631">
        <f t="shared" si="81"/>
        <v>2023</v>
      </c>
      <c r="D631" s="2" t="s">
        <v>14</v>
      </c>
      <c r="E631" s="3" t="s">
        <v>15</v>
      </c>
      <c r="F631" t="str">
        <f t="shared" si="82"/>
        <v>73</v>
      </c>
      <c r="G631" s="2" t="s">
        <v>854</v>
      </c>
      <c r="H631" t="str">
        <f t="shared" si="83"/>
        <v xml:space="preserve">SB-01 </v>
      </c>
      <c r="I631" t="str" cm="1">
        <f t="array" ref="I631">IFERROR(INDEX(_xlfn.TEXTSPLIT(E631," "),1), "")</f>
        <v>73239990</v>
      </c>
      <c r="J631" t="s">
        <v>2779</v>
      </c>
      <c r="K631" t="str" cm="1">
        <f t="array" ref="K631">IF(ISERROR(SEARCH("QTY:", G631)), IF(ISERROR(SEARCH("TOTAL ", G631)), Raw [1]Data!N631, TRIM(MID(G631, SEARCH("TOTAL ", G631)+6, SEARCH(" ", G631&amp;" ", SEARCH("TOTAL ", G631)+6) - SEARCH("TOTAL ", G631) - 6))), TRIM(MID(G631, SEARCH("QTY:", G631)+4, SEARCH(" ", G631, SEARCH("QTY:", G631)+4) - SEARCH("QTY:", G631) - 4)))</f>
        <v/>
      </c>
      <c r="M631" t="str">
        <f t="shared" si="84"/>
        <v/>
      </c>
      <c r="N631">
        <f t="shared" si="85"/>
        <v>0</v>
      </c>
      <c r="O631" t="str" cm="1">
        <f t="array" ref="O631">IF(ISERROR(SEARCH("USD ", G631)), Raw [1]Data!S631, TRIM(MID(G631, SEARCH("USD ", G631)+4, SEARCH(" ", G631&amp;" ", SEARCH("USD ", G631)+4) - SEARCH("USD ", G631) - 4)))</f>
        <v>1.090</v>
      </c>
      <c r="P631" t="e">
        <f t="shared" si="86"/>
        <v>#VALUE!</v>
      </c>
      <c r="Q631" t="e" cm="1">
        <f t="array" ref="Q631">Raw [1]Data!P631</f>
        <v>#NAME?</v>
      </c>
      <c r="R631" t="e" cm="1">
        <f t="array" ref="R631">Raw [1]Data!Q631</f>
        <v>#NAME?</v>
      </c>
      <c r="S631" t="e" cm="1">
        <f t="array" ref="S631">Raw [1]Data!T631</f>
        <v>#NAME?</v>
      </c>
      <c r="T631" t="e">
        <f t="shared" si="87"/>
        <v>#NAME?</v>
      </c>
      <c r="U631" t="e">
        <f t="shared" si="88"/>
        <v>#NAME?</v>
      </c>
      <c r="V631" t="str">
        <f t="shared" si="89"/>
        <v>Other</v>
      </c>
    </row>
    <row r="632" spans="1:22">
      <c r="A632" s="5" t="s">
        <v>12</v>
      </c>
      <c r="B632" s="2" t="s">
        <v>847</v>
      </c>
      <c r="C632">
        <f t="shared" si="81"/>
        <v>2023</v>
      </c>
      <c r="D632" s="2" t="s">
        <v>14</v>
      </c>
      <c r="E632" s="3" t="s">
        <v>15</v>
      </c>
      <c r="F632" t="str">
        <f t="shared" si="82"/>
        <v>73</v>
      </c>
      <c r="G632" s="2" t="s">
        <v>855</v>
      </c>
      <c r="H632" t="str">
        <f t="shared" si="83"/>
        <v xml:space="preserve">SY-02-STAINLESS </v>
      </c>
      <c r="I632" t="str" cm="1">
        <f t="array" ref="I632">IFERROR(INDEX(_xlfn.TEXTSPLIT(E632," "),1), "")</f>
        <v>73239990</v>
      </c>
      <c r="J632" t="s">
        <v>2835</v>
      </c>
      <c r="K632" t="str" cm="1">
        <f t="array" ref="K632">IF(ISERROR(SEARCH("QTY:", G632)), IF(ISERROR(SEARCH("TOTAL ", G632)), Raw [1]Data!N632, TRIM(MID(G632, SEARCH("TOTAL ", G632)+6, SEARCH(" ", G632&amp;" ", SEARCH("TOTAL ", G632)+6) - SEARCH("TOTAL ", G632) - 6))), TRIM(MID(G632, SEARCH("QTY:", G632)+4, SEARCH(" ", G632, SEARCH("QTY:", G632)+4) - SEARCH("QTY:", G632) - 4)))</f>
        <v/>
      </c>
      <c r="M632" t="str">
        <f t="shared" si="84"/>
        <v/>
      </c>
      <c r="N632">
        <f t="shared" si="85"/>
        <v>0</v>
      </c>
      <c r="O632" t="str" cm="1">
        <f t="array" ref="O632">IF(ISERROR(SEARCH("USD ", G632)), Raw [1]Data!S632, TRIM(MID(G632, SEARCH("USD ", G632)+4, SEARCH(" ", G632&amp;" ", SEARCH("USD ", G632)+4) - SEARCH("USD ", G632) - 4)))</f>
        <v>1.145PER</v>
      </c>
      <c r="P632" t="e">
        <f t="shared" si="86"/>
        <v>#VALUE!</v>
      </c>
      <c r="Q632" t="e" cm="1">
        <f t="array" ref="Q632">Raw [1]Data!P632</f>
        <v>#NAME?</v>
      </c>
      <c r="R632" t="e" cm="1">
        <f t="array" ref="R632">Raw [1]Data!Q632</f>
        <v>#NAME?</v>
      </c>
      <c r="S632" t="e" cm="1">
        <f t="array" ref="S632">Raw [1]Data!T632</f>
        <v>#NAME?</v>
      </c>
      <c r="T632" t="e">
        <f t="shared" si="87"/>
        <v>#NAME?</v>
      </c>
      <c r="U632" t="e">
        <f t="shared" si="88"/>
        <v>#NAME?</v>
      </c>
      <c r="V632" t="str">
        <f t="shared" si="89"/>
        <v>Other</v>
      </c>
    </row>
    <row r="633" spans="1:22">
      <c r="A633" s="5" t="s">
        <v>12</v>
      </c>
      <c r="B633" s="2" t="s">
        <v>847</v>
      </c>
      <c r="C633">
        <f t="shared" si="81"/>
        <v>2023</v>
      </c>
      <c r="D633" s="2" t="s">
        <v>14</v>
      </c>
      <c r="E633" s="3" t="s">
        <v>15</v>
      </c>
      <c r="F633" t="str">
        <f t="shared" si="82"/>
        <v>73</v>
      </c>
      <c r="G633" s="2" t="s">
        <v>856</v>
      </c>
      <c r="H633" t="str">
        <f t="shared" si="83"/>
        <v xml:space="preserve">NP-21-STAINLESS </v>
      </c>
      <c r="I633" t="str" cm="1">
        <f t="array" ref="I633">IFERROR(INDEX(_xlfn.TEXTSPLIT(E633," "),1), "")</f>
        <v>73239990</v>
      </c>
      <c r="J633" t="s">
        <v>2779</v>
      </c>
      <c r="K633" t="str" cm="1">
        <f t="array" ref="K633">IF(ISERROR(SEARCH("QTY:", G633)), IF(ISERROR(SEARCH("TOTAL ", G633)), Raw [1]Data!N633, TRIM(MID(G633, SEARCH("TOTAL ", G633)+6, SEARCH(" ", G633&amp;" ", SEARCH("TOTAL ", G633)+6) - SEARCH("TOTAL ", G633) - 6))), TRIM(MID(G633, SEARCH("QTY:", G633)+4, SEARCH(" ", G633, SEARCH("QTY:", G633)+4) - SEARCH("QTY:", G633) - 4)))</f>
        <v/>
      </c>
      <c r="M633" t="str">
        <f t="shared" si="84"/>
        <v/>
      </c>
      <c r="N633">
        <f t="shared" si="85"/>
        <v>0</v>
      </c>
      <c r="O633" t="str" cm="1">
        <f t="array" ref="O633">IF(ISERROR(SEARCH("USD ", G633)), Raw [1]Data!S633, TRIM(MID(G633, SEARCH("USD ", G633)+4, SEARCH(" ", G633&amp;" ", SEARCH("USD ", G633)+4) - SEARCH("USD ", G633) - 4)))</f>
        <v>1.033</v>
      </c>
      <c r="P633" t="e">
        <f t="shared" si="86"/>
        <v>#VALUE!</v>
      </c>
      <c r="Q633" t="e" cm="1">
        <f t="array" ref="Q633">Raw [1]Data!P633</f>
        <v>#NAME?</v>
      </c>
      <c r="R633" t="e" cm="1">
        <f t="array" ref="R633">Raw [1]Data!Q633</f>
        <v>#NAME?</v>
      </c>
      <c r="S633" t="e" cm="1">
        <f t="array" ref="S633">Raw [1]Data!T633</f>
        <v>#NAME?</v>
      </c>
      <c r="T633" t="e">
        <f t="shared" si="87"/>
        <v>#NAME?</v>
      </c>
      <c r="U633" t="e">
        <f t="shared" si="88"/>
        <v>#NAME?</v>
      </c>
      <c r="V633" t="str">
        <f t="shared" si="89"/>
        <v>Other</v>
      </c>
    </row>
    <row r="634" spans="1:22">
      <c r="A634" s="5" t="s">
        <v>12</v>
      </c>
      <c r="B634" s="2" t="s">
        <v>847</v>
      </c>
      <c r="C634">
        <f t="shared" si="81"/>
        <v>2023</v>
      </c>
      <c r="D634" s="2" t="s">
        <v>14</v>
      </c>
      <c r="E634" s="3" t="s">
        <v>15</v>
      </c>
      <c r="F634" t="str">
        <f t="shared" si="82"/>
        <v>73</v>
      </c>
      <c r="G634" s="2" t="s">
        <v>857</v>
      </c>
      <c r="H634" t="str">
        <f t="shared" si="83"/>
        <v xml:space="preserve">AM-397-STAINLESS </v>
      </c>
      <c r="I634" t="str" cm="1">
        <f t="array" ref="I634">IFERROR(INDEX(_xlfn.TEXTSPLIT(E634," "),1), "")</f>
        <v>73239990</v>
      </c>
      <c r="J634" t="s">
        <v>2835</v>
      </c>
      <c r="K634" t="str" cm="1">
        <f t="array" ref="K634">IF(ISERROR(SEARCH("QTY:", G634)), IF(ISERROR(SEARCH("TOTAL ", G634)), Raw [1]Data!N634, TRIM(MID(G634, SEARCH("TOTAL ", G634)+6, SEARCH(" ", G634&amp;" ", SEARCH("TOTAL ", G634)+6) - SEARCH("TOTAL ", G634) - 6))), TRIM(MID(G634, SEARCH("QTY:", G634)+4, SEARCH(" ", G634, SEARCH("QTY:", G634)+4) - SEARCH("QTY:", G634) - 4)))</f>
        <v/>
      </c>
      <c r="M634" t="str">
        <f t="shared" si="84"/>
        <v/>
      </c>
      <c r="N634">
        <f t="shared" si="85"/>
        <v>0</v>
      </c>
      <c r="O634" t="str" cm="1">
        <f t="array" ref="O634">IF(ISERROR(SEARCH("USD ", G634)), Raw [1]Data!S634, TRIM(MID(G634, SEARCH("USD ", G634)+4, SEARCH(" ", G634&amp;" ", SEARCH("USD ", G634)+4) - SEARCH("USD ", G634) - 4)))</f>
        <v>1.100PER</v>
      </c>
      <c r="P634" t="e">
        <f t="shared" si="86"/>
        <v>#VALUE!</v>
      </c>
      <c r="Q634" t="e" cm="1">
        <f t="array" ref="Q634">Raw [1]Data!P634</f>
        <v>#NAME?</v>
      </c>
      <c r="R634" t="e" cm="1">
        <f t="array" ref="R634">Raw [1]Data!Q634</f>
        <v>#NAME?</v>
      </c>
      <c r="S634" t="e" cm="1">
        <f t="array" ref="S634">Raw [1]Data!T634</f>
        <v>#NAME?</v>
      </c>
      <c r="T634" t="e">
        <f t="shared" si="87"/>
        <v>#NAME?</v>
      </c>
      <c r="U634" t="e">
        <f t="shared" si="88"/>
        <v>#NAME?</v>
      </c>
      <c r="V634" t="str">
        <f t="shared" si="89"/>
        <v>Other</v>
      </c>
    </row>
    <row r="635" spans="1:22">
      <c r="A635" s="5" t="s">
        <v>12</v>
      </c>
      <c r="B635" s="2" t="s">
        <v>858</v>
      </c>
      <c r="C635">
        <f t="shared" si="81"/>
        <v>2023</v>
      </c>
      <c r="D635" s="2" t="s">
        <v>14</v>
      </c>
      <c r="E635" s="3" t="s">
        <v>15</v>
      </c>
      <c r="F635" t="str">
        <f t="shared" si="82"/>
        <v>73</v>
      </c>
      <c r="G635" s="2" t="s">
        <v>859</v>
      </c>
      <c r="H635" t="str">
        <f t="shared" si="83"/>
        <v xml:space="preserve">NP-19 </v>
      </c>
      <c r="I635" t="str" cm="1">
        <f t="array" ref="I635">IFERROR(INDEX(_xlfn.TEXTSPLIT(E635," "),1), "")</f>
        <v>73239990</v>
      </c>
      <c r="J635" t="s">
        <v>2898</v>
      </c>
      <c r="K635" t="str" cm="1">
        <f t="array" ref="K635">IF(ISERROR(SEARCH("QTY:", G635)), IF(ISERROR(SEARCH("TOTAL ", G635)), Raw [1]Data!N635, TRIM(MID(G635, SEARCH("TOTAL ", G635)+6, SEARCH(" ", G635&amp;" ", SEARCH("TOTAL ", G635)+6) - SEARCH("TOTAL ", G635) - 6))), TRIM(MID(G635, SEARCH("QTY:", G635)+4, SEARCH(" ", G635, SEARCH("QTY:", G635)+4) - SEARCH("QTY:", G635) - 4)))</f>
        <v>38400</v>
      </c>
      <c r="M635" t="str">
        <f t="shared" si="84"/>
        <v>38400</v>
      </c>
      <c r="N635">
        <f t="shared" si="85"/>
        <v>0</v>
      </c>
      <c r="O635" t="str" cm="1">
        <f t="array" ref="O635">IF(ISERROR(SEARCH("USD ", G635)), Raw [1]Data!S635, TRIM(MID(G635, SEARCH("USD ", G635)+4, SEARCH(" ", G635&amp;" ", SEARCH("USD ", G635)+4) - SEARCH("USD ", G635) - 4)))</f>
        <v>0.4494</v>
      </c>
      <c r="P635">
        <f t="shared" si="86"/>
        <v>17256.96</v>
      </c>
      <c r="Q635" t="e" cm="1">
        <f t="array" ref="Q635">Raw [1]Data!P635</f>
        <v>#NAME?</v>
      </c>
      <c r="R635" t="e" cm="1">
        <f t="array" ref="R635">Raw [1]Data!Q635</f>
        <v>#NAME?</v>
      </c>
      <c r="S635" t="e" cm="1">
        <f t="array" ref="S635">Raw [1]Data!T635</f>
        <v>#NAME?</v>
      </c>
      <c r="T635" t="e">
        <f t="shared" si="87"/>
        <v>#NAME?</v>
      </c>
      <c r="U635" t="e">
        <f t="shared" si="88"/>
        <v>#NAME?</v>
      </c>
      <c r="V635" t="str">
        <f t="shared" si="89"/>
        <v>Other</v>
      </c>
    </row>
    <row r="636" spans="1:22">
      <c r="A636" s="5" t="s">
        <v>12</v>
      </c>
      <c r="B636" s="2" t="s">
        <v>860</v>
      </c>
      <c r="C636">
        <f t="shared" si="81"/>
        <v>2023</v>
      </c>
      <c r="D636" s="2" t="s">
        <v>14</v>
      </c>
      <c r="E636" s="3" t="s">
        <v>15</v>
      </c>
      <c r="F636" t="str">
        <f t="shared" si="82"/>
        <v>73</v>
      </c>
      <c r="G636" s="2" t="s">
        <v>861</v>
      </c>
      <c r="H636" t="str">
        <f t="shared" si="83"/>
        <v xml:space="preserve">AM-06 </v>
      </c>
      <c r="I636" t="str" cm="1">
        <f t="array" ref="I636">IFERROR(INDEX(_xlfn.TEXTSPLIT(E636," "),1), "")</f>
        <v>73239990</v>
      </c>
      <c r="J636" t="s">
        <v>2835</v>
      </c>
      <c r="K636" t="str" cm="1">
        <f t="array" ref="K636">IF(ISERROR(SEARCH("QTY:", G636)), IF(ISERROR(SEARCH("TOTAL ", G636)), Raw [1]Data!N636, TRIM(MID(G636, SEARCH("TOTAL ", G636)+6, SEARCH(" ", G636&amp;" ", SEARCH("TOTAL ", G636)+6) - SEARCH("TOTAL ", G636) - 6))), TRIM(MID(G636, SEARCH("QTY:", G636)+4, SEARCH(" ", G636, SEARCH("QTY:", G636)+4) - SEARCH("QTY:", G636) - 4)))</f>
        <v>42804</v>
      </c>
      <c r="M636" t="str">
        <f t="shared" si="84"/>
        <v>42804</v>
      </c>
      <c r="N636">
        <f t="shared" si="85"/>
        <v>0</v>
      </c>
      <c r="O636" t="e" cm="1">
        <f t="array" ref="O636">IF(ISERROR(SEARCH("USD ", G636)), Raw [1]Data!S636, TRIM(MID(G636, SEARCH("USD ", G636)+4, SEARCH(" ", G636&amp;" ", SEARCH("USD ", G636)+4) - SEARCH("USD ", G636) - 4)))</f>
        <v>#NAME?</v>
      </c>
      <c r="P636" t="e">
        <f t="shared" si="86"/>
        <v>#NAME?</v>
      </c>
      <c r="Q636" t="e" cm="1">
        <f t="array" ref="Q636">Raw [1]Data!P636</f>
        <v>#NAME?</v>
      </c>
      <c r="R636" t="e" cm="1">
        <f t="array" ref="R636">Raw [1]Data!Q636</f>
        <v>#NAME?</v>
      </c>
      <c r="S636" t="e" cm="1">
        <f t="array" ref="S636">Raw [1]Data!T636</f>
        <v>#NAME?</v>
      </c>
      <c r="T636" t="e">
        <f t="shared" si="87"/>
        <v>#NAME?</v>
      </c>
      <c r="U636" t="e">
        <f t="shared" si="88"/>
        <v>#NAME?</v>
      </c>
      <c r="V636" t="str">
        <f t="shared" si="89"/>
        <v>Other</v>
      </c>
    </row>
    <row r="637" spans="1:22">
      <c r="A637" s="5" t="s">
        <v>12</v>
      </c>
      <c r="B637" s="2" t="s">
        <v>860</v>
      </c>
      <c r="C637">
        <f t="shared" si="81"/>
        <v>2023</v>
      </c>
      <c r="D637" s="2" t="s">
        <v>14</v>
      </c>
      <c r="E637" s="3" t="s">
        <v>15</v>
      </c>
      <c r="F637" t="str">
        <f t="shared" si="82"/>
        <v>73</v>
      </c>
      <c r="G637" s="2" t="s">
        <v>862</v>
      </c>
      <c r="H637" t="str">
        <f t="shared" si="83"/>
        <v xml:space="preserve">NP-20 </v>
      </c>
      <c r="I637" t="str" cm="1">
        <f t="array" ref="I637">IFERROR(INDEX(_xlfn.TEXTSPLIT(E637," "),1), "")</f>
        <v>73239990</v>
      </c>
      <c r="J637" t="s">
        <v>2899</v>
      </c>
      <c r="K637" t="str" cm="1">
        <f t="array" ref="K637">IF(ISERROR(SEARCH("QTY:", G637)), IF(ISERROR(SEARCH("TOTAL ", G637)), Raw [1]Data!N637, TRIM(MID(G637, SEARCH("TOTAL ", G637)+6, SEARCH(" ", G637&amp;" ", SEARCH("TOTAL ", G637)+6) - SEARCH("TOTAL ", G637) - 6))), TRIM(MID(G637, SEARCH("QTY:", G637)+4, SEARCH(" ", G637, SEARCH("QTY:", G637)+4) - SEARCH("QTY:", G637) - 4)))</f>
        <v>2844NUM/USD</v>
      </c>
      <c r="M637" t="str">
        <f t="shared" si="84"/>
        <v>2844NUM/USD</v>
      </c>
      <c r="N637">
        <f t="shared" si="85"/>
        <v>0</v>
      </c>
      <c r="O637" t="str" cm="1">
        <f t="array" ref="O637">IF(ISERROR(SEARCH("USD ", G637)), Raw [1]Data!S637, TRIM(MID(G637, SEARCH("USD ", G637)+4, SEARCH(" ", G637&amp;" ", SEARCH("USD ", G637)+4) - SEARCH("USD ", G637) - 4)))</f>
        <v>1.025</v>
      </c>
      <c r="P637" t="e">
        <f t="shared" si="86"/>
        <v>#VALUE!</v>
      </c>
      <c r="Q637" t="e" cm="1">
        <f t="array" ref="Q637">Raw [1]Data!P637</f>
        <v>#NAME?</v>
      </c>
      <c r="R637" t="e" cm="1">
        <f t="array" ref="R637">Raw [1]Data!Q637</f>
        <v>#NAME?</v>
      </c>
      <c r="S637" t="e" cm="1">
        <f t="array" ref="S637">Raw [1]Data!T637</f>
        <v>#NAME?</v>
      </c>
      <c r="T637" t="e">
        <f t="shared" si="87"/>
        <v>#NAME?</v>
      </c>
      <c r="U637" t="e">
        <f t="shared" si="88"/>
        <v>#NAME?</v>
      </c>
      <c r="V637" t="str">
        <f t="shared" si="89"/>
        <v>Other</v>
      </c>
    </row>
    <row r="638" spans="1:22">
      <c r="A638" s="5" t="s">
        <v>12</v>
      </c>
      <c r="B638" s="2" t="s">
        <v>863</v>
      </c>
      <c r="C638">
        <f t="shared" si="81"/>
        <v>2023</v>
      </c>
      <c r="D638" s="2" t="s">
        <v>14</v>
      </c>
      <c r="E638" s="3" t="s">
        <v>15</v>
      </c>
      <c r="F638" t="str">
        <f t="shared" si="82"/>
        <v>73</v>
      </c>
      <c r="G638" s="2" t="s">
        <v>864</v>
      </c>
      <c r="H638" t="str">
        <f t="shared" si="83"/>
        <v xml:space="preserve">STAINLESS </v>
      </c>
      <c r="I638" t="str" cm="1">
        <f t="array" ref="I638">IFERROR(INDEX(_xlfn.TEXTSPLIT(E638," "),1), "")</f>
        <v>73239990</v>
      </c>
      <c r="J638" t="s">
        <v>2835</v>
      </c>
      <c r="K638" t="str" cm="1">
        <f t="array" ref="K638">IF(ISERROR(SEARCH("QTY:", G638)), IF(ISERROR(SEARCH("TOTAL ", G638)), Raw [1]Data!N638, TRIM(MID(G638, SEARCH("TOTAL ", G638)+6, SEARCH(" ", G638&amp;" ", SEARCH("TOTAL ", G638)+6) - SEARCH("TOTAL ", G638) - 6))), TRIM(MID(G638, SEARCH("QTY:", G638)+4, SEARCH(" ", G638, SEARCH("QTY:", G638)+4) - SEARCH("QTY:", G638) - 4)))</f>
        <v>6720</v>
      </c>
      <c r="M638" t="str">
        <f t="shared" si="84"/>
        <v>6720</v>
      </c>
      <c r="N638">
        <f t="shared" si="85"/>
        <v>0</v>
      </c>
      <c r="O638" t="str" cm="1">
        <f t="array" ref="O638">IF(ISERROR(SEARCH("USD ", G638)), Raw [1]Data!S638, TRIM(MID(G638, SEARCH("USD ", G638)+4, SEARCH(" ", G638&amp;" ", SEARCH("USD ", G638)+4) - SEARCH("USD ", G638) - 4)))</f>
        <v>1.18</v>
      </c>
      <c r="P638">
        <f t="shared" si="86"/>
        <v>7929.5999999999995</v>
      </c>
      <c r="Q638" t="e" cm="1">
        <f t="array" ref="Q638">Raw [1]Data!P638</f>
        <v>#NAME?</v>
      </c>
      <c r="R638" t="e" cm="1">
        <f t="array" ref="R638">Raw [1]Data!Q638</f>
        <v>#NAME?</v>
      </c>
      <c r="S638" t="e" cm="1">
        <f t="array" ref="S638">Raw [1]Data!T638</f>
        <v>#NAME?</v>
      </c>
      <c r="T638" t="e">
        <f t="shared" si="87"/>
        <v>#NAME?</v>
      </c>
      <c r="U638" t="e">
        <f t="shared" si="88"/>
        <v>#NAME?</v>
      </c>
      <c r="V638" t="str">
        <f t="shared" si="89"/>
        <v>Other</v>
      </c>
    </row>
    <row r="639" spans="1:22">
      <c r="A639" s="5" t="s">
        <v>12</v>
      </c>
      <c r="B639" s="2" t="s">
        <v>863</v>
      </c>
      <c r="C639">
        <f t="shared" si="81"/>
        <v>2023</v>
      </c>
      <c r="D639" s="2" t="s">
        <v>14</v>
      </c>
      <c r="E639" s="3" t="s">
        <v>15</v>
      </c>
      <c r="F639" t="str">
        <f t="shared" si="82"/>
        <v>73</v>
      </c>
      <c r="G639" s="2" t="s">
        <v>865</v>
      </c>
      <c r="H639" t="str">
        <f t="shared" si="83"/>
        <v xml:space="preserve">STAINLESS </v>
      </c>
      <c r="I639" t="str" cm="1">
        <f t="array" ref="I639">IFERROR(INDEX(_xlfn.TEXTSPLIT(E639," "),1), "")</f>
        <v>73239990</v>
      </c>
      <c r="J639" t="s">
        <v>2862</v>
      </c>
      <c r="K639" t="str" cm="1">
        <f t="array" ref="K639">IF(ISERROR(SEARCH("QTY:", G639)), IF(ISERROR(SEARCH("TOTAL ", G639)), Raw [1]Data!N639, TRIM(MID(G639, SEARCH("TOTAL ", G639)+6, SEARCH(" ", G639&amp;" ", SEARCH("TOTAL ", G639)+6) - SEARCH("TOTAL ", G639) - 6))), TRIM(MID(G639, SEARCH("QTY:", G639)+4, SEARCH(" ", G639, SEARCH("QTY:", G639)+4) - SEARCH("QTY:", G639) - 4)))</f>
        <v>32856</v>
      </c>
      <c r="M639" t="str">
        <f t="shared" si="84"/>
        <v>32856</v>
      </c>
      <c r="N639">
        <f t="shared" si="85"/>
        <v>0</v>
      </c>
      <c r="O639" t="str" cm="1">
        <f t="array" ref="O639">IF(ISERROR(SEARCH("USD ", G639)), Raw [1]Data!S639, TRIM(MID(G639, SEARCH("USD ", G639)+4, SEARCH(" ", G639&amp;" ", SEARCH("USD ", G639)+4) - SEARCH("USD ", G639) - 4)))</f>
        <v>1.04</v>
      </c>
      <c r="P639">
        <f t="shared" si="86"/>
        <v>34170.239999999998</v>
      </c>
      <c r="Q639" t="e" cm="1">
        <f t="array" ref="Q639">Raw [1]Data!P639</f>
        <v>#NAME?</v>
      </c>
      <c r="R639" t="e" cm="1">
        <f t="array" ref="R639">Raw [1]Data!Q639</f>
        <v>#NAME?</v>
      </c>
      <c r="S639" t="e" cm="1">
        <f t="array" ref="S639">Raw [1]Data!T639</f>
        <v>#NAME?</v>
      </c>
      <c r="T639" t="e">
        <f t="shared" si="87"/>
        <v>#NAME?</v>
      </c>
      <c r="U639" t="e">
        <f t="shared" si="88"/>
        <v>#NAME?</v>
      </c>
      <c r="V639" t="str">
        <f t="shared" si="89"/>
        <v>Other</v>
      </c>
    </row>
    <row r="640" spans="1:22">
      <c r="A640" s="5" t="s">
        <v>12</v>
      </c>
      <c r="B640" s="2" t="s">
        <v>866</v>
      </c>
      <c r="C640">
        <f t="shared" si="81"/>
        <v>2023</v>
      </c>
      <c r="D640" s="2" t="s">
        <v>14</v>
      </c>
      <c r="E640" s="3" t="s">
        <v>15</v>
      </c>
      <c r="F640" t="str">
        <f t="shared" si="82"/>
        <v>73</v>
      </c>
      <c r="G640" s="2" t="s">
        <v>867</v>
      </c>
      <c r="H640" t="str">
        <f t="shared" si="83"/>
        <v xml:space="preserve">STEEL </v>
      </c>
      <c r="I640" t="str" cm="1">
        <f t="array" ref="I640">IFERROR(INDEX(_xlfn.TEXTSPLIT(E640," "),1), "")</f>
        <v>73239990</v>
      </c>
      <c r="J640" t="s">
        <v>2845</v>
      </c>
      <c r="K640" t="str" cm="1">
        <f t="array" ref="K640">IF(ISERROR(SEARCH("QTY:", G640)), IF(ISERROR(SEARCH("TOTAL ", G640)), Raw [1]Data!N640, TRIM(MID(G640, SEARCH("TOTAL ", G640)+6, SEARCH(" ", G640&amp;" ", SEARCH("TOTAL ", G640)+6) - SEARCH("TOTAL ", G640) - 6))), TRIM(MID(G640, SEARCH("QTY:", G640)+4, SEARCH(" ", G640, SEARCH("QTY:", G640)+4) - SEARCH("QTY:", G640) - 4)))</f>
        <v/>
      </c>
      <c r="M640" t="str">
        <f t="shared" si="84"/>
        <v/>
      </c>
      <c r="N640">
        <f t="shared" si="85"/>
        <v>0</v>
      </c>
      <c r="O640" t="str" cm="1">
        <f t="array" ref="O640">IF(ISERROR(SEARCH("USD ", G640)), Raw [1]Data!S640, TRIM(MID(G640, SEARCH("USD ", G640)+4, SEARCH(" ", G640&amp;" ", SEARCH("USD ", G640)+4) - SEARCH("USD ", G640) - 4)))</f>
        <v>0.2881</v>
      </c>
      <c r="P640" t="e">
        <f t="shared" si="86"/>
        <v>#VALUE!</v>
      </c>
      <c r="Q640" t="e" cm="1">
        <f t="array" ref="Q640">Raw [1]Data!P640</f>
        <v>#NAME?</v>
      </c>
      <c r="R640" t="e" cm="1">
        <f t="array" ref="R640">Raw [1]Data!Q640</f>
        <v>#NAME?</v>
      </c>
      <c r="S640" t="e" cm="1">
        <f t="array" ref="S640">Raw [1]Data!T640</f>
        <v>#NAME?</v>
      </c>
      <c r="T640" t="e">
        <f t="shared" si="87"/>
        <v>#NAME?</v>
      </c>
      <c r="U640" t="e">
        <f t="shared" si="88"/>
        <v>#NAME?</v>
      </c>
      <c r="V640" t="str">
        <f t="shared" si="89"/>
        <v>Other</v>
      </c>
    </row>
    <row r="641" spans="1:22">
      <c r="A641" s="5" t="s">
        <v>12</v>
      </c>
      <c r="B641" s="2" t="s">
        <v>866</v>
      </c>
      <c r="C641">
        <f t="shared" si="81"/>
        <v>2023</v>
      </c>
      <c r="D641" s="2" t="s">
        <v>14</v>
      </c>
      <c r="E641" s="3" t="s">
        <v>15</v>
      </c>
      <c r="F641" t="str">
        <f t="shared" si="82"/>
        <v>73</v>
      </c>
      <c r="G641" s="2" t="s">
        <v>868</v>
      </c>
      <c r="H641" t="str">
        <f t="shared" si="83"/>
        <v xml:space="preserve">STEEL </v>
      </c>
      <c r="I641" t="str" cm="1">
        <f t="array" ref="I641">IFERROR(INDEX(_xlfn.TEXTSPLIT(E641," "),1), "")</f>
        <v>73239990</v>
      </c>
      <c r="J641" t="s">
        <v>2835</v>
      </c>
      <c r="K641" t="str" cm="1">
        <f t="array" ref="K641">IF(ISERROR(SEARCH("QTY:", G641)), IF(ISERROR(SEARCH("TOTAL ", G641)), Raw [1]Data!N641, TRIM(MID(G641, SEARCH("TOTAL ", G641)+6, SEARCH(" ", G641&amp;" ", SEARCH("TOTAL ", G641)+6) - SEARCH("TOTAL ", G641) - 6))), TRIM(MID(G641, SEARCH("QTY:", G641)+4, SEARCH(" ", G641, SEARCH("QTY:", G641)+4) - SEARCH("QTY:", G641) - 4)))</f>
        <v/>
      </c>
      <c r="M641" t="str">
        <f t="shared" si="84"/>
        <v/>
      </c>
      <c r="N641">
        <f t="shared" si="85"/>
        <v>0</v>
      </c>
      <c r="O641" t="str" cm="1">
        <f t="array" ref="O641">IF(ISERROR(SEARCH("USD ", G641)), Raw [1]Data!S641, TRIM(MID(G641, SEARCH("USD ", G641)+4, SEARCH(" ", G641&amp;" ", SEARCH("USD ", G641)+4) - SEARCH("USD ", G641) - 4)))</f>
        <v>1.0593PER</v>
      </c>
      <c r="P641" t="e">
        <f t="shared" si="86"/>
        <v>#VALUE!</v>
      </c>
      <c r="Q641" t="e" cm="1">
        <f t="array" ref="Q641">Raw [1]Data!P641</f>
        <v>#NAME?</v>
      </c>
      <c r="R641" t="e" cm="1">
        <f t="array" ref="R641">Raw [1]Data!Q641</f>
        <v>#NAME?</v>
      </c>
      <c r="S641" t="e" cm="1">
        <f t="array" ref="S641">Raw [1]Data!T641</f>
        <v>#NAME?</v>
      </c>
      <c r="T641" t="e">
        <f t="shared" si="87"/>
        <v>#NAME?</v>
      </c>
      <c r="U641" t="e">
        <f t="shared" si="88"/>
        <v>#NAME?</v>
      </c>
      <c r="V641" t="str">
        <f t="shared" si="89"/>
        <v>Other</v>
      </c>
    </row>
    <row r="642" spans="1:22">
      <c r="A642" s="5" t="s">
        <v>12</v>
      </c>
      <c r="B642" s="2" t="s">
        <v>869</v>
      </c>
      <c r="C642">
        <f t="shared" si="81"/>
        <v>2023</v>
      </c>
      <c r="D642" s="2" t="s">
        <v>14</v>
      </c>
      <c r="E642" s="3" t="s">
        <v>15</v>
      </c>
      <c r="F642" t="str">
        <f t="shared" si="82"/>
        <v>73</v>
      </c>
      <c r="G642" s="2" t="s">
        <v>870</v>
      </c>
      <c r="H642" t="str">
        <f t="shared" si="83"/>
        <v xml:space="preserve">STAINLESS </v>
      </c>
      <c r="I642" t="str" cm="1">
        <f t="array" ref="I642">IFERROR(INDEX(_xlfn.TEXTSPLIT(E642," "),1), "")</f>
        <v>73239990</v>
      </c>
      <c r="J642" t="s">
        <v>2835</v>
      </c>
      <c r="K642" t="str" cm="1">
        <f t="array" ref="K642">IF(ISERROR(SEARCH("QTY:", G642)), IF(ISERROR(SEARCH("TOTAL ", G642)), Raw [1]Data!N642, TRIM(MID(G642, SEARCH("TOTAL ", G642)+6, SEARCH(" ", G642&amp;" ", SEARCH("TOTAL ", G642)+6) - SEARCH("TOTAL ", G642) - 6))), TRIM(MID(G642, SEARCH("QTY:", G642)+4, SEARCH(" ", G642, SEARCH("QTY:", G642)+4) - SEARCH("QTY:", G642) - 4)))</f>
        <v>2520</v>
      </c>
      <c r="M642" t="str">
        <f t="shared" si="84"/>
        <v>2520</v>
      </c>
      <c r="N642">
        <f t="shared" si="85"/>
        <v>0</v>
      </c>
      <c r="O642" t="e" cm="1">
        <f t="array" ref="O642">IF(ISERROR(SEARCH("USD ", G642)), Raw [1]Data!S642, TRIM(MID(G642, SEARCH("USD ", G642)+4, SEARCH(" ", G642&amp;" ", SEARCH("USD ", G642)+4) - SEARCH("USD ", G642) - 4)))</f>
        <v>#NAME?</v>
      </c>
      <c r="P642" t="e">
        <f t="shared" si="86"/>
        <v>#NAME?</v>
      </c>
      <c r="Q642" t="e" cm="1">
        <f t="array" ref="Q642">Raw [1]Data!P642</f>
        <v>#NAME?</v>
      </c>
      <c r="R642" t="e" cm="1">
        <f t="array" ref="R642">Raw [1]Data!Q642</f>
        <v>#NAME?</v>
      </c>
      <c r="S642" t="e" cm="1">
        <f t="array" ref="S642">Raw [1]Data!T642</f>
        <v>#NAME?</v>
      </c>
      <c r="T642" t="e">
        <f t="shared" si="87"/>
        <v>#NAME?</v>
      </c>
      <c r="U642" t="e">
        <f t="shared" si="88"/>
        <v>#NAME?</v>
      </c>
      <c r="V642" t="str">
        <f t="shared" si="89"/>
        <v>Other</v>
      </c>
    </row>
    <row r="643" spans="1:22">
      <c r="A643" s="5" t="s">
        <v>12</v>
      </c>
      <c r="B643" s="2" t="s">
        <v>869</v>
      </c>
      <c r="C643">
        <f t="shared" ref="C643:C706" si="90">YEAR(B643)</f>
        <v>2023</v>
      </c>
      <c r="D643" s="2" t="s">
        <v>14</v>
      </c>
      <c r="E643" s="3" t="s">
        <v>15</v>
      </c>
      <c r="F643" t="str">
        <f t="shared" ref="F643:F706" si="91">LEFT(E643,2)</f>
        <v>73</v>
      </c>
      <c r="G643" s="2" t="s">
        <v>871</v>
      </c>
      <c r="H643" t="str">
        <f t="shared" ref="H643:H706" si="92">IFERROR(LEFT(G643, FIND(" ",G643)), "")</f>
        <v xml:space="preserve">STAINLESS </v>
      </c>
      <c r="I643" t="str" cm="1">
        <f t="array" ref="I643">IFERROR(INDEX(_xlfn.TEXTSPLIT(E643," "),1), "")</f>
        <v>73239990</v>
      </c>
      <c r="J643" t="s">
        <v>2862</v>
      </c>
      <c r="K643" t="str" cm="1">
        <f t="array" ref="K643">IF(ISERROR(SEARCH("QTY:", G643)), IF(ISERROR(SEARCH("TOTAL ", G643)), Raw [1]Data!N643, TRIM(MID(G643, SEARCH("TOTAL ", G643)+6, SEARCH(" ", G643&amp;" ", SEARCH("TOTAL ", G643)+6) - SEARCH("TOTAL ", G643) - 6))), TRIM(MID(G643, SEARCH("QTY:", G643)+4, SEARCH(" ", G643, SEARCH("QTY:", G643)+4) - SEARCH("QTY:", G643) - 4)))</f>
        <v>22356</v>
      </c>
      <c r="M643" t="str">
        <f t="shared" ref="M643:M706" si="93">K643</f>
        <v>22356</v>
      </c>
      <c r="N643">
        <f t="shared" ref="N643:N706" si="94">L643</f>
        <v>0</v>
      </c>
      <c r="O643" t="str" cm="1">
        <f t="array" ref="O643">IF(ISERROR(SEARCH("USD ", G643)), Raw [1]Data!S643, TRIM(MID(G643, SEARCH("USD ", G643)+4, SEARCH(" ", G643&amp;" ", SEARCH("USD ", G643)+4) - SEARCH("USD ", G643) - 4)))</f>
        <v>1.0250</v>
      </c>
      <c r="P643">
        <f t="shared" ref="P643:P706" si="95">O643*M643</f>
        <v>22914.899999999998</v>
      </c>
      <c r="Q643" t="e" cm="1">
        <f t="array" ref="Q643">Raw [1]Data!P643</f>
        <v>#NAME?</v>
      </c>
      <c r="R643" t="e" cm="1">
        <f t="array" ref="R643">Raw [1]Data!Q643</f>
        <v>#NAME?</v>
      </c>
      <c r="S643" t="e" cm="1">
        <f t="array" ref="S643">Raw [1]Data!T643</f>
        <v>#NAME?</v>
      </c>
      <c r="T643" t="e">
        <f t="shared" ref="T643:T706" si="96">S643/M643</f>
        <v>#NAME?</v>
      </c>
      <c r="U643" t="e">
        <f t="shared" ref="U643:U706" si="97">IF(R643&lt;&gt;0, (S643/R643)*100, 0)</f>
        <v>#NAME?</v>
      </c>
      <c r="V643" t="str">
        <f t="shared" ref="V643:V706" si="98">IF(OR(E643=73239990,E643=73231000,E643=73239390),"Steel","Other")</f>
        <v>Other</v>
      </c>
    </row>
    <row r="644" spans="1:22">
      <c r="A644" s="5" t="s">
        <v>12</v>
      </c>
      <c r="B644" s="2" t="s">
        <v>869</v>
      </c>
      <c r="C644">
        <f t="shared" si="90"/>
        <v>2023</v>
      </c>
      <c r="D644" s="2" t="s">
        <v>14</v>
      </c>
      <c r="E644" s="3" t="s">
        <v>15</v>
      </c>
      <c r="F644" t="str">
        <f t="shared" si="91"/>
        <v>73</v>
      </c>
      <c r="G644" s="2" t="s">
        <v>872</v>
      </c>
      <c r="H644" t="str">
        <f t="shared" si="92"/>
        <v xml:space="preserve">STAINLESS </v>
      </c>
      <c r="I644" t="str" cm="1">
        <f t="array" ref="I644">IFERROR(INDEX(_xlfn.TEXTSPLIT(E644," "),1), "")</f>
        <v>73239990</v>
      </c>
      <c r="J644" t="s">
        <v>2835</v>
      </c>
      <c r="K644" t="str" cm="1">
        <f t="array" ref="K644">IF(ISERROR(SEARCH("QTY:", G644)), IF(ISERROR(SEARCH("TOTAL ", G644)), Raw [1]Data!N644, TRIM(MID(G644, SEARCH("TOTAL ", G644)+6, SEARCH(" ", G644&amp;" ", SEARCH("TOTAL ", G644)+6) - SEARCH("TOTAL ", G644) - 6))), TRIM(MID(G644, SEARCH("QTY:", G644)+4, SEARCH(" ", G644, SEARCH("QTY:", G644)+4) - SEARCH("QTY:", G644) - 4)))</f>
        <v>13368</v>
      </c>
      <c r="M644" t="str">
        <f t="shared" si="93"/>
        <v>13368</v>
      </c>
      <c r="N644">
        <f t="shared" si="94"/>
        <v>0</v>
      </c>
      <c r="O644" t="str" cm="1">
        <f t="array" ref="O644">IF(ISERROR(SEARCH("USD ", G644)), Raw [1]Data!S644, TRIM(MID(G644, SEARCH("USD ", G644)+4, SEARCH(" ", G644&amp;" ", SEARCH("USD ", G644)+4) - SEARCH("USD ", G644) - 4)))</f>
        <v>1.1888</v>
      </c>
      <c r="P644">
        <f t="shared" si="95"/>
        <v>15891.878400000001</v>
      </c>
      <c r="Q644" t="e" cm="1">
        <f t="array" ref="Q644">Raw [1]Data!P644</f>
        <v>#NAME?</v>
      </c>
      <c r="R644" t="e" cm="1">
        <f t="array" ref="R644">Raw [1]Data!Q644</f>
        <v>#NAME?</v>
      </c>
      <c r="S644" t="e" cm="1">
        <f t="array" ref="S644">Raw [1]Data!T644</f>
        <v>#NAME?</v>
      </c>
      <c r="T644" t="e">
        <f t="shared" si="96"/>
        <v>#NAME?</v>
      </c>
      <c r="U644" t="e">
        <f t="shared" si="97"/>
        <v>#NAME?</v>
      </c>
      <c r="V644" t="str">
        <f t="shared" si="98"/>
        <v>Other</v>
      </c>
    </row>
    <row r="645" spans="1:22">
      <c r="A645" s="5" t="s">
        <v>12</v>
      </c>
      <c r="B645" s="2" t="s">
        <v>869</v>
      </c>
      <c r="C645">
        <f t="shared" si="90"/>
        <v>2023</v>
      </c>
      <c r="D645" s="2" t="s">
        <v>14</v>
      </c>
      <c r="E645" s="3" t="s">
        <v>15</v>
      </c>
      <c r="F645" t="str">
        <f t="shared" si="91"/>
        <v>73</v>
      </c>
      <c r="G645" s="2" t="s">
        <v>873</v>
      </c>
      <c r="H645" t="str">
        <f t="shared" si="92"/>
        <v xml:space="preserve">STAINLESS </v>
      </c>
      <c r="I645" t="str" cm="1">
        <f t="array" ref="I645">IFERROR(INDEX(_xlfn.TEXTSPLIT(E645," "),1), "")</f>
        <v>73239990</v>
      </c>
      <c r="J645" t="s">
        <v>2863</v>
      </c>
      <c r="K645" t="str" cm="1">
        <f t="array" ref="K645">IF(ISERROR(SEARCH("QTY:", G645)), IF(ISERROR(SEARCH("TOTAL ", G645)), Raw [1]Data!N645, TRIM(MID(G645, SEARCH("TOTAL ", G645)+6, SEARCH(" ", G645&amp;" ", SEARCH("TOTAL ", G645)+6) - SEARCH("TOTAL ", G645) - 6))), TRIM(MID(G645, SEARCH("QTY:", G645)+4, SEARCH(" ", G645, SEARCH("QTY:", G645)+4) - SEARCH("QTY:", G645) - 4)))</f>
        <v>45888PCS/USD</v>
      </c>
      <c r="M645" t="str">
        <f t="shared" si="93"/>
        <v>45888PCS/USD</v>
      </c>
      <c r="N645">
        <f t="shared" si="94"/>
        <v>0</v>
      </c>
      <c r="O645" t="str" cm="1">
        <f t="array" ref="O645">IF(ISERROR(SEARCH("USD ", G645)), Raw [1]Data!S645, TRIM(MID(G645, SEARCH("USD ", G645)+4, SEARCH(" ", G645&amp;" ", SEARCH("USD ", G645)+4) - SEARCH("USD ", G645) - 4)))</f>
        <v>1.0395</v>
      </c>
      <c r="P645" t="e">
        <f t="shared" si="95"/>
        <v>#VALUE!</v>
      </c>
      <c r="Q645" t="e" cm="1">
        <f t="array" ref="Q645">Raw [1]Data!P645</f>
        <v>#NAME?</v>
      </c>
      <c r="R645" t="e" cm="1">
        <f t="array" ref="R645">Raw [1]Data!Q645</f>
        <v>#NAME?</v>
      </c>
      <c r="S645" t="e" cm="1">
        <f t="array" ref="S645">Raw [1]Data!T645</f>
        <v>#NAME?</v>
      </c>
      <c r="T645" t="e">
        <f t="shared" si="96"/>
        <v>#NAME?</v>
      </c>
      <c r="U645" t="e">
        <f t="shared" si="97"/>
        <v>#NAME?</v>
      </c>
      <c r="V645" t="str">
        <f t="shared" si="98"/>
        <v>Other</v>
      </c>
    </row>
    <row r="646" spans="1:22">
      <c r="A646" s="5" t="s">
        <v>12</v>
      </c>
      <c r="B646" s="2" t="s">
        <v>874</v>
      </c>
      <c r="C646">
        <f t="shared" si="90"/>
        <v>2023</v>
      </c>
      <c r="D646" s="2" t="s">
        <v>14</v>
      </c>
      <c r="E646" s="3" t="s">
        <v>15</v>
      </c>
      <c r="F646" t="str">
        <f t="shared" si="91"/>
        <v>73</v>
      </c>
      <c r="G646" s="2" t="s">
        <v>875</v>
      </c>
      <c r="H646" t="str">
        <f t="shared" si="92"/>
        <v xml:space="preserve">STAINLESS </v>
      </c>
      <c r="I646" t="str" cm="1">
        <f t="array" ref="I646">IFERROR(INDEX(_xlfn.TEXTSPLIT(E646," "),1), "")</f>
        <v>73239990</v>
      </c>
      <c r="J646" t="s">
        <v>2835</v>
      </c>
      <c r="K646" t="str" cm="1">
        <f t="array" ref="K646">IF(ISERROR(SEARCH("QTY:", G646)), IF(ISERROR(SEARCH("TOTAL ", G646)), Raw [1]Data!N646, TRIM(MID(G646, SEARCH("TOTAL ", G646)+6, SEARCH(" ", G646&amp;" ", SEARCH("TOTAL ", G646)+6) - SEARCH("TOTAL ", G646) - 6))), TRIM(MID(G646, SEARCH("QTY:", G646)+4, SEARCH(" ", G646, SEARCH("QTY:", G646)+4) - SEARCH("QTY:", G646) - 4)))</f>
        <v/>
      </c>
      <c r="M646" t="str">
        <f t="shared" si="93"/>
        <v/>
      </c>
      <c r="N646">
        <f t="shared" si="94"/>
        <v>0</v>
      </c>
      <c r="O646" t="str" cm="1">
        <f t="array" ref="O646">IF(ISERROR(SEARCH("USD ", G646)), Raw [1]Data!S646, TRIM(MID(G646, SEARCH("USD ", G646)+4, SEARCH(" ", G646&amp;" ", SEARCH("USD ", G646)+4) - SEARCH("USD ", G646) - 4)))</f>
        <v>0.640</v>
      </c>
      <c r="P646" t="e">
        <f t="shared" si="95"/>
        <v>#VALUE!</v>
      </c>
      <c r="Q646" t="e" cm="1">
        <f t="array" ref="Q646">Raw [1]Data!P646</f>
        <v>#NAME?</v>
      </c>
      <c r="R646" t="e" cm="1">
        <f t="array" ref="R646">Raw [1]Data!Q646</f>
        <v>#NAME?</v>
      </c>
      <c r="S646" t="e" cm="1">
        <f t="array" ref="S646">Raw [1]Data!T646</f>
        <v>#NAME?</v>
      </c>
      <c r="T646" t="e">
        <f t="shared" si="96"/>
        <v>#NAME?</v>
      </c>
      <c r="U646" t="e">
        <f t="shared" si="97"/>
        <v>#NAME?</v>
      </c>
      <c r="V646" t="str">
        <f t="shared" si="98"/>
        <v>Other</v>
      </c>
    </row>
    <row r="647" spans="1:22">
      <c r="A647" s="5" t="s">
        <v>12</v>
      </c>
      <c r="B647" s="2" t="s">
        <v>874</v>
      </c>
      <c r="C647">
        <f t="shared" si="90"/>
        <v>2023</v>
      </c>
      <c r="D647" s="2" t="s">
        <v>14</v>
      </c>
      <c r="E647" s="3" t="s">
        <v>15</v>
      </c>
      <c r="F647" t="str">
        <f t="shared" si="91"/>
        <v>73</v>
      </c>
      <c r="G647" s="2" t="s">
        <v>876</v>
      </c>
      <c r="H647" t="str">
        <f t="shared" si="92"/>
        <v xml:space="preserve">STAINLESS </v>
      </c>
      <c r="I647" t="str" cm="1">
        <f t="array" ref="I647">IFERROR(INDEX(_xlfn.TEXTSPLIT(E647," "),1), "")</f>
        <v>73239990</v>
      </c>
      <c r="J647" t="s">
        <v>2835</v>
      </c>
      <c r="K647" t="str" cm="1">
        <f t="array" ref="K647">IF(ISERROR(SEARCH("QTY:", G647)), IF(ISERROR(SEARCH("TOTAL ", G647)), Raw [1]Data!N647, TRIM(MID(G647, SEARCH("TOTAL ", G647)+6, SEARCH(" ", G647&amp;" ", SEARCH("TOTAL ", G647)+6) - SEARCH("TOTAL ", G647) - 6))), TRIM(MID(G647, SEARCH("QTY:", G647)+4, SEARCH(" ", G647, SEARCH("QTY:", G647)+4) - SEARCH("QTY:", G647) - 4)))</f>
        <v/>
      </c>
      <c r="M647" t="str">
        <f t="shared" si="93"/>
        <v/>
      </c>
      <c r="N647">
        <f t="shared" si="94"/>
        <v>0</v>
      </c>
      <c r="O647" t="str" cm="1">
        <f t="array" ref="O647">IF(ISERROR(SEARCH("USD ", G647)), Raw [1]Data!S647, TRIM(MID(G647, SEARCH("USD ", G647)+4, SEARCH(" ", G647&amp;" ", SEARCH("USD ", G647)+4) - SEARCH("USD ", G647) - 4)))</f>
        <v>0.935</v>
      </c>
      <c r="P647" t="e">
        <f t="shared" si="95"/>
        <v>#VALUE!</v>
      </c>
      <c r="Q647" t="e" cm="1">
        <f t="array" ref="Q647">Raw [1]Data!P647</f>
        <v>#NAME?</v>
      </c>
      <c r="R647" t="e" cm="1">
        <f t="array" ref="R647">Raw [1]Data!Q647</f>
        <v>#NAME?</v>
      </c>
      <c r="S647" t="e" cm="1">
        <f t="array" ref="S647">Raw [1]Data!T647</f>
        <v>#NAME?</v>
      </c>
      <c r="T647" t="e">
        <f t="shared" si="96"/>
        <v>#NAME?</v>
      </c>
      <c r="U647" t="e">
        <f t="shared" si="97"/>
        <v>#NAME?</v>
      </c>
      <c r="V647" t="str">
        <f t="shared" si="98"/>
        <v>Other</v>
      </c>
    </row>
    <row r="648" spans="1:22">
      <c r="A648" s="5" t="s">
        <v>12</v>
      </c>
      <c r="B648" s="2" t="s">
        <v>877</v>
      </c>
      <c r="C648">
        <f t="shared" si="90"/>
        <v>2023</v>
      </c>
      <c r="D648" s="2" t="s">
        <v>14</v>
      </c>
      <c r="E648" s="3" t="s">
        <v>15</v>
      </c>
      <c r="F648" t="str">
        <f t="shared" si="91"/>
        <v>73</v>
      </c>
      <c r="G648" s="2" t="s">
        <v>878</v>
      </c>
      <c r="H648" t="str">
        <f t="shared" si="92"/>
        <v xml:space="preserve">SS </v>
      </c>
      <c r="I648" t="str" cm="1">
        <f t="array" ref="I648">IFERROR(INDEX(_xlfn.TEXTSPLIT(E648," "),1), "")</f>
        <v>73239990</v>
      </c>
      <c r="J648" t="s">
        <v>2872</v>
      </c>
      <c r="K648" t="str" cm="1">
        <f t="array" ref="K648">IF(ISERROR(SEARCH("QTY:", G648)), IF(ISERROR(SEARCH("TOTAL ", G648)), Raw [1]Data!N648, TRIM(MID(G648, SEARCH("TOTAL ", G648)+6, SEARCH(" ", G648&amp;" ", SEARCH("TOTAL ", G648)+6) - SEARCH("TOTAL ", G648) - 6))), TRIM(MID(G648, SEARCH("QTY:", G648)+4, SEARCH(" ", G648, SEARCH("QTY:", G648)+4) - SEARCH("QTY:", G648) - 4)))</f>
        <v/>
      </c>
      <c r="M648" t="str">
        <f t="shared" si="93"/>
        <v/>
      </c>
      <c r="N648">
        <f t="shared" si="94"/>
        <v>0</v>
      </c>
      <c r="O648" t="str" cm="1">
        <f t="array" ref="O648">IF(ISERROR(SEARCH("USD ", G648)), Raw [1]Data!S648, TRIM(MID(G648, SEARCH("USD ", G648)+4, SEARCH(" ", G648&amp;" ", SEARCH("USD ", G648)+4) - SEARCH("USD ", G648) - 4)))</f>
        <v>1.47</v>
      </c>
      <c r="P648" t="e">
        <f t="shared" si="95"/>
        <v>#VALUE!</v>
      </c>
      <c r="Q648" t="e" cm="1">
        <f t="array" ref="Q648">Raw [1]Data!P648</f>
        <v>#NAME?</v>
      </c>
      <c r="R648" t="e" cm="1">
        <f t="array" ref="R648">Raw [1]Data!Q648</f>
        <v>#NAME?</v>
      </c>
      <c r="S648" t="e" cm="1">
        <f t="array" ref="S648">Raw [1]Data!T648</f>
        <v>#NAME?</v>
      </c>
      <c r="T648" t="e">
        <f t="shared" si="96"/>
        <v>#NAME?</v>
      </c>
      <c r="U648" t="e">
        <f t="shared" si="97"/>
        <v>#NAME?</v>
      </c>
      <c r="V648" t="str">
        <f t="shared" si="98"/>
        <v>Other</v>
      </c>
    </row>
    <row r="649" spans="1:22">
      <c r="A649" s="5" t="s">
        <v>12</v>
      </c>
      <c r="B649" s="2" t="s">
        <v>879</v>
      </c>
      <c r="C649">
        <f t="shared" si="90"/>
        <v>2023</v>
      </c>
      <c r="D649" s="2" t="s">
        <v>14</v>
      </c>
      <c r="E649" s="3" t="s">
        <v>15</v>
      </c>
      <c r="F649" t="str">
        <f t="shared" si="91"/>
        <v>73</v>
      </c>
      <c r="G649" s="2" t="s">
        <v>880</v>
      </c>
      <c r="H649" t="str">
        <f t="shared" si="92"/>
        <v xml:space="preserve">RYX-02-020 </v>
      </c>
      <c r="I649" t="str" cm="1">
        <f t="array" ref="I649">IFERROR(INDEX(_xlfn.TEXTSPLIT(E649," "),1), "")</f>
        <v>73239990</v>
      </c>
      <c r="J649" t="s">
        <v>2835</v>
      </c>
      <c r="K649" t="e" cm="1">
        <f t="array" ref="K649">IF(ISERROR(SEARCH("QTY:", G649)), IF(ISERROR(SEARCH("TOTAL ", G649)), Raw [1]Data!N649, TRIM(MID(G649, SEARCH("TOTAL ", G649)+6, SEARCH(" ", G649&amp;" ", SEARCH("TOTAL ", G649)+6) - SEARCH("TOTAL ", G649) - 6))), TRIM(MID(G649, SEARCH("QTY:", G649)+4, SEARCH(" ", G649, SEARCH("QTY:", G649)+4) - SEARCH("QTY:", G649) - 4)))</f>
        <v>#NAME?</v>
      </c>
      <c r="M649" t="e">
        <f t="shared" si="93"/>
        <v>#NAME?</v>
      </c>
      <c r="N649">
        <f t="shared" si="94"/>
        <v>0</v>
      </c>
      <c r="O649" t="e" cm="1">
        <f t="array" ref="O649">IF(ISERROR(SEARCH("USD ", G649)), Raw [1]Data!S649, TRIM(MID(G649, SEARCH("USD ", G649)+4, SEARCH(" ", G649&amp;" ", SEARCH("USD ", G649)+4) - SEARCH("USD ", G649) - 4)))</f>
        <v>#NAME?</v>
      </c>
      <c r="P649" t="e">
        <f t="shared" si="95"/>
        <v>#NAME?</v>
      </c>
      <c r="Q649" t="e" cm="1">
        <f t="array" ref="Q649">Raw [1]Data!P649</f>
        <v>#NAME?</v>
      </c>
      <c r="R649" t="e" cm="1">
        <f t="array" ref="R649">Raw [1]Data!Q649</f>
        <v>#NAME?</v>
      </c>
      <c r="S649" t="e" cm="1">
        <f t="array" ref="S649">Raw [1]Data!T649</f>
        <v>#NAME?</v>
      </c>
      <c r="T649" t="e">
        <f t="shared" si="96"/>
        <v>#NAME?</v>
      </c>
      <c r="U649" t="e">
        <f t="shared" si="97"/>
        <v>#NAME?</v>
      </c>
      <c r="V649" t="str">
        <f t="shared" si="98"/>
        <v>Other</v>
      </c>
    </row>
    <row r="650" spans="1:22">
      <c r="A650" s="5" t="s">
        <v>12</v>
      </c>
      <c r="B650" s="2" t="s">
        <v>881</v>
      </c>
      <c r="C650">
        <f t="shared" si="90"/>
        <v>2023</v>
      </c>
      <c r="D650" s="2" t="s">
        <v>14</v>
      </c>
      <c r="E650" s="3" t="s">
        <v>15</v>
      </c>
      <c r="F650" t="str">
        <f t="shared" si="91"/>
        <v>73</v>
      </c>
      <c r="G650" s="2" t="s">
        <v>882</v>
      </c>
      <c r="H650" t="str">
        <f t="shared" si="92"/>
        <v xml:space="preserve">STEEL </v>
      </c>
      <c r="I650" t="str" cm="1">
        <f t="array" ref="I650">IFERROR(INDEX(_xlfn.TEXTSPLIT(E650," "),1), "")</f>
        <v>73239990</v>
      </c>
      <c r="J650" t="s">
        <v>2835</v>
      </c>
      <c r="K650" t="str" cm="1">
        <f t="array" ref="K650">IF(ISERROR(SEARCH("QTY:", G650)), IF(ISERROR(SEARCH("TOTAL ", G650)), Raw [1]Data!N650, TRIM(MID(G650, SEARCH("TOTAL ", G650)+6, SEARCH(" ", G650&amp;" ", SEARCH("TOTAL ", G650)+6) - SEARCH("TOTAL ", G650) - 6))), TRIM(MID(G650, SEARCH("QTY:", G650)+4, SEARCH(" ", G650, SEARCH("QTY:", G650)+4) - SEARCH("QTY:", G650) - 4)))</f>
        <v/>
      </c>
      <c r="M650" t="str">
        <f t="shared" si="93"/>
        <v/>
      </c>
      <c r="N650">
        <f t="shared" si="94"/>
        <v>0</v>
      </c>
      <c r="O650" t="str" cm="1">
        <f t="array" ref="O650">IF(ISERROR(SEARCH("USD ", G650)), Raw [1]Data!S650, TRIM(MID(G650, SEARCH("USD ", G650)+4, SEARCH(" ", G650&amp;" ", SEARCH("USD ", G650)+4) - SEARCH("USD ", G650) - 4)))</f>
        <v>0.7779</v>
      </c>
      <c r="P650" t="e">
        <f t="shared" si="95"/>
        <v>#VALUE!</v>
      </c>
      <c r="Q650" t="e" cm="1">
        <f t="array" ref="Q650">Raw [1]Data!P650</f>
        <v>#NAME?</v>
      </c>
      <c r="R650" t="e" cm="1">
        <f t="array" ref="R650">Raw [1]Data!Q650</f>
        <v>#NAME?</v>
      </c>
      <c r="S650" t="e" cm="1">
        <f t="array" ref="S650">Raw [1]Data!T650</f>
        <v>#NAME?</v>
      </c>
      <c r="T650" t="e">
        <f t="shared" si="96"/>
        <v>#NAME?</v>
      </c>
      <c r="U650" t="e">
        <f t="shared" si="97"/>
        <v>#NAME?</v>
      </c>
      <c r="V650" t="str">
        <f t="shared" si="98"/>
        <v>Other</v>
      </c>
    </row>
    <row r="651" spans="1:22">
      <c r="A651" s="5" t="s">
        <v>12</v>
      </c>
      <c r="B651" s="2" t="s">
        <v>881</v>
      </c>
      <c r="C651">
        <f t="shared" si="90"/>
        <v>2023</v>
      </c>
      <c r="D651" s="2" t="s">
        <v>14</v>
      </c>
      <c r="E651" s="3" t="s">
        <v>15</v>
      </c>
      <c r="F651" t="str">
        <f t="shared" si="91"/>
        <v>73</v>
      </c>
      <c r="G651" s="2" t="s">
        <v>883</v>
      </c>
      <c r="H651" t="str">
        <f t="shared" si="92"/>
        <v xml:space="preserve">STEEL </v>
      </c>
      <c r="I651" t="str" cm="1">
        <f t="array" ref="I651">IFERROR(INDEX(_xlfn.TEXTSPLIT(E651," "),1), "")</f>
        <v>73239990</v>
      </c>
      <c r="J651" t="s">
        <v>2834</v>
      </c>
      <c r="K651" t="str" cm="1">
        <f t="array" ref="K651">IF(ISERROR(SEARCH("QTY:", G651)), IF(ISERROR(SEARCH("TOTAL ", G651)), Raw [1]Data!N651, TRIM(MID(G651, SEARCH("TOTAL ", G651)+6, SEARCH(" ", G651&amp;" ", SEARCH("TOTAL ", G651)+6) - SEARCH("TOTAL ", G651) - 6))), TRIM(MID(G651, SEARCH("QTY:", G651)+4, SEARCH(" ", G651, SEARCH("QTY:", G651)+4) - SEARCH("QTY:", G651) - 4)))</f>
        <v/>
      </c>
      <c r="M651" t="str">
        <f t="shared" si="93"/>
        <v/>
      </c>
      <c r="N651">
        <f t="shared" si="94"/>
        <v>0</v>
      </c>
      <c r="O651" t="str" cm="1">
        <f t="array" ref="O651">IF(ISERROR(SEARCH("USD ", G651)), Raw [1]Data!S651, TRIM(MID(G651, SEARCH("USD ", G651)+4, SEARCH(" ", G651&amp;" ", SEARCH("USD ", G651)+4) - SEARCH("USD ", G651) - 4)))</f>
        <v>0.2885</v>
      </c>
      <c r="P651" t="e">
        <f t="shared" si="95"/>
        <v>#VALUE!</v>
      </c>
      <c r="Q651" t="e" cm="1">
        <f t="array" ref="Q651">Raw [1]Data!P651</f>
        <v>#NAME?</v>
      </c>
      <c r="R651" t="e" cm="1">
        <f t="array" ref="R651">Raw [1]Data!Q651</f>
        <v>#NAME?</v>
      </c>
      <c r="S651" t="e" cm="1">
        <f t="array" ref="S651">Raw [1]Data!T651</f>
        <v>#NAME?</v>
      </c>
      <c r="T651" t="e">
        <f t="shared" si="96"/>
        <v>#NAME?</v>
      </c>
      <c r="U651" t="e">
        <f t="shared" si="97"/>
        <v>#NAME?</v>
      </c>
      <c r="V651" t="str">
        <f t="shared" si="98"/>
        <v>Other</v>
      </c>
    </row>
    <row r="652" spans="1:22">
      <c r="A652" s="5" t="s">
        <v>12</v>
      </c>
      <c r="B652" s="2" t="s">
        <v>881</v>
      </c>
      <c r="C652">
        <f t="shared" si="90"/>
        <v>2023</v>
      </c>
      <c r="D652" s="2" t="s">
        <v>14</v>
      </c>
      <c r="E652" s="3" t="s">
        <v>15</v>
      </c>
      <c r="F652" t="str">
        <f t="shared" si="91"/>
        <v>73</v>
      </c>
      <c r="G652" s="2" t="s">
        <v>884</v>
      </c>
      <c r="H652" t="str">
        <f t="shared" si="92"/>
        <v xml:space="preserve">STEEL </v>
      </c>
      <c r="I652" t="str" cm="1">
        <f t="array" ref="I652">IFERROR(INDEX(_xlfn.TEXTSPLIT(E652," "),1), "")</f>
        <v>73239990</v>
      </c>
      <c r="J652" t="s">
        <v>2835</v>
      </c>
      <c r="K652" t="str" cm="1">
        <f t="array" ref="K652">IF(ISERROR(SEARCH("QTY:", G652)), IF(ISERROR(SEARCH("TOTAL ", G652)), Raw [1]Data!N652, TRIM(MID(G652, SEARCH("TOTAL ", G652)+6, SEARCH(" ", G652&amp;" ", SEARCH("TOTAL ", G652)+6) - SEARCH("TOTAL ", G652) - 6))), TRIM(MID(G652, SEARCH("QTY:", G652)+4, SEARCH(" ", G652, SEARCH("QTY:", G652)+4) - SEARCH("QTY:", G652) - 4)))</f>
        <v/>
      </c>
      <c r="M652" t="str">
        <f t="shared" si="93"/>
        <v/>
      </c>
      <c r="N652">
        <f t="shared" si="94"/>
        <v>0</v>
      </c>
      <c r="O652" t="str" cm="1">
        <f t="array" ref="O652">IF(ISERROR(SEARCH("USD ", G652)), Raw [1]Data!S652, TRIM(MID(G652, SEARCH("USD ", G652)+4, SEARCH(" ", G652&amp;" ", SEARCH("USD ", G652)+4) - SEARCH("USD ", G652) - 4)))</f>
        <v>1.3437</v>
      </c>
      <c r="P652" t="e">
        <f t="shared" si="95"/>
        <v>#VALUE!</v>
      </c>
      <c r="Q652" t="e" cm="1">
        <f t="array" ref="Q652">Raw [1]Data!P652</f>
        <v>#NAME?</v>
      </c>
      <c r="R652" t="e" cm="1">
        <f t="array" ref="R652">Raw [1]Data!Q652</f>
        <v>#NAME?</v>
      </c>
      <c r="S652" t="e" cm="1">
        <f t="array" ref="S652">Raw [1]Data!T652</f>
        <v>#NAME?</v>
      </c>
      <c r="T652" t="e">
        <f t="shared" si="96"/>
        <v>#NAME?</v>
      </c>
      <c r="U652" t="e">
        <f t="shared" si="97"/>
        <v>#NAME?</v>
      </c>
      <c r="V652" t="str">
        <f t="shared" si="98"/>
        <v>Other</v>
      </c>
    </row>
    <row r="653" spans="1:22">
      <c r="A653" s="5" t="s">
        <v>12</v>
      </c>
      <c r="B653" s="2" t="s">
        <v>885</v>
      </c>
      <c r="C653">
        <f t="shared" si="90"/>
        <v>2023</v>
      </c>
      <c r="D653" s="2" t="s">
        <v>14</v>
      </c>
      <c r="E653" s="3" t="s">
        <v>15</v>
      </c>
      <c r="F653" t="str">
        <f t="shared" si="91"/>
        <v>73</v>
      </c>
      <c r="G653" s="2" t="s">
        <v>886</v>
      </c>
      <c r="H653" t="str">
        <f t="shared" si="92"/>
        <v xml:space="preserve">STAINLESS </v>
      </c>
      <c r="I653" t="str" cm="1">
        <f t="array" ref="I653">IFERROR(INDEX(_xlfn.TEXTSPLIT(E653," "),1), "")</f>
        <v>73239990</v>
      </c>
      <c r="J653" t="s">
        <v>2870</v>
      </c>
      <c r="K653" t="str" cm="1">
        <f t="array" ref="K653">IF(ISERROR(SEARCH("QTY:", G653)), IF(ISERROR(SEARCH("TOTAL ", G653)), Raw [1]Data!N653, TRIM(MID(G653, SEARCH("TOTAL ", G653)+6, SEARCH(" ", G653&amp;" ", SEARCH("TOTAL ", G653)+6) - SEARCH("TOTAL ", G653) - 6))), TRIM(MID(G653, SEARCH("QTY:", G653)+4, SEARCH(" ", G653, SEARCH("QTY:", G653)+4) - SEARCH("QTY:", G653) - 4)))</f>
        <v/>
      </c>
      <c r="M653" t="str">
        <f t="shared" si="93"/>
        <v/>
      </c>
      <c r="N653">
        <f t="shared" si="94"/>
        <v>0</v>
      </c>
      <c r="O653" t="str" cm="1">
        <f t="array" ref="O653">IF(ISERROR(SEARCH("USD ", G653)), Raw [1]Data!S653, TRIM(MID(G653, SEARCH("USD ", G653)+4, SEARCH(" ", G653&amp;" ", SEARCH("USD ", G653)+4) - SEARCH("USD ", G653) - 4)))</f>
        <v>0.94</v>
      </c>
      <c r="P653" t="e">
        <f t="shared" si="95"/>
        <v>#VALUE!</v>
      </c>
      <c r="Q653" t="e" cm="1">
        <f t="array" ref="Q653">Raw [1]Data!P653</f>
        <v>#NAME?</v>
      </c>
      <c r="R653" t="e" cm="1">
        <f t="array" ref="R653">Raw [1]Data!Q653</f>
        <v>#NAME?</v>
      </c>
      <c r="S653" t="e" cm="1">
        <f t="array" ref="S653">Raw [1]Data!T653</f>
        <v>#NAME?</v>
      </c>
      <c r="T653" t="e">
        <f t="shared" si="96"/>
        <v>#NAME?</v>
      </c>
      <c r="U653" t="e">
        <f t="shared" si="97"/>
        <v>#NAME?</v>
      </c>
      <c r="V653" t="str">
        <f t="shared" si="98"/>
        <v>Other</v>
      </c>
    </row>
    <row r="654" spans="1:22">
      <c r="A654" s="5" t="s">
        <v>12</v>
      </c>
      <c r="B654" s="2" t="s">
        <v>885</v>
      </c>
      <c r="C654">
        <f t="shared" si="90"/>
        <v>2023</v>
      </c>
      <c r="D654" s="2" t="s">
        <v>14</v>
      </c>
      <c r="E654" s="3" t="s">
        <v>15</v>
      </c>
      <c r="F654" t="str">
        <f t="shared" si="91"/>
        <v>73</v>
      </c>
      <c r="G654" s="2" t="s">
        <v>887</v>
      </c>
      <c r="H654" t="str">
        <f t="shared" si="92"/>
        <v xml:space="preserve">STAINLESS </v>
      </c>
      <c r="I654" t="str" cm="1">
        <f t="array" ref="I654">IFERROR(INDEX(_xlfn.TEXTSPLIT(E654," "),1), "")</f>
        <v>73239990</v>
      </c>
      <c r="J654" t="s">
        <v>2864</v>
      </c>
      <c r="K654" t="str" cm="1">
        <f t="array" ref="K654">IF(ISERROR(SEARCH("QTY:", G654)), IF(ISERROR(SEARCH("TOTAL ", G654)), Raw [1]Data!N654, TRIM(MID(G654, SEARCH("TOTAL ", G654)+6, SEARCH(" ", G654&amp;" ", SEARCH("TOTAL ", G654)+6) - SEARCH("TOTAL ", G654) - 6))), TRIM(MID(G654, SEARCH("QTY:", G654)+4, SEARCH(" ", G654, SEARCH("QTY:", G654)+4) - SEARCH("QTY:", G654) - 4)))</f>
        <v/>
      </c>
      <c r="M654" t="str">
        <f t="shared" si="93"/>
        <v/>
      </c>
      <c r="N654">
        <f t="shared" si="94"/>
        <v>0</v>
      </c>
      <c r="O654" t="str" cm="1">
        <f t="array" ref="O654">IF(ISERROR(SEARCH("USD ", G654)), Raw [1]Data!S654, TRIM(MID(G654, SEARCH("USD ", G654)+4, SEARCH(" ", G654&amp;" ", SEARCH("USD ", G654)+4) - SEARCH("USD ", G654) - 4)))</f>
        <v>1.090</v>
      </c>
      <c r="P654" t="e">
        <f t="shared" si="95"/>
        <v>#VALUE!</v>
      </c>
      <c r="Q654" t="e" cm="1">
        <f t="array" ref="Q654">Raw [1]Data!P654</f>
        <v>#NAME?</v>
      </c>
      <c r="R654" t="e" cm="1">
        <f t="array" ref="R654">Raw [1]Data!Q654</f>
        <v>#NAME?</v>
      </c>
      <c r="S654" t="e" cm="1">
        <f t="array" ref="S654">Raw [1]Data!T654</f>
        <v>#NAME?</v>
      </c>
      <c r="T654" t="e">
        <f t="shared" si="96"/>
        <v>#NAME?</v>
      </c>
      <c r="U654" t="e">
        <f t="shared" si="97"/>
        <v>#NAME?</v>
      </c>
      <c r="V654" t="str">
        <f t="shared" si="98"/>
        <v>Other</v>
      </c>
    </row>
    <row r="655" spans="1:22">
      <c r="A655" s="5" t="s">
        <v>12</v>
      </c>
      <c r="B655" s="2" t="s">
        <v>885</v>
      </c>
      <c r="C655">
        <f t="shared" si="90"/>
        <v>2023</v>
      </c>
      <c r="D655" s="2" t="s">
        <v>14</v>
      </c>
      <c r="E655" s="3" t="s">
        <v>15</v>
      </c>
      <c r="F655" t="str">
        <f t="shared" si="91"/>
        <v>73</v>
      </c>
      <c r="G655" s="2" t="s">
        <v>888</v>
      </c>
      <c r="H655" t="str">
        <f t="shared" si="92"/>
        <v xml:space="preserve">STAINLESS </v>
      </c>
      <c r="I655" t="str" cm="1">
        <f t="array" ref="I655">IFERROR(INDEX(_xlfn.TEXTSPLIT(E655," "),1), "")</f>
        <v>73239990</v>
      </c>
      <c r="J655" t="s">
        <v>2863</v>
      </c>
      <c r="K655" t="str" cm="1">
        <f t="array" ref="K655">IF(ISERROR(SEARCH("QTY:", G655)), IF(ISERROR(SEARCH("TOTAL ", G655)), Raw [1]Data!N655, TRIM(MID(G655, SEARCH("TOTAL ", G655)+6, SEARCH(" ", G655&amp;" ", SEARCH("TOTAL ", G655)+6) - SEARCH("TOTAL ", G655) - 6))), TRIM(MID(G655, SEARCH("QTY:", G655)+4, SEARCH(" ", G655, SEARCH("QTY:", G655)+4) - SEARCH("QTY:", G655) - 4)))</f>
        <v/>
      </c>
      <c r="M655" t="str">
        <f t="shared" si="93"/>
        <v/>
      </c>
      <c r="N655">
        <f t="shared" si="94"/>
        <v>0</v>
      </c>
      <c r="O655" t="str" cm="1">
        <f t="array" ref="O655">IF(ISERROR(SEARCH("USD ", G655)), Raw [1]Data!S655, TRIM(MID(G655, SEARCH("USD ", G655)+4, SEARCH(" ", G655&amp;" ", SEARCH("USD ", G655)+4) - SEARCH("USD ", G655) - 4)))</f>
        <v>1.040</v>
      </c>
      <c r="P655" t="e">
        <f t="shared" si="95"/>
        <v>#VALUE!</v>
      </c>
      <c r="Q655" t="e" cm="1">
        <f t="array" ref="Q655">Raw [1]Data!P655</f>
        <v>#NAME?</v>
      </c>
      <c r="R655" t="e" cm="1">
        <f t="array" ref="R655">Raw [1]Data!Q655</f>
        <v>#NAME?</v>
      </c>
      <c r="S655" t="e" cm="1">
        <f t="array" ref="S655">Raw [1]Data!T655</f>
        <v>#NAME?</v>
      </c>
      <c r="T655" t="e">
        <f t="shared" si="96"/>
        <v>#NAME?</v>
      </c>
      <c r="U655" t="e">
        <f t="shared" si="97"/>
        <v>#NAME?</v>
      </c>
      <c r="V655" t="str">
        <f t="shared" si="98"/>
        <v>Other</v>
      </c>
    </row>
    <row r="656" spans="1:22">
      <c r="A656" s="5" t="s">
        <v>12</v>
      </c>
      <c r="B656" s="2" t="s">
        <v>885</v>
      </c>
      <c r="C656">
        <f t="shared" si="90"/>
        <v>2023</v>
      </c>
      <c r="D656" s="2" t="s">
        <v>14</v>
      </c>
      <c r="E656" s="3" t="s">
        <v>15</v>
      </c>
      <c r="F656" t="str">
        <f t="shared" si="91"/>
        <v>73</v>
      </c>
      <c r="G656" s="2" t="s">
        <v>889</v>
      </c>
      <c r="H656" t="str">
        <f t="shared" si="92"/>
        <v xml:space="preserve">STAINLESS </v>
      </c>
      <c r="I656" t="str" cm="1">
        <f t="array" ref="I656">IFERROR(INDEX(_xlfn.TEXTSPLIT(E656," "),1), "")</f>
        <v>73239990</v>
      </c>
      <c r="J656" t="s">
        <v>2835</v>
      </c>
      <c r="K656" t="str" cm="1">
        <f t="array" ref="K656">IF(ISERROR(SEARCH("QTY:", G656)), IF(ISERROR(SEARCH("TOTAL ", G656)), Raw [1]Data!N656, TRIM(MID(G656, SEARCH("TOTAL ", G656)+6, SEARCH(" ", G656&amp;" ", SEARCH("TOTAL ", G656)+6) - SEARCH("TOTAL ", G656) - 6))), TRIM(MID(G656, SEARCH("QTY:", G656)+4, SEARCH(" ", G656, SEARCH("QTY:", G656)+4) - SEARCH("QTY:", G656) - 4)))</f>
        <v/>
      </c>
      <c r="M656" t="str">
        <f t="shared" si="93"/>
        <v/>
      </c>
      <c r="N656">
        <f t="shared" si="94"/>
        <v>0</v>
      </c>
      <c r="O656" t="str" cm="1">
        <f t="array" ref="O656">IF(ISERROR(SEARCH("USD ", G656)), Raw [1]Data!S656, TRIM(MID(G656, SEARCH("USD ", G656)+4, SEARCH(" ", G656&amp;" ", SEARCH("USD ", G656)+4) - SEARCH("USD ", G656) - 4)))</f>
        <v>1.195</v>
      </c>
      <c r="P656" t="e">
        <f t="shared" si="95"/>
        <v>#VALUE!</v>
      </c>
      <c r="Q656" t="e" cm="1">
        <f t="array" ref="Q656">Raw [1]Data!P656</f>
        <v>#NAME?</v>
      </c>
      <c r="R656" t="e" cm="1">
        <f t="array" ref="R656">Raw [1]Data!Q656</f>
        <v>#NAME?</v>
      </c>
      <c r="S656" t="e" cm="1">
        <f t="array" ref="S656">Raw [1]Data!T656</f>
        <v>#NAME?</v>
      </c>
      <c r="T656" t="e">
        <f t="shared" si="96"/>
        <v>#NAME?</v>
      </c>
      <c r="U656" t="e">
        <f t="shared" si="97"/>
        <v>#NAME?</v>
      </c>
      <c r="V656" t="str">
        <f t="shared" si="98"/>
        <v>Other</v>
      </c>
    </row>
    <row r="657" spans="1:22">
      <c r="A657" s="5" t="s">
        <v>12</v>
      </c>
      <c r="B657" s="2" t="s">
        <v>890</v>
      </c>
      <c r="C657">
        <f t="shared" si="90"/>
        <v>2023</v>
      </c>
      <c r="D657" s="2" t="s">
        <v>14</v>
      </c>
      <c r="E657" s="3" t="s">
        <v>15</v>
      </c>
      <c r="F657" t="str">
        <f t="shared" si="91"/>
        <v>73</v>
      </c>
      <c r="G657" s="2" t="s">
        <v>891</v>
      </c>
      <c r="H657" t="str">
        <f t="shared" si="92"/>
        <v xml:space="preserve">STAINLESS </v>
      </c>
      <c r="I657" t="str" cm="1">
        <f t="array" ref="I657">IFERROR(INDEX(_xlfn.TEXTSPLIT(E657," "),1), "")</f>
        <v>73239990</v>
      </c>
      <c r="J657" t="s">
        <v>2863</v>
      </c>
      <c r="K657" t="str" cm="1">
        <f t="array" ref="K657">IF(ISERROR(SEARCH("QTY:", G657)), IF(ISERROR(SEARCH("TOTAL ", G657)), Raw [1]Data!N657, TRIM(MID(G657, SEARCH("TOTAL ", G657)+6, SEARCH(" ", G657&amp;" ", SEARCH("TOTAL ", G657)+6) - SEARCH("TOTAL ", G657) - 6))), TRIM(MID(G657, SEARCH("QTY:", G657)+4, SEARCH(" ", G657, SEARCH("QTY:", G657)+4) - SEARCH("QTY:", G657) - 4)))</f>
        <v/>
      </c>
      <c r="M657" t="str">
        <f t="shared" si="93"/>
        <v/>
      </c>
      <c r="N657">
        <f t="shared" si="94"/>
        <v>0</v>
      </c>
      <c r="O657" t="str" cm="1">
        <f t="array" ref="O657">IF(ISERROR(SEARCH("USD ", G657)), Raw [1]Data!S657, TRIM(MID(G657, SEARCH("USD ", G657)+4, SEARCH(" ", G657&amp;" ", SEARCH("USD ", G657)+4) - SEARCH("USD ", G657) - 4)))</f>
        <v>1.040</v>
      </c>
      <c r="P657" t="e">
        <f t="shared" si="95"/>
        <v>#VALUE!</v>
      </c>
      <c r="Q657" t="e" cm="1">
        <f t="array" ref="Q657">Raw [1]Data!P657</f>
        <v>#NAME?</v>
      </c>
      <c r="R657" t="e" cm="1">
        <f t="array" ref="R657">Raw [1]Data!Q657</f>
        <v>#NAME?</v>
      </c>
      <c r="S657" t="e" cm="1">
        <f t="array" ref="S657">Raw [1]Data!T657</f>
        <v>#NAME?</v>
      </c>
      <c r="T657" t="e">
        <f t="shared" si="96"/>
        <v>#NAME?</v>
      </c>
      <c r="U657" t="e">
        <f t="shared" si="97"/>
        <v>#NAME?</v>
      </c>
      <c r="V657" t="str">
        <f t="shared" si="98"/>
        <v>Other</v>
      </c>
    </row>
    <row r="658" spans="1:22">
      <c r="A658" s="5" t="s">
        <v>12</v>
      </c>
      <c r="B658" s="2" t="s">
        <v>890</v>
      </c>
      <c r="C658">
        <f t="shared" si="90"/>
        <v>2023</v>
      </c>
      <c r="D658" s="2" t="s">
        <v>14</v>
      </c>
      <c r="E658" s="3" t="s">
        <v>15</v>
      </c>
      <c r="F658" t="str">
        <f t="shared" si="91"/>
        <v>73</v>
      </c>
      <c r="G658" s="2" t="s">
        <v>892</v>
      </c>
      <c r="H658" t="str">
        <f t="shared" si="92"/>
        <v xml:space="preserve">STAINLESS </v>
      </c>
      <c r="I658" t="str" cm="1">
        <f t="array" ref="I658">IFERROR(INDEX(_xlfn.TEXTSPLIT(E658," "),1), "")</f>
        <v>73239990</v>
      </c>
      <c r="J658" t="s">
        <v>2835</v>
      </c>
      <c r="K658" t="str" cm="1">
        <f t="array" ref="K658">IF(ISERROR(SEARCH("QTY:", G658)), IF(ISERROR(SEARCH("TOTAL ", G658)), Raw [1]Data!N658, TRIM(MID(G658, SEARCH("TOTAL ", G658)+6, SEARCH(" ", G658&amp;" ", SEARCH("TOTAL ", G658)+6) - SEARCH("TOTAL ", G658) - 6))), TRIM(MID(G658, SEARCH("QTY:", G658)+4, SEARCH(" ", G658, SEARCH("QTY:", G658)+4) - SEARCH("QTY:", G658) - 4)))</f>
        <v/>
      </c>
      <c r="M658" t="str">
        <f t="shared" si="93"/>
        <v/>
      </c>
      <c r="N658">
        <f t="shared" si="94"/>
        <v>0</v>
      </c>
      <c r="O658" t="str" cm="1">
        <f t="array" ref="O658">IF(ISERROR(SEARCH("USD ", G658)), Raw [1]Data!S658, TRIM(MID(G658, SEARCH("USD ", G658)+4, SEARCH(" ", G658&amp;" ", SEARCH("USD ", G658)+4) - SEARCH("USD ", G658) - 4)))</f>
        <v>1.195</v>
      </c>
      <c r="P658" t="e">
        <f t="shared" si="95"/>
        <v>#VALUE!</v>
      </c>
      <c r="Q658" t="e" cm="1">
        <f t="array" ref="Q658">Raw [1]Data!P658</f>
        <v>#NAME?</v>
      </c>
      <c r="R658" t="e" cm="1">
        <f t="array" ref="R658">Raw [1]Data!Q658</f>
        <v>#NAME?</v>
      </c>
      <c r="S658" t="e" cm="1">
        <f t="array" ref="S658">Raw [1]Data!T658</f>
        <v>#NAME?</v>
      </c>
      <c r="T658" t="e">
        <f t="shared" si="96"/>
        <v>#NAME?</v>
      </c>
      <c r="U658" t="e">
        <f t="shared" si="97"/>
        <v>#NAME?</v>
      </c>
      <c r="V658" t="str">
        <f t="shared" si="98"/>
        <v>Other</v>
      </c>
    </row>
    <row r="659" spans="1:22">
      <c r="A659" s="5" t="s">
        <v>12</v>
      </c>
      <c r="B659" s="2" t="s">
        <v>893</v>
      </c>
      <c r="C659">
        <f t="shared" si="90"/>
        <v>2023</v>
      </c>
      <c r="D659" s="2" t="s">
        <v>14</v>
      </c>
      <c r="E659" s="3" t="s">
        <v>18</v>
      </c>
      <c r="F659" t="str">
        <f t="shared" si="91"/>
        <v>73</v>
      </c>
      <c r="G659" s="2" t="s">
        <v>894</v>
      </c>
      <c r="H659" t="str">
        <f t="shared" si="92"/>
        <v xml:space="preserve">STEEL </v>
      </c>
      <c r="I659" t="str" cm="1">
        <f t="array" ref="I659">IFERROR(INDEX(_xlfn.TEXTSPLIT(E659," "),1), "")</f>
        <v>73231000</v>
      </c>
      <c r="J659" t="s">
        <v>2900</v>
      </c>
      <c r="K659" t="str" cm="1">
        <f t="array" ref="K659">IF(ISERROR(SEARCH("QTY:", G659)), IF(ISERROR(SEARCH("TOTAL ", G659)), Raw [1]Data!N659, TRIM(MID(G659, SEARCH("TOTAL ", G659)+6, SEARCH(" ", G659&amp;" ", SEARCH("TOTAL ", G659)+6) - SEARCH("TOTAL ", G659) - 6))), TRIM(MID(G659, SEARCH("QTY:", G659)+4, SEARCH(" ", G659, SEARCH("QTY:", G659)+4) - SEARCH("QTY:", G659) - 4)))</f>
        <v/>
      </c>
      <c r="M659" t="str">
        <f t="shared" si="93"/>
        <v/>
      </c>
      <c r="N659">
        <f t="shared" si="94"/>
        <v>0</v>
      </c>
      <c r="O659" t="str" cm="1">
        <f t="array" ref="O659">IF(ISERROR(SEARCH("USD ", G659)), Raw [1]Data!S659, TRIM(MID(G659, SEARCH("USD ", G659)+4, SEARCH(" ", G659&amp;" ", SEARCH("USD ", G659)+4) - SEARCH("USD ", G659) - 4)))</f>
        <v>PER</v>
      </c>
      <c r="P659" t="e">
        <f t="shared" si="95"/>
        <v>#VALUE!</v>
      </c>
      <c r="Q659" t="e" cm="1">
        <f t="array" ref="Q659">Raw [1]Data!P659</f>
        <v>#NAME?</v>
      </c>
      <c r="R659" t="e" cm="1">
        <f t="array" ref="R659">Raw [1]Data!Q659</f>
        <v>#NAME?</v>
      </c>
      <c r="S659" t="e" cm="1">
        <f t="array" ref="S659">Raw [1]Data!T659</f>
        <v>#NAME?</v>
      </c>
      <c r="T659" t="e">
        <f t="shared" si="96"/>
        <v>#NAME?</v>
      </c>
      <c r="U659" t="e">
        <f t="shared" si="97"/>
        <v>#NAME?</v>
      </c>
      <c r="V659" t="str">
        <f t="shared" si="98"/>
        <v>Other</v>
      </c>
    </row>
    <row r="660" spans="1:22">
      <c r="A660" s="5" t="s">
        <v>12</v>
      </c>
      <c r="B660" s="2" t="s">
        <v>895</v>
      </c>
      <c r="C660">
        <f t="shared" si="90"/>
        <v>2023</v>
      </c>
      <c r="D660" s="2" t="s">
        <v>14</v>
      </c>
      <c r="E660" s="3" t="s">
        <v>15</v>
      </c>
      <c r="F660" t="str">
        <f t="shared" si="91"/>
        <v>73</v>
      </c>
      <c r="G660" s="2" t="s">
        <v>896</v>
      </c>
      <c r="H660" t="str">
        <f t="shared" si="92"/>
        <v xml:space="preserve">NP-20 </v>
      </c>
      <c r="I660" t="str" cm="1">
        <f t="array" ref="I660">IFERROR(INDEX(_xlfn.TEXTSPLIT(E660," "),1), "")</f>
        <v>73239990</v>
      </c>
      <c r="J660" t="s">
        <v>2901</v>
      </c>
      <c r="K660" t="str" cm="1">
        <f t="array" ref="K660">IF(ISERROR(SEARCH("QTY:", G660)), IF(ISERROR(SEARCH("TOTAL ", G660)), Raw [1]Data!N660, TRIM(MID(G660, SEARCH("TOTAL ", G660)+6, SEARCH(" ", G660&amp;" ", SEARCH("TOTAL ", G660)+6) - SEARCH("TOTAL ", G660) - 6))), TRIM(MID(G660, SEARCH("QTY:", G660)+4, SEARCH(" ", G660, SEARCH("QTY:", G660)+4) - SEARCH("QTY:", G660) - 4)))</f>
        <v>19656</v>
      </c>
      <c r="M660" t="str">
        <f t="shared" si="93"/>
        <v>19656</v>
      </c>
      <c r="N660">
        <f t="shared" si="94"/>
        <v>0</v>
      </c>
      <c r="O660" t="str" cm="1">
        <f t="array" ref="O660">IF(ISERROR(SEARCH("USD ", G660)), Raw [1]Data!S660, TRIM(MID(G660, SEARCH("USD ", G660)+4, SEARCH(" ", G660&amp;" ", SEARCH("USD ", G660)+4) - SEARCH("USD ", G660) - 4)))</f>
        <v>1.025</v>
      </c>
      <c r="P660">
        <f t="shared" si="95"/>
        <v>20147.399999999998</v>
      </c>
      <c r="Q660" t="e" cm="1">
        <f t="array" ref="Q660">Raw [1]Data!P660</f>
        <v>#NAME?</v>
      </c>
      <c r="R660" t="e" cm="1">
        <f t="array" ref="R660">Raw [1]Data!Q660</f>
        <v>#NAME?</v>
      </c>
      <c r="S660" t="e" cm="1">
        <f t="array" ref="S660">Raw [1]Data!T660</f>
        <v>#NAME?</v>
      </c>
      <c r="T660" t="e">
        <f t="shared" si="96"/>
        <v>#NAME?</v>
      </c>
      <c r="U660" t="e">
        <f t="shared" si="97"/>
        <v>#NAME?</v>
      </c>
      <c r="V660" t="str">
        <f t="shared" si="98"/>
        <v>Other</v>
      </c>
    </row>
    <row r="661" spans="1:22">
      <c r="A661" s="5" t="s">
        <v>12</v>
      </c>
      <c r="B661" s="2" t="s">
        <v>895</v>
      </c>
      <c r="C661">
        <f t="shared" si="90"/>
        <v>2023</v>
      </c>
      <c r="D661" s="2" t="s">
        <v>14</v>
      </c>
      <c r="E661" s="3" t="s">
        <v>15</v>
      </c>
      <c r="F661" t="str">
        <f t="shared" si="91"/>
        <v>73</v>
      </c>
      <c r="G661" s="2" t="s">
        <v>897</v>
      </c>
      <c r="H661" t="str">
        <f t="shared" si="92"/>
        <v xml:space="preserve">SL-01 </v>
      </c>
      <c r="I661" t="str" cm="1">
        <f t="array" ref="I661">IFERROR(INDEX(_xlfn.TEXTSPLIT(E661," "),1), "")</f>
        <v>73239990</v>
      </c>
      <c r="J661" t="s">
        <v>2835</v>
      </c>
      <c r="K661" t="str" cm="1">
        <f t="array" ref="K661">IF(ISERROR(SEARCH("QTY:", G661)), IF(ISERROR(SEARCH("TOTAL ", G661)), Raw [1]Data!N661, TRIM(MID(G661, SEARCH("TOTAL ", G661)+6, SEARCH(" ", G661&amp;" ", SEARCH("TOTAL ", G661)+6) - SEARCH("TOTAL ", G661) - 6))), TRIM(MID(G661, SEARCH("QTY:", G661)+4, SEARCH(" ", G661, SEARCH("QTY:", G661)+4) - SEARCH("QTY:", G661) - 4)))</f>
        <v>5376</v>
      </c>
      <c r="M661" t="str">
        <f t="shared" si="93"/>
        <v>5376</v>
      </c>
      <c r="N661">
        <f t="shared" si="94"/>
        <v>0</v>
      </c>
      <c r="O661" t="str" cm="1">
        <f t="array" ref="O661">IF(ISERROR(SEARCH("USD ", G661)), Raw [1]Data!S661, TRIM(MID(G661, SEARCH("USD ", G661)+4, SEARCH(" ", G661&amp;" ", SEARCH("USD ", G661)+4) - SEARCH("USD ", G661) - 4)))</f>
        <v>1.195</v>
      </c>
      <c r="P661">
        <f t="shared" si="95"/>
        <v>6424.3200000000006</v>
      </c>
      <c r="Q661" t="e" cm="1">
        <f t="array" ref="Q661">Raw [1]Data!P661</f>
        <v>#NAME?</v>
      </c>
      <c r="R661" t="e" cm="1">
        <f t="array" ref="R661">Raw [1]Data!Q661</f>
        <v>#NAME?</v>
      </c>
      <c r="S661" t="e" cm="1">
        <f t="array" ref="S661">Raw [1]Data!T661</f>
        <v>#NAME?</v>
      </c>
      <c r="T661" t="e">
        <f t="shared" si="96"/>
        <v>#NAME?</v>
      </c>
      <c r="U661" t="e">
        <f t="shared" si="97"/>
        <v>#NAME?</v>
      </c>
      <c r="V661" t="str">
        <f t="shared" si="98"/>
        <v>Other</v>
      </c>
    </row>
    <row r="662" spans="1:22">
      <c r="A662" s="5" t="s">
        <v>12</v>
      </c>
      <c r="B662" s="2" t="s">
        <v>895</v>
      </c>
      <c r="C662">
        <f t="shared" si="90"/>
        <v>2023</v>
      </c>
      <c r="D662" s="2" t="s">
        <v>14</v>
      </c>
      <c r="E662" s="3" t="s">
        <v>15</v>
      </c>
      <c r="F662" t="str">
        <f t="shared" si="91"/>
        <v>73</v>
      </c>
      <c r="G662" s="2" t="s">
        <v>898</v>
      </c>
      <c r="H662" t="str">
        <f t="shared" si="92"/>
        <v xml:space="preserve">NP-21 </v>
      </c>
      <c r="I662" t="str" cm="1">
        <f t="array" ref="I662">IFERROR(INDEX(_xlfn.TEXTSPLIT(E662," "),1), "")</f>
        <v>73239990</v>
      </c>
      <c r="J662" t="s">
        <v>2779</v>
      </c>
      <c r="K662" t="str" cm="1">
        <f t="array" ref="K662">IF(ISERROR(SEARCH("QTY:", G662)), IF(ISERROR(SEARCH("TOTAL ", G662)), Raw [1]Data!N662, TRIM(MID(G662, SEARCH("TOTAL ", G662)+6, SEARCH(" ", G662&amp;" ", SEARCH("TOTAL ", G662)+6) - SEARCH("TOTAL ", G662) - 6))), TRIM(MID(G662, SEARCH("QTY:", G662)+4, SEARCH(" ", G662, SEARCH("QTY:", G662)+4) - SEARCH("QTY:", G662) - 4)))</f>
        <v/>
      </c>
      <c r="M662" t="str">
        <f t="shared" si="93"/>
        <v/>
      </c>
      <c r="N662">
        <f t="shared" si="94"/>
        <v>0</v>
      </c>
      <c r="O662" t="str" cm="1">
        <f t="array" ref="O662">IF(ISERROR(SEARCH("USD ", G662)), Raw [1]Data!S662, TRIM(MID(G662, SEARCH("USD ", G662)+4, SEARCH(" ", G662&amp;" ", SEARCH("USD ", G662)+4) - SEARCH("USD ", G662) - 4)))</f>
        <v>1.040</v>
      </c>
      <c r="P662" t="e">
        <f t="shared" si="95"/>
        <v>#VALUE!</v>
      </c>
      <c r="Q662" t="e" cm="1">
        <f t="array" ref="Q662">Raw [1]Data!P662</f>
        <v>#NAME?</v>
      </c>
      <c r="R662" t="e" cm="1">
        <f t="array" ref="R662">Raw [1]Data!Q662</f>
        <v>#NAME?</v>
      </c>
      <c r="S662" t="e" cm="1">
        <f t="array" ref="S662">Raw [1]Data!T662</f>
        <v>#NAME?</v>
      </c>
      <c r="T662" t="e">
        <f t="shared" si="96"/>
        <v>#NAME?</v>
      </c>
      <c r="U662" t="e">
        <f t="shared" si="97"/>
        <v>#NAME?</v>
      </c>
      <c r="V662" t="str">
        <f t="shared" si="98"/>
        <v>Other</v>
      </c>
    </row>
    <row r="663" spans="1:22">
      <c r="A663" s="5" t="s">
        <v>12</v>
      </c>
      <c r="B663" s="2" t="s">
        <v>899</v>
      </c>
      <c r="C663">
        <f t="shared" si="90"/>
        <v>2023</v>
      </c>
      <c r="D663" s="2" t="s">
        <v>14</v>
      </c>
      <c r="E663" s="3" t="s">
        <v>15</v>
      </c>
      <c r="F663" t="str">
        <f t="shared" si="91"/>
        <v>73</v>
      </c>
      <c r="G663" s="2" t="s">
        <v>900</v>
      </c>
      <c r="H663" t="str">
        <f t="shared" si="92"/>
        <v xml:space="preserve">STAINLESS </v>
      </c>
      <c r="I663" t="str" cm="1">
        <f t="array" ref="I663">IFERROR(INDEX(_xlfn.TEXTSPLIT(E663," "),1), "")</f>
        <v>73239990</v>
      </c>
      <c r="J663" t="s">
        <v>2862</v>
      </c>
      <c r="K663" t="str" cm="1">
        <f t="array" ref="K663">IF(ISERROR(SEARCH("QTY:", G663)), IF(ISERROR(SEARCH("TOTAL ", G663)), Raw [1]Data!N663, TRIM(MID(G663, SEARCH("TOTAL ", G663)+6, SEARCH(" ", G663&amp;" ", SEARCH("TOTAL ", G663)+6) - SEARCH("TOTAL ", G663) - 6))), TRIM(MID(G663, SEARCH("QTY:", G663)+4, SEARCH(" ", G663, SEARCH("QTY:", G663)+4) - SEARCH("QTY:", G663) - 4)))</f>
        <v/>
      </c>
      <c r="M663" t="str">
        <f t="shared" si="93"/>
        <v/>
      </c>
      <c r="N663">
        <f t="shared" si="94"/>
        <v>0</v>
      </c>
      <c r="O663" t="str" cm="1">
        <f t="array" ref="O663">IF(ISERROR(SEARCH("USD ", G663)), Raw [1]Data!S663, TRIM(MID(G663, SEARCH("USD ", G663)+4, SEARCH(" ", G663&amp;" ", SEARCH("USD ", G663)+4) - SEARCH("USD ", G663) - 4)))</f>
        <v>1.0245</v>
      </c>
      <c r="P663" t="e">
        <f t="shared" si="95"/>
        <v>#VALUE!</v>
      </c>
      <c r="Q663" t="e" cm="1">
        <f t="array" ref="Q663">Raw [1]Data!P663</f>
        <v>#NAME?</v>
      </c>
      <c r="R663" t="e" cm="1">
        <f t="array" ref="R663">Raw [1]Data!Q663</f>
        <v>#NAME?</v>
      </c>
      <c r="S663" t="e" cm="1">
        <f t="array" ref="S663">Raw [1]Data!T663</f>
        <v>#NAME?</v>
      </c>
      <c r="T663" t="e">
        <f t="shared" si="96"/>
        <v>#NAME?</v>
      </c>
      <c r="U663" t="e">
        <f t="shared" si="97"/>
        <v>#NAME?</v>
      </c>
      <c r="V663" t="str">
        <f t="shared" si="98"/>
        <v>Other</v>
      </c>
    </row>
    <row r="664" spans="1:22">
      <c r="A664" s="5" t="s">
        <v>12</v>
      </c>
      <c r="B664" s="2" t="s">
        <v>899</v>
      </c>
      <c r="C664">
        <f t="shared" si="90"/>
        <v>2023</v>
      </c>
      <c r="D664" s="2" t="s">
        <v>14</v>
      </c>
      <c r="E664" s="3" t="s">
        <v>15</v>
      </c>
      <c r="F664" t="str">
        <f t="shared" si="91"/>
        <v>73</v>
      </c>
      <c r="G664" s="2" t="s">
        <v>901</v>
      </c>
      <c r="H664" t="str">
        <f t="shared" si="92"/>
        <v xml:space="preserve">STAINLESS </v>
      </c>
      <c r="I664" t="str" cm="1">
        <f t="array" ref="I664">IFERROR(INDEX(_xlfn.TEXTSPLIT(E664," "),1), "")</f>
        <v>73239990</v>
      </c>
      <c r="J664" t="s">
        <v>2835</v>
      </c>
      <c r="K664" t="str" cm="1">
        <f t="array" ref="K664">IF(ISERROR(SEARCH("QTY:", G664)), IF(ISERROR(SEARCH("TOTAL ", G664)), Raw [1]Data!N664, TRIM(MID(G664, SEARCH("TOTAL ", G664)+6, SEARCH(" ", G664&amp;" ", SEARCH("TOTAL ", G664)+6) - SEARCH("TOTAL ", G664) - 6))), TRIM(MID(G664, SEARCH("QTY:", G664)+4, SEARCH(" ", G664, SEARCH("QTY:", G664)+4) - SEARCH("QTY:", G664) - 4)))</f>
        <v/>
      </c>
      <c r="M664" t="str">
        <f t="shared" si="93"/>
        <v/>
      </c>
      <c r="N664">
        <f t="shared" si="94"/>
        <v>0</v>
      </c>
      <c r="O664" t="str" cm="1">
        <f t="array" ref="O664">IF(ISERROR(SEARCH("USD ", G664)), Raw [1]Data!S664, TRIM(MID(G664, SEARCH("USD ", G664)+4, SEARCH(" ", G664&amp;" ", SEARCH("USD ", G664)+4) - SEARCH("USD ", G664) - 4)))</f>
        <v>1.0390</v>
      </c>
      <c r="P664" t="e">
        <f t="shared" si="95"/>
        <v>#VALUE!</v>
      </c>
      <c r="Q664" t="e" cm="1">
        <f t="array" ref="Q664">Raw [1]Data!P664</f>
        <v>#NAME?</v>
      </c>
      <c r="R664" t="e" cm="1">
        <f t="array" ref="R664">Raw [1]Data!Q664</f>
        <v>#NAME?</v>
      </c>
      <c r="S664" t="e" cm="1">
        <f t="array" ref="S664">Raw [1]Data!T664</f>
        <v>#NAME?</v>
      </c>
      <c r="T664" t="e">
        <f t="shared" si="96"/>
        <v>#NAME?</v>
      </c>
      <c r="U664" t="e">
        <f t="shared" si="97"/>
        <v>#NAME?</v>
      </c>
      <c r="V664" t="str">
        <f t="shared" si="98"/>
        <v>Other</v>
      </c>
    </row>
    <row r="665" spans="1:22">
      <c r="A665" s="5" t="s">
        <v>12</v>
      </c>
      <c r="B665" s="2" t="s">
        <v>899</v>
      </c>
      <c r="C665">
        <f t="shared" si="90"/>
        <v>2023</v>
      </c>
      <c r="D665" s="2" t="s">
        <v>14</v>
      </c>
      <c r="E665" s="3" t="s">
        <v>15</v>
      </c>
      <c r="F665" t="str">
        <f t="shared" si="91"/>
        <v>73</v>
      </c>
      <c r="G665" s="2" t="s">
        <v>902</v>
      </c>
      <c r="H665" t="str">
        <f t="shared" si="92"/>
        <v xml:space="preserve">AM-253 </v>
      </c>
      <c r="I665" t="str" cm="1">
        <f t="array" ref="I665">IFERROR(INDEX(_xlfn.TEXTSPLIT(E665," "),1), "")</f>
        <v>73239990</v>
      </c>
      <c r="J665" t="s">
        <v>2835</v>
      </c>
      <c r="K665" t="str" cm="1">
        <f t="array" ref="K665">IF(ISERROR(SEARCH("QTY:", G665)), IF(ISERROR(SEARCH("TOTAL ", G665)), Raw [1]Data!N665, TRIM(MID(G665, SEARCH("TOTAL ", G665)+6, SEARCH(" ", G665&amp;" ", SEARCH("TOTAL ", G665)+6) - SEARCH("TOTAL ", G665) - 6))), TRIM(MID(G665, SEARCH("QTY:", G665)+4, SEARCH(" ", G665, SEARCH("QTY:", G665)+4) - SEARCH("QTY:", G665) - 4)))</f>
        <v>20160</v>
      </c>
      <c r="M665" t="str">
        <f t="shared" si="93"/>
        <v>20160</v>
      </c>
      <c r="N665">
        <f t="shared" si="94"/>
        <v>0</v>
      </c>
      <c r="O665" t="str" cm="1">
        <f t="array" ref="O665">IF(ISERROR(SEARCH("USD ", G665)), Raw [1]Data!S665, TRIM(MID(G665, SEARCH("USD ", G665)+4, SEARCH(" ", G665&amp;" ", SEARCH("USD ", G665)+4) - SEARCH("USD ", G665) - 4)))</f>
        <v>0.5305</v>
      </c>
      <c r="P665">
        <f t="shared" si="95"/>
        <v>10694.88</v>
      </c>
      <c r="Q665" t="e" cm="1">
        <f t="array" ref="Q665">Raw [1]Data!P665</f>
        <v>#NAME?</v>
      </c>
      <c r="R665" t="e" cm="1">
        <f t="array" ref="R665">Raw [1]Data!Q665</f>
        <v>#NAME?</v>
      </c>
      <c r="S665" t="e" cm="1">
        <f t="array" ref="S665">Raw [1]Data!T665</f>
        <v>#NAME?</v>
      </c>
      <c r="T665" t="e">
        <f t="shared" si="96"/>
        <v>#NAME?</v>
      </c>
      <c r="U665" t="e">
        <f t="shared" si="97"/>
        <v>#NAME?</v>
      </c>
      <c r="V665" t="str">
        <f t="shared" si="98"/>
        <v>Other</v>
      </c>
    </row>
    <row r="666" spans="1:22">
      <c r="A666" s="5" t="s">
        <v>12</v>
      </c>
      <c r="B666" s="2" t="s">
        <v>899</v>
      </c>
      <c r="C666">
        <f t="shared" si="90"/>
        <v>2023</v>
      </c>
      <c r="D666" s="2" t="s">
        <v>14</v>
      </c>
      <c r="E666" s="3" t="s">
        <v>15</v>
      </c>
      <c r="F666" t="str">
        <f t="shared" si="91"/>
        <v>73</v>
      </c>
      <c r="G666" s="2" t="s">
        <v>903</v>
      </c>
      <c r="H666" t="str">
        <f t="shared" si="92"/>
        <v xml:space="preserve">STAINLESS </v>
      </c>
      <c r="I666" t="str" cm="1">
        <f t="array" ref="I666">IFERROR(INDEX(_xlfn.TEXTSPLIT(E666," "),1), "")</f>
        <v>73239990</v>
      </c>
      <c r="J666" t="s">
        <v>2864</v>
      </c>
      <c r="K666" t="str" cm="1">
        <f t="array" ref="K666">IF(ISERROR(SEARCH("QTY:", G666)), IF(ISERROR(SEARCH("TOTAL ", G666)), Raw [1]Data!N666, TRIM(MID(G666, SEARCH("TOTAL ", G666)+6, SEARCH(" ", G666&amp;" ", SEARCH("TOTAL ", G666)+6) - SEARCH("TOTAL ", G666) - 6))), TRIM(MID(G666, SEARCH("QTY:", G666)+4, SEARCH(" ", G666, SEARCH("QTY:", G666)+4) - SEARCH("QTY:", G666) - 4)))</f>
        <v/>
      </c>
      <c r="M666" t="str">
        <f t="shared" si="93"/>
        <v/>
      </c>
      <c r="N666">
        <f t="shared" si="94"/>
        <v>0</v>
      </c>
      <c r="O666" t="str" cm="1">
        <f t="array" ref="O666">IF(ISERROR(SEARCH("USD ", G666)), Raw [1]Data!S666, TRIM(MID(G666, SEARCH("USD ", G666)+4, SEARCH(" ", G666&amp;" ", SEARCH("USD ", G666)+4) - SEARCH("USD ", G666) - 4)))</f>
        <v>1.1100</v>
      </c>
      <c r="P666" t="e">
        <f t="shared" si="95"/>
        <v>#VALUE!</v>
      </c>
      <c r="Q666" t="e" cm="1">
        <f t="array" ref="Q666">Raw [1]Data!P666</f>
        <v>#NAME?</v>
      </c>
      <c r="R666" t="e" cm="1">
        <f t="array" ref="R666">Raw [1]Data!Q666</f>
        <v>#NAME?</v>
      </c>
      <c r="S666" t="e" cm="1">
        <f t="array" ref="S666">Raw [1]Data!T666</f>
        <v>#NAME?</v>
      </c>
      <c r="T666" t="e">
        <f t="shared" si="96"/>
        <v>#NAME?</v>
      </c>
      <c r="U666" t="e">
        <f t="shared" si="97"/>
        <v>#NAME?</v>
      </c>
      <c r="V666" t="str">
        <f t="shared" si="98"/>
        <v>Other</v>
      </c>
    </row>
    <row r="667" spans="1:22">
      <c r="A667" s="5" t="s">
        <v>12</v>
      </c>
      <c r="B667" s="2" t="s">
        <v>899</v>
      </c>
      <c r="C667">
        <f t="shared" si="90"/>
        <v>2023</v>
      </c>
      <c r="D667" s="2" t="s">
        <v>14</v>
      </c>
      <c r="E667" s="3" t="s">
        <v>15</v>
      </c>
      <c r="F667" t="str">
        <f t="shared" si="91"/>
        <v>73</v>
      </c>
      <c r="G667" s="2" t="s">
        <v>904</v>
      </c>
      <c r="H667" t="str">
        <f t="shared" si="92"/>
        <v xml:space="preserve">STAINLESS </v>
      </c>
      <c r="I667" t="str" cm="1">
        <f t="array" ref="I667">IFERROR(INDEX(_xlfn.TEXTSPLIT(E667," "),1), "")</f>
        <v>73239990</v>
      </c>
      <c r="J667" t="s">
        <v>2863</v>
      </c>
      <c r="K667" t="str" cm="1">
        <f t="array" ref="K667">IF(ISERROR(SEARCH("QTY:", G667)), IF(ISERROR(SEARCH("TOTAL ", G667)), Raw [1]Data!N667, TRIM(MID(G667, SEARCH("TOTAL ", G667)+6, SEARCH(" ", G667&amp;" ", SEARCH("TOTAL ", G667)+6) - SEARCH("TOTAL ", G667) - 6))), TRIM(MID(G667, SEARCH("QTY:", G667)+4, SEARCH(" ", G667, SEARCH("QTY:", G667)+4) - SEARCH("QTY:", G667) - 4)))</f>
        <v/>
      </c>
      <c r="M667" t="str">
        <f t="shared" si="93"/>
        <v/>
      </c>
      <c r="N667">
        <f t="shared" si="94"/>
        <v>0</v>
      </c>
      <c r="O667" t="str" cm="1">
        <f t="array" ref="O667">IF(ISERROR(SEARCH("USD ", G667)), Raw [1]Data!S667, TRIM(MID(G667, SEARCH("USD ", G667)+4, SEARCH(" ", G667&amp;" ", SEARCH("USD ", G667)+4) - SEARCH("USD ", G667) - 4)))</f>
        <v>1.0400</v>
      </c>
      <c r="P667" t="e">
        <f t="shared" si="95"/>
        <v>#VALUE!</v>
      </c>
      <c r="Q667" t="e" cm="1">
        <f t="array" ref="Q667">Raw [1]Data!P667</f>
        <v>#NAME?</v>
      </c>
      <c r="R667" t="e" cm="1">
        <f t="array" ref="R667">Raw [1]Data!Q667</f>
        <v>#NAME?</v>
      </c>
      <c r="S667" t="e" cm="1">
        <f t="array" ref="S667">Raw [1]Data!T667</f>
        <v>#NAME?</v>
      </c>
      <c r="T667" t="e">
        <f t="shared" si="96"/>
        <v>#NAME?</v>
      </c>
      <c r="U667" t="e">
        <f t="shared" si="97"/>
        <v>#NAME?</v>
      </c>
      <c r="V667" t="str">
        <f t="shared" si="98"/>
        <v>Other</v>
      </c>
    </row>
    <row r="668" spans="1:22">
      <c r="A668" s="5" t="s">
        <v>12</v>
      </c>
      <c r="B668" s="2" t="s">
        <v>905</v>
      </c>
      <c r="C668">
        <f t="shared" si="90"/>
        <v>2023</v>
      </c>
      <c r="D668" s="2" t="s">
        <v>14</v>
      </c>
      <c r="E668" s="3" t="s">
        <v>15</v>
      </c>
      <c r="F668" t="str">
        <f t="shared" si="91"/>
        <v>73</v>
      </c>
      <c r="G668" s="2" t="s">
        <v>906</v>
      </c>
      <c r="H668" t="str">
        <f t="shared" si="92"/>
        <v xml:space="preserve">STEEL </v>
      </c>
      <c r="I668" t="str" cm="1">
        <f t="array" ref="I668">IFERROR(INDEX(_xlfn.TEXTSPLIT(E668," "),1), "")</f>
        <v>73239990</v>
      </c>
      <c r="J668" t="s">
        <v>2902</v>
      </c>
      <c r="K668" t="str" cm="1">
        <f t="array" ref="K668">IF(ISERROR(SEARCH("QTY:", G668)), IF(ISERROR(SEARCH("TOTAL ", G668)), Raw [1]Data!N668, TRIM(MID(G668, SEARCH("TOTAL ", G668)+6, SEARCH(" ", G668&amp;" ", SEARCH("TOTAL ", G668)+6) - SEARCH("TOTAL ", G668) - 6))), TRIM(MID(G668, SEARCH("QTY:", G668)+4, SEARCH(" ", G668, SEARCH("QTY:", G668)+4) - SEARCH("QTY:", G668) - 4)))</f>
        <v>60672</v>
      </c>
      <c r="M668" t="str">
        <f t="shared" si="93"/>
        <v>60672</v>
      </c>
      <c r="N668">
        <f t="shared" si="94"/>
        <v>0</v>
      </c>
      <c r="O668" t="str" cm="1">
        <f t="array" ref="O668">IF(ISERROR(SEARCH("USD ", G668)), Raw [1]Data!S668, TRIM(MID(G668, SEARCH("USD ", G668)+4, SEARCH(" ", G668&amp;" ", SEARCH("USD ", G668)+4) - SEARCH("USD ", G668) - 4)))</f>
        <v>0.4584</v>
      </c>
      <c r="P668">
        <f t="shared" si="95"/>
        <v>27812.0448</v>
      </c>
      <c r="Q668" t="e" cm="1">
        <f t="array" ref="Q668">Raw [1]Data!P668</f>
        <v>#NAME?</v>
      </c>
      <c r="R668" t="e" cm="1">
        <f t="array" ref="R668">Raw [1]Data!Q668</f>
        <v>#NAME?</v>
      </c>
      <c r="S668" t="e" cm="1">
        <f t="array" ref="S668">Raw [1]Data!T668</f>
        <v>#NAME?</v>
      </c>
      <c r="T668" t="e">
        <f t="shared" si="96"/>
        <v>#NAME?</v>
      </c>
      <c r="U668" t="e">
        <f t="shared" si="97"/>
        <v>#NAME?</v>
      </c>
      <c r="V668" t="str">
        <f t="shared" si="98"/>
        <v>Other</v>
      </c>
    </row>
    <row r="669" spans="1:22">
      <c r="A669" s="5" t="s">
        <v>12</v>
      </c>
      <c r="B669" s="2" t="s">
        <v>905</v>
      </c>
      <c r="C669">
        <f t="shared" si="90"/>
        <v>2023</v>
      </c>
      <c r="D669" s="2" t="s">
        <v>14</v>
      </c>
      <c r="E669" s="3" t="s">
        <v>15</v>
      </c>
      <c r="F669" t="str">
        <f t="shared" si="91"/>
        <v>73</v>
      </c>
      <c r="G669" s="2" t="s">
        <v>907</v>
      </c>
      <c r="H669" t="str">
        <f t="shared" si="92"/>
        <v xml:space="preserve">STAINLESS </v>
      </c>
      <c r="I669" t="str" cm="1">
        <f t="array" ref="I669">IFERROR(INDEX(_xlfn.TEXTSPLIT(E669," "),1), "")</f>
        <v>73239990</v>
      </c>
      <c r="J669" t="s">
        <v>2835</v>
      </c>
      <c r="K669" t="str" cm="1">
        <f t="array" ref="K669">IF(ISERROR(SEARCH("QTY:", G669)), IF(ISERROR(SEARCH("TOTAL ", G669)), Raw [1]Data!N669, TRIM(MID(G669, SEARCH("TOTAL ", G669)+6, SEARCH(" ", G669&amp;" ", SEARCH("TOTAL ", G669)+6) - SEARCH("TOTAL ", G669) - 6))), TRIM(MID(G669, SEARCH("QTY:", G669)+4, SEARCH(" ", G669, SEARCH("QTY:", G669)+4) - SEARCH("QTY:", G669) - 4)))</f>
        <v>75000</v>
      </c>
      <c r="M669" t="str">
        <f t="shared" si="93"/>
        <v>75000</v>
      </c>
      <c r="N669">
        <f t="shared" si="94"/>
        <v>0</v>
      </c>
      <c r="O669" t="str" cm="1">
        <f t="array" ref="O669">IF(ISERROR(SEARCH("USD ", G669)), Raw [1]Data!S669, TRIM(MID(G669, SEARCH("USD ", G669)+4, SEARCH(" ", G669&amp;" ", SEARCH("USD ", G669)+4) - SEARCH("USD ", G669) - 4)))</f>
        <v>0.2120</v>
      </c>
      <c r="P669">
        <f t="shared" si="95"/>
        <v>15900</v>
      </c>
      <c r="Q669" t="e" cm="1">
        <f t="array" ref="Q669">Raw [1]Data!P669</f>
        <v>#NAME?</v>
      </c>
      <c r="R669" t="e" cm="1">
        <f t="array" ref="R669">Raw [1]Data!Q669</f>
        <v>#NAME?</v>
      </c>
      <c r="S669" t="e" cm="1">
        <f t="array" ref="S669">Raw [1]Data!T669</f>
        <v>#NAME?</v>
      </c>
      <c r="T669" t="e">
        <f t="shared" si="96"/>
        <v>#NAME?</v>
      </c>
      <c r="U669" t="e">
        <f t="shared" si="97"/>
        <v>#NAME?</v>
      </c>
      <c r="V669" t="str">
        <f t="shared" si="98"/>
        <v>Other</v>
      </c>
    </row>
    <row r="670" spans="1:22">
      <c r="A670" s="5" t="s">
        <v>12</v>
      </c>
      <c r="B670" s="2" t="s">
        <v>905</v>
      </c>
      <c r="C670">
        <f t="shared" si="90"/>
        <v>2023</v>
      </c>
      <c r="D670" s="2" t="s">
        <v>14</v>
      </c>
      <c r="E670" s="3" t="s">
        <v>15</v>
      </c>
      <c r="F670" t="str">
        <f t="shared" si="91"/>
        <v>73</v>
      </c>
      <c r="G670" s="2" t="s">
        <v>908</v>
      </c>
      <c r="H670" t="str">
        <f t="shared" si="92"/>
        <v xml:space="preserve">STEEL </v>
      </c>
      <c r="I670" t="str" cm="1">
        <f t="array" ref="I670">IFERROR(INDEX(_xlfn.TEXTSPLIT(E670," "),1), "")</f>
        <v>73239990</v>
      </c>
      <c r="J670" t="s">
        <v>2798</v>
      </c>
      <c r="K670" t="str" cm="1">
        <f t="array" ref="K670">IF(ISERROR(SEARCH("QTY:", G670)), IF(ISERROR(SEARCH("TOTAL ", G670)), Raw [1]Data!N670, TRIM(MID(G670, SEARCH("TOTAL ", G670)+6, SEARCH(" ", G670&amp;" ", SEARCH("TOTAL ", G670)+6) - SEARCH("TOTAL ", G670) - 6))), TRIM(MID(G670, SEARCH("QTY:", G670)+4, SEARCH(" ", G670, SEARCH("QTY:", G670)+4) - SEARCH("QTY:", G670) - 4)))</f>
        <v>960</v>
      </c>
      <c r="M670" t="str">
        <f t="shared" si="93"/>
        <v>960</v>
      </c>
      <c r="N670">
        <f t="shared" si="94"/>
        <v>0</v>
      </c>
      <c r="O670" t="str" cm="1">
        <f t="array" ref="O670">IF(ISERROR(SEARCH("USD ", G670)), Raw [1]Data!S670, TRIM(MID(G670, SEARCH("USD ", G670)+4, SEARCH(" ", G670&amp;" ", SEARCH("USD ", G670)+4) - SEARCH("USD ", G670) - 4)))</f>
        <v>0.6160</v>
      </c>
      <c r="P670">
        <f t="shared" si="95"/>
        <v>591.36</v>
      </c>
      <c r="Q670" t="e" cm="1">
        <f t="array" ref="Q670">Raw [1]Data!P670</f>
        <v>#NAME?</v>
      </c>
      <c r="R670" t="e" cm="1">
        <f t="array" ref="R670">Raw [1]Data!Q670</f>
        <v>#NAME?</v>
      </c>
      <c r="S670" t="e" cm="1">
        <f t="array" ref="S670">Raw [1]Data!T670</f>
        <v>#NAME?</v>
      </c>
      <c r="T670" t="e">
        <f t="shared" si="96"/>
        <v>#NAME?</v>
      </c>
      <c r="U670" t="e">
        <f t="shared" si="97"/>
        <v>#NAME?</v>
      </c>
      <c r="V670" t="str">
        <f t="shared" si="98"/>
        <v>Other</v>
      </c>
    </row>
    <row r="671" spans="1:22">
      <c r="A671" s="5" t="s">
        <v>12</v>
      </c>
      <c r="B671" s="2" t="s">
        <v>909</v>
      </c>
      <c r="C671">
        <f t="shared" si="90"/>
        <v>2023</v>
      </c>
      <c r="D671" s="2" t="s">
        <v>14</v>
      </c>
      <c r="E671" s="3" t="s">
        <v>18</v>
      </c>
      <c r="F671" t="str">
        <f t="shared" si="91"/>
        <v>73</v>
      </c>
      <c r="G671" s="2" t="s">
        <v>910</v>
      </c>
      <c r="H671" t="str">
        <f t="shared" si="92"/>
        <v xml:space="preserve">STEEL </v>
      </c>
      <c r="I671" t="str" cm="1">
        <f t="array" ref="I671">IFERROR(INDEX(_xlfn.TEXTSPLIT(E671," "),1), "")</f>
        <v>73231000</v>
      </c>
      <c r="J671" t="s">
        <v>2795</v>
      </c>
      <c r="K671" t="str" cm="1">
        <f t="array" ref="K671">IF(ISERROR(SEARCH("QTY:", G671)), IF(ISERROR(SEARCH("TOTAL ", G671)), Raw [1]Data!N671, TRIM(MID(G671, SEARCH("TOTAL ", G671)+6, SEARCH(" ", G671&amp;" ", SEARCH("TOTAL ", G671)+6) - SEARCH("TOTAL ", G671) - 6))), TRIM(MID(G671, SEARCH("QTY:", G671)+4, SEARCH(" ", G671, SEARCH("QTY:", G671)+4) - SEARCH("QTY:", G671) - 4)))</f>
        <v>99000</v>
      </c>
      <c r="M671" t="str">
        <f t="shared" si="93"/>
        <v>99000</v>
      </c>
      <c r="N671">
        <f t="shared" si="94"/>
        <v>0</v>
      </c>
      <c r="O671" t="e" cm="1">
        <f t="array" ref="O671">IF(ISERROR(SEARCH("USD ", G671)), Raw [1]Data!S671, TRIM(MID(G671, SEARCH("USD ", G671)+4, SEARCH(" ", G671&amp;" ", SEARCH("USD ", G671)+4) - SEARCH("USD ", G671) - 4)))</f>
        <v>#NAME?</v>
      </c>
      <c r="P671" t="e">
        <f t="shared" si="95"/>
        <v>#NAME?</v>
      </c>
      <c r="Q671" t="e" cm="1">
        <f t="array" ref="Q671">Raw [1]Data!P671</f>
        <v>#NAME?</v>
      </c>
      <c r="R671" t="e" cm="1">
        <f t="array" ref="R671">Raw [1]Data!Q671</f>
        <v>#NAME?</v>
      </c>
      <c r="S671" t="e" cm="1">
        <f t="array" ref="S671">Raw [1]Data!T671</f>
        <v>#NAME?</v>
      </c>
      <c r="T671" t="e">
        <f t="shared" si="96"/>
        <v>#NAME?</v>
      </c>
      <c r="U671" t="e">
        <f t="shared" si="97"/>
        <v>#NAME?</v>
      </c>
      <c r="V671" t="str">
        <f t="shared" si="98"/>
        <v>Other</v>
      </c>
    </row>
    <row r="672" spans="1:22">
      <c r="A672" s="5" t="s">
        <v>12</v>
      </c>
      <c r="B672" s="2" t="s">
        <v>911</v>
      </c>
      <c r="C672">
        <f t="shared" si="90"/>
        <v>2023</v>
      </c>
      <c r="D672" s="2" t="s">
        <v>14</v>
      </c>
      <c r="E672" s="3" t="s">
        <v>15</v>
      </c>
      <c r="F672" t="str">
        <f t="shared" si="91"/>
        <v>73</v>
      </c>
      <c r="G672" s="2" t="s">
        <v>912</v>
      </c>
      <c r="H672" t="str">
        <f t="shared" si="92"/>
        <v xml:space="preserve">STEEL </v>
      </c>
      <c r="I672" t="str" cm="1">
        <f t="array" ref="I672">IFERROR(INDEX(_xlfn.TEXTSPLIT(E672," "),1), "")</f>
        <v>73239990</v>
      </c>
      <c r="J672" t="s">
        <v>2835</v>
      </c>
      <c r="K672" t="str" cm="1">
        <f t="array" ref="K672">IF(ISERROR(SEARCH("QTY:", G672)), IF(ISERROR(SEARCH("TOTAL ", G672)), Raw [1]Data!N672, TRIM(MID(G672, SEARCH("TOTAL ", G672)+6, SEARCH(" ", G672&amp;" ", SEARCH("TOTAL ", G672)+6) - SEARCH("TOTAL ", G672) - 6))), TRIM(MID(G672, SEARCH("QTY:", G672)+4, SEARCH(" ", G672, SEARCH("QTY:", G672)+4) - SEARCH("QTY:", G672) - 4)))</f>
        <v>102000</v>
      </c>
      <c r="M672" t="str">
        <f t="shared" si="93"/>
        <v>102000</v>
      </c>
      <c r="N672">
        <f t="shared" si="94"/>
        <v>0</v>
      </c>
      <c r="O672" t="str" cm="1">
        <f t="array" ref="O672">IF(ISERROR(SEARCH("USD ", G672)), Raw [1]Data!S672, TRIM(MID(G672, SEARCH("USD ", G672)+4, SEARCH(" ", G672&amp;" ", SEARCH("USD ", G672)+4) - SEARCH("USD ", G672) - 4)))</f>
        <v>1.55</v>
      </c>
      <c r="P672">
        <f t="shared" si="95"/>
        <v>158100</v>
      </c>
      <c r="Q672" t="e" cm="1">
        <f t="array" ref="Q672">Raw [1]Data!P672</f>
        <v>#NAME?</v>
      </c>
      <c r="R672" t="e" cm="1">
        <f t="array" ref="R672">Raw [1]Data!Q672</f>
        <v>#NAME?</v>
      </c>
      <c r="S672" t="e" cm="1">
        <f t="array" ref="S672">Raw [1]Data!T672</f>
        <v>#NAME?</v>
      </c>
      <c r="T672" t="e">
        <f t="shared" si="96"/>
        <v>#NAME?</v>
      </c>
      <c r="U672" t="e">
        <f t="shared" si="97"/>
        <v>#NAME?</v>
      </c>
      <c r="V672" t="str">
        <f t="shared" si="98"/>
        <v>Other</v>
      </c>
    </row>
    <row r="673" spans="1:22">
      <c r="A673" s="5" t="s">
        <v>12</v>
      </c>
      <c r="B673" s="2" t="s">
        <v>911</v>
      </c>
      <c r="C673">
        <f t="shared" si="90"/>
        <v>2023</v>
      </c>
      <c r="D673" s="2" t="s">
        <v>14</v>
      </c>
      <c r="E673" s="3" t="s">
        <v>15</v>
      </c>
      <c r="F673" t="str">
        <f t="shared" si="91"/>
        <v>73</v>
      </c>
      <c r="G673" s="2" t="s">
        <v>913</v>
      </c>
      <c r="H673" t="str">
        <f t="shared" si="92"/>
        <v xml:space="preserve">STEEL </v>
      </c>
      <c r="I673" t="str" cm="1">
        <f t="array" ref="I673">IFERROR(INDEX(_xlfn.TEXTSPLIT(E673," "),1), "")</f>
        <v>73239990</v>
      </c>
      <c r="J673" t="s">
        <v>2835</v>
      </c>
      <c r="K673" t="str" cm="1">
        <f t="array" ref="K673">IF(ISERROR(SEARCH("QTY:", G673)), IF(ISERROR(SEARCH("TOTAL ", G673)), Raw [1]Data!N673, TRIM(MID(G673, SEARCH("TOTAL ", G673)+6, SEARCH(" ", G673&amp;" ", SEARCH("TOTAL ", G673)+6) - SEARCH("TOTAL ", G673) - 6))), TRIM(MID(G673, SEARCH("QTY:", G673)+4, SEARCH(" ", G673, SEARCH("QTY:", G673)+4) - SEARCH("QTY:", G673) - 4)))</f>
        <v>55200</v>
      </c>
      <c r="M673" t="str">
        <f t="shared" si="93"/>
        <v>55200</v>
      </c>
      <c r="N673">
        <f t="shared" si="94"/>
        <v>0</v>
      </c>
      <c r="O673" t="str" cm="1">
        <f t="array" ref="O673">IF(ISERROR(SEARCH("USD ", G673)), Raw [1]Data!S673, TRIM(MID(G673, SEARCH("USD ", G673)+4, SEARCH(" ", G673&amp;" ", SEARCH("USD ", G673)+4) - SEARCH("USD ", G673) - 4)))</f>
        <v>0.94</v>
      </c>
      <c r="P673">
        <f t="shared" si="95"/>
        <v>51888</v>
      </c>
      <c r="Q673" t="e" cm="1">
        <f t="array" ref="Q673">Raw [1]Data!P673</f>
        <v>#NAME?</v>
      </c>
      <c r="R673" t="e" cm="1">
        <f t="array" ref="R673">Raw [1]Data!Q673</f>
        <v>#NAME?</v>
      </c>
      <c r="S673" t="e" cm="1">
        <f t="array" ref="S673">Raw [1]Data!T673</f>
        <v>#NAME?</v>
      </c>
      <c r="T673" t="e">
        <f t="shared" si="96"/>
        <v>#NAME?</v>
      </c>
      <c r="U673" t="e">
        <f t="shared" si="97"/>
        <v>#NAME?</v>
      </c>
      <c r="V673" t="str">
        <f t="shared" si="98"/>
        <v>Other</v>
      </c>
    </row>
    <row r="674" spans="1:22">
      <c r="A674" s="5" t="s">
        <v>12</v>
      </c>
      <c r="B674" s="2" t="s">
        <v>911</v>
      </c>
      <c r="C674">
        <f t="shared" si="90"/>
        <v>2023</v>
      </c>
      <c r="D674" s="2" t="s">
        <v>14</v>
      </c>
      <c r="E674" s="3" t="s">
        <v>15</v>
      </c>
      <c r="F674" t="str">
        <f t="shared" si="91"/>
        <v>73</v>
      </c>
      <c r="G674" s="2" t="s">
        <v>914</v>
      </c>
      <c r="H674" t="str">
        <f t="shared" si="92"/>
        <v xml:space="preserve">STEEL </v>
      </c>
      <c r="I674" t="str" cm="1">
        <f t="array" ref="I674">IFERROR(INDEX(_xlfn.TEXTSPLIT(E674," "),1), "")</f>
        <v>73239990</v>
      </c>
      <c r="J674" t="s">
        <v>2835</v>
      </c>
      <c r="K674" t="str" cm="1">
        <f t="array" ref="K674">IF(ISERROR(SEARCH("QTY:", G674)), IF(ISERROR(SEARCH("TOTAL ", G674)), Raw [1]Data!N674, TRIM(MID(G674, SEARCH("TOTAL ", G674)+6, SEARCH(" ", G674&amp;" ", SEARCH("TOTAL ", G674)+6) - SEARCH("TOTAL ", G674) - 6))), TRIM(MID(G674, SEARCH("QTY:", G674)+4, SEARCH(" ", G674, SEARCH("QTY:", G674)+4) - SEARCH("QTY:", G674) - 4)))</f>
        <v>21888</v>
      </c>
      <c r="M674" t="str">
        <f t="shared" si="93"/>
        <v>21888</v>
      </c>
      <c r="N674">
        <f t="shared" si="94"/>
        <v>0</v>
      </c>
      <c r="O674" t="str" cm="1">
        <f t="array" ref="O674">IF(ISERROR(SEARCH("USD ", G674)), Raw [1]Data!S674, TRIM(MID(G674, SEARCH("USD ", G674)+4, SEARCH(" ", G674&amp;" ", SEARCH("USD ", G674)+4) - SEARCH("USD ", G674) - 4)))</f>
        <v>2.50</v>
      </c>
      <c r="P674">
        <f t="shared" si="95"/>
        <v>54720</v>
      </c>
      <c r="Q674" t="e" cm="1">
        <f t="array" ref="Q674">Raw [1]Data!P674</f>
        <v>#NAME?</v>
      </c>
      <c r="R674" t="e" cm="1">
        <f t="array" ref="R674">Raw [1]Data!Q674</f>
        <v>#NAME?</v>
      </c>
      <c r="S674" t="e" cm="1">
        <f t="array" ref="S674">Raw [1]Data!T674</f>
        <v>#NAME?</v>
      </c>
      <c r="T674" t="e">
        <f t="shared" si="96"/>
        <v>#NAME?</v>
      </c>
      <c r="U674" t="e">
        <f t="shared" si="97"/>
        <v>#NAME?</v>
      </c>
      <c r="V674" t="str">
        <f t="shared" si="98"/>
        <v>Other</v>
      </c>
    </row>
    <row r="675" spans="1:22">
      <c r="A675" s="5" t="s">
        <v>12</v>
      </c>
      <c r="B675" s="2" t="s">
        <v>911</v>
      </c>
      <c r="C675">
        <f t="shared" si="90"/>
        <v>2023</v>
      </c>
      <c r="D675" s="2" t="s">
        <v>14</v>
      </c>
      <c r="E675" s="3" t="s">
        <v>15</v>
      </c>
      <c r="F675" t="str">
        <f t="shared" si="91"/>
        <v>73</v>
      </c>
      <c r="G675" s="2" t="s">
        <v>915</v>
      </c>
      <c r="H675" t="str">
        <f t="shared" si="92"/>
        <v xml:space="preserve">STEEL </v>
      </c>
      <c r="I675" t="str" cm="1">
        <f t="array" ref="I675">IFERROR(INDEX(_xlfn.TEXTSPLIT(E675," "),1), "")</f>
        <v>73239990</v>
      </c>
      <c r="J675" t="s">
        <v>2835</v>
      </c>
      <c r="K675" t="str" cm="1">
        <f t="array" ref="K675">IF(ISERROR(SEARCH("QTY:", G675)), IF(ISERROR(SEARCH("TOTAL ", G675)), Raw [1]Data!N675, TRIM(MID(G675, SEARCH("TOTAL ", G675)+6, SEARCH(" ", G675&amp;" ", SEARCH("TOTAL ", G675)+6) - SEARCH("TOTAL ", G675) - 6))), TRIM(MID(G675, SEARCH("QTY:", G675)+4, SEARCH(" ", G675, SEARCH("QTY:", G675)+4) - SEARCH("QTY:", G675) - 4)))</f>
        <v>40800</v>
      </c>
      <c r="M675" t="str">
        <f t="shared" si="93"/>
        <v>40800</v>
      </c>
      <c r="N675">
        <f t="shared" si="94"/>
        <v>0</v>
      </c>
      <c r="O675" t="str" cm="1">
        <f t="array" ref="O675">IF(ISERROR(SEARCH("USD ", G675)), Raw [1]Data!S675, TRIM(MID(G675, SEARCH("USD ", G675)+4, SEARCH(" ", G675&amp;" ", SEARCH("USD ", G675)+4) - SEARCH("USD ", G675) - 4)))</f>
        <v>1.0838</v>
      </c>
      <c r="P675">
        <f t="shared" si="95"/>
        <v>44219.040000000001</v>
      </c>
      <c r="Q675" t="e" cm="1">
        <f t="array" ref="Q675">Raw [1]Data!P675</f>
        <v>#NAME?</v>
      </c>
      <c r="R675" t="e" cm="1">
        <f t="array" ref="R675">Raw [1]Data!Q675</f>
        <v>#NAME?</v>
      </c>
      <c r="S675" t="e" cm="1">
        <f t="array" ref="S675">Raw [1]Data!T675</f>
        <v>#NAME?</v>
      </c>
      <c r="T675" t="e">
        <f t="shared" si="96"/>
        <v>#NAME?</v>
      </c>
      <c r="U675" t="e">
        <f t="shared" si="97"/>
        <v>#NAME?</v>
      </c>
      <c r="V675" t="str">
        <f t="shared" si="98"/>
        <v>Other</v>
      </c>
    </row>
    <row r="676" spans="1:22">
      <c r="A676" s="5" t="s">
        <v>12</v>
      </c>
      <c r="B676" s="2" t="s">
        <v>911</v>
      </c>
      <c r="C676">
        <f t="shared" si="90"/>
        <v>2023</v>
      </c>
      <c r="D676" s="2" t="s">
        <v>14</v>
      </c>
      <c r="E676" s="3" t="s">
        <v>15</v>
      </c>
      <c r="F676" t="str">
        <f t="shared" si="91"/>
        <v>73</v>
      </c>
      <c r="G676" s="2" t="s">
        <v>916</v>
      </c>
      <c r="H676" t="str">
        <f t="shared" si="92"/>
        <v xml:space="preserve">STEEL </v>
      </c>
      <c r="I676" t="str" cm="1">
        <f t="array" ref="I676">IFERROR(INDEX(_xlfn.TEXTSPLIT(E676," "),1), "")</f>
        <v>73239990</v>
      </c>
      <c r="J676" t="s">
        <v>2903</v>
      </c>
      <c r="K676" t="str" cm="1">
        <f t="array" ref="K676">IF(ISERROR(SEARCH("QTY:", G676)), IF(ISERROR(SEARCH("TOTAL ", G676)), Raw [1]Data!N676, TRIM(MID(G676, SEARCH("TOTAL ", G676)+6, SEARCH(" ", G676&amp;" ", SEARCH("TOTAL ", G676)+6) - SEARCH("TOTAL ", G676) - 6))), TRIM(MID(G676, SEARCH("QTY:", G676)+4, SEARCH(" ", G676, SEARCH("QTY:", G676)+4) - SEARCH("QTY:", G676) - 4)))</f>
        <v>92952</v>
      </c>
      <c r="M676" t="str">
        <f t="shared" si="93"/>
        <v>92952</v>
      </c>
      <c r="N676">
        <f t="shared" si="94"/>
        <v>0</v>
      </c>
      <c r="O676" t="str" cm="1">
        <f t="array" ref="O676">IF(ISERROR(SEARCH("USD ", G676)), Raw [1]Data!S676, TRIM(MID(G676, SEARCH("USD ", G676)+4, SEARCH(" ", G676&amp;" ", SEARCH("USD ", G676)+4) - SEARCH("USD ", G676) - 4)))</f>
        <v>0.2947</v>
      </c>
      <c r="P676">
        <f t="shared" si="95"/>
        <v>27392.954400000002</v>
      </c>
      <c r="Q676" t="e" cm="1">
        <f t="array" ref="Q676">Raw [1]Data!P676</f>
        <v>#NAME?</v>
      </c>
      <c r="R676" t="e" cm="1">
        <f t="array" ref="R676">Raw [1]Data!Q676</f>
        <v>#NAME?</v>
      </c>
      <c r="S676" t="e" cm="1">
        <f t="array" ref="S676">Raw [1]Data!T676</f>
        <v>#NAME?</v>
      </c>
      <c r="T676" t="e">
        <f t="shared" si="96"/>
        <v>#NAME?</v>
      </c>
      <c r="U676" t="e">
        <f t="shared" si="97"/>
        <v>#NAME?</v>
      </c>
      <c r="V676" t="str">
        <f t="shared" si="98"/>
        <v>Other</v>
      </c>
    </row>
    <row r="677" spans="1:22">
      <c r="A677" s="5" t="s">
        <v>12</v>
      </c>
      <c r="B677" s="2" t="s">
        <v>911</v>
      </c>
      <c r="C677">
        <f t="shared" si="90"/>
        <v>2023</v>
      </c>
      <c r="D677" s="2" t="s">
        <v>14</v>
      </c>
      <c r="E677" s="3" t="s">
        <v>15</v>
      </c>
      <c r="F677" t="str">
        <f t="shared" si="91"/>
        <v>73</v>
      </c>
      <c r="G677" s="2" t="s">
        <v>917</v>
      </c>
      <c r="H677" t="str">
        <f t="shared" si="92"/>
        <v xml:space="preserve">STEEL </v>
      </c>
      <c r="I677" t="str" cm="1">
        <f t="array" ref="I677">IFERROR(INDEX(_xlfn.TEXTSPLIT(E677," "),1), "")</f>
        <v>73239990</v>
      </c>
      <c r="J677" t="s">
        <v>2835</v>
      </c>
      <c r="K677" t="str" cm="1">
        <f t="array" ref="K677">IF(ISERROR(SEARCH("QTY:", G677)), IF(ISERROR(SEARCH("TOTAL ", G677)), Raw [1]Data!N677, TRIM(MID(G677, SEARCH("TOTAL ", G677)+6, SEARCH(" ", G677&amp;" ", SEARCH("TOTAL ", G677)+6) - SEARCH("TOTAL ", G677) - 6))), TRIM(MID(G677, SEARCH("QTY:", G677)+4, SEARCH(" ", G677, SEARCH("QTY:", G677)+4) - SEARCH("QTY:", G677) - 4)))</f>
        <v>1032</v>
      </c>
      <c r="M677" t="str">
        <f t="shared" si="93"/>
        <v>1032</v>
      </c>
      <c r="N677">
        <f t="shared" si="94"/>
        <v>0</v>
      </c>
      <c r="O677" t="str" cm="1">
        <f t="array" ref="O677">IF(ISERROR(SEARCH("USD ", G677)), Raw [1]Data!S677, TRIM(MID(G677, SEARCH("USD ", G677)+4, SEARCH(" ", G677&amp;" ", SEARCH("USD ", G677)+4) - SEARCH("USD ", G677) - 4)))</f>
        <v>1.50</v>
      </c>
      <c r="P677">
        <f t="shared" si="95"/>
        <v>1548</v>
      </c>
      <c r="Q677" t="e" cm="1">
        <f t="array" ref="Q677">Raw [1]Data!P677</f>
        <v>#NAME?</v>
      </c>
      <c r="R677" t="e" cm="1">
        <f t="array" ref="R677">Raw [1]Data!Q677</f>
        <v>#NAME?</v>
      </c>
      <c r="S677" t="e" cm="1">
        <f t="array" ref="S677">Raw [1]Data!T677</f>
        <v>#NAME?</v>
      </c>
      <c r="T677" t="e">
        <f t="shared" si="96"/>
        <v>#NAME?</v>
      </c>
      <c r="U677" t="e">
        <f t="shared" si="97"/>
        <v>#NAME?</v>
      </c>
      <c r="V677" t="str">
        <f t="shared" si="98"/>
        <v>Other</v>
      </c>
    </row>
    <row r="678" spans="1:22">
      <c r="A678" s="5" t="s">
        <v>12</v>
      </c>
      <c r="B678" s="2" t="s">
        <v>911</v>
      </c>
      <c r="C678">
        <f t="shared" si="90"/>
        <v>2023</v>
      </c>
      <c r="D678" s="2" t="s">
        <v>14</v>
      </c>
      <c r="E678" s="3" t="s">
        <v>15</v>
      </c>
      <c r="F678" t="str">
        <f t="shared" si="91"/>
        <v>73</v>
      </c>
      <c r="G678" s="2" t="s">
        <v>918</v>
      </c>
      <c r="H678" t="str">
        <f t="shared" si="92"/>
        <v xml:space="preserve">STEEL </v>
      </c>
      <c r="I678" t="str" cm="1">
        <f t="array" ref="I678">IFERROR(INDEX(_xlfn.TEXTSPLIT(E678," "),1), "")</f>
        <v>73239990</v>
      </c>
      <c r="J678" t="s">
        <v>2835</v>
      </c>
      <c r="K678" t="str" cm="1">
        <f t="array" ref="K678">IF(ISERROR(SEARCH("QTY:", G678)), IF(ISERROR(SEARCH("TOTAL ", G678)), Raw [1]Data!N678, TRIM(MID(G678, SEARCH("TOTAL ", G678)+6, SEARCH(" ", G678&amp;" ", SEARCH("TOTAL ", G678)+6) - SEARCH("TOTAL ", G678) - 6))), TRIM(MID(G678, SEARCH("QTY:", G678)+4, SEARCH(" ", G678, SEARCH("QTY:", G678)+4) - SEARCH("QTY:", G678) - 4)))</f>
        <v>51840</v>
      </c>
      <c r="M678" t="str">
        <f t="shared" si="93"/>
        <v>51840</v>
      </c>
      <c r="N678">
        <f t="shared" si="94"/>
        <v>0</v>
      </c>
      <c r="O678" t="str" cm="1">
        <f t="array" ref="O678">IF(ISERROR(SEARCH("USD ", G678)), Raw [1]Data!S678, TRIM(MID(G678, SEARCH("USD ", G678)+4, SEARCH(" ", G678&amp;" ", SEARCH("USD ", G678)+4) - SEARCH("USD ", G678) - 4)))</f>
        <v>0.60</v>
      </c>
      <c r="P678">
        <f t="shared" si="95"/>
        <v>31104</v>
      </c>
      <c r="Q678" t="e" cm="1">
        <f t="array" ref="Q678">Raw [1]Data!P678</f>
        <v>#NAME?</v>
      </c>
      <c r="R678" t="e" cm="1">
        <f t="array" ref="R678">Raw [1]Data!Q678</f>
        <v>#NAME?</v>
      </c>
      <c r="S678" t="e" cm="1">
        <f t="array" ref="S678">Raw [1]Data!T678</f>
        <v>#NAME?</v>
      </c>
      <c r="T678" t="e">
        <f t="shared" si="96"/>
        <v>#NAME?</v>
      </c>
      <c r="U678" t="e">
        <f t="shared" si="97"/>
        <v>#NAME?</v>
      </c>
      <c r="V678" t="str">
        <f t="shared" si="98"/>
        <v>Other</v>
      </c>
    </row>
    <row r="679" spans="1:22">
      <c r="A679" s="5" t="s">
        <v>12</v>
      </c>
      <c r="B679" s="2" t="s">
        <v>911</v>
      </c>
      <c r="C679">
        <f t="shared" si="90"/>
        <v>2023</v>
      </c>
      <c r="D679" s="2" t="s">
        <v>14</v>
      </c>
      <c r="E679" s="3" t="s">
        <v>15</v>
      </c>
      <c r="F679" t="str">
        <f t="shared" si="91"/>
        <v>73</v>
      </c>
      <c r="G679" s="2" t="s">
        <v>919</v>
      </c>
      <c r="H679" t="str">
        <f t="shared" si="92"/>
        <v xml:space="preserve">STEEL </v>
      </c>
      <c r="I679" t="str" cm="1">
        <f t="array" ref="I679">IFERROR(INDEX(_xlfn.TEXTSPLIT(E679," "),1), "")</f>
        <v>73239990</v>
      </c>
      <c r="J679" t="s">
        <v>2835</v>
      </c>
      <c r="K679" t="str" cm="1">
        <f t="array" ref="K679">IF(ISERROR(SEARCH("QTY:", G679)), IF(ISERROR(SEARCH("TOTAL ", G679)), Raw [1]Data!N679, TRIM(MID(G679, SEARCH("TOTAL ", G679)+6, SEARCH(" ", G679&amp;" ", SEARCH("TOTAL ", G679)+6) - SEARCH("TOTAL ", G679) - 6))), TRIM(MID(G679, SEARCH("QTY:", G679)+4, SEARCH(" ", G679, SEARCH("QTY:", G679)+4) - SEARCH("QTY:", G679) - 4)))</f>
        <v>51360</v>
      </c>
      <c r="M679" t="str">
        <f t="shared" si="93"/>
        <v>51360</v>
      </c>
      <c r="N679">
        <f t="shared" si="94"/>
        <v>0</v>
      </c>
      <c r="O679" t="e" cm="1">
        <f t="array" ref="O679">IF(ISERROR(SEARCH("USD ", G679)), Raw [1]Data!S679, TRIM(MID(G679, SEARCH("USD ", G679)+4, SEARCH(" ", G679&amp;" ", SEARCH("USD ", G679)+4) - SEARCH("USD ", G679) - 4)))</f>
        <v>#NAME?</v>
      </c>
      <c r="P679" t="e">
        <f t="shared" si="95"/>
        <v>#NAME?</v>
      </c>
      <c r="Q679" t="e" cm="1">
        <f t="array" ref="Q679">Raw [1]Data!P679</f>
        <v>#NAME?</v>
      </c>
      <c r="R679" t="e" cm="1">
        <f t="array" ref="R679">Raw [1]Data!Q679</f>
        <v>#NAME?</v>
      </c>
      <c r="S679" t="e" cm="1">
        <f t="array" ref="S679">Raw [1]Data!T679</f>
        <v>#NAME?</v>
      </c>
      <c r="T679" t="e">
        <f t="shared" si="96"/>
        <v>#NAME?</v>
      </c>
      <c r="U679" t="e">
        <f t="shared" si="97"/>
        <v>#NAME?</v>
      </c>
      <c r="V679" t="str">
        <f t="shared" si="98"/>
        <v>Other</v>
      </c>
    </row>
    <row r="680" spans="1:22">
      <c r="A680" s="5" t="s">
        <v>12</v>
      </c>
      <c r="B680" s="2" t="s">
        <v>911</v>
      </c>
      <c r="C680">
        <f t="shared" si="90"/>
        <v>2023</v>
      </c>
      <c r="D680" s="2" t="s">
        <v>14</v>
      </c>
      <c r="E680" s="3" t="s">
        <v>15</v>
      </c>
      <c r="F680" t="str">
        <f t="shared" si="91"/>
        <v>73</v>
      </c>
      <c r="G680" s="2" t="s">
        <v>920</v>
      </c>
      <c r="H680" t="str">
        <f t="shared" si="92"/>
        <v xml:space="preserve">STEEL </v>
      </c>
      <c r="I680" t="str" cm="1">
        <f t="array" ref="I680">IFERROR(INDEX(_xlfn.TEXTSPLIT(E680," "),1), "")</f>
        <v>73239990</v>
      </c>
      <c r="J680" t="s">
        <v>2835</v>
      </c>
      <c r="K680" t="str" cm="1">
        <f t="array" ref="K680">IF(ISERROR(SEARCH("QTY:", G680)), IF(ISERROR(SEARCH("TOTAL ", G680)), Raw [1]Data!N680, TRIM(MID(G680, SEARCH("TOTAL ", G680)+6, SEARCH(" ", G680&amp;" ", SEARCH("TOTAL ", G680)+6) - SEARCH("TOTAL ", G680) - 6))), TRIM(MID(G680, SEARCH("QTY:", G680)+4, SEARCH(" ", G680, SEARCH("QTY:", G680)+4) - SEARCH("QTY:", G680) - 4)))</f>
        <v>28980</v>
      </c>
      <c r="M680" t="str">
        <f t="shared" si="93"/>
        <v>28980</v>
      </c>
      <c r="N680">
        <f t="shared" si="94"/>
        <v>0</v>
      </c>
      <c r="O680" t="str" cm="1">
        <f t="array" ref="O680">IF(ISERROR(SEARCH("USD ", G680)), Raw [1]Data!S680, TRIM(MID(G680, SEARCH("USD ", G680)+4, SEARCH(" ", G680&amp;" ", SEARCH("USD ", G680)+4) - SEARCH("USD ", G680) - 4)))</f>
        <v>0.76</v>
      </c>
      <c r="P680">
        <f t="shared" si="95"/>
        <v>22024.799999999999</v>
      </c>
      <c r="Q680" t="e" cm="1">
        <f t="array" ref="Q680">Raw [1]Data!P680</f>
        <v>#NAME?</v>
      </c>
      <c r="R680" t="e" cm="1">
        <f t="array" ref="R680">Raw [1]Data!Q680</f>
        <v>#NAME?</v>
      </c>
      <c r="S680" t="e" cm="1">
        <f t="array" ref="S680">Raw [1]Data!T680</f>
        <v>#NAME?</v>
      </c>
      <c r="T680" t="e">
        <f t="shared" si="96"/>
        <v>#NAME?</v>
      </c>
      <c r="U680" t="e">
        <f t="shared" si="97"/>
        <v>#NAME?</v>
      </c>
      <c r="V680" t="str">
        <f t="shared" si="98"/>
        <v>Other</v>
      </c>
    </row>
    <row r="681" spans="1:22">
      <c r="A681" s="5" t="s">
        <v>12</v>
      </c>
      <c r="B681" s="2" t="s">
        <v>911</v>
      </c>
      <c r="C681">
        <f t="shared" si="90"/>
        <v>2023</v>
      </c>
      <c r="D681" s="2" t="s">
        <v>14</v>
      </c>
      <c r="E681" s="3" t="s">
        <v>15</v>
      </c>
      <c r="F681" t="str">
        <f t="shared" si="91"/>
        <v>73</v>
      </c>
      <c r="G681" s="2" t="s">
        <v>921</v>
      </c>
      <c r="H681" t="str">
        <f t="shared" si="92"/>
        <v xml:space="preserve">STEEL </v>
      </c>
      <c r="I681" t="str" cm="1">
        <f t="array" ref="I681">IFERROR(INDEX(_xlfn.TEXTSPLIT(E681," "),1), "")</f>
        <v>73239990</v>
      </c>
      <c r="J681" t="s">
        <v>2835</v>
      </c>
      <c r="K681" t="str" cm="1">
        <f t="array" ref="K681">IF(ISERROR(SEARCH("QTY:", G681)), IF(ISERROR(SEARCH("TOTAL ", G681)), Raw [1]Data!N681, TRIM(MID(G681, SEARCH("TOTAL ", G681)+6, SEARCH(" ", G681&amp;" ", SEARCH("TOTAL ", G681)+6) - SEARCH("TOTAL ", G681) - 6))), TRIM(MID(G681, SEARCH("QTY:", G681)+4, SEARCH(" ", G681, SEARCH("QTY:", G681)+4) - SEARCH("QTY:", G681) - 4)))</f>
        <v>76800</v>
      </c>
      <c r="M681" t="str">
        <f t="shared" si="93"/>
        <v>76800</v>
      </c>
      <c r="N681">
        <f t="shared" si="94"/>
        <v>0</v>
      </c>
      <c r="O681" t="str" cm="1">
        <f t="array" ref="O681">IF(ISERROR(SEARCH("USD ", G681)), Raw [1]Data!S681, TRIM(MID(G681, SEARCH("USD ", G681)+4, SEARCH(" ", G681&amp;" ", SEARCH("USD ", G681)+4) - SEARCH("USD ", G681) - 4)))</f>
        <v>1.66</v>
      </c>
      <c r="P681">
        <f t="shared" si="95"/>
        <v>127488</v>
      </c>
      <c r="Q681" t="e" cm="1">
        <f t="array" ref="Q681">Raw [1]Data!P681</f>
        <v>#NAME?</v>
      </c>
      <c r="R681" t="e" cm="1">
        <f t="array" ref="R681">Raw [1]Data!Q681</f>
        <v>#NAME?</v>
      </c>
      <c r="S681" t="e" cm="1">
        <f t="array" ref="S681">Raw [1]Data!T681</f>
        <v>#NAME?</v>
      </c>
      <c r="T681" t="e">
        <f t="shared" si="96"/>
        <v>#NAME?</v>
      </c>
      <c r="U681" t="e">
        <f t="shared" si="97"/>
        <v>#NAME?</v>
      </c>
      <c r="V681" t="str">
        <f t="shared" si="98"/>
        <v>Other</v>
      </c>
    </row>
    <row r="682" spans="1:22">
      <c r="A682" s="5" t="s">
        <v>12</v>
      </c>
      <c r="B682" s="2" t="s">
        <v>922</v>
      </c>
      <c r="C682">
        <f t="shared" si="90"/>
        <v>2023</v>
      </c>
      <c r="D682" s="2" t="s">
        <v>14</v>
      </c>
      <c r="E682" s="3" t="s">
        <v>15</v>
      </c>
      <c r="F682" t="str">
        <f t="shared" si="91"/>
        <v>73</v>
      </c>
      <c r="G682" s="2" t="s">
        <v>923</v>
      </c>
      <c r="H682" t="str">
        <f t="shared" si="92"/>
        <v xml:space="preserve">STAINLESS </v>
      </c>
      <c r="I682" t="str" cm="1">
        <f t="array" ref="I682">IFERROR(INDEX(_xlfn.TEXTSPLIT(E682," "),1), "")</f>
        <v>73239990</v>
      </c>
      <c r="J682" t="s">
        <v>2904</v>
      </c>
      <c r="K682" t="str" cm="1">
        <f t="array" ref="K682">IF(ISERROR(SEARCH("QTY:", G682)), IF(ISERROR(SEARCH("TOTAL ", G682)), Raw [1]Data!N682, TRIM(MID(G682, SEARCH("TOTAL ", G682)+6, SEARCH(" ", G682&amp;" ", SEARCH("TOTAL ", G682)+6) - SEARCH("TOTAL ", G682) - 6))), TRIM(MID(G682, SEARCH("QTY:", G682)+4, SEARCH(" ", G682, SEARCH("QTY:", G682)+4) - SEARCH("QTY:", G682) - 4)))</f>
        <v>23976</v>
      </c>
      <c r="M682" t="str">
        <f t="shared" si="93"/>
        <v>23976</v>
      </c>
      <c r="N682">
        <f t="shared" si="94"/>
        <v>0</v>
      </c>
      <c r="O682" t="str" cm="1">
        <f t="array" ref="O682">IF(ISERROR(SEARCH("USD ", G682)), Raw [1]Data!S682, TRIM(MID(G682, SEARCH("USD ", G682)+4, SEARCH(" ", G682&amp;" ", SEARCH("USD ", G682)+4) - SEARCH("USD ", G682) - 4)))</f>
        <v>1.117</v>
      </c>
      <c r="P682">
        <f t="shared" si="95"/>
        <v>26781.191999999999</v>
      </c>
      <c r="Q682" t="e" cm="1">
        <f t="array" ref="Q682">Raw [1]Data!P682</f>
        <v>#NAME?</v>
      </c>
      <c r="R682" t="e" cm="1">
        <f t="array" ref="R682">Raw [1]Data!Q682</f>
        <v>#NAME?</v>
      </c>
      <c r="S682" t="e" cm="1">
        <f t="array" ref="S682">Raw [1]Data!T682</f>
        <v>#NAME?</v>
      </c>
      <c r="T682" t="e">
        <f t="shared" si="96"/>
        <v>#NAME?</v>
      </c>
      <c r="U682" t="e">
        <f t="shared" si="97"/>
        <v>#NAME?</v>
      </c>
      <c r="V682" t="str">
        <f t="shared" si="98"/>
        <v>Other</v>
      </c>
    </row>
    <row r="683" spans="1:22">
      <c r="A683" s="5" t="s">
        <v>12</v>
      </c>
      <c r="B683" s="2" t="s">
        <v>922</v>
      </c>
      <c r="C683">
        <f t="shared" si="90"/>
        <v>2023</v>
      </c>
      <c r="D683" s="2" t="s">
        <v>14</v>
      </c>
      <c r="E683" s="3" t="s">
        <v>15</v>
      </c>
      <c r="F683" t="str">
        <f t="shared" si="91"/>
        <v>73</v>
      </c>
      <c r="G683" s="2" t="s">
        <v>924</v>
      </c>
      <c r="H683" t="str">
        <f t="shared" si="92"/>
        <v xml:space="preserve">MILD </v>
      </c>
      <c r="I683" t="str" cm="1">
        <f t="array" ref="I683">IFERROR(INDEX(_xlfn.TEXTSPLIT(E683," "),1), "")</f>
        <v>73239990</v>
      </c>
      <c r="J683" t="s">
        <v>2835</v>
      </c>
      <c r="K683" t="e" cm="1">
        <f t="array" ref="K683">IF(ISERROR(SEARCH("QTY:", G683)), IF(ISERROR(SEARCH("TOTAL ", G683)), Raw [1]Data!N683, TRIM(MID(G683, SEARCH("TOTAL ", G683)+6, SEARCH(" ", G683&amp;" ", SEARCH("TOTAL ", G683)+6) - SEARCH("TOTAL ", G683) - 6))), TRIM(MID(G683, SEARCH("QTY:", G683)+4, SEARCH(" ", G683, SEARCH("QTY:", G683)+4) - SEARCH("QTY:", G683) - 4)))</f>
        <v>#NAME?</v>
      </c>
      <c r="M683" t="e">
        <f t="shared" si="93"/>
        <v>#NAME?</v>
      </c>
      <c r="N683">
        <f t="shared" si="94"/>
        <v>0</v>
      </c>
      <c r="O683" t="e" cm="1">
        <f t="array" ref="O683">IF(ISERROR(SEARCH("USD ", G683)), Raw [1]Data!S683, TRIM(MID(G683, SEARCH("USD ", G683)+4, SEARCH(" ", G683&amp;" ", SEARCH("USD ", G683)+4) - SEARCH("USD ", G683) - 4)))</f>
        <v>#NAME?</v>
      </c>
      <c r="P683" t="e">
        <f t="shared" si="95"/>
        <v>#NAME?</v>
      </c>
      <c r="Q683" t="e" cm="1">
        <f t="array" ref="Q683">Raw [1]Data!P683</f>
        <v>#NAME?</v>
      </c>
      <c r="R683" t="e" cm="1">
        <f t="array" ref="R683">Raw [1]Data!Q683</f>
        <v>#NAME?</v>
      </c>
      <c r="S683" t="e" cm="1">
        <f t="array" ref="S683">Raw [1]Data!T683</f>
        <v>#NAME?</v>
      </c>
      <c r="T683" t="e">
        <f t="shared" si="96"/>
        <v>#NAME?</v>
      </c>
      <c r="U683" t="e">
        <f t="shared" si="97"/>
        <v>#NAME?</v>
      </c>
      <c r="V683" t="str">
        <f t="shared" si="98"/>
        <v>Other</v>
      </c>
    </row>
    <row r="684" spans="1:22">
      <c r="A684" s="5" t="s">
        <v>12</v>
      </c>
      <c r="B684" s="2" t="s">
        <v>922</v>
      </c>
      <c r="C684">
        <f t="shared" si="90"/>
        <v>2023</v>
      </c>
      <c r="D684" s="2" t="s">
        <v>14</v>
      </c>
      <c r="E684" s="3" t="s">
        <v>15</v>
      </c>
      <c r="F684" t="str">
        <f t="shared" si="91"/>
        <v>73</v>
      </c>
      <c r="G684" s="2" t="s">
        <v>925</v>
      </c>
      <c r="H684" t="str">
        <f t="shared" si="92"/>
        <v xml:space="preserve">STAINLESS </v>
      </c>
      <c r="I684" t="str" cm="1">
        <f t="array" ref="I684">IFERROR(INDEX(_xlfn.TEXTSPLIT(E684," "),1), "")</f>
        <v>73239990</v>
      </c>
      <c r="J684" t="s">
        <v>2864</v>
      </c>
      <c r="K684" t="str" cm="1">
        <f t="array" ref="K684">IF(ISERROR(SEARCH("QTY:", G684)), IF(ISERROR(SEARCH("TOTAL ", G684)), Raw [1]Data!N684, TRIM(MID(G684, SEARCH("TOTAL ", G684)+6, SEARCH(" ", G684&amp;" ", SEARCH("TOTAL ", G684)+6) - SEARCH("TOTAL ", G684) - 6))), TRIM(MID(G684, SEARCH("QTY:", G684)+4, SEARCH(" ", G684, SEARCH("QTY:", G684)+4) - SEARCH("QTY:", G684) - 4)))</f>
        <v>21888</v>
      </c>
      <c r="M684" t="str">
        <f t="shared" si="93"/>
        <v>21888</v>
      </c>
      <c r="N684">
        <f t="shared" si="94"/>
        <v>0</v>
      </c>
      <c r="O684" t="str" cm="1">
        <f t="array" ref="O684">IF(ISERROR(SEARCH("USD ", G684)), Raw [1]Data!S684, TRIM(MID(G684, SEARCH("USD ", G684)+4, SEARCH(" ", G684&amp;" ", SEARCH("USD ", G684)+4) - SEARCH("USD ", G684) - 4)))</f>
        <v>1.110</v>
      </c>
      <c r="P684">
        <f t="shared" si="95"/>
        <v>24295.680000000004</v>
      </c>
      <c r="Q684" t="e" cm="1">
        <f t="array" ref="Q684">Raw [1]Data!P684</f>
        <v>#NAME?</v>
      </c>
      <c r="R684" t="e" cm="1">
        <f t="array" ref="R684">Raw [1]Data!Q684</f>
        <v>#NAME?</v>
      </c>
      <c r="S684" t="e" cm="1">
        <f t="array" ref="S684">Raw [1]Data!T684</f>
        <v>#NAME?</v>
      </c>
      <c r="T684" t="e">
        <f t="shared" si="96"/>
        <v>#NAME?</v>
      </c>
      <c r="U684" t="e">
        <f t="shared" si="97"/>
        <v>#NAME?</v>
      </c>
      <c r="V684" t="str">
        <f t="shared" si="98"/>
        <v>Other</v>
      </c>
    </row>
    <row r="685" spans="1:22">
      <c r="A685" s="5" t="s">
        <v>12</v>
      </c>
      <c r="B685" s="2" t="s">
        <v>926</v>
      </c>
      <c r="C685">
        <f t="shared" si="90"/>
        <v>2023</v>
      </c>
      <c r="D685" s="2" t="s">
        <v>14</v>
      </c>
      <c r="E685" s="3" t="s">
        <v>15</v>
      </c>
      <c r="F685" t="str">
        <f t="shared" si="91"/>
        <v>73</v>
      </c>
      <c r="G685" s="2" t="s">
        <v>927</v>
      </c>
      <c r="H685" t="str">
        <f t="shared" si="92"/>
        <v xml:space="preserve">STEEL </v>
      </c>
      <c r="I685" t="str" cm="1">
        <f t="array" ref="I685">IFERROR(INDEX(_xlfn.TEXTSPLIT(E685," "),1), "")</f>
        <v>73239990</v>
      </c>
      <c r="J685" t="s">
        <v>2835</v>
      </c>
      <c r="K685" t="str" cm="1">
        <f t="array" ref="K685">IF(ISERROR(SEARCH("QTY:", G685)), IF(ISERROR(SEARCH("TOTAL ", G685)), Raw [1]Data!N685, TRIM(MID(G685, SEARCH("TOTAL ", G685)+6, SEARCH(" ", G685&amp;" ", SEARCH("TOTAL ", G685)+6) - SEARCH("TOTAL ", G685) - 6))), TRIM(MID(G685, SEARCH("QTY:", G685)+4, SEARCH(" ", G685, SEARCH("QTY:", G685)+4) - SEARCH("QTY:", G685) - 4)))</f>
        <v>25680</v>
      </c>
      <c r="M685" t="str">
        <f t="shared" si="93"/>
        <v>25680</v>
      </c>
      <c r="N685">
        <f t="shared" si="94"/>
        <v>0</v>
      </c>
      <c r="O685" t="str" cm="1">
        <f t="array" ref="O685">IF(ISERROR(SEARCH("USD ", G685)), Raw [1]Data!S685, TRIM(MID(G685, SEARCH("USD ", G685)+4, SEARCH(" ", G685&amp;" ", SEARCH("USD ", G685)+4) - SEARCH("USD ", G685) - 4)))</f>
        <v>1.90</v>
      </c>
      <c r="P685">
        <f t="shared" si="95"/>
        <v>48792</v>
      </c>
      <c r="Q685" t="e" cm="1">
        <f t="array" ref="Q685">Raw [1]Data!P685</f>
        <v>#NAME?</v>
      </c>
      <c r="R685" t="e" cm="1">
        <f t="array" ref="R685">Raw [1]Data!Q685</f>
        <v>#NAME?</v>
      </c>
      <c r="S685" t="e" cm="1">
        <f t="array" ref="S685">Raw [1]Data!T685</f>
        <v>#NAME?</v>
      </c>
      <c r="T685" t="e">
        <f t="shared" si="96"/>
        <v>#NAME?</v>
      </c>
      <c r="U685" t="e">
        <f t="shared" si="97"/>
        <v>#NAME?</v>
      </c>
      <c r="V685" t="str">
        <f t="shared" si="98"/>
        <v>Other</v>
      </c>
    </row>
    <row r="686" spans="1:22">
      <c r="A686" s="5" t="s">
        <v>12</v>
      </c>
      <c r="B686" s="2" t="s">
        <v>926</v>
      </c>
      <c r="C686">
        <f t="shared" si="90"/>
        <v>2023</v>
      </c>
      <c r="D686" s="2" t="s">
        <v>14</v>
      </c>
      <c r="E686" s="3" t="s">
        <v>15</v>
      </c>
      <c r="F686" t="str">
        <f t="shared" si="91"/>
        <v>73</v>
      </c>
      <c r="G686" s="2" t="s">
        <v>928</v>
      </c>
      <c r="H686" t="str">
        <f t="shared" si="92"/>
        <v xml:space="preserve">STEEL </v>
      </c>
      <c r="I686" t="str" cm="1">
        <f t="array" ref="I686">IFERROR(INDEX(_xlfn.TEXTSPLIT(E686," "),1), "")</f>
        <v>73239990</v>
      </c>
      <c r="J686" t="s">
        <v>2835</v>
      </c>
      <c r="K686" t="str" cm="1">
        <f t="array" ref="K686">IF(ISERROR(SEARCH("QTY:", G686)), IF(ISERROR(SEARCH("TOTAL ", G686)), Raw [1]Data!N686, TRIM(MID(G686, SEARCH("TOTAL ", G686)+6, SEARCH(" ", G686&amp;" ", SEARCH("TOTAL ", G686)+6) - SEARCH("TOTAL ", G686) - 6))), TRIM(MID(G686, SEARCH("QTY:", G686)+4, SEARCH(" ", G686, SEARCH("QTY:", G686)+4) - SEARCH("QTY:", G686) - 4)))</f>
        <v>38400</v>
      </c>
      <c r="M686" t="str">
        <f t="shared" si="93"/>
        <v>38400</v>
      </c>
      <c r="N686">
        <f t="shared" si="94"/>
        <v>0</v>
      </c>
      <c r="O686" t="e" cm="1">
        <f t="array" ref="O686">IF(ISERROR(SEARCH("USD ", G686)), Raw [1]Data!S686, TRIM(MID(G686, SEARCH("USD ", G686)+4, SEARCH(" ", G686&amp;" ", SEARCH("USD ", G686)+4) - SEARCH("USD ", G686) - 4)))</f>
        <v>#NAME?</v>
      </c>
      <c r="P686" t="e">
        <f t="shared" si="95"/>
        <v>#NAME?</v>
      </c>
      <c r="Q686" t="e" cm="1">
        <f t="array" ref="Q686">Raw [1]Data!P686</f>
        <v>#NAME?</v>
      </c>
      <c r="R686" t="e" cm="1">
        <f t="array" ref="R686">Raw [1]Data!Q686</f>
        <v>#NAME?</v>
      </c>
      <c r="S686" t="e" cm="1">
        <f t="array" ref="S686">Raw [1]Data!T686</f>
        <v>#NAME?</v>
      </c>
      <c r="T686" t="e">
        <f t="shared" si="96"/>
        <v>#NAME?</v>
      </c>
      <c r="U686" t="e">
        <f t="shared" si="97"/>
        <v>#NAME?</v>
      </c>
      <c r="V686" t="str">
        <f t="shared" si="98"/>
        <v>Other</v>
      </c>
    </row>
    <row r="687" spans="1:22">
      <c r="A687" s="5" t="s">
        <v>12</v>
      </c>
      <c r="B687" s="2" t="s">
        <v>926</v>
      </c>
      <c r="C687">
        <f t="shared" si="90"/>
        <v>2023</v>
      </c>
      <c r="D687" s="2" t="s">
        <v>14</v>
      </c>
      <c r="E687" s="3" t="s">
        <v>15</v>
      </c>
      <c r="F687" t="str">
        <f t="shared" si="91"/>
        <v>73</v>
      </c>
      <c r="G687" s="2" t="s">
        <v>929</v>
      </c>
      <c r="H687" t="str">
        <f t="shared" si="92"/>
        <v xml:space="preserve">STEEL </v>
      </c>
      <c r="I687" t="str" cm="1">
        <f t="array" ref="I687">IFERROR(INDEX(_xlfn.TEXTSPLIT(E687," "),1), "")</f>
        <v>73239990</v>
      </c>
      <c r="J687" t="s">
        <v>2835</v>
      </c>
      <c r="K687" t="str" cm="1">
        <f t="array" ref="K687">IF(ISERROR(SEARCH("QTY:", G687)), IF(ISERROR(SEARCH("TOTAL ", G687)), Raw [1]Data!N687, TRIM(MID(G687, SEARCH("TOTAL ", G687)+6, SEARCH(" ", G687&amp;" ", SEARCH("TOTAL ", G687)+6) - SEARCH("TOTAL ", G687) - 6))), TRIM(MID(G687, SEARCH("QTY:", G687)+4, SEARCH(" ", G687, SEARCH("QTY:", G687)+4) - SEARCH("QTY:", G687) - 4)))</f>
        <v>21312</v>
      </c>
      <c r="M687" t="str">
        <f t="shared" si="93"/>
        <v>21312</v>
      </c>
      <c r="N687">
        <f t="shared" si="94"/>
        <v>0</v>
      </c>
      <c r="O687" t="str" cm="1">
        <f t="array" ref="O687">IF(ISERROR(SEARCH("USD ", G687)), Raw [1]Data!S687, TRIM(MID(G687, SEARCH("USD ", G687)+4, SEARCH(" ", G687&amp;" ", SEARCH("USD ", G687)+4) - SEARCH("USD ", G687) - 4)))</f>
        <v>2.50</v>
      </c>
      <c r="P687">
        <f t="shared" si="95"/>
        <v>53280</v>
      </c>
      <c r="Q687" t="e" cm="1">
        <f t="array" ref="Q687">Raw [1]Data!P687</f>
        <v>#NAME?</v>
      </c>
      <c r="R687" t="e" cm="1">
        <f t="array" ref="R687">Raw [1]Data!Q687</f>
        <v>#NAME?</v>
      </c>
      <c r="S687" t="e" cm="1">
        <f t="array" ref="S687">Raw [1]Data!T687</f>
        <v>#NAME?</v>
      </c>
      <c r="T687" t="e">
        <f t="shared" si="96"/>
        <v>#NAME?</v>
      </c>
      <c r="U687" t="e">
        <f t="shared" si="97"/>
        <v>#NAME?</v>
      </c>
      <c r="V687" t="str">
        <f t="shared" si="98"/>
        <v>Other</v>
      </c>
    </row>
    <row r="688" spans="1:22">
      <c r="A688" s="5" t="s">
        <v>12</v>
      </c>
      <c r="B688" s="2" t="s">
        <v>926</v>
      </c>
      <c r="C688">
        <f t="shared" si="90"/>
        <v>2023</v>
      </c>
      <c r="D688" s="2" t="s">
        <v>14</v>
      </c>
      <c r="E688" s="3" t="s">
        <v>15</v>
      </c>
      <c r="F688" t="str">
        <f t="shared" si="91"/>
        <v>73</v>
      </c>
      <c r="G688" s="2" t="s">
        <v>930</v>
      </c>
      <c r="H688" t="str">
        <f t="shared" si="92"/>
        <v xml:space="preserve">STEEL </v>
      </c>
      <c r="I688" t="str" cm="1">
        <f t="array" ref="I688">IFERROR(INDEX(_xlfn.TEXTSPLIT(E688," "),1), "")</f>
        <v>73239990</v>
      </c>
      <c r="J688" t="s">
        <v>2835</v>
      </c>
      <c r="K688" t="str" cm="1">
        <f t="array" ref="K688">IF(ISERROR(SEARCH("QTY:", G688)), IF(ISERROR(SEARCH("TOTAL ", G688)), Raw [1]Data!N688, TRIM(MID(G688, SEARCH("TOTAL ", G688)+6, SEARCH(" ", G688&amp;" ", SEARCH("TOTAL ", G688)+6) - SEARCH("TOTAL ", G688) - 6))), TRIM(MID(G688, SEARCH("QTY:", G688)+4, SEARCH(" ", G688, SEARCH("QTY:", G688)+4) - SEARCH("QTY:", G688) - 4)))</f>
        <v>55200</v>
      </c>
      <c r="M688" t="str">
        <f t="shared" si="93"/>
        <v>55200</v>
      </c>
      <c r="N688">
        <f t="shared" si="94"/>
        <v>0</v>
      </c>
      <c r="O688" t="str" cm="1">
        <f t="array" ref="O688">IF(ISERROR(SEARCH("USD ", G688)), Raw [1]Data!S688, TRIM(MID(G688, SEARCH("USD ", G688)+4, SEARCH(" ", G688&amp;" ", SEARCH("USD ", G688)+4) - SEARCH("USD ", G688) - 4)))</f>
        <v>0.94PER</v>
      </c>
      <c r="P688" t="e">
        <f t="shared" si="95"/>
        <v>#VALUE!</v>
      </c>
      <c r="Q688" t="e" cm="1">
        <f t="array" ref="Q688">Raw [1]Data!P688</f>
        <v>#NAME?</v>
      </c>
      <c r="R688" t="e" cm="1">
        <f t="array" ref="R688">Raw [1]Data!Q688</f>
        <v>#NAME?</v>
      </c>
      <c r="S688" t="e" cm="1">
        <f t="array" ref="S688">Raw [1]Data!T688</f>
        <v>#NAME?</v>
      </c>
      <c r="T688" t="e">
        <f t="shared" si="96"/>
        <v>#NAME?</v>
      </c>
      <c r="U688" t="e">
        <f t="shared" si="97"/>
        <v>#NAME?</v>
      </c>
      <c r="V688" t="str">
        <f t="shared" si="98"/>
        <v>Other</v>
      </c>
    </row>
    <row r="689" spans="1:22">
      <c r="A689" s="5" t="s">
        <v>12</v>
      </c>
      <c r="B689" s="2" t="s">
        <v>926</v>
      </c>
      <c r="C689">
        <f t="shared" si="90"/>
        <v>2023</v>
      </c>
      <c r="D689" s="2" t="s">
        <v>14</v>
      </c>
      <c r="E689" s="3" t="s">
        <v>15</v>
      </c>
      <c r="F689" t="str">
        <f t="shared" si="91"/>
        <v>73</v>
      </c>
      <c r="G689" s="2" t="s">
        <v>931</v>
      </c>
      <c r="H689" t="str">
        <f t="shared" si="92"/>
        <v xml:space="preserve">STEEL </v>
      </c>
      <c r="I689" t="str" cm="1">
        <f t="array" ref="I689">IFERROR(INDEX(_xlfn.TEXTSPLIT(E689," "),1), "")</f>
        <v>73239990</v>
      </c>
      <c r="J689" t="s">
        <v>2835</v>
      </c>
      <c r="K689" t="str" cm="1">
        <f t="array" ref="K689">IF(ISERROR(SEARCH("QTY:", G689)), IF(ISERROR(SEARCH("TOTAL ", G689)), Raw [1]Data!N689, TRIM(MID(G689, SEARCH("TOTAL ", G689)+6, SEARCH(" ", G689&amp;" ", SEARCH("TOTAL ", G689)+6) - SEARCH("TOTAL ", G689) - 6))), TRIM(MID(G689, SEARCH("QTY:", G689)+4, SEARCH(" ", G689, SEARCH("QTY:", G689)+4) - SEARCH("QTY:", G689) - 4)))</f>
        <v>47040</v>
      </c>
      <c r="M689" t="str">
        <f t="shared" si="93"/>
        <v>47040</v>
      </c>
      <c r="N689">
        <f t="shared" si="94"/>
        <v>0</v>
      </c>
      <c r="O689" t="str" cm="1">
        <f t="array" ref="O689">IF(ISERROR(SEARCH("USD ", G689)), Raw [1]Data!S689, TRIM(MID(G689, SEARCH("USD ", G689)+4, SEARCH(" ", G689&amp;" ", SEARCH("USD ", G689)+4) - SEARCH("USD ", G689) - 4)))</f>
        <v>1.50</v>
      </c>
      <c r="P689">
        <f t="shared" si="95"/>
        <v>70560</v>
      </c>
      <c r="Q689" t="e" cm="1">
        <f t="array" ref="Q689">Raw [1]Data!P689</f>
        <v>#NAME?</v>
      </c>
      <c r="R689" t="e" cm="1">
        <f t="array" ref="R689">Raw [1]Data!Q689</f>
        <v>#NAME?</v>
      </c>
      <c r="S689" t="e" cm="1">
        <f t="array" ref="S689">Raw [1]Data!T689</f>
        <v>#NAME?</v>
      </c>
      <c r="T689" t="e">
        <f t="shared" si="96"/>
        <v>#NAME?</v>
      </c>
      <c r="U689" t="e">
        <f t="shared" si="97"/>
        <v>#NAME?</v>
      </c>
      <c r="V689" t="str">
        <f t="shared" si="98"/>
        <v>Other</v>
      </c>
    </row>
    <row r="690" spans="1:22">
      <c r="A690" s="5" t="s">
        <v>12</v>
      </c>
      <c r="B690" s="2" t="s">
        <v>932</v>
      </c>
      <c r="C690">
        <f t="shared" si="90"/>
        <v>2023</v>
      </c>
      <c r="D690" s="2" t="s">
        <v>14</v>
      </c>
      <c r="E690" s="3" t="s">
        <v>15</v>
      </c>
      <c r="F690" t="str">
        <f t="shared" si="91"/>
        <v>73</v>
      </c>
      <c r="G690" s="2" t="s">
        <v>933</v>
      </c>
      <c r="H690" t="str">
        <f t="shared" si="92"/>
        <v xml:space="preserve">STAINLESS </v>
      </c>
      <c r="I690" t="str" cm="1">
        <f t="array" ref="I690">IFERROR(INDEX(_xlfn.TEXTSPLIT(E690," "),1), "")</f>
        <v>73239990</v>
      </c>
      <c r="J690" t="s">
        <v>2875</v>
      </c>
      <c r="K690" t="str" cm="1">
        <f t="array" ref="K690">IF(ISERROR(SEARCH("QTY:", G690)), IF(ISERROR(SEARCH("TOTAL ", G690)), Raw [1]Data!N690, TRIM(MID(G690, SEARCH("TOTAL ", G690)+6, SEARCH(" ", G690&amp;" ", SEARCH("TOTAL ", G690)+6) - SEARCH("TOTAL ", G690) - 6))), TRIM(MID(G690, SEARCH("QTY:", G690)+4, SEARCH(" ", G690, SEARCH("QTY:", G690)+4) - SEARCH("QTY:", G690) - 4)))</f>
        <v>720</v>
      </c>
      <c r="M690" t="str">
        <f t="shared" si="93"/>
        <v>720</v>
      </c>
      <c r="N690">
        <f t="shared" si="94"/>
        <v>0</v>
      </c>
      <c r="O690" t="str" cm="1">
        <f t="array" ref="O690">IF(ISERROR(SEARCH("USD ", G690)), Raw [1]Data!S690, TRIM(MID(G690, SEARCH("USD ", G690)+4, SEARCH(" ", G690&amp;" ", SEARCH("USD ", G690)+4) - SEARCH("USD ", G690) - 4)))</f>
        <v>0.985</v>
      </c>
      <c r="P690">
        <f t="shared" si="95"/>
        <v>709.2</v>
      </c>
      <c r="Q690" t="e" cm="1">
        <f t="array" ref="Q690">Raw [1]Data!P690</f>
        <v>#NAME?</v>
      </c>
      <c r="R690" t="e" cm="1">
        <f t="array" ref="R690">Raw [1]Data!Q690</f>
        <v>#NAME?</v>
      </c>
      <c r="S690" t="e" cm="1">
        <f t="array" ref="S690">Raw [1]Data!T690</f>
        <v>#NAME?</v>
      </c>
      <c r="T690" t="e">
        <f t="shared" si="96"/>
        <v>#NAME?</v>
      </c>
      <c r="U690" t="e">
        <f t="shared" si="97"/>
        <v>#NAME?</v>
      </c>
      <c r="V690" t="str">
        <f t="shared" si="98"/>
        <v>Other</v>
      </c>
    </row>
    <row r="691" spans="1:22">
      <c r="A691" s="5" t="s">
        <v>12</v>
      </c>
      <c r="B691" s="2" t="s">
        <v>932</v>
      </c>
      <c r="C691">
        <f t="shared" si="90"/>
        <v>2023</v>
      </c>
      <c r="D691" s="2" t="s">
        <v>14</v>
      </c>
      <c r="E691" s="3" t="s">
        <v>15</v>
      </c>
      <c r="F691" t="str">
        <f t="shared" si="91"/>
        <v>73</v>
      </c>
      <c r="G691" s="2" t="s">
        <v>934</v>
      </c>
      <c r="H691" t="str">
        <f t="shared" si="92"/>
        <v xml:space="preserve">STAINLESS </v>
      </c>
      <c r="I691" t="str" cm="1">
        <f t="array" ref="I691">IFERROR(INDEX(_xlfn.TEXTSPLIT(E691," "),1), "")</f>
        <v>73239990</v>
      </c>
      <c r="J691" t="s">
        <v>2887</v>
      </c>
      <c r="K691" t="str" cm="1">
        <f t="array" ref="K691">IF(ISERROR(SEARCH("QTY:", G691)), IF(ISERROR(SEARCH("TOTAL ", G691)), Raw [1]Data!N691, TRIM(MID(G691, SEARCH("TOTAL ", G691)+6, SEARCH(" ", G691&amp;" ", SEARCH("TOTAL ", G691)+6) - SEARCH("TOTAL ", G691) - 6))), TRIM(MID(G691, SEARCH("QTY:", G691)+4, SEARCH(" ", G691, SEARCH("QTY:", G691)+4) - SEARCH("QTY:", G691) - 4)))</f>
        <v/>
      </c>
      <c r="M691" t="str">
        <f t="shared" si="93"/>
        <v/>
      </c>
      <c r="N691">
        <f t="shared" si="94"/>
        <v>0</v>
      </c>
      <c r="O691" t="str" cm="1">
        <f t="array" ref="O691">IF(ISERROR(SEARCH("USD ", G691)), Raw [1]Data!S691, TRIM(MID(G691, SEARCH("USD ", G691)+4, SEARCH(" ", G691&amp;" ", SEARCH("USD ", G691)+4) - SEARCH("USD ", G691) - 4)))</f>
        <v>1.285</v>
      </c>
      <c r="P691" t="e">
        <f t="shared" si="95"/>
        <v>#VALUE!</v>
      </c>
      <c r="Q691" t="e" cm="1">
        <f t="array" ref="Q691">Raw [1]Data!P691</f>
        <v>#NAME?</v>
      </c>
      <c r="R691" t="e" cm="1">
        <f t="array" ref="R691">Raw [1]Data!Q691</f>
        <v>#NAME?</v>
      </c>
      <c r="S691" t="e" cm="1">
        <f t="array" ref="S691">Raw [1]Data!T691</f>
        <v>#NAME?</v>
      </c>
      <c r="T691" t="e">
        <f t="shared" si="96"/>
        <v>#NAME?</v>
      </c>
      <c r="U691" t="e">
        <f t="shared" si="97"/>
        <v>#NAME?</v>
      </c>
      <c r="V691" t="str">
        <f t="shared" si="98"/>
        <v>Other</v>
      </c>
    </row>
    <row r="692" spans="1:22">
      <c r="A692" s="5" t="s">
        <v>12</v>
      </c>
      <c r="B692" s="2" t="s">
        <v>932</v>
      </c>
      <c r="C692">
        <f t="shared" si="90"/>
        <v>2023</v>
      </c>
      <c r="D692" s="2" t="s">
        <v>14</v>
      </c>
      <c r="E692" s="3" t="s">
        <v>15</v>
      </c>
      <c r="F692" t="str">
        <f t="shared" si="91"/>
        <v>73</v>
      </c>
      <c r="G692" s="2" t="s">
        <v>935</v>
      </c>
      <c r="H692" t="str">
        <f t="shared" si="92"/>
        <v xml:space="preserve">STAINLESS </v>
      </c>
      <c r="I692" t="str" cm="1">
        <f t="array" ref="I692">IFERROR(INDEX(_xlfn.TEXTSPLIT(E692," "),1), "")</f>
        <v>73239990</v>
      </c>
      <c r="J692" t="s">
        <v>2863</v>
      </c>
      <c r="K692" t="str" cm="1">
        <f t="array" ref="K692">IF(ISERROR(SEARCH("QTY:", G692)), IF(ISERROR(SEARCH("TOTAL ", G692)), Raw [1]Data!N692, TRIM(MID(G692, SEARCH("TOTAL ", G692)+6, SEARCH(" ", G692&amp;" ", SEARCH("TOTAL ", G692)+6) - SEARCH("TOTAL ", G692) - 6))), TRIM(MID(G692, SEARCH("QTY:", G692)+4, SEARCH(" ", G692, SEARCH("QTY:", G692)+4) - SEARCH("QTY:", G692) - 4)))</f>
        <v>7956</v>
      </c>
      <c r="M692" t="str">
        <f t="shared" si="93"/>
        <v>7956</v>
      </c>
      <c r="N692">
        <f t="shared" si="94"/>
        <v>0</v>
      </c>
      <c r="O692" t="str" cm="1">
        <f t="array" ref="O692">IF(ISERROR(SEARCH("USD ", G692)), Raw [1]Data!S692, TRIM(MID(G692, SEARCH("USD ", G692)+4, SEARCH(" ", G692&amp;" ", SEARCH("USD ", G692)+4) - SEARCH("USD ", G692) - 4)))</f>
        <v>1.040</v>
      </c>
      <c r="P692">
        <f t="shared" si="95"/>
        <v>8274.24</v>
      </c>
      <c r="Q692" t="e" cm="1">
        <f t="array" ref="Q692">Raw [1]Data!P692</f>
        <v>#NAME?</v>
      </c>
      <c r="R692" t="e" cm="1">
        <f t="array" ref="R692">Raw [1]Data!Q692</f>
        <v>#NAME?</v>
      </c>
      <c r="S692" t="e" cm="1">
        <f t="array" ref="S692">Raw [1]Data!T692</f>
        <v>#NAME?</v>
      </c>
      <c r="T692" t="e">
        <f t="shared" si="96"/>
        <v>#NAME?</v>
      </c>
      <c r="U692" t="e">
        <f t="shared" si="97"/>
        <v>#NAME?</v>
      </c>
      <c r="V692" t="str">
        <f t="shared" si="98"/>
        <v>Other</v>
      </c>
    </row>
    <row r="693" spans="1:22">
      <c r="A693" s="5" t="s">
        <v>12</v>
      </c>
      <c r="B693" s="2" t="s">
        <v>932</v>
      </c>
      <c r="C693">
        <f t="shared" si="90"/>
        <v>2023</v>
      </c>
      <c r="D693" s="2" t="s">
        <v>14</v>
      </c>
      <c r="E693" s="3" t="s">
        <v>15</v>
      </c>
      <c r="F693" t="str">
        <f t="shared" si="91"/>
        <v>73</v>
      </c>
      <c r="G693" s="2" t="s">
        <v>936</v>
      </c>
      <c r="H693" t="str">
        <f t="shared" si="92"/>
        <v xml:space="preserve">STAINLESS </v>
      </c>
      <c r="I693" t="str" cm="1">
        <f t="array" ref="I693">IFERROR(INDEX(_xlfn.TEXTSPLIT(E693," "),1), "")</f>
        <v>73239990</v>
      </c>
      <c r="J693" t="s">
        <v>2860</v>
      </c>
      <c r="K693" t="str" cm="1">
        <f t="array" ref="K693">IF(ISERROR(SEARCH("QTY:", G693)), IF(ISERROR(SEARCH("TOTAL ", G693)), Raw [1]Data!N693, TRIM(MID(G693, SEARCH("TOTAL ", G693)+6, SEARCH(" ", G693&amp;" ", SEARCH("TOTAL ", G693)+6) - SEARCH("TOTAL ", G693) - 6))), TRIM(MID(G693, SEARCH("QTY:", G693)+4, SEARCH(" ", G693, SEARCH("QTY:", G693)+4) - SEARCH("QTY:", G693) - 4)))</f>
        <v>360</v>
      </c>
      <c r="M693" t="str">
        <f t="shared" si="93"/>
        <v>360</v>
      </c>
      <c r="N693">
        <f t="shared" si="94"/>
        <v>0</v>
      </c>
      <c r="O693" t="str" cm="1">
        <f t="array" ref="O693">IF(ISERROR(SEARCH("USD ", G693)), Raw [1]Data!S693, TRIM(MID(G693, SEARCH("USD ", G693)+4, SEARCH(" ", G693&amp;" ", SEARCH("USD ", G693)+4) - SEARCH("USD ", G693) - 4)))</f>
        <v>1.760</v>
      </c>
      <c r="P693">
        <f t="shared" si="95"/>
        <v>633.6</v>
      </c>
      <c r="Q693" t="e" cm="1">
        <f t="array" ref="Q693">Raw [1]Data!P693</f>
        <v>#NAME?</v>
      </c>
      <c r="R693" t="e" cm="1">
        <f t="array" ref="R693">Raw [1]Data!Q693</f>
        <v>#NAME?</v>
      </c>
      <c r="S693" t="e" cm="1">
        <f t="array" ref="S693">Raw [1]Data!T693</f>
        <v>#NAME?</v>
      </c>
      <c r="T693" t="e">
        <f t="shared" si="96"/>
        <v>#NAME?</v>
      </c>
      <c r="U693" t="e">
        <f t="shared" si="97"/>
        <v>#NAME?</v>
      </c>
      <c r="V693" t="str">
        <f t="shared" si="98"/>
        <v>Other</v>
      </c>
    </row>
    <row r="694" spans="1:22">
      <c r="A694" s="5" t="s">
        <v>12</v>
      </c>
      <c r="B694" s="2" t="s">
        <v>932</v>
      </c>
      <c r="C694">
        <f t="shared" si="90"/>
        <v>2023</v>
      </c>
      <c r="D694" s="2" t="s">
        <v>14</v>
      </c>
      <c r="E694" s="3" t="s">
        <v>15</v>
      </c>
      <c r="F694" t="str">
        <f t="shared" si="91"/>
        <v>73</v>
      </c>
      <c r="G694" s="2" t="s">
        <v>937</v>
      </c>
      <c r="H694" t="str">
        <f t="shared" si="92"/>
        <v xml:space="preserve">STAINLESS </v>
      </c>
      <c r="I694" t="str" cm="1">
        <f t="array" ref="I694">IFERROR(INDEX(_xlfn.TEXTSPLIT(E694," "),1), "")</f>
        <v>73239990</v>
      </c>
      <c r="J694" t="s">
        <v>2905</v>
      </c>
      <c r="K694" t="str" cm="1">
        <f t="array" ref="K694">IF(ISERROR(SEARCH("QTY:", G694)), IF(ISERROR(SEARCH("TOTAL ", G694)), Raw [1]Data!N694, TRIM(MID(G694, SEARCH("TOTAL ", G694)+6, SEARCH(" ", G694&amp;" ", SEARCH("TOTAL ", G694)+6) - SEARCH("TOTAL ", G694) - 6))), TRIM(MID(G694, SEARCH("QTY:", G694)+4, SEARCH(" ", G694, SEARCH("QTY:", G694)+4) - SEARCH("QTY:", G694) - 4)))</f>
        <v>600</v>
      </c>
      <c r="M694" t="str">
        <f t="shared" si="93"/>
        <v>600</v>
      </c>
      <c r="N694">
        <f t="shared" si="94"/>
        <v>0</v>
      </c>
      <c r="O694" t="str" cm="1">
        <f t="array" ref="O694">IF(ISERROR(SEARCH("USD ", G694)), Raw [1]Data!S694, TRIM(MID(G694, SEARCH("USD ", G694)+4, SEARCH(" ", G694&amp;" ", SEARCH("USD ", G694)+4) - SEARCH("USD ", G694) - 4)))</f>
        <v>1.260</v>
      </c>
      <c r="P694">
        <f t="shared" si="95"/>
        <v>756</v>
      </c>
      <c r="Q694" t="e" cm="1">
        <f t="array" ref="Q694">Raw [1]Data!P694</f>
        <v>#NAME?</v>
      </c>
      <c r="R694" t="e" cm="1">
        <f t="array" ref="R694">Raw [1]Data!Q694</f>
        <v>#NAME?</v>
      </c>
      <c r="S694" t="e" cm="1">
        <f t="array" ref="S694">Raw [1]Data!T694</f>
        <v>#NAME?</v>
      </c>
      <c r="T694" t="e">
        <f t="shared" si="96"/>
        <v>#NAME?</v>
      </c>
      <c r="U694" t="e">
        <f t="shared" si="97"/>
        <v>#NAME?</v>
      </c>
      <c r="V694" t="str">
        <f t="shared" si="98"/>
        <v>Other</v>
      </c>
    </row>
    <row r="695" spans="1:22">
      <c r="A695" s="5" t="s">
        <v>12</v>
      </c>
      <c r="B695" s="2" t="s">
        <v>932</v>
      </c>
      <c r="C695">
        <f t="shared" si="90"/>
        <v>2023</v>
      </c>
      <c r="D695" s="2" t="s">
        <v>14</v>
      </c>
      <c r="E695" s="3" t="s">
        <v>15</v>
      </c>
      <c r="F695" t="str">
        <f t="shared" si="91"/>
        <v>73</v>
      </c>
      <c r="G695" s="2" t="s">
        <v>938</v>
      </c>
      <c r="H695" t="str">
        <f t="shared" si="92"/>
        <v xml:space="preserve">STAINLESS </v>
      </c>
      <c r="I695" t="str" cm="1">
        <f t="array" ref="I695">IFERROR(INDEX(_xlfn.TEXTSPLIT(E695," "),1), "")</f>
        <v>73239990</v>
      </c>
      <c r="J695" t="s">
        <v>2906</v>
      </c>
      <c r="K695" t="str" cm="1">
        <f t="array" ref="K695">IF(ISERROR(SEARCH("QTY:", G695)), IF(ISERROR(SEARCH("TOTAL ", G695)), Raw [1]Data!N695, TRIM(MID(G695, SEARCH("TOTAL ", G695)+6, SEARCH(" ", G695&amp;" ", SEARCH("TOTAL ", G695)+6) - SEARCH("TOTAL ", G695) - 6))), TRIM(MID(G695, SEARCH("QTY:", G695)+4, SEARCH(" ", G695, SEARCH("QTY:", G695)+4) - SEARCH("QTY:", G695) - 4)))</f>
        <v>720</v>
      </c>
      <c r="M695" t="str">
        <f t="shared" si="93"/>
        <v>720</v>
      </c>
      <c r="N695">
        <f t="shared" si="94"/>
        <v>0</v>
      </c>
      <c r="O695" t="str" cm="1">
        <f t="array" ref="O695">IF(ISERROR(SEARCH("USD ", G695)), Raw [1]Data!S695, TRIM(MID(G695, SEARCH("USD ", G695)+4, SEARCH(" ", G695&amp;" ", SEARCH("USD ", G695)+4) - SEARCH("USD ", G695) - 4)))</f>
        <v>1.275</v>
      </c>
      <c r="P695">
        <f t="shared" si="95"/>
        <v>917.99999999999989</v>
      </c>
      <c r="Q695" t="e" cm="1">
        <f t="array" ref="Q695">Raw [1]Data!P695</f>
        <v>#NAME?</v>
      </c>
      <c r="R695" t="e" cm="1">
        <f t="array" ref="R695">Raw [1]Data!Q695</f>
        <v>#NAME?</v>
      </c>
      <c r="S695" t="e" cm="1">
        <f t="array" ref="S695">Raw [1]Data!T695</f>
        <v>#NAME?</v>
      </c>
      <c r="T695" t="e">
        <f t="shared" si="96"/>
        <v>#NAME?</v>
      </c>
      <c r="U695" t="e">
        <f t="shared" si="97"/>
        <v>#NAME?</v>
      </c>
      <c r="V695" t="str">
        <f t="shared" si="98"/>
        <v>Other</v>
      </c>
    </row>
    <row r="696" spans="1:22">
      <c r="A696" s="5" t="s">
        <v>12</v>
      </c>
      <c r="B696" s="2" t="s">
        <v>932</v>
      </c>
      <c r="C696">
        <f t="shared" si="90"/>
        <v>2023</v>
      </c>
      <c r="D696" s="2" t="s">
        <v>14</v>
      </c>
      <c r="E696" s="3" t="s">
        <v>15</v>
      </c>
      <c r="F696" t="str">
        <f t="shared" si="91"/>
        <v>73</v>
      </c>
      <c r="G696" s="2" t="s">
        <v>939</v>
      </c>
      <c r="H696" t="str">
        <f t="shared" si="92"/>
        <v xml:space="preserve">STAINLESS </v>
      </c>
      <c r="I696" t="str" cm="1">
        <f t="array" ref="I696">IFERROR(INDEX(_xlfn.TEXTSPLIT(E696," "),1), "")</f>
        <v>73239990</v>
      </c>
      <c r="J696" t="s">
        <v>2873</v>
      </c>
      <c r="K696" t="e" cm="1">
        <f t="array" ref="K696">IF(ISERROR(SEARCH("QTY:", G696)), IF(ISERROR(SEARCH("TOTAL ", G696)), Raw [1]Data!N696, TRIM(MID(G696, SEARCH("TOTAL ", G696)+6, SEARCH(" ", G696&amp;" ", SEARCH("TOTAL ", G696)+6) - SEARCH("TOTAL ", G696) - 6))), TRIM(MID(G696, SEARCH("QTY:", G696)+4, SEARCH(" ", G696, SEARCH("QTY:", G696)+4) - SEARCH("QTY:", G696) - 4)))</f>
        <v>#NAME?</v>
      </c>
      <c r="M696" t="e">
        <f t="shared" si="93"/>
        <v>#NAME?</v>
      </c>
      <c r="N696">
        <f t="shared" si="94"/>
        <v>0</v>
      </c>
      <c r="O696" t="str" cm="1">
        <f t="array" ref="O696">IF(ISERROR(SEARCH("USD ", G696)), Raw [1]Data!S696, TRIM(MID(G696, SEARCH("USD ", G696)+4, SEARCH(" ", G696&amp;" ", SEARCH("USD ", G696)+4) - SEARCH("USD ", G696) - 4)))</f>
        <v>1.295</v>
      </c>
      <c r="P696" t="e">
        <f t="shared" si="95"/>
        <v>#NAME?</v>
      </c>
      <c r="Q696" t="e" cm="1">
        <f t="array" ref="Q696">Raw [1]Data!P696</f>
        <v>#NAME?</v>
      </c>
      <c r="R696" t="e" cm="1">
        <f t="array" ref="R696">Raw [1]Data!Q696</f>
        <v>#NAME?</v>
      </c>
      <c r="S696" t="e" cm="1">
        <f t="array" ref="S696">Raw [1]Data!T696</f>
        <v>#NAME?</v>
      </c>
      <c r="T696" t="e">
        <f t="shared" si="96"/>
        <v>#NAME?</v>
      </c>
      <c r="U696" t="e">
        <f t="shared" si="97"/>
        <v>#NAME?</v>
      </c>
      <c r="V696" t="str">
        <f t="shared" si="98"/>
        <v>Other</v>
      </c>
    </row>
    <row r="697" spans="1:22">
      <c r="A697" s="5" t="s">
        <v>12</v>
      </c>
      <c r="B697" s="2" t="s">
        <v>932</v>
      </c>
      <c r="C697">
        <f t="shared" si="90"/>
        <v>2023</v>
      </c>
      <c r="D697" s="2" t="s">
        <v>14</v>
      </c>
      <c r="E697" s="3" t="s">
        <v>15</v>
      </c>
      <c r="F697" t="str">
        <f t="shared" si="91"/>
        <v>73</v>
      </c>
      <c r="G697" s="2" t="s">
        <v>940</v>
      </c>
      <c r="H697" t="str">
        <f t="shared" si="92"/>
        <v xml:space="preserve">STAINLESS </v>
      </c>
      <c r="I697" t="str" cm="1">
        <f t="array" ref="I697">IFERROR(INDEX(_xlfn.TEXTSPLIT(E697," "),1), "")</f>
        <v>73239990</v>
      </c>
      <c r="J697" t="s">
        <v>2904</v>
      </c>
      <c r="K697" t="str" cm="1">
        <f t="array" ref="K697">IF(ISERROR(SEARCH("QTY:", G697)), IF(ISERROR(SEARCH("TOTAL ", G697)), Raw [1]Data!N697, TRIM(MID(G697, SEARCH("TOTAL ", G697)+6, SEARCH(" ", G697&amp;" ", SEARCH("TOTAL ", G697)+6) - SEARCH("TOTAL ", G697) - 6))), TRIM(MID(G697, SEARCH("QTY:", G697)+4, SEARCH(" ", G697, SEARCH("QTY:", G697)+4) - SEARCH("QTY:", G697) - 4)))</f>
        <v>18180</v>
      </c>
      <c r="M697" t="str">
        <f t="shared" si="93"/>
        <v>18180</v>
      </c>
      <c r="N697">
        <f t="shared" si="94"/>
        <v>0</v>
      </c>
      <c r="O697" t="str" cm="1">
        <f t="array" ref="O697">IF(ISERROR(SEARCH("USD ", G697)), Raw [1]Data!S697, TRIM(MID(G697, SEARCH("USD ", G697)+4, SEARCH(" ", G697&amp;" ", SEARCH("USD ", G697)+4) - SEARCH("USD ", G697) - 4)))</f>
        <v>1.117</v>
      </c>
      <c r="P697">
        <f t="shared" si="95"/>
        <v>20307.060000000001</v>
      </c>
      <c r="Q697" t="e" cm="1">
        <f t="array" ref="Q697">Raw [1]Data!P697</f>
        <v>#NAME?</v>
      </c>
      <c r="R697" t="e" cm="1">
        <f t="array" ref="R697">Raw [1]Data!Q697</f>
        <v>#NAME?</v>
      </c>
      <c r="S697" t="e" cm="1">
        <f t="array" ref="S697">Raw [1]Data!T697</f>
        <v>#NAME?</v>
      </c>
      <c r="T697" t="e">
        <f t="shared" si="96"/>
        <v>#NAME?</v>
      </c>
      <c r="U697" t="e">
        <f t="shared" si="97"/>
        <v>#NAME?</v>
      </c>
      <c r="V697" t="str">
        <f t="shared" si="98"/>
        <v>Other</v>
      </c>
    </row>
    <row r="698" spans="1:22">
      <c r="A698" s="5" t="s">
        <v>12</v>
      </c>
      <c r="B698" s="2" t="s">
        <v>932</v>
      </c>
      <c r="C698">
        <f t="shared" si="90"/>
        <v>2023</v>
      </c>
      <c r="D698" s="2" t="s">
        <v>14</v>
      </c>
      <c r="E698" s="3" t="s">
        <v>15</v>
      </c>
      <c r="F698" t="str">
        <f t="shared" si="91"/>
        <v>73</v>
      </c>
      <c r="G698" s="2" t="s">
        <v>941</v>
      </c>
      <c r="H698" t="str">
        <f t="shared" si="92"/>
        <v xml:space="preserve">STAINLESS </v>
      </c>
      <c r="I698" t="str" cm="1">
        <f t="array" ref="I698">IFERROR(INDEX(_xlfn.TEXTSPLIT(E698," "),1), "")</f>
        <v>73239990</v>
      </c>
      <c r="J698" t="s">
        <v>2835</v>
      </c>
      <c r="K698" t="str" cm="1">
        <f t="array" ref="K698">IF(ISERROR(SEARCH("QTY:", G698)), IF(ISERROR(SEARCH("TOTAL ", G698)), Raw [1]Data!N698, TRIM(MID(G698, SEARCH("TOTAL ", G698)+6, SEARCH(" ", G698&amp;" ", SEARCH("TOTAL ", G698)+6) - SEARCH("TOTAL ", G698) - 6))), TRIM(MID(G698, SEARCH("QTY:", G698)+4, SEARCH(" ", G698, SEARCH("QTY:", G698)+4) - SEARCH("QTY:", G698) - 4)))</f>
        <v>14436</v>
      </c>
      <c r="M698" t="str">
        <f t="shared" si="93"/>
        <v>14436</v>
      </c>
      <c r="N698">
        <f t="shared" si="94"/>
        <v>0</v>
      </c>
      <c r="O698" t="str" cm="1">
        <f t="array" ref="O698">IF(ISERROR(SEARCH("USD ", G698)), Raw [1]Data!S698, TRIM(MID(G698, SEARCH("USD ", G698)+4, SEARCH(" ", G698&amp;" ", SEARCH("USD ", G698)+4) - SEARCH("USD ", G698) - 4)))</f>
        <v>1.039</v>
      </c>
      <c r="P698">
        <f t="shared" si="95"/>
        <v>14999.003999999999</v>
      </c>
      <c r="Q698" t="e" cm="1">
        <f t="array" ref="Q698">Raw [1]Data!P698</f>
        <v>#NAME?</v>
      </c>
      <c r="R698" t="e" cm="1">
        <f t="array" ref="R698">Raw [1]Data!Q698</f>
        <v>#NAME?</v>
      </c>
      <c r="S698" t="e" cm="1">
        <f t="array" ref="S698">Raw [1]Data!T698</f>
        <v>#NAME?</v>
      </c>
      <c r="T698" t="e">
        <f t="shared" si="96"/>
        <v>#NAME?</v>
      </c>
      <c r="U698" t="e">
        <f t="shared" si="97"/>
        <v>#NAME?</v>
      </c>
      <c r="V698" t="str">
        <f t="shared" si="98"/>
        <v>Other</v>
      </c>
    </row>
    <row r="699" spans="1:22">
      <c r="A699" s="5" t="s">
        <v>12</v>
      </c>
      <c r="B699" s="2" t="s">
        <v>942</v>
      </c>
      <c r="C699">
        <f t="shared" si="90"/>
        <v>2023</v>
      </c>
      <c r="D699" s="2" t="s">
        <v>14</v>
      </c>
      <c r="E699" s="3" t="s">
        <v>15</v>
      </c>
      <c r="F699" t="str">
        <f t="shared" si="91"/>
        <v>73</v>
      </c>
      <c r="G699" s="2" t="s">
        <v>943</v>
      </c>
      <c r="H699" t="str">
        <f t="shared" si="92"/>
        <v xml:space="preserve">STAINLESS </v>
      </c>
      <c r="I699" t="str" cm="1">
        <f t="array" ref="I699">IFERROR(INDEX(_xlfn.TEXTSPLIT(E699," "),1), "")</f>
        <v>73239990</v>
      </c>
      <c r="J699" t="s">
        <v>2835</v>
      </c>
      <c r="K699" t="str" cm="1">
        <f t="array" ref="K699">IF(ISERROR(SEARCH("QTY:", G699)), IF(ISERROR(SEARCH("TOTAL ", G699)), Raw [1]Data!N699, TRIM(MID(G699, SEARCH("TOTAL ", G699)+6, SEARCH(" ", G699&amp;" ", SEARCH("TOTAL ", G699)+6) - SEARCH("TOTAL ", G699) - 6))), TRIM(MID(G699, SEARCH("QTY:", G699)+4, SEARCH(" ", G699, SEARCH("QTY:", G699)+4) - SEARCH("QTY:", G699) - 4)))</f>
        <v/>
      </c>
      <c r="M699" t="str">
        <f t="shared" si="93"/>
        <v/>
      </c>
      <c r="N699">
        <f t="shared" si="94"/>
        <v>0</v>
      </c>
      <c r="O699" t="str" cm="1">
        <f t="array" ref="O699">IF(ISERROR(SEARCH("USD ", G699)), Raw [1]Data!S699, TRIM(MID(G699, SEARCH("USD ", G699)+4, SEARCH(" ", G699&amp;" ", SEARCH("USD ", G699)+4) - SEARCH("USD ", G699) - 4)))</f>
        <v>:</v>
      </c>
      <c r="P699" t="e">
        <f t="shared" si="95"/>
        <v>#VALUE!</v>
      </c>
      <c r="Q699" t="e" cm="1">
        <f t="array" ref="Q699">Raw [1]Data!P699</f>
        <v>#NAME?</v>
      </c>
      <c r="R699" t="e" cm="1">
        <f t="array" ref="R699">Raw [1]Data!Q699</f>
        <v>#NAME?</v>
      </c>
      <c r="S699" t="e" cm="1">
        <f t="array" ref="S699">Raw [1]Data!T699</f>
        <v>#NAME?</v>
      </c>
      <c r="T699" t="e">
        <f t="shared" si="96"/>
        <v>#NAME?</v>
      </c>
      <c r="U699" t="e">
        <f t="shared" si="97"/>
        <v>#NAME?</v>
      </c>
      <c r="V699" t="str">
        <f t="shared" si="98"/>
        <v>Other</v>
      </c>
    </row>
    <row r="700" spans="1:22">
      <c r="A700" s="5" t="s">
        <v>12</v>
      </c>
      <c r="B700" s="2" t="s">
        <v>944</v>
      </c>
      <c r="C700">
        <f t="shared" si="90"/>
        <v>2023</v>
      </c>
      <c r="D700" s="2" t="s">
        <v>14</v>
      </c>
      <c r="E700" s="3" t="s">
        <v>15</v>
      </c>
      <c r="F700" t="str">
        <f t="shared" si="91"/>
        <v>73</v>
      </c>
      <c r="G700" s="2" t="s">
        <v>945</v>
      </c>
      <c r="H700" t="str">
        <f t="shared" si="92"/>
        <v xml:space="preserve">STAINLESS </v>
      </c>
      <c r="I700" t="str" cm="1">
        <f t="array" ref="I700">IFERROR(INDEX(_xlfn.TEXTSPLIT(E700," "),1), "")</f>
        <v>73239990</v>
      </c>
      <c r="J700" t="s">
        <v>2835</v>
      </c>
      <c r="K700" t="str" cm="1">
        <f t="array" ref="K700">IF(ISERROR(SEARCH("QTY:", G700)), IF(ISERROR(SEARCH("TOTAL ", G700)), Raw [1]Data!N700, TRIM(MID(G700, SEARCH("TOTAL ", G700)+6, SEARCH(" ", G700&amp;" ", SEARCH("TOTAL ", G700)+6) - SEARCH("TOTAL ", G700) - 6))), TRIM(MID(G700, SEARCH("QTY:", G700)+4, SEARCH(" ", G700, SEARCH("QTY:", G700)+4) - SEARCH("QTY:", G700) - 4)))</f>
        <v>19116</v>
      </c>
      <c r="M700" t="str">
        <f t="shared" si="93"/>
        <v>19116</v>
      </c>
      <c r="N700">
        <f t="shared" si="94"/>
        <v>0</v>
      </c>
      <c r="O700" t="str" cm="1">
        <f t="array" ref="O700">IF(ISERROR(SEARCH("USD ", G700)), Raw [1]Data!S700, TRIM(MID(G700, SEARCH("USD ", G700)+4, SEARCH(" ", G700&amp;" ", SEARCH("USD ", G700)+4) - SEARCH("USD ", G700) - 4)))</f>
        <v>1.0390</v>
      </c>
      <c r="P700">
        <f t="shared" si="95"/>
        <v>19861.523999999998</v>
      </c>
      <c r="Q700" t="e" cm="1">
        <f t="array" ref="Q700">Raw [1]Data!P700</f>
        <v>#NAME?</v>
      </c>
      <c r="R700" t="e" cm="1">
        <f t="array" ref="R700">Raw [1]Data!Q700</f>
        <v>#NAME?</v>
      </c>
      <c r="S700" t="e" cm="1">
        <f t="array" ref="S700">Raw [1]Data!T700</f>
        <v>#NAME?</v>
      </c>
      <c r="T700" t="e">
        <f t="shared" si="96"/>
        <v>#NAME?</v>
      </c>
      <c r="U700" t="e">
        <f t="shared" si="97"/>
        <v>#NAME?</v>
      </c>
      <c r="V700" t="str">
        <f t="shared" si="98"/>
        <v>Other</v>
      </c>
    </row>
    <row r="701" spans="1:22">
      <c r="A701" s="5" t="s">
        <v>12</v>
      </c>
      <c r="B701" s="2" t="s">
        <v>944</v>
      </c>
      <c r="C701">
        <f t="shared" si="90"/>
        <v>2023</v>
      </c>
      <c r="D701" s="2" t="s">
        <v>14</v>
      </c>
      <c r="E701" s="3" t="s">
        <v>15</v>
      </c>
      <c r="F701" t="str">
        <f t="shared" si="91"/>
        <v>73</v>
      </c>
      <c r="G701" s="2" t="s">
        <v>946</v>
      </c>
      <c r="H701" t="str">
        <f t="shared" si="92"/>
        <v xml:space="preserve">STAINLESS </v>
      </c>
      <c r="I701" t="str" cm="1">
        <f t="array" ref="I701">IFERROR(INDEX(_xlfn.TEXTSPLIT(E701," "),1), "")</f>
        <v>73239990</v>
      </c>
      <c r="J701" t="s">
        <v>2862</v>
      </c>
      <c r="K701" t="str" cm="1">
        <f t="array" ref="K701">IF(ISERROR(SEARCH("QTY:", G701)), IF(ISERROR(SEARCH("TOTAL ", G701)), Raw [1]Data!N701, TRIM(MID(G701, SEARCH("TOTAL ", G701)+6, SEARCH(" ", G701&amp;" ", SEARCH("TOTAL ", G701)+6) - SEARCH("TOTAL ", G701) - 6))), TRIM(MID(G701, SEARCH("QTY:", G701)+4, SEARCH(" ", G701, SEARCH("QTY:", G701)+4) - SEARCH("QTY:", G701) - 4)))</f>
        <v>29916</v>
      </c>
      <c r="M701" t="str">
        <f t="shared" si="93"/>
        <v>29916</v>
      </c>
      <c r="N701">
        <f t="shared" si="94"/>
        <v>0</v>
      </c>
      <c r="O701" t="str" cm="1">
        <f t="array" ref="O701">IF(ISERROR(SEARCH("USD ", G701)), Raw [1]Data!S701, TRIM(MID(G701, SEARCH("USD ", G701)+4, SEARCH(" ", G701&amp;" ", SEARCH("USD ", G701)+4) - SEARCH("USD ", G701) - 4)))</f>
        <v>1.0281</v>
      </c>
      <c r="P701">
        <f t="shared" si="95"/>
        <v>30756.639599999999</v>
      </c>
      <c r="Q701" t="e" cm="1">
        <f t="array" ref="Q701">Raw [1]Data!P701</f>
        <v>#NAME?</v>
      </c>
      <c r="R701" t="e" cm="1">
        <f t="array" ref="R701">Raw [1]Data!Q701</f>
        <v>#NAME?</v>
      </c>
      <c r="S701" t="e" cm="1">
        <f t="array" ref="S701">Raw [1]Data!T701</f>
        <v>#NAME?</v>
      </c>
      <c r="T701" t="e">
        <f t="shared" si="96"/>
        <v>#NAME?</v>
      </c>
      <c r="U701" t="e">
        <f t="shared" si="97"/>
        <v>#NAME?</v>
      </c>
      <c r="V701" t="str">
        <f t="shared" si="98"/>
        <v>Other</v>
      </c>
    </row>
    <row r="702" spans="1:22">
      <c r="A702" s="5" t="s">
        <v>12</v>
      </c>
      <c r="B702" s="2" t="s">
        <v>944</v>
      </c>
      <c r="C702">
        <f t="shared" si="90"/>
        <v>2023</v>
      </c>
      <c r="D702" s="2" t="s">
        <v>14</v>
      </c>
      <c r="E702" s="3" t="s">
        <v>15</v>
      </c>
      <c r="F702" t="str">
        <f t="shared" si="91"/>
        <v>73</v>
      </c>
      <c r="G702" s="2" t="s">
        <v>947</v>
      </c>
      <c r="H702" t="str">
        <f t="shared" si="92"/>
        <v xml:space="preserve">STAINLESS </v>
      </c>
      <c r="I702" t="str" cm="1">
        <f t="array" ref="I702">IFERROR(INDEX(_xlfn.TEXTSPLIT(E702," "),1), "")</f>
        <v>73239990</v>
      </c>
      <c r="J702" t="s">
        <v>2863</v>
      </c>
      <c r="K702" t="str" cm="1">
        <f t="array" ref="K702">IF(ISERROR(SEARCH("QTY:", G702)), IF(ISERROR(SEARCH("TOTAL ", G702)), Raw [1]Data!N702, TRIM(MID(G702, SEARCH("TOTAL ", G702)+6, SEARCH(" ", G702&amp;" ", SEARCH("TOTAL ", G702)+6) - SEARCH("TOTAL ", G702) - 6))), TRIM(MID(G702, SEARCH("QTY:", G702)+4, SEARCH(" ", G702, SEARCH("QTY:", G702)+4) - SEARCH("QTY:", G702) - 4)))</f>
        <v>15120NOS</v>
      </c>
      <c r="M702" t="str">
        <f t="shared" si="93"/>
        <v>15120NOS</v>
      </c>
      <c r="N702">
        <f t="shared" si="94"/>
        <v>0</v>
      </c>
      <c r="O702" t="str" cm="1">
        <f t="array" ref="O702">IF(ISERROR(SEARCH("USD ", G702)), Raw [1]Data!S702, TRIM(MID(G702, SEARCH("USD ", G702)+4, SEARCH(" ", G702&amp;" ", SEARCH("USD ", G702)+4) - SEARCH("USD ", G702) - 4)))</f>
        <v>1.0376</v>
      </c>
      <c r="P702" t="e">
        <f t="shared" si="95"/>
        <v>#VALUE!</v>
      </c>
      <c r="Q702" t="e" cm="1">
        <f t="array" ref="Q702">Raw [1]Data!P702</f>
        <v>#NAME?</v>
      </c>
      <c r="R702" t="e" cm="1">
        <f t="array" ref="R702">Raw [1]Data!Q702</f>
        <v>#NAME?</v>
      </c>
      <c r="S702" t="e" cm="1">
        <f t="array" ref="S702">Raw [1]Data!T702</f>
        <v>#NAME?</v>
      </c>
      <c r="T702" t="e">
        <f t="shared" si="96"/>
        <v>#NAME?</v>
      </c>
      <c r="U702" t="e">
        <f t="shared" si="97"/>
        <v>#NAME?</v>
      </c>
      <c r="V702" t="str">
        <f t="shared" si="98"/>
        <v>Other</v>
      </c>
    </row>
    <row r="703" spans="1:22">
      <c r="A703" s="5" t="s">
        <v>12</v>
      </c>
      <c r="B703" s="2" t="s">
        <v>944</v>
      </c>
      <c r="C703">
        <f t="shared" si="90"/>
        <v>2023</v>
      </c>
      <c r="D703" s="2" t="s">
        <v>14</v>
      </c>
      <c r="E703" s="3" t="s">
        <v>15</v>
      </c>
      <c r="F703" t="str">
        <f t="shared" si="91"/>
        <v>73</v>
      </c>
      <c r="G703" s="2" t="s">
        <v>948</v>
      </c>
      <c r="H703" t="str">
        <f t="shared" si="92"/>
        <v xml:space="preserve">STAINLESS </v>
      </c>
      <c r="I703" t="str" cm="1">
        <f t="array" ref="I703">IFERROR(INDEX(_xlfn.TEXTSPLIT(E703," "),1), "")</f>
        <v>73239990</v>
      </c>
      <c r="J703" t="s">
        <v>2864</v>
      </c>
      <c r="K703" t="str" cm="1">
        <f t="array" ref="K703">IF(ISERROR(SEARCH("QTY:", G703)), IF(ISERROR(SEARCH("TOTAL ", G703)), Raw [1]Data!N703, TRIM(MID(G703, SEARCH("TOTAL ", G703)+6, SEARCH(" ", G703&amp;" ", SEARCH("TOTAL ", G703)+6) - SEARCH("TOTAL ", G703) - 6))), TRIM(MID(G703, SEARCH("QTY:", G703)+4, SEARCH(" ", G703, SEARCH("QTY:", G703)+4) - SEARCH("QTY:", G703) - 4)))</f>
        <v>23436</v>
      </c>
      <c r="M703" t="str">
        <f t="shared" si="93"/>
        <v>23436</v>
      </c>
      <c r="N703">
        <f t="shared" si="94"/>
        <v>0</v>
      </c>
      <c r="O703" t="str" cm="1">
        <f t="array" ref="O703">IF(ISERROR(SEARCH("USD ", G703)), Raw [1]Data!S703, TRIM(MID(G703, SEARCH("USD ", G703)+4, SEARCH(" ", G703&amp;" ", SEARCH("USD ", G703)+4) - SEARCH("USD ", G703) - 4)))</f>
        <v>1.1090</v>
      </c>
      <c r="P703">
        <f t="shared" si="95"/>
        <v>25990.524000000001</v>
      </c>
      <c r="Q703" t="e" cm="1">
        <f t="array" ref="Q703">Raw [1]Data!P703</f>
        <v>#NAME?</v>
      </c>
      <c r="R703" t="e" cm="1">
        <f t="array" ref="R703">Raw [1]Data!Q703</f>
        <v>#NAME?</v>
      </c>
      <c r="S703" t="e" cm="1">
        <f t="array" ref="S703">Raw [1]Data!T703</f>
        <v>#NAME?</v>
      </c>
      <c r="T703" t="e">
        <f t="shared" si="96"/>
        <v>#NAME?</v>
      </c>
      <c r="U703" t="e">
        <f t="shared" si="97"/>
        <v>#NAME?</v>
      </c>
      <c r="V703" t="str">
        <f t="shared" si="98"/>
        <v>Other</v>
      </c>
    </row>
    <row r="704" spans="1:22">
      <c r="A704" s="5" t="s">
        <v>12</v>
      </c>
      <c r="B704" s="2" t="s">
        <v>949</v>
      </c>
      <c r="C704">
        <f t="shared" si="90"/>
        <v>2023</v>
      </c>
      <c r="D704" s="2" t="s">
        <v>14</v>
      </c>
      <c r="E704" s="3" t="s">
        <v>15</v>
      </c>
      <c r="F704" t="str">
        <f t="shared" si="91"/>
        <v>73</v>
      </c>
      <c r="G704" s="2" t="s">
        <v>950</v>
      </c>
      <c r="H704" t="str">
        <f t="shared" si="92"/>
        <v xml:space="preserve">STEEL </v>
      </c>
      <c r="I704" t="str" cm="1">
        <f t="array" ref="I704">IFERROR(INDEX(_xlfn.TEXTSPLIT(E704," "),1), "")</f>
        <v>73239990</v>
      </c>
      <c r="J704" t="s">
        <v>2845</v>
      </c>
      <c r="K704" t="str" cm="1">
        <f t="array" ref="K704">IF(ISERROR(SEARCH("QTY:", G704)), IF(ISERROR(SEARCH("TOTAL ", G704)), Raw [1]Data!N704, TRIM(MID(G704, SEARCH("TOTAL ", G704)+6, SEARCH(" ", G704&amp;" ", SEARCH("TOTAL ", G704)+6) - SEARCH("TOTAL ", G704) - 6))), TRIM(MID(G704, SEARCH("QTY:", G704)+4, SEARCH(" ", G704, SEARCH("QTY:", G704)+4) - SEARCH("QTY:", G704) - 4)))</f>
        <v/>
      </c>
      <c r="M704" t="str">
        <f t="shared" si="93"/>
        <v/>
      </c>
      <c r="N704">
        <f t="shared" si="94"/>
        <v>0</v>
      </c>
      <c r="O704" t="str" cm="1">
        <f t="array" ref="O704">IF(ISERROR(SEARCH("USD ", G704)), Raw [1]Data!S704, TRIM(MID(G704, SEARCH("USD ", G704)+4, SEARCH(" ", G704&amp;" ", SEARCH("USD ", G704)+4) - SEARCH("USD ", G704) - 4)))</f>
        <v>:</v>
      </c>
      <c r="P704" t="e">
        <f t="shared" si="95"/>
        <v>#VALUE!</v>
      </c>
      <c r="Q704" t="e" cm="1">
        <f t="array" ref="Q704">Raw [1]Data!P704</f>
        <v>#NAME?</v>
      </c>
      <c r="R704" t="e" cm="1">
        <f t="array" ref="R704">Raw [1]Data!Q704</f>
        <v>#NAME?</v>
      </c>
      <c r="S704" t="e" cm="1">
        <f t="array" ref="S704">Raw [1]Data!T704</f>
        <v>#NAME?</v>
      </c>
      <c r="T704" t="e">
        <f t="shared" si="96"/>
        <v>#NAME?</v>
      </c>
      <c r="U704" t="e">
        <f t="shared" si="97"/>
        <v>#NAME?</v>
      </c>
      <c r="V704" t="str">
        <f t="shared" si="98"/>
        <v>Other</v>
      </c>
    </row>
    <row r="705" spans="1:22">
      <c r="A705" s="5" t="s">
        <v>12</v>
      </c>
      <c r="B705" s="2" t="s">
        <v>951</v>
      </c>
      <c r="C705">
        <f t="shared" si="90"/>
        <v>2023</v>
      </c>
      <c r="D705" s="2" t="s">
        <v>14</v>
      </c>
      <c r="E705" s="3" t="s">
        <v>15</v>
      </c>
      <c r="F705" t="str">
        <f t="shared" si="91"/>
        <v>73</v>
      </c>
      <c r="G705" s="2" t="s">
        <v>952</v>
      </c>
      <c r="H705" t="str">
        <f t="shared" si="92"/>
        <v xml:space="preserve">STAINLESS </v>
      </c>
      <c r="I705" t="str" cm="1">
        <f t="array" ref="I705">IFERROR(INDEX(_xlfn.TEXTSPLIT(E705," "),1), "")</f>
        <v>73239990</v>
      </c>
      <c r="J705" t="s">
        <v>2835</v>
      </c>
      <c r="K705" t="str" cm="1">
        <f t="array" ref="K705">IF(ISERROR(SEARCH("QTY:", G705)), IF(ISERROR(SEARCH("TOTAL ", G705)), Raw [1]Data!N705, TRIM(MID(G705, SEARCH("TOTAL ", G705)+6, SEARCH(" ", G705&amp;" ", SEARCH("TOTAL ", G705)+6) - SEARCH("TOTAL ", G705) - 6))), TRIM(MID(G705, SEARCH("QTY:", G705)+4, SEARCH(" ", G705, SEARCH("QTY:", G705)+4) - SEARCH("QTY:", G705) - 4)))</f>
        <v>21240</v>
      </c>
      <c r="M705" t="str">
        <f t="shared" si="93"/>
        <v>21240</v>
      </c>
      <c r="N705">
        <f t="shared" si="94"/>
        <v>0</v>
      </c>
      <c r="O705" t="str" cm="1">
        <f t="array" ref="O705">IF(ISERROR(SEARCH("USD ", G705)), Raw [1]Data!S705, TRIM(MID(G705, SEARCH("USD ", G705)+4, SEARCH(" ", G705&amp;" ", SEARCH("USD ", G705)+4) - SEARCH("USD ", G705) - 4)))</f>
        <v>1.1800</v>
      </c>
      <c r="P705">
        <f t="shared" si="95"/>
        <v>25063.199999999997</v>
      </c>
      <c r="Q705" t="e" cm="1">
        <f t="array" ref="Q705">Raw [1]Data!P705</f>
        <v>#NAME?</v>
      </c>
      <c r="R705" t="e" cm="1">
        <f t="array" ref="R705">Raw [1]Data!Q705</f>
        <v>#NAME?</v>
      </c>
      <c r="S705" t="e" cm="1">
        <f t="array" ref="S705">Raw [1]Data!T705</f>
        <v>#NAME?</v>
      </c>
      <c r="T705" t="e">
        <f t="shared" si="96"/>
        <v>#NAME?</v>
      </c>
      <c r="U705" t="e">
        <f t="shared" si="97"/>
        <v>#NAME?</v>
      </c>
      <c r="V705" t="str">
        <f t="shared" si="98"/>
        <v>Other</v>
      </c>
    </row>
    <row r="706" spans="1:22">
      <c r="A706" s="5" t="s">
        <v>12</v>
      </c>
      <c r="B706" s="2" t="s">
        <v>951</v>
      </c>
      <c r="C706">
        <f t="shared" si="90"/>
        <v>2023</v>
      </c>
      <c r="D706" s="2" t="s">
        <v>14</v>
      </c>
      <c r="E706" s="3" t="s">
        <v>15</v>
      </c>
      <c r="F706" t="str">
        <f t="shared" si="91"/>
        <v>73</v>
      </c>
      <c r="G706" s="2" t="s">
        <v>953</v>
      </c>
      <c r="H706" t="str">
        <f t="shared" si="92"/>
        <v xml:space="preserve">STAINLESS </v>
      </c>
      <c r="I706" t="str" cm="1">
        <f t="array" ref="I706">IFERROR(INDEX(_xlfn.TEXTSPLIT(E706," "),1), "")</f>
        <v>73239990</v>
      </c>
      <c r="J706" t="s">
        <v>2862</v>
      </c>
      <c r="K706" t="str" cm="1">
        <f t="array" ref="K706">IF(ISERROR(SEARCH("QTY:", G706)), IF(ISERROR(SEARCH("TOTAL ", G706)), Raw [1]Data!N706, TRIM(MID(G706, SEARCH("TOTAL ", G706)+6, SEARCH(" ", G706&amp;" ", SEARCH("TOTAL ", G706)+6) - SEARCH("TOTAL ", G706) - 6))), TRIM(MID(G706, SEARCH("QTY:", G706)+4, SEARCH(" ", G706, SEARCH("QTY:", G706)+4) - SEARCH("QTY:", G706) - 4)))</f>
        <v>14328</v>
      </c>
      <c r="M706" t="str">
        <f t="shared" si="93"/>
        <v>14328</v>
      </c>
      <c r="N706">
        <f t="shared" si="94"/>
        <v>0</v>
      </c>
      <c r="O706" t="str" cm="1">
        <f t="array" ref="O706">IF(ISERROR(SEARCH("USD ", G706)), Raw [1]Data!S706, TRIM(MID(G706, SEARCH("USD ", G706)+4, SEARCH(" ", G706&amp;" ", SEARCH("USD ", G706)+4) - SEARCH("USD ", G706) - 4)))</f>
        <v>1.050</v>
      </c>
      <c r="P706">
        <f t="shared" si="95"/>
        <v>15044.400000000001</v>
      </c>
      <c r="Q706" t="e" cm="1">
        <f t="array" ref="Q706">Raw [1]Data!P706</f>
        <v>#NAME?</v>
      </c>
      <c r="R706" t="e" cm="1">
        <f t="array" ref="R706">Raw [1]Data!Q706</f>
        <v>#NAME?</v>
      </c>
      <c r="S706" t="e" cm="1">
        <f t="array" ref="S706">Raw [1]Data!T706</f>
        <v>#NAME?</v>
      </c>
      <c r="T706" t="e">
        <f t="shared" si="96"/>
        <v>#NAME?</v>
      </c>
      <c r="U706" t="e">
        <f t="shared" si="97"/>
        <v>#NAME?</v>
      </c>
      <c r="V706" t="str">
        <f t="shared" si="98"/>
        <v>Other</v>
      </c>
    </row>
    <row r="707" spans="1:22">
      <c r="A707" s="5" t="s">
        <v>12</v>
      </c>
      <c r="B707" s="2" t="s">
        <v>951</v>
      </c>
      <c r="C707">
        <f t="shared" ref="C707:C770" si="99">YEAR(B707)</f>
        <v>2023</v>
      </c>
      <c r="D707" s="2" t="s">
        <v>14</v>
      </c>
      <c r="E707" s="3" t="s">
        <v>15</v>
      </c>
      <c r="F707" t="str">
        <f t="shared" ref="F707:F770" si="100">LEFT(E707,2)</f>
        <v>73</v>
      </c>
      <c r="G707" s="2" t="s">
        <v>954</v>
      </c>
      <c r="H707" t="str">
        <f t="shared" ref="H707:H770" si="101">IFERROR(LEFT(G707, FIND(" ",G707)), "")</f>
        <v xml:space="preserve">STAINLESS </v>
      </c>
      <c r="I707" t="str" cm="1">
        <f t="array" ref="I707">IFERROR(INDEX(_xlfn.TEXTSPLIT(E707," "),1), "")</f>
        <v>73239990</v>
      </c>
      <c r="J707" t="s">
        <v>2886</v>
      </c>
      <c r="K707" t="str" cm="1">
        <f t="array" ref="K707">IF(ISERROR(SEARCH("QTY:", G707)), IF(ISERROR(SEARCH("TOTAL ", G707)), Raw [1]Data!N707, TRIM(MID(G707, SEARCH("TOTAL ", G707)+6, SEARCH(" ", G707&amp;" ", SEARCH("TOTAL ", G707)+6) - SEARCH("TOTAL ", G707) - 6))), TRIM(MID(G707, SEARCH("QTY:", G707)+4, SEARCH(" ", G707, SEARCH("QTY:", G707)+4) - SEARCH("QTY:", G707) - 4)))</f>
        <v>10080</v>
      </c>
      <c r="M707" t="str">
        <f t="shared" ref="M707:M770" si="102">K707</f>
        <v>10080</v>
      </c>
      <c r="N707">
        <f t="shared" ref="N707:N770" si="103">L707</f>
        <v>0</v>
      </c>
      <c r="O707" t="str" cm="1">
        <f t="array" ref="O707">IF(ISERROR(SEARCH("USD ", G707)), Raw [1]Data!S707, TRIM(MID(G707, SEARCH("USD ", G707)+4, SEARCH(" ", G707&amp;" ", SEARCH("USD ", G707)+4) - SEARCH("USD ", G707) - 4)))</f>
        <v>1.2450</v>
      </c>
      <c r="P707">
        <f t="shared" ref="P707:P770" si="104">O707*M707</f>
        <v>12549.6</v>
      </c>
      <c r="Q707" t="e" cm="1">
        <f t="array" ref="Q707">Raw [1]Data!P707</f>
        <v>#NAME?</v>
      </c>
      <c r="R707" t="e" cm="1">
        <f t="array" ref="R707">Raw [1]Data!Q707</f>
        <v>#NAME?</v>
      </c>
      <c r="S707" t="e" cm="1">
        <f t="array" ref="S707">Raw [1]Data!T707</f>
        <v>#NAME?</v>
      </c>
      <c r="T707" t="e">
        <f t="shared" ref="T707:T770" si="105">S707/M707</f>
        <v>#NAME?</v>
      </c>
      <c r="U707" t="e">
        <f t="shared" ref="U707:U770" si="106">IF(R707&lt;&gt;0, (S707/R707)*100, 0)</f>
        <v>#NAME?</v>
      </c>
      <c r="V707" t="str">
        <f t="shared" ref="V707:V770" si="107">IF(OR(E707=73239990,E707=73231000,E707=73239390),"Steel","Other")</f>
        <v>Other</v>
      </c>
    </row>
    <row r="708" spans="1:22">
      <c r="A708" s="5" t="s">
        <v>12</v>
      </c>
      <c r="B708" s="2" t="s">
        <v>951</v>
      </c>
      <c r="C708">
        <f t="shared" si="99"/>
        <v>2023</v>
      </c>
      <c r="D708" s="2" t="s">
        <v>14</v>
      </c>
      <c r="E708" s="3" t="s">
        <v>15</v>
      </c>
      <c r="F708" t="str">
        <f t="shared" si="100"/>
        <v>73</v>
      </c>
      <c r="G708" s="2" t="s">
        <v>955</v>
      </c>
      <c r="H708" t="str">
        <f t="shared" si="101"/>
        <v xml:space="preserve">STAINLESS </v>
      </c>
      <c r="I708" t="str" cm="1">
        <f t="array" ref="I708">IFERROR(INDEX(_xlfn.TEXTSPLIT(E708," "),1), "")</f>
        <v>73239990</v>
      </c>
      <c r="J708" t="s">
        <v>2835</v>
      </c>
      <c r="K708" t="str" cm="1">
        <f t="array" ref="K708">IF(ISERROR(SEARCH("QTY:", G708)), IF(ISERROR(SEARCH("TOTAL ", G708)), Raw [1]Data!N708, TRIM(MID(G708, SEARCH("TOTAL ", G708)+6, SEARCH(" ", G708&amp;" ", SEARCH("TOTAL ", G708)+6) - SEARCH("TOTAL ", G708) - 6))), TRIM(MID(G708, SEARCH("QTY:", G708)+4, SEARCH(" ", G708, SEARCH("QTY:", G708)+4) - SEARCH("QTY:", G708) - 4)))</f>
        <v>17244</v>
      </c>
      <c r="M708" t="str">
        <f t="shared" si="102"/>
        <v>17244</v>
      </c>
      <c r="N708">
        <f t="shared" si="103"/>
        <v>0</v>
      </c>
      <c r="O708" t="str" cm="1">
        <f t="array" ref="O708">IF(ISERROR(SEARCH("USD ", G708)), Raw [1]Data!S708, TRIM(MID(G708, SEARCH("USD ", G708)+4, SEARCH(" ", G708&amp;" ", SEARCH("USD ", G708)+4) - SEARCH("USD ", G708) - 4)))</f>
        <v>1.180</v>
      </c>
      <c r="P708">
        <f t="shared" si="104"/>
        <v>20347.919999999998</v>
      </c>
      <c r="Q708" t="e" cm="1">
        <f t="array" ref="Q708">Raw [1]Data!P708</f>
        <v>#NAME?</v>
      </c>
      <c r="R708" t="e" cm="1">
        <f t="array" ref="R708">Raw [1]Data!Q708</f>
        <v>#NAME?</v>
      </c>
      <c r="S708" t="e" cm="1">
        <f t="array" ref="S708">Raw [1]Data!T708</f>
        <v>#NAME?</v>
      </c>
      <c r="T708" t="e">
        <f t="shared" si="105"/>
        <v>#NAME?</v>
      </c>
      <c r="U708" t="e">
        <f t="shared" si="106"/>
        <v>#NAME?</v>
      </c>
      <c r="V708" t="str">
        <f t="shared" si="107"/>
        <v>Other</v>
      </c>
    </row>
    <row r="709" spans="1:22">
      <c r="A709" s="5" t="s">
        <v>12</v>
      </c>
      <c r="B709" s="2" t="s">
        <v>951</v>
      </c>
      <c r="C709">
        <f t="shared" si="99"/>
        <v>2023</v>
      </c>
      <c r="D709" s="2" t="s">
        <v>14</v>
      </c>
      <c r="E709" s="3" t="s">
        <v>15</v>
      </c>
      <c r="F709" t="str">
        <f t="shared" si="100"/>
        <v>73</v>
      </c>
      <c r="G709" s="2" t="s">
        <v>956</v>
      </c>
      <c r="H709" t="str">
        <f t="shared" si="101"/>
        <v xml:space="preserve">STAINLESS </v>
      </c>
      <c r="I709" t="str" cm="1">
        <f t="array" ref="I709">IFERROR(INDEX(_xlfn.TEXTSPLIT(E709," "),1), "")</f>
        <v>73239990</v>
      </c>
      <c r="J709" t="s">
        <v>2864</v>
      </c>
      <c r="K709" t="str" cm="1">
        <f t="array" ref="K709">IF(ISERROR(SEARCH("QTY:", G709)), IF(ISERROR(SEARCH("TOTAL ", G709)), Raw [1]Data!N709, TRIM(MID(G709, SEARCH("TOTAL ", G709)+6, SEARCH(" ", G709&amp;" ", SEARCH("TOTAL ", G709)+6) - SEARCH("TOTAL ", G709) - 6))), TRIM(MID(G709, SEARCH("QTY:", G709)+4, SEARCH(" ", G709, SEARCH("QTY:", G709)+4) - SEARCH("QTY:", G709) - 4)))</f>
        <v>10476</v>
      </c>
      <c r="M709" t="str">
        <f t="shared" si="102"/>
        <v>10476</v>
      </c>
      <c r="N709">
        <f t="shared" si="103"/>
        <v>0</v>
      </c>
      <c r="O709" t="str" cm="1">
        <f t="array" ref="O709">IF(ISERROR(SEARCH("USD ", G709)), Raw [1]Data!S709, TRIM(MID(G709, SEARCH("USD ", G709)+4, SEARCH(" ", G709&amp;" ", SEARCH("USD ", G709)+4) - SEARCH("USD ", G709) - 4)))</f>
        <v>1.094</v>
      </c>
      <c r="P709">
        <f t="shared" si="104"/>
        <v>11460.744000000001</v>
      </c>
      <c r="Q709" t="e" cm="1">
        <f t="array" ref="Q709">Raw [1]Data!P709</f>
        <v>#NAME?</v>
      </c>
      <c r="R709" t="e" cm="1">
        <f t="array" ref="R709">Raw [1]Data!Q709</f>
        <v>#NAME?</v>
      </c>
      <c r="S709" t="e" cm="1">
        <f t="array" ref="S709">Raw [1]Data!T709</f>
        <v>#NAME?</v>
      </c>
      <c r="T709" t="e">
        <f t="shared" si="105"/>
        <v>#NAME?</v>
      </c>
      <c r="U709" t="e">
        <f t="shared" si="106"/>
        <v>#NAME?</v>
      </c>
      <c r="V709" t="str">
        <f t="shared" si="107"/>
        <v>Other</v>
      </c>
    </row>
    <row r="710" spans="1:22">
      <c r="A710" s="5" t="s">
        <v>12</v>
      </c>
      <c r="B710" s="2" t="s">
        <v>951</v>
      </c>
      <c r="C710">
        <f t="shared" si="99"/>
        <v>2023</v>
      </c>
      <c r="D710" s="2" t="s">
        <v>14</v>
      </c>
      <c r="E710" s="3" t="s">
        <v>15</v>
      </c>
      <c r="F710" t="str">
        <f t="shared" si="100"/>
        <v>73</v>
      </c>
      <c r="G710" s="2" t="s">
        <v>957</v>
      </c>
      <c r="H710" t="str">
        <f t="shared" si="101"/>
        <v xml:space="preserve">STAINLESS </v>
      </c>
      <c r="I710" t="str" cm="1">
        <f t="array" ref="I710">IFERROR(INDEX(_xlfn.TEXTSPLIT(E710," "),1), "")</f>
        <v>73239990</v>
      </c>
      <c r="J710" t="s">
        <v>2835</v>
      </c>
      <c r="K710" t="str" cm="1">
        <f t="array" ref="K710">IF(ISERROR(SEARCH("QTY:", G710)), IF(ISERROR(SEARCH("TOTAL ", G710)), Raw [1]Data!N710, TRIM(MID(G710, SEARCH("TOTAL ", G710)+6, SEARCH(" ", G710&amp;" ", SEARCH("TOTAL ", G710)+6) - SEARCH("TOTAL ", G710) - 6))), TRIM(MID(G710, SEARCH("QTY:", G710)+4, SEARCH(" ", G710, SEARCH("QTY:", G710)+4) - SEARCH("QTY:", G710) - 4)))</f>
        <v>10980</v>
      </c>
      <c r="M710" t="str">
        <f t="shared" si="102"/>
        <v>10980</v>
      </c>
      <c r="N710">
        <f t="shared" si="103"/>
        <v>0</v>
      </c>
      <c r="O710" t="str" cm="1">
        <f t="array" ref="O710">IF(ISERROR(SEARCH("USD ", G710)), Raw [1]Data!S710, TRIM(MID(G710, SEARCH("USD ", G710)+4, SEARCH(" ", G710&amp;" ", SEARCH("USD ", G710)+4) - SEARCH("USD ", G710) - 4)))</f>
        <v>1.0448</v>
      </c>
      <c r="P710">
        <f t="shared" si="104"/>
        <v>11471.903999999999</v>
      </c>
      <c r="Q710" t="e" cm="1">
        <f t="array" ref="Q710">Raw [1]Data!P710</f>
        <v>#NAME?</v>
      </c>
      <c r="R710" t="e" cm="1">
        <f t="array" ref="R710">Raw [1]Data!Q710</f>
        <v>#NAME?</v>
      </c>
      <c r="S710" t="e" cm="1">
        <f t="array" ref="S710">Raw [1]Data!T710</f>
        <v>#NAME?</v>
      </c>
      <c r="T710" t="e">
        <f t="shared" si="105"/>
        <v>#NAME?</v>
      </c>
      <c r="U710" t="e">
        <f t="shared" si="106"/>
        <v>#NAME?</v>
      </c>
      <c r="V710" t="str">
        <f t="shared" si="107"/>
        <v>Other</v>
      </c>
    </row>
    <row r="711" spans="1:22">
      <c r="A711" s="5" t="s">
        <v>12</v>
      </c>
      <c r="B711" s="2" t="s">
        <v>958</v>
      </c>
      <c r="C711">
        <f t="shared" si="99"/>
        <v>2023</v>
      </c>
      <c r="D711" s="2" t="s">
        <v>14</v>
      </c>
      <c r="E711" s="3" t="s">
        <v>15</v>
      </c>
      <c r="F711" t="str">
        <f t="shared" si="100"/>
        <v>73</v>
      </c>
      <c r="G711" s="2" t="s">
        <v>959</v>
      </c>
      <c r="H711" t="str">
        <f t="shared" si="101"/>
        <v xml:space="preserve">2628 </v>
      </c>
      <c r="I711" t="str" cm="1">
        <f t="array" ref="I711">IFERROR(INDEX(_xlfn.TEXTSPLIT(E711," "),1), "")</f>
        <v>73239990</v>
      </c>
      <c r="J711" t="s">
        <v>2781</v>
      </c>
      <c r="K711" t="e" cm="1">
        <f t="array" ref="K711">IF(ISERROR(SEARCH("QTY:", G711)), IF(ISERROR(SEARCH("TOTAL ", G711)), Raw [1]Data!N711, TRIM(MID(G711, SEARCH("TOTAL ", G711)+6, SEARCH(" ", G711&amp;" ", SEARCH("TOTAL ", G711)+6) - SEARCH("TOTAL ", G711) - 6))), TRIM(MID(G711, SEARCH("QTY:", G711)+4, SEARCH(" ", G711, SEARCH("QTY:", G711)+4) - SEARCH("QTY:", G711) - 4)))</f>
        <v>#NAME?</v>
      </c>
      <c r="M711" t="e">
        <f t="shared" si="102"/>
        <v>#NAME?</v>
      </c>
      <c r="N711">
        <f t="shared" si="103"/>
        <v>0</v>
      </c>
      <c r="O711" t="str" cm="1">
        <f t="array" ref="O711">IF(ISERROR(SEARCH("USD ", G711)), Raw [1]Data!S711, TRIM(MID(G711, SEARCH("USD ", G711)+4, SEARCH(" ", G711&amp;" ", SEARCH("USD ", G711)+4) - SEARCH("USD ", G711) - 4)))</f>
        <v>0.421PER</v>
      </c>
      <c r="P711" t="e">
        <f t="shared" si="104"/>
        <v>#VALUE!</v>
      </c>
      <c r="Q711" t="e" cm="1">
        <f t="array" ref="Q711">Raw [1]Data!P711</f>
        <v>#NAME?</v>
      </c>
      <c r="R711" t="e" cm="1">
        <f t="array" ref="R711">Raw [1]Data!Q711</f>
        <v>#NAME?</v>
      </c>
      <c r="S711" t="e" cm="1">
        <f t="array" ref="S711">Raw [1]Data!T711</f>
        <v>#NAME?</v>
      </c>
      <c r="T711" t="e">
        <f t="shared" si="105"/>
        <v>#NAME?</v>
      </c>
      <c r="U711" t="e">
        <f t="shared" si="106"/>
        <v>#NAME?</v>
      </c>
      <c r="V711" t="str">
        <f t="shared" si="107"/>
        <v>Other</v>
      </c>
    </row>
    <row r="712" spans="1:22">
      <c r="A712" s="5" t="s">
        <v>12</v>
      </c>
      <c r="B712" s="2" t="s">
        <v>958</v>
      </c>
      <c r="C712">
        <f t="shared" si="99"/>
        <v>2023</v>
      </c>
      <c r="D712" s="2" t="s">
        <v>14</v>
      </c>
      <c r="E712" s="3" t="s">
        <v>15</v>
      </c>
      <c r="F712" t="str">
        <f t="shared" si="100"/>
        <v>73</v>
      </c>
      <c r="G712" s="2" t="s">
        <v>960</v>
      </c>
      <c r="H712" t="str">
        <f t="shared" si="101"/>
        <v xml:space="preserve">2628 </v>
      </c>
      <c r="I712" t="str" cm="1">
        <f t="array" ref="I712">IFERROR(INDEX(_xlfn.TEXTSPLIT(E712," "),1), "")</f>
        <v>73239990</v>
      </c>
      <c r="J712" t="s">
        <v>2781</v>
      </c>
      <c r="K712" t="e" cm="1">
        <f t="array" ref="K712">IF(ISERROR(SEARCH("QTY:", G712)), IF(ISERROR(SEARCH("TOTAL ", G712)), Raw [1]Data!N712, TRIM(MID(G712, SEARCH("TOTAL ", G712)+6, SEARCH(" ", G712&amp;" ", SEARCH("TOTAL ", G712)+6) - SEARCH("TOTAL ", G712) - 6))), TRIM(MID(G712, SEARCH("QTY:", G712)+4, SEARCH(" ", G712, SEARCH("QTY:", G712)+4) - SEARCH("QTY:", G712) - 4)))</f>
        <v>#NAME?</v>
      </c>
      <c r="M712" t="e">
        <f t="shared" si="102"/>
        <v>#NAME?</v>
      </c>
      <c r="N712">
        <f t="shared" si="103"/>
        <v>0</v>
      </c>
      <c r="O712" t="str" cm="1">
        <f t="array" ref="O712">IF(ISERROR(SEARCH("USD ", G712)), Raw [1]Data!S712, TRIM(MID(G712, SEARCH("USD ", G712)+4, SEARCH(" ", G712&amp;" ", SEARCH("USD ", G712)+4) - SEARCH("USD ", G712) - 4)))</f>
        <v>0.421</v>
      </c>
      <c r="P712" t="e">
        <f t="shared" si="104"/>
        <v>#NAME?</v>
      </c>
      <c r="Q712" t="e" cm="1">
        <f t="array" ref="Q712">Raw [1]Data!P712</f>
        <v>#NAME?</v>
      </c>
      <c r="R712" t="e" cm="1">
        <f t="array" ref="R712">Raw [1]Data!Q712</f>
        <v>#NAME?</v>
      </c>
      <c r="S712" t="e" cm="1">
        <f t="array" ref="S712">Raw [1]Data!T712</f>
        <v>#NAME?</v>
      </c>
      <c r="T712" t="e">
        <f t="shared" si="105"/>
        <v>#NAME?</v>
      </c>
      <c r="U712" t="e">
        <f t="shared" si="106"/>
        <v>#NAME?</v>
      </c>
      <c r="V712" t="str">
        <f t="shared" si="107"/>
        <v>Other</v>
      </c>
    </row>
    <row r="713" spans="1:22">
      <c r="A713" s="5" t="s">
        <v>12</v>
      </c>
      <c r="B713" s="2" t="s">
        <v>961</v>
      </c>
      <c r="C713">
        <f t="shared" si="99"/>
        <v>2023</v>
      </c>
      <c r="D713" s="2" t="s">
        <v>14</v>
      </c>
      <c r="E713" s="3" t="s">
        <v>18</v>
      </c>
      <c r="F713" t="str">
        <f t="shared" si="100"/>
        <v>73</v>
      </c>
      <c r="G713" s="2" t="s">
        <v>962</v>
      </c>
      <c r="H713" t="str">
        <f t="shared" si="101"/>
        <v xml:space="preserve">STEEL </v>
      </c>
      <c r="I713" t="str" cm="1">
        <f t="array" ref="I713">IFERROR(INDEX(_xlfn.TEXTSPLIT(E713," "),1), "")</f>
        <v>73231000</v>
      </c>
      <c r="J713" t="s">
        <v>2907</v>
      </c>
      <c r="K713" t="e" cm="1">
        <f t="array" ref="K713">IF(ISERROR(SEARCH("QTY:", G713)), IF(ISERROR(SEARCH("TOTAL ", G713)), Raw [1]Data!N713, TRIM(MID(G713, SEARCH("TOTAL ", G713)+6, SEARCH(" ", G713&amp;" ", SEARCH("TOTAL ", G713)+6) - SEARCH("TOTAL ", G713) - 6))), TRIM(MID(G713, SEARCH("QTY:", G713)+4, SEARCH(" ", G713, SEARCH("QTY:", G713)+4) - SEARCH("QTY:", G713) - 4)))</f>
        <v>#NAME?</v>
      </c>
      <c r="M713" t="e">
        <f t="shared" si="102"/>
        <v>#NAME?</v>
      </c>
      <c r="N713">
        <f t="shared" si="103"/>
        <v>0</v>
      </c>
      <c r="O713" t="str" cm="1">
        <f t="array" ref="O713">IF(ISERROR(SEARCH("USD ", G713)), Raw [1]Data!S713, TRIM(MID(G713, SEARCH("USD ", G713)+4, SEARCH(" ", G713&amp;" ", SEARCH("USD ", G713)+4) - SEARCH("USD ", G713) - 4)))</f>
        <v>PER</v>
      </c>
      <c r="P713" t="e">
        <f t="shared" si="104"/>
        <v>#VALUE!</v>
      </c>
      <c r="Q713" t="e" cm="1">
        <f t="array" ref="Q713">Raw [1]Data!P713</f>
        <v>#NAME?</v>
      </c>
      <c r="R713" t="e" cm="1">
        <f t="array" ref="R713">Raw [1]Data!Q713</f>
        <v>#NAME?</v>
      </c>
      <c r="S713" t="e" cm="1">
        <f t="array" ref="S713">Raw [1]Data!T713</f>
        <v>#NAME?</v>
      </c>
      <c r="T713" t="e">
        <f t="shared" si="105"/>
        <v>#NAME?</v>
      </c>
      <c r="U713" t="e">
        <f t="shared" si="106"/>
        <v>#NAME?</v>
      </c>
      <c r="V713" t="str">
        <f t="shared" si="107"/>
        <v>Other</v>
      </c>
    </row>
    <row r="714" spans="1:22">
      <c r="A714" s="5" t="s">
        <v>12</v>
      </c>
      <c r="B714" s="2" t="s">
        <v>963</v>
      </c>
      <c r="C714">
        <f t="shared" si="99"/>
        <v>2023</v>
      </c>
      <c r="D714" s="2" t="s">
        <v>14</v>
      </c>
      <c r="E714" s="3" t="s">
        <v>15</v>
      </c>
      <c r="F714" t="str">
        <f t="shared" si="100"/>
        <v>73</v>
      </c>
      <c r="G714" s="2" t="s">
        <v>964</v>
      </c>
      <c r="H714" t="str">
        <f t="shared" si="101"/>
        <v xml:space="preserve">STEEL </v>
      </c>
      <c r="I714" t="str" cm="1">
        <f t="array" ref="I714">IFERROR(INDEX(_xlfn.TEXTSPLIT(E714," "),1), "")</f>
        <v>73239990</v>
      </c>
      <c r="J714" t="s">
        <v>2908</v>
      </c>
      <c r="K714" t="e" cm="1">
        <f t="array" ref="K714">IF(ISERROR(SEARCH("QTY:", G714)), IF(ISERROR(SEARCH("TOTAL ", G714)), Raw [1]Data!N714, TRIM(MID(G714, SEARCH("TOTAL ", G714)+6, SEARCH(" ", G714&amp;" ", SEARCH("TOTAL ", G714)+6) - SEARCH("TOTAL ", G714) - 6))), TRIM(MID(G714, SEARCH("QTY:", G714)+4, SEARCH(" ", G714, SEARCH("QTY:", G714)+4) - SEARCH("QTY:", G714) - 4)))</f>
        <v>#NAME?</v>
      </c>
      <c r="M714" t="e">
        <f t="shared" si="102"/>
        <v>#NAME?</v>
      </c>
      <c r="N714">
        <f t="shared" si="103"/>
        <v>0</v>
      </c>
      <c r="O714" t="str" cm="1">
        <f t="array" ref="O714">IF(ISERROR(SEARCH("USD ", G714)), Raw [1]Data!S714, TRIM(MID(G714, SEARCH("USD ", G714)+4, SEARCH(" ", G714&amp;" ", SEARCH("USD ", G714)+4) - SEARCH("USD ", G714) - 4)))</f>
        <v>:</v>
      </c>
      <c r="P714" t="e">
        <f t="shared" si="104"/>
        <v>#VALUE!</v>
      </c>
      <c r="Q714" t="e" cm="1">
        <f t="array" ref="Q714">Raw [1]Data!P714</f>
        <v>#NAME?</v>
      </c>
      <c r="R714" t="e" cm="1">
        <f t="array" ref="R714">Raw [1]Data!Q714</f>
        <v>#NAME?</v>
      </c>
      <c r="S714" t="e" cm="1">
        <f t="array" ref="S714">Raw [1]Data!T714</f>
        <v>#NAME?</v>
      </c>
      <c r="T714" t="e">
        <f t="shared" si="105"/>
        <v>#NAME?</v>
      </c>
      <c r="U714" t="e">
        <f t="shared" si="106"/>
        <v>#NAME?</v>
      </c>
      <c r="V714" t="str">
        <f t="shared" si="107"/>
        <v>Other</v>
      </c>
    </row>
    <row r="715" spans="1:22">
      <c r="A715" s="5" t="s">
        <v>12</v>
      </c>
      <c r="B715" s="2" t="s">
        <v>963</v>
      </c>
      <c r="C715">
        <f t="shared" si="99"/>
        <v>2023</v>
      </c>
      <c r="D715" s="2" t="s">
        <v>14</v>
      </c>
      <c r="E715" s="3" t="s">
        <v>15</v>
      </c>
      <c r="F715" t="str">
        <f t="shared" si="100"/>
        <v>73</v>
      </c>
      <c r="G715" s="2" t="s">
        <v>965</v>
      </c>
      <c r="H715" t="str">
        <f t="shared" si="101"/>
        <v xml:space="preserve">STEEL </v>
      </c>
      <c r="I715" t="str" cm="1">
        <f t="array" ref="I715">IFERROR(INDEX(_xlfn.TEXTSPLIT(E715," "),1), "")</f>
        <v>73239990</v>
      </c>
      <c r="J715" t="s">
        <v>2835</v>
      </c>
      <c r="K715" t="e" cm="1">
        <f t="array" ref="K715">IF(ISERROR(SEARCH("QTY:", G715)), IF(ISERROR(SEARCH("TOTAL ", G715)), Raw [1]Data!N715, TRIM(MID(G715, SEARCH("TOTAL ", G715)+6, SEARCH(" ", G715&amp;" ", SEARCH("TOTAL ", G715)+6) - SEARCH("TOTAL ", G715) - 6))), TRIM(MID(G715, SEARCH("QTY:", G715)+4, SEARCH(" ", G715, SEARCH("QTY:", G715)+4) - SEARCH("QTY:", G715) - 4)))</f>
        <v>#NAME?</v>
      </c>
      <c r="M715" t="e">
        <f t="shared" si="102"/>
        <v>#NAME?</v>
      </c>
      <c r="N715">
        <f t="shared" si="103"/>
        <v>0</v>
      </c>
      <c r="O715" t="e" cm="1">
        <f t="array" ref="O715">IF(ISERROR(SEARCH("USD ", G715)), Raw [1]Data!S715, TRIM(MID(G715, SEARCH("USD ", G715)+4, SEARCH(" ", G715&amp;" ", SEARCH("USD ", G715)+4) - SEARCH("USD ", G715) - 4)))</f>
        <v>#NAME?</v>
      </c>
      <c r="P715" t="e">
        <f t="shared" si="104"/>
        <v>#NAME?</v>
      </c>
      <c r="Q715" t="e" cm="1">
        <f t="array" ref="Q715">Raw [1]Data!P715</f>
        <v>#NAME?</v>
      </c>
      <c r="R715" t="e" cm="1">
        <f t="array" ref="R715">Raw [1]Data!Q715</f>
        <v>#NAME?</v>
      </c>
      <c r="S715" t="e" cm="1">
        <f t="array" ref="S715">Raw [1]Data!T715</f>
        <v>#NAME?</v>
      </c>
      <c r="T715" t="e">
        <f t="shared" si="105"/>
        <v>#NAME?</v>
      </c>
      <c r="U715" t="e">
        <f t="shared" si="106"/>
        <v>#NAME?</v>
      </c>
      <c r="V715" t="str">
        <f t="shared" si="107"/>
        <v>Other</v>
      </c>
    </row>
    <row r="716" spans="1:22">
      <c r="A716" s="5" t="s">
        <v>12</v>
      </c>
      <c r="B716" s="2" t="s">
        <v>966</v>
      </c>
      <c r="C716">
        <f t="shared" si="99"/>
        <v>2023</v>
      </c>
      <c r="D716" s="2" t="s">
        <v>14</v>
      </c>
      <c r="E716" s="3" t="s">
        <v>15</v>
      </c>
      <c r="F716" t="str">
        <f t="shared" si="100"/>
        <v>73</v>
      </c>
      <c r="G716" s="2" t="s">
        <v>967</v>
      </c>
      <c r="H716" t="str">
        <f t="shared" si="101"/>
        <v xml:space="preserve">STEEL </v>
      </c>
      <c r="I716" t="str" cm="1">
        <f t="array" ref="I716">IFERROR(INDEX(_xlfn.TEXTSPLIT(E716," "),1), "")</f>
        <v>73239990</v>
      </c>
      <c r="J716" t="s">
        <v>2835</v>
      </c>
      <c r="K716" t="str" cm="1">
        <f t="array" ref="K716">IF(ISERROR(SEARCH("QTY:", G716)), IF(ISERROR(SEARCH("TOTAL ", G716)), Raw [1]Data!N716, TRIM(MID(G716, SEARCH("TOTAL ", G716)+6, SEARCH(" ", G716&amp;" ", SEARCH("TOTAL ", G716)+6) - SEARCH("TOTAL ", G716) - 6))), TRIM(MID(G716, SEARCH("QTY:", G716)+4, SEARCH(" ", G716, SEARCH("QTY:", G716)+4) - SEARCH("QTY:", G716) - 4)))</f>
        <v>70056</v>
      </c>
      <c r="M716" t="str">
        <f t="shared" si="102"/>
        <v>70056</v>
      </c>
      <c r="N716">
        <f t="shared" si="103"/>
        <v>0</v>
      </c>
      <c r="O716" t="str" cm="1">
        <f t="array" ref="O716">IF(ISERROR(SEARCH("USD ", G716)), Raw [1]Data!S716, TRIM(MID(G716, SEARCH("USD ", G716)+4, SEARCH(" ", G716&amp;" ", SEARCH("USD ", G716)+4) - SEARCH("USD ", G716) - 4)))</f>
        <v>PER</v>
      </c>
      <c r="P716" t="e">
        <f t="shared" si="104"/>
        <v>#VALUE!</v>
      </c>
      <c r="Q716" t="e" cm="1">
        <f t="array" ref="Q716">Raw [1]Data!P716</f>
        <v>#NAME?</v>
      </c>
      <c r="R716" t="e" cm="1">
        <f t="array" ref="R716">Raw [1]Data!Q716</f>
        <v>#NAME?</v>
      </c>
      <c r="S716" t="e" cm="1">
        <f t="array" ref="S716">Raw [1]Data!T716</f>
        <v>#NAME?</v>
      </c>
      <c r="T716" t="e">
        <f t="shared" si="105"/>
        <v>#NAME?</v>
      </c>
      <c r="U716" t="e">
        <f t="shared" si="106"/>
        <v>#NAME?</v>
      </c>
      <c r="V716" t="str">
        <f t="shared" si="107"/>
        <v>Other</v>
      </c>
    </row>
    <row r="717" spans="1:22">
      <c r="A717" s="5" t="s">
        <v>12</v>
      </c>
      <c r="B717" s="2" t="s">
        <v>968</v>
      </c>
      <c r="C717">
        <f t="shared" si="99"/>
        <v>2023</v>
      </c>
      <c r="D717" s="2" t="s">
        <v>14</v>
      </c>
      <c r="E717" s="3" t="s">
        <v>15</v>
      </c>
      <c r="F717" t="str">
        <f t="shared" si="100"/>
        <v>73</v>
      </c>
      <c r="G717" s="2" t="s">
        <v>969</v>
      </c>
      <c r="H717" t="str">
        <f t="shared" si="101"/>
        <v xml:space="preserve">STEEL </v>
      </c>
      <c r="I717" t="str" cm="1">
        <f t="array" ref="I717">IFERROR(INDEX(_xlfn.TEXTSPLIT(E717," "),1), "")</f>
        <v>73239990</v>
      </c>
      <c r="J717" t="s">
        <v>2835</v>
      </c>
      <c r="K717" t="str" cm="1">
        <f t="array" ref="K717">IF(ISERROR(SEARCH("QTY:", G717)), IF(ISERROR(SEARCH("TOTAL ", G717)), Raw [1]Data!N717, TRIM(MID(G717, SEARCH("TOTAL ", G717)+6, SEARCH(" ", G717&amp;" ", SEARCH("TOTAL ", G717)+6) - SEARCH("TOTAL ", G717) - 6))), TRIM(MID(G717, SEARCH("QTY:", G717)+4, SEARCH(" ", G717, SEARCH("QTY:", G717)+4) - SEARCH("QTY:", G717) - 4)))</f>
        <v/>
      </c>
      <c r="M717" t="str">
        <f t="shared" si="102"/>
        <v/>
      </c>
      <c r="N717">
        <f t="shared" si="103"/>
        <v>0</v>
      </c>
      <c r="O717" t="e" cm="1">
        <f t="array" ref="O717">IF(ISERROR(SEARCH("USD ", G717)), Raw [1]Data!S717, TRIM(MID(G717, SEARCH("USD ", G717)+4, SEARCH(" ", G717&amp;" ", SEARCH("USD ", G717)+4) - SEARCH("USD ", G717) - 4)))</f>
        <v>#NAME?</v>
      </c>
      <c r="P717" t="e">
        <f t="shared" si="104"/>
        <v>#NAME?</v>
      </c>
      <c r="Q717" t="e" cm="1">
        <f t="array" ref="Q717">Raw [1]Data!P717</f>
        <v>#NAME?</v>
      </c>
      <c r="R717" t="e" cm="1">
        <f t="array" ref="R717">Raw [1]Data!Q717</f>
        <v>#NAME?</v>
      </c>
      <c r="S717" t="e" cm="1">
        <f t="array" ref="S717">Raw [1]Data!T717</f>
        <v>#NAME?</v>
      </c>
      <c r="T717" t="e">
        <f t="shared" si="105"/>
        <v>#NAME?</v>
      </c>
      <c r="U717" t="e">
        <f t="shared" si="106"/>
        <v>#NAME?</v>
      </c>
      <c r="V717" t="str">
        <f t="shared" si="107"/>
        <v>Other</v>
      </c>
    </row>
    <row r="718" spans="1:22">
      <c r="A718" s="5" t="s">
        <v>12</v>
      </c>
      <c r="B718" s="2" t="s">
        <v>968</v>
      </c>
      <c r="C718">
        <f t="shared" si="99"/>
        <v>2023</v>
      </c>
      <c r="D718" s="2" t="s">
        <v>14</v>
      </c>
      <c r="E718" s="3" t="s">
        <v>15</v>
      </c>
      <c r="F718" t="str">
        <f t="shared" si="100"/>
        <v>73</v>
      </c>
      <c r="G718" s="2" t="s">
        <v>970</v>
      </c>
      <c r="H718" t="str">
        <f t="shared" si="101"/>
        <v xml:space="preserve">STEEL </v>
      </c>
      <c r="I718" t="str" cm="1">
        <f t="array" ref="I718">IFERROR(INDEX(_xlfn.TEXTSPLIT(E718," "),1), "")</f>
        <v>73239990</v>
      </c>
      <c r="J718" t="s">
        <v>2835</v>
      </c>
      <c r="K718" t="str" cm="1">
        <f t="array" ref="K718">IF(ISERROR(SEARCH("QTY:", G718)), IF(ISERROR(SEARCH("TOTAL ", G718)), Raw [1]Data!N718, TRIM(MID(G718, SEARCH("TOTAL ", G718)+6, SEARCH(" ", G718&amp;" ", SEARCH("TOTAL ", G718)+6) - SEARCH("TOTAL ", G718) - 6))), TRIM(MID(G718, SEARCH("QTY:", G718)+4, SEARCH(" ", G718, SEARCH("QTY:", G718)+4) - SEARCH("QTY:", G718) - 4)))</f>
        <v/>
      </c>
      <c r="M718" t="str">
        <f t="shared" si="102"/>
        <v/>
      </c>
      <c r="N718">
        <f t="shared" si="103"/>
        <v>0</v>
      </c>
      <c r="O718" t="e" cm="1">
        <f t="array" ref="O718">IF(ISERROR(SEARCH("USD ", G718)), Raw [1]Data!S718, TRIM(MID(G718, SEARCH("USD ", G718)+4, SEARCH(" ", G718&amp;" ", SEARCH("USD ", G718)+4) - SEARCH("USD ", G718) - 4)))</f>
        <v>#NAME?</v>
      </c>
      <c r="P718" t="e">
        <f t="shared" si="104"/>
        <v>#NAME?</v>
      </c>
      <c r="Q718" t="e" cm="1">
        <f t="array" ref="Q718">Raw [1]Data!P718</f>
        <v>#NAME?</v>
      </c>
      <c r="R718" t="e" cm="1">
        <f t="array" ref="R718">Raw [1]Data!Q718</f>
        <v>#NAME?</v>
      </c>
      <c r="S718" t="e" cm="1">
        <f t="array" ref="S718">Raw [1]Data!T718</f>
        <v>#NAME?</v>
      </c>
      <c r="T718" t="e">
        <f t="shared" si="105"/>
        <v>#NAME?</v>
      </c>
      <c r="U718" t="e">
        <f t="shared" si="106"/>
        <v>#NAME?</v>
      </c>
      <c r="V718" t="str">
        <f t="shared" si="107"/>
        <v>Other</v>
      </c>
    </row>
    <row r="719" spans="1:22">
      <c r="A719" s="5" t="s">
        <v>12</v>
      </c>
      <c r="B719" s="2" t="s">
        <v>968</v>
      </c>
      <c r="C719">
        <f t="shared" si="99"/>
        <v>2023</v>
      </c>
      <c r="D719" s="2" t="s">
        <v>14</v>
      </c>
      <c r="E719" s="3" t="s">
        <v>15</v>
      </c>
      <c r="F719" t="str">
        <f t="shared" si="100"/>
        <v>73</v>
      </c>
      <c r="G719" s="2" t="s">
        <v>971</v>
      </c>
      <c r="H719" t="str">
        <f t="shared" si="101"/>
        <v xml:space="preserve">STEEL </v>
      </c>
      <c r="I719" t="str" cm="1">
        <f t="array" ref="I719">IFERROR(INDEX(_xlfn.TEXTSPLIT(E719," "),1), "")</f>
        <v>73239990</v>
      </c>
      <c r="J719" t="s">
        <v>2835</v>
      </c>
      <c r="K719" t="str" cm="1">
        <f t="array" ref="K719">IF(ISERROR(SEARCH("QTY:", G719)), IF(ISERROR(SEARCH("TOTAL ", G719)), Raw [1]Data!N719, TRIM(MID(G719, SEARCH("TOTAL ", G719)+6, SEARCH(" ", G719&amp;" ", SEARCH("TOTAL ", G719)+6) - SEARCH("TOTAL ", G719) - 6))), TRIM(MID(G719, SEARCH("QTY:", G719)+4, SEARCH(" ", G719, SEARCH("QTY:", G719)+4) - SEARCH("QTY:", G719) - 4)))</f>
        <v/>
      </c>
      <c r="M719" t="str">
        <f t="shared" si="102"/>
        <v/>
      </c>
      <c r="N719">
        <f t="shared" si="103"/>
        <v>0</v>
      </c>
      <c r="O719" t="e" cm="1">
        <f t="array" ref="O719">IF(ISERROR(SEARCH("USD ", G719)), Raw [1]Data!S719, TRIM(MID(G719, SEARCH("USD ", G719)+4, SEARCH(" ", G719&amp;" ", SEARCH("USD ", G719)+4) - SEARCH("USD ", G719) - 4)))</f>
        <v>#NAME?</v>
      </c>
      <c r="P719" t="e">
        <f t="shared" si="104"/>
        <v>#NAME?</v>
      </c>
      <c r="Q719" t="e" cm="1">
        <f t="array" ref="Q719">Raw [1]Data!P719</f>
        <v>#NAME?</v>
      </c>
      <c r="R719" t="e" cm="1">
        <f t="array" ref="R719">Raw [1]Data!Q719</f>
        <v>#NAME?</v>
      </c>
      <c r="S719" t="e" cm="1">
        <f t="array" ref="S719">Raw [1]Data!T719</f>
        <v>#NAME?</v>
      </c>
      <c r="T719" t="e">
        <f t="shared" si="105"/>
        <v>#NAME?</v>
      </c>
      <c r="U719" t="e">
        <f t="shared" si="106"/>
        <v>#NAME?</v>
      </c>
      <c r="V719" t="str">
        <f t="shared" si="107"/>
        <v>Other</v>
      </c>
    </row>
    <row r="720" spans="1:22">
      <c r="A720" s="5" t="s">
        <v>12</v>
      </c>
      <c r="B720" s="2" t="s">
        <v>968</v>
      </c>
      <c r="C720">
        <f t="shared" si="99"/>
        <v>2023</v>
      </c>
      <c r="D720" s="2" t="s">
        <v>14</v>
      </c>
      <c r="E720" s="3" t="s">
        <v>15</v>
      </c>
      <c r="F720" t="str">
        <f t="shared" si="100"/>
        <v>73</v>
      </c>
      <c r="G720" s="2" t="s">
        <v>972</v>
      </c>
      <c r="H720" t="str">
        <f t="shared" si="101"/>
        <v xml:space="preserve">STEEL </v>
      </c>
      <c r="I720" t="str" cm="1">
        <f t="array" ref="I720">IFERROR(INDEX(_xlfn.TEXTSPLIT(E720," "),1), "")</f>
        <v>73239990</v>
      </c>
      <c r="J720" t="s">
        <v>2835</v>
      </c>
      <c r="K720" t="str" cm="1">
        <f t="array" ref="K720">IF(ISERROR(SEARCH("QTY:", G720)), IF(ISERROR(SEARCH("TOTAL ", G720)), Raw [1]Data!N720, TRIM(MID(G720, SEARCH("TOTAL ", G720)+6, SEARCH(" ", G720&amp;" ", SEARCH("TOTAL ", G720)+6) - SEARCH("TOTAL ", G720) - 6))), TRIM(MID(G720, SEARCH("QTY:", G720)+4, SEARCH(" ", G720, SEARCH("QTY:", G720)+4) - SEARCH("QTY:", G720) - 4)))</f>
        <v/>
      </c>
      <c r="M720" t="str">
        <f t="shared" si="102"/>
        <v/>
      </c>
      <c r="N720">
        <f t="shared" si="103"/>
        <v>0</v>
      </c>
      <c r="O720" t="e" cm="1">
        <f t="array" ref="O720">IF(ISERROR(SEARCH("USD ", G720)), Raw [1]Data!S720, TRIM(MID(G720, SEARCH("USD ", G720)+4, SEARCH(" ", G720&amp;" ", SEARCH("USD ", G720)+4) - SEARCH("USD ", G720) - 4)))</f>
        <v>#NAME?</v>
      </c>
      <c r="P720" t="e">
        <f t="shared" si="104"/>
        <v>#NAME?</v>
      </c>
      <c r="Q720" t="e" cm="1">
        <f t="array" ref="Q720">Raw [1]Data!P720</f>
        <v>#NAME?</v>
      </c>
      <c r="R720" t="e" cm="1">
        <f t="array" ref="R720">Raw [1]Data!Q720</f>
        <v>#NAME?</v>
      </c>
      <c r="S720" t="e" cm="1">
        <f t="array" ref="S720">Raw [1]Data!T720</f>
        <v>#NAME?</v>
      </c>
      <c r="T720" t="e">
        <f t="shared" si="105"/>
        <v>#NAME?</v>
      </c>
      <c r="U720" t="e">
        <f t="shared" si="106"/>
        <v>#NAME?</v>
      </c>
      <c r="V720" t="str">
        <f t="shared" si="107"/>
        <v>Other</v>
      </c>
    </row>
    <row r="721" spans="1:22">
      <c r="A721" s="5" t="s">
        <v>12</v>
      </c>
      <c r="B721" s="2" t="s">
        <v>973</v>
      </c>
      <c r="C721">
        <f t="shared" si="99"/>
        <v>2023</v>
      </c>
      <c r="D721" s="2" t="s">
        <v>14</v>
      </c>
      <c r="E721" s="3" t="s">
        <v>15</v>
      </c>
      <c r="F721" t="str">
        <f t="shared" si="100"/>
        <v>73</v>
      </c>
      <c r="G721" s="2" t="s">
        <v>974</v>
      </c>
      <c r="H721" t="str">
        <f t="shared" si="101"/>
        <v xml:space="preserve">STAINLESS </v>
      </c>
      <c r="I721" t="str" cm="1">
        <f t="array" ref="I721">IFERROR(INDEX(_xlfn.TEXTSPLIT(E721," "),1), "")</f>
        <v>73239990</v>
      </c>
      <c r="J721" t="s">
        <v>2862</v>
      </c>
      <c r="K721" t="str" cm="1">
        <f t="array" ref="K721">IF(ISERROR(SEARCH("QTY:", G721)), IF(ISERROR(SEARCH("TOTAL ", G721)), Raw [1]Data!N721, TRIM(MID(G721, SEARCH("TOTAL ", G721)+6, SEARCH(" ", G721&amp;" ", SEARCH("TOTAL ", G721)+6) - SEARCH("TOTAL ", G721) - 6))), TRIM(MID(G721, SEARCH("QTY:", G721)+4, SEARCH(" ", G721, SEARCH("QTY:", G721)+4) - SEARCH("QTY:", G721) - 4)))</f>
        <v>24,552</v>
      </c>
      <c r="M721" t="str">
        <f t="shared" si="102"/>
        <v>24,552</v>
      </c>
      <c r="N721">
        <f t="shared" si="103"/>
        <v>0</v>
      </c>
      <c r="O721" t="str" cm="1">
        <f t="array" ref="O721">IF(ISERROR(SEARCH("USD ", G721)), Raw [1]Data!S721, TRIM(MID(G721, SEARCH("USD ", G721)+4, SEARCH(" ", G721&amp;" ", SEARCH("USD ", G721)+4) - SEARCH("USD ", G721) - 4)))</f>
        <v>1.046</v>
      </c>
      <c r="P721">
        <f t="shared" si="104"/>
        <v>25681.392</v>
      </c>
      <c r="Q721" t="e" cm="1">
        <f t="array" ref="Q721">Raw [1]Data!P721</f>
        <v>#NAME?</v>
      </c>
      <c r="R721" t="e" cm="1">
        <f t="array" ref="R721">Raw [1]Data!Q721</f>
        <v>#NAME?</v>
      </c>
      <c r="S721" t="e" cm="1">
        <f t="array" ref="S721">Raw [1]Data!T721</f>
        <v>#NAME?</v>
      </c>
      <c r="T721" t="e">
        <f t="shared" si="105"/>
        <v>#NAME?</v>
      </c>
      <c r="U721" t="e">
        <f t="shared" si="106"/>
        <v>#NAME?</v>
      </c>
      <c r="V721" t="str">
        <f t="shared" si="107"/>
        <v>Other</v>
      </c>
    </row>
    <row r="722" spans="1:22">
      <c r="A722" s="5" t="s">
        <v>12</v>
      </c>
      <c r="B722" s="2" t="s">
        <v>973</v>
      </c>
      <c r="C722">
        <f t="shared" si="99"/>
        <v>2023</v>
      </c>
      <c r="D722" s="2" t="s">
        <v>14</v>
      </c>
      <c r="E722" s="3" t="s">
        <v>15</v>
      </c>
      <c r="F722" t="str">
        <f t="shared" si="100"/>
        <v>73</v>
      </c>
      <c r="G722" s="2" t="s">
        <v>975</v>
      </c>
      <c r="H722" t="str">
        <f t="shared" si="101"/>
        <v xml:space="preserve">STAINLESS </v>
      </c>
      <c r="I722" t="str" cm="1">
        <f t="array" ref="I722">IFERROR(INDEX(_xlfn.TEXTSPLIT(E722," "),1), "")</f>
        <v>73239990</v>
      </c>
      <c r="J722" t="s">
        <v>2835</v>
      </c>
      <c r="K722" t="str" cm="1">
        <f t="array" ref="K722">IF(ISERROR(SEARCH("QTY:", G722)), IF(ISERROR(SEARCH("TOTAL ", G722)), Raw [1]Data!N722, TRIM(MID(G722, SEARCH("TOTAL ", G722)+6, SEARCH(" ", G722&amp;" ", SEARCH("TOTAL ", G722)+6) - SEARCH("TOTAL ", G722) - 6))), TRIM(MID(G722, SEARCH("QTY:", G722)+4, SEARCH(" ", G722, SEARCH("QTY:", G722)+4) - SEARCH("QTY:", G722) - 4)))</f>
        <v>8784</v>
      </c>
      <c r="M722" t="str">
        <f t="shared" si="102"/>
        <v>8784</v>
      </c>
      <c r="N722">
        <f t="shared" si="103"/>
        <v>0</v>
      </c>
      <c r="O722" t="str" cm="1">
        <f t="array" ref="O722">IF(ISERROR(SEARCH("USD ", G722)), Raw [1]Data!S722, TRIM(MID(G722, SEARCH("USD ", G722)+4, SEARCH(" ", G722&amp;" ", SEARCH("USD ", G722)+4) - SEARCH("USD ", G722) - 4)))</f>
        <v>1.180</v>
      </c>
      <c r="P722">
        <f t="shared" si="104"/>
        <v>10365.119999999999</v>
      </c>
      <c r="Q722" t="e" cm="1">
        <f t="array" ref="Q722">Raw [1]Data!P722</f>
        <v>#NAME?</v>
      </c>
      <c r="R722" t="e" cm="1">
        <f t="array" ref="R722">Raw [1]Data!Q722</f>
        <v>#NAME?</v>
      </c>
      <c r="S722" t="e" cm="1">
        <f t="array" ref="S722">Raw [1]Data!T722</f>
        <v>#NAME?</v>
      </c>
      <c r="T722" t="e">
        <f t="shared" si="105"/>
        <v>#NAME?</v>
      </c>
      <c r="U722" t="e">
        <f t="shared" si="106"/>
        <v>#NAME?</v>
      </c>
      <c r="V722" t="str">
        <f t="shared" si="107"/>
        <v>Other</v>
      </c>
    </row>
    <row r="723" spans="1:22">
      <c r="A723" s="5" t="s">
        <v>12</v>
      </c>
      <c r="B723" s="2" t="s">
        <v>973</v>
      </c>
      <c r="C723">
        <f t="shared" si="99"/>
        <v>2023</v>
      </c>
      <c r="D723" s="2" t="s">
        <v>14</v>
      </c>
      <c r="E723" s="3" t="s">
        <v>15</v>
      </c>
      <c r="F723" t="str">
        <f t="shared" si="100"/>
        <v>73</v>
      </c>
      <c r="G723" s="2" t="s">
        <v>976</v>
      </c>
      <c r="H723" t="str">
        <f t="shared" si="101"/>
        <v xml:space="preserve">STAINLESS </v>
      </c>
      <c r="I723" t="str" cm="1">
        <f t="array" ref="I723">IFERROR(INDEX(_xlfn.TEXTSPLIT(E723," "),1), "")</f>
        <v>73239990</v>
      </c>
      <c r="J723" t="s">
        <v>2870</v>
      </c>
      <c r="K723" t="e" cm="1">
        <f t="array" ref="K723">IF(ISERROR(SEARCH("QTY:", G723)), IF(ISERROR(SEARCH("TOTAL ", G723)), Raw [1]Data!N723, TRIM(MID(G723, SEARCH("TOTAL ", G723)+6, SEARCH(" ", G723&amp;" ", SEARCH("TOTAL ", G723)+6) - SEARCH("TOTAL ", G723) - 6))), TRIM(MID(G723, SEARCH("QTY:", G723)+4, SEARCH(" ", G723, SEARCH("QTY:", G723)+4) - SEARCH("QTY:", G723) - 4)))</f>
        <v>#NAME?</v>
      </c>
      <c r="M723" t="e">
        <f t="shared" si="102"/>
        <v>#NAME?</v>
      </c>
      <c r="N723">
        <f t="shared" si="103"/>
        <v>0</v>
      </c>
      <c r="O723" t="e" cm="1">
        <f t="array" ref="O723">IF(ISERROR(SEARCH("USD ", G723)), Raw [1]Data!S723, TRIM(MID(G723, SEARCH("USD ", G723)+4, SEARCH(" ", G723&amp;" ", SEARCH("USD ", G723)+4) - SEARCH("USD ", G723) - 4)))</f>
        <v>#NAME?</v>
      </c>
      <c r="P723" t="e">
        <f t="shared" si="104"/>
        <v>#NAME?</v>
      </c>
      <c r="Q723" t="e" cm="1">
        <f t="array" ref="Q723">Raw [1]Data!P723</f>
        <v>#NAME?</v>
      </c>
      <c r="R723" t="e" cm="1">
        <f t="array" ref="R723">Raw [1]Data!Q723</f>
        <v>#NAME?</v>
      </c>
      <c r="S723" t="e" cm="1">
        <f t="array" ref="S723">Raw [1]Data!T723</f>
        <v>#NAME?</v>
      </c>
      <c r="T723" t="e">
        <f t="shared" si="105"/>
        <v>#NAME?</v>
      </c>
      <c r="U723" t="e">
        <f t="shared" si="106"/>
        <v>#NAME?</v>
      </c>
      <c r="V723" t="str">
        <f t="shared" si="107"/>
        <v>Other</v>
      </c>
    </row>
    <row r="724" spans="1:22">
      <c r="A724" s="5" t="s">
        <v>12</v>
      </c>
      <c r="B724" s="2" t="s">
        <v>973</v>
      </c>
      <c r="C724">
        <f t="shared" si="99"/>
        <v>2023</v>
      </c>
      <c r="D724" s="2" t="s">
        <v>14</v>
      </c>
      <c r="E724" s="3" t="s">
        <v>15</v>
      </c>
      <c r="F724" t="str">
        <f t="shared" si="100"/>
        <v>73</v>
      </c>
      <c r="G724" s="2" t="s">
        <v>977</v>
      </c>
      <c r="H724" t="str">
        <f t="shared" si="101"/>
        <v xml:space="preserve">STAINLESS </v>
      </c>
      <c r="I724" t="str" cm="1">
        <f t="array" ref="I724">IFERROR(INDEX(_xlfn.TEXTSPLIT(E724," "),1), "")</f>
        <v>73239990</v>
      </c>
      <c r="J724" t="s">
        <v>2863</v>
      </c>
      <c r="K724" t="str" cm="1">
        <f t="array" ref="K724">IF(ISERROR(SEARCH("QTY:", G724)), IF(ISERROR(SEARCH("TOTAL ", G724)), Raw [1]Data!N724, TRIM(MID(G724, SEARCH("TOTAL ", G724)+6, SEARCH(" ", G724&amp;" ", SEARCH("TOTAL ", G724)+6) - SEARCH("TOTAL ", G724) - 6))), TRIM(MID(G724, SEARCH("QTY:", G724)+4, SEARCH(" ", G724, SEARCH("QTY:", G724)+4) - SEARCH("QTY:", G724) - 4)))</f>
        <v>30924</v>
      </c>
      <c r="M724" t="str">
        <f t="shared" si="102"/>
        <v>30924</v>
      </c>
      <c r="N724">
        <f t="shared" si="103"/>
        <v>0</v>
      </c>
      <c r="O724" t="str" cm="1">
        <f t="array" ref="O724">IF(ISERROR(SEARCH("USD ", G724)), Raw [1]Data!S724, TRIM(MID(G724, SEARCH("USD ", G724)+4, SEARCH(" ", G724&amp;" ", SEARCH("USD ", G724)+4) - SEARCH("USD ", G724) - 4)))</f>
        <v>1.036</v>
      </c>
      <c r="P724">
        <f t="shared" si="104"/>
        <v>32037.263999999999</v>
      </c>
      <c r="Q724" t="e" cm="1">
        <f t="array" ref="Q724">Raw [1]Data!P724</f>
        <v>#NAME?</v>
      </c>
      <c r="R724" t="e" cm="1">
        <f t="array" ref="R724">Raw [1]Data!Q724</f>
        <v>#NAME?</v>
      </c>
      <c r="S724" t="e" cm="1">
        <f t="array" ref="S724">Raw [1]Data!T724</f>
        <v>#NAME?</v>
      </c>
      <c r="T724" t="e">
        <f t="shared" si="105"/>
        <v>#NAME?</v>
      </c>
      <c r="U724" t="e">
        <f t="shared" si="106"/>
        <v>#NAME?</v>
      </c>
      <c r="V724" t="str">
        <f t="shared" si="107"/>
        <v>Other</v>
      </c>
    </row>
    <row r="725" spans="1:22">
      <c r="A725" s="5" t="s">
        <v>12</v>
      </c>
      <c r="B725" s="2" t="s">
        <v>973</v>
      </c>
      <c r="C725">
        <f t="shared" si="99"/>
        <v>2023</v>
      </c>
      <c r="D725" s="2" t="s">
        <v>14</v>
      </c>
      <c r="E725" s="3" t="s">
        <v>15</v>
      </c>
      <c r="F725" t="str">
        <f t="shared" si="100"/>
        <v>73</v>
      </c>
      <c r="G725" s="2" t="s">
        <v>978</v>
      </c>
      <c r="H725" t="str">
        <f t="shared" si="101"/>
        <v xml:space="preserve">STAINLESS </v>
      </c>
      <c r="I725" t="str" cm="1">
        <f t="array" ref="I725">IFERROR(INDEX(_xlfn.TEXTSPLIT(E725," "),1), "")</f>
        <v>73239990</v>
      </c>
      <c r="J725" t="s">
        <v>2864</v>
      </c>
      <c r="K725" t="str" cm="1">
        <f t="array" ref="K725">IF(ISERROR(SEARCH("QTY:", G725)), IF(ISERROR(SEARCH("TOTAL ", G725)), Raw [1]Data!N725, TRIM(MID(G725, SEARCH("TOTAL ", G725)+6, SEARCH(" ", G725&amp;" ", SEARCH("TOTAL ", G725)+6) - SEARCH("TOTAL ", G725) - 6))), TRIM(MID(G725, SEARCH("QTY:", G725)+4, SEARCH(" ", G725, SEARCH("QTY:", G725)+4) - SEARCH("QTY:", G725) - 4)))</f>
        <v>22644</v>
      </c>
      <c r="M725" t="str">
        <f t="shared" si="102"/>
        <v>22644</v>
      </c>
      <c r="N725">
        <f t="shared" si="103"/>
        <v>0</v>
      </c>
      <c r="O725" t="str" cm="1">
        <f t="array" ref="O725">IF(ISERROR(SEARCH("USD ", G725)), Raw [1]Data!S725, TRIM(MID(G725, SEARCH("USD ", G725)+4, SEARCH(" ", G725&amp;" ", SEARCH("USD ", G725)+4) - SEARCH("USD ", G725) - 4)))</f>
        <v>1.094</v>
      </c>
      <c r="P725">
        <f t="shared" si="104"/>
        <v>24772.536000000004</v>
      </c>
      <c r="Q725" t="e" cm="1">
        <f t="array" ref="Q725">Raw [1]Data!P725</f>
        <v>#NAME?</v>
      </c>
      <c r="R725" t="e" cm="1">
        <f t="array" ref="R725">Raw [1]Data!Q725</f>
        <v>#NAME?</v>
      </c>
      <c r="S725" t="e" cm="1">
        <f t="array" ref="S725">Raw [1]Data!T725</f>
        <v>#NAME?</v>
      </c>
      <c r="T725" t="e">
        <f t="shared" si="105"/>
        <v>#NAME?</v>
      </c>
      <c r="U725" t="e">
        <f t="shared" si="106"/>
        <v>#NAME?</v>
      </c>
      <c r="V725" t="str">
        <f t="shared" si="107"/>
        <v>Other</v>
      </c>
    </row>
    <row r="726" spans="1:22">
      <c r="A726" s="5" t="s">
        <v>12</v>
      </c>
      <c r="B726" s="2" t="s">
        <v>979</v>
      </c>
      <c r="C726">
        <f t="shared" si="99"/>
        <v>2023</v>
      </c>
      <c r="D726" s="2" t="s">
        <v>14</v>
      </c>
      <c r="E726" s="3" t="s">
        <v>15</v>
      </c>
      <c r="F726" t="str">
        <f t="shared" si="100"/>
        <v>73</v>
      </c>
      <c r="G726" s="2" t="s">
        <v>980</v>
      </c>
      <c r="H726" t="str">
        <f t="shared" si="101"/>
        <v xml:space="preserve">STAINLESS </v>
      </c>
      <c r="I726" t="str" cm="1">
        <f t="array" ref="I726">IFERROR(INDEX(_xlfn.TEXTSPLIT(E726," "),1), "")</f>
        <v>73239990</v>
      </c>
      <c r="J726" t="s">
        <v>2835</v>
      </c>
      <c r="K726" t="e" cm="1">
        <f t="array" ref="K726">IF(ISERROR(SEARCH("QTY:", G726)), IF(ISERROR(SEARCH("TOTAL ", G726)), Raw [1]Data!N726, TRIM(MID(G726, SEARCH("TOTAL ", G726)+6, SEARCH(" ", G726&amp;" ", SEARCH("TOTAL ", G726)+6) - SEARCH("TOTAL ", G726) - 6))), TRIM(MID(G726, SEARCH("QTY:", G726)+4, SEARCH(" ", G726, SEARCH("QTY:", G726)+4) - SEARCH("QTY:", G726) - 4)))</f>
        <v>#NAME?</v>
      </c>
      <c r="M726" t="e">
        <f t="shared" si="102"/>
        <v>#NAME?</v>
      </c>
      <c r="N726">
        <f t="shared" si="103"/>
        <v>0</v>
      </c>
      <c r="O726" t="e" cm="1">
        <f t="array" ref="O726">IF(ISERROR(SEARCH("USD ", G726)), Raw [1]Data!S726, TRIM(MID(G726, SEARCH("USD ", G726)+4, SEARCH(" ", G726&amp;" ", SEARCH("USD ", G726)+4) - SEARCH("USD ", G726) - 4)))</f>
        <v>#NAME?</v>
      </c>
      <c r="P726" t="e">
        <f t="shared" si="104"/>
        <v>#NAME?</v>
      </c>
      <c r="Q726" t="e" cm="1">
        <f t="array" ref="Q726">Raw [1]Data!P726</f>
        <v>#NAME?</v>
      </c>
      <c r="R726" t="e" cm="1">
        <f t="array" ref="R726">Raw [1]Data!Q726</f>
        <v>#NAME?</v>
      </c>
      <c r="S726" t="e" cm="1">
        <f t="array" ref="S726">Raw [1]Data!T726</f>
        <v>#NAME?</v>
      </c>
      <c r="T726" t="e">
        <f t="shared" si="105"/>
        <v>#NAME?</v>
      </c>
      <c r="U726" t="e">
        <f t="shared" si="106"/>
        <v>#NAME?</v>
      </c>
      <c r="V726" t="str">
        <f t="shared" si="107"/>
        <v>Other</v>
      </c>
    </row>
    <row r="727" spans="1:22">
      <c r="A727" s="5" t="s">
        <v>12</v>
      </c>
      <c r="B727" s="2" t="s">
        <v>979</v>
      </c>
      <c r="C727">
        <f t="shared" si="99"/>
        <v>2023</v>
      </c>
      <c r="D727" s="2" t="s">
        <v>14</v>
      </c>
      <c r="E727" s="3" t="s">
        <v>15</v>
      </c>
      <c r="F727" t="str">
        <f t="shared" si="100"/>
        <v>73</v>
      </c>
      <c r="G727" s="2" t="s">
        <v>982</v>
      </c>
      <c r="H727" t="str">
        <f t="shared" si="101"/>
        <v xml:space="preserve">STAINLESS </v>
      </c>
      <c r="I727" t="str" cm="1">
        <f t="array" ref="I727">IFERROR(INDEX(_xlfn.TEXTSPLIT(E727," "),1), "")</f>
        <v>73239990</v>
      </c>
      <c r="J727" t="s">
        <v>2835</v>
      </c>
      <c r="K727" t="e" cm="1">
        <f t="array" ref="K727">IF(ISERROR(SEARCH("QTY:", G727)), IF(ISERROR(SEARCH("TOTAL ", G727)), Raw [1]Data!N727, TRIM(MID(G727, SEARCH("TOTAL ", G727)+6, SEARCH(" ", G727&amp;" ", SEARCH("TOTAL ", G727)+6) - SEARCH("TOTAL ", G727) - 6))), TRIM(MID(G727, SEARCH("QTY:", G727)+4, SEARCH(" ", G727, SEARCH("QTY:", G727)+4) - SEARCH("QTY:", G727) - 4)))</f>
        <v>#NAME?</v>
      </c>
      <c r="M727" t="e">
        <f t="shared" si="102"/>
        <v>#NAME?</v>
      </c>
      <c r="N727">
        <f t="shared" si="103"/>
        <v>0</v>
      </c>
      <c r="O727" t="e" cm="1">
        <f t="array" ref="O727">IF(ISERROR(SEARCH("USD ", G727)), Raw [1]Data!S727, TRIM(MID(G727, SEARCH("USD ", G727)+4, SEARCH(" ", G727&amp;" ", SEARCH("USD ", G727)+4) - SEARCH("USD ", G727) - 4)))</f>
        <v>#NAME?</v>
      </c>
      <c r="P727" t="e">
        <f t="shared" si="104"/>
        <v>#NAME?</v>
      </c>
      <c r="Q727" t="e" cm="1">
        <f t="array" ref="Q727">Raw [1]Data!P727</f>
        <v>#NAME?</v>
      </c>
      <c r="R727" t="e" cm="1">
        <f t="array" ref="R727">Raw [1]Data!Q727</f>
        <v>#NAME?</v>
      </c>
      <c r="S727" t="e" cm="1">
        <f t="array" ref="S727">Raw [1]Data!T727</f>
        <v>#NAME?</v>
      </c>
      <c r="T727" t="e">
        <f t="shared" si="105"/>
        <v>#NAME?</v>
      </c>
      <c r="U727" t="e">
        <f t="shared" si="106"/>
        <v>#NAME?</v>
      </c>
      <c r="V727" t="str">
        <f t="shared" si="107"/>
        <v>Other</v>
      </c>
    </row>
    <row r="728" spans="1:22">
      <c r="A728" s="5" t="s">
        <v>12</v>
      </c>
      <c r="B728" s="2" t="s">
        <v>979</v>
      </c>
      <c r="C728">
        <f t="shared" si="99"/>
        <v>2023</v>
      </c>
      <c r="D728" s="2" t="s">
        <v>14</v>
      </c>
      <c r="E728" s="3" t="s">
        <v>15</v>
      </c>
      <c r="F728" t="str">
        <f t="shared" si="100"/>
        <v>73</v>
      </c>
      <c r="G728" s="2" t="s">
        <v>983</v>
      </c>
      <c r="H728" t="str">
        <f t="shared" si="101"/>
        <v xml:space="preserve">STAINLESS </v>
      </c>
      <c r="I728" t="str" cm="1">
        <f t="array" ref="I728">IFERROR(INDEX(_xlfn.TEXTSPLIT(E728," "),1), "")</f>
        <v>73239990</v>
      </c>
      <c r="J728" t="s">
        <v>2835</v>
      </c>
      <c r="K728" t="e" cm="1">
        <f t="array" ref="K728">IF(ISERROR(SEARCH("QTY:", G728)), IF(ISERROR(SEARCH("TOTAL ", G728)), Raw [1]Data!N728, TRIM(MID(G728, SEARCH("TOTAL ", G728)+6, SEARCH(" ", G728&amp;" ", SEARCH("TOTAL ", G728)+6) - SEARCH("TOTAL ", G728) - 6))), TRIM(MID(G728, SEARCH("QTY:", G728)+4, SEARCH(" ", G728, SEARCH("QTY:", G728)+4) - SEARCH("QTY:", G728) - 4)))</f>
        <v>#NAME?</v>
      </c>
      <c r="M728" t="e">
        <f t="shared" si="102"/>
        <v>#NAME?</v>
      </c>
      <c r="N728">
        <f t="shared" si="103"/>
        <v>0</v>
      </c>
      <c r="O728" t="e" cm="1">
        <f t="array" ref="O728">IF(ISERROR(SEARCH("USD ", G728)), Raw [1]Data!S728, TRIM(MID(G728, SEARCH("USD ", G728)+4, SEARCH(" ", G728&amp;" ", SEARCH("USD ", G728)+4) - SEARCH("USD ", G728) - 4)))</f>
        <v>#NAME?</v>
      </c>
      <c r="P728" t="e">
        <f t="shared" si="104"/>
        <v>#NAME?</v>
      </c>
      <c r="Q728" t="e" cm="1">
        <f t="array" ref="Q728">Raw [1]Data!P728</f>
        <v>#NAME?</v>
      </c>
      <c r="R728" t="e" cm="1">
        <f t="array" ref="R728">Raw [1]Data!Q728</f>
        <v>#NAME?</v>
      </c>
      <c r="S728" t="e" cm="1">
        <f t="array" ref="S728">Raw [1]Data!T728</f>
        <v>#NAME?</v>
      </c>
      <c r="T728" t="e">
        <f t="shared" si="105"/>
        <v>#NAME?</v>
      </c>
      <c r="U728" t="e">
        <f t="shared" si="106"/>
        <v>#NAME?</v>
      </c>
      <c r="V728" t="str">
        <f t="shared" si="107"/>
        <v>Other</v>
      </c>
    </row>
    <row r="729" spans="1:22">
      <c r="A729" s="5" t="s">
        <v>12</v>
      </c>
      <c r="B729" s="2" t="s">
        <v>984</v>
      </c>
      <c r="C729">
        <f t="shared" si="99"/>
        <v>2023</v>
      </c>
      <c r="D729" s="2" t="s">
        <v>14</v>
      </c>
      <c r="E729" s="3" t="s">
        <v>15</v>
      </c>
      <c r="F729" t="str">
        <f t="shared" si="100"/>
        <v>73</v>
      </c>
      <c r="G729" s="2" t="s">
        <v>985</v>
      </c>
      <c r="H729" t="str">
        <f t="shared" si="101"/>
        <v xml:space="preserve">STEEL </v>
      </c>
      <c r="I729" t="str" cm="1">
        <f t="array" ref="I729">IFERROR(INDEX(_xlfn.TEXTSPLIT(E729," "),1), "")</f>
        <v>73239990</v>
      </c>
      <c r="J729" t="s">
        <v>2909</v>
      </c>
      <c r="K729" t="str" cm="1">
        <f t="array" ref="K729">IF(ISERROR(SEARCH("QTY:", G729)), IF(ISERROR(SEARCH("TOTAL ", G729)), Raw [1]Data!N729, TRIM(MID(G729, SEARCH("TOTAL ", G729)+6, SEARCH(" ", G729&amp;" ", SEARCH("TOTAL ", G729)+6) - SEARCH("TOTAL ", G729) - 6))), TRIM(MID(G729, SEARCH("QTY:", G729)+4, SEARCH(" ", G729, SEARCH("QTY:", G729)+4) - SEARCH("QTY:", G729) - 4)))</f>
        <v>100800</v>
      </c>
      <c r="M729" t="str">
        <f t="shared" si="102"/>
        <v>100800</v>
      </c>
      <c r="N729">
        <f t="shared" si="103"/>
        <v>0</v>
      </c>
      <c r="O729" t="str" cm="1">
        <f t="array" ref="O729">IF(ISERROR(SEARCH("USD ", G729)), Raw [1]Data!S729, TRIM(MID(G729, SEARCH("USD ", G729)+4, SEARCH(" ", G729&amp;" ", SEARCH("USD ", G729)+4) - SEARCH("USD ", G729) - 4)))</f>
        <v>0.2982</v>
      </c>
      <c r="P729">
        <f t="shared" si="104"/>
        <v>30058.560000000001</v>
      </c>
      <c r="Q729" t="e" cm="1">
        <f t="array" ref="Q729">Raw [1]Data!P729</f>
        <v>#NAME?</v>
      </c>
      <c r="R729" t="e" cm="1">
        <f t="array" ref="R729">Raw [1]Data!Q729</f>
        <v>#NAME?</v>
      </c>
      <c r="S729" t="e" cm="1">
        <f t="array" ref="S729">Raw [1]Data!T729</f>
        <v>#NAME?</v>
      </c>
      <c r="T729" t="e">
        <f t="shared" si="105"/>
        <v>#NAME?</v>
      </c>
      <c r="U729" t="e">
        <f t="shared" si="106"/>
        <v>#NAME?</v>
      </c>
      <c r="V729" t="str">
        <f t="shared" si="107"/>
        <v>Other</v>
      </c>
    </row>
    <row r="730" spans="1:22">
      <c r="A730" s="5" t="s">
        <v>12</v>
      </c>
      <c r="B730" s="2" t="s">
        <v>984</v>
      </c>
      <c r="C730">
        <f t="shared" si="99"/>
        <v>2023</v>
      </c>
      <c r="D730" s="2" t="s">
        <v>14</v>
      </c>
      <c r="E730" s="3" t="s">
        <v>15</v>
      </c>
      <c r="F730" t="str">
        <f t="shared" si="100"/>
        <v>73</v>
      </c>
      <c r="G730" s="2" t="s">
        <v>986</v>
      </c>
      <c r="H730" t="str">
        <f t="shared" si="101"/>
        <v xml:space="preserve">STEEL </v>
      </c>
      <c r="I730" t="str" cm="1">
        <f t="array" ref="I730">IFERROR(INDEX(_xlfn.TEXTSPLIT(E730," "),1), "")</f>
        <v>73239990</v>
      </c>
      <c r="J730" t="s">
        <v>2910</v>
      </c>
      <c r="K730" t="str" cm="1">
        <f t="array" ref="K730">IF(ISERROR(SEARCH("QTY:", G730)), IF(ISERROR(SEARCH("TOTAL ", G730)), Raw [1]Data!N730, TRIM(MID(G730, SEARCH("TOTAL ", G730)+6, SEARCH(" ", G730&amp;" ", SEARCH("TOTAL ", G730)+6) - SEARCH("TOTAL ", G730) - 6))), TRIM(MID(G730, SEARCH("QTY:", G730)+4, SEARCH(" ", G730, SEARCH("QTY:", G730)+4) - SEARCH("QTY:", G730) - 4)))</f>
        <v>36816</v>
      </c>
      <c r="M730" t="str">
        <f t="shared" si="102"/>
        <v>36816</v>
      </c>
      <c r="N730">
        <f t="shared" si="103"/>
        <v>0</v>
      </c>
      <c r="O730" t="str" cm="1">
        <f t="array" ref="O730">IF(ISERROR(SEARCH("USD ", G730)), Raw [1]Data!S730, TRIM(MID(G730, SEARCH("USD ", G730)+4, SEARCH(" ", G730&amp;" ", SEARCH("USD ", G730)+4) - SEARCH("USD ", G730) - 4)))</f>
        <v>0.4678</v>
      </c>
      <c r="P730">
        <f t="shared" si="104"/>
        <v>17222.524799999999</v>
      </c>
      <c r="Q730" t="e" cm="1">
        <f t="array" ref="Q730">Raw [1]Data!P730</f>
        <v>#NAME?</v>
      </c>
      <c r="R730" t="e" cm="1">
        <f t="array" ref="R730">Raw [1]Data!Q730</f>
        <v>#NAME?</v>
      </c>
      <c r="S730" t="e" cm="1">
        <f t="array" ref="S730">Raw [1]Data!T730</f>
        <v>#NAME?</v>
      </c>
      <c r="T730" t="e">
        <f t="shared" si="105"/>
        <v>#NAME?</v>
      </c>
      <c r="U730" t="e">
        <f t="shared" si="106"/>
        <v>#NAME?</v>
      </c>
      <c r="V730" t="str">
        <f t="shared" si="107"/>
        <v>Other</v>
      </c>
    </row>
    <row r="731" spans="1:22">
      <c r="A731" s="5" t="s">
        <v>12</v>
      </c>
      <c r="B731" s="2" t="s">
        <v>984</v>
      </c>
      <c r="C731">
        <f t="shared" si="99"/>
        <v>2023</v>
      </c>
      <c r="D731" s="2" t="s">
        <v>14</v>
      </c>
      <c r="E731" s="3" t="s">
        <v>15</v>
      </c>
      <c r="F731" t="str">
        <f t="shared" si="100"/>
        <v>73</v>
      </c>
      <c r="G731" s="2" t="s">
        <v>987</v>
      </c>
      <c r="H731" t="str">
        <f t="shared" si="101"/>
        <v xml:space="preserve">STEEL </v>
      </c>
      <c r="I731" t="str" cm="1">
        <f t="array" ref="I731">IFERROR(INDEX(_xlfn.TEXTSPLIT(E731," "),1), "")</f>
        <v>73239990</v>
      </c>
      <c r="J731" t="s">
        <v>2835</v>
      </c>
      <c r="K731" t="str" cm="1">
        <f t="array" ref="K731">IF(ISERROR(SEARCH("QTY:", G731)), IF(ISERROR(SEARCH("TOTAL ", G731)), Raw [1]Data!N731, TRIM(MID(G731, SEARCH("TOTAL ", G731)+6, SEARCH(" ", G731&amp;" ", SEARCH("TOTAL ", G731)+6) - SEARCH("TOTAL ", G731) - 6))), TRIM(MID(G731, SEARCH("QTY:", G731)+4, SEARCH(" ", G731, SEARCH("QTY:", G731)+4) - SEARCH("QTY:", G731) - 4)))</f>
        <v>20400</v>
      </c>
      <c r="M731" t="str">
        <f t="shared" si="102"/>
        <v>20400</v>
      </c>
      <c r="N731">
        <f t="shared" si="103"/>
        <v>0</v>
      </c>
      <c r="O731" t="str" cm="1">
        <f t="array" ref="O731">IF(ISERROR(SEARCH("USD ", G731)), Raw [1]Data!S731, TRIM(MID(G731, SEARCH("USD ", G731)+4, SEARCH(" ", G731&amp;" ", SEARCH("USD ", G731)+4) - SEARCH("USD ", G731) - 4)))</f>
        <v>1.0964</v>
      </c>
      <c r="P731">
        <f t="shared" si="104"/>
        <v>22366.560000000001</v>
      </c>
      <c r="Q731" t="e" cm="1">
        <f t="array" ref="Q731">Raw [1]Data!P731</f>
        <v>#NAME?</v>
      </c>
      <c r="R731" t="e" cm="1">
        <f t="array" ref="R731">Raw [1]Data!Q731</f>
        <v>#NAME?</v>
      </c>
      <c r="S731" t="e" cm="1">
        <f t="array" ref="S731">Raw [1]Data!T731</f>
        <v>#NAME?</v>
      </c>
      <c r="T731" t="e">
        <f t="shared" si="105"/>
        <v>#NAME?</v>
      </c>
      <c r="U731" t="e">
        <f t="shared" si="106"/>
        <v>#NAME?</v>
      </c>
      <c r="V731" t="str">
        <f t="shared" si="107"/>
        <v>Other</v>
      </c>
    </row>
    <row r="732" spans="1:22">
      <c r="A732" s="5" t="s">
        <v>12</v>
      </c>
      <c r="B732" s="2" t="s">
        <v>988</v>
      </c>
      <c r="C732">
        <f t="shared" si="99"/>
        <v>2023</v>
      </c>
      <c r="D732" s="2" t="s">
        <v>14</v>
      </c>
      <c r="E732" s="3" t="s">
        <v>18</v>
      </c>
      <c r="F732" t="str">
        <f t="shared" si="100"/>
        <v>73</v>
      </c>
      <c r="G732" s="2" t="s">
        <v>989</v>
      </c>
      <c r="H732" t="str">
        <f t="shared" si="101"/>
        <v xml:space="preserve">SS410 </v>
      </c>
      <c r="I732" t="str" cm="1">
        <f t="array" ref="I732">IFERROR(INDEX(_xlfn.TEXTSPLIT(E732," "),1), "")</f>
        <v>73231000</v>
      </c>
      <c r="J732" t="s">
        <v>2854</v>
      </c>
      <c r="K732" t="e" cm="1">
        <f t="array" ref="K732">IF(ISERROR(SEARCH("QTY:", G732)), IF(ISERROR(SEARCH("TOTAL ", G732)), Raw [1]Data!N732, TRIM(MID(G732, SEARCH("TOTAL ", G732)+6, SEARCH(" ", G732&amp;" ", SEARCH("TOTAL ", G732)+6) - SEARCH("TOTAL ", G732) - 6))), TRIM(MID(G732, SEARCH("QTY:", G732)+4, SEARCH(" ", G732, SEARCH("QTY:", G732)+4) - SEARCH("QTY:", G732) - 4)))</f>
        <v>#NAME?</v>
      </c>
      <c r="M732" t="e">
        <f t="shared" si="102"/>
        <v>#NAME?</v>
      </c>
      <c r="N732">
        <f t="shared" si="103"/>
        <v>0</v>
      </c>
      <c r="O732" t="str" cm="1">
        <f t="array" ref="O732">IF(ISERROR(SEARCH("USD ", G732)), Raw [1]Data!S732, TRIM(MID(G732, SEARCH("USD ", G732)+4, SEARCH(" ", G732&amp;" ", SEARCH("USD ", G732)+4) - SEARCH("USD ", G732) - 4)))</f>
        <v>0.167</v>
      </c>
      <c r="P732" t="e">
        <f t="shared" si="104"/>
        <v>#NAME?</v>
      </c>
      <c r="Q732" t="e" cm="1">
        <f t="array" ref="Q732">Raw [1]Data!P732</f>
        <v>#NAME?</v>
      </c>
      <c r="R732" t="e" cm="1">
        <f t="array" ref="R732">Raw [1]Data!Q732</f>
        <v>#NAME?</v>
      </c>
      <c r="S732" t="e" cm="1">
        <f t="array" ref="S732">Raw [1]Data!T732</f>
        <v>#NAME?</v>
      </c>
      <c r="T732" t="e">
        <f t="shared" si="105"/>
        <v>#NAME?</v>
      </c>
      <c r="U732" t="e">
        <f t="shared" si="106"/>
        <v>#NAME?</v>
      </c>
      <c r="V732" t="str">
        <f t="shared" si="107"/>
        <v>Other</v>
      </c>
    </row>
    <row r="733" spans="1:22">
      <c r="A733" s="5" t="s">
        <v>12</v>
      </c>
      <c r="B733" s="2" t="s">
        <v>990</v>
      </c>
      <c r="C733">
        <f t="shared" si="99"/>
        <v>2023</v>
      </c>
      <c r="D733" s="2" t="s">
        <v>14</v>
      </c>
      <c r="E733" s="3" t="s">
        <v>15</v>
      </c>
      <c r="F733" t="str">
        <f t="shared" si="100"/>
        <v>73</v>
      </c>
      <c r="G733" s="2" t="s">
        <v>991</v>
      </c>
      <c r="H733" t="str">
        <f t="shared" si="101"/>
        <v xml:space="preserve">STEEL </v>
      </c>
      <c r="I733" t="str" cm="1">
        <f t="array" ref="I733">IFERROR(INDEX(_xlfn.TEXTSPLIT(E733," "),1), "")</f>
        <v>73239990</v>
      </c>
      <c r="J733" t="s">
        <v>2835</v>
      </c>
      <c r="K733" t="e" cm="1">
        <f t="array" ref="K733">IF(ISERROR(SEARCH("QTY:", G733)), IF(ISERROR(SEARCH("TOTAL ", G733)), Raw [1]Data!N733, TRIM(MID(G733, SEARCH("TOTAL ", G733)+6, SEARCH(" ", G733&amp;" ", SEARCH("TOTAL ", G733)+6) - SEARCH("TOTAL ", G733) - 6))), TRIM(MID(G733, SEARCH("QTY:", G733)+4, SEARCH(" ", G733, SEARCH("QTY:", G733)+4) - SEARCH("QTY:", G733) - 4)))</f>
        <v>#NAME?</v>
      </c>
      <c r="M733" t="e">
        <f t="shared" si="102"/>
        <v>#NAME?</v>
      </c>
      <c r="N733">
        <f t="shared" si="103"/>
        <v>0</v>
      </c>
      <c r="O733" t="e" cm="1">
        <f t="array" ref="O733">IF(ISERROR(SEARCH("USD ", G733)), Raw [1]Data!S733, TRIM(MID(G733, SEARCH("USD ", G733)+4, SEARCH(" ", G733&amp;" ", SEARCH("USD ", G733)+4) - SEARCH("USD ", G733) - 4)))</f>
        <v>#NAME?</v>
      </c>
      <c r="P733" t="e">
        <f t="shared" si="104"/>
        <v>#NAME?</v>
      </c>
      <c r="Q733" t="e" cm="1">
        <f t="array" ref="Q733">Raw [1]Data!P733</f>
        <v>#NAME?</v>
      </c>
      <c r="R733" t="e" cm="1">
        <f t="array" ref="R733">Raw [1]Data!Q733</f>
        <v>#NAME?</v>
      </c>
      <c r="S733" t="e" cm="1">
        <f t="array" ref="S733">Raw [1]Data!T733</f>
        <v>#NAME?</v>
      </c>
      <c r="T733" t="e">
        <f t="shared" si="105"/>
        <v>#NAME?</v>
      </c>
      <c r="U733" t="e">
        <f t="shared" si="106"/>
        <v>#NAME?</v>
      </c>
      <c r="V733" t="str">
        <f t="shared" si="107"/>
        <v>Other</v>
      </c>
    </row>
    <row r="734" spans="1:22">
      <c r="A734" s="5" t="s">
        <v>12</v>
      </c>
      <c r="B734" s="2" t="s">
        <v>990</v>
      </c>
      <c r="C734">
        <f t="shared" si="99"/>
        <v>2023</v>
      </c>
      <c r="D734" s="2" t="s">
        <v>14</v>
      </c>
      <c r="E734" s="3" t="s">
        <v>18</v>
      </c>
      <c r="F734" t="str">
        <f t="shared" si="100"/>
        <v>73</v>
      </c>
      <c r="G734" s="2" t="s">
        <v>992</v>
      </c>
      <c r="H734" t="str">
        <f t="shared" si="101"/>
        <v xml:space="preserve">STEEL </v>
      </c>
      <c r="I734" t="str" cm="1">
        <f t="array" ref="I734">IFERROR(INDEX(_xlfn.TEXTSPLIT(E734," "),1), "")</f>
        <v>73231000</v>
      </c>
      <c r="J734" t="s">
        <v>2795</v>
      </c>
      <c r="K734" t="str" cm="1">
        <f t="array" ref="K734">IF(ISERROR(SEARCH("QTY:", G734)), IF(ISERROR(SEARCH("TOTAL ", G734)), Raw [1]Data!N734, TRIM(MID(G734, SEARCH("TOTAL ", G734)+6, SEARCH(" ", G734&amp;" ", SEARCH("TOTAL ", G734)+6) - SEARCH("TOTAL ", G734) - 6))), TRIM(MID(G734, SEARCH("QTY:", G734)+4, SEARCH(" ", G734, SEARCH("QTY:", G734)+4) - SEARCH("QTY:", G734) - 4)))</f>
        <v>99,000</v>
      </c>
      <c r="M734" t="str">
        <f t="shared" si="102"/>
        <v>99,000</v>
      </c>
      <c r="N734">
        <f t="shared" si="103"/>
        <v>0</v>
      </c>
      <c r="O734" t="e" cm="1">
        <f t="array" ref="O734">IF(ISERROR(SEARCH("USD ", G734)), Raw [1]Data!S734, TRIM(MID(G734, SEARCH("USD ", G734)+4, SEARCH(" ", G734&amp;" ", SEARCH("USD ", G734)+4) - SEARCH("USD ", G734) - 4)))</f>
        <v>#NAME?</v>
      </c>
      <c r="P734" t="e">
        <f t="shared" si="104"/>
        <v>#NAME?</v>
      </c>
      <c r="Q734" t="e" cm="1">
        <f t="array" ref="Q734">Raw [1]Data!P734</f>
        <v>#NAME?</v>
      </c>
      <c r="R734" t="e" cm="1">
        <f t="array" ref="R734">Raw [1]Data!Q734</f>
        <v>#NAME?</v>
      </c>
      <c r="S734" t="e" cm="1">
        <f t="array" ref="S734">Raw [1]Data!T734</f>
        <v>#NAME?</v>
      </c>
      <c r="T734" t="e">
        <f t="shared" si="105"/>
        <v>#NAME?</v>
      </c>
      <c r="U734" t="e">
        <f t="shared" si="106"/>
        <v>#NAME?</v>
      </c>
      <c r="V734" t="str">
        <f t="shared" si="107"/>
        <v>Other</v>
      </c>
    </row>
    <row r="735" spans="1:22">
      <c r="A735" s="5" t="s">
        <v>12</v>
      </c>
      <c r="B735" s="2" t="s">
        <v>993</v>
      </c>
      <c r="C735">
        <f t="shared" si="99"/>
        <v>2023</v>
      </c>
      <c r="D735" s="2" t="s">
        <v>14</v>
      </c>
      <c r="E735" s="3" t="s">
        <v>15</v>
      </c>
      <c r="F735" t="str">
        <f t="shared" si="100"/>
        <v>73</v>
      </c>
      <c r="G735" s="2" t="s">
        <v>994</v>
      </c>
      <c r="H735" t="str">
        <f t="shared" si="101"/>
        <v xml:space="preserve">STAINLESS </v>
      </c>
      <c r="I735" t="str" cm="1">
        <f t="array" ref="I735">IFERROR(INDEX(_xlfn.TEXTSPLIT(E735," "),1), "")</f>
        <v>73239990</v>
      </c>
      <c r="J735" t="s">
        <v>2835</v>
      </c>
      <c r="K735" t="str" cm="1">
        <f t="array" ref="K735">IF(ISERROR(SEARCH("QTY:", G735)), IF(ISERROR(SEARCH("TOTAL ", G735)), Raw [1]Data!N735, TRIM(MID(G735, SEARCH("TOTAL ", G735)+6, SEARCH(" ", G735&amp;" ", SEARCH("TOTAL ", G735)+6) - SEARCH("TOTAL ", G735) - 6))), TRIM(MID(G735, SEARCH("QTY:", G735)+4, SEARCH(" ", G735, SEARCH("QTY:", G735)+4) - SEARCH("QTY:", G735) - 4)))</f>
        <v/>
      </c>
      <c r="M735" t="str">
        <f t="shared" si="102"/>
        <v/>
      </c>
      <c r="N735">
        <f t="shared" si="103"/>
        <v>0</v>
      </c>
      <c r="O735" t="e" cm="1">
        <f t="array" ref="O735">IF(ISERROR(SEARCH("USD ", G735)), Raw [1]Data!S735, TRIM(MID(G735, SEARCH("USD ", G735)+4, SEARCH(" ", G735&amp;" ", SEARCH("USD ", G735)+4) - SEARCH("USD ", G735) - 4)))</f>
        <v>#NAME?</v>
      </c>
      <c r="P735" t="e">
        <f t="shared" si="104"/>
        <v>#NAME?</v>
      </c>
      <c r="Q735" t="e" cm="1">
        <f t="array" ref="Q735">Raw [1]Data!P735</f>
        <v>#NAME?</v>
      </c>
      <c r="R735" t="e" cm="1">
        <f t="array" ref="R735">Raw [1]Data!Q735</f>
        <v>#NAME?</v>
      </c>
      <c r="S735" t="e" cm="1">
        <f t="array" ref="S735">Raw [1]Data!T735</f>
        <v>#NAME?</v>
      </c>
      <c r="T735" t="e">
        <f t="shared" si="105"/>
        <v>#NAME?</v>
      </c>
      <c r="U735" t="e">
        <f t="shared" si="106"/>
        <v>#NAME?</v>
      </c>
      <c r="V735" t="str">
        <f t="shared" si="107"/>
        <v>Other</v>
      </c>
    </row>
    <row r="736" spans="1:22">
      <c r="A736" s="5" t="s">
        <v>12</v>
      </c>
      <c r="B736" s="2" t="s">
        <v>993</v>
      </c>
      <c r="C736">
        <f t="shared" si="99"/>
        <v>2023</v>
      </c>
      <c r="D736" s="2" t="s">
        <v>14</v>
      </c>
      <c r="E736" s="3" t="s">
        <v>15</v>
      </c>
      <c r="F736" t="str">
        <f t="shared" si="100"/>
        <v>73</v>
      </c>
      <c r="G736" s="2" t="s">
        <v>995</v>
      </c>
      <c r="H736" t="str">
        <f t="shared" si="101"/>
        <v xml:space="preserve">STEEL </v>
      </c>
      <c r="I736" t="str" cm="1">
        <f t="array" ref="I736">IFERROR(INDEX(_xlfn.TEXTSPLIT(E736," "),1), "")</f>
        <v>73239990</v>
      </c>
      <c r="J736" t="s">
        <v>2835</v>
      </c>
      <c r="K736" t="str" cm="1">
        <f t="array" ref="K736">IF(ISERROR(SEARCH("QTY:", G736)), IF(ISERROR(SEARCH("TOTAL ", G736)), Raw [1]Data!N736, TRIM(MID(G736, SEARCH("TOTAL ", G736)+6, SEARCH(" ", G736&amp;" ", SEARCH("TOTAL ", G736)+6) - SEARCH("TOTAL ", G736) - 6))), TRIM(MID(G736, SEARCH("QTY:", G736)+4, SEARCH(" ", G736, SEARCH("QTY:", G736)+4) - SEARCH("QTY:", G736) - 4)))</f>
        <v/>
      </c>
      <c r="M736" t="str">
        <f t="shared" si="102"/>
        <v/>
      </c>
      <c r="N736">
        <f t="shared" si="103"/>
        <v>0</v>
      </c>
      <c r="O736" t="e" cm="1">
        <f t="array" ref="O736">IF(ISERROR(SEARCH("USD ", G736)), Raw [1]Data!S736, TRIM(MID(G736, SEARCH("USD ", G736)+4, SEARCH(" ", G736&amp;" ", SEARCH("USD ", G736)+4) - SEARCH("USD ", G736) - 4)))</f>
        <v>#NAME?</v>
      </c>
      <c r="P736" t="e">
        <f t="shared" si="104"/>
        <v>#NAME?</v>
      </c>
      <c r="Q736" t="e" cm="1">
        <f t="array" ref="Q736">Raw [1]Data!P736</f>
        <v>#NAME?</v>
      </c>
      <c r="R736" t="e" cm="1">
        <f t="array" ref="R736">Raw [1]Data!Q736</f>
        <v>#NAME?</v>
      </c>
      <c r="S736" t="e" cm="1">
        <f t="array" ref="S736">Raw [1]Data!T736</f>
        <v>#NAME?</v>
      </c>
      <c r="T736" t="e">
        <f t="shared" si="105"/>
        <v>#NAME?</v>
      </c>
      <c r="U736" t="e">
        <f t="shared" si="106"/>
        <v>#NAME?</v>
      </c>
      <c r="V736" t="str">
        <f t="shared" si="107"/>
        <v>Other</v>
      </c>
    </row>
    <row r="737" spans="1:22">
      <c r="A737" s="5" t="s">
        <v>12</v>
      </c>
      <c r="B737" s="2" t="s">
        <v>993</v>
      </c>
      <c r="C737">
        <f t="shared" si="99"/>
        <v>2023</v>
      </c>
      <c r="D737" s="2" t="s">
        <v>14</v>
      </c>
      <c r="E737" s="3" t="s">
        <v>15</v>
      </c>
      <c r="F737" t="str">
        <f t="shared" si="100"/>
        <v>73</v>
      </c>
      <c r="G737" s="2" t="s">
        <v>996</v>
      </c>
      <c r="H737" t="str">
        <f t="shared" si="101"/>
        <v xml:space="preserve">STEEL </v>
      </c>
      <c r="I737" t="str" cm="1">
        <f t="array" ref="I737">IFERROR(INDEX(_xlfn.TEXTSPLIT(E737," "),1), "")</f>
        <v>73239990</v>
      </c>
      <c r="J737" t="s">
        <v>2911</v>
      </c>
      <c r="K737" t="str" cm="1">
        <f t="array" ref="K737">IF(ISERROR(SEARCH("QTY:", G737)), IF(ISERROR(SEARCH("TOTAL ", G737)), Raw [1]Data!N737, TRIM(MID(G737, SEARCH("TOTAL ", G737)+6, SEARCH(" ", G737&amp;" ", SEARCH("TOTAL ", G737)+6) - SEARCH("TOTAL ", G737) - 6))), TRIM(MID(G737, SEARCH("QTY:", G737)+4, SEARCH(" ", G737, SEARCH("QTY:", G737)+4) - SEARCH("QTY:", G737) - 4)))</f>
        <v/>
      </c>
      <c r="M737" t="str">
        <f t="shared" si="102"/>
        <v/>
      </c>
      <c r="N737">
        <f t="shared" si="103"/>
        <v>0</v>
      </c>
      <c r="O737" t="e" cm="1">
        <f t="array" ref="O737">IF(ISERROR(SEARCH("USD ", G737)), Raw [1]Data!S737, TRIM(MID(G737, SEARCH("USD ", G737)+4, SEARCH(" ", G737&amp;" ", SEARCH("USD ", G737)+4) - SEARCH("USD ", G737) - 4)))</f>
        <v>#NAME?</v>
      </c>
      <c r="P737" t="e">
        <f t="shared" si="104"/>
        <v>#NAME?</v>
      </c>
      <c r="Q737" t="e" cm="1">
        <f t="array" ref="Q737">Raw [1]Data!P737</f>
        <v>#NAME?</v>
      </c>
      <c r="R737" t="e" cm="1">
        <f t="array" ref="R737">Raw [1]Data!Q737</f>
        <v>#NAME?</v>
      </c>
      <c r="S737" t="e" cm="1">
        <f t="array" ref="S737">Raw [1]Data!T737</f>
        <v>#NAME?</v>
      </c>
      <c r="T737" t="e">
        <f t="shared" si="105"/>
        <v>#NAME?</v>
      </c>
      <c r="U737" t="e">
        <f t="shared" si="106"/>
        <v>#NAME?</v>
      </c>
      <c r="V737" t="str">
        <f t="shared" si="107"/>
        <v>Other</v>
      </c>
    </row>
    <row r="738" spans="1:22">
      <c r="A738" s="5" t="s">
        <v>12</v>
      </c>
      <c r="B738" s="2" t="s">
        <v>997</v>
      </c>
      <c r="C738">
        <f t="shared" si="99"/>
        <v>2023</v>
      </c>
      <c r="D738" s="2" t="s">
        <v>14</v>
      </c>
      <c r="E738" s="3" t="s">
        <v>15</v>
      </c>
      <c r="F738" t="str">
        <f t="shared" si="100"/>
        <v>73</v>
      </c>
      <c r="G738" s="2" t="s">
        <v>880</v>
      </c>
      <c r="H738" t="str">
        <f t="shared" si="101"/>
        <v xml:space="preserve">RYX-02-020 </v>
      </c>
      <c r="I738" t="str" cm="1">
        <f t="array" ref="I738">IFERROR(INDEX(_xlfn.TEXTSPLIT(E738," "),1), "")</f>
        <v>73239990</v>
      </c>
      <c r="J738" t="s">
        <v>2835</v>
      </c>
      <c r="K738" t="e" cm="1">
        <f t="array" ref="K738">IF(ISERROR(SEARCH("QTY:", G738)), IF(ISERROR(SEARCH("TOTAL ", G738)), Raw [1]Data!N738, TRIM(MID(G738, SEARCH("TOTAL ", G738)+6, SEARCH(" ", G738&amp;" ", SEARCH("TOTAL ", G738)+6) - SEARCH("TOTAL ", G738) - 6))), TRIM(MID(G738, SEARCH("QTY:", G738)+4, SEARCH(" ", G738, SEARCH("QTY:", G738)+4) - SEARCH("QTY:", G738) - 4)))</f>
        <v>#NAME?</v>
      </c>
      <c r="M738" t="e">
        <f t="shared" si="102"/>
        <v>#NAME?</v>
      </c>
      <c r="N738">
        <f t="shared" si="103"/>
        <v>0</v>
      </c>
      <c r="O738" t="e" cm="1">
        <f t="array" ref="O738">IF(ISERROR(SEARCH("USD ", G738)), Raw [1]Data!S738, TRIM(MID(G738, SEARCH("USD ", G738)+4, SEARCH(" ", G738&amp;" ", SEARCH("USD ", G738)+4) - SEARCH("USD ", G738) - 4)))</f>
        <v>#NAME?</v>
      </c>
      <c r="P738" t="e">
        <f t="shared" si="104"/>
        <v>#NAME?</v>
      </c>
      <c r="Q738" t="e" cm="1">
        <f t="array" ref="Q738">Raw [1]Data!P738</f>
        <v>#NAME?</v>
      </c>
      <c r="R738" t="e" cm="1">
        <f t="array" ref="R738">Raw [1]Data!Q738</f>
        <v>#NAME?</v>
      </c>
      <c r="S738" t="e" cm="1">
        <f t="array" ref="S738">Raw [1]Data!T738</f>
        <v>#NAME?</v>
      </c>
      <c r="T738" t="e">
        <f t="shared" si="105"/>
        <v>#NAME?</v>
      </c>
      <c r="U738" t="e">
        <f t="shared" si="106"/>
        <v>#NAME?</v>
      </c>
      <c r="V738" t="str">
        <f t="shared" si="107"/>
        <v>Other</v>
      </c>
    </row>
    <row r="739" spans="1:22">
      <c r="A739" s="5" t="s">
        <v>12</v>
      </c>
      <c r="B739" s="2" t="s">
        <v>998</v>
      </c>
      <c r="C739">
        <f t="shared" si="99"/>
        <v>2023</v>
      </c>
      <c r="D739" s="2" t="s">
        <v>14</v>
      </c>
      <c r="E739" s="3" t="s">
        <v>15</v>
      </c>
      <c r="F739" t="str">
        <f t="shared" si="100"/>
        <v>73</v>
      </c>
      <c r="G739" s="2" t="s">
        <v>999</v>
      </c>
      <c r="H739" t="str">
        <f t="shared" si="101"/>
        <v xml:space="preserve">STAINLESS </v>
      </c>
      <c r="I739" t="str" cm="1">
        <f t="array" ref="I739">IFERROR(INDEX(_xlfn.TEXTSPLIT(E739," "),1), "")</f>
        <v>73239990</v>
      </c>
      <c r="J739" t="s">
        <v>2863</v>
      </c>
      <c r="K739" t="e" cm="1">
        <f t="array" ref="K739">IF(ISERROR(SEARCH("QTY:", G739)), IF(ISERROR(SEARCH("TOTAL ", G739)), Raw [1]Data!N739, TRIM(MID(G739, SEARCH("TOTAL ", G739)+6, SEARCH(" ", G739&amp;" ", SEARCH("TOTAL ", G739)+6) - SEARCH("TOTAL ", G739) - 6))), TRIM(MID(G739, SEARCH("QTY:", G739)+4, SEARCH(" ", G739, SEARCH("QTY:", G739)+4) - SEARCH("QTY:", G739) - 4)))</f>
        <v>#NAME?</v>
      </c>
      <c r="M739" t="e">
        <f t="shared" si="102"/>
        <v>#NAME?</v>
      </c>
      <c r="N739">
        <f t="shared" si="103"/>
        <v>0</v>
      </c>
      <c r="O739" t="e" cm="1">
        <f t="array" ref="O739">IF(ISERROR(SEARCH("USD ", G739)), Raw [1]Data!S739, TRIM(MID(G739, SEARCH("USD ", G739)+4, SEARCH(" ", G739&amp;" ", SEARCH("USD ", G739)+4) - SEARCH("USD ", G739) - 4)))</f>
        <v>#NAME?</v>
      </c>
      <c r="P739" t="e">
        <f t="shared" si="104"/>
        <v>#NAME?</v>
      </c>
      <c r="Q739" t="e" cm="1">
        <f t="array" ref="Q739">Raw [1]Data!P739</f>
        <v>#NAME?</v>
      </c>
      <c r="R739" t="e" cm="1">
        <f t="array" ref="R739">Raw [1]Data!Q739</f>
        <v>#NAME?</v>
      </c>
      <c r="S739" t="e" cm="1">
        <f t="array" ref="S739">Raw [1]Data!T739</f>
        <v>#NAME?</v>
      </c>
      <c r="T739" t="e">
        <f t="shared" si="105"/>
        <v>#NAME?</v>
      </c>
      <c r="U739" t="e">
        <f t="shared" si="106"/>
        <v>#NAME?</v>
      </c>
      <c r="V739" t="str">
        <f t="shared" si="107"/>
        <v>Other</v>
      </c>
    </row>
    <row r="740" spans="1:22">
      <c r="A740" s="5" t="s">
        <v>12</v>
      </c>
      <c r="B740" s="2" t="s">
        <v>998</v>
      </c>
      <c r="C740">
        <f t="shared" si="99"/>
        <v>2023</v>
      </c>
      <c r="D740" s="2" t="s">
        <v>14</v>
      </c>
      <c r="E740" s="3" t="s">
        <v>15</v>
      </c>
      <c r="F740" t="str">
        <f t="shared" si="100"/>
        <v>73</v>
      </c>
      <c r="G740" s="2" t="s">
        <v>1000</v>
      </c>
      <c r="H740" t="str">
        <f t="shared" si="101"/>
        <v xml:space="preserve">KL324H-9S </v>
      </c>
      <c r="I740" t="str" cm="1">
        <f t="array" ref="I740">IFERROR(INDEX(_xlfn.TEXTSPLIT(E740," "),1), "")</f>
        <v>73239990</v>
      </c>
      <c r="J740" t="s">
        <v>2835</v>
      </c>
      <c r="K740" t="e" cm="1">
        <f t="array" ref="K740">IF(ISERROR(SEARCH("QTY:", G740)), IF(ISERROR(SEARCH("TOTAL ", G740)), Raw [1]Data!N740, TRIM(MID(G740, SEARCH("TOTAL ", G740)+6, SEARCH(" ", G740&amp;" ", SEARCH("TOTAL ", G740)+6) - SEARCH("TOTAL ", G740) - 6))), TRIM(MID(G740, SEARCH("QTY:", G740)+4, SEARCH(" ", G740, SEARCH("QTY:", G740)+4) - SEARCH("QTY:", G740) - 4)))</f>
        <v>#NAME?</v>
      </c>
      <c r="M740" t="e">
        <f t="shared" si="102"/>
        <v>#NAME?</v>
      </c>
      <c r="N740">
        <f t="shared" si="103"/>
        <v>0</v>
      </c>
      <c r="O740" t="str" cm="1">
        <f t="array" ref="O740">IF(ISERROR(SEARCH("USD ", G740)), Raw [1]Data!S740, TRIM(MID(G740, SEARCH("USD ", G740)+4, SEARCH(" ", G740&amp;" ", SEARCH("USD ", G740)+4) - SEARCH("USD ", G740) - 4)))</f>
        <v>0.655</v>
      </c>
      <c r="P740" t="e">
        <f t="shared" si="104"/>
        <v>#NAME?</v>
      </c>
      <c r="Q740" t="e" cm="1">
        <f t="array" ref="Q740">Raw [1]Data!P740</f>
        <v>#NAME?</v>
      </c>
      <c r="R740" t="e" cm="1">
        <f t="array" ref="R740">Raw [1]Data!Q740</f>
        <v>#NAME?</v>
      </c>
      <c r="S740" t="e" cm="1">
        <f t="array" ref="S740">Raw [1]Data!T740</f>
        <v>#NAME?</v>
      </c>
      <c r="T740" t="e">
        <f t="shared" si="105"/>
        <v>#NAME?</v>
      </c>
      <c r="U740" t="e">
        <f t="shared" si="106"/>
        <v>#NAME?</v>
      </c>
      <c r="V740" t="str">
        <f t="shared" si="107"/>
        <v>Other</v>
      </c>
    </row>
    <row r="741" spans="1:22">
      <c r="A741" s="5" t="s">
        <v>12</v>
      </c>
      <c r="B741" s="2" t="s">
        <v>998</v>
      </c>
      <c r="C741">
        <f t="shared" si="99"/>
        <v>2023</v>
      </c>
      <c r="D741" s="2" t="s">
        <v>14</v>
      </c>
      <c r="E741" s="3" t="s">
        <v>15</v>
      </c>
      <c r="F741" t="str">
        <f t="shared" si="100"/>
        <v>73</v>
      </c>
      <c r="G741" s="2" t="s">
        <v>1001</v>
      </c>
      <c r="H741" t="str">
        <f t="shared" si="101"/>
        <v xml:space="preserve">STAINLESS </v>
      </c>
      <c r="I741" t="str" cm="1">
        <f t="array" ref="I741">IFERROR(INDEX(_xlfn.TEXTSPLIT(E741," "),1), "")</f>
        <v>73239990</v>
      </c>
      <c r="J741" t="s">
        <v>2835</v>
      </c>
      <c r="K741" t="e" cm="1">
        <f t="array" ref="K741">IF(ISERROR(SEARCH("QTY:", G741)), IF(ISERROR(SEARCH("TOTAL ", G741)), Raw [1]Data!N741, TRIM(MID(G741, SEARCH("TOTAL ", G741)+6, SEARCH(" ", G741&amp;" ", SEARCH("TOTAL ", G741)+6) - SEARCH("TOTAL ", G741) - 6))), TRIM(MID(G741, SEARCH("QTY:", G741)+4, SEARCH(" ", G741, SEARCH("QTY:", G741)+4) - SEARCH("QTY:", G741) - 4)))</f>
        <v>#NAME?</v>
      </c>
      <c r="M741" t="e">
        <f t="shared" si="102"/>
        <v>#NAME?</v>
      </c>
      <c r="N741">
        <f t="shared" si="103"/>
        <v>0</v>
      </c>
      <c r="O741" t="e" cm="1">
        <f t="array" ref="O741">IF(ISERROR(SEARCH("USD ", G741)), Raw [1]Data!S741, TRIM(MID(G741, SEARCH("USD ", G741)+4, SEARCH(" ", G741&amp;" ", SEARCH("USD ", G741)+4) - SEARCH("USD ", G741) - 4)))</f>
        <v>#NAME?</v>
      </c>
      <c r="P741" t="e">
        <f t="shared" si="104"/>
        <v>#NAME?</v>
      </c>
      <c r="Q741" t="e" cm="1">
        <f t="array" ref="Q741">Raw [1]Data!P741</f>
        <v>#NAME?</v>
      </c>
      <c r="R741" t="e" cm="1">
        <f t="array" ref="R741">Raw [1]Data!Q741</f>
        <v>#NAME?</v>
      </c>
      <c r="S741" t="e" cm="1">
        <f t="array" ref="S741">Raw [1]Data!T741</f>
        <v>#NAME?</v>
      </c>
      <c r="T741" t="e">
        <f t="shared" si="105"/>
        <v>#NAME?</v>
      </c>
      <c r="U741" t="e">
        <f t="shared" si="106"/>
        <v>#NAME?</v>
      </c>
      <c r="V741" t="str">
        <f t="shared" si="107"/>
        <v>Other</v>
      </c>
    </row>
    <row r="742" spans="1:22">
      <c r="A742" s="5" t="s">
        <v>12</v>
      </c>
      <c r="B742" s="2" t="s">
        <v>998</v>
      </c>
      <c r="C742">
        <f t="shared" si="99"/>
        <v>2023</v>
      </c>
      <c r="D742" s="2" t="s">
        <v>14</v>
      </c>
      <c r="E742" s="3" t="s">
        <v>15</v>
      </c>
      <c r="F742" t="str">
        <f t="shared" si="100"/>
        <v>73</v>
      </c>
      <c r="G742" s="2" t="s">
        <v>1002</v>
      </c>
      <c r="H742" t="str">
        <f t="shared" si="101"/>
        <v xml:space="preserve">STAINLESS </v>
      </c>
      <c r="I742" t="str" cm="1">
        <f t="array" ref="I742">IFERROR(INDEX(_xlfn.TEXTSPLIT(E742," "),1), "")</f>
        <v>73239990</v>
      </c>
      <c r="J742" t="s">
        <v>2862</v>
      </c>
      <c r="K742" t="e" cm="1">
        <f t="array" ref="K742">IF(ISERROR(SEARCH("QTY:", G742)), IF(ISERROR(SEARCH("TOTAL ", G742)), Raw [1]Data!N742, TRIM(MID(G742, SEARCH("TOTAL ", G742)+6, SEARCH(" ", G742&amp;" ", SEARCH("TOTAL ", G742)+6) - SEARCH("TOTAL ", G742) - 6))), TRIM(MID(G742, SEARCH("QTY:", G742)+4, SEARCH(" ", G742, SEARCH("QTY:", G742)+4) - SEARCH("QTY:", G742) - 4)))</f>
        <v>#NAME?</v>
      </c>
      <c r="M742" t="e">
        <f t="shared" si="102"/>
        <v>#NAME?</v>
      </c>
      <c r="N742">
        <f t="shared" si="103"/>
        <v>0</v>
      </c>
      <c r="O742" t="e" cm="1">
        <f t="array" ref="O742">IF(ISERROR(SEARCH("USD ", G742)), Raw [1]Data!S742, TRIM(MID(G742, SEARCH("USD ", G742)+4, SEARCH(" ", G742&amp;" ", SEARCH("USD ", G742)+4) - SEARCH("USD ", G742) - 4)))</f>
        <v>#NAME?</v>
      </c>
      <c r="P742" t="e">
        <f t="shared" si="104"/>
        <v>#NAME?</v>
      </c>
      <c r="Q742" t="e" cm="1">
        <f t="array" ref="Q742">Raw [1]Data!P742</f>
        <v>#NAME?</v>
      </c>
      <c r="R742" t="e" cm="1">
        <f t="array" ref="R742">Raw [1]Data!Q742</f>
        <v>#NAME?</v>
      </c>
      <c r="S742" t="e" cm="1">
        <f t="array" ref="S742">Raw [1]Data!T742</f>
        <v>#NAME?</v>
      </c>
      <c r="T742" t="e">
        <f t="shared" si="105"/>
        <v>#NAME?</v>
      </c>
      <c r="U742" t="e">
        <f t="shared" si="106"/>
        <v>#NAME?</v>
      </c>
      <c r="V742" t="str">
        <f t="shared" si="107"/>
        <v>Other</v>
      </c>
    </row>
    <row r="743" spans="1:22">
      <c r="A743" s="5" t="s">
        <v>12</v>
      </c>
      <c r="B743" s="2" t="s">
        <v>998</v>
      </c>
      <c r="C743">
        <f t="shared" si="99"/>
        <v>2023</v>
      </c>
      <c r="D743" s="2" t="s">
        <v>14</v>
      </c>
      <c r="E743" s="3" t="s">
        <v>15</v>
      </c>
      <c r="F743" t="str">
        <f t="shared" si="100"/>
        <v>73</v>
      </c>
      <c r="G743" s="2" t="s">
        <v>1003</v>
      </c>
      <c r="H743" t="str">
        <f t="shared" si="101"/>
        <v xml:space="preserve">STAINLESS </v>
      </c>
      <c r="I743" t="str" cm="1">
        <f t="array" ref="I743">IFERROR(INDEX(_xlfn.TEXTSPLIT(E743," "),1), "")</f>
        <v>73239990</v>
      </c>
      <c r="J743" t="s">
        <v>2835</v>
      </c>
      <c r="K743" t="e" cm="1">
        <f t="array" ref="K743">IF(ISERROR(SEARCH("QTY:", G743)), IF(ISERROR(SEARCH("TOTAL ", G743)), Raw [1]Data!N743, TRIM(MID(G743, SEARCH("TOTAL ", G743)+6, SEARCH(" ", G743&amp;" ", SEARCH("TOTAL ", G743)+6) - SEARCH("TOTAL ", G743) - 6))), TRIM(MID(G743, SEARCH("QTY:", G743)+4, SEARCH(" ", G743, SEARCH("QTY:", G743)+4) - SEARCH("QTY:", G743) - 4)))</f>
        <v>#NAME?</v>
      </c>
      <c r="M743" t="e">
        <f t="shared" si="102"/>
        <v>#NAME?</v>
      </c>
      <c r="N743">
        <f t="shared" si="103"/>
        <v>0</v>
      </c>
      <c r="O743" t="e" cm="1">
        <f t="array" ref="O743">IF(ISERROR(SEARCH("USD ", G743)), Raw [1]Data!S743, TRIM(MID(G743, SEARCH("USD ", G743)+4, SEARCH(" ", G743&amp;" ", SEARCH("USD ", G743)+4) - SEARCH("USD ", G743) - 4)))</f>
        <v>#NAME?</v>
      </c>
      <c r="P743" t="e">
        <f t="shared" si="104"/>
        <v>#NAME?</v>
      </c>
      <c r="Q743" t="e" cm="1">
        <f t="array" ref="Q743">Raw [1]Data!P743</f>
        <v>#NAME?</v>
      </c>
      <c r="R743" t="e" cm="1">
        <f t="array" ref="R743">Raw [1]Data!Q743</f>
        <v>#NAME?</v>
      </c>
      <c r="S743" t="e" cm="1">
        <f t="array" ref="S743">Raw [1]Data!T743</f>
        <v>#NAME?</v>
      </c>
      <c r="T743" t="e">
        <f t="shared" si="105"/>
        <v>#NAME?</v>
      </c>
      <c r="U743" t="e">
        <f t="shared" si="106"/>
        <v>#NAME?</v>
      </c>
      <c r="V743" t="str">
        <f t="shared" si="107"/>
        <v>Other</v>
      </c>
    </row>
    <row r="744" spans="1:22">
      <c r="A744" s="5" t="s">
        <v>12</v>
      </c>
      <c r="B744" s="2" t="s">
        <v>1004</v>
      </c>
      <c r="C744">
        <f t="shared" si="99"/>
        <v>2023</v>
      </c>
      <c r="D744" s="2" t="s">
        <v>14</v>
      </c>
      <c r="E744" s="3" t="s">
        <v>15</v>
      </c>
      <c r="F744" t="str">
        <f t="shared" si="100"/>
        <v>73</v>
      </c>
      <c r="G744" s="2" t="s">
        <v>1005</v>
      </c>
      <c r="H744" t="str">
        <f t="shared" si="101"/>
        <v xml:space="preserve">STAINLESS </v>
      </c>
      <c r="I744" t="str" cm="1">
        <f t="array" ref="I744">IFERROR(INDEX(_xlfn.TEXTSPLIT(E744," "),1), "")</f>
        <v>73239990</v>
      </c>
      <c r="J744" t="s">
        <v>2863</v>
      </c>
      <c r="K744" t="e" cm="1">
        <f t="array" ref="K744">IF(ISERROR(SEARCH("QTY:", G744)), IF(ISERROR(SEARCH("TOTAL ", G744)), Raw [1]Data!N744, TRIM(MID(G744, SEARCH("TOTAL ", G744)+6, SEARCH(" ", G744&amp;" ", SEARCH("TOTAL ", G744)+6) - SEARCH("TOTAL ", G744) - 6))), TRIM(MID(G744, SEARCH("QTY:", G744)+4, SEARCH(" ", G744, SEARCH("QTY:", G744)+4) - SEARCH("QTY:", G744) - 4)))</f>
        <v>#NAME?</v>
      </c>
      <c r="M744" t="e">
        <f t="shared" si="102"/>
        <v>#NAME?</v>
      </c>
      <c r="N744">
        <f t="shared" si="103"/>
        <v>0</v>
      </c>
      <c r="O744" t="e" cm="1">
        <f t="array" ref="O744">IF(ISERROR(SEARCH("USD ", G744)), Raw [1]Data!S744, TRIM(MID(G744, SEARCH("USD ", G744)+4, SEARCH(" ", G744&amp;" ", SEARCH("USD ", G744)+4) - SEARCH("USD ", G744) - 4)))</f>
        <v>#NAME?</v>
      </c>
      <c r="P744" t="e">
        <f t="shared" si="104"/>
        <v>#NAME?</v>
      </c>
      <c r="Q744" t="e" cm="1">
        <f t="array" ref="Q744">Raw [1]Data!P744</f>
        <v>#NAME?</v>
      </c>
      <c r="R744" t="e" cm="1">
        <f t="array" ref="R744">Raw [1]Data!Q744</f>
        <v>#NAME?</v>
      </c>
      <c r="S744" t="e" cm="1">
        <f t="array" ref="S744">Raw [1]Data!T744</f>
        <v>#NAME?</v>
      </c>
      <c r="T744" t="e">
        <f t="shared" si="105"/>
        <v>#NAME?</v>
      </c>
      <c r="U744" t="e">
        <f t="shared" si="106"/>
        <v>#NAME?</v>
      </c>
      <c r="V744" t="str">
        <f t="shared" si="107"/>
        <v>Other</v>
      </c>
    </row>
    <row r="745" spans="1:22">
      <c r="A745" s="5" t="s">
        <v>12</v>
      </c>
      <c r="B745" s="2" t="s">
        <v>1004</v>
      </c>
      <c r="C745">
        <f t="shared" si="99"/>
        <v>2023</v>
      </c>
      <c r="D745" s="2" t="s">
        <v>14</v>
      </c>
      <c r="E745" s="3" t="s">
        <v>15</v>
      </c>
      <c r="F745" t="str">
        <f t="shared" si="100"/>
        <v>73</v>
      </c>
      <c r="G745" s="2" t="s">
        <v>1006</v>
      </c>
      <c r="H745" t="str">
        <f t="shared" si="101"/>
        <v xml:space="preserve">STAINLESS </v>
      </c>
      <c r="I745" t="str" cm="1">
        <f t="array" ref="I745">IFERROR(INDEX(_xlfn.TEXTSPLIT(E745," "),1), "")</f>
        <v>73239990</v>
      </c>
      <c r="J745" t="s">
        <v>2835</v>
      </c>
      <c r="K745" t="e" cm="1">
        <f t="array" ref="K745">IF(ISERROR(SEARCH("QTY:", G745)), IF(ISERROR(SEARCH("TOTAL ", G745)), Raw [1]Data!N745, TRIM(MID(G745, SEARCH("TOTAL ", G745)+6, SEARCH(" ", G745&amp;" ", SEARCH("TOTAL ", G745)+6) - SEARCH("TOTAL ", G745) - 6))), TRIM(MID(G745, SEARCH("QTY:", G745)+4, SEARCH(" ", G745, SEARCH("QTY:", G745)+4) - SEARCH("QTY:", G745) - 4)))</f>
        <v>#NAME?</v>
      </c>
      <c r="M745" t="e">
        <f t="shared" si="102"/>
        <v>#NAME?</v>
      </c>
      <c r="N745">
        <f t="shared" si="103"/>
        <v>0</v>
      </c>
      <c r="O745" t="e" cm="1">
        <f t="array" ref="O745">IF(ISERROR(SEARCH("USD ", G745)), Raw [1]Data!S745, TRIM(MID(G745, SEARCH("USD ", G745)+4, SEARCH(" ", G745&amp;" ", SEARCH("USD ", G745)+4) - SEARCH("USD ", G745) - 4)))</f>
        <v>#NAME?</v>
      </c>
      <c r="P745" t="e">
        <f t="shared" si="104"/>
        <v>#NAME?</v>
      </c>
      <c r="Q745" t="e" cm="1">
        <f t="array" ref="Q745">Raw [1]Data!P745</f>
        <v>#NAME?</v>
      </c>
      <c r="R745" t="e" cm="1">
        <f t="array" ref="R745">Raw [1]Data!Q745</f>
        <v>#NAME?</v>
      </c>
      <c r="S745" t="e" cm="1">
        <f t="array" ref="S745">Raw [1]Data!T745</f>
        <v>#NAME?</v>
      </c>
      <c r="T745" t="e">
        <f t="shared" si="105"/>
        <v>#NAME?</v>
      </c>
      <c r="U745" t="e">
        <f t="shared" si="106"/>
        <v>#NAME?</v>
      </c>
      <c r="V745" t="str">
        <f t="shared" si="107"/>
        <v>Other</v>
      </c>
    </row>
    <row r="746" spans="1:22">
      <c r="A746" s="5" t="s">
        <v>12</v>
      </c>
      <c r="B746" s="2" t="s">
        <v>1004</v>
      </c>
      <c r="C746">
        <f t="shared" si="99"/>
        <v>2023</v>
      </c>
      <c r="D746" s="2" t="s">
        <v>14</v>
      </c>
      <c r="E746" s="3" t="s">
        <v>15</v>
      </c>
      <c r="F746" t="str">
        <f t="shared" si="100"/>
        <v>73</v>
      </c>
      <c r="G746" s="2" t="s">
        <v>1007</v>
      </c>
      <c r="H746" t="str">
        <f t="shared" si="101"/>
        <v xml:space="preserve">STAINLESS </v>
      </c>
      <c r="I746" t="str" cm="1">
        <f t="array" ref="I746">IFERROR(INDEX(_xlfn.TEXTSPLIT(E746," "),1), "")</f>
        <v>73239990</v>
      </c>
      <c r="J746" t="s">
        <v>2835</v>
      </c>
      <c r="K746" t="e" cm="1">
        <f t="array" ref="K746">IF(ISERROR(SEARCH("QTY:", G746)), IF(ISERROR(SEARCH("TOTAL ", G746)), Raw [1]Data!N746, TRIM(MID(G746, SEARCH("TOTAL ", G746)+6, SEARCH(" ", G746&amp;" ", SEARCH("TOTAL ", G746)+6) - SEARCH("TOTAL ", G746) - 6))), TRIM(MID(G746, SEARCH("QTY:", G746)+4, SEARCH(" ", G746, SEARCH("QTY:", G746)+4) - SEARCH("QTY:", G746) - 4)))</f>
        <v>#NAME?</v>
      </c>
      <c r="M746" t="e">
        <f t="shared" si="102"/>
        <v>#NAME?</v>
      </c>
      <c r="N746">
        <f t="shared" si="103"/>
        <v>0</v>
      </c>
      <c r="O746" t="e" cm="1">
        <f t="array" ref="O746">IF(ISERROR(SEARCH("USD ", G746)), Raw [1]Data!S746, TRIM(MID(G746, SEARCH("USD ", G746)+4, SEARCH(" ", G746&amp;" ", SEARCH("USD ", G746)+4) - SEARCH("USD ", G746) - 4)))</f>
        <v>#NAME?</v>
      </c>
      <c r="P746" t="e">
        <f t="shared" si="104"/>
        <v>#NAME?</v>
      </c>
      <c r="Q746" t="e" cm="1">
        <f t="array" ref="Q746">Raw [1]Data!P746</f>
        <v>#NAME?</v>
      </c>
      <c r="R746" t="e" cm="1">
        <f t="array" ref="R746">Raw [1]Data!Q746</f>
        <v>#NAME?</v>
      </c>
      <c r="S746" t="e" cm="1">
        <f t="array" ref="S746">Raw [1]Data!T746</f>
        <v>#NAME?</v>
      </c>
      <c r="T746" t="e">
        <f t="shared" si="105"/>
        <v>#NAME?</v>
      </c>
      <c r="U746" t="e">
        <f t="shared" si="106"/>
        <v>#NAME?</v>
      </c>
      <c r="V746" t="str">
        <f t="shared" si="107"/>
        <v>Other</v>
      </c>
    </row>
    <row r="747" spans="1:22">
      <c r="A747" s="5" t="s">
        <v>12</v>
      </c>
      <c r="B747" s="2" t="s">
        <v>1004</v>
      </c>
      <c r="C747">
        <f t="shared" si="99"/>
        <v>2023</v>
      </c>
      <c r="D747" s="2" t="s">
        <v>14</v>
      </c>
      <c r="E747" s="3" t="s">
        <v>18</v>
      </c>
      <c r="F747" t="str">
        <f t="shared" si="100"/>
        <v>73</v>
      </c>
      <c r="G747" s="2" t="s">
        <v>1008</v>
      </c>
      <c r="H747" t="str">
        <f t="shared" si="101"/>
        <v xml:space="preserve">8001-2 </v>
      </c>
      <c r="I747" t="str" cm="1">
        <f t="array" ref="I747">IFERROR(INDEX(_xlfn.TEXTSPLIT(E747," "),1), "")</f>
        <v>73231000</v>
      </c>
      <c r="J747" t="s">
        <v>2854</v>
      </c>
      <c r="K747" t="e" cm="1">
        <f t="array" ref="K747">IF(ISERROR(SEARCH("QTY:", G747)), IF(ISERROR(SEARCH("TOTAL ", G747)), Raw [1]Data!N747, TRIM(MID(G747, SEARCH("TOTAL ", G747)+6, SEARCH(" ", G747&amp;" ", SEARCH("TOTAL ", G747)+6) - SEARCH("TOTAL ", G747) - 6))), TRIM(MID(G747, SEARCH("QTY:", G747)+4, SEARCH(" ", G747, SEARCH("QTY:", G747)+4) - SEARCH("QTY:", G747) - 4)))</f>
        <v>#NAME?</v>
      </c>
      <c r="M747" t="e">
        <f t="shared" si="102"/>
        <v>#NAME?</v>
      </c>
      <c r="N747">
        <f t="shared" si="103"/>
        <v>0</v>
      </c>
      <c r="O747" t="str" cm="1">
        <f t="array" ref="O747">IF(ISERROR(SEARCH("USD ", G747)), Raw [1]Data!S747, TRIM(MID(G747, SEARCH("USD ", G747)+4, SEARCH(" ", G747&amp;" ", SEARCH("USD ", G747)+4) - SEARCH("USD ", G747) - 4)))</f>
        <v>0.16</v>
      </c>
      <c r="P747" t="e">
        <f t="shared" si="104"/>
        <v>#NAME?</v>
      </c>
      <c r="Q747" t="e" cm="1">
        <f t="array" ref="Q747">Raw [1]Data!P747</f>
        <v>#NAME?</v>
      </c>
      <c r="R747" t="e" cm="1">
        <f t="array" ref="R747">Raw [1]Data!Q747</f>
        <v>#NAME?</v>
      </c>
      <c r="S747" t="e" cm="1">
        <f t="array" ref="S747">Raw [1]Data!T747</f>
        <v>#NAME?</v>
      </c>
      <c r="T747" t="e">
        <f t="shared" si="105"/>
        <v>#NAME?</v>
      </c>
      <c r="U747" t="e">
        <f t="shared" si="106"/>
        <v>#NAME?</v>
      </c>
      <c r="V747" t="str">
        <f t="shared" si="107"/>
        <v>Other</v>
      </c>
    </row>
    <row r="748" spans="1:22">
      <c r="A748" s="5" t="s">
        <v>12</v>
      </c>
      <c r="B748" s="2" t="s">
        <v>1009</v>
      </c>
      <c r="C748">
        <f t="shared" si="99"/>
        <v>2023</v>
      </c>
      <c r="D748" s="2" t="s">
        <v>14</v>
      </c>
      <c r="E748" s="3" t="s">
        <v>15</v>
      </c>
      <c r="F748" t="str">
        <f t="shared" si="100"/>
        <v>73</v>
      </c>
      <c r="G748" s="2" t="s">
        <v>1010</v>
      </c>
      <c r="H748" t="str">
        <f t="shared" si="101"/>
        <v xml:space="preserve">STAINLESS </v>
      </c>
      <c r="I748" t="str" cm="1">
        <f t="array" ref="I748">IFERROR(INDEX(_xlfn.TEXTSPLIT(E748," "),1), "")</f>
        <v>73239990</v>
      </c>
      <c r="J748" t="s">
        <v>2835</v>
      </c>
      <c r="K748" t="e" cm="1">
        <f t="array" ref="K748">IF(ISERROR(SEARCH("QTY:", G748)), IF(ISERROR(SEARCH("TOTAL ", G748)), Raw [1]Data!N748, TRIM(MID(G748, SEARCH("TOTAL ", G748)+6, SEARCH(" ", G748&amp;" ", SEARCH("TOTAL ", G748)+6) - SEARCH("TOTAL ", G748) - 6))), TRIM(MID(G748, SEARCH("QTY:", G748)+4, SEARCH(" ", G748, SEARCH("QTY:", G748)+4) - SEARCH("QTY:", G748) - 4)))</f>
        <v>#NAME?</v>
      </c>
      <c r="M748" t="e">
        <f t="shared" si="102"/>
        <v>#NAME?</v>
      </c>
      <c r="N748">
        <f t="shared" si="103"/>
        <v>0</v>
      </c>
      <c r="O748" t="e" cm="1">
        <f t="array" ref="O748">IF(ISERROR(SEARCH("USD ", G748)), Raw [1]Data!S748, TRIM(MID(G748, SEARCH("USD ", G748)+4, SEARCH(" ", G748&amp;" ", SEARCH("USD ", G748)+4) - SEARCH("USD ", G748) - 4)))</f>
        <v>#NAME?</v>
      </c>
      <c r="P748" t="e">
        <f t="shared" si="104"/>
        <v>#NAME?</v>
      </c>
      <c r="Q748" t="e" cm="1">
        <f t="array" ref="Q748">Raw [1]Data!P748</f>
        <v>#NAME?</v>
      </c>
      <c r="R748" t="e" cm="1">
        <f t="array" ref="R748">Raw [1]Data!Q748</f>
        <v>#NAME?</v>
      </c>
      <c r="S748" t="e" cm="1">
        <f t="array" ref="S748">Raw [1]Data!T748</f>
        <v>#NAME?</v>
      </c>
      <c r="T748" t="e">
        <f t="shared" si="105"/>
        <v>#NAME?</v>
      </c>
      <c r="U748" t="e">
        <f t="shared" si="106"/>
        <v>#NAME?</v>
      </c>
      <c r="V748" t="str">
        <f t="shared" si="107"/>
        <v>Other</v>
      </c>
    </row>
    <row r="749" spans="1:22">
      <c r="A749" s="5" t="s">
        <v>12</v>
      </c>
      <c r="B749" s="2" t="s">
        <v>1009</v>
      </c>
      <c r="C749">
        <f t="shared" si="99"/>
        <v>2023</v>
      </c>
      <c r="D749" s="2" t="s">
        <v>14</v>
      </c>
      <c r="E749" s="3" t="s">
        <v>15</v>
      </c>
      <c r="F749" t="str">
        <f t="shared" si="100"/>
        <v>73</v>
      </c>
      <c r="G749" s="2" t="s">
        <v>1011</v>
      </c>
      <c r="H749" t="str">
        <f t="shared" si="101"/>
        <v xml:space="preserve">STAINLESS </v>
      </c>
      <c r="I749" t="str" cm="1">
        <f t="array" ref="I749">IFERROR(INDEX(_xlfn.TEXTSPLIT(E749," "),1), "")</f>
        <v>73239990</v>
      </c>
      <c r="J749" t="s">
        <v>2864</v>
      </c>
      <c r="K749" t="str" cm="1">
        <f t="array" ref="K749">IF(ISERROR(SEARCH("QTY:", G749)), IF(ISERROR(SEARCH("TOTAL ", G749)), Raw [1]Data!N749, TRIM(MID(G749, SEARCH("TOTAL ", G749)+6, SEARCH(" ", G749&amp;" ", SEARCH("TOTAL ", G749)+6) - SEARCH("TOTAL ", G749) - 6))), TRIM(MID(G749, SEARCH("QTY:", G749)+4, SEARCH(" ", G749, SEARCH("QTY:", G749)+4) - SEARCH("QTY:", G749) - 4)))</f>
        <v>12,924</v>
      </c>
      <c r="M749" t="str">
        <f t="shared" si="102"/>
        <v>12,924</v>
      </c>
      <c r="N749">
        <f t="shared" si="103"/>
        <v>0</v>
      </c>
      <c r="O749" t="e" cm="1">
        <f t="array" ref="O749">IF(ISERROR(SEARCH("USD ", G749)), Raw [1]Data!S749, TRIM(MID(G749, SEARCH("USD ", G749)+4, SEARCH(" ", G749&amp;" ", SEARCH("USD ", G749)+4) - SEARCH("USD ", G749) - 4)))</f>
        <v>#NAME?</v>
      </c>
      <c r="P749" t="e">
        <f t="shared" si="104"/>
        <v>#NAME?</v>
      </c>
      <c r="Q749" t="e" cm="1">
        <f t="array" ref="Q749">Raw [1]Data!P749</f>
        <v>#NAME?</v>
      </c>
      <c r="R749" t="e" cm="1">
        <f t="array" ref="R749">Raw [1]Data!Q749</f>
        <v>#NAME?</v>
      </c>
      <c r="S749" t="e" cm="1">
        <f t="array" ref="S749">Raw [1]Data!T749</f>
        <v>#NAME?</v>
      </c>
      <c r="T749" t="e">
        <f t="shared" si="105"/>
        <v>#NAME?</v>
      </c>
      <c r="U749" t="e">
        <f t="shared" si="106"/>
        <v>#NAME?</v>
      </c>
      <c r="V749" t="str">
        <f t="shared" si="107"/>
        <v>Other</v>
      </c>
    </row>
    <row r="750" spans="1:22">
      <c r="A750" s="5" t="s">
        <v>12</v>
      </c>
      <c r="B750" s="2" t="s">
        <v>1009</v>
      </c>
      <c r="C750">
        <f t="shared" si="99"/>
        <v>2023</v>
      </c>
      <c r="D750" s="2" t="s">
        <v>14</v>
      </c>
      <c r="E750" s="3" t="s">
        <v>15</v>
      </c>
      <c r="F750" t="str">
        <f t="shared" si="100"/>
        <v>73</v>
      </c>
      <c r="G750" s="2" t="s">
        <v>1012</v>
      </c>
      <c r="H750" t="str">
        <f t="shared" si="101"/>
        <v xml:space="preserve">STAINLESS </v>
      </c>
      <c r="I750" t="str" cm="1">
        <f t="array" ref="I750">IFERROR(INDEX(_xlfn.TEXTSPLIT(E750," "),1), "")</f>
        <v>73239990</v>
      </c>
      <c r="J750" t="s">
        <v>2863</v>
      </c>
      <c r="K750" t="e" cm="1">
        <f t="array" ref="K750">IF(ISERROR(SEARCH("QTY:", G750)), IF(ISERROR(SEARCH("TOTAL ", G750)), Raw [1]Data!N750, TRIM(MID(G750, SEARCH("TOTAL ", G750)+6, SEARCH(" ", G750&amp;" ", SEARCH("TOTAL ", G750)+6) - SEARCH("TOTAL ", G750) - 6))), TRIM(MID(G750, SEARCH("QTY:", G750)+4, SEARCH(" ", G750, SEARCH("QTY:", G750)+4) - SEARCH("QTY:", G750) - 4)))</f>
        <v>#NAME?</v>
      </c>
      <c r="M750" t="e">
        <f t="shared" si="102"/>
        <v>#NAME?</v>
      </c>
      <c r="N750">
        <f t="shared" si="103"/>
        <v>0</v>
      </c>
      <c r="O750" t="e" cm="1">
        <f t="array" ref="O750">IF(ISERROR(SEARCH("USD ", G750)), Raw [1]Data!S750, TRIM(MID(G750, SEARCH("USD ", G750)+4, SEARCH(" ", G750&amp;" ", SEARCH("USD ", G750)+4) - SEARCH("USD ", G750) - 4)))</f>
        <v>#NAME?</v>
      </c>
      <c r="P750" t="e">
        <f t="shared" si="104"/>
        <v>#NAME?</v>
      </c>
      <c r="Q750" t="e" cm="1">
        <f t="array" ref="Q750">Raw [1]Data!P750</f>
        <v>#NAME?</v>
      </c>
      <c r="R750" t="e" cm="1">
        <f t="array" ref="R750">Raw [1]Data!Q750</f>
        <v>#NAME?</v>
      </c>
      <c r="S750" t="e" cm="1">
        <f t="array" ref="S750">Raw [1]Data!T750</f>
        <v>#NAME?</v>
      </c>
      <c r="T750" t="e">
        <f t="shared" si="105"/>
        <v>#NAME?</v>
      </c>
      <c r="U750" t="e">
        <f t="shared" si="106"/>
        <v>#NAME?</v>
      </c>
      <c r="V750" t="str">
        <f t="shared" si="107"/>
        <v>Other</v>
      </c>
    </row>
    <row r="751" spans="1:22">
      <c r="A751" s="5" t="s">
        <v>12</v>
      </c>
      <c r="B751" s="2" t="s">
        <v>1013</v>
      </c>
      <c r="C751">
        <f t="shared" si="99"/>
        <v>2023</v>
      </c>
      <c r="D751" s="2" t="s">
        <v>14</v>
      </c>
      <c r="E751" s="3" t="s">
        <v>15</v>
      </c>
      <c r="F751" t="str">
        <f t="shared" si="100"/>
        <v>73</v>
      </c>
      <c r="G751" s="2" t="s">
        <v>1014</v>
      </c>
      <c r="H751" t="str">
        <f t="shared" si="101"/>
        <v xml:space="preserve">KWP-600B </v>
      </c>
      <c r="I751" t="str" cm="1">
        <f t="array" ref="I751">IFERROR(INDEX(_xlfn.TEXTSPLIT(E751," "),1), "")</f>
        <v>73239990</v>
      </c>
      <c r="J751" t="s">
        <v>2781</v>
      </c>
      <c r="K751" t="e" cm="1">
        <f t="array" ref="K751">IF(ISERROR(SEARCH("QTY:", G751)), IF(ISERROR(SEARCH("TOTAL ", G751)), Raw [1]Data!N751, TRIM(MID(G751, SEARCH("TOTAL ", G751)+6, SEARCH(" ", G751&amp;" ", SEARCH("TOTAL ", G751)+6) - SEARCH("TOTAL ", G751) - 6))), TRIM(MID(G751, SEARCH("QTY:", G751)+4, SEARCH(" ", G751, SEARCH("QTY:", G751)+4) - SEARCH("QTY:", G751) - 4)))</f>
        <v>#NAME?</v>
      </c>
      <c r="M751" t="e">
        <f t="shared" si="102"/>
        <v>#NAME?</v>
      </c>
      <c r="N751">
        <f t="shared" si="103"/>
        <v>0</v>
      </c>
      <c r="O751" t="e" cm="1">
        <f t="array" ref="O751">IF(ISERROR(SEARCH("USD ", G751)), Raw [1]Data!S751, TRIM(MID(G751, SEARCH("USD ", G751)+4, SEARCH(" ", G751&amp;" ", SEARCH("USD ", G751)+4) - SEARCH("USD ", G751) - 4)))</f>
        <v>#NAME?</v>
      </c>
      <c r="P751" t="e">
        <f t="shared" si="104"/>
        <v>#NAME?</v>
      </c>
      <c r="Q751" t="e" cm="1">
        <f t="array" ref="Q751">Raw [1]Data!P751</f>
        <v>#NAME?</v>
      </c>
      <c r="R751" t="e" cm="1">
        <f t="array" ref="R751">Raw [1]Data!Q751</f>
        <v>#NAME?</v>
      </c>
      <c r="S751" t="e" cm="1">
        <f t="array" ref="S751">Raw [1]Data!T751</f>
        <v>#NAME?</v>
      </c>
      <c r="T751" t="e">
        <f t="shared" si="105"/>
        <v>#NAME?</v>
      </c>
      <c r="U751" t="e">
        <f t="shared" si="106"/>
        <v>#NAME?</v>
      </c>
      <c r="V751" t="str">
        <f t="shared" si="107"/>
        <v>Other</v>
      </c>
    </row>
    <row r="752" spans="1:22">
      <c r="A752" s="5" t="s">
        <v>12</v>
      </c>
      <c r="B752" s="2" t="s">
        <v>1015</v>
      </c>
      <c r="C752">
        <f t="shared" si="99"/>
        <v>2023</v>
      </c>
      <c r="D752" s="2" t="s">
        <v>14</v>
      </c>
      <c r="E752" s="3" t="s">
        <v>15</v>
      </c>
      <c r="F752" t="str">
        <f t="shared" si="100"/>
        <v>73</v>
      </c>
      <c r="G752" s="2" t="s">
        <v>1016</v>
      </c>
      <c r="H752" t="str">
        <f t="shared" si="101"/>
        <v xml:space="preserve">STEEL </v>
      </c>
      <c r="I752" t="str" cm="1">
        <f t="array" ref="I752">IFERROR(INDEX(_xlfn.TEXTSPLIT(E752," "),1), "")</f>
        <v>73239990</v>
      </c>
      <c r="J752" t="s">
        <v>2912</v>
      </c>
      <c r="K752" t="str" cm="1">
        <f t="array" ref="K752">IF(ISERROR(SEARCH("QTY:", G752)), IF(ISERROR(SEARCH("TOTAL ", G752)), Raw [1]Data!N752, TRIM(MID(G752, SEARCH("TOTAL ", G752)+6, SEARCH(" ", G752&amp;" ", SEARCH("TOTAL ", G752)+6) - SEARCH("TOTAL ", G752) - 6))), TRIM(MID(G752, SEARCH("QTY:", G752)+4, SEARCH(" ", G752, SEARCH("QTY:", G752)+4) - SEARCH("QTY:", G752) - 4)))</f>
        <v>42432</v>
      </c>
      <c r="M752" t="str">
        <f t="shared" si="102"/>
        <v>42432</v>
      </c>
      <c r="N752">
        <f t="shared" si="103"/>
        <v>0</v>
      </c>
      <c r="O752" t="str" cm="1">
        <f t="array" ref="O752">IF(ISERROR(SEARCH("USD ", G752)), Raw [1]Data!S752, TRIM(MID(G752, SEARCH("USD ", G752)+4, SEARCH(" ", G752&amp;" ", SEARCH("USD ", G752)+4) - SEARCH("USD ", G752) - 4)))</f>
        <v>0.4670</v>
      </c>
      <c r="P752">
        <f t="shared" si="104"/>
        <v>19815.744000000002</v>
      </c>
      <c r="Q752" t="e" cm="1">
        <f t="array" ref="Q752">Raw [1]Data!P752</f>
        <v>#NAME?</v>
      </c>
      <c r="R752" t="e" cm="1">
        <f t="array" ref="R752">Raw [1]Data!Q752</f>
        <v>#NAME?</v>
      </c>
      <c r="S752" t="e" cm="1">
        <f t="array" ref="S752">Raw [1]Data!T752</f>
        <v>#NAME?</v>
      </c>
      <c r="T752" t="e">
        <f t="shared" si="105"/>
        <v>#NAME?</v>
      </c>
      <c r="U752" t="e">
        <f t="shared" si="106"/>
        <v>#NAME?</v>
      </c>
      <c r="V752" t="str">
        <f t="shared" si="107"/>
        <v>Other</v>
      </c>
    </row>
    <row r="753" spans="1:22">
      <c r="A753" s="5" t="s">
        <v>12</v>
      </c>
      <c r="B753" s="2" t="s">
        <v>1017</v>
      </c>
      <c r="C753">
        <f t="shared" si="99"/>
        <v>2023</v>
      </c>
      <c r="D753" s="2" t="s">
        <v>14</v>
      </c>
      <c r="E753" s="3" t="s">
        <v>15</v>
      </c>
      <c r="F753" t="str">
        <f t="shared" si="100"/>
        <v>73</v>
      </c>
      <c r="G753" s="2" t="s">
        <v>1018</v>
      </c>
      <c r="H753" t="str">
        <f t="shared" si="101"/>
        <v xml:space="preserve">AM-06 </v>
      </c>
      <c r="I753" t="str" cm="1">
        <f t="array" ref="I753">IFERROR(INDEX(_xlfn.TEXTSPLIT(E753," "),1), "")</f>
        <v>73239990</v>
      </c>
      <c r="J753" t="s">
        <v>2835</v>
      </c>
      <c r="K753" t="str" cm="1">
        <f t="array" ref="K753">IF(ISERROR(SEARCH("QTY:", G753)), IF(ISERROR(SEARCH("TOTAL ", G753)), Raw [1]Data!N753, TRIM(MID(G753, SEARCH("TOTAL ", G753)+6, SEARCH(" ", G753&amp;" ", SEARCH("TOTAL ", G753)+6) - SEARCH("TOTAL ", G753) - 6))), TRIM(MID(G753, SEARCH("QTY:", G753)+4, SEARCH(" ", G753, SEARCH("QTY:", G753)+4) - SEARCH("QTY:", G753) - 4)))</f>
        <v>7884</v>
      </c>
      <c r="M753" t="str">
        <f t="shared" si="102"/>
        <v>7884</v>
      </c>
      <c r="N753">
        <f t="shared" si="103"/>
        <v>0</v>
      </c>
      <c r="O753" t="e" cm="1">
        <f t="array" ref="O753">IF(ISERROR(SEARCH("USD ", G753)), Raw [1]Data!S753, TRIM(MID(G753, SEARCH("USD ", G753)+4, SEARCH(" ", G753&amp;" ", SEARCH("USD ", G753)+4) - SEARCH("USD ", G753) - 4)))</f>
        <v>#NAME?</v>
      </c>
      <c r="P753" t="e">
        <f t="shared" si="104"/>
        <v>#NAME?</v>
      </c>
      <c r="Q753" t="e" cm="1">
        <f t="array" ref="Q753">Raw [1]Data!P753</f>
        <v>#NAME?</v>
      </c>
      <c r="R753" t="e" cm="1">
        <f t="array" ref="R753">Raw [1]Data!Q753</f>
        <v>#NAME?</v>
      </c>
      <c r="S753" t="e" cm="1">
        <f t="array" ref="S753">Raw [1]Data!T753</f>
        <v>#NAME?</v>
      </c>
      <c r="T753" t="e">
        <f t="shared" si="105"/>
        <v>#NAME?</v>
      </c>
      <c r="U753" t="e">
        <f t="shared" si="106"/>
        <v>#NAME?</v>
      </c>
      <c r="V753" t="str">
        <f t="shared" si="107"/>
        <v>Other</v>
      </c>
    </row>
    <row r="754" spans="1:22">
      <c r="A754" s="5" t="s">
        <v>12</v>
      </c>
      <c r="B754" s="2" t="s">
        <v>1017</v>
      </c>
      <c r="C754">
        <f t="shared" si="99"/>
        <v>2023</v>
      </c>
      <c r="D754" s="2" t="s">
        <v>14</v>
      </c>
      <c r="E754" s="3" t="s">
        <v>15</v>
      </c>
      <c r="F754" t="str">
        <f t="shared" si="100"/>
        <v>73</v>
      </c>
      <c r="G754" s="2" t="s">
        <v>1019</v>
      </c>
      <c r="H754" t="str">
        <f t="shared" si="101"/>
        <v xml:space="preserve">NP-21 </v>
      </c>
      <c r="I754" t="str" cm="1">
        <f t="array" ref="I754">IFERROR(INDEX(_xlfn.TEXTSPLIT(E754," "),1), "")</f>
        <v>73239990</v>
      </c>
      <c r="J754" t="s">
        <v>2779</v>
      </c>
      <c r="K754" t="str" cm="1">
        <f t="array" ref="K754">IF(ISERROR(SEARCH("QTY:", G754)), IF(ISERROR(SEARCH("TOTAL ", G754)), Raw [1]Data!N754, TRIM(MID(G754, SEARCH("TOTAL ", G754)+6, SEARCH(" ", G754&amp;" ", SEARCH("TOTAL ", G754)+6) - SEARCH("TOTAL ", G754) - 6))), TRIM(MID(G754, SEARCH("QTY:", G754)+4, SEARCH(" ", G754, SEARCH("QTY:", G754)+4) - SEARCH("QTY:", G754) - 4)))</f>
        <v/>
      </c>
      <c r="M754" t="str">
        <f t="shared" si="102"/>
        <v/>
      </c>
      <c r="N754">
        <f t="shared" si="103"/>
        <v>0</v>
      </c>
      <c r="O754" t="str" cm="1">
        <f t="array" ref="O754">IF(ISERROR(SEARCH("USD ", G754)), Raw [1]Data!S754, TRIM(MID(G754, SEARCH("USD ", G754)+4, SEARCH(" ", G754&amp;" ", SEARCH("USD ", G754)+4) - SEARCH("USD ", G754) - 4)))</f>
        <v>1.0102</v>
      </c>
      <c r="P754" t="e">
        <f t="shared" si="104"/>
        <v>#VALUE!</v>
      </c>
      <c r="Q754" t="e" cm="1">
        <f t="array" ref="Q754">Raw [1]Data!P754</f>
        <v>#NAME?</v>
      </c>
      <c r="R754" t="e" cm="1">
        <f t="array" ref="R754">Raw [1]Data!Q754</f>
        <v>#NAME?</v>
      </c>
      <c r="S754" t="e" cm="1">
        <f t="array" ref="S754">Raw [1]Data!T754</f>
        <v>#NAME?</v>
      </c>
      <c r="T754" t="e">
        <f t="shared" si="105"/>
        <v>#NAME?</v>
      </c>
      <c r="U754" t="e">
        <f t="shared" si="106"/>
        <v>#NAME?</v>
      </c>
      <c r="V754" t="str">
        <f t="shared" si="107"/>
        <v>Other</v>
      </c>
    </row>
    <row r="755" spans="1:22">
      <c r="A755" s="5" t="s">
        <v>12</v>
      </c>
      <c r="B755" s="2" t="s">
        <v>1017</v>
      </c>
      <c r="C755">
        <f t="shared" si="99"/>
        <v>2023</v>
      </c>
      <c r="D755" s="2" t="s">
        <v>14</v>
      </c>
      <c r="E755" s="3" t="s">
        <v>15</v>
      </c>
      <c r="F755" t="str">
        <f t="shared" si="100"/>
        <v>73</v>
      </c>
      <c r="G755" s="2" t="s">
        <v>1020</v>
      </c>
      <c r="H755" t="str">
        <f t="shared" si="101"/>
        <v xml:space="preserve">NP-20 </v>
      </c>
      <c r="I755" t="str" cm="1">
        <f t="array" ref="I755">IFERROR(INDEX(_xlfn.TEXTSPLIT(E755," "),1), "")</f>
        <v>73239990</v>
      </c>
      <c r="J755" t="s">
        <v>2913</v>
      </c>
      <c r="K755" t="str" cm="1">
        <f t="array" ref="K755">IF(ISERROR(SEARCH("QTY:", G755)), IF(ISERROR(SEARCH("TOTAL ", G755)), Raw [1]Data!N755, TRIM(MID(G755, SEARCH("TOTAL ", G755)+6, SEARCH(" ", G755&amp;" ", SEARCH("TOTAL ", G755)+6) - SEARCH("TOTAL ", G755) - 6))), TRIM(MID(G755, SEARCH("QTY:", G755)+4, SEARCH(" ", G755, SEARCH("QTY:", G755)+4) - SEARCH("QTY:", G755) - 4)))</f>
        <v>30672</v>
      </c>
      <c r="M755" t="str">
        <f t="shared" si="102"/>
        <v>30672</v>
      </c>
      <c r="N755">
        <f t="shared" si="103"/>
        <v>0</v>
      </c>
      <c r="O755" t="str" cm="1">
        <f t="array" ref="O755">IF(ISERROR(SEARCH("USD ", G755)), Raw [1]Data!S755, TRIM(MID(G755, SEARCH("USD ", G755)+4, SEARCH(" ", G755&amp;" ", SEARCH("USD ", G755)+4) - SEARCH("USD ", G755) - 4)))</f>
        <v>0.9880</v>
      </c>
      <c r="P755">
        <f t="shared" si="104"/>
        <v>30303.935999999998</v>
      </c>
      <c r="Q755" t="e" cm="1">
        <f t="array" ref="Q755">Raw [1]Data!P755</f>
        <v>#NAME?</v>
      </c>
      <c r="R755" t="e" cm="1">
        <f t="array" ref="R755">Raw [1]Data!Q755</f>
        <v>#NAME?</v>
      </c>
      <c r="S755" t="e" cm="1">
        <f t="array" ref="S755">Raw [1]Data!T755</f>
        <v>#NAME?</v>
      </c>
      <c r="T755" t="e">
        <f t="shared" si="105"/>
        <v>#NAME?</v>
      </c>
      <c r="U755" t="e">
        <f t="shared" si="106"/>
        <v>#NAME?</v>
      </c>
      <c r="V755" t="str">
        <f t="shared" si="107"/>
        <v>Other</v>
      </c>
    </row>
    <row r="756" spans="1:22">
      <c r="A756" s="5" t="s">
        <v>12</v>
      </c>
      <c r="B756" s="2" t="s">
        <v>1021</v>
      </c>
      <c r="C756">
        <f t="shared" si="99"/>
        <v>2023</v>
      </c>
      <c r="D756" s="2" t="s">
        <v>14</v>
      </c>
      <c r="E756" s="3" t="s">
        <v>15</v>
      </c>
      <c r="F756" t="str">
        <f t="shared" si="100"/>
        <v>73</v>
      </c>
      <c r="G756" s="2" t="s">
        <v>1022</v>
      </c>
      <c r="H756" t="str">
        <f t="shared" si="101"/>
        <v xml:space="preserve">STEEL </v>
      </c>
      <c r="I756" t="str" cm="1">
        <f t="array" ref="I756">IFERROR(INDEX(_xlfn.TEXTSPLIT(E756," "),1), "")</f>
        <v>73239990</v>
      </c>
      <c r="J756" t="s">
        <v>2835</v>
      </c>
      <c r="K756" t="str" cm="1">
        <f t="array" ref="K756">IF(ISERROR(SEARCH("QTY:", G756)), IF(ISERROR(SEARCH("TOTAL ", G756)), Raw [1]Data!N756, TRIM(MID(G756, SEARCH("TOTAL ", G756)+6, SEARCH(" ", G756&amp;" ", SEARCH("TOTAL ", G756)+6) - SEARCH("TOTAL ", G756) - 6))), TRIM(MID(G756, SEARCH("QTY:", G756)+4, SEARCH(" ", G756, SEARCH("QTY:", G756)+4) - SEARCH("QTY:", G756) - 4)))</f>
        <v>22080</v>
      </c>
      <c r="M756" t="str">
        <f t="shared" si="102"/>
        <v>22080</v>
      </c>
      <c r="N756">
        <f t="shared" si="103"/>
        <v>0</v>
      </c>
      <c r="O756" t="str" cm="1">
        <f t="array" ref="O756">IF(ISERROR(SEARCH("USD ", G756)), Raw [1]Data!S756, TRIM(MID(G756, SEARCH("USD ", G756)+4, SEARCH(" ", G756&amp;" ", SEARCH("USD ", G756)+4) - SEARCH("USD ", G756) - 4)))</f>
        <v>2.48</v>
      </c>
      <c r="P756">
        <f t="shared" si="104"/>
        <v>54758.400000000001</v>
      </c>
      <c r="Q756" t="e" cm="1">
        <f t="array" ref="Q756">Raw [1]Data!P756</f>
        <v>#NAME?</v>
      </c>
      <c r="R756" t="e" cm="1">
        <f t="array" ref="R756">Raw [1]Data!Q756</f>
        <v>#NAME?</v>
      </c>
      <c r="S756" t="e" cm="1">
        <f t="array" ref="S756">Raw [1]Data!T756</f>
        <v>#NAME?</v>
      </c>
      <c r="T756" t="e">
        <f t="shared" si="105"/>
        <v>#NAME?</v>
      </c>
      <c r="U756" t="e">
        <f t="shared" si="106"/>
        <v>#NAME?</v>
      </c>
      <c r="V756" t="str">
        <f t="shared" si="107"/>
        <v>Other</v>
      </c>
    </row>
    <row r="757" spans="1:22">
      <c r="A757" s="5" t="s">
        <v>12</v>
      </c>
      <c r="B757" s="2" t="s">
        <v>1021</v>
      </c>
      <c r="C757">
        <f t="shared" si="99"/>
        <v>2023</v>
      </c>
      <c r="D757" s="2" t="s">
        <v>14</v>
      </c>
      <c r="E757" s="3" t="s">
        <v>15</v>
      </c>
      <c r="F757" t="str">
        <f t="shared" si="100"/>
        <v>73</v>
      </c>
      <c r="G757" s="2" t="s">
        <v>1023</v>
      </c>
      <c r="H757" t="str">
        <f t="shared" si="101"/>
        <v xml:space="preserve">STEEL </v>
      </c>
      <c r="I757" t="str" cm="1">
        <f t="array" ref="I757">IFERROR(INDEX(_xlfn.TEXTSPLIT(E757," "),1), "")</f>
        <v>73239990</v>
      </c>
      <c r="J757" t="s">
        <v>2835</v>
      </c>
      <c r="K757" t="str" cm="1">
        <f t="array" ref="K757">IF(ISERROR(SEARCH("QTY:", G757)), IF(ISERROR(SEARCH("TOTAL ", G757)), Raw [1]Data!N757, TRIM(MID(G757, SEARCH("TOTAL ", G757)+6, SEARCH(" ", G757&amp;" ", SEARCH("TOTAL ", G757)+6) - SEARCH("TOTAL ", G757) - 6))), TRIM(MID(G757, SEARCH("QTY:", G757)+4, SEARCH(" ", G757, SEARCH("QTY:", G757)+4) - SEARCH("QTY:", G757) - 4)))</f>
        <v>38400</v>
      </c>
      <c r="M757" t="str">
        <f t="shared" si="102"/>
        <v>38400</v>
      </c>
      <c r="N757">
        <f t="shared" si="103"/>
        <v>0</v>
      </c>
      <c r="O757" t="str" cm="1">
        <f t="array" ref="O757">IF(ISERROR(SEARCH("USD ", G757)), Raw [1]Data!S757, TRIM(MID(G757, SEARCH("USD ", G757)+4, SEARCH(" ", G757&amp;" ", SEARCH("USD ", G757)+4) - SEARCH("USD ", G757) - 4)))</f>
        <v>1.66</v>
      </c>
      <c r="P757">
        <f t="shared" si="104"/>
        <v>63744</v>
      </c>
      <c r="Q757" t="e" cm="1">
        <f t="array" ref="Q757">Raw [1]Data!P757</f>
        <v>#NAME?</v>
      </c>
      <c r="R757" t="e" cm="1">
        <f t="array" ref="R757">Raw [1]Data!Q757</f>
        <v>#NAME?</v>
      </c>
      <c r="S757" t="e" cm="1">
        <f t="array" ref="S757">Raw [1]Data!T757</f>
        <v>#NAME?</v>
      </c>
      <c r="T757" t="e">
        <f t="shared" si="105"/>
        <v>#NAME?</v>
      </c>
      <c r="U757" t="e">
        <f t="shared" si="106"/>
        <v>#NAME?</v>
      </c>
      <c r="V757" t="str">
        <f t="shared" si="107"/>
        <v>Other</v>
      </c>
    </row>
    <row r="758" spans="1:22">
      <c r="A758" s="5" t="s">
        <v>12</v>
      </c>
      <c r="B758" s="2" t="s">
        <v>1021</v>
      </c>
      <c r="C758">
        <f t="shared" si="99"/>
        <v>2023</v>
      </c>
      <c r="D758" s="2" t="s">
        <v>14</v>
      </c>
      <c r="E758" s="3" t="s">
        <v>15</v>
      </c>
      <c r="F758" t="str">
        <f t="shared" si="100"/>
        <v>73</v>
      </c>
      <c r="G758" s="2" t="s">
        <v>1024</v>
      </c>
      <c r="H758" t="str">
        <f t="shared" si="101"/>
        <v xml:space="preserve">STEEL </v>
      </c>
      <c r="I758" t="str" cm="1">
        <f t="array" ref="I758">IFERROR(INDEX(_xlfn.TEXTSPLIT(E758," "),1), "")</f>
        <v>73239990</v>
      </c>
      <c r="J758" t="s">
        <v>2835</v>
      </c>
      <c r="K758" t="str" cm="1">
        <f t="array" ref="K758">IF(ISERROR(SEARCH("QTY:", G758)), IF(ISERROR(SEARCH("TOTAL ", G758)), Raw [1]Data!N758, TRIM(MID(G758, SEARCH("TOTAL ", G758)+6, SEARCH(" ", G758&amp;" ", SEARCH("TOTAL ", G758)+6) - SEARCH("TOTAL ", G758) - 6))), TRIM(MID(G758, SEARCH("QTY:", G758)+4, SEARCH(" ", G758, SEARCH("QTY:", G758)+4) - SEARCH("QTY:", G758) - 4)))</f>
        <v>16800</v>
      </c>
      <c r="M758" t="str">
        <f t="shared" si="102"/>
        <v>16800</v>
      </c>
      <c r="N758">
        <f t="shared" si="103"/>
        <v>0</v>
      </c>
      <c r="O758" t="str" cm="1">
        <f t="array" ref="O758">IF(ISERROR(SEARCH("USD ", G758)), Raw [1]Data!S758, TRIM(MID(G758, SEARCH("USD ", G758)+4, SEARCH(" ", G758&amp;" ", SEARCH("USD ", G758)+4) - SEARCH("USD ", G758) - 4)))</f>
        <v>3.45</v>
      </c>
      <c r="P758">
        <f t="shared" si="104"/>
        <v>57960</v>
      </c>
      <c r="Q758" t="e" cm="1">
        <f t="array" ref="Q758">Raw [1]Data!P758</f>
        <v>#NAME?</v>
      </c>
      <c r="R758" t="e" cm="1">
        <f t="array" ref="R758">Raw [1]Data!Q758</f>
        <v>#NAME?</v>
      </c>
      <c r="S758" t="e" cm="1">
        <f t="array" ref="S758">Raw [1]Data!T758</f>
        <v>#NAME?</v>
      </c>
      <c r="T758" t="e">
        <f t="shared" si="105"/>
        <v>#NAME?</v>
      </c>
      <c r="U758" t="e">
        <f t="shared" si="106"/>
        <v>#NAME?</v>
      </c>
      <c r="V758" t="str">
        <f t="shared" si="107"/>
        <v>Other</v>
      </c>
    </row>
    <row r="759" spans="1:22">
      <c r="A759" s="5" t="s">
        <v>12</v>
      </c>
      <c r="B759" s="2" t="s">
        <v>1021</v>
      </c>
      <c r="C759">
        <f t="shared" si="99"/>
        <v>2023</v>
      </c>
      <c r="D759" s="2" t="s">
        <v>14</v>
      </c>
      <c r="E759" s="3" t="s">
        <v>15</v>
      </c>
      <c r="F759" t="str">
        <f t="shared" si="100"/>
        <v>73</v>
      </c>
      <c r="G759" s="2" t="s">
        <v>1025</v>
      </c>
      <c r="H759" t="str">
        <f t="shared" si="101"/>
        <v xml:space="preserve">STEEL </v>
      </c>
      <c r="I759" t="str" cm="1">
        <f t="array" ref="I759">IFERROR(INDEX(_xlfn.TEXTSPLIT(E759," "),1), "")</f>
        <v>73239990</v>
      </c>
      <c r="J759" t="s">
        <v>2835</v>
      </c>
      <c r="K759" t="str" cm="1">
        <f t="array" ref="K759">IF(ISERROR(SEARCH("QTY:", G759)), IF(ISERROR(SEARCH("TOTAL ", G759)), Raw [1]Data!N759, TRIM(MID(G759, SEARCH("TOTAL ", G759)+6, SEARCH(" ", G759&amp;" ", SEARCH("TOTAL ", G759)+6) - SEARCH("TOTAL ", G759) - 6))), TRIM(MID(G759, SEARCH("QTY:", G759)+4, SEARCH(" ", G759, SEARCH("QTY:", G759)+4) - SEARCH("QTY:", G759) - 4)))</f>
        <v>125760</v>
      </c>
      <c r="M759" t="str">
        <f t="shared" si="102"/>
        <v>125760</v>
      </c>
      <c r="N759">
        <f t="shared" si="103"/>
        <v>0</v>
      </c>
      <c r="O759" t="e" cm="1">
        <f t="array" ref="O759">IF(ISERROR(SEARCH("USD ", G759)), Raw [1]Data!S759, TRIM(MID(G759, SEARCH("USD ", G759)+4, SEARCH(" ", G759&amp;" ", SEARCH("USD ", G759)+4) - SEARCH("USD ", G759) - 4)))</f>
        <v>#NAME?</v>
      </c>
      <c r="P759" t="e">
        <f t="shared" si="104"/>
        <v>#NAME?</v>
      </c>
      <c r="Q759" t="e" cm="1">
        <f t="array" ref="Q759">Raw [1]Data!P759</f>
        <v>#NAME?</v>
      </c>
      <c r="R759" t="e" cm="1">
        <f t="array" ref="R759">Raw [1]Data!Q759</f>
        <v>#NAME?</v>
      </c>
      <c r="S759" t="e" cm="1">
        <f t="array" ref="S759">Raw [1]Data!T759</f>
        <v>#NAME?</v>
      </c>
      <c r="T759" t="e">
        <f t="shared" si="105"/>
        <v>#NAME?</v>
      </c>
      <c r="U759" t="e">
        <f t="shared" si="106"/>
        <v>#NAME?</v>
      </c>
      <c r="V759" t="str">
        <f t="shared" si="107"/>
        <v>Other</v>
      </c>
    </row>
    <row r="760" spans="1:22">
      <c r="A760" s="5" t="s">
        <v>12</v>
      </c>
      <c r="B760" s="2" t="s">
        <v>1026</v>
      </c>
      <c r="C760">
        <f t="shared" si="99"/>
        <v>2023</v>
      </c>
      <c r="D760" s="2" t="s">
        <v>14</v>
      </c>
      <c r="E760" s="3" t="s">
        <v>15</v>
      </c>
      <c r="F760" t="str">
        <f t="shared" si="100"/>
        <v>73</v>
      </c>
      <c r="G760" s="2" t="s">
        <v>1027</v>
      </c>
      <c r="H760" t="str">
        <f t="shared" si="101"/>
        <v xml:space="preserve">RYX-02-020 </v>
      </c>
      <c r="I760" t="str" cm="1">
        <f t="array" ref="I760">IFERROR(INDEX(_xlfn.TEXTSPLIT(E760," "),1), "")</f>
        <v>73239990</v>
      </c>
      <c r="J760" t="s">
        <v>2835</v>
      </c>
      <c r="K760" t="e" cm="1">
        <f t="array" ref="K760">IF(ISERROR(SEARCH("QTY:", G760)), IF(ISERROR(SEARCH("TOTAL ", G760)), Raw [1]Data!N760, TRIM(MID(G760, SEARCH("TOTAL ", G760)+6, SEARCH(" ", G760&amp;" ", SEARCH("TOTAL ", G760)+6) - SEARCH("TOTAL ", G760) - 6))), TRIM(MID(G760, SEARCH("QTY:", G760)+4, SEARCH(" ", G760, SEARCH("QTY:", G760)+4) - SEARCH("QTY:", G760) - 4)))</f>
        <v>#NAME?</v>
      </c>
      <c r="M760" t="e">
        <f t="shared" si="102"/>
        <v>#NAME?</v>
      </c>
      <c r="N760">
        <f t="shared" si="103"/>
        <v>0</v>
      </c>
      <c r="O760" t="e" cm="1">
        <f t="array" ref="O760">IF(ISERROR(SEARCH("USD ", G760)), Raw [1]Data!S760, TRIM(MID(G760, SEARCH("USD ", G760)+4, SEARCH(" ", G760&amp;" ", SEARCH("USD ", G760)+4) - SEARCH("USD ", G760) - 4)))</f>
        <v>#NAME?</v>
      </c>
      <c r="P760" t="e">
        <f t="shared" si="104"/>
        <v>#NAME?</v>
      </c>
      <c r="Q760" t="e" cm="1">
        <f t="array" ref="Q760">Raw [1]Data!P760</f>
        <v>#NAME?</v>
      </c>
      <c r="R760" t="e" cm="1">
        <f t="array" ref="R760">Raw [1]Data!Q760</f>
        <v>#NAME?</v>
      </c>
      <c r="S760" t="e" cm="1">
        <f t="array" ref="S760">Raw [1]Data!T760</f>
        <v>#NAME?</v>
      </c>
      <c r="T760" t="e">
        <f t="shared" si="105"/>
        <v>#NAME?</v>
      </c>
      <c r="U760" t="e">
        <f t="shared" si="106"/>
        <v>#NAME?</v>
      </c>
      <c r="V760" t="str">
        <f t="shared" si="107"/>
        <v>Other</v>
      </c>
    </row>
    <row r="761" spans="1:22">
      <c r="A761" s="5" t="s">
        <v>12</v>
      </c>
      <c r="B761" s="2" t="s">
        <v>1026</v>
      </c>
      <c r="C761">
        <f t="shared" si="99"/>
        <v>2023</v>
      </c>
      <c r="D761" s="2" t="s">
        <v>14</v>
      </c>
      <c r="E761" s="3" t="s">
        <v>15</v>
      </c>
      <c r="F761" t="str">
        <f t="shared" si="100"/>
        <v>73</v>
      </c>
      <c r="G761" s="2" t="s">
        <v>1028</v>
      </c>
      <c r="H761" t="str">
        <f t="shared" si="101"/>
        <v xml:space="preserve">KL326D-9S </v>
      </c>
      <c r="I761" t="str" cm="1">
        <f t="array" ref="I761">IFERROR(INDEX(_xlfn.TEXTSPLIT(E761," "),1), "")</f>
        <v>73239990</v>
      </c>
      <c r="J761" t="s">
        <v>2835</v>
      </c>
      <c r="K761" t="e" cm="1">
        <f t="array" ref="K761">IF(ISERROR(SEARCH("QTY:", G761)), IF(ISERROR(SEARCH("TOTAL ", G761)), Raw [1]Data!N761, TRIM(MID(G761, SEARCH("TOTAL ", G761)+6, SEARCH(" ", G761&amp;" ", SEARCH("TOTAL ", G761)+6) - SEARCH("TOTAL ", G761) - 6))), TRIM(MID(G761, SEARCH("QTY:", G761)+4, SEARCH(" ", G761, SEARCH("QTY:", G761)+4) - SEARCH("QTY:", G761) - 4)))</f>
        <v>#NAME?</v>
      </c>
      <c r="M761" t="e">
        <f t="shared" si="102"/>
        <v>#NAME?</v>
      </c>
      <c r="N761">
        <f t="shared" si="103"/>
        <v>0</v>
      </c>
      <c r="O761" t="str" cm="1">
        <f t="array" ref="O761">IF(ISERROR(SEARCH("USD ", G761)), Raw [1]Data!S761, TRIM(MID(G761, SEARCH("USD ", G761)+4, SEARCH(" ", G761&amp;" ", SEARCH("USD ", G761)+4) - SEARCH("USD ", G761) - 4)))</f>
        <v>0.95</v>
      </c>
      <c r="P761" t="e">
        <f t="shared" si="104"/>
        <v>#NAME?</v>
      </c>
      <c r="Q761" t="e" cm="1">
        <f t="array" ref="Q761">Raw [1]Data!P761</f>
        <v>#NAME?</v>
      </c>
      <c r="R761" t="e" cm="1">
        <f t="array" ref="R761">Raw [1]Data!Q761</f>
        <v>#NAME?</v>
      </c>
      <c r="S761" t="e" cm="1">
        <f t="array" ref="S761">Raw [1]Data!T761</f>
        <v>#NAME?</v>
      </c>
      <c r="T761" t="e">
        <f t="shared" si="105"/>
        <v>#NAME?</v>
      </c>
      <c r="U761" t="e">
        <f t="shared" si="106"/>
        <v>#NAME?</v>
      </c>
      <c r="V761" t="str">
        <f t="shared" si="107"/>
        <v>Other</v>
      </c>
    </row>
    <row r="762" spans="1:22">
      <c r="A762" s="5" t="s">
        <v>12</v>
      </c>
      <c r="B762" s="2" t="s">
        <v>1026</v>
      </c>
      <c r="C762">
        <f t="shared" si="99"/>
        <v>2023</v>
      </c>
      <c r="D762" s="2" t="s">
        <v>14</v>
      </c>
      <c r="E762" s="3" t="s">
        <v>15</v>
      </c>
      <c r="F762" t="str">
        <f t="shared" si="100"/>
        <v>73</v>
      </c>
      <c r="G762" s="2" t="s">
        <v>1000</v>
      </c>
      <c r="H762" t="str">
        <f t="shared" si="101"/>
        <v xml:space="preserve">KL324H-9S </v>
      </c>
      <c r="I762" t="str" cm="1">
        <f t="array" ref="I762">IFERROR(INDEX(_xlfn.TEXTSPLIT(E762," "),1), "")</f>
        <v>73239990</v>
      </c>
      <c r="J762" t="s">
        <v>2835</v>
      </c>
      <c r="K762" t="e" cm="1">
        <f t="array" ref="K762">IF(ISERROR(SEARCH("QTY:", G762)), IF(ISERROR(SEARCH("TOTAL ", G762)), Raw [1]Data!N762, TRIM(MID(G762, SEARCH("TOTAL ", G762)+6, SEARCH(" ", G762&amp;" ", SEARCH("TOTAL ", G762)+6) - SEARCH("TOTAL ", G762) - 6))), TRIM(MID(G762, SEARCH("QTY:", G762)+4, SEARCH(" ", G762, SEARCH("QTY:", G762)+4) - SEARCH("QTY:", G762) - 4)))</f>
        <v>#NAME?</v>
      </c>
      <c r="M762" t="e">
        <f t="shared" si="102"/>
        <v>#NAME?</v>
      </c>
      <c r="N762">
        <f t="shared" si="103"/>
        <v>0</v>
      </c>
      <c r="O762" t="str" cm="1">
        <f t="array" ref="O762">IF(ISERROR(SEARCH("USD ", G762)), Raw [1]Data!S762, TRIM(MID(G762, SEARCH("USD ", G762)+4, SEARCH(" ", G762&amp;" ", SEARCH("USD ", G762)+4) - SEARCH("USD ", G762) - 4)))</f>
        <v>0.655</v>
      </c>
      <c r="P762" t="e">
        <f t="shared" si="104"/>
        <v>#NAME?</v>
      </c>
      <c r="Q762" t="e" cm="1">
        <f t="array" ref="Q762">Raw [1]Data!P762</f>
        <v>#NAME?</v>
      </c>
      <c r="R762" t="e" cm="1">
        <f t="array" ref="R762">Raw [1]Data!Q762</f>
        <v>#NAME?</v>
      </c>
      <c r="S762" t="e" cm="1">
        <f t="array" ref="S762">Raw [1]Data!T762</f>
        <v>#NAME?</v>
      </c>
      <c r="T762" t="e">
        <f t="shared" si="105"/>
        <v>#NAME?</v>
      </c>
      <c r="U762" t="e">
        <f t="shared" si="106"/>
        <v>#NAME?</v>
      </c>
      <c r="V762" t="str">
        <f t="shared" si="107"/>
        <v>Other</v>
      </c>
    </row>
    <row r="763" spans="1:22">
      <c r="A763" s="5" t="s">
        <v>12</v>
      </c>
      <c r="B763" s="2" t="s">
        <v>1029</v>
      </c>
      <c r="C763">
        <f t="shared" si="99"/>
        <v>2023</v>
      </c>
      <c r="D763" s="2" t="s">
        <v>14</v>
      </c>
      <c r="E763" s="3" t="s">
        <v>18</v>
      </c>
      <c r="F763" t="str">
        <f t="shared" si="100"/>
        <v>73</v>
      </c>
      <c r="G763" s="2" t="s">
        <v>1030</v>
      </c>
      <c r="H763" t="str">
        <f t="shared" si="101"/>
        <v xml:space="preserve">SS410 </v>
      </c>
      <c r="I763" t="str" cm="1">
        <f t="array" ref="I763">IFERROR(INDEX(_xlfn.TEXTSPLIT(E763," "),1), "")</f>
        <v>73231000</v>
      </c>
      <c r="J763" t="s">
        <v>2854</v>
      </c>
      <c r="K763" t="e" cm="1">
        <f t="array" ref="K763">IF(ISERROR(SEARCH("QTY:", G763)), IF(ISERROR(SEARCH("TOTAL ", G763)), Raw [1]Data!N763, TRIM(MID(G763, SEARCH("TOTAL ", G763)+6, SEARCH(" ", G763&amp;" ", SEARCH("TOTAL ", G763)+6) - SEARCH("TOTAL ", G763) - 6))), TRIM(MID(G763, SEARCH("QTY:", G763)+4, SEARCH(" ", G763, SEARCH("QTY:", G763)+4) - SEARCH("QTY:", G763) - 4)))</f>
        <v>#NAME?</v>
      </c>
      <c r="M763" t="e">
        <f t="shared" si="102"/>
        <v>#NAME?</v>
      </c>
      <c r="N763">
        <f t="shared" si="103"/>
        <v>0</v>
      </c>
      <c r="O763" t="str" cm="1">
        <f t="array" ref="O763">IF(ISERROR(SEARCH("USD ", G763)), Raw [1]Data!S763, TRIM(MID(G763, SEARCH("USD ", G763)+4, SEARCH(" ", G763&amp;" ", SEARCH("USD ", G763)+4) - SEARCH("USD ", G763) - 4)))</f>
        <v>0.167</v>
      </c>
      <c r="P763" t="e">
        <f t="shared" si="104"/>
        <v>#NAME?</v>
      </c>
      <c r="Q763" t="e" cm="1">
        <f t="array" ref="Q763">Raw [1]Data!P763</f>
        <v>#NAME?</v>
      </c>
      <c r="R763" t="e" cm="1">
        <f t="array" ref="R763">Raw [1]Data!Q763</f>
        <v>#NAME?</v>
      </c>
      <c r="S763" t="e" cm="1">
        <f t="array" ref="S763">Raw [1]Data!T763</f>
        <v>#NAME?</v>
      </c>
      <c r="T763" t="e">
        <f t="shared" si="105"/>
        <v>#NAME?</v>
      </c>
      <c r="U763" t="e">
        <f t="shared" si="106"/>
        <v>#NAME?</v>
      </c>
      <c r="V763" t="str">
        <f t="shared" si="107"/>
        <v>Other</v>
      </c>
    </row>
    <row r="764" spans="1:22">
      <c r="A764" s="5" t="s">
        <v>12</v>
      </c>
      <c r="B764" s="2" t="s">
        <v>1031</v>
      </c>
      <c r="C764">
        <f t="shared" si="99"/>
        <v>2023</v>
      </c>
      <c r="D764" s="2" t="s">
        <v>14</v>
      </c>
      <c r="E764" s="3" t="s">
        <v>15</v>
      </c>
      <c r="F764" t="str">
        <f t="shared" si="100"/>
        <v>73</v>
      </c>
      <c r="G764" s="2" t="s">
        <v>1032</v>
      </c>
      <c r="H764" t="str">
        <f t="shared" si="101"/>
        <v xml:space="preserve">KWB-600F </v>
      </c>
      <c r="I764" t="str" cm="1">
        <f t="array" ref="I764">IFERROR(INDEX(_xlfn.TEXTSPLIT(E764," "),1), "")</f>
        <v>73239990</v>
      </c>
      <c r="J764" t="s">
        <v>2914</v>
      </c>
      <c r="K764" t="e" cm="1">
        <f t="array" ref="K764">IF(ISERROR(SEARCH("QTY:", G764)), IF(ISERROR(SEARCH("TOTAL ", G764)), Raw [1]Data!N764, TRIM(MID(G764, SEARCH("TOTAL ", G764)+6, SEARCH(" ", G764&amp;" ", SEARCH("TOTAL ", G764)+6) - SEARCH("TOTAL ", G764) - 6))), TRIM(MID(G764, SEARCH("QTY:", G764)+4, SEARCH(" ", G764, SEARCH("QTY:", G764)+4) - SEARCH("QTY:", G764) - 4)))</f>
        <v>#NAME?</v>
      </c>
      <c r="M764" t="e">
        <f t="shared" si="102"/>
        <v>#NAME?</v>
      </c>
      <c r="N764">
        <f t="shared" si="103"/>
        <v>0</v>
      </c>
      <c r="O764" t="str" cm="1">
        <f t="array" ref="O764">IF(ISERROR(SEARCH("USD ", G764)), Raw [1]Data!S764, TRIM(MID(G764, SEARCH("USD ", G764)+4, SEARCH(" ", G764&amp;" ", SEARCH("USD ", G764)+4) - SEARCH("USD ", G764) - 4)))</f>
        <v>0.94</v>
      </c>
      <c r="P764" t="e">
        <f t="shared" si="104"/>
        <v>#NAME?</v>
      </c>
      <c r="Q764" t="e" cm="1">
        <f t="array" ref="Q764">Raw [1]Data!P764</f>
        <v>#NAME?</v>
      </c>
      <c r="R764" t="e" cm="1">
        <f t="array" ref="R764">Raw [1]Data!Q764</f>
        <v>#NAME?</v>
      </c>
      <c r="S764" t="e" cm="1">
        <f t="array" ref="S764">Raw [1]Data!T764</f>
        <v>#NAME?</v>
      </c>
      <c r="T764" t="e">
        <f t="shared" si="105"/>
        <v>#NAME?</v>
      </c>
      <c r="U764" t="e">
        <f t="shared" si="106"/>
        <v>#NAME?</v>
      </c>
      <c r="V764" t="str">
        <f t="shared" si="107"/>
        <v>Other</v>
      </c>
    </row>
    <row r="765" spans="1:22">
      <c r="A765" s="5" t="s">
        <v>12</v>
      </c>
      <c r="B765" s="2" t="s">
        <v>1033</v>
      </c>
      <c r="C765">
        <f t="shared" si="99"/>
        <v>2023</v>
      </c>
      <c r="D765" s="2" t="s">
        <v>14</v>
      </c>
      <c r="E765" s="3" t="s">
        <v>15</v>
      </c>
      <c r="F765" t="str">
        <f t="shared" si="100"/>
        <v>73</v>
      </c>
      <c r="G765" s="2" t="s">
        <v>1034</v>
      </c>
      <c r="H765" t="str">
        <f t="shared" si="101"/>
        <v xml:space="preserve">KL324H-9S </v>
      </c>
      <c r="I765" t="str" cm="1">
        <f t="array" ref="I765">IFERROR(INDEX(_xlfn.TEXTSPLIT(E765," "),1), "")</f>
        <v>73239990</v>
      </c>
      <c r="J765" t="s">
        <v>2835</v>
      </c>
      <c r="K765" t="e" cm="1">
        <f t="array" ref="K765">IF(ISERROR(SEARCH("QTY:", G765)), IF(ISERROR(SEARCH("TOTAL ", G765)), Raw [1]Data!N765, TRIM(MID(G765, SEARCH("TOTAL ", G765)+6, SEARCH(" ", G765&amp;" ", SEARCH("TOTAL ", G765)+6) - SEARCH("TOTAL ", G765) - 6))), TRIM(MID(G765, SEARCH("QTY:", G765)+4, SEARCH(" ", G765, SEARCH("QTY:", G765)+4) - SEARCH("QTY:", G765) - 4)))</f>
        <v>#NAME?</v>
      </c>
      <c r="M765" t="e">
        <f t="shared" si="102"/>
        <v>#NAME?</v>
      </c>
      <c r="N765">
        <f t="shared" si="103"/>
        <v>0</v>
      </c>
      <c r="O765" t="str" cm="1">
        <f t="array" ref="O765">IF(ISERROR(SEARCH("USD ", G765)), Raw [1]Data!S765, TRIM(MID(G765, SEARCH("USD ", G765)+4, SEARCH(" ", G765&amp;" ", SEARCH("USD ", G765)+4) - SEARCH("USD ", G765) - 4)))</f>
        <v>0.655</v>
      </c>
      <c r="P765" t="e">
        <f t="shared" si="104"/>
        <v>#NAME?</v>
      </c>
      <c r="Q765" t="e" cm="1">
        <f t="array" ref="Q765">Raw [1]Data!P765</f>
        <v>#NAME?</v>
      </c>
      <c r="R765" t="e" cm="1">
        <f t="array" ref="R765">Raw [1]Data!Q765</f>
        <v>#NAME?</v>
      </c>
      <c r="S765" t="e" cm="1">
        <f t="array" ref="S765">Raw [1]Data!T765</f>
        <v>#NAME?</v>
      </c>
      <c r="T765" t="e">
        <f t="shared" si="105"/>
        <v>#NAME?</v>
      </c>
      <c r="U765" t="e">
        <f t="shared" si="106"/>
        <v>#NAME?</v>
      </c>
      <c r="V765" t="str">
        <f t="shared" si="107"/>
        <v>Other</v>
      </c>
    </row>
    <row r="766" spans="1:22">
      <c r="A766" s="5" t="s">
        <v>12</v>
      </c>
      <c r="B766" s="2" t="s">
        <v>1035</v>
      </c>
      <c r="C766">
        <f t="shared" si="99"/>
        <v>2023</v>
      </c>
      <c r="D766" s="2" t="s">
        <v>14</v>
      </c>
      <c r="E766" s="3" t="s">
        <v>15</v>
      </c>
      <c r="F766" t="str">
        <f t="shared" si="100"/>
        <v>73</v>
      </c>
      <c r="G766" s="2" t="s">
        <v>1036</v>
      </c>
      <c r="H766" t="str">
        <f t="shared" si="101"/>
        <v xml:space="preserve">SB-01 </v>
      </c>
      <c r="I766" t="str" cm="1">
        <f t="array" ref="I766">IFERROR(INDEX(_xlfn.TEXTSPLIT(E766," "),1), "")</f>
        <v>73239990</v>
      </c>
      <c r="J766" t="s">
        <v>2779</v>
      </c>
      <c r="K766" t="str" cm="1">
        <f t="array" ref="K766">IF(ISERROR(SEARCH("QTY:", G766)), IF(ISERROR(SEARCH("TOTAL ", G766)), Raw [1]Data!N766, TRIM(MID(G766, SEARCH("TOTAL ", G766)+6, SEARCH(" ", G766&amp;" ", SEARCH("TOTAL ", G766)+6) - SEARCH("TOTAL ", G766) - 6))), TRIM(MID(G766, SEARCH("QTY:", G766)+4, SEARCH(" ", G766, SEARCH("QTY:", G766)+4) - SEARCH("QTY:", G766) - 4)))</f>
        <v/>
      </c>
      <c r="M766" t="str">
        <f t="shared" si="102"/>
        <v/>
      </c>
      <c r="N766">
        <f t="shared" si="103"/>
        <v>0</v>
      </c>
      <c r="O766" t="str" cm="1">
        <f t="array" ref="O766">IF(ISERROR(SEARCH("USD ", G766)), Raw [1]Data!S766, TRIM(MID(G766, SEARCH("USD ", G766)+4, SEARCH(" ", G766&amp;" ", SEARCH("USD ", G766)+4) - SEARCH("USD ", G766) - 4)))</f>
        <v>1.066</v>
      </c>
      <c r="P766" t="e">
        <f t="shared" si="104"/>
        <v>#VALUE!</v>
      </c>
      <c r="Q766" t="e" cm="1">
        <f t="array" ref="Q766">Raw [1]Data!P766</f>
        <v>#NAME?</v>
      </c>
      <c r="R766" t="e" cm="1">
        <f t="array" ref="R766">Raw [1]Data!Q766</f>
        <v>#NAME?</v>
      </c>
      <c r="S766" t="e" cm="1">
        <f t="array" ref="S766">Raw [1]Data!T766</f>
        <v>#NAME?</v>
      </c>
      <c r="T766" t="e">
        <f t="shared" si="105"/>
        <v>#NAME?</v>
      </c>
      <c r="U766" t="e">
        <f t="shared" si="106"/>
        <v>#NAME?</v>
      </c>
      <c r="V766" t="str">
        <f t="shared" si="107"/>
        <v>Other</v>
      </c>
    </row>
    <row r="767" spans="1:22">
      <c r="A767" s="5" t="s">
        <v>12</v>
      </c>
      <c r="B767" s="2" t="s">
        <v>1035</v>
      </c>
      <c r="C767">
        <f t="shared" si="99"/>
        <v>2023</v>
      </c>
      <c r="D767" s="2" t="s">
        <v>14</v>
      </c>
      <c r="E767" s="3" t="s">
        <v>15</v>
      </c>
      <c r="F767" t="str">
        <f t="shared" si="100"/>
        <v>73</v>
      </c>
      <c r="G767" s="2" t="s">
        <v>1037</v>
      </c>
      <c r="H767" t="str">
        <f t="shared" si="101"/>
        <v xml:space="preserve">NP-20 </v>
      </c>
      <c r="I767" t="str" cm="1">
        <f t="array" ref="I767">IFERROR(INDEX(_xlfn.TEXTSPLIT(E767," "),1), "")</f>
        <v>73239990</v>
      </c>
      <c r="J767" t="s">
        <v>2915</v>
      </c>
      <c r="K767" t="str" cm="1">
        <f t="array" ref="K767">IF(ISERROR(SEARCH("QTY:", G767)), IF(ISERROR(SEARCH("TOTAL ", G767)), Raw [1]Data!N767, TRIM(MID(G767, SEARCH("TOTAL ", G767)+6, SEARCH(" ", G767&amp;" ", SEARCH("TOTAL ", G767)+6) - SEARCH("TOTAL ", G767) - 6))), TRIM(MID(G767, SEARCH("QTY:", G767)+4, SEARCH(" ", G767, SEARCH("QTY:", G767)+4) - SEARCH("QTY:", G767) - 4)))</f>
        <v>3780NUM</v>
      </c>
      <c r="M767" t="str">
        <f t="shared" si="102"/>
        <v>3780NUM</v>
      </c>
      <c r="N767">
        <f t="shared" si="103"/>
        <v>0</v>
      </c>
      <c r="O767" t="str" cm="1">
        <f t="array" ref="O767">IF(ISERROR(SEARCH("USD ", G767)), Raw [1]Data!S767, TRIM(MID(G767, SEARCH("USD ", G767)+4, SEARCH(" ", G767&amp;" ", SEARCH("USD ", G767)+4) - SEARCH("USD ", G767) - 4)))</f>
        <v>0.988</v>
      </c>
      <c r="P767" t="e">
        <f t="shared" si="104"/>
        <v>#VALUE!</v>
      </c>
      <c r="Q767" t="e" cm="1">
        <f t="array" ref="Q767">Raw [1]Data!P767</f>
        <v>#NAME?</v>
      </c>
      <c r="R767" t="e" cm="1">
        <f t="array" ref="R767">Raw [1]Data!Q767</f>
        <v>#NAME?</v>
      </c>
      <c r="S767" t="e" cm="1">
        <f t="array" ref="S767">Raw [1]Data!T767</f>
        <v>#NAME?</v>
      </c>
      <c r="T767" t="e">
        <f t="shared" si="105"/>
        <v>#NAME?</v>
      </c>
      <c r="U767" t="e">
        <f t="shared" si="106"/>
        <v>#NAME?</v>
      </c>
      <c r="V767" t="str">
        <f t="shared" si="107"/>
        <v>Other</v>
      </c>
    </row>
    <row r="768" spans="1:22">
      <c r="A768" s="5" t="s">
        <v>12</v>
      </c>
      <c r="B768" s="2" t="s">
        <v>1035</v>
      </c>
      <c r="C768">
        <f t="shared" si="99"/>
        <v>2023</v>
      </c>
      <c r="D768" s="2" t="s">
        <v>14</v>
      </c>
      <c r="E768" s="3" t="s">
        <v>15</v>
      </c>
      <c r="F768" t="str">
        <f t="shared" si="100"/>
        <v>73</v>
      </c>
      <c r="G768" s="2" t="s">
        <v>1038</v>
      </c>
      <c r="H768" t="str">
        <f t="shared" si="101"/>
        <v xml:space="preserve">AM-06 </v>
      </c>
      <c r="I768" t="str" cm="1">
        <f t="array" ref="I768">IFERROR(INDEX(_xlfn.TEXTSPLIT(E768," "),1), "")</f>
        <v>73239990</v>
      </c>
      <c r="J768" t="s">
        <v>2835</v>
      </c>
      <c r="K768" t="str" cm="1">
        <f t="array" ref="K768">IF(ISERROR(SEARCH("QTY:", G768)), IF(ISERROR(SEARCH("TOTAL ", G768)), Raw [1]Data!N768, TRIM(MID(G768, SEARCH("TOTAL ", G768)+6, SEARCH(" ", G768&amp;" ", SEARCH("TOTAL ", G768)+6) - SEARCH("TOTAL ", G768) - 6))), TRIM(MID(G768, SEARCH("QTY:", G768)+4, SEARCH(" ", G768, SEARCH("QTY:", G768)+4) - SEARCH("QTY:", G768) - 4)))</f>
        <v>5616</v>
      </c>
      <c r="M768" t="str">
        <f t="shared" si="102"/>
        <v>5616</v>
      </c>
      <c r="N768">
        <f t="shared" si="103"/>
        <v>0</v>
      </c>
      <c r="O768" t="e" cm="1">
        <f t="array" ref="O768">IF(ISERROR(SEARCH("USD ", G768)), Raw [1]Data!S768, TRIM(MID(G768, SEARCH("USD ", G768)+4, SEARCH(" ", G768&amp;" ", SEARCH("USD ", G768)+4) - SEARCH("USD ", G768) - 4)))</f>
        <v>#NAME?</v>
      </c>
      <c r="P768" t="e">
        <f t="shared" si="104"/>
        <v>#NAME?</v>
      </c>
      <c r="Q768" t="e" cm="1">
        <f t="array" ref="Q768">Raw [1]Data!P768</f>
        <v>#NAME?</v>
      </c>
      <c r="R768" t="e" cm="1">
        <f t="array" ref="R768">Raw [1]Data!Q768</f>
        <v>#NAME?</v>
      </c>
      <c r="S768" t="e" cm="1">
        <f t="array" ref="S768">Raw [1]Data!T768</f>
        <v>#NAME?</v>
      </c>
      <c r="T768" t="e">
        <f t="shared" si="105"/>
        <v>#NAME?</v>
      </c>
      <c r="U768" t="e">
        <f t="shared" si="106"/>
        <v>#NAME?</v>
      </c>
      <c r="V768" t="str">
        <f t="shared" si="107"/>
        <v>Other</v>
      </c>
    </row>
    <row r="769" spans="1:22">
      <c r="A769" s="5" t="s">
        <v>12</v>
      </c>
      <c r="B769" s="2" t="s">
        <v>1035</v>
      </c>
      <c r="C769">
        <f t="shared" si="99"/>
        <v>2023</v>
      </c>
      <c r="D769" s="2" t="s">
        <v>14</v>
      </c>
      <c r="E769" s="3" t="s">
        <v>15</v>
      </c>
      <c r="F769" t="str">
        <f t="shared" si="100"/>
        <v>73</v>
      </c>
      <c r="G769" s="2" t="s">
        <v>1039</v>
      </c>
      <c r="H769" t="str">
        <f t="shared" si="101"/>
        <v xml:space="preserve">KWP-1000B </v>
      </c>
      <c r="I769" t="str" cm="1">
        <f t="array" ref="I769">IFERROR(INDEX(_xlfn.TEXTSPLIT(E769," "),1), "")</f>
        <v>73239990</v>
      </c>
      <c r="J769" t="s">
        <v>2779</v>
      </c>
      <c r="K769" t="str" cm="1">
        <f t="array" ref="K769">IF(ISERROR(SEARCH("QTY:", G769)), IF(ISERROR(SEARCH("TOTAL ", G769)), Raw [1]Data!N769, TRIM(MID(G769, SEARCH("TOTAL ", G769)+6, SEARCH(" ", G769&amp;" ", SEARCH("TOTAL ", G769)+6) - SEARCH("TOTAL ", G769) - 6))), TRIM(MID(G769, SEARCH("QTY:", G769)+4, SEARCH(" ", G769, SEARCH("QTY:", G769)+4) - SEARCH("QTY:", G769) - 4)))</f>
        <v/>
      </c>
      <c r="M769" t="str">
        <f t="shared" si="102"/>
        <v/>
      </c>
      <c r="N769">
        <f t="shared" si="103"/>
        <v>0</v>
      </c>
      <c r="O769" t="str" cm="1">
        <f t="array" ref="O769">IF(ISERROR(SEARCH("USD ", G769)), Raw [1]Data!S769, TRIM(MID(G769, SEARCH("USD ", G769)+4, SEARCH(" ", G769&amp;" ", SEARCH("USD ", G769)+4) - SEARCH("USD ", G769) - 4)))</f>
        <v>1.50</v>
      </c>
      <c r="P769" t="e">
        <f t="shared" si="104"/>
        <v>#VALUE!</v>
      </c>
      <c r="Q769" t="e" cm="1">
        <f t="array" ref="Q769">Raw [1]Data!P769</f>
        <v>#NAME?</v>
      </c>
      <c r="R769" t="e" cm="1">
        <f t="array" ref="R769">Raw [1]Data!Q769</f>
        <v>#NAME?</v>
      </c>
      <c r="S769" t="e" cm="1">
        <f t="array" ref="S769">Raw [1]Data!T769</f>
        <v>#NAME?</v>
      </c>
      <c r="T769" t="e">
        <f t="shared" si="105"/>
        <v>#NAME?</v>
      </c>
      <c r="U769" t="e">
        <f t="shared" si="106"/>
        <v>#NAME?</v>
      </c>
      <c r="V769" t="str">
        <f t="shared" si="107"/>
        <v>Other</v>
      </c>
    </row>
    <row r="770" spans="1:22">
      <c r="A770" s="5" t="s">
        <v>12</v>
      </c>
      <c r="B770" s="2" t="s">
        <v>1040</v>
      </c>
      <c r="C770">
        <f t="shared" si="99"/>
        <v>2023</v>
      </c>
      <c r="D770" s="2" t="s">
        <v>14</v>
      </c>
      <c r="E770" s="3" t="s">
        <v>15</v>
      </c>
      <c r="F770" t="str">
        <f t="shared" si="100"/>
        <v>73</v>
      </c>
      <c r="G770" s="2" t="s">
        <v>1041</v>
      </c>
      <c r="H770" t="str">
        <f t="shared" si="101"/>
        <v xml:space="preserve">6862 </v>
      </c>
      <c r="I770" t="str" cm="1">
        <f t="array" ref="I770">IFERROR(INDEX(_xlfn.TEXTSPLIT(E770," "),1), "")</f>
        <v>73239990</v>
      </c>
      <c r="J770" t="s">
        <v>2835</v>
      </c>
      <c r="K770" t="str" cm="1">
        <f t="array" ref="K770">IF(ISERROR(SEARCH("QTY:", G770)), IF(ISERROR(SEARCH("TOTAL ", G770)), Raw [1]Data!N770, TRIM(MID(G770, SEARCH("TOTAL ", G770)+6, SEARCH(" ", G770&amp;" ", SEARCH("TOTAL ", G770)+6) - SEARCH("TOTAL ", G770) - 6))), TRIM(MID(G770, SEARCH("QTY:", G770)+4, SEARCH(" ", G770, SEARCH("QTY:", G770)+4) - SEARCH("QTY:", G770) - 4)))</f>
        <v>45576</v>
      </c>
      <c r="M770" t="str">
        <f t="shared" si="102"/>
        <v>45576</v>
      </c>
      <c r="N770">
        <f t="shared" si="103"/>
        <v>0</v>
      </c>
      <c r="O770" t="str" cm="1">
        <f t="array" ref="O770">IF(ISERROR(SEARCH("USD ", G770)), Raw [1]Data!S770, TRIM(MID(G770, SEARCH("USD ", G770)+4, SEARCH(" ", G770&amp;" ", SEARCH("USD ", G770)+4) - SEARCH("USD ", G770) - 4)))</f>
        <v>1.50</v>
      </c>
      <c r="P770">
        <f t="shared" si="104"/>
        <v>68364</v>
      </c>
      <c r="Q770" t="e" cm="1">
        <f t="array" ref="Q770">Raw [1]Data!P770</f>
        <v>#NAME?</v>
      </c>
      <c r="R770" t="e" cm="1">
        <f t="array" ref="R770">Raw [1]Data!Q770</f>
        <v>#NAME?</v>
      </c>
      <c r="S770" t="e" cm="1">
        <f t="array" ref="S770">Raw [1]Data!T770</f>
        <v>#NAME?</v>
      </c>
      <c r="T770" t="e">
        <f t="shared" si="105"/>
        <v>#NAME?</v>
      </c>
      <c r="U770" t="e">
        <f t="shared" si="106"/>
        <v>#NAME?</v>
      </c>
      <c r="V770" t="str">
        <f t="shared" si="107"/>
        <v>Other</v>
      </c>
    </row>
    <row r="771" spans="1:22">
      <c r="A771" s="5" t="s">
        <v>12</v>
      </c>
      <c r="B771" s="2" t="s">
        <v>1040</v>
      </c>
      <c r="C771">
        <f t="shared" ref="C771:C834" si="108">YEAR(B771)</f>
        <v>2023</v>
      </c>
      <c r="D771" s="2" t="s">
        <v>14</v>
      </c>
      <c r="E771" s="3" t="s">
        <v>15</v>
      </c>
      <c r="F771" t="str">
        <f t="shared" ref="F771:F834" si="109">LEFT(E771,2)</f>
        <v>73</v>
      </c>
      <c r="G771" s="2" t="s">
        <v>1042</v>
      </c>
      <c r="H771" t="str">
        <f t="shared" ref="H771:H834" si="110">IFERROR(LEFT(G771, FIND(" ",G771)), "")</f>
        <v xml:space="preserve">6581 </v>
      </c>
      <c r="I771" t="str" cm="1">
        <f t="array" ref="I771">IFERROR(INDEX(_xlfn.TEXTSPLIT(E771," "),1), "")</f>
        <v>73239990</v>
      </c>
      <c r="J771" t="s">
        <v>2835</v>
      </c>
      <c r="K771" t="e" cm="1">
        <f t="array" ref="K771">IF(ISERROR(SEARCH("QTY:", G771)), IF(ISERROR(SEARCH("TOTAL ", G771)), Raw [1]Data!N771, TRIM(MID(G771, SEARCH("TOTAL ", G771)+6, SEARCH(" ", G771&amp;" ", SEARCH("TOTAL ", G771)+6) - SEARCH("TOTAL ", G771) - 6))), TRIM(MID(G771, SEARCH("QTY:", G771)+4, SEARCH(" ", G771, SEARCH("QTY:", G771)+4) - SEARCH("QTY:", G771) - 4)))</f>
        <v>#NAME?</v>
      </c>
      <c r="M771" t="e">
        <f t="shared" ref="M771:M834" si="111">K771</f>
        <v>#NAME?</v>
      </c>
      <c r="N771">
        <f t="shared" ref="N771:N834" si="112">L771</f>
        <v>0</v>
      </c>
      <c r="O771" t="str" cm="1">
        <f t="array" ref="O771">IF(ISERROR(SEARCH("USD ", G771)), Raw [1]Data!S771, TRIM(MID(G771, SEARCH("USD ", G771)+4, SEARCH(" ", G771&amp;" ", SEARCH("USD ", G771)+4) - SEARCH("USD ", G771) - 4)))</f>
        <v>0.92</v>
      </c>
      <c r="P771" t="e">
        <f t="shared" ref="P771:P834" si="113">O771*M771</f>
        <v>#NAME?</v>
      </c>
      <c r="Q771" t="e" cm="1">
        <f t="array" ref="Q771">Raw [1]Data!P771</f>
        <v>#NAME?</v>
      </c>
      <c r="R771" t="e" cm="1">
        <f t="array" ref="R771">Raw [1]Data!Q771</f>
        <v>#NAME?</v>
      </c>
      <c r="S771" t="e" cm="1">
        <f t="array" ref="S771">Raw [1]Data!T771</f>
        <v>#NAME?</v>
      </c>
      <c r="T771" t="e">
        <f t="shared" ref="T771:T834" si="114">S771/M771</f>
        <v>#NAME?</v>
      </c>
      <c r="U771" t="e">
        <f t="shared" ref="U771:U834" si="115">IF(R771&lt;&gt;0, (S771/R771)*100, 0)</f>
        <v>#NAME?</v>
      </c>
      <c r="V771" t="str">
        <f t="shared" ref="V771:V834" si="116">IF(OR(E771=73239990,E771=73231000,E771=73239390),"Steel","Other")</f>
        <v>Other</v>
      </c>
    </row>
    <row r="772" spans="1:22">
      <c r="A772" s="5" t="s">
        <v>12</v>
      </c>
      <c r="B772" s="2" t="s">
        <v>1040</v>
      </c>
      <c r="C772">
        <f t="shared" si="108"/>
        <v>2023</v>
      </c>
      <c r="D772" s="2" t="s">
        <v>14</v>
      </c>
      <c r="E772" s="3" t="s">
        <v>15</v>
      </c>
      <c r="F772" t="str">
        <f t="shared" si="109"/>
        <v>73</v>
      </c>
      <c r="G772" s="2" t="s">
        <v>1043</v>
      </c>
      <c r="H772" t="str">
        <f t="shared" si="110"/>
        <v xml:space="preserve">6901 </v>
      </c>
      <c r="I772" t="str" cm="1">
        <f t="array" ref="I772">IFERROR(INDEX(_xlfn.TEXTSPLIT(E772," "),1), "")</f>
        <v>73239990</v>
      </c>
      <c r="J772" t="s">
        <v>2835</v>
      </c>
      <c r="K772" t="str" cm="1">
        <f t="array" ref="K772">IF(ISERROR(SEARCH("QTY:", G772)), IF(ISERROR(SEARCH("TOTAL ", G772)), Raw [1]Data!N772, TRIM(MID(G772, SEARCH("TOTAL ", G772)+6, SEARCH(" ", G772&amp;" ", SEARCH("TOTAL ", G772)+6) - SEARCH("TOTAL ", G772) - 6))), TRIM(MID(G772, SEARCH("QTY:", G772)+4, SEARCH(" ", G772, SEARCH("QTY:", G772)+4) - SEARCH("QTY:", G772) - 4)))</f>
        <v>55200</v>
      </c>
      <c r="M772" t="str">
        <f t="shared" si="111"/>
        <v>55200</v>
      </c>
      <c r="N772">
        <f t="shared" si="112"/>
        <v>0</v>
      </c>
      <c r="O772" t="str" cm="1">
        <f t="array" ref="O772">IF(ISERROR(SEARCH("USD ", G772)), Raw [1]Data!S772, TRIM(MID(G772, SEARCH("USD ", G772)+4, SEARCH(" ", G772&amp;" ", SEARCH("USD ", G772)+4) - SEARCH("USD ", G772) - 4)))</f>
        <v>0.97</v>
      </c>
      <c r="P772">
        <f t="shared" si="113"/>
        <v>53544</v>
      </c>
      <c r="Q772" t="e" cm="1">
        <f t="array" ref="Q772">Raw [1]Data!P772</f>
        <v>#NAME?</v>
      </c>
      <c r="R772" t="e" cm="1">
        <f t="array" ref="R772">Raw [1]Data!Q772</f>
        <v>#NAME?</v>
      </c>
      <c r="S772" t="e" cm="1">
        <f t="array" ref="S772">Raw [1]Data!T772</f>
        <v>#NAME?</v>
      </c>
      <c r="T772" t="e">
        <f t="shared" si="114"/>
        <v>#NAME?</v>
      </c>
      <c r="U772" t="e">
        <f t="shared" si="115"/>
        <v>#NAME?</v>
      </c>
      <c r="V772" t="str">
        <f t="shared" si="116"/>
        <v>Other</v>
      </c>
    </row>
    <row r="773" spans="1:22">
      <c r="A773" s="5" t="s">
        <v>12</v>
      </c>
      <c r="B773" s="2" t="s">
        <v>1040</v>
      </c>
      <c r="C773">
        <f t="shared" si="108"/>
        <v>2023</v>
      </c>
      <c r="D773" s="2" t="s">
        <v>14</v>
      </c>
      <c r="E773" s="3" t="s">
        <v>15</v>
      </c>
      <c r="F773" t="str">
        <f t="shared" si="109"/>
        <v>73</v>
      </c>
      <c r="G773" s="2" t="s">
        <v>1044</v>
      </c>
      <c r="H773" t="str">
        <f t="shared" si="110"/>
        <v xml:space="preserve">6857 </v>
      </c>
      <c r="I773" t="str" cm="1">
        <f t="array" ref="I773">IFERROR(INDEX(_xlfn.TEXTSPLIT(E773," "),1), "")</f>
        <v>73239990</v>
      </c>
      <c r="J773" t="s">
        <v>2835</v>
      </c>
      <c r="K773" t="str" cm="1">
        <f t="array" ref="K773">IF(ISERROR(SEARCH("QTY:", G773)), IF(ISERROR(SEARCH("TOTAL ", G773)), Raw [1]Data!N773, TRIM(MID(G773, SEARCH("TOTAL ", G773)+6, SEARCH(" ", G773&amp;" ", SEARCH("TOTAL ", G773)+6) - SEARCH("TOTAL ", G773) - 6))), TRIM(MID(G773, SEARCH("QTY:", G773)+4, SEARCH(" ", G773, SEARCH("QTY:", G773)+4) - SEARCH("QTY:", G773) - 4)))</f>
        <v>70560</v>
      </c>
      <c r="M773" t="str">
        <f t="shared" si="111"/>
        <v>70560</v>
      </c>
      <c r="N773">
        <f t="shared" si="112"/>
        <v>0</v>
      </c>
      <c r="O773" t="str" cm="1">
        <f t="array" ref="O773">IF(ISERROR(SEARCH("USD ", G773)), Raw [1]Data!S773, TRIM(MID(G773, SEARCH("USD ", G773)+4, SEARCH(" ", G773&amp;" ", SEARCH("USD ", G773)+4) - SEARCH("USD ", G773) - 4)))</f>
        <v>0.76</v>
      </c>
      <c r="P773">
        <f t="shared" si="113"/>
        <v>53625.599999999999</v>
      </c>
      <c r="Q773" t="e" cm="1">
        <f t="array" ref="Q773">Raw [1]Data!P773</f>
        <v>#NAME?</v>
      </c>
      <c r="R773" t="e" cm="1">
        <f t="array" ref="R773">Raw [1]Data!Q773</f>
        <v>#NAME?</v>
      </c>
      <c r="S773" t="e" cm="1">
        <f t="array" ref="S773">Raw [1]Data!T773</f>
        <v>#NAME?</v>
      </c>
      <c r="T773" t="e">
        <f t="shared" si="114"/>
        <v>#NAME?</v>
      </c>
      <c r="U773" t="e">
        <f t="shared" si="115"/>
        <v>#NAME?</v>
      </c>
      <c r="V773" t="str">
        <f t="shared" si="116"/>
        <v>Other</v>
      </c>
    </row>
    <row r="774" spans="1:22">
      <c r="A774" s="5" t="s">
        <v>12</v>
      </c>
      <c r="B774" s="2" t="s">
        <v>1040</v>
      </c>
      <c r="C774">
        <f t="shared" si="108"/>
        <v>2023</v>
      </c>
      <c r="D774" s="2" t="s">
        <v>14</v>
      </c>
      <c r="E774" s="3" t="s">
        <v>15</v>
      </c>
      <c r="F774" t="str">
        <f t="shared" si="109"/>
        <v>73</v>
      </c>
      <c r="G774" s="2" t="s">
        <v>1045</v>
      </c>
      <c r="H774" t="str">
        <f t="shared" si="110"/>
        <v xml:space="preserve">6527 </v>
      </c>
      <c r="I774" t="str" cm="1">
        <f t="array" ref="I774">IFERROR(INDEX(_xlfn.TEXTSPLIT(E774," "),1), "")</f>
        <v>73239990</v>
      </c>
      <c r="J774" t="s">
        <v>2835</v>
      </c>
      <c r="K774" t="str" cm="1">
        <f t="array" ref="K774">IF(ISERROR(SEARCH("QTY:", G774)), IF(ISERROR(SEARCH("TOTAL ", G774)), Raw [1]Data!N774, TRIM(MID(G774, SEARCH("TOTAL ", G774)+6, SEARCH(" ", G774&amp;" ", SEARCH("TOTAL ", G774)+6) - SEARCH("TOTAL ", G774) - 6))), TRIM(MID(G774, SEARCH("QTY:", G774)+4, SEARCH(" ", G774, SEARCH("QTY:", G774)+4) - SEARCH("QTY:", G774) - 4)))</f>
        <v>25680</v>
      </c>
      <c r="M774" t="str">
        <f t="shared" si="111"/>
        <v>25680</v>
      </c>
      <c r="N774">
        <f t="shared" si="112"/>
        <v>0</v>
      </c>
      <c r="O774" t="str" cm="1">
        <f t="array" ref="O774">IF(ISERROR(SEARCH("USD ", G774)), Raw [1]Data!S774, TRIM(MID(G774, SEARCH("USD ", G774)+4, SEARCH(" ", G774&amp;" ", SEARCH("USD ", G774)+4) - SEARCH("USD ", G774) - 4)))</f>
        <v>1.90</v>
      </c>
      <c r="P774">
        <f t="shared" si="113"/>
        <v>48792</v>
      </c>
      <c r="Q774" t="e" cm="1">
        <f t="array" ref="Q774">Raw [1]Data!P774</f>
        <v>#NAME?</v>
      </c>
      <c r="R774" t="e" cm="1">
        <f t="array" ref="R774">Raw [1]Data!Q774</f>
        <v>#NAME?</v>
      </c>
      <c r="S774" t="e" cm="1">
        <f t="array" ref="S774">Raw [1]Data!T774</f>
        <v>#NAME?</v>
      </c>
      <c r="T774" t="e">
        <f t="shared" si="114"/>
        <v>#NAME?</v>
      </c>
      <c r="U774" t="e">
        <f t="shared" si="115"/>
        <v>#NAME?</v>
      </c>
      <c r="V774" t="str">
        <f t="shared" si="116"/>
        <v>Other</v>
      </c>
    </row>
    <row r="775" spans="1:22">
      <c r="A775" s="5" t="s">
        <v>12</v>
      </c>
      <c r="B775" s="2" t="s">
        <v>1040</v>
      </c>
      <c r="C775">
        <f t="shared" si="108"/>
        <v>2023</v>
      </c>
      <c r="D775" s="2" t="s">
        <v>14</v>
      </c>
      <c r="E775" s="3" t="s">
        <v>15</v>
      </c>
      <c r="F775" t="str">
        <f t="shared" si="109"/>
        <v>73</v>
      </c>
      <c r="G775" s="2" t="s">
        <v>1046</v>
      </c>
      <c r="H775" t="str">
        <f t="shared" si="110"/>
        <v xml:space="preserve">8505 </v>
      </c>
      <c r="I775" t="str" cm="1">
        <f t="array" ref="I775">IFERROR(INDEX(_xlfn.TEXTSPLIT(E775," "),1), "")</f>
        <v>73239990</v>
      </c>
      <c r="J775" t="s">
        <v>2835</v>
      </c>
      <c r="K775" t="str" cm="1">
        <f t="array" ref="K775">IF(ISERROR(SEARCH("QTY:", G775)), IF(ISERROR(SEARCH("TOTAL ", G775)), Raw [1]Data!N775, TRIM(MID(G775, SEARCH("TOTAL ", G775)+6, SEARCH(" ", G775&amp;" ", SEARCH("TOTAL ", G775)+6) - SEARCH("TOTAL ", G775) - 6))), TRIM(MID(G775, SEARCH("QTY:", G775)+4, SEARCH(" ", G775, SEARCH("QTY:", G775)+4) - SEARCH("QTY:", G775) - 4)))</f>
        <v>16800</v>
      </c>
      <c r="M775" t="str">
        <f t="shared" si="111"/>
        <v>16800</v>
      </c>
      <c r="N775">
        <f t="shared" si="112"/>
        <v>0</v>
      </c>
      <c r="O775" t="str" cm="1">
        <f t="array" ref="O775">IF(ISERROR(SEARCH("USD ", G775)), Raw [1]Data!S775, TRIM(MID(G775, SEARCH("USD ", G775)+4, SEARCH(" ", G775&amp;" ", SEARCH("USD ", G775)+4) - SEARCH("USD ", G775) - 4)))</f>
        <v>3.45</v>
      </c>
      <c r="P775">
        <f t="shared" si="113"/>
        <v>57960</v>
      </c>
      <c r="Q775" t="e" cm="1">
        <f t="array" ref="Q775">Raw [1]Data!P775</f>
        <v>#NAME?</v>
      </c>
      <c r="R775" t="e" cm="1">
        <f t="array" ref="R775">Raw [1]Data!Q775</f>
        <v>#NAME?</v>
      </c>
      <c r="S775" t="e" cm="1">
        <f t="array" ref="S775">Raw [1]Data!T775</f>
        <v>#NAME?</v>
      </c>
      <c r="T775" t="e">
        <f t="shared" si="114"/>
        <v>#NAME?</v>
      </c>
      <c r="U775" t="e">
        <f t="shared" si="115"/>
        <v>#NAME?</v>
      </c>
      <c r="V775" t="str">
        <f t="shared" si="116"/>
        <v>Other</v>
      </c>
    </row>
    <row r="776" spans="1:22">
      <c r="A776" s="5" t="s">
        <v>12</v>
      </c>
      <c r="B776" s="2" t="s">
        <v>1047</v>
      </c>
      <c r="C776">
        <f t="shared" si="108"/>
        <v>2023</v>
      </c>
      <c r="D776" s="2" t="s">
        <v>14</v>
      </c>
      <c r="E776" s="3" t="s">
        <v>15</v>
      </c>
      <c r="F776" t="str">
        <f t="shared" si="109"/>
        <v>73</v>
      </c>
      <c r="G776" s="2" t="s">
        <v>1048</v>
      </c>
      <c r="H776" t="str">
        <f t="shared" si="110"/>
        <v xml:space="preserve">NP-55 </v>
      </c>
      <c r="I776" t="str" cm="1">
        <f t="array" ref="I776">IFERROR(INDEX(_xlfn.TEXTSPLIT(E776," "),1), "")</f>
        <v>73239990</v>
      </c>
      <c r="J776" t="s">
        <v>2916</v>
      </c>
      <c r="K776" t="str" cm="1">
        <f t="array" ref="K776">IF(ISERROR(SEARCH("QTY:", G776)), IF(ISERROR(SEARCH("TOTAL ", G776)), Raw [1]Data!N776, TRIM(MID(G776, SEARCH("TOTAL ", G776)+6, SEARCH(" ", G776&amp;" ", SEARCH("TOTAL ", G776)+6) - SEARCH("TOTAL ", G776) - 6))), TRIM(MID(G776, SEARCH("QTY:", G776)+4, SEARCH(" ", G776, SEARCH("QTY:", G776)+4) - SEARCH("QTY:", G776) - 4)))</f>
        <v>151200</v>
      </c>
      <c r="M776" t="str">
        <f t="shared" si="111"/>
        <v>151200</v>
      </c>
      <c r="N776">
        <f t="shared" si="112"/>
        <v>0</v>
      </c>
      <c r="O776" t="str" cm="1">
        <f t="array" ref="O776">IF(ISERROR(SEARCH("USD ", G776)), Raw [1]Data!S776, TRIM(MID(G776, SEARCH("USD ", G776)+4, SEARCH(" ", G776&amp;" ", SEARCH("USD ", G776)+4) - SEARCH("USD ", G776) - 4)))</f>
        <v>0.2973</v>
      </c>
      <c r="P776">
        <f t="shared" si="113"/>
        <v>44951.76</v>
      </c>
      <c r="Q776" t="e" cm="1">
        <f t="array" ref="Q776">Raw [1]Data!P776</f>
        <v>#NAME?</v>
      </c>
      <c r="R776" t="e" cm="1">
        <f t="array" ref="R776">Raw [1]Data!Q776</f>
        <v>#NAME?</v>
      </c>
      <c r="S776" t="e" cm="1">
        <f t="array" ref="S776">Raw [1]Data!T776</f>
        <v>#NAME?</v>
      </c>
      <c r="T776" t="e">
        <f t="shared" si="114"/>
        <v>#NAME?</v>
      </c>
      <c r="U776" t="e">
        <f t="shared" si="115"/>
        <v>#NAME?</v>
      </c>
      <c r="V776" t="str">
        <f t="shared" si="116"/>
        <v>Other</v>
      </c>
    </row>
    <row r="777" spans="1:22">
      <c r="A777" s="5" t="s">
        <v>12</v>
      </c>
      <c r="B777" s="2" t="s">
        <v>1047</v>
      </c>
      <c r="C777">
        <f t="shared" si="108"/>
        <v>2023</v>
      </c>
      <c r="D777" s="2" t="s">
        <v>14</v>
      </c>
      <c r="E777" s="3" t="s">
        <v>15</v>
      </c>
      <c r="F777" t="str">
        <f t="shared" si="109"/>
        <v>73</v>
      </c>
      <c r="G777" s="2" t="s">
        <v>1049</v>
      </c>
      <c r="H777" t="str">
        <f t="shared" si="110"/>
        <v xml:space="preserve">SB-12 </v>
      </c>
      <c r="I777" t="str" cm="1">
        <f t="array" ref="I777">IFERROR(INDEX(_xlfn.TEXTSPLIT(E777," "),1), "")</f>
        <v>73239990</v>
      </c>
      <c r="J777" t="s">
        <v>2835</v>
      </c>
      <c r="K777" t="str" cm="1">
        <f t="array" ref="K777">IF(ISERROR(SEARCH("QTY:", G777)), IF(ISERROR(SEARCH("TOTAL ", G777)), Raw [1]Data!N777, TRIM(MID(G777, SEARCH("TOTAL ", G777)+6, SEARCH(" ", G777&amp;" ", SEARCH("TOTAL ", G777)+6) - SEARCH("TOTAL ", G777) - 6))), TRIM(MID(G777, SEARCH("QTY:", G777)+4, SEARCH(" ", G777, SEARCH("QTY:", G777)+4) - SEARCH("QTY:", G777) - 4)))</f>
        <v>2256</v>
      </c>
      <c r="M777" t="str">
        <f t="shared" si="111"/>
        <v>2256</v>
      </c>
      <c r="N777">
        <f t="shared" si="112"/>
        <v>0</v>
      </c>
      <c r="O777" t="str" cm="1">
        <f t="array" ref="O777">IF(ISERROR(SEARCH("USD ", G777)), Raw [1]Data!S777, TRIM(MID(G777, SEARCH("USD ", G777)+4, SEARCH(" ", G777&amp;" ", SEARCH("USD ", G777)+4) - SEARCH("USD ", G777) - 4)))</f>
        <v>1.0930</v>
      </c>
      <c r="P777">
        <f t="shared" si="113"/>
        <v>2465.808</v>
      </c>
      <c r="Q777" t="e" cm="1">
        <f t="array" ref="Q777">Raw [1]Data!P777</f>
        <v>#NAME?</v>
      </c>
      <c r="R777" t="e" cm="1">
        <f t="array" ref="R777">Raw [1]Data!Q777</f>
        <v>#NAME?</v>
      </c>
      <c r="S777" t="e" cm="1">
        <f t="array" ref="S777">Raw [1]Data!T777</f>
        <v>#NAME?</v>
      </c>
      <c r="T777" t="e">
        <f t="shared" si="114"/>
        <v>#NAME?</v>
      </c>
      <c r="U777" t="e">
        <f t="shared" si="115"/>
        <v>#NAME?</v>
      </c>
      <c r="V777" t="str">
        <f t="shared" si="116"/>
        <v>Other</v>
      </c>
    </row>
    <row r="778" spans="1:22">
      <c r="A778" s="5" t="s">
        <v>12</v>
      </c>
      <c r="B778" s="2" t="s">
        <v>1050</v>
      </c>
      <c r="C778">
        <f t="shared" si="108"/>
        <v>2023</v>
      </c>
      <c r="D778" s="2" t="s">
        <v>14</v>
      </c>
      <c r="E778" s="3" t="s">
        <v>15</v>
      </c>
      <c r="F778" t="str">
        <f t="shared" si="109"/>
        <v>73</v>
      </c>
      <c r="G778" s="2" t="s">
        <v>1051</v>
      </c>
      <c r="H778" t="str">
        <f t="shared" si="110"/>
        <v xml:space="preserve">SB-12 </v>
      </c>
      <c r="I778" t="str" cm="1">
        <f t="array" ref="I778">IFERROR(INDEX(_xlfn.TEXTSPLIT(E778," "),1), "")</f>
        <v>73239990</v>
      </c>
      <c r="J778" t="s">
        <v>2835</v>
      </c>
      <c r="K778" t="str" cm="1">
        <f t="array" ref="K778">IF(ISERROR(SEARCH("QTY:", G778)), IF(ISERROR(SEARCH("TOTAL ", G778)), Raw [1]Data!N778, TRIM(MID(G778, SEARCH("TOTAL ", G778)+6, SEARCH(" ", G778&amp;" ", SEARCH("TOTAL ", G778)+6) - SEARCH("TOTAL ", G778) - 6))), TRIM(MID(G778, SEARCH("QTY:", G778)+4, SEARCH(" ", G778, SEARCH("QTY:", G778)+4) - SEARCH("QTY:", G778) - 4)))</f>
        <v>48144</v>
      </c>
      <c r="M778" t="str">
        <f t="shared" si="111"/>
        <v>48144</v>
      </c>
      <c r="N778">
        <f t="shared" si="112"/>
        <v>0</v>
      </c>
      <c r="O778" t="str" cm="1">
        <f t="array" ref="O778">IF(ISERROR(SEARCH("USD ", G778)), Raw [1]Data!S778, TRIM(MID(G778, SEARCH("USD ", G778)+4, SEARCH(" ", G778&amp;" ", SEARCH("USD ", G778)+4) - SEARCH("USD ", G778) - 4)))</f>
        <v>1.097</v>
      </c>
      <c r="P778">
        <f t="shared" si="113"/>
        <v>52813.968000000001</v>
      </c>
      <c r="Q778" t="e" cm="1">
        <f t="array" ref="Q778">Raw [1]Data!P778</f>
        <v>#NAME?</v>
      </c>
      <c r="R778" t="e" cm="1">
        <f t="array" ref="R778">Raw [1]Data!Q778</f>
        <v>#NAME?</v>
      </c>
      <c r="S778" t="e" cm="1">
        <f t="array" ref="S778">Raw [1]Data!T778</f>
        <v>#NAME?</v>
      </c>
      <c r="T778" t="e">
        <f t="shared" si="114"/>
        <v>#NAME?</v>
      </c>
      <c r="U778" t="e">
        <f t="shared" si="115"/>
        <v>#NAME?</v>
      </c>
      <c r="V778" t="str">
        <f t="shared" si="116"/>
        <v>Other</v>
      </c>
    </row>
    <row r="779" spans="1:22">
      <c r="A779" s="5" t="s">
        <v>12</v>
      </c>
      <c r="B779" s="2" t="s">
        <v>1050</v>
      </c>
      <c r="C779">
        <f t="shared" si="108"/>
        <v>2023</v>
      </c>
      <c r="D779" s="2" t="s">
        <v>14</v>
      </c>
      <c r="E779" s="3" t="s">
        <v>15</v>
      </c>
      <c r="F779" t="str">
        <f t="shared" si="109"/>
        <v>73</v>
      </c>
      <c r="G779" s="2" t="s">
        <v>1052</v>
      </c>
      <c r="H779" t="str">
        <f t="shared" si="110"/>
        <v xml:space="preserve">KWB-600F </v>
      </c>
      <c r="I779" t="str" cm="1">
        <f t="array" ref="I779">IFERROR(INDEX(_xlfn.TEXTSPLIT(E779," "),1), "")</f>
        <v>73239990</v>
      </c>
      <c r="J779" t="s">
        <v>2914</v>
      </c>
      <c r="K779" t="e" cm="1">
        <f t="array" ref="K779">IF(ISERROR(SEARCH("QTY:", G779)), IF(ISERROR(SEARCH("TOTAL ", G779)), Raw [1]Data!N779, TRIM(MID(G779, SEARCH("TOTAL ", G779)+6, SEARCH(" ", G779&amp;" ", SEARCH("TOTAL ", G779)+6) - SEARCH("TOTAL ", G779) - 6))), TRIM(MID(G779, SEARCH("QTY:", G779)+4, SEARCH(" ", G779, SEARCH("QTY:", G779)+4) - SEARCH("QTY:", G779) - 4)))</f>
        <v>#NAME?</v>
      </c>
      <c r="M779" t="e">
        <f t="shared" si="111"/>
        <v>#NAME?</v>
      </c>
      <c r="N779">
        <f t="shared" si="112"/>
        <v>0</v>
      </c>
      <c r="O779" t="str" cm="1">
        <f t="array" ref="O779">IF(ISERROR(SEARCH("USD ", G779)), Raw [1]Data!S779, TRIM(MID(G779, SEARCH("USD ", G779)+4, SEARCH(" ", G779&amp;" ", SEARCH("USD ", G779)+4) - SEARCH("USD ", G779) - 4)))</f>
        <v>0.96</v>
      </c>
      <c r="P779" t="e">
        <f t="shared" si="113"/>
        <v>#NAME?</v>
      </c>
      <c r="Q779" t="e" cm="1">
        <f t="array" ref="Q779">Raw [1]Data!P779</f>
        <v>#NAME?</v>
      </c>
      <c r="R779" t="e" cm="1">
        <f t="array" ref="R779">Raw [1]Data!Q779</f>
        <v>#NAME?</v>
      </c>
      <c r="S779" t="e" cm="1">
        <f t="array" ref="S779">Raw [1]Data!T779</f>
        <v>#NAME?</v>
      </c>
      <c r="T779" t="e">
        <f t="shared" si="114"/>
        <v>#NAME?</v>
      </c>
      <c r="U779" t="e">
        <f t="shared" si="115"/>
        <v>#NAME?</v>
      </c>
      <c r="V779" t="str">
        <f t="shared" si="116"/>
        <v>Other</v>
      </c>
    </row>
    <row r="780" spans="1:22">
      <c r="A780" s="5" t="s">
        <v>12</v>
      </c>
      <c r="B780" s="2" t="s">
        <v>1053</v>
      </c>
      <c r="C780">
        <f t="shared" si="108"/>
        <v>2023</v>
      </c>
      <c r="D780" s="2" t="s">
        <v>14</v>
      </c>
      <c r="E780" s="3" t="s">
        <v>15</v>
      </c>
      <c r="F780" t="str">
        <f t="shared" si="109"/>
        <v>73</v>
      </c>
      <c r="G780" s="2" t="s">
        <v>1054</v>
      </c>
      <c r="H780" t="str">
        <f t="shared" si="110"/>
        <v xml:space="preserve">DS-25 </v>
      </c>
      <c r="I780" t="str" cm="1">
        <f t="array" ref="I780">IFERROR(INDEX(_xlfn.TEXTSPLIT(E780," "),1), "")</f>
        <v>73239990</v>
      </c>
      <c r="J780" t="s">
        <v>2835</v>
      </c>
      <c r="K780" t="str" cm="1">
        <f t="array" ref="K780">IF(ISERROR(SEARCH("QTY:", G780)), IF(ISERROR(SEARCH("TOTAL ", G780)), Raw [1]Data!N780, TRIM(MID(G780, SEARCH("TOTAL ", G780)+6, SEARCH(" ", G780&amp;" ", SEARCH("TOTAL ", G780)+6) - SEARCH("TOTAL ", G780) - 6))), TRIM(MID(G780, SEARCH("QTY:", G780)+4, SEARCH(" ", G780, SEARCH("QTY:", G780)+4) - SEARCH("QTY:", G780) - 4)))</f>
        <v>75000</v>
      </c>
      <c r="M780" t="str">
        <f t="shared" si="111"/>
        <v>75000</v>
      </c>
      <c r="N780">
        <f t="shared" si="112"/>
        <v>0</v>
      </c>
      <c r="O780" t="e" cm="1">
        <f t="array" ref="O780">IF(ISERROR(SEARCH("USD ", G780)), Raw [1]Data!S780, TRIM(MID(G780, SEARCH("USD ", G780)+4, SEARCH(" ", G780&amp;" ", SEARCH("USD ", G780)+4) - SEARCH("USD ", G780) - 4)))</f>
        <v>#NAME?</v>
      </c>
      <c r="P780" t="e">
        <f t="shared" si="113"/>
        <v>#NAME?</v>
      </c>
      <c r="Q780" t="e" cm="1">
        <f t="array" ref="Q780">Raw [1]Data!P780</f>
        <v>#NAME?</v>
      </c>
      <c r="R780" t="e" cm="1">
        <f t="array" ref="R780">Raw [1]Data!Q780</f>
        <v>#NAME?</v>
      </c>
      <c r="S780" t="e" cm="1">
        <f t="array" ref="S780">Raw [1]Data!T780</f>
        <v>#NAME?</v>
      </c>
      <c r="T780" t="e">
        <f t="shared" si="114"/>
        <v>#NAME?</v>
      </c>
      <c r="U780" t="e">
        <f t="shared" si="115"/>
        <v>#NAME?</v>
      </c>
      <c r="V780" t="str">
        <f t="shared" si="116"/>
        <v>Other</v>
      </c>
    </row>
    <row r="781" spans="1:22">
      <c r="A781" s="5" t="s">
        <v>12</v>
      </c>
      <c r="B781" s="2" t="s">
        <v>1055</v>
      </c>
      <c r="C781">
        <f t="shared" si="108"/>
        <v>2022</v>
      </c>
      <c r="D781" s="2" t="s">
        <v>14</v>
      </c>
      <c r="E781" s="3" t="s">
        <v>18</v>
      </c>
      <c r="F781" t="str">
        <f t="shared" si="109"/>
        <v>73</v>
      </c>
      <c r="G781" s="2" t="s">
        <v>1056</v>
      </c>
      <c r="H781" t="str">
        <f t="shared" si="110"/>
        <v xml:space="preserve">SS410-A </v>
      </c>
      <c r="I781" t="str" cm="1">
        <f t="array" ref="I781">IFERROR(INDEX(_xlfn.TEXTSPLIT(E781," "),1), "")</f>
        <v>73231000</v>
      </c>
      <c r="J781" t="s">
        <v>2854</v>
      </c>
      <c r="K781" t="e" cm="1">
        <f t="array" ref="K781">IF(ISERROR(SEARCH("QTY:", G781)), IF(ISERROR(SEARCH("TOTAL ", G781)), Raw [1]Data!N781, TRIM(MID(G781, SEARCH("TOTAL ", G781)+6, SEARCH(" ", G781&amp;" ", SEARCH("TOTAL ", G781)+6) - SEARCH("TOTAL ", G781) - 6))), TRIM(MID(G781, SEARCH("QTY:", G781)+4, SEARCH(" ", G781, SEARCH("QTY:", G781)+4) - SEARCH("QTY:", G781) - 4)))</f>
        <v>#NAME?</v>
      </c>
      <c r="M781" t="e">
        <f t="shared" si="111"/>
        <v>#NAME?</v>
      </c>
      <c r="N781">
        <f t="shared" si="112"/>
        <v>0</v>
      </c>
      <c r="O781" t="str" cm="1">
        <f t="array" ref="O781">IF(ISERROR(SEARCH("USD ", G781)), Raw [1]Data!S781, TRIM(MID(G781, SEARCH("USD ", G781)+4, SEARCH(" ", G781&amp;" ", SEARCH("USD ", G781)+4) - SEARCH("USD ", G781) - 4)))</f>
        <v>0.170</v>
      </c>
      <c r="P781" t="e">
        <f t="shared" si="113"/>
        <v>#NAME?</v>
      </c>
      <c r="Q781" t="e" cm="1">
        <f t="array" ref="Q781">Raw [1]Data!P781</f>
        <v>#NAME?</v>
      </c>
      <c r="R781" t="e" cm="1">
        <f t="array" ref="R781">Raw [1]Data!Q781</f>
        <v>#NAME?</v>
      </c>
      <c r="S781" t="e" cm="1">
        <f t="array" ref="S781">Raw [1]Data!T781</f>
        <v>#NAME?</v>
      </c>
      <c r="T781" t="e">
        <f t="shared" si="114"/>
        <v>#NAME?</v>
      </c>
      <c r="U781" t="e">
        <f t="shared" si="115"/>
        <v>#NAME?</v>
      </c>
      <c r="V781" t="str">
        <f t="shared" si="116"/>
        <v>Other</v>
      </c>
    </row>
    <row r="782" spans="1:22">
      <c r="A782" s="5" t="s">
        <v>12</v>
      </c>
      <c r="B782" s="2" t="s">
        <v>1055</v>
      </c>
      <c r="C782">
        <f t="shared" si="108"/>
        <v>2022</v>
      </c>
      <c r="D782" s="2" t="s">
        <v>14</v>
      </c>
      <c r="E782" s="3" t="s">
        <v>15</v>
      </c>
      <c r="F782" t="str">
        <f t="shared" si="109"/>
        <v>73</v>
      </c>
      <c r="G782" s="2" t="s">
        <v>1057</v>
      </c>
      <c r="H782" t="str">
        <f t="shared" si="110"/>
        <v xml:space="preserve">SB-01 </v>
      </c>
      <c r="I782" t="str" cm="1">
        <f t="array" ref="I782">IFERROR(INDEX(_xlfn.TEXTSPLIT(E782," "),1), "")</f>
        <v>73239990</v>
      </c>
      <c r="J782" t="s">
        <v>2779</v>
      </c>
      <c r="K782" t="str" cm="1">
        <f t="array" ref="K782">IF(ISERROR(SEARCH("QTY:", G782)), IF(ISERROR(SEARCH("TOTAL ", G782)), Raw [1]Data!N782, TRIM(MID(G782, SEARCH("TOTAL ", G782)+6, SEARCH(" ", G782&amp;" ", SEARCH("TOTAL ", G782)+6) - SEARCH("TOTAL ", G782) - 6))), TRIM(MID(G782, SEARCH("QTY:", G782)+4, SEARCH(" ", G782, SEARCH("QTY:", G782)+4) - SEARCH("QTY:", G782) - 4)))</f>
        <v/>
      </c>
      <c r="M782" t="str">
        <f t="shared" si="111"/>
        <v/>
      </c>
      <c r="N782">
        <f t="shared" si="112"/>
        <v>0</v>
      </c>
      <c r="O782" t="str" cm="1">
        <f t="array" ref="O782">IF(ISERROR(SEARCH("USD ", G782)), Raw [1]Data!S782, TRIM(MID(G782, SEARCH("USD ", G782)+4, SEARCH(" ", G782&amp;" ", SEARCH("USD ", G782)+4) - SEARCH("USD ", G782) - 4)))</f>
        <v>1.066</v>
      </c>
      <c r="P782" t="e">
        <f t="shared" si="113"/>
        <v>#VALUE!</v>
      </c>
      <c r="Q782" t="e" cm="1">
        <f t="array" ref="Q782">Raw [1]Data!P782</f>
        <v>#NAME?</v>
      </c>
      <c r="R782" t="e" cm="1">
        <f t="array" ref="R782">Raw [1]Data!Q782</f>
        <v>#NAME?</v>
      </c>
      <c r="S782" t="e" cm="1">
        <f t="array" ref="S782">Raw [1]Data!T782</f>
        <v>#NAME?</v>
      </c>
      <c r="T782" t="e">
        <f t="shared" si="114"/>
        <v>#NAME?</v>
      </c>
      <c r="U782" t="e">
        <f t="shared" si="115"/>
        <v>#NAME?</v>
      </c>
      <c r="V782" t="str">
        <f t="shared" si="116"/>
        <v>Other</v>
      </c>
    </row>
    <row r="783" spans="1:22">
      <c r="A783" s="5" t="s">
        <v>12</v>
      </c>
      <c r="B783" s="2" t="s">
        <v>1055</v>
      </c>
      <c r="C783">
        <f t="shared" si="108"/>
        <v>2022</v>
      </c>
      <c r="D783" s="2" t="s">
        <v>14</v>
      </c>
      <c r="E783" s="3" t="s">
        <v>15</v>
      </c>
      <c r="F783" t="str">
        <f t="shared" si="109"/>
        <v>73</v>
      </c>
      <c r="G783" s="2" t="s">
        <v>1058</v>
      </c>
      <c r="H783" t="str">
        <f t="shared" si="110"/>
        <v xml:space="preserve">NP-20 </v>
      </c>
      <c r="I783" t="str" cm="1">
        <f t="array" ref="I783">IFERROR(INDEX(_xlfn.TEXTSPLIT(E783," "),1), "")</f>
        <v>73239990</v>
      </c>
      <c r="J783" t="s">
        <v>2779</v>
      </c>
      <c r="K783" t="str" cm="1">
        <f t="array" ref="K783">IF(ISERROR(SEARCH("QTY:", G783)), IF(ISERROR(SEARCH("TOTAL ", G783)), Raw [1]Data!N783, TRIM(MID(G783, SEARCH("TOTAL ", G783)+6, SEARCH(" ", G783&amp;" ", SEARCH("TOTAL ", G783)+6) - SEARCH("TOTAL ", G783) - 6))), TRIM(MID(G783, SEARCH("QTY:", G783)+4, SEARCH(" ", G783, SEARCH("QTY:", G783)+4) - SEARCH("QTY:", G783) - 4)))</f>
        <v/>
      </c>
      <c r="M783" t="str">
        <f t="shared" si="111"/>
        <v/>
      </c>
      <c r="N783">
        <f t="shared" si="112"/>
        <v>0</v>
      </c>
      <c r="O783" t="str" cm="1">
        <f t="array" ref="O783">IF(ISERROR(SEARCH("USD ", G783)), Raw [1]Data!S783, TRIM(MID(G783, SEARCH("USD ", G783)+4, SEARCH(" ", G783&amp;" ", SEARCH("USD ", G783)+4) - SEARCH("USD ", G783) - 4)))</f>
        <v>0.988</v>
      </c>
      <c r="P783" t="e">
        <f t="shared" si="113"/>
        <v>#VALUE!</v>
      </c>
      <c r="Q783" t="e" cm="1">
        <f t="array" ref="Q783">Raw [1]Data!P783</f>
        <v>#NAME?</v>
      </c>
      <c r="R783" t="e" cm="1">
        <f t="array" ref="R783">Raw [1]Data!Q783</f>
        <v>#NAME?</v>
      </c>
      <c r="S783" t="e" cm="1">
        <f t="array" ref="S783">Raw [1]Data!T783</f>
        <v>#NAME?</v>
      </c>
      <c r="T783" t="e">
        <f t="shared" si="114"/>
        <v>#NAME?</v>
      </c>
      <c r="U783" t="e">
        <f t="shared" si="115"/>
        <v>#NAME?</v>
      </c>
      <c r="V783" t="str">
        <f t="shared" si="116"/>
        <v>Other</v>
      </c>
    </row>
    <row r="784" spans="1:22">
      <c r="A784" s="5" t="s">
        <v>12</v>
      </c>
      <c r="B784" s="2" t="s">
        <v>1055</v>
      </c>
      <c r="C784">
        <f t="shared" si="108"/>
        <v>2022</v>
      </c>
      <c r="D784" s="2" t="s">
        <v>14</v>
      </c>
      <c r="E784" s="3" t="s">
        <v>15</v>
      </c>
      <c r="F784" t="str">
        <f t="shared" si="109"/>
        <v>73</v>
      </c>
      <c r="G784" s="2" t="s">
        <v>1052</v>
      </c>
      <c r="H784" t="str">
        <f t="shared" si="110"/>
        <v xml:space="preserve">KWB-600F </v>
      </c>
      <c r="I784" t="str" cm="1">
        <f t="array" ref="I784">IFERROR(INDEX(_xlfn.TEXTSPLIT(E784," "),1), "")</f>
        <v>73239990</v>
      </c>
      <c r="J784" t="s">
        <v>2914</v>
      </c>
      <c r="K784" t="e" cm="1">
        <f t="array" ref="K784">IF(ISERROR(SEARCH("QTY:", G784)), IF(ISERROR(SEARCH("TOTAL ", G784)), Raw [1]Data!N784, TRIM(MID(G784, SEARCH("TOTAL ", G784)+6, SEARCH(" ", G784&amp;" ", SEARCH("TOTAL ", G784)+6) - SEARCH("TOTAL ", G784) - 6))), TRIM(MID(G784, SEARCH("QTY:", G784)+4, SEARCH(" ", G784, SEARCH("QTY:", G784)+4) - SEARCH("QTY:", G784) - 4)))</f>
        <v>#NAME?</v>
      </c>
      <c r="M784" t="e">
        <f t="shared" si="111"/>
        <v>#NAME?</v>
      </c>
      <c r="N784">
        <f t="shared" si="112"/>
        <v>0</v>
      </c>
      <c r="O784" t="str" cm="1">
        <f t="array" ref="O784">IF(ISERROR(SEARCH("USD ", G784)), Raw [1]Data!S784, TRIM(MID(G784, SEARCH("USD ", G784)+4, SEARCH(" ", G784&amp;" ", SEARCH("USD ", G784)+4) - SEARCH("USD ", G784) - 4)))</f>
        <v>0.96</v>
      </c>
      <c r="P784" t="e">
        <f t="shared" si="113"/>
        <v>#NAME?</v>
      </c>
      <c r="Q784" t="e" cm="1">
        <f t="array" ref="Q784">Raw [1]Data!P784</f>
        <v>#NAME?</v>
      </c>
      <c r="R784" t="e" cm="1">
        <f t="array" ref="R784">Raw [1]Data!Q784</f>
        <v>#NAME?</v>
      </c>
      <c r="S784" t="e" cm="1">
        <f t="array" ref="S784">Raw [1]Data!T784</f>
        <v>#NAME?</v>
      </c>
      <c r="T784" t="e">
        <f t="shared" si="114"/>
        <v>#NAME?</v>
      </c>
      <c r="U784" t="e">
        <f t="shared" si="115"/>
        <v>#NAME?</v>
      </c>
      <c r="V784" t="str">
        <f t="shared" si="116"/>
        <v>Other</v>
      </c>
    </row>
    <row r="785" spans="1:22">
      <c r="A785" s="5" t="s">
        <v>12</v>
      </c>
      <c r="B785" s="2" t="s">
        <v>1055</v>
      </c>
      <c r="C785">
        <f t="shared" si="108"/>
        <v>2022</v>
      </c>
      <c r="D785" s="2" t="s">
        <v>14</v>
      </c>
      <c r="E785" s="3" t="s">
        <v>18</v>
      </c>
      <c r="F785" t="str">
        <f t="shared" si="109"/>
        <v>73</v>
      </c>
      <c r="G785" s="2" t="s">
        <v>1059</v>
      </c>
      <c r="H785" t="str">
        <f t="shared" si="110"/>
        <v xml:space="preserve">SS410-B </v>
      </c>
      <c r="I785" t="str" cm="1">
        <f t="array" ref="I785">IFERROR(INDEX(_xlfn.TEXTSPLIT(E785," "),1), "")</f>
        <v>73231000</v>
      </c>
      <c r="J785" t="s">
        <v>2854</v>
      </c>
      <c r="K785" t="e" cm="1">
        <f t="array" ref="K785">IF(ISERROR(SEARCH("QTY:", G785)), IF(ISERROR(SEARCH("TOTAL ", G785)), Raw [1]Data!N785, TRIM(MID(G785, SEARCH("TOTAL ", G785)+6, SEARCH(" ", G785&amp;" ", SEARCH("TOTAL ", G785)+6) - SEARCH("TOTAL ", G785) - 6))), TRIM(MID(G785, SEARCH("QTY:", G785)+4, SEARCH(" ", G785, SEARCH("QTY:", G785)+4) - SEARCH("QTY:", G785) - 4)))</f>
        <v>#NAME?</v>
      </c>
      <c r="M785" t="e">
        <f t="shared" si="111"/>
        <v>#NAME?</v>
      </c>
      <c r="N785">
        <f t="shared" si="112"/>
        <v>0</v>
      </c>
      <c r="O785" t="str" cm="1">
        <f t="array" ref="O785">IF(ISERROR(SEARCH("USD ", G785)), Raw [1]Data!S785, TRIM(MID(G785, SEARCH("USD ", G785)+4, SEARCH(" ", G785&amp;" ", SEARCH("USD ", G785)+4) - SEARCH("USD ", G785) - 4)))</f>
        <v>0.185</v>
      </c>
      <c r="P785" t="e">
        <f t="shared" si="113"/>
        <v>#NAME?</v>
      </c>
      <c r="Q785" t="e" cm="1">
        <f t="array" ref="Q785">Raw [1]Data!P785</f>
        <v>#NAME?</v>
      </c>
      <c r="R785" t="e" cm="1">
        <f t="array" ref="R785">Raw [1]Data!Q785</f>
        <v>#NAME?</v>
      </c>
      <c r="S785" t="e" cm="1">
        <f t="array" ref="S785">Raw [1]Data!T785</f>
        <v>#NAME?</v>
      </c>
      <c r="T785" t="e">
        <f t="shared" si="114"/>
        <v>#NAME?</v>
      </c>
      <c r="U785" t="e">
        <f t="shared" si="115"/>
        <v>#NAME?</v>
      </c>
      <c r="V785" t="str">
        <f t="shared" si="116"/>
        <v>Other</v>
      </c>
    </row>
    <row r="786" spans="1:22">
      <c r="A786" s="5" t="s">
        <v>12</v>
      </c>
      <c r="B786" s="2" t="s">
        <v>1060</v>
      </c>
      <c r="C786">
        <f t="shared" si="108"/>
        <v>2022</v>
      </c>
      <c r="D786" s="2" t="s">
        <v>14</v>
      </c>
      <c r="E786" s="3" t="s">
        <v>15</v>
      </c>
      <c r="F786" t="str">
        <f t="shared" si="109"/>
        <v>73</v>
      </c>
      <c r="G786" s="2" t="s">
        <v>1061</v>
      </c>
      <c r="H786" t="str">
        <f t="shared" si="110"/>
        <v xml:space="preserve">SB-01 </v>
      </c>
      <c r="I786" t="str" cm="1">
        <f t="array" ref="I786">IFERROR(INDEX(_xlfn.TEXTSPLIT(E786," "),1), "")</f>
        <v>73239990</v>
      </c>
      <c r="J786" t="s">
        <v>2917</v>
      </c>
      <c r="K786" t="str" cm="1">
        <f t="array" ref="K786">IF(ISERROR(SEARCH("QTY:", G786)), IF(ISERROR(SEARCH("TOTAL ", G786)), Raw [1]Data!N786, TRIM(MID(G786, SEARCH("TOTAL ", G786)+6, SEARCH(" ", G786&amp;" ", SEARCH("TOTAL ", G786)+6) - SEARCH("TOTAL ", G786) - 6))), TRIM(MID(G786, SEARCH("QTY:", G786)+4, SEARCH(" ", G786, SEARCH("QTY:", G786)+4) - SEARCH("QTY:", G786) - 4)))</f>
        <v>2700PCS/USD</v>
      </c>
      <c r="M786" t="str">
        <f t="shared" si="111"/>
        <v>2700PCS/USD</v>
      </c>
      <c r="N786">
        <f t="shared" si="112"/>
        <v>0</v>
      </c>
      <c r="O786" t="str" cm="1">
        <f t="array" ref="O786">IF(ISERROR(SEARCH("USD ", G786)), Raw [1]Data!S786, TRIM(MID(G786, SEARCH("USD ", G786)+4, SEARCH(" ", G786&amp;" ", SEARCH("USD ", G786)+4) - SEARCH("USD ", G786) - 4)))</f>
        <v>1.066</v>
      </c>
      <c r="P786" t="e">
        <f t="shared" si="113"/>
        <v>#VALUE!</v>
      </c>
      <c r="Q786" t="e" cm="1">
        <f t="array" ref="Q786">Raw [1]Data!P786</f>
        <v>#NAME?</v>
      </c>
      <c r="R786" t="e" cm="1">
        <f t="array" ref="R786">Raw [1]Data!Q786</f>
        <v>#NAME?</v>
      </c>
      <c r="S786" t="e" cm="1">
        <f t="array" ref="S786">Raw [1]Data!T786</f>
        <v>#NAME?</v>
      </c>
      <c r="T786" t="e">
        <f t="shared" si="114"/>
        <v>#NAME?</v>
      </c>
      <c r="U786" t="e">
        <f t="shared" si="115"/>
        <v>#NAME?</v>
      </c>
      <c r="V786" t="str">
        <f t="shared" si="116"/>
        <v>Other</v>
      </c>
    </row>
    <row r="787" spans="1:22">
      <c r="A787" s="5" t="s">
        <v>12</v>
      </c>
      <c r="B787" s="2" t="s">
        <v>1060</v>
      </c>
      <c r="C787">
        <f t="shared" si="108"/>
        <v>2022</v>
      </c>
      <c r="D787" s="2" t="s">
        <v>14</v>
      </c>
      <c r="E787" s="3" t="s">
        <v>15</v>
      </c>
      <c r="F787" t="str">
        <f t="shared" si="109"/>
        <v>73</v>
      </c>
      <c r="G787" s="2" t="s">
        <v>1062</v>
      </c>
      <c r="H787" t="str">
        <f t="shared" si="110"/>
        <v xml:space="preserve">SL-01 </v>
      </c>
      <c r="I787" t="str" cm="1">
        <f t="array" ref="I787">IFERROR(INDEX(_xlfn.TEXTSPLIT(E787," "),1), "")</f>
        <v>73239990</v>
      </c>
      <c r="J787" t="s">
        <v>2835</v>
      </c>
      <c r="K787" t="e" cm="1">
        <f t="array" ref="K787">IF(ISERROR(SEARCH("QTY:", G787)), IF(ISERROR(SEARCH("TOTAL ", G787)), Raw [1]Data!N787, TRIM(MID(G787, SEARCH("TOTAL ", G787)+6, SEARCH(" ", G787&amp;" ", SEARCH("TOTAL ", G787)+6) - SEARCH("TOTAL ", G787) - 6))), TRIM(MID(G787, SEARCH("QTY:", G787)+4, SEARCH(" ", G787, SEARCH("QTY:", G787)+4) - SEARCH("QTY:", G787) - 4)))</f>
        <v>#NAME?</v>
      </c>
      <c r="M787" t="e">
        <f t="shared" si="111"/>
        <v>#NAME?</v>
      </c>
      <c r="N787">
        <f t="shared" si="112"/>
        <v>0</v>
      </c>
      <c r="O787" t="str" cm="1">
        <f t="array" ref="O787">IF(ISERROR(SEARCH("USD ", G787)), Raw [1]Data!S787, TRIM(MID(G787, SEARCH("USD ", G787)+4, SEARCH(" ", G787&amp;" ", SEARCH("USD ", G787)+4) - SEARCH("USD ", G787) - 4)))</f>
        <v>1.140</v>
      </c>
      <c r="P787" t="e">
        <f t="shared" si="113"/>
        <v>#NAME?</v>
      </c>
      <c r="Q787" t="e" cm="1">
        <f t="array" ref="Q787">Raw [1]Data!P787</f>
        <v>#NAME?</v>
      </c>
      <c r="R787" t="e" cm="1">
        <f t="array" ref="R787">Raw [1]Data!Q787</f>
        <v>#NAME?</v>
      </c>
      <c r="S787" t="e" cm="1">
        <f t="array" ref="S787">Raw [1]Data!T787</f>
        <v>#NAME?</v>
      </c>
      <c r="T787" t="e">
        <f t="shared" si="114"/>
        <v>#NAME?</v>
      </c>
      <c r="U787" t="e">
        <f t="shared" si="115"/>
        <v>#NAME?</v>
      </c>
      <c r="V787" t="str">
        <f t="shared" si="116"/>
        <v>Other</v>
      </c>
    </row>
    <row r="788" spans="1:22">
      <c r="A788" s="5" t="s">
        <v>12</v>
      </c>
      <c r="B788" s="2" t="s">
        <v>1060</v>
      </c>
      <c r="C788">
        <f t="shared" si="108"/>
        <v>2022</v>
      </c>
      <c r="D788" s="2" t="s">
        <v>14</v>
      </c>
      <c r="E788" s="3" t="s">
        <v>15</v>
      </c>
      <c r="F788" t="str">
        <f t="shared" si="109"/>
        <v>73</v>
      </c>
      <c r="G788" s="2" t="s">
        <v>1063</v>
      </c>
      <c r="H788" t="str">
        <f t="shared" si="110"/>
        <v xml:space="preserve">NP-21 </v>
      </c>
      <c r="I788" t="str" cm="1">
        <f t="array" ref="I788">IFERROR(INDEX(_xlfn.TEXTSPLIT(E788," "),1), "")</f>
        <v>73239990</v>
      </c>
      <c r="J788" t="s">
        <v>2918</v>
      </c>
      <c r="K788" t="str" cm="1">
        <f t="array" ref="K788">IF(ISERROR(SEARCH("QTY:", G788)), IF(ISERROR(SEARCH("TOTAL ", G788)), Raw [1]Data!N788, TRIM(MID(G788, SEARCH("TOTAL ", G788)+6, SEARCH(" ", G788&amp;" ", SEARCH("TOTAL ", G788)+6) - SEARCH("TOTAL ", G788) - 6))), TRIM(MID(G788, SEARCH("QTY:", G788)+4, SEARCH(" ", G788, SEARCH("QTY:", G788)+4) - SEARCH("QTY:", G788) - 4)))</f>
        <v>19944</v>
      </c>
      <c r="M788" t="str">
        <f t="shared" si="111"/>
        <v>19944</v>
      </c>
      <c r="N788">
        <f t="shared" si="112"/>
        <v>0</v>
      </c>
      <c r="O788" t="str" cm="1">
        <f t="array" ref="O788">IF(ISERROR(SEARCH("USD ", G788)), Raw [1]Data!S788, TRIM(MID(G788, SEARCH("USD ", G788)+4, SEARCH(" ", G788&amp;" ", SEARCH("USD ", G788)+4) - SEARCH("USD ", G788) - 4)))</f>
        <v>1.010</v>
      </c>
      <c r="P788">
        <f t="shared" si="113"/>
        <v>20143.439999999999</v>
      </c>
      <c r="Q788" t="e" cm="1">
        <f t="array" ref="Q788">Raw [1]Data!P788</f>
        <v>#NAME?</v>
      </c>
      <c r="R788" t="e" cm="1">
        <f t="array" ref="R788">Raw [1]Data!Q788</f>
        <v>#NAME?</v>
      </c>
      <c r="S788" t="e" cm="1">
        <f t="array" ref="S788">Raw [1]Data!T788</f>
        <v>#NAME?</v>
      </c>
      <c r="T788" t="e">
        <f t="shared" si="114"/>
        <v>#NAME?</v>
      </c>
      <c r="U788" t="e">
        <f t="shared" si="115"/>
        <v>#NAME?</v>
      </c>
      <c r="V788" t="str">
        <f t="shared" si="116"/>
        <v>Other</v>
      </c>
    </row>
    <row r="789" spans="1:22">
      <c r="A789" s="5" t="s">
        <v>12</v>
      </c>
      <c r="B789" s="2" t="s">
        <v>1064</v>
      </c>
      <c r="C789">
        <f t="shared" si="108"/>
        <v>2022</v>
      </c>
      <c r="D789" s="2" t="s">
        <v>14</v>
      </c>
      <c r="E789" s="3" t="s">
        <v>15</v>
      </c>
      <c r="F789" t="str">
        <f t="shared" si="109"/>
        <v>73</v>
      </c>
      <c r="G789" s="2" t="s">
        <v>1065</v>
      </c>
      <c r="H789" t="str">
        <f t="shared" si="110"/>
        <v xml:space="preserve">6561 </v>
      </c>
      <c r="I789" t="str" cm="1">
        <f t="array" ref="I789">IFERROR(INDEX(_xlfn.TEXTSPLIT(E789," "),1), "")</f>
        <v>73239990</v>
      </c>
      <c r="J789" t="s">
        <v>2835</v>
      </c>
      <c r="K789" t="str" cm="1">
        <f t="array" ref="K789">IF(ISERROR(SEARCH("QTY:", G789)), IF(ISERROR(SEARCH("TOTAL ", G789)), Raw [1]Data!N789, TRIM(MID(G789, SEARCH("TOTAL ", G789)+6, SEARCH(" ", G789&amp;" ", SEARCH("TOTAL ", G789)+6) - SEARCH("TOTAL ", G789) - 6))), TRIM(MID(G789, SEARCH("QTY:", G789)+4, SEARCH(" ", G789, SEARCH("QTY:", G789)+4) - SEARCH("QTY:", G789) - 4)))</f>
        <v>21600</v>
      </c>
      <c r="M789" t="str">
        <f t="shared" si="111"/>
        <v>21600</v>
      </c>
      <c r="N789">
        <f t="shared" si="112"/>
        <v>0</v>
      </c>
      <c r="O789" t="e" cm="1">
        <f t="array" ref="O789">IF(ISERROR(SEARCH("USD ", G789)), Raw [1]Data!S789, TRIM(MID(G789, SEARCH("USD ", G789)+4, SEARCH(" ", G789&amp;" ", SEARCH("USD ", G789)+4) - SEARCH("USD ", G789) - 4)))</f>
        <v>#NAME?</v>
      </c>
      <c r="P789" t="e">
        <f t="shared" si="113"/>
        <v>#NAME?</v>
      </c>
      <c r="Q789" t="e" cm="1">
        <f t="array" ref="Q789">Raw [1]Data!P789</f>
        <v>#NAME?</v>
      </c>
      <c r="R789" t="e" cm="1">
        <f t="array" ref="R789">Raw [1]Data!Q789</f>
        <v>#NAME?</v>
      </c>
      <c r="S789" t="e" cm="1">
        <f t="array" ref="S789">Raw [1]Data!T789</f>
        <v>#NAME?</v>
      </c>
      <c r="T789" t="e">
        <f t="shared" si="114"/>
        <v>#NAME?</v>
      </c>
      <c r="U789" t="e">
        <f t="shared" si="115"/>
        <v>#NAME?</v>
      </c>
      <c r="V789" t="str">
        <f t="shared" si="116"/>
        <v>Other</v>
      </c>
    </row>
    <row r="790" spans="1:22">
      <c r="A790" s="5" t="s">
        <v>1066</v>
      </c>
      <c r="B790" s="2" t="s">
        <v>1067</v>
      </c>
      <c r="C790">
        <f t="shared" si="108"/>
        <v>2022</v>
      </c>
      <c r="D790" s="2" t="s">
        <v>14</v>
      </c>
      <c r="E790" s="3" t="s">
        <v>15</v>
      </c>
      <c r="F790" t="str">
        <f t="shared" si="109"/>
        <v>73</v>
      </c>
      <c r="G790" s="2" t="s">
        <v>1068</v>
      </c>
      <c r="H790" t="str">
        <f t="shared" si="110"/>
        <v xml:space="preserve">STEEL </v>
      </c>
      <c r="I790" t="str" cm="1">
        <f t="array" ref="I790">IFERROR(INDEX(_xlfn.TEXTSPLIT(E790," "),1), "")</f>
        <v>73239990</v>
      </c>
      <c r="J790" t="s">
        <v>2835</v>
      </c>
      <c r="K790" t="e" cm="1">
        <f t="array" ref="K790">IF(ISERROR(SEARCH("QTY:", G790)), IF(ISERROR(SEARCH("TOTAL ", G790)), Raw [1]Data!N790, TRIM(MID(G790, SEARCH("TOTAL ", G790)+6, SEARCH(" ", G790&amp;" ", SEARCH("TOTAL ", G790)+6) - SEARCH("TOTAL ", G790) - 6))), TRIM(MID(G790, SEARCH("QTY:", G790)+4, SEARCH(" ", G790, SEARCH("QTY:", G790)+4) - SEARCH("QTY:", G790) - 4)))</f>
        <v>#NAME?</v>
      </c>
      <c r="M790" t="e">
        <f t="shared" si="111"/>
        <v>#NAME?</v>
      </c>
      <c r="N790">
        <f t="shared" si="112"/>
        <v>0</v>
      </c>
      <c r="O790" t="e" cm="1">
        <f t="array" ref="O790">IF(ISERROR(SEARCH("USD ", G790)), Raw [1]Data!S790, TRIM(MID(G790, SEARCH("USD ", G790)+4, SEARCH(" ", G790&amp;" ", SEARCH("USD ", G790)+4) - SEARCH("USD ", G790) - 4)))</f>
        <v>#NAME?</v>
      </c>
      <c r="P790" t="e">
        <f t="shared" si="113"/>
        <v>#NAME?</v>
      </c>
      <c r="Q790" t="e" cm="1">
        <f t="array" ref="Q790">Raw [1]Data!P790</f>
        <v>#NAME?</v>
      </c>
      <c r="R790" t="e" cm="1">
        <f t="array" ref="R790">Raw [1]Data!Q790</f>
        <v>#NAME?</v>
      </c>
      <c r="S790" t="e" cm="1">
        <f t="array" ref="S790">Raw [1]Data!T790</f>
        <v>#NAME?</v>
      </c>
      <c r="T790" t="e">
        <f t="shared" si="114"/>
        <v>#NAME?</v>
      </c>
      <c r="U790" t="e">
        <f t="shared" si="115"/>
        <v>#NAME?</v>
      </c>
      <c r="V790" t="str">
        <f t="shared" si="116"/>
        <v>Other</v>
      </c>
    </row>
    <row r="791" spans="1:22">
      <c r="A791" s="5" t="s">
        <v>1066</v>
      </c>
      <c r="B791" s="2" t="s">
        <v>1067</v>
      </c>
      <c r="C791">
        <f t="shared" si="108"/>
        <v>2022</v>
      </c>
      <c r="D791" s="2" t="s">
        <v>14</v>
      </c>
      <c r="E791" s="3" t="s">
        <v>15</v>
      </c>
      <c r="F791" t="str">
        <f t="shared" si="109"/>
        <v>73</v>
      </c>
      <c r="G791" s="2" t="s">
        <v>1070</v>
      </c>
      <c r="H791" t="str">
        <f t="shared" si="110"/>
        <v xml:space="preserve">STEEL </v>
      </c>
      <c r="I791" t="str" cm="1">
        <f t="array" ref="I791">IFERROR(INDEX(_xlfn.TEXTSPLIT(E791," "),1), "")</f>
        <v>73239990</v>
      </c>
      <c r="J791" t="s">
        <v>2835</v>
      </c>
      <c r="K791" t="e" cm="1">
        <f t="array" ref="K791">IF(ISERROR(SEARCH("QTY:", G791)), IF(ISERROR(SEARCH("TOTAL ", G791)), Raw [1]Data!N791, TRIM(MID(G791, SEARCH("TOTAL ", G791)+6, SEARCH(" ", G791&amp;" ", SEARCH("TOTAL ", G791)+6) - SEARCH("TOTAL ", G791) - 6))), TRIM(MID(G791, SEARCH("QTY:", G791)+4, SEARCH(" ", G791, SEARCH("QTY:", G791)+4) - SEARCH("QTY:", G791) - 4)))</f>
        <v>#NAME?</v>
      </c>
      <c r="M791" t="e">
        <f t="shared" si="111"/>
        <v>#NAME?</v>
      </c>
      <c r="N791">
        <f t="shared" si="112"/>
        <v>0</v>
      </c>
      <c r="O791" t="e" cm="1">
        <f t="array" ref="O791">IF(ISERROR(SEARCH("USD ", G791)), Raw [1]Data!S791, TRIM(MID(G791, SEARCH("USD ", G791)+4, SEARCH(" ", G791&amp;" ", SEARCH("USD ", G791)+4) - SEARCH("USD ", G791) - 4)))</f>
        <v>#NAME?</v>
      </c>
      <c r="P791" t="e">
        <f t="shared" si="113"/>
        <v>#NAME?</v>
      </c>
      <c r="Q791" t="e" cm="1">
        <f t="array" ref="Q791">Raw [1]Data!P791</f>
        <v>#NAME?</v>
      </c>
      <c r="R791" t="e" cm="1">
        <f t="array" ref="R791">Raw [1]Data!Q791</f>
        <v>#NAME?</v>
      </c>
      <c r="S791" t="e" cm="1">
        <f t="array" ref="S791">Raw [1]Data!T791</f>
        <v>#NAME?</v>
      </c>
      <c r="T791" t="e">
        <f t="shared" si="114"/>
        <v>#NAME?</v>
      </c>
      <c r="U791" t="e">
        <f t="shared" si="115"/>
        <v>#NAME?</v>
      </c>
      <c r="V791" t="str">
        <f t="shared" si="116"/>
        <v>Other</v>
      </c>
    </row>
    <row r="792" spans="1:22">
      <c r="A792" s="5" t="s">
        <v>12</v>
      </c>
      <c r="B792" s="2" t="s">
        <v>1071</v>
      </c>
      <c r="C792">
        <f t="shared" si="108"/>
        <v>2022</v>
      </c>
      <c r="D792" s="2" t="s">
        <v>14</v>
      </c>
      <c r="E792" s="3" t="s">
        <v>15</v>
      </c>
      <c r="F792" t="str">
        <f t="shared" si="109"/>
        <v>73</v>
      </c>
      <c r="G792" s="2" t="s">
        <v>1072</v>
      </c>
      <c r="H792" t="str">
        <f t="shared" si="110"/>
        <v xml:space="preserve">AM-06 </v>
      </c>
      <c r="I792" t="str" cm="1">
        <f t="array" ref="I792">IFERROR(INDEX(_xlfn.TEXTSPLIT(E792," "),1), "")</f>
        <v>73239990</v>
      </c>
      <c r="J792" t="s">
        <v>2835</v>
      </c>
      <c r="K792" t="str" cm="1">
        <f t="array" ref="K792">IF(ISERROR(SEARCH("QTY:", G792)), IF(ISERROR(SEARCH("TOTAL ", G792)), Raw [1]Data!N792, TRIM(MID(G792, SEARCH("TOTAL ", G792)+6, SEARCH(" ", G792&amp;" ", SEARCH("TOTAL ", G792)+6) - SEARCH("TOTAL ", G792) - 6))), TRIM(MID(G792, SEARCH("QTY:", G792)+4, SEARCH(" ", G792, SEARCH("QTY:", G792)+4) - SEARCH("QTY:", G792) - 4)))</f>
        <v>34056</v>
      </c>
      <c r="M792" t="str">
        <f t="shared" si="111"/>
        <v>34056</v>
      </c>
      <c r="N792">
        <f t="shared" si="112"/>
        <v>0</v>
      </c>
      <c r="O792" t="str" cm="1">
        <f t="array" ref="O792">IF(ISERROR(SEARCH("USD ", G792)), Raw [1]Data!S792, TRIM(MID(G792, SEARCH("USD ", G792)+4, SEARCH(" ", G792&amp;" ", SEARCH("USD ", G792)+4) - SEARCH("USD ", G792) - 4)))</f>
        <v>1.010</v>
      </c>
      <c r="P792">
        <f t="shared" si="113"/>
        <v>34396.559999999998</v>
      </c>
      <c r="Q792" t="e" cm="1">
        <f t="array" ref="Q792">Raw [1]Data!P792</f>
        <v>#NAME?</v>
      </c>
      <c r="R792" t="e" cm="1">
        <f t="array" ref="R792">Raw [1]Data!Q792</f>
        <v>#NAME?</v>
      </c>
      <c r="S792" t="e" cm="1">
        <f t="array" ref="S792">Raw [1]Data!T792</f>
        <v>#NAME?</v>
      </c>
      <c r="T792" t="e">
        <f t="shared" si="114"/>
        <v>#NAME?</v>
      </c>
      <c r="U792" t="e">
        <f t="shared" si="115"/>
        <v>#NAME?</v>
      </c>
      <c r="V792" t="str">
        <f t="shared" si="116"/>
        <v>Other</v>
      </c>
    </row>
    <row r="793" spans="1:22">
      <c r="A793" s="5" t="s">
        <v>12</v>
      </c>
      <c r="B793" s="2" t="s">
        <v>1071</v>
      </c>
      <c r="C793">
        <f t="shared" si="108"/>
        <v>2022</v>
      </c>
      <c r="D793" s="2" t="s">
        <v>14</v>
      </c>
      <c r="E793" s="3" t="s">
        <v>15</v>
      </c>
      <c r="F793" t="str">
        <f t="shared" si="109"/>
        <v>73</v>
      </c>
      <c r="G793" s="2" t="s">
        <v>1073</v>
      </c>
      <c r="H793" t="str">
        <f t="shared" si="110"/>
        <v xml:space="preserve">SB-01 </v>
      </c>
      <c r="I793" t="str" cm="1">
        <f t="array" ref="I793">IFERROR(INDEX(_xlfn.TEXTSPLIT(E793," "),1), "")</f>
        <v>73239990</v>
      </c>
      <c r="J793" t="s">
        <v>2919</v>
      </c>
      <c r="K793" t="str" cm="1">
        <f t="array" ref="K793">IF(ISERROR(SEARCH("QTY:", G793)), IF(ISERROR(SEARCH("TOTAL ", G793)), Raw [1]Data!N793, TRIM(MID(G793, SEARCH("TOTAL ", G793)+6, SEARCH(" ", G793&amp;" ", SEARCH("TOTAL ", G793)+6) - SEARCH("TOTAL ", G793) - 6))), TRIM(MID(G793, SEARCH("QTY:", G793)+4, SEARCH(" ", G793, SEARCH("QTY:", G793)+4) - SEARCH("QTY:", G793) - 4)))</f>
        <v>13680</v>
      </c>
      <c r="M793" t="str">
        <f t="shared" si="111"/>
        <v>13680</v>
      </c>
      <c r="N793">
        <f t="shared" si="112"/>
        <v>0</v>
      </c>
      <c r="O793" t="str" cm="1">
        <f t="array" ref="O793">IF(ISERROR(SEARCH("USD ", G793)), Raw [1]Data!S793, TRIM(MID(G793, SEARCH("USD ", G793)+4, SEARCH(" ", G793&amp;" ", SEARCH("USD ", G793)+4) - SEARCH("USD ", G793) - 4)))</f>
        <v>1.066</v>
      </c>
      <c r="P793">
        <f t="shared" si="113"/>
        <v>14582.880000000001</v>
      </c>
      <c r="Q793" t="e" cm="1">
        <f t="array" ref="Q793">Raw [1]Data!P793</f>
        <v>#NAME?</v>
      </c>
      <c r="R793" t="e" cm="1">
        <f t="array" ref="R793">Raw [1]Data!Q793</f>
        <v>#NAME?</v>
      </c>
      <c r="S793" t="e" cm="1">
        <f t="array" ref="S793">Raw [1]Data!T793</f>
        <v>#NAME?</v>
      </c>
      <c r="T793" t="e">
        <f t="shared" si="114"/>
        <v>#NAME?</v>
      </c>
      <c r="U793" t="e">
        <f t="shared" si="115"/>
        <v>#NAME?</v>
      </c>
      <c r="V793" t="str">
        <f t="shared" si="116"/>
        <v>Other</v>
      </c>
    </row>
    <row r="794" spans="1:22">
      <c r="A794" s="5" t="s">
        <v>12</v>
      </c>
      <c r="B794" s="2" t="s">
        <v>1071</v>
      </c>
      <c r="C794">
        <f t="shared" si="108"/>
        <v>2022</v>
      </c>
      <c r="D794" s="2" t="s">
        <v>14</v>
      </c>
      <c r="E794" s="3" t="s">
        <v>15</v>
      </c>
      <c r="F794" t="str">
        <f t="shared" si="109"/>
        <v>73</v>
      </c>
      <c r="G794" s="2" t="s">
        <v>1074</v>
      </c>
      <c r="H794" t="str">
        <f t="shared" si="110"/>
        <v xml:space="preserve">SL-01 </v>
      </c>
      <c r="I794" t="str" cm="1">
        <f t="array" ref="I794">IFERROR(INDEX(_xlfn.TEXTSPLIT(E794," "),1), "")</f>
        <v>73239990</v>
      </c>
      <c r="J794" t="s">
        <v>2835</v>
      </c>
      <c r="K794" t="e" cm="1">
        <f t="array" ref="K794">IF(ISERROR(SEARCH("QTY:", G794)), IF(ISERROR(SEARCH("TOTAL ", G794)), Raw [1]Data!N794, TRIM(MID(G794, SEARCH("TOTAL ", G794)+6, SEARCH(" ", G794&amp;" ", SEARCH("TOTAL ", G794)+6) - SEARCH("TOTAL ", G794) - 6))), TRIM(MID(G794, SEARCH("QTY:", G794)+4, SEARCH(" ", G794, SEARCH("QTY:", G794)+4) - SEARCH("QTY:", G794) - 4)))</f>
        <v>#NAME?</v>
      </c>
      <c r="M794" t="e">
        <f t="shared" si="111"/>
        <v>#NAME?</v>
      </c>
      <c r="N794">
        <f t="shared" si="112"/>
        <v>0</v>
      </c>
      <c r="O794" t="str" cm="1">
        <f t="array" ref="O794">IF(ISERROR(SEARCH("USD ", G794)), Raw [1]Data!S794, TRIM(MID(G794, SEARCH("USD ", G794)+4, SEARCH(" ", G794&amp;" ", SEARCH("USD ", G794)+4) - SEARCH("USD ", G794) - 4)))</f>
        <v>1.140</v>
      </c>
      <c r="P794" t="e">
        <f t="shared" si="113"/>
        <v>#NAME?</v>
      </c>
      <c r="Q794" t="e" cm="1">
        <f t="array" ref="Q794">Raw [1]Data!P794</f>
        <v>#NAME?</v>
      </c>
      <c r="R794" t="e" cm="1">
        <f t="array" ref="R794">Raw [1]Data!Q794</f>
        <v>#NAME?</v>
      </c>
      <c r="S794" t="e" cm="1">
        <f t="array" ref="S794">Raw [1]Data!T794</f>
        <v>#NAME?</v>
      </c>
      <c r="T794" t="e">
        <f t="shared" si="114"/>
        <v>#NAME?</v>
      </c>
      <c r="U794" t="e">
        <f t="shared" si="115"/>
        <v>#NAME?</v>
      </c>
      <c r="V794" t="str">
        <f t="shared" si="116"/>
        <v>Other</v>
      </c>
    </row>
    <row r="795" spans="1:22">
      <c r="A795" s="5" t="s">
        <v>12</v>
      </c>
      <c r="B795" s="2" t="s">
        <v>1075</v>
      </c>
      <c r="C795">
        <f t="shared" si="108"/>
        <v>2022</v>
      </c>
      <c r="D795" s="2" t="s">
        <v>14</v>
      </c>
      <c r="E795" s="3" t="s">
        <v>15</v>
      </c>
      <c r="F795" t="str">
        <f t="shared" si="109"/>
        <v>73</v>
      </c>
      <c r="G795" s="2" t="s">
        <v>1076</v>
      </c>
      <c r="H795" t="str">
        <f t="shared" si="110"/>
        <v xml:space="preserve">NP-19 </v>
      </c>
      <c r="I795" t="str" cm="1">
        <f t="array" ref="I795">IFERROR(INDEX(_xlfn.TEXTSPLIT(E795," "),1), "")</f>
        <v>73239990</v>
      </c>
      <c r="J795" t="s">
        <v>2786</v>
      </c>
      <c r="K795" t="str" cm="1">
        <f t="array" ref="K795">IF(ISERROR(SEARCH("QTY:", G795)), IF(ISERROR(SEARCH("TOTAL ", G795)), Raw [1]Data!N795, TRIM(MID(G795, SEARCH("TOTAL ", G795)+6, SEARCH(" ", G795&amp;" ", SEARCH("TOTAL ", G795)+6) - SEARCH("TOTAL ", G795) - 6))), TRIM(MID(G795, SEARCH("QTY:", G795)+4, SEARCH(" ", G795, SEARCH("QTY:", G795)+4) - SEARCH("QTY:", G795) - 4)))</f>
        <v>50400</v>
      </c>
      <c r="M795" t="str">
        <f t="shared" si="111"/>
        <v>50400</v>
      </c>
      <c r="N795">
        <f t="shared" si="112"/>
        <v>0</v>
      </c>
      <c r="O795" t="str" cm="1">
        <f t="array" ref="O795">IF(ISERROR(SEARCH("USD ", G795)), Raw [1]Data!S795, TRIM(MID(G795, SEARCH("USD ", G795)+4, SEARCH(" ", G795&amp;" ", SEARCH("USD ", G795)+4) - SEARCH("USD ", G795) - 4)))</f>
        <v>0.461</v>
      </c>
      <c r="P795">
        <f t="shared" si="113"/>
        <v>23234.400000000001</v>
      </c>
      <c r="Q795" t="e" cm="1">
        <f t="array" ref="Q795">Raw [1]Data!P795</f>
        <v>#NAME?</v>
      </c>
      <c r="R795" t="e" cm="1">
        <f t="array" ref="R795">Raw [1]Data!Q795</f>
        <v>#NAME?</v>
      </c>
      <c r="S795" t="e" cm="1">
        <f t="array" ref="S795">Raw [1]Data!T795</f>
        <v>#NAME?</v>
      </c>
      <c r="T795" t="e">
        <f t="shared" si="114"/>
        <v>#NAME?</v>
      </c>
      <c r="U795" t="e">
        <f t="shared" si="115"/>
        <v>#NAME?</v>
      </c>
      <c r="V795" t="str">
        <f t="shared" si="116"/>
        <v>Other</v>
      </c>
    </row>
    <row r="796" spans="1:22">
      <c r="A796" s="5" t="s">
        <v>12</v>
      </c>
      <c r="B796" s="2" t="s">
        <v>1075</v>
      </c>
      <c r="C796">
        <f t="shared" si="108"/>
        <v>2022</v>
      </c>
      <c r="D796" s="2" t="s">
        <v>14</v>
      </c>
      <c r="E796" s="3" t="s">
        <v>15</v>
      </c>
      <c r="F796" t="str">
        <f t="shared" si="109"/>
        <v>73</v>
      </c>
      <c r="G796" s="2" t="s">
        <v>1077</v>
      </c>
      <c r="H796" t="str">
        <f t="shared" si="110"/>
        <v xml:space="preserve">SB-01 </v>
      </c>
      <c r="I796" t="str" cm="1">
        <f t="array" ref="I796">IFERROR(INDEX(_xlfn.TEXTSPLIT(E796," "),1), "")</f>
        <v>73239990</v>
      </c>
      <c r="J796" t="s">
        <v>2920</v>
      </c>
      <c r="K796" t="str" cm="1">
        <f t="array" ref="K796">IF(ISERROR(SEARCH("QTY:", G796)), IF(ISERROR(SEARCH("TOTAL ", G796)), Raw [1]Data!N796, TRIM(MID(G796, SEARCH("TOTAL ", G796)+6, SEARCH(" ", G796&amp;" ", SEARCH("TOTAL ", G796)+6) - SEARCH("TOTAL ", G796) - 6))), TRIM(MID(G796, SEARCH("QTY:", G796)+4, SEARCH(" ", G796, SEARCH("QTY:", G796)+4) - SEARCH("QTY:", G796) - 4)))</f>
        <v>24120</v>
      </c>
      <c r="M796" t="str">
        <f t="shared" si="111"/>
        <v>24120</v>
      </c>
      <c r="N796">
        <f t="shared" si="112"/>
        <v>0</v>
      </c>
      <c r="O796" t="str" cm="1">
        <f t="array" ref="O796">IF(ISERROR(SEARCH("USD ", G796)), Raw [1]Data!S796, TRIM(MID(G796, SEARCH("USD ", G796)+4, SEARCH(" ", G796&amp;" ", SEARCH("USD ", G796)+4) - SEARCH("USD ", G796) - 4)))</f>
        <v>1.066</v>
      </c>
      <c r="P796">
        <f t="shared" si="113"/>
        <v>25711.920000000002</v>
      </c>
      <c r="Q796" t="e" cm="1">
        <f t="array" ref="Q796">Raw [1]Data!P796</f>
        <v>#NAME?</v>
      </c>
      <c r="R796" t="e" cm="1">
        <f t="array" ref="R796">Raw [1]Data!Q796</f>
        <v>#NAME?</v>
      </c>
      <c r="S796" t="e" cm="1">
        <f t="array" ref="S796">Raw [1]Data!T796</f>
        <v>#NAME?</v>
      </c>
      <c r="T796" t="e">
        <f t="shared" si="114"/>
        <v>#NAME?</v>
      </c>
      <c r="U796" t="e">
        <f t="shared" si="115"/>
        <v>#NAME?</v>
      </c>
      <c r="V796" t="str">
        <f t="shared" si="116"/>
        <v>Other</v>
      </c>
    </row>
    <row r="797" spans="1:22">
      <c r="A797" s="5" t="s">
        <v>12</v>
      </c>
      <c r="B797" s="2" t="s">
        <v>1075</v>
      </c>
      <c r="C797">
        <f t="shared" si="108"/>
        <v>2022</v>
      </c>
      <c r="D797" s="2" t="s">
        <v>14</v>
      </c>
      <c r="E797" s="3" t="s">
        <v>15</v>
      </c>
      <c r="F797" t="str">
        <f t="shared" si="109"/>
        <v>73</v>
      </c>
      <c r="G797" s="2" t="s">
        <v>1078</v>
      </c>
      <c r="H797" t="str">
        <f t="shared" si="110"/>
        <v xml:space="preserve">SL-01 </v>
      </c>
      <c r="I797" t="str" cm="1">
        <f t="array" ref="I797">IFERROR(INDEX(_xlfn.TEXTSPLIT(E797," "),1), "")</f>
        <v>73239990</v>
      </c>
      <c r="J797" t="s">
        <v>2835</v>
      </c>
      <c r="K797" t="e" cm="1">
        <f t="array" ref="K797">IF(ISERROR(SEARCH("QTY:", G797)), IF(ISERROR(SEARCH("TOTAL ", G797)), Raw [1]Data!N797, TRIM(MID(G797, SEARCH("TOTAL ", G797)+6, SEARCH(" ", G797&amp;" ", SEARCH("TOTAL ", G797)+6) - SEARCH("TOTAL ", G797) - 6))), TRIM(MID(G797, SEARCH("QTY:", G797)+4, SEARCH(" ", G797, SEARCH("QTY:", G797)+4) - SEARCH("QTY:", G797) - 4)))</f>
        <v>#NAME?</v>
      </c>
      <c r="M797" t="e">
        <f t="shared" si="111"/>
        <v>#NAME?</v>
      </c>
      <c r="N797">
        <f t="shared" si="112"/>
        <v>0</v>
      </c>
      <c r="O797" t="str" cm="1">
        <f t="array" ref="O797">IF(ISERROR(SEARCH("USD ", G797)), Raw [1]Data!S797, TRIM(MID(G797, SEARCH("USD ", G797)+4, SEARCH(" ", G797&amp;" ", SEARCH("USD ", G797)+4) - SEARCH("USD ", G797) - 4)))</f>
        <v>1.140</v>
      </c>
      <c r="P797" t="e">
        <f t="shared" si="113"/>
        <v>#NAME?</v>
      </c>
      <c r="Q797" t="e" cm="1">
        <f t="array" ref="Q797">Raw [1]Data!P797</f>
        <v>#NAME?</v>
      </c>
      <c r="R797" t="e" cm="1">
        <f t="array" ref="R797">Raw [1]Data!Q797</f>
        <v>#NAME?</v>
      </c>
      <c r="S797" t="e" cm="1">
        <f t="array" ref="S797">Raw [1]Data!T797</f>
        <v>#NAME?</v>
      </c>
      <c r="T797" t="e">
        <f t="shared" si="114"/>
        <v>#NAME?</v>
      </c>
      <c r="U797" t="e">
        <f t="shared" si="115"/>
        <v>#NAME?</v>
      </c>
      <c r="V797" t="str">
        <f t="shared" si="116"/>
        <v>Other</v>
      </c>
    </row>
    <row r="798" spans="1:22">
      <c r="A798" s="5" t="s">
        <v>12</v>
      </c>
      <c r="B798" s="2" t="s">
        <v>1079</v>
      </c>
      <c r="C798">
        <f t="shared" si="108"/>
        <v>2022</v>
      </c>
      <c r="D798" s="2" t="s">
        <v>14</v>
      </c>
      <c r="E798" s="3" t="s">
        <v>15</v>
      </c>
      <c r="F798" t="str">
        <f t="shared" si="109"/>
        <v>73</v>
      </c>
      <c r="G798" s="2" t="s">
        <v>1080</v>
      </c>
      <c r="H798" t="str">
        <f t="shared" si="110"/>
        <v xml:space="preserve">NP-20 </v>
      </c>
      <c r="I798" t="str" cm="1">
        <f t="array" ref="I798">IFERROR(INDEX(_xlfn.TEXTSPLIT(E798," "),1), "")</f>
        <v>73239990</v>
      </c>
      <c r="J798" t="s">
        <v>2921</v>
      </c>
      <c r="K798" t="str" cm="1">
        <f t="array" ref="K798">IF(ISERROR(SEARCH("QTY:", G798)), IF(ISERROR(SEARCH("TOTAL ", G798)), Raw [1]Data!N798, TRIM(MID(G798, SEARCH("TOTAL ", G798)+6, SEARCH(" ", G798&amp;" ", SEARCH("TOTAL ", G798)+6) - SEARCH("TOTAL ", G798) - 6))), TRIM(MID(G798, SEARCH("QTY:", G798)+4, SEARCH(" ", G798, SEARCH("QTY:", G798)+4) - SEARCH("QTY:", G798) - 4)))</f>
        <v>16488</v>
      </c>
      <c r="M798" t="str">
        <f t="shared" si="111"/>
        <v>16488</v>
      </c>
      <c r="N798">
        <f t="shared" si="112"/>
        <v>0</v>
      </c>
      <c r="O798" t="str" cm="1">
        <f t="array" ref="O798">IF(ISERROR(SEARCH("USD ", G798)), Raw [1]Data!S798, TRIM(MID(G798, SEARCH("USD ", G798)+4, SEARCH(" ", G798&amp;" ", SEARCH("USD ", G798)+4) - SEARCH("USD ", G798) - 4)))</f>
        <v>0.988</v>
      </c>
      <c r="P798">
        <f t="shared" si="113"/>
        <v>16290.144</v>
      </c>
      <c r="Q798" t="e" cm="1">
        <f t="array" ref="Q798">Raw [1]Data!P798</f>
        <v>#NAME?</v>
      </c>
      <c r="R798" t="e" cm="1">
        <f t="array" ref="R798">Raw [1]Data!Q798</f>
        <v>#NAME?</v>
      </c>
      <c r="S798" t="e" cm="1">
        <f t="array" ref="S798">Raw [1]Data!T798</f>
        <v>#NAME?</v>
      </c>
      <c r="T798" t="e">
        <f t="shared" si="114"/>
        <v>#NAME?</v>
      </c>
      <c r="U798" t="e">
        <f t="shared" si="115"/>
        <v>#NAME?</v>
      </c>
      <c r="V798" t="str">
        <f t="shared" si="116"/>
        <v>Other</v>
      </c>
    </row>
    <row r="799" spans="1:22">
      <c r="A799" s="5" t="s">
        <v>12</v>
      </c>
      <c r="B799" s="2" t="s">
        <v>1079</v>
      </c>
      <c r="C799">
        <f t="shared" si="108"/>
        <v>2022</v>
      </c>
      <c r="D799" s="2" t="s">
        <v>14</v>
      </c>
      <c r="E799" s="3" t="s">
        <v>15</v>
      </c>
      <c r="F799" t="str">
        <f t="shared" si="109"/>
        <v>73</v>
      </c>
      <c r="G799" s="2" t="s">
        <v>1081</v>
      </c>
      <c r="H799" t="str">
        <f t="shared" si="110"/>
        <v xml:space="preserve">AM-06 </v>
      </c>
      <c r="I799" t="str" cm="1">
        <f t="array" ref="I799">IFERROR(INDEX(_xlfn.TEXTSPLIT(E799," "),1), "")</f>
        <v>73239990</v>
      </c>
      <c r="J799" t="s">
        <v>2835</v>
      </c>
      <c r="K799" t="str" cm="1">
        <f t="array" ref="K799">IF(ISERROR(SEARCH("QTY:", G799)), IF(ISERROR(SEARCH("TOTAL ", G799)), Raw [1]Data!N799, TRIM(MID(G799, SEARCH("TOTAL ", G799)+6, SEARCH(" ", G799&amp;" ", SEARCH("TOTAL ", G799)+6) - SEARCH("TOTAL ", G799) - 6))), TRIM(MID(G799, SEARCH("QTY:", G799)+4, SEARCH(" ", G799, SEARCH("QTY:", G799)+4) - SEARCH("QTY:", G799) - 4)))</f>
        <v>288</v>
      </c>
      <c r="M799" t="str">
        <f t="shared" si="111"/>
        <v>288</v>
      </c>
      <c r="N799">
        <f t="shared" si="112"/>
        <v>0</v>
      </c>
      <c r="O799" t="e" cm="1">
        <f t="array" ref="O799">IF(ISERROR(SEARCH("USD ", G799)), Raw [1]Data!S799, TRIM(MID(G799, SEARCH("USD ", G799)+4, SEARCH(" ", G799&amp;" ", SEARCH("USD ", G799)+4) - SEARCH("USD ", G799) - 4)))</f>
        <v>#NAME?</v>
      </c>
      <c r="P799" t="e">
        <f t="shared" si="113"/>
        <v>#NAME?</v>
      </c>
      <c r="Q799" t="e" cm="1">
        <f t="array" ref="Q799">Raw [1]Data!P799</f>
        <v>#NAME?</v>
      </c>
      <c r="R799" t="e" cm="1">
        <f t="array" ref="R799">Raw [1]Data!Q799</f>
        <v>#NAME?</v>
      </c>
      <c r="S799" t="e" cm="1">
        <f t="array" ref="S799">Raw [1]Data!T799</f>
        <v>#NAME?</v>
      </c>
      <c r="T799" t="e">
        <f t="shared" si="114"/>
        <v>#NAME?</v>
      </c>
      <c r="U799" t="e">
        <f t="shared" si="115"/>
        <v>#NAME?</v>
      </c>
      <c r="V799" t="str">
        <f t="shared" si="116"/>
        <v>Other</v>
      </c>
    </row>
    <row r="800" spans="1:22">
      <c r="A800" s="5" t="s">
        <v>12</v>
      </c>
      <c r="B800" s="2" t="s">
        <v>1079</v>
      </c>
      <c r="C800">
        <f t="shared" si="108"/>
        <v>2022</v>
      </c>
      <c r="D800" s="2" t="s">
        <v>14</v>
      </c>
      <c r="E800" s="3" t="s">
        <v>15</v>
      </c>
      <c r="F800" t="str">
        <f t="shared" si="109"/>
        <v>73</v>
      </c>
      <c r="G800" s="2" t="s">
        <v>1082</v>
      </c>
      <c r="H800" t="str">
        <f t="shared" si="110"/>
        <v xml:space="preserve">SB-01 </v>
      </c>
      <c r="I800" t="str" cm="1">
        <f t="array" ref="I800">IFERROR(INDEX(_xlfn.TEXTSPLIT(E800," "),1), "")</f>
        <v>73239990</v>
      </c>
      <c r="J800" t="s">
        <v>2922</v>
      </c>
      <c r="K800" t="str" cm="1">
        <f t="array" ref="K800">IF(ISERROR(SEARCH("QTY:", G800)), IF(ISERROR(SEARCH("TOTAL ", G800)), Raw [1]Data!N800, TRIM(MID(G800, SEARCH("TOTAL ", G800)+6, SEARCH(" ", G800&amp;" ", SEARCH("TOTAL ", G800)+6) - SEARCH("TOTAL ", G800) - 6))), TRIM(MID(G800, SEARCH("QTY:", G800)+4, SEARCH(" ", G800, SEARCH("QTY:", G800)+4) - SEARCH("QTY:", G800) - 4)))</f>
        <v>5616PCS/USD</v>
      </c>
      <c r="M800" t="str">
        <f t="shared" si="111"/>
        <v>5616PCS/USD</v>
      </c>
      <c r="N800">
        <f t="shared" si="112"/>
        <v>0</v>
      </c>
      <c r="O800" t="str" cm="1">
        <f t="array" ref="O800">IF(ISERROR(SEARCH("USD ", G800)), Raw [1]Data!S800, TRIM(MID(G800, SEARCH("USD ", G800)+4, SEARCH(" ", G800&amp;" ", SEARCH("USD ", G800)+4) - SEARCH("USD ", G800) - 4)))</f>
        <v>1.066</v>
      </c>
      <c r="P800" t="e">
        <f t="shared" si="113"/>
        <v>#VALUE!</v>
      </c>
      <c r="Q800" t="e" cm="1">
        <f t="array" ref="Q800">Raw [1]Data!P800</f>
        <v>#NAME?</v>
      </c>
      <c r="R800" t="e" cm="1">
        <f t="array" ref="R800">Raw [1]Data!Q800</f>
        <v>#NAME?</v>
      </c>
      <c r="S800" t="e" cm="1">
        <f t="array" ref="S800">Raw [1]Data!T800</f>
        <v>#NAME?</v>
      </c>
      <c r="T800" t="e">
        <f t="shared" si="114"/>
        <v>#NAME?</v>
      </c>
      <c r="U800" t="e">
        <f t="shared" si="115"/>
        <v>#NAME?</v>
      </c>
      <c r="V800" t="str">
        <f t="shared" si="116"/>
        <v>Other</v>
      </c>
    </row>
    <row r="801" spans="1:22">
      <c r="A801" s="5" t="s">
        <v>12</v>
      </c>
      <c r="B801" s="2" t="s">
        <v>1079</v>
      </c>
      <c r="C801">
        <f t="shared" si="108"/>
        <v>2022</v>
      </c>
      <c r="D801" s="2" t="s">
        <v>14</v>
      </c>
      <c r="E801" s="3" t="s">
        <v>15</v>
      </c>
      <c r="F801" t="str">
        <f t="shared" si="109"/>
        <v>73</v>
      </c>
      <c r="G801" s="2" t="s">
        <v>1083</v>
      </c>
      <c r="H801" t="str">
        <f t="shared" si="110"/>
        <v xml:space="preserve">NP-21 </v>
      </c>
      <c r="I801" t="str" cm="1">
        <f t="array" ref="I801">IFERROR(INDEX(_xlfn.TEXTSPLIT(E801," "),1), "")</f>
        <v>73239990</v>
      </c>
      <c r="J801" t="s">
        <v>2781</v>
      </c>
      <c r="K801" t="e" cm="1">
        <f t="array" ref="K801">IF(ISERROR(SEARCH("QTY:", G801)), IF(ISERROR(SEARCH("TOTAL ", G801)), Raw [1]Data!N801, TRIM(MID(G801, SEARCH("TOTAL ", G801)+6, SEARCH(" ", G801&amp;" ", SEARCH("TOTAL ", G801)+6) - SEARCH("TOTAL ", G801) - 6))), TRIM(MID(G801, SEARCH("QTY:", G801)+4, SEARCH(" ", G801, SEARCH("QTY:", G801)+4) - SEARCH("QTY:", G801) - 4)))</f>
        <v>#NAME?</v>
      </c>
      <c r="M801" t="e">
        <f t="shared" si="111"/>
        <v>#NAME?</v>
      </c>
      <c r="N801">
        <f t="shared" si="112"/>
        <v>0</v>
      </c>
      <c r="O801" t="str" cm="1">
        <f t="array" ref="O801">IF(ISERROR(SEARCH("USD ", G801)), Raw [1]Data!S801, TRIM(MID(G801, SEARCH("USD ", G801)+4, SEARCH(" ", G801&amp;" ", SEARCH("USD ", G801)+4) - SEARCH("USD ", G801) - 4)))</f>
        <v>1.010</v>
      </c>
      <c r="P801" t="e">
        <f t="shared" si="113"/>
        <v>#NAME?</v>
      </c>
      <c r="Q801" t="e" cm="1">
        <f t="array" ref="Q801">Raw [1]Data!P801</f>
        <v>#NAME?</v>
      </c>
      <c r="R801" t="e" cm="1">
        <f t="array" ref="R801">Raw [1]Data!Q801</f>
        <v>#NAME?</v>
      </c>
      <c r="S801" t="e" cm="1">
        <f t="array" ref="S801">Raw [1]Data!T801</f>
        <v>#NAME?</v>
      </c>
      <c r="T801" t="e">
        <f t="shared" si="114"/>
        <v>#NAME?</v>
      </c>
      <c r="U801" t="e">
        <f t="shared" si="115"/>
        <v>#NAME?</v>
      </c>
      <c r="V801" t="str">
        <f t="shared" si="116"/>
        <v>Other</v>
      </c>
    </row>
    <row r="802" spans="1:22">
      <c r="A802" s="5" t="s">
        <v>12</v>
      </c>
      <c r="B802" s="2" t="s">
        <v>1084</v>
      </c>
      <c r="C802">
        <f t="shared" si="108"/>
        <v>2022</v>
      </c>
      <c r="D802" s="2" t="s">
        <v>14</v>
      </c>
      <c r="E802" s="3" t="s">
        <v>18</v>
      </c>
      <c r="F802" t="str">
        <f t="shared" si="109"/>
        <v>73</v>
      </c>
      <c r="G802" s="2" t="s">
        <v>1085</v>
      </c>
      <c r="H802" t="str">
        <f t="shared" si="110"/>
        <v xml:space="preserve">SS410 </v>
      </c>
      <c r="I802" t="str" cm="1">
        <f t="array" ref="I802">IFERROR(INDEX(_xlfn.TEXTSPLIT(E802," "),1), "")</f>
        <v>73231000</v>
      </c>
      <c r="J802" t="s">
        <v>2854</v>
      </c>
      <c r="K802" t="e" cm="1">
        <f t="array" ref="K802">IF(ISERROR(SEARCH("QTY:", G802)), IF(ISERROR(SEARCH("TOTAL ", G802)), Raw [1]Data!N802, TRIM(MID(G802, SEARCH("TOTAL ", G802)+6, SEARCH(" ", G802&amp;" ", SEARCH("TOTAL ", G802)+6) - SEARCH("TOTAL ", G802) - 6))), TRIM(MID(G802, SEARCH("QTY:", G802)+4, SEARCH(" ", G802, SEARCH("QTY:", G802)+4) - SEARCH("QTY:", G802) - 4)))</f>
        <v>#NAME?</v>
      </c>
      <c r="M802" t="e">
        <f t="shared" si="111"/>
        <v>#NAME?</v>
      </c>
      <c r="N802">
        <f t="shared" si="112"/>
        <v>0</v>
      </c>
      <c r="O802" t="str" cm="1">
        <f t="array" ref="O802">IF(ISERROR(SEARCH("USD ", G802)), Raw [1]Data!S802, TRIM(MID(G802, SEARCH("USD ", G802)+4, SEARCH(" ", G802&amp;" ", SEARCH("USD ", G802)+4) - SEARCH("USD ", G802) - 4)))</f>
        <v>0.185</v>
      </c>
      <c r="P802" t="e">
        <f t="shared" si="113"/>
        <v>#NAME?</v>
      </c>
      <c r="Q802" t="e" cm="1">
        <f t="array" ref="Q802">Raw [1]Data!P802</f>
        <v>#NAME?</v>
      </c>
      <c r="R802" t="e" cm="1">
        <f t="array" ref="R802">Raw [1]Data!Q802</f>
        <v>#NAME?</v>
      </c>
      <c r="S802" t="e" cm="1">
        <f t="array" ref="S802">Raw [1]Data!T802</f>
        <v>#NAME?</v>
      </c>
      <c r="T802" t="e">
        <f t="shared" si="114"/>
        <v>#NAME?</v>
      </c>
      <c r="U802" t="e">
        <f t="shared" si="115"/>
        <v>#NAME?</v>
      </c>
      <c r="V802" t="str">
        <f t="shared" si="116"/>
        <v>Other</v>
      </c>
    </row>
    <row r="803" spans="1:22">
      <c r="A803" s="5" t="s">
        <v>12</v>
      </c>
      <c r="B803" s="2" t="s">
        <v>1084</v>
      </c>
      <c r="C803">
        <f t="shared" si="108"/>
        <v>2022</v>
      </c>
      <c r="D803" s="2" t="s">
        <v>14</v>
      </c>
      <c r="E803" s="3" t="s">
        <v>18</v>
      </c>
      <c r="F803" t="str">
        <f t="shared" si="109"/>
        <v>73</v>
      </c>
      <c r="G803" s="2" t="s">
        <v>1086</v>
      </c>
      <c r="H803" t="str">
        <f t="shared" si="110"/>
        <v xml:space="preserve">OKS-4156 </v>
      </c>
      <c r="I803" t="str" cm="1">
        <f t="array" ref="I803">IFERROR(INDEX(_xlfn.TEXTSPLIT(E803," "),1), "")</f>
        <v>73231000</v>
      </c>
      <c r="J803" t="s">
        <v>2781</v>
      </c>
      <c r="K803" t="e" cm="1">
        <f t="array" ref="K803">IF(ISERROR(SEARCH("QTY:", G803)), IF(ISERROR(SEARCH("TOTAL ", G803)), Raw [1]Data!N803, TRIM(MID(G803, SEARCH("TOTAL ", G803)+6, SEARCH(" ", G803&amp;" ", SEARCH("TOTAL ", G803)+6) - SEARCH("TOTAL ", G803) - 6))), TRIM(MID(G803, SEARCH("QTY:", G803)+4, SEARCH(" ", G803, SEARCH("QTY:", G803)+4) - SEARCH("QTY:", G803) - 4)))</f>
        <v>#NAME?</v>
      </c>
      <c r="M803" t="e">
        <f t="shared" si="111"/>
        <v>#NAME?</v>
      </c>
      <c r="N803">
        <f t="shared" si="112"/>
        <v>0</v>
      </c>
      <c r="O803" t="str" cm="1">
        <f t="array" ref="O803">IF(ISERROR(SEARCH("USD ", G803)), Raw [1]Data!S803, TRIM(MID(G803, SEARCH("USD ", G803)+4, SEARCH(" ", G803&amp;" ", SEARCH("USD ", G803)+4) - SEARCH("USD ", G803) - 4)))</f>
        <v>0.26SET)</v>
      </c>
      <c r="P803" t="e">
        <f t="shared" si="113"/>
        <v>#VALUE!</v>
      </c>
      <c r="Q803" t="e" cm="1">
        <f t="array" ref="Q803">Raw [1]Data!P803</f>
        <v>#NAME?</v>
      </c>
      <c r="R803" t="e" cm="1">
        <f t="array" ref="R803">Raw [1]Data!Q803</f>
        <v>#NAME?</v>
      </c>
      <c r="S803" t="e" cm="1">
        <f t="array" ref="S803">Raw [1]Data!T803</f>
        <v>#NAME?</v>
      </c>
      <c r="T803" t="e">
        <f t="shared" si="114"/>
        <v>#NAME?</v>
      </c>
      <c r="U803" t="e">
        <f t="shared" si="115"/>
        <v>#NAME?</v>
      </c>
      <c r="V803" t="str">
        <f t="shared" si="116"/>
        <v>Other</v>
      </c>
    </row>
    <row r="804" spans="1:22">
      <c r="A804" s="5" t="s">
        <v>12</v>
      </c>
      <c r="B804" s="2" t="s">
        <v>1087</v>
      </c>
      <c r="C804">
        <f t="shared" si="108"/>
        <v>2022</v>
      </c>
      <c r="D804" s="2" t="s">
        <v>14</v>
      </c>
      <c r="E804" s="3" t="s">
        <v>15</v>
      </c>
      <c r="F804" t="str">
        <f t="shared" si="109"/>
        <v>73</v>
      </c>
      <c r="G804" s="2" t="s">
        <v>1088</v>
      </c>
      <c r="H804" t="str">
        <f t="shared" si="110"/>
        <v xml:space="preserve">KWP-1000B </v>
      </c>
      <c r="I804" t="str" cm="1">
        <f t="array" ref="I804">IFERROR(INDEX(_xlfn.TEXTSPLIT(E804," "),1), "")</f>
        <v>73239990</v>
      </c>
      <c r="J804" t="s">
        <v>2779</v>
      </c>
      <c r="K804" t="str" cm="1">
        <f t="array" ref="K804">IF(ISERROR(SEARCH("QTY:", G804)), IF(ISERROR(SEARCH("TOTAL ", G804)), Raw [1]Data!N804, TRIM(MID(G804, SEARCH("TOTAL ", G804)+6, SEARCH(" ", G804&amp;" ", SEARCH("TOTAL ", G804)+6) - SEARCH("TOTAL ", G804) - 6))), TRIM(MID(G804, SEARCH("QTY:", G804)+4, SEARCH(" ", G804, SEARCH("QTY:", G804)+4) - SEARCH("QTY:", G804) - 4)))</f>
        <v/>
      </c>
      <c r="M804" t="str">
        <f t="shared" si="111"/>
        <v/>
      </c>
      <c r="N804">
        <f t="shared" si="112"/>
        <v>0</v>
      </c>
      <c r="O804" t="str" cm="1">
        <f t="array" ref="O804">IF(ISERROR(SEARCH("USD ", G804)), Raw [1]Data!S804, TRIM(MID(G804, SEARCH("USD ", G804)+4, SEARCH(" ", G804&amp;" ", SEARCH("USD ", G804)+4) - SEARCH("USD ", G804) - 4)))</f>
        <v>1.55</v>
      </c>
      <c r="P804" t="e">
        <f t="shared" si="113"/>
        <v>#VALUE!</v>
      </c>
      <c r="Q804" t="e" cm="1">
        <f t="array" ref="Q804">Raw [1]Data!P804</f>
        <v>#NAME?</v>
      </c>
      <c r="R804" t="e" cm="1">
        <f t="array" ref="R804">Raw [1]Data!Q804</f>
        <v>#NAME?</v>
      </c>
      <c r="S804" t="e" cm="1">
        <f t="array" ref="S804">Raw [1]Data!T804</f>
        <v>#NAME?</v>
      </c>
      <c r="T804" t="e">
        <f t="shared" si="114"/>
        <v>#NAME?</v>
      </c>
      <c r="U804" t="e">
        <f t="shared" si="115"/>
        <v>#NAME?</v>
      </c>
      <c r="V804" t="str">
        <f t="shared" si="116"/>
        <v>Other</v>
      </c>
    </row>
    <row r="805" spans="1:22">
      <c r="A805" s="5" t="s">
        <v>12</v>
      </c>
      <c r="B805" s="2" t="s">
        <v>1089</v>
      </c>
      <c r="C805">
        <f t="shared" si="108"/>
        <v>2022</v>
      </c>
      <c r="D805" s="2" t="s">
        <v>14</v>
      </c>
      <c r="E805" s="3" t="s">
        <v>15</v>
      </c>
      <c r="F805" t="str">
        <f t="shared" si="109"/>
        <v>73</v>
      </c>
      <c r="G805" s="2" t="s">
        <v>1090</v>
      </c>
      <c r="H805" t="str">
        <f t="shared" si="110"/>
        <v xml:space="preserve">2628 </v>
      </c>
      <c r="I805" t="str" cm="1">
        <f t="array" ref="I805">IFERROR(INDEX(_xlfn.TEXTSPLIT(E805," "),1), "")</f>
        <v>73239990</v>
      </c>
      <c r="J805" t="s">
        <v>2781</v>
      </c>
      <c r="K805" t="e" cm="1">
        <f t="array" ref="K805">IF(ISERROR(SEARCH("QTY:", G805)), IF(ISERROR(SEARCH("TOTAL ", G805)), Raw [1]Data!N805, TRIM(MID(G805, SEARCH("TOTAL ", G805)+6, SEARCH(" ", G805&amp;" ", SEARCH("TOTAL ", G805)+6) - SEARCH("TOTAL ", G805) - 6))), TRIM(MID(G805, SEARCH("QTY:", G805)+4, SEARCH(" ", G805, SEARCH("QTY:", G805)+4) - SEARCH("QTY:", G805) - 4)))</f>
        <v>#NAME?</v>
      </c>
      <c r="M805" t="e">
        <f t="shared" si="111"/>
        <v>#NAME?</v>
      </c>
      <c r="N805">
        <f t="shared" si="112"/>
        <v>0</v>
      </c>
      <c r="O805" t="str" cm="1">
        <f t="array" ref="O805">IF(ISERROR(SEARCH("USD ", G805)), Raw [1]Data!S805, TRIM(MID(G805, SEARCH("USD ", G805)+4, SEARCH(" ", G805&amp;" ", SEARCH("USD ", G805)+4) - SEARCH("USD ", G805) - 4)))</f>
        <v>0.421</v>
      </c>
      <c r="P805" t="e">
        <f t="shared" si="113"/>
        <v>#NAME?</v>
      </c>
      <c r="Q805" t="e" cm="1">
        <f t="array" ref="Q805">Raw [1]Data!P805</f>
        <v>#NAME?</v>
      </c>
      <c r="R805" t="e" cm="1">
        <f t="array" ref="R805">Raw [1]Data!Q805</f>
        <v>#NAME?</v>
      </c>
      <c r="S805" t="e" cm="1">
        <f t="array" ref="S805">Raw [1]Data!T805</f>
        <v>#NAME?</v>
      </c>
      <c r="T805" t="e">
        <f t="shared" si="114"/>
        <v>#NAME?</v>
      </c>
      <c r="U805" t="e">
        <f t="shared" si="115"/>
        <v>#NAME?</v>
      </c>
      <c r="V805" t="str">
        <f t="shared" si="116"/>
        <v>Other</v>
      </c>
    </row>
    <row r="806" spans="1:22">
      <c r="A806" s="5" t="s">
        <v>12</v>
      </c>
      <c r="B806" s="2" t="s">
        <v>1091</v>
      </c>
      <c r="C806">
        <f t="shared" si="108"/>
        <v>2022</v>
      </c>
      <c r="D806" s="2" t="s">
        <v>14</v>
      </c>
      <c r="E806" s="3" t="s">
        <v>15</v>
      </c>
      <c r="F806" t="str">
        <f t="shared" si="109"/>
        <v>73</v>
      </c>
      <c r="G806" s="2" t="s">
        <v>1092</v>
      </c>
      <c r="H806" t="str">
        <f t="shared" si="110"/>
        <v xml:space="preserve">6561 </v>
      </c>
      <c r="I806" t="str" cm="1">
        <f t="array" ref="I806">IFERROR(INDEX(_xlfn.TEXTSPLIT(E806," "),1), "")</f>
        <v>73239990</v>
      </c>
      <c r="J806" t="s">
        <v>2835</v>
      </c>
      <c r="K806" t="str" cm="1">
        <f t="array" ref="K806">IF(ISERROR(SEARCH("QTY:", G806)), IF(ISERROR(SEARCH("TOTAL ", G806)), Raw [1]Data!N806, TRIM(MID(G806, SEARCH("TOTAL ", G806)+6, SEARCH(" ", G806&amp;" ", SEARCH("TOTAL ", G806)+6) - SEARCH("TOTAL ", G806) - 6))), TRIM(MID(G806, SEARCH("QTY:", G806)+4, SEARCH(" ", G806, SEARCH("QTY:", G806)+4) - SEARCH("QTY:", G806) - 4)))</f>
        <v>21600</v>
      </c>
      <c r="M806" t="str">
        <f t="shared" si="111"/>
        <v>21600</v>
      </c>
      <c r="N806">
        <f t="shared" si="112"/>
        <v>0</v>
      </c>
      <c r="O806" t="str" cm="1">
        <f t="array" ref="O806">IF(ISERROR(SEARCH("USD ", G806)), Raw [1]Data!S806, TRIM(MID(G806, SEARCH("USD ", G806)+4, SEARCH(" ", G806&amp;" ", SEARCH("USD ", G806)+4) - SEARCH("USD ", G806) - 4)))</f>
        <v>2.50</v>
      </c>
      <c r="P806">
        <f t="shared" si="113"/>
        <v>54000</v>
      </c>
      <c r="Q806" t="e" cm="1">
        <f t="array" ref="Q806">Raw [1]Data!P806</f>
        <v>#NAME?</v>
      </c>
      <c r="R806" t="e" cm="1">
        <f t="array" ref="R806">Raw [1]Data!Q806</f>
        <v>#NAME?</v>
      </c>
      <c r="S806" t="e" cm="1">
        <f t="array" ref="S806">Raw [1]Data!T806</f>
        <v>#NAME?</v>
      </c>
      <c r="T806" t="e">
        <f t="shared" si="114"/>
        <v>#NAME?</v>
      </c>
      <c r="U806" t="e">
        <f t="shared" si="115"/>
        <v>#NAME?</v>
      </c>
      <c r="V806" t="str">
        <f t="shared" si="116"/>
        <v>Other</v>
      </c>
    </row>
    <row r="807" spans="1:22">
      <c r="A807" s="5" t="s">
        <v>12</v>
      </c>
      <c r="B807" s="2" t="s">
        <v>1091</v>
      </c>
      <c r="C807">
        <f t="shared" si="108"/>
        <v>2022</v>
      </c>
      <c r="D807" s="2" t="s">
        <v>14</v>
      </c>
      <c r="E807" s="3" t="s">
        <v>15</v>
      </c>
      <c r="F807" t="str">
        <f t="shared" si="109"/>
        <v>73</v>
      </c>
      <c r="G807" s="2" t="s">
        <v>1093</v>
      </c>
      <c r="H807" t="str">
        <f t="shared" si="110"/>
        <v xml:space="preserve">NP-55 </v>
      </c>
      <c r="I807" t="str" cm="1">
        <f t="array" ref="I807">IFERROR(INDEX(_xlfn.TEXTSPLIT(E807," "),1), "")</f>
        <v>73239990</v>
      </c>
      <c r="J807" t="s">
        <v>2895</v>
      </c>
      <c r="K807" t="str" cm="1">
        <f t="array" ref="K807">IF(ISERROR(SEARCH("QTY:", G807)), IF(ISERROR(SEARCH("TOTAL ", G807)), Raw [1]Data!N807, TRIM(MID(G807, SEARCH("TOTAL ", G807)+6, SEARCH(" ", G807&amp;" ", SEARCH("TOTAL ", G807)+6) - SEARCH("TOTAL ", G807) - 6))), TRIM(MID(G807, SEARCH("QTY:", G807)+4, SEARCH(" ", G807, SEARCH("QTY:", G807)+4) - SEARCH("QTY:", G807) - 4)))</f>
        <v>100800</v>
      </c>
      <c r="M807" t="str">
        <f t="shared" si="111"/>
        <v>100800</v>
      </c>
      <c r="N807">
        <f t="shared" si="112"/>
        <v>0</v>
      </c>
      <c r="O807" t="e" cm="1">
        <f t="array" ref="O807">IF(ISERROR(SEARCH("USD ", G807)), Raw [1]Data!S807, TRIM(MID(G807, SEARCH("USD ", G807)+4, SEARCH(" ", G807&amp;" ", SEARCH("USD ", G807)+4) - SEARCH("USD ", G807) - 4)))</f>
        <v>#NAME?</v>
      </c>
      <c r="P807" t="e">
        <f t="shared" si="113"/>
        <v>#NAME?</v>
      </c>
      <c r="Q807" t="e" cm="1">
        <f t="array" ref="Q807">Raw [1]Data!P807</f>
        <v>#NAME?</v>
      </c>
      <c r="R807" t="e" cm="1">
        <f t="array" ref="R807">Raw [1]Data!Q807</f>
        <v>#NAME?</v>
      </c>
      <c r="S807" t="e" cm="1">
        <f t="array" ref="S807">Raw [1]Data!T807</f>
        <v>#NAME?</v>
      </c>
      <c r="T807" t="e">
        <f t="shared" si="114"/>
        <v>#NAME?</v>
      </c>
      <c r="U807" t="e">
        <f t="shared" si="115"/>
        <v>#NAME?</v>
      </c>
      <c r="V807" t="str">
        <f t="shared" si="116"/>
        <v>Other</v>
      </c>
    </row>
    <row r="808" spans="1:22">
      <c r="A808" s="5" t="s">
        <v>12</v>
      </c>
      <c r="B808" s="2" t="s">
        <v>1094</v>
      </c>
      <c r="C808">
        <f t="shared" si="108"/>
        <v>2022</v>
      </c>
      <c r="D808" s="2" t="s">
        <v>14</v>
      </c>
      <c r="E808" s="3" t="s">
        <v>15</v>
      </c>
      <c r="F808" t="str">
        <f t="shared" si="109"/>
        <v>73</v>
      </c>
      <c r="G808" s="2" t="s">
        <v>1095</v>
      </c>
      <c r="H808" t="str">
        <f t="shared" si="110"/>
        <v xml:space="preserve">NP-20 </v>
      </c>
      <c r="I808" t="str" cm="1">
        <f t="array" ref="I808">IFERROR(INDEX(_xlfn.TEXTSPLIT(E808," "),1), "")</f>
        <v>73239990</v>
      </c>
      <c r="J808" t="s">
        <v>2923</v>
      </c>
      <c r="K808" t="str" cm="1">
        <f t="array" ref="K808">IF(ISERROR(SEARCH("QTY:", G808)), IF(ISERROR(SEARCH("TOTAL ", G808)), Raw [1]Data!N808, TRIM(MID(G808, SEARCH("TOTAL ", G808)+6, SEARCH(" ", G808&amp;" ", SEARCH("TOTAL ", G808)+6) - SEARCH("TOTAL ", G808) - 6))), TRIM(MID(G808, SEARCH("QTY:", G808)+4, SEARCH(" ", G808, SEARCH("QTY:", G808)+4) - SEARCH("QTY:", G808) - 4)))</f>
        <v>47340</v>
      </c>
      <c r="M808" t="str">
        <f t="shared" si="111"/>
        <v>47340</v>
      </c>
      <c r="N808">
        <f t="shared" si="112"/>
        <v>0</v>
      </c>
      <c r="O808" t="e" cm="1">
        <f t="array" ref="O808">IF(ISERROR(SEARCH("USD ", G808)), Raw [1]Data!S808, TRIM(MID(G808, SEARCH("USD ", G808)+4, SEARCH(" ", G808&amp;" ", SEARCH("USD ", G808)+4) - SEARCH("USD ", G808) - 4)))</f>
        <v>#NAME?</v>
      </c>
      <c r="P808" t="e">
        <f t="shared" si="113"/>
        <v>#NAME?</v>
      </c>
      <c r="Q808" t="e" cm="1">
        <f t="array" ref="Q808">Raw [1]Data!P808</f>
        <v>#NAME?</v>
      </c>
      <c r="R808" t="e" cm="1">
        <f t="array" ref="R808">Raw [1]Data!Q808</f>
        <v>#NAME?</v>
      </c>
      <c r="S808" t="e" cm="1">
        <f t="array" ref="S808">Raw [1]Data!T808</f>
        <v>#NAME?</v>
      </c>
      <c r="T808" t="e">
        <f t="shared" si="114"/>
        <v>#NAME?</v>
      </c>
      <c r="U808" t="e">
        <f t="shared" si="115"/>
        <v>#NAME?</v>
      </c>
      <c r="V808" t="str">
        <f t="shared" si="116"/>
        <v>Other</v>
      </c>
    </row>
    <row r="809" spans="1:22">
      <c r="A809" s="5" t="s">
        <v>12</v>
      </c>
      <c r="B809" s="2" t="s">
        <v>1094</v>
      </c>
      <c r="C809">
        <f t="shared" si="108"/>
        <v>2022</v>
      </c>
      <c r="D809" s="2" t="s">
        <v>14</v>
      </c>
      <c r="E809" s="3" t="s">
        <v>15</v>
      </c>
      <c r="F809" t="str">
        <f t="shared" si="109"/>
        <v>73</v>
      </c>
      <c r="G809" s="2" t="s">
        <v>1096</v>
      </c>
      <c r="H809" t="str">
        <f t="shared" si="110"/>
        <v xml:space="preserve">NP-21 </v>
      </c>
      <c r="I809" t="str" cm="1">
        <f t="array" ref="I809">IFERROR(INDEX(_xlfn.TEXTSPLIT(E809," "),1), "")</f>
        <v>73239990</v>
      </c>
      <c r="J809" t="s">
        <v>2924</v>
      </c>
      <c r="K809" t="str" cm="1">
        <f t="array" ref="K809">IF(ISERROR(SEARCH("QTY:", G809)), IF(ISERROR(SEARCH("TOTAL ", G809)), Raw [1]Data!N809, TRIM(MID(G809, SEARCH("TOTAL ", G809)+6, SEARCH(" ", G809&amp;" ", SEARCH("TOTAL ", G809)+6) - SEARCH("TOTAL ", G809) - 6))), TRIM(MID(G809, SEARCH("QTY:", G809)+4, SEARCH(" ", G809, SEARCH("QTY:", G809)+4) - SEARCH("QTY:", G809) - 4)))</f>
        <v>32436PCS/USD</v>
      </c>
      <c r="M809" t="str">
        <f t="shared" si="111"/>
        <v>32436PCS/USD</v>
      </c>
      <c r="N809">
        <f t="shared" si="112"/>
        <v>0</v>
      </c>
      <c r="O809" t="str" cm="1">
        <f t="array" ref="O809">IF(ISERROR(SEARCH("USD ", G809)), Raw [1]Data!S809, TRIM(MID(G809, SEARCH("USD ", G809)+4, SEARCH(" ", G809&amp;" ", SEARCH("USD ", G809)+4) - SEARCH("USD ", G809) - 4)))</f>
        <v>1.0500</v>
      </c>
      <c r="P809" t="e">
        <f t="shared" si="113"/>
        <v>#VALUE!</v>
      </c>
      <c r="Q809" t="e" cm="1">
        <f t="array" ref="Q809">Raw [1]Data!P809</f>
        <v>#NAME?</v>
      </c>
      <c r="R809" t="e" cm="1">
        <f t="array" ref="R809">Raw [1]Data!Q809</f>
        <v>#NAME?</v>
      </c>
      <c r="S809" t="e" cm="1">
        <f t="array" ref="S809">Raw [1]Data!T809</f>
        <v>#NAME?</v>
      </c>
      <c r="T809" t="e">
        <f t="shared" si="114"/>
        <v>#NAME?</v>
      </c>
      <c r="U809" t="e">
        <f t="shared" si="115"/>
        <v>#NAME?</v>
      </c>
      <c r="V809" t="str">
        <f t="shared" si="116"/>
        <v>Other</v>
      </c>
    </row>
    <row r="810" spans="1:22">
      <c r="A810" s="5" t="s">
        <v>12</v>
      </c>
      <c r="B810" s="2" t="s">
        <v>1094</v>
      </c>
      <c r="C810">
        <f t="shared" si="108"/>
        <v>2022</v>
      </c>
      <c r="D810" s="2" t="s">
        <v>14</v>
      </c>
      <c r="E810" s="3" t="s">
        <v>15</v>
      </c>
      <c r="F810" t="str">
        <f t="shared" si="109"/>
        <v>73</v>
      </c>
      <c r="G810" s="2" t="s">
        <v>1097</v>
      </c>
      <c r="H810" t="str">
        <f t="shared" si="110"/>
        <v xml:space="preserve">SB-01 </v>
      </c>
      <c r="I810" t="str" cm="1">
        <f t="array" ref="I810">IFERROR(INDEX(_xlfn.TEXTSPLIT(E810," "),1), "")</f>
        <v>73239990</v>
      </c>
      <c r="J810" t="s">
        <v>2925</v>
      </c>
      <c r="K810" t="str" cm="1">
        <f t="array" ref="K810">IF(ISERROR(SEARCH("QTY:", G810)), IF(ISERROR(SEARCH("TOTAL ", G810)), Raw [1]Data!N810, TRIM(MID(G810, SEARCH("TOTAL ", G810)+6, SEARCH(" ", G810&amp;" ", SEARCH("TOTAL ", G810)+6) - SEARCH("TOTAL ", G810) - 6))), TRIM(MID(G810, SEARCH("QTY:", G810)+4, SEARCH(" ", G810, SEARCH("QTY:", G810)+4) - SEARCH("QTY:", G810) - 4)))</f>
        <v>3600PCS/USD</v>
      </c>
      <c r="M810" t="str">
        <f t="shared" si="111"/>
        <v>3600PCS/USD</v>
      </c>
      <c r="N810">
        <f t="shared" si="112"/>
        <v>0</v>
      </c>
      <c r="O810" t="str" cm="1">
        <f t="array" ref="O810">IF(ISERROR(SEARCH("USD ", G810)), Raw [1]Data!S810, TRIM(MID(G810, SEARCH("USD ", G810)+4, SEARCH(" ", G810&amp;" ", SEARCH("USD ", G810)+4) - SEARCH("USD ", G810) - 4)))</f>
        <v>1.1100</v>
      </c>
      <c r="P810" t="e">
        <f t="shared" si="113"/>
        <v>#VALUE!</v>
      </c>
      <c r="Q810" t="e" cm="1">
        <f t="array" ref="Q810">Raw [1]Data!P810</f>
        <v>#NAME?</v>
      </c>
      <c r="R810" t="e" cm="1">
        <f t="array" ref="R810">Raw [1]Data!Q810</f>
        <v>#NAME?</v>
      </c>
      <c r="S810" t="e" cm="1">
        <f t="array" ref="S810">Raw [1]Data!T810</f>
        <v>#NAME?</v>
      </c>
      <c r="T810" t="e">
        <f t="shared" si="114"/>
        <v>#NAME?</v>
      </c>
      <c r="U810" t="e">
        <f t="shared" si="115"/>
        <v>#NAME?</v>
      </c>
      <c r="V810" t="str">
        <f t="shared" si="116"/>
        <v>Other</v>
      </c>
    </row>
    <row r="811" spans="1:22">
      <c r="A811" s="5" t="s">
        <v>12</v>
      </c>
      <c r="B811" s="2" t="s">
        <v>1094</v>
      </c>
      <c r="C811">
        <f t="shared" si="108"/>
        <v>2022</v>
      </c>
      <c r="D811" s="2" t="s">
        <v>14</v>
      </c>
      <c r="E811" s="3" t="s">
        <v>15</v>
      </c>
      <c r="F811" t="str">
        <f t="shared" si="109"/>
        <v>73</v>
      </c>
      <c r="G811" s="2" t="s">
        <v>1098</v>
      </c>
      <c r="H811" t="str">
        <f t="shared" si="110"/>
        <v xml:space="preserve">BCLR-3 </v>
      </c>
      <c r="I811" t="str" cm="1">
        <f t="array" ref="I811">IFERROR(INDEX(_xlfn.TEXTSPLIT(E811," "),1), "")</f>
        <v>73239990</v>
      </c>
      <c r="J811" t="s">
        <v>2926</v>
      </c>
      <c r="K811" t="str" cm="1">
        <f t="array" ref="K811">IF(ISERROR(SEARCH("QTY:", G811)), IF(ISERROR(SEARCH("TOTAL ", G811)), Raw [1]Data!N811, TRIM(MID(G811, SEARCH("TOTAL ", G811)+6, SEARCH(" ", G811&amp;" ", SEARCH("TOTAL ", G811)+6) - SEARCH("TOTAL ", G811) - 6))), TRIM(MID(G811, SEARCH("QTY:", G811)+4, SEARCH(" ", G811, SEARCH("QTY:", G811)+4) - SEARCH("QTY:", G811) - 4)))</f>
        <v>540</v>
      </c>
      <c r="M811" t="str">
        <f t="shared" si="111"/>
        <v>540</v>
      </c>
      <c r="N811">
        <f t="shared" si="112"/>
        <v>0</v>
      </c>
      <c r="O811" t="str" cm="1">
        <f t="array" ref="O811">IF(ISERROR(SEARCH("USD ", G811)), Raw [1]Data!S811, TRIM(MID(G811, SEARCH("USD ", G811)+4, SEARCH(" ", G811&amp;" ", SEARCH("USD ", G811)+4) - SEARCH("USD ", G811) - 4)))</f>
        <v>1.1700</v>
      </c>
      <c r="P811">
        <f t="shared" si="113"/>
        <v>631.79999999999995</v>
      </c>
      <c r="Q811" t="e" cm="1">
        <f t="array" ref="Q811">Raw [1]Data!P811</f>
        <v>#NAME?</v>
      </c>
      <c r="R811" t="e" cm="1">
        <f t="array" ref="R811">Raw [1]Data!Q811</f>
        <v>#NAME?</v>
      </c>
      <c r="S811" t="e" cm="1">
        <f t="array" ref="S811">Raw [1]Data!T811</f>
        <v>#NAME?</v>
      </c>
      <c r="T811" t="e">
        <f t="shared" si="114"/>
        <v>#NAME?</v>
      </c>
      <c r="U811" t="e">
        <f t="shared" si="115"/>
        <v>#NAME?</v>
      </c>
      <c r="V811" t="str">
        <f t="shared" si="116"/>
        <v>Other</v>
      </c>
    </row>
    <row r="812" spans="1:22">
      <c r="A812" s="5" t="s">
        <v>12</v>
      </c>
      <c r="B812" s="2" t="s">
        <v>1094</v>
      </c>
      <c r="C812">
        <f t="shared" si="108"/>
        <v>2022</v>
      </c>
      <c r="D812" s="2" t="s">
        <v>14</v>
      </c>
      <c r="E812" s="3" t="s">
        <v>15</v>
      </c>
      <c r="F812" t="str">
        <f t="shared" si="109"/>
        <v>73</v>
      </c>
      <c r="G812" s="2" t="s">
        <v>1099</v>
      </c>
      <c r="H812" t="str">
        <f t="shared" si="110"/>
        <v xml:space="preserve">WB-750 </v>
      </c>
      <c r="I812" t="str" cm="1">
        <f t="array" ref="I812">IFERROR(INDEX(_xlfn.TEXTSPLIT(E812," "),1), "")</f>
        <v>73239990</v>
      </c>
      <c r="J812" t="s">
        <v>2927</v>
      </c>
      <c r="K812" t="str" cm="1">
        <f t="array" ref="K812">IF(ISERROR(SEARCH("QTY:", G812)), IF(ISERROR(SEARCH("TOTAL ", G812)), Raw [1]Data!N812, TRIM(MID(G812, SEARCH("TOTAL ", G812)+6, SEARCH(" ", G812&amp;" ", SEARCH("TOTAL ", G812)+6) - SEARCH("TOTAL ", G812) - 6))), TRIM(MID(G812, SEARCH("QTY:", G812)+4, SEARCH(" ", G812, SEARCH("QTY:", G812)+4) - SEARCH("QTY:", G812) - 4)))</f>
        <v>540PCS/USD</v>
      </c>
      <c r="M812" t="str">
        <f t="shared" si="111"/>
        <v>540PCS/USD</v>
      </c>
      <c r="N812">
        <f t="shared" si="112"/>
        <v>0</v>
      </c>
      <c r="O812" t="str" cm="1">
        <f t="array" ref="O812">IF(ISERROR(SEARCH("USD ", G812)), Raw [1]Data!S812, TRIM(MID(G812, SEARCH("USD ", G812)+4, SEARCH(" ", G812&amp;" ", SEARCH("USD ", G812)+4) - SEARCH("USD ", G812) - 4)))</f>
        <v>1.3000</v>
      </c>
      <c r="P812" t="e">
        <f t="shared" si="113"/>
        <v>#VALUE!</v>
      </c>
      <c r="Q812" t="e" cm="1">
        <f t="array" ref="Q812">Raw [1]Data!P812</f>
        <v>#NAME?</v>
      </c>
      <c r="R812" t="e" cm="1">
        <f t="array" ref="R812">Raw [1]Data!Q812</f>
        <v>#NAME?</v>
      </c>
      <c r="S812" t="e" cm="1">
        <f t="array" ref="S812">Raw [1]Data!T812</f>
        <v>#NAME?</v>
      </c>
      <c r="T812" t="e">
        <f t="shared" si="114"/>
        <v>#NAME?</v>
      </c>
      <c r="U812" t="e">
        <f t="shared" si="115"/>
        <v>#NAME?</v>
      </c>
      <c r="V812" t="str">
        <f t="shared" si="116"/>
        <v>Other</v>
      </c>
    </row>
    <row r="813" spans="1:22">
      <c r="A813" s="5" t="s">
        <v>12</v>
      </c>
      <c r="B813" s="2" t="s">
        <v>1094</v>
      </c>
      <c r="C813">
        <f t="shared" si="108"/>
        <v>2022</v>
      </c>
      <c r="D813" s="2" t="s">
        <v>14</v>
      </c>
      <c r="E813" s="3" t="s">
        <v>18</v>
      </c>
      <c r="F813" t="str">
        <f t="shared" si="109"/>
        <v>73</v>
      </c>
      <c r="G813" s="2" t="s">
        <v>1100</v>
      </c>
      <c r="H813" t="str">
        <f t="shared" si="110"/>
        <v xml:space="preserve">8001-2 </v>
      </c>
      <c r="I813" t="str" cm="1">
        <f t="array" ref="I813">IFERROR(INDEX(_xlfn.TEXTSPLIT(E813," "),1), "")</f>
        <v>73231000</v>
      </c>
      <c r="J813" t="s">
        <v>2854</v>
      </c>
      <c r="K813" t="e" cm="1">
        <f t="array" ref="K813">IF(ISERROR(SEARCH("QTY:", G813)), IF(ISERROR(SEARCH("TOTAL ", G813)), Raw [1]Data!N813, TRIM(MID(G813, SEARCH("TOTAL ", G813)+6, SEARCH(" ", G813&amp;" ", SEARCH("TOTAL ", G813)+6) - SEARCH("TOTAL ", G813) - 6))), TRIM(MID(G813, SEARCH("QTY:", G813)+4, SEARCH(" ", G813, SEARCH("QTY:", G813)+4) - SEARCH("QTY:", G813) - 4)))</f>
        <v>#NAME?</v>
      </c>
      <c r="M813" t="e">
        <f t="shared" si="111"/>
        <v>#NAME?</v>
      </c>
      <c r="N813">
        <f t="shared" si="112"/>
        <v>0</v>
      </c>
      <c r="O813" t="str" cm="1">
        <f t="array" ref="O813">IF(ISERROR(SEARCH("USD ", G813)), Raw [1]Data!S813, TRIM(MID(G813, SEARCH("USD ", G813)+4, SEARCH(" ", G813&amp;" ", SEARCH("USD ", G813)+4) - SEARCH("USD ", G813) - 4)))</f>
        <v>0.164PER</v>
      </c>
      <c r="P813" t="e">
        <f t="shared" si="113"/>
        <v>#VALUE!</v>
      </c>
      <c r="Q813" t="e" cm="1">
        <f t="array" ref="Q813">Raw [1]Data!P813</f>
        <v>#NAME?</v>
      </c>
      <c r="R813" t="e" cm="1">
        <f t="array" ref="R813">Raw [1]Data!Q813</f>
        <v>#NAME?</v>
      </c>
      <c r="S813" t="e" cm="1">
        <f t="array" ref="S813">Raw [1]Data!T813</f>
        <v>#NAME?</v>
      </c>
      <c r="T813" t="e">
        <f t="shared" si="114"/>
        <v>#NAME?</v>
      </c>
      <c r="U813" t="e">
        <f t="shared" si="115"/>
        <v>#NAME?</v>
      </c>
      <c r="V813" t="str">
        <f t="shared" si="116"/>
        <v>Other</v>
      </c>
    </row>
    <row r="814" spans="1:22">
      <c r="A814" s="5" t="s">
        <v>12</v>
      </c>
      <c r="B814" s="2" t="s">
        <v>1101</v>
      </c>
      <c r="C814">
        <f t="shared" si="108"/>
        <v>2022</v>
      </c>
      <c r="D814" s="2" t="s">
        <v>14</v>
      </c>
      <c r="E814" s="3" t="s">
        <v>15</v>
      </c>
      <c r="F814" t="str">
        <f t="shared" si="109"/>
        <v>73</v>
      </c>
      <c r="G814" s="2" t="s">
        <v>1102</v>
      </c>
      <c r="H814" t="str">
        <f t="shared" si="110"/>
        <v xml:space="preserve">8504 </v>
      </c>
      <c r="I814" t="str" cm="1">
        <f t="array" ref="I814">IFERROR(INDEX(_xlfn.TEXTSPLIT(E814," "),1), "")</f>
        <v>73239990</v>
      </c>
      <c r="J814" t="s">
        <v>2835</v>
      </c>
      <c r="K814" t="e" cm="1">
        <f t="array" ref="K814">IF(ISERROR(SEARCH("QTY:", G814)), IF(ISERROR(SEARCH("TOTAL ", G814)), Raw [1]Data!N814, TRIM(MID(G814, SEARCH("TOTAL ", G814)+6, SEARCH(" ", G814&amp;" ", SEARCH("TOTAL ", G814)+6) - SEARCH("TOTAL ", G814) - 6))), TRIM(MID(G814, SEARCH("QTY:", G814)+4, SEARCH(" ", G814, SEARCH("QTY:", G814)+4) - SEARCH("QTY:", G814) - 4)))</f>
        <v>#NAME?</v>
      </c>
      <c r="M814" t="e">
        <f t="shared" si="111"/>
        <v>#NAME?</v>
      </c>
      <c r="N814">
        <f t="shared" si="112"/>
        <v>0</v>
      </c>
      <c r="O814" t="str" cm="1">
        <f t="array" ref="O814">IF(ISERROR(SEARCH("USD ", G814)), Raw [1]Data!S814, TRIM(MID(G814, SEARCH("USD ", G814)+4, SEARCH(" ", G814&amp;" ", SEARCH("USD ", G814)+4) - SEARCH("USD ", G814) - 4)))</f>
        <v>2.48</v>
      </c>
      <c r="P814" t="e">
        <f t="shared" si="113"/>
        <v>#NAME?</v>
      </c>
      <c r="Q814" t="e" cm="1">
        <f t="array" ref="Q814">Raw [1]Data!P814</f>
        <v>#NAME?</v>
      </c>
      <c r="R814" t="e" cm="1">
        <f t="array" ref="R814">Raw [1]Data!Q814</f>
        <v>#NAME?</v>
      </c>
      <c r="S814" t="e" cm="1">
        <f t="array" ref="S814">Raw [1]Data!T814</f>
        <v>#NAME?</v>
      </c>
      <c r="T814" t="e">
        <f t="shared" si="114"/>
        <v>#NAME?</v>
      </c>
      <c r="U814" t="e">
        <f t="shared" si="115"/>
        <v>#NAME?</v>
      </c>
      <c r="V814" t="str">
        <f t="shared" si="116"/>
        <v>Other</v>
      </c>
    </row>
    <row r="815" spans="1:22">
      <c r="A815" s="5" t="s">
        <v>12</v>
      </c>
      <c r="B815" s="2" t="s">
        <v>1101</v>
      </c>
      <c r="C815">
        <f t="shared" si="108"/>
        <v>2022</v>
      </c>
      <c r="D815" s="2" t="s">
        <v>14</v>
      </c>
      <c r="E815" s="3" t="s">
        <v>15</v>
      </c>
      <c r="F815" t="str">
        <f t="shared" si="109"/>
        <v>73</v>
      </c>
      <c r="G815" s="2" t="s">
        <v>1103</v>
      </c>
      <c r="H815" t="str">
        <f t="shared" si="110"/>
        <v xml:space="preserve">6527 </v>
      </c>
      <c r="I815" t="str" cm="1">
        <f t="array" ref="I815">IFERROR(INDEX(_xlfn.TEXTSPLIT(E815," "),1), "")</f>
        <v>73239990</v>
      </c>
      <c r="J815" t="s">
        <v>2835</v>
      </c>
      <c r="K815" t="str" cm="1">
        <f t="array" ref="K815">IF(ISERROR(SEARCH("QTY:", G815)), IF(ISERROR(SEARCH("TOTAL ", G815)), Raw [1]Data!N815, TRIM(MID(G815, SEARCH("TOTAL ", G815)+6, SEARCH(" ", G815&amp;" ", SEARCH("TOTAL ", G815)+6) - SEARCH("TOTAL ", G815) - 6))), TRIM(MID(G815, SEARCH("QTY:", G815)+4, SEARCH(" ", G815, SEARCH("QTY:", G815)+4) - SEARCH("QTY:", G815) - 4)))</f>
        <v>25680</v>
      </c>
      <c r="M815" t="str">
        <f t="shared" si="111"/>
        <v>25680</v>
      </c>
      <c r="N815">
        <f t="shared" si="112"/>
        <v>0</v>
      </c>
      <c r="O815" t="e" cm="1">
        <f t="array" ref="O815">IF(ISERROR(SEARCH("USD ", G815)), Raw [1]Data!S815, TRIM(MID(G815, SEARCH("USD ", G815)+4, SEARCH(" ", G815&amp;" ", SEARCH("USD ", G815)+4) - SEARCH("USD ", G815) - 4)))</f>
        <v>#NAME?</v>
      </c>
      <c r="P815" t="e">
        <f t="shared" si="113"/>
        <v>#NAME?</v>
      </c>
      <c r="Q815" t="e" cm="1">
        <f t="array" ref="Q815">Raw [1]Data!P815</f>
        <v>#NAME?</v>
      </c>
      <c r="R815" t="e" cm="1">
        <f t="array" ref="R815">Raw [1]Data!Q815</f>
        <v>#NAME?</v>
      </c>
      <c r="S815" t="e" cm="1">
        <f t="array" ref="S815">Raw [1]Data!T815</f>
        <v>#NAME?</v>
      </c>
      <c r="T815" t="e">
        <f t="shared" si="114"/>
        <v>#NAME?</v>
      </c>
      <c r="U815" t="e">
        <f t="shared" si="115"/>
        <v>#NAME?</v>
      </c>
      <c r="V815" t="str">
        <f t="shared" si="116"/>
        <v>Other</v>
      </c>
    </row>
    <row r="816" spans="1:22">
      <c r="A816" s="5" t="s">
        <v>12</v>
      </c>
      <c r="B816" s="2" t="s">
        <v>1104</v>
      </c>
      <c r="C816">
        <f t="shared" si="108"/>
        <v>2022</v>
      </c>
      <c r="D816" s="2" t="s">
        <v>14</v>
      </c>
      <c r="E816" s="3" t="s">
        <v>15</v>
      </c>
      <c r="F816" t="str">
        <f t="shared" si="109"/>
        <v>73</v>
      </c>
      <c r="G816" s="2" t="s">
        <v>1105</v>
      </c>
      <c r="H816" t="str">
        <f t="shared" si="110"/>
        <v xml:space="preserve">NP-21 </v>
      </c>
      <c r="I816" t="str" cm="1">
        <f t="array" ref="I816">IFERROR(INDEX(_xlfn.TEXTSPLIT(E816," "),1), "")</f>
        <v>73239990</v>
      </c>
      <c r="J816" t="s">
        <v>2928</v>
      </c>
      <c r="K816" t="str" cm="1">
        <f t="array" ref="K816">IF(ISERROR(SEARCH("QTY:", G816)), IF(ISERROR(SEARCH("TOTAL ", G816)), Raw [1]Data!N816, TRIM(MID(G816, SEARCH("TOTAL ", G816)+6, SEARCH(" ", G816&amp;" ", SEARCH("TOTAL ", G816)+6) - SEARCH("TOTAL ", G816) - 6))), TRIM(MID(G816, SEARCH("QTY:", G816)+4, SEARCH(" ", G816, SEARCH("QTY:", G816)+4) - SEARCH("QTY:", G816) - 4)))</f>
        <v>35496</v>
      </c>
      <c r="M816" t="str">
        <f t="shared" si="111"/>
        <v>35496</v>
      </c>
      <c r="N816">
        <f t="shared" si="112"/>
        <v>0</v>
      </c>
      <c r="O816" t="e" cm="1">
        <f t="array" ref="O816">IF(ISERROR(SEARCH("USD ", G816)), Raw [1]Data!S816, TRIM(MID(G816, SEARCH("USD ", G816)+4, SEARCH(" ", G816&amp;" ", SEARCH("USD ", G816)+4) - SEARCH("USD ", G816) - 4)))</f>
        <v>#NAME?</v>
      </c>
      <c r="P816" t="e">
        <f t="shared" si="113"/>
        <v>#NAME?</v>
      </c>
      <c r="Q816" t="e" cm="1">
        <f t="array" ref="Q816">Raw [1]Data!P816</f>
        <v>#NAME?</v>
      </c>
      <c r="R816" t="e" cm="1">
        <f t="array" ref="R816">Raw [1]Data!Q816</f>
        <v>#NAME?</v>
      </c>
      <c r="S816" t="e" cm="1">
        <f t="array" ref="S816">Raw [1]Data!T816</f>
        <v>#NAME?</v>
      </c>
      <c r="T816" t="e">
        <f t="shared" si="114"/>
        <v>#NAME?</v>
      </c>
      <c r="U816" t="e">
        <f t="shared" si="115"/>
        <v>#NAME?</v>
      </c>
      <c r="V816" t="str">
        <f t="shared" si="116"/>
        <v>Other</v>
      </c>
    </row>
    <row r="817" spans="1:22">
      <c r="A817" s="5" t="s">
        <v>12</v>
      </c>
      <c r="B817" s="2" t="s">
        <v>1104</v>
      </c>
      <c r="C817">
        <f t="shared" si="108"/>
        <v>2022</v>
      </c>
      <c r="D817" s="2" t="s">
        <v>14</v>
      </c>
      <c r="E817" s="3" t="s">
        <v>15</v>
      </c>
      <c r="F817" t="str">
        <f t="shared" si="109"/>
        <v>73</v>
      </c>
      <c r="G817" s="2" t="s">
        <v>1106</v>
      </c>
      <c r="H817" t="str">
        <f t="shared" si="110"/>
        <v xml:space="preserve">SB-01 </v>
      </c>
      <c r="I817" t="str" cm="1">
        <f t="array" ref="I817">IFERROR(INDEX(_xlfn.TEXTSPLIT(E817," "),1), "")</f>
        <v>73239990</v>
      </c>
      <c r="J817" t="s">
        <v>2779</v>
      </c>
      <c r="K817" t="str" cm="1">
        <f t="array" ref="K817">IF(ISERROR(SEARCH("QTY:", G817)), IF(ISERROR(SEARCH("TOTAL ", G817)), Raw [1]Data!N817, TRIM(MID(G817, SEARCH("TOTAL ", G817)+6, SEARCH(" ", G817&amp;" ", SEARCH("TOTAL ", G817)+6) - SEARCH("TOTAL ", G817) - 6))), TRIM(MID(G817, SEARCH("QTY:", G817)+4, SEARCH(" ", G817, SEARCH("QTY:", G817)+4) - SEARCH("QTY:", G817) - 4)))</f>
        <v/>
      </c>
      <c r="M817" t="str">
        <f t="shared" si="111"/>
        <v/>
      </c>
      <c r="N817">
        <f t="shared" si="112"/>
        <v>0</v>
      </c>
      <c r="O817" t="str" cm="1">
        <f t="array" ref="O817">IF(ISERROR(SEARCH("USD ", G817)), Raw [1]Data!S817, TRIM(MID(G817, SEARCH("USD ", G817)+4, SEARCH(" ", G817&amp;" ", SEARCH("USD ", G817)+4) - SEARCH("USD ", G817) - 4)))</f>
        <v>1.11</v>
      </c>
      <c r="P817" t="e">
        <f t="shared" si="113"/>
        <v>#VALUE!</v>
      </c>
      <c r="Q817" t="e" cm="1">
        <f t="array" ref="Q817">Raw [1]Data!P817</f>
        <v>#NAME?</v>
      </c>
      <c r="R817" t="e" cm="1">
        <f t="array" ref="R817">Raw [1]Data!Q817</f>
        <v>#NAME?</v>
      </c>
      <c r="S817" t="e" cm="1">
        <f t="array" ref="S817">Raw [1]Data!T817</f>
        <v>#NAME?</v>
      </c>
      <c r="T817" t="e">
        <f t="shared" si="114"/>
        <v>#NAME?</v>
      </c>
      <c r="U817" t="e">
        <f t="shared" si="115"/>
        <v>#NAME?</v>
      </c>
      <c r="V817" t="str">
        <f t="shared" si="116"/>
        <v>Other</v>
      </c>
    </row>
    <row r="818" spans="1:22">
      <c r="A818" s="5" t="s">
        <v>12</v>
      </c>
      <c r="B818" s="2" t="s">
        <v>1104</v>
      </c>
      <c r="C818">
        <f t="shared" si="108"/>
        <v>2022</v>
      </c>
      <c r="D818" s="2" t="s">
        <v>14</v>
      </c>
      <c r="E818" s="3" t="s">
        <v>15</v>
      </c>
      <c r="F818" t="str">
        <f t="shared" si="109"/>
        <v>73</v>
      </c>
      <c r="G818" s="2" t="s">
        <v>1088</v>
      </c>
      <c r="H818" t="str">
        <f t="shared" si="110"/>
        <v xml:space="preserve">KWP-1000B </v>
      </c>
      <c r="I818" t="str" cm="1">
        <f t="array" ref="I818">IFERROR(INDEX(_xlfn.TEXTSPLIT(E818," "),1), "")</f>
        <v>73239990</v>
      </c>
      <c r="J818" t="s">
        <v>2779</v>
      </c>
      <c r="K818" t="str" cm="1">
        <f t="array" ref="K818">IF(ISERROR(SEARCH("QTY:", G818)), IF(ISERROR(SEARCH("TOTAL ", G818)), Raw [1]Data!N818, TRIM(MID(G818, SEARCH("TOTAL ", G818)+6, SEARCH(" ", G818&amp;" ", SEARCH("TOTAL ", G818)+6) - SEARCH("TOTAL ", G818) - 6))), TRIM(MID(G818, SEARCH("QTY:", G818)+4, SEARCH(" ", G818, SEARCH("QTY:", G818)+4) - SEARCH("QTY:", G818) - 4)))</f>
        <v/>
      </c>
      <c r="M818" t="str">
        <f t="shared" si="111"/>
        <v/>
      </c>
      <c r="N818">
        <f t="shared" si="112"/>
        <v>0</v>
      </c>
      <c r="O818" t="str" cm="1">
        <f t="array" ref="O818">IF(ISERROR(SEARCH("USD ", G818)), Raw [1]Data!S818, TRIM(MID(G818, SEARCH("USD ", G818)+4, SEARCH(" ", G818&amp;" ", SEARCH("USD ", G818)+4) - SEARCH("USD ", G818) - 4)))</f>
        <v>1.55</v>
      </c>
      <c r="P818" t="e">
        <f t="shared" si="113"/>
        <v>#VALUE!</v>
      </c>
      <c r="Q818" t="e" cm="1">
        <f t="array" ref="Q818">Raw [1]Data!P818</f>
        <v>#NAME?</v>
      </c>
      <c r="R818" t="e" cm="1">
        <f t="array" ref="R818">Raw [1]Data!Q818</f>
        <v>#NAME?</v>
      </c>
      <c r="S818" t="e" cm="1">
        <f t="array" ref="S818">Raw [1]Data!T818</f>
        <v>#NAME?</v>
      </c>
      <c r="T818" t="e">
        <f t="shared" si="114"/>
        <v>#NAME?</v>
      </c>
      <c r="U818" t="e">
        <f t="shared" si="115"/>
        <v>#NAME?</v>
      </c>
      <c r="V818" t="str">
        <f t="shared" si="116"/>
        <v>Other</v>
      </c>
    </row>
    <row r="819" spans="1:22">
      <c r="A819" s="5" t="s">
        <v>12</v>
      </c>
      <c r="B819" s="2" t="s">
        <v>1107</v>
      </c>
      <c r="C819">
        <f t="shared" si="108"/>
        <v>2022</v>
      </c>
      <c r="D819" s="2" t="s">
        <v>14</v>
      </c>
      <c r="E819" s="3" t="s">
        <v>15</v>
      </c>
      <c r="F819" t="str">
        <f t="shared" si="109"/>
        <v>73</v>
      </c>
      <c r="G819" s="2" t="s">
        <v>1108</v>
      </c>
      <c r="H819" t="str">
        <f t="shared" si="110"/>
        <v xml:space="preserve">NP-19 </v>
      </c>
      <c r="I819" t="str" cm="1">
        <f t="array" ref="I819">IFERROR(INDEX(_xlfn.TEXTSPLIT(E819," "),1), "")</f>
        <v>73239990</v>
      </c>
      <c r="J819" t="s">
        <v>2929</v>
      </c>
      <c r="K819" t="str" cm="1">
        <f t="array" ref="K819">IF(ISERROR(SEARCH("QTY:", G819)), IF(ISERROR(SEARCH("TOTAL ", G819)), Raw [1]Data!N819, TRIM(MID(G819, SEARCH("TOTAL ", G819)+6, SEARCH(" ", G819&amp;" ", SEARCH("TOTAL ", G819)+6) - SEARCH("TOTAL ", G819) - 6))), TRIM(MID(G819, SEARCH("QTY:", G819)+4, SEARCH(" ", G819, SEARCH("QTY:", G819)+4) - SEARCH("QTY:", G819) - 4)))</f>
        <v>25920</v>
      </c>
      <c r="M819" t="str">
        <f t="shared" si="111"/>
        <v>25920</v>
      </c>
      <c r="N819">
        <f t="shared" si="112"/>
        <v>0</v>
      </c>
      <c r="O819" t="str" cm="1">
        <f t="array" ref="O819">IF(ISERROR(SEARCH("USD ", G819)), Raw [1]Data!S819, TRIM(MID(G819, SEARCH("USD ", G819)+4, SEARCH(" ", G819&amp;" ", SEARCH("USD ", G819)+4) - SEARCH("USD ", G819) - 4)))</f>
        <v>0.4430</v>
      </c>
      <c r="P819">
        <f t="shared" si="113"/>
        <v>11482.56</v>
      </c>
      <c r="Q819" t="e" cm="1">
        <f t="array" ref="Q819">Raw [1]Data!P819</f>
        <v>#NAME?</v>
      </c>
      <c r="R819" t="e" cm="1">
        <f t="array" ref="R819">Raw [1]Data!Q819</f>
        <v>#NAME?</v>
      </c>
      <c r="S819" t="e" cm="1">
        <f t="array" ref="S819">Raw [1]Data!T819</f>
        <v>#NAME?</v>
      </c>
      <c r="T819" t="e">
        <f t="shared" si="114"/>
        <v>#NAME?</v>
      </c>
      <c r="U819" t="e">
        <f t="shared" si="115"/>
        <v>#NAME?</v>
      </c>
      <c r="V819" t="str">
        <f t="shared" si="116"/>
        <v>Other</v>
      </c>
    </row>
    <row r="820" spans="1:22">
      <c r="A820" s="5" t="s">
        <v>12</v>
      </c>
      <c r="B820" s="2" t="s">
        <v>1109</v>
      </c>
      <c r="C820">
        <f t="shared" si="108"/>
        <v>2022</v>
      </c>
      <c r="D820" s="2" t="s">
        <v>14</v>
      </c>
      <c r="E820" s="3" t="s">
        <v>15</v>
      </c>
      <c r="F820" t="str">
        <f t="shared" si="109"/>
        <v>73</v>
      </c>
      <c r="G820" s="2" t="s">
        <v>1110</v>
      </c>
      <c r="H820" t="str">
        <f t="shared" si="110"/>
        <v xml:space="preserve">KL32D-9S </v>
      </c>
      <c r="I820" t="str" cm="1">
        <f t="array" ref="I820">IFERROR(INDEX(_xlfn.TEXTSPLIT(E820," "),1), "")</f>
        <v>73239990</v>
      </c>
      <c r="J820" t="s">
        <v>2835</v>
      </c>
      <c r="K820" t="str" cm="1">
        <f t="array" ref="K820">IF(ISERROR(SEARCH("QTY:", G820)), IF(ISERROR(SEARCH("TOTAL ", G820)), Raw [1]Data!N820, TRIM(MID(G820, SEARCH("TOTAL ", G820)+6, SEARCH(" ", G820&amp;" ", SEARCH("TOTAL ", G820)+6) - SEARCH("TOTAL ", G820) - 6))), TRIM(MID(G820, SEARCH("QTY:", G820)+4, SEARCH(" ", G820, SEARCH("QTY:", G820)+4) - SEARCH("QTY:", G820) - 4)))</f>
        <v>37560</v>
      </c>
      <c r="M820" t="str">
        <f t="shared" si="111"/>
        <v>37560</v>
      </c>
      <c r="N820">
        <f t="shared" si="112"/>
        <v>0</v>
      </c>
      <c r="O820" t="str" cm="1">
        <f t="array" ref="O820">IF(ISERROR(SEARCH("USD ", G820)), Raw [1]Data!S820, TRIM(MID(G820, SEARCH("USD ", G820)+4, SEARCH(" ", G820&amp;" ", SEARCH("USD ", G820)+4) - SEARCH("USD ", G820) - 4)))</f>
        <v>0.99</v>
      </c>
      <c r="P820">
        <f t="shared" si="113"/>
        <v>37184.400000000001</v>
      </c>
      <c r="Q820" t="e" cm="1">
        <f t="array" ref="Q820">Raw [1]Data!P820</f>
        <v>#NAME?</v>
      </c>
      <c r="R820" t="e" cm="1">
        <f t="array" ref="R820">Raw [1]Data!Q820</f>
        <v>#NAME?</v>
      </c>
      <c r="S820" t="e" cm="1">
        <f t="array" ref="S820">Raw [1]Data!T820</f>
        <v>#NAME?</v>
      </c>
      <c r="T820" t="e">
        <f t="shared" si="114"/>
        <v>#NAME?</v>
      </c>
      <c r="U820" t="e">
        <f t="shared" si="115"/>
        <v>#NAME?</v>
      </c>
      <c r="V820" t="str">
        <f t="shared" si="116"/>
        <v>Other</v>
      </c>
    </row>
    <row r="821" spans="1:22">
      <c r="A821" s="5" t="s">
        <v>12</v>
      </c>
      <c r="B821" s="2" t="s">
        <v>1109</v>
      </c>
      <c r="C821">
        <f t="shared" si="108"/>
        <v>2022</v>
      </c>
      <c r="D821" s="2" t="s">
        <v>14</v>
      </c>
      <c r="E821" s="3" t="s">
        <v>15</v>
      </c>
      <c r="F821" t="str">
        <f t="shared" si="109"/>
        <v>73</v>
      </c>
      <c r="G821" s="2" t="s">
        <v>1111</v>
      </c>
      <c r="H821" t="str">
        <f t="shared" si="110"/>
        <v xml:space="preserve">KL324H-9S </v>
      </c>
      <c r="I821" t="str" cm="1">
        <f t="array" ref="I821">IFERROR(INDEX(_xlfn.TEXTSPLIT(E821," "),1), "")</f>
        <v>73239990</v>
      </c>
      <c r="J821" t="s">
        <v>2835</v>
      </c>
      <c r="K821" t="e" cm="1">
        <f t="array" ref="K821">IF(ISERROR(SEARCH("QTY:", G821)), IF(ISERROR(SEARCH("TOTAL ", G821)), Raw [1]Data!N821, TRIM(MID(G821, SEARCH("TOTAL ", G821)+6, SEARCH(" ", G821&amp;" ", SEARCH("TOTAL ", G821)+6) - SEARCH("TOTAL ", G821) - 6))), TRIM(MID(G821, SEARCH("QTY:", G821)+4, SEARCH(" ", G821, SEARCH("QTY:", G821)+4) - SEARCH("QTY:", G821) - 4)))</f>
        <v>#NAME?</v>
      </c>
      <c r="M821" t="e">
        <f t="shared" si="111"/>
        <v>#NAME?</v>
      </c>
      <c r="N821">
        <f t="shared" si="112"/>
        <v>0</v>
      </c>
      <c r="O821" t="str" cm="1">
        <f t="array" ref="O821">IF(ISERROR(SEARCH("USD ", G821)), Raw [1]Data!S821, TRIM(MID(G821, SEARCH("USD ", G821)+4, SEARCH(" ", G821&amp;" ", SEARCH("USD ", G821)+4) - SEARCH("USD ", G821) - 4)))</f>
        <v>0.68</v>
      </c>
      <c r="P821" t="e">
        <f t="shared" si="113"/>
        <v>#NAME?</v>
      </c>
      <c r="Q821" t="e" cm="1">
        <f t="array" ref="Q821">Raw [1]Data!P821</f>
        <v>#NAME?</v>
      </c>
      <c r="R821" t="e" cm="1">
        <f t="array" ref="R821">Raw [1]Data!Q821</f>
        <v>#NAME?</v>
      </c>
      <c r="S821" t="e" cm="1">
        <f t="array" ref="S821">Raw [1]Data!T821</f>
        <v>#NAME?</v>
      </c>
      <c r="T821" t="e">
        <f t="shared" si="114"/>
        <v>#NAME?</v>
      </c>
      <c r="U821" t="e">
        <f t="shared" si="115"/>
        <v>#NAME?</v>
      </c>
      <c r="V821" t="str">
        <f t="shared" si="116"/>
        <v>Other</v>
      </c>
    </row>
    <row r="822" spans="1:22">
      <c r="A822" s="5" t="s">
        <v>12</v>
      </c>
      <c r="B822" s="2" t="s">
        <v>1112</v>
      </c>
      <c r="C822">
        <f t="shared" si="108"/>
        <v>2022</v>
      </c>
      <c r="D822" s="2" t="s">
        <v>14</v>
      </c>
      <c r="E822" s="3" t="s">
        <v>18</v>
      </c>
      <c r="F822" t="str">
        <f t="shared" si="109"/>
        <v>73</v>
      </c>
      <c r="G822" s="2" t="s">
        <v>1086</v>
      </c>
      <c r="H822" t="str">
        <f t="shared" si="110"/>
        <v xml:space="preserve">OKS-4156 </v>
      </c>
      <c r="I822" t="str" cm="1">
        <f t="array" ref="I822">IFERROR(INDEX(_xlfn.TEXTSPLIT(E822," "),1), "")</f>
        <v>73231000</v>
      </c>
      <c r="J822" t="s">
        <v>2781</v>
      </c>
      <c r="K822" t="e" cm="1">
        <f t="array" ref="K822">IF(ISERROR(SEARCH("QTY:", G822)), IF(ISERROR(SEARCH("TOTAL ", G822)), Raw [1]Data!N822, TRIM(MID(G822, SEARCH("TOTAL ", G822)+6, SEARCH(" ", G822&amp;" ", SEARCH("TOTAL ", G822)+6) - SEARCH("TOTAL ", G822) - 6))), TRIM(MID(G822, SEARCH("QTY:", G822)+4, SEARCH(" ", G822, SEARCH("QTY:", G822)+4) - SEARCH("QTY:", G822) - 4)))</f>
        <v>#NAME?</v>
      </c>
      <c r="M822" t="e">
        <f t="shared" si="111"/>
        <v>#NAME?</v>
      </c>
      <c r="N822">
        <f t="shared" si="112"/>
        <v>0</v>
      </c>
      <c r="O822" t="str" cm="1">
        <f t="array" ref="O822">IF(ISERROR(SEARCH("USD ", G822)), Raw [1]Data!S822, TRIM(MID(G822, SEARCH("USD ", G822)+4, SEARCH(" ", G822&amp;" ", SEARCH("USD ", G822)+4) - SEARCH("USD ", G822) - 4)))</f>
        <v>0.26SET)</v>
      </c>
      <c r="P822" t="e">
        <f t="shared" si="113"/>
        <v>#VALUE!</v>
      </c>
      <c r="Q822" t="e" cm="1">
        <f t="array" ref="Q822">Raw [1]Data!P822</f>
        <v>#NAME?</v>
      </c>
      <c r="R822" t="e" cm="1">
        <f t="array" ref="R822">Raw [1]Data!Q822</f>
        <v>#NAME?</v>
      </c>
      <c r="S822" t="e" cm="1">
        <f t="array" ref="S822">Raw [1]Data!T822</f>
        <v>#NAME?</v>
      </c>
      <c r="T822" t="e">
        <f t="shared" si="114"/>
        <v>#NAME?</v>
      </c>
      <c r="U822" t="e">
        <f t="shared" si="115"/>
        <v>#NAME?</v>
      </c>
      <c r="V822" t="str">
        <f t="shared" si="116"/>
        <v>Other</v>
      </c>
    </row>
    <row r="823" spans="1:22">
      <c r="A823" s="5" t="s">
        <v>12</v>
      </c>
      <c r="B823" s="2" t="s">
        <v>1113</v>
      </c>
      <c r="C823">
        <f t="shared" si="108"/>
        <v>2022</v>
      </c>
      <c r="D823" s="2" t="s">
        <v>14</v>
      </c>
      <c r="E823" s="3" t="s">
        <v>15</v>
      </c>
      <c r="F823" t="str">
        <f t="shared" si="109"/>
        <v>73</v>
      </c>
      <c r="G823" s="2" t="s">
        <v>1114</v>
      </c>
      <c r="H823" t="str">
        <f t="shared" si="110"/>
        <v xml:space="preserve">NP-55 </v>
      </c>
      <c r="I823" t="str" cm="1">
        <f t="array" ref="I823">IFERROR(INDEX(_xlfn.TEXTSPLIT(E823," "),1), "")</f>
        <v>73239990</v>
      </c>
      <c r="J823" t="s">
        <v>2895</v>
      </c>
      <c r="K823" t="str" cm="1">
        <f t="array" ref="K823">IF(ISERROR(SEARCH("QTY:", G823)), IF(ISERROR(SEARCH("TOTAL ", G823)), Raw [1]Data!N823, TRIM(MID(G823, SEARCH("TOTAL ", G823)+6, SEARCH(" ", G823&amp;" ", SEARCH("TOTAL ", G823)+6) - SEARCH("TOTAL ", G823) - 6))), TRIM(MID(G823, SEARCH("QTY:", G823)+4, SEARCH(" ", G823, SEARCH("QTY:", G823)+4) - SEARCH("QTY:", G823) - 4)))</f>
        <v>100800</v>
      </c>
      <c r="M823" t="str">
        <f t="shared" si="111"/>
        <v>100800</v>
      </c>
      <c r="N823">
        <f t="shared" si="112"/>
        <v>0</v>
      </c>
      <c r="O823" t="str" cm="1">
        <f t="array" ref="O823">IF(ISERROR(SEARCH("USD ", G823)), Raw [1]Data!S823, TRIM(MID(G823, SEARCH("USD ", G823)+4, SEARCH(" ", G823&amp;" ", SEARCH("USD ", G823)+4) - SEARCH("USD ", G823) - 4)))</f>
        <v>0.2892</v>
      </c>
      <c r="P823">
        <f t="shared" si="113"/>
        <v>29151.360000000001</v>
      </c>
      <c r="Q823" t="e" cm="1">
        <f t="array" ref="Q823">Raw [1]Data!P823</f>
        <v>#NAME?</v>
      </c>
      <c r="R823" t="e" cm="1">
        <f t="array" ref="R823">Raw [1]Data!Q823</f>
        <v>#NAME?</v>
      </c>
      <c r="S823" t="e" cm="1">
        <f t="array" ref="S823">Raw [1]Data!T823</f>
        <v>#NAME?</v>
      </c>
      <c r="T823" t="e">
        <f t="shared" si="114"/>
        <v>#NAME?</v>
      </c>
      <c r="U823" t="e">
        <f t="shared" si="115"/>
        <v>#NAME?</v>
      </c>
      <c r="V823" t="str">
        <f t="shared" si="116"/>
        <v>Other</v>
      </c>
    </row>
    <row r="824" spans="1:22">
      <c r="A824" s="5" t="s">
        <v>12</v>
      </c>
      <c r="B824" s="2" t="s">
        <v>1113</v>
      </c>
      <c r="C824">
        <f t="shared" si="108"/>
        <v>2022</v>
      </c>
      <c r="D824" s="2" t="s">
        <v>14</v>
      </c>
      <c r="E824" s="3" t="s">
        <v>15</v>
      </c>
      <c r="F824" t="str">
        <f t="shared" si="109"/>
        <v>73</v>
      </c>
      <c r="G824" s="2" t="s">
        <v>1115</v>
      </c>
      <c r="H824" t="str">
        <f t="shared" si="110"/>
        <v xml:space="preserve">NP-19 </v>
      </c>
      <c r="I824" t="str" cm="1">
        <f t="array" ref="I824">IFERROR(INDEX(_xlfn.TEXTSPLIT(E824," "),1), "")</f>
        <v>73239990</v>
      </c>
      <c r="J824" t="s">
        <v>2930</v>
      </c>
      <c r="K824" t="str" cm="1">
        <f t="array" ref="K824">IF(ISERROR(SEARCH("QTY:", G824)), IF(ISERROR(SEARCH("TOTAL ", G824)), Raw [1]Data!N824, TRIM(MID(G824, SEARCH("TOTAL ", G824)+6, SEARCH(" ", G824&amp;" ", SEARCH("TOTAL ", G824)+6) - SEARCH("TOTAL ", G824) - 6))), TRIM(MID(G824, SEARCH("QTY:", G824)+4, SEARCH(" ", G824, SEARCH("QTY:", G824)+4) - SEARCH("QTY:", G824) - 4)))</f>
        <v>44352</v>
      </c>
      <c r="M824" t="str">
        <f t="shared" si="111"/>
        <v>44352</v>
      </c>
      <c r="N824">
        <f t="shared" si="112"/>
        <v>0</v>
      </c>
      <c r="O824" t="str" cm="1">
        <f t="array" ref="O824">IF(ISERROR(SEARCH("USD ", G824)), Raw [1]Data!S824, TRIM(MID(G824, SEARCH("USD ", G824)+4, SEARCH(" ", G824&amp;" ", SEARCH("USD ", G824)+4) - SEARCH("USD ", G824) - 4)))</f>
        <v>0.445</v>
      </c>
      <c r="P824">
        <f t="shared" si="113"/>
        <v>19736.64</v>
      </c>
      <c r="Q824" t="e" cm="1">
        <f t="array" ref="Q824">Raw [1]Data!P824</f>
        <v>#NAME?</v>
      </c>
      <c r="R824" t="e" cm="1">
        <f t="array" ref="R824">Raw [1]Data!Q824</f>
        <v>#NAME?</v>
      </c>
      <c r="S824" t="e" cm="1">
        <f t="array" ref="S824">Raw [1]Data!T824</f>
        <v>#NAME?</v>
      </c>
      <c r="T824" t="e">
        <f t="shared" si="114"/>
        <v>#NAME?</v>
      </c>
      <c r="U824" t="e">
        <f t="shared" si="115"/>
        <v>#NAME?</v>
      </c>
      <c r="V824" t="str">
        <f t="shared" si="116"/>
        <v>Other</v>
      </c>
    </row>
    <row r="825" spans="1:22">
      <c r="A825" s="5" t="s">
        <v>12</v>
      </c>
      <c r="B825" s="2" t="s">
        <v>1113</v>
      </c>
      <c r="C825">
        <f t="shared" si="108"/>
        <v>2022</v>
      </c>
      <c r="D825" s="2" t="s">
        <v>14</v>
      </c>
      <c r="E825" s="3" t="s">
        <v>18</v>
      </c>
      <c r="F825" t="str">
        <f t="shared" si="109"/>
        <v>73</v>
      </c>
      <c r="G825" s="2" t="s">
        <v>1116</v>
      </c>
      <c r="H825" t="str">
        <f t="shared" si="110"/>
        <v xml:space="preserve">8001-2 </v>
      </c>
      <c r="I825" t="str" cm="1">
        <f t="array" ref="I825">IFERROR(INDEX(_xlfn.TEXTSPLIT(E825," "),1), "")</f>
        <v>73231000</v>
      </c>
      <c r="J825" t="s">
        <v>2854</v>
      </c>
      <c r="K825" t="e" cm="1">
        <f t="array" ref="K825">IF(ISERROR(SEARCH("QTY:", G825)), IF(ISERROR(SEARCH("TOTAL ", G825)), Raw [1]Data!N825, TRIM(MID(G825, SEARCH("TOTAL ", G825)+6, SEARCH(" ", G825&amp;" ", SEARCH("TOTAL ", G825)+6) - SEARCH("TOTAL ", G825) - 6))), TRIM(MID(G825, SEARCH("QTY:", G825)+4, SEARCH(" ", G825, SEARCH("QTY:", G825)+4) - SEARCH("QTY:", G825) - 4)))</f>
        <v>#NAME?</v>
      </c>
      <c r="M825" t="e">
        <f t="shared" si="111"/>
        <v>#NAME?</v>
      </c>
      <c r="N825">
        <f t="shared" si="112"/>
        <v>0</v>
      </c>
      <c r="O825" t="str" cm="1">
        <f t="array" ref="O825">IF(ISERROR(SEARCH("USD ", G825)), Raw [1]Data!S825, TRIM(MID(G825, SEARCH("USD ", G825)+4, SEARCH(" ", G825&amp;" ", SEARCH("USD ", G825)+4) - SEARCH("USD ", G825) - 4)))</f>
        <v>0.164PER</v>
      </c>
      <c r="P825" t="e">
        <f t="shared" si="113"/>
        <v>#VALUE!</v>
      </c>
      <c r="Q825" t="e" cm="1">
        <f t="array" ref="Q825">Raw [1]Data!P825</f>
        <v>#NAME?</v>
      </c>
      <c r="R825" t="e" cm="1">
        <f t="array" ref="R825">Raw [1]Data!Q825</f>
        <v>#NAME?</v>
      </c>
      <c r="S825" t="e" cm="1">
        <f t="array" ref="S825">Raw [1]Data!T825</f>
        <v>#NAME?</v>
      </c>
      <c r="T825" t="e">
        <f t="shared" si="114"/>
        <v>#NAME?</v>
      </c>
      <c r="U825" t="e">
        <f t="shared" si="115"/>
        <v>#NAME?</v>
      </c>
      <c r="V825" t="str">
        <f t="shared" si="116"/>
        <v>Other</v>
      </c>
    </row>
    <row r="826" spans="1:22">
      <c r="A826" s="5" t="s">
        <v>12</v>
      </c>
      <c r="B826" s="2" t="s">
        <v>1117</v>
      </c>
      <c r="C826">
        <f t="shared" si="108"/>
        <v>2022</v>
      </c>
      <c r="D826" s="2" t="s">
        <v>14</v>
      </c>
      <c r="E826" s="3" t="s">
        <v>15</v>
      </c>
      <c r="F826" t="str">
        <f t="shared" si="109"/>
        <v>73</v>
      </c>
      <c r="G826" s="2" t="s">
        <v>1118</v>
      </c>
      <c r="H826" t="str">
        <f t="shared" si="110"/>
        <v xml:space="preserve">AM-253 </v>
      </c>
      <c r="I826" t="str" cm="1">
        <f t="array" ref="I826">IFERROR(INDEX(_xlfn.TEXTSPLIT(E826," "),1), "")</f>
        <v>73239990</v>
      </c>
      <c r="J826" t="s">
        <v>2835</v>
      </c>
      <c r="K826" t="str" cm="1">
        <f t="array" ref="K826">IF(ISERROR(SEARCH("QTY:", G826)), IF(ISERROR(SEARCH("TOTAL ", G826)), Raw [1]Data!N826, TRIM(MID(G826, SEARCH("TOTAL ", G826)+6, SEARCH(" ", G826&amp;" ", SEARCH("TOTAL ", G826)+6) - SEARCH("TOTAL ", G826) - 6))), TRIM(MID(G826, SEARCH("QTY:", G826)+4, SEARCH(" ", G826, SEARCH("QTY:", G826)+4) - SEARCH("QTY:", G826) - 4)))</f>
        <v>25200</v>
      </c>
      <c r="M826" t="str">
        <f t="shared" si="111"/>
        <v>25200</v>
      </c>
      <c r="N826">
        <f t="shared" si="112"/>
        <v>0</v>
      </c>
      <c r="O826" t="str" cm="1">
        <f t="array" ref="O826">IF(ISERROR(SEARCH("USD ", G826)), Raw [1]Data!S826, TRIM(MID(G826, SEARCH("USD ", G826)+4, SEARCH(" ", G826&amp;" ", SEARCH("USD ", G826)+4) - SEARCH("USD ", G826) - 4)))</f>
        <v>0.535</v>
      </c>
      <c r="P826">
        <f t="shared" si="113"/>
        <v>13482</v>
      </c>
      <c r="Q826" t="e" cm="1">
        <f t="array" ref="Q826">Raw [1]Data!P826</f>
        <v>#NAME?</v>
      </c>
      <c r="R826" t="e" cm="1">
        <f t="array" ref="R826">Raw [1]Data!Q826</f>
        <v>#NAME?</v>
      </c>
      <c r="S826" t="e" cm="1">
        <f t="array" ref="S826">Raw [1]Data!T826</f>
        <v>#NAME?</v>
      </c>
      <c r="T826" t="e">
        <f t="shared" si="114"/>
        <v>#NAME?</v>
      </c>
      <c r="U826" t="e">
        <f t="shared" si="115"/>
        <v>#NAME?</v>
      </c>
      <c r="V826" t="str">
        <f t="shared" si="116"/>
        <v>Other</v>
      </c>
    </row>
    <row r="827" spans="1:22">
      <c r="A827" s="5" t="s">
        <v>12</v>
      </c>
      <c r="B827" s="2" t="s">
        <v>1117</v>
      </c>
      <c r="C827">
        <f t="shared" si="108"/>
        <v>2022</v>
      </c>
      <c r="D827" s="2" t="s">
        <v>14</v>
      </c>
      <c r="E827" s="3" t="s">
        <v>15</v>
      </c>
      <c r="F827" t="str">
        <f t="shared" si="109"/>
        <v>73</v>
      </c>
      <c r="G827" s="2" t="s">
        <v>1119</v>
      </c>
      <c r="H827" t="str">
        <f t="shared" si="110"/>
        <v xml:space="preserve">SB-01 </v>
      </c>
      <c r="I827" t="str" cm="1">
        <f t="array" ref="I827">IFERROR(INDEX(_xlfn.TEXTSPLIT(E827," "),1), "")</f>
        <v>73239990</v>
      </c>
      <c r="J827" t="s">
        <v>2931</v>
      </c>
      <c r="K827" t="str" cm="1">
        <f t="array" ref="K827">IF(ISERROR(SEARCH("QTY:", G827)), IF(ISERROR(SEARCH("TOTAL ", G827)), Raw [1]Data!N827, TRIM(MID(G827, SEARCH("TOTAL ", G827)+6, SEARCH(" ", G827&amp;" ", SEARCH("TOTAL ", G827)+6) - SEARCH("TOTAL ", G827) - 6))), TRIM(MID(G827, SEARCH("QTY:", G827)+4, SEARCH(" ", G827, SEARCH("QTY:", G827)+4) - SEARCH("QTY:", G827) - 4)))</f>
        <v>26172</v>
      </c>
      <c r="M827" t="str">
        <f t="shared" si="111"/>
        <v>26172</v>
      </c>
      <c r="N827">
        <f t="shared" si="112"/>
        <v>0</v>
      </c>
      <c r="O827" t="e" cm="1">
        <f t="array" ref="O827">IF(ISERROR(SEARCH("USD ", G827)), Raw [1]Data!S827, TRIM(MID(G827, SEARCH("USD ", G827)+4, SEARCH(" ", G827&amp;" ", SEARCH("USD ", G827)+4) - SEARCH("USD ", G827) - 4)))</f>
        <v>#NAME?</v>
      </c>
      <c r="P827" t="e">
        <f t="shared" si="113"/>
        <v>#NAME?</v>
      </c>
      <c r="Q827" t="e" cm="1">
        <f t="array" ref="Q827">Raw [1]Data!P827</f>
        <v>#NAME?</v>
      </c>
      <c r="R827" t="e" cm="1">
        <f t="array" ref="R827">Raw [1]Data!Q827</f>
        <v>#NAME?</v>
      </c>
      <c r="S827" t="e" cm="1">
        <f t="array" ref="S827">Raw [1]Data!T827</f>
        <v>#NAME?</v>
      </c>
      <c r="T827" t="e">
        <f t="shared" si="114"/>
        <v>#NAME?</v>
      </c>
      <c r="U827" t="e">
        <f t="shared" si="115"/>
        <v>#NAME?</v>
      </c>
      <c r="V827" t="str">
        <f t="shared" si="116"/>
        <v>Other</v>
      </c>
    </row>
    <row r="828" spans="1:22">
      <c r="A828" s="5" t="s">
        <v>12</v>
      </c>
      <c r="B828" s="2" t="s">
        <v>1117</v>
      </c>
      <c r="C828">
        <f t="shared" si="108"/>
        <v>2022</v>
      </c>
      <c r="D828" s="2" t="s">
        <v>14</v>
      </c>
      <c r="E828" s="3" t="s">
        <v>15</v>
      </c>
      <c r="F828" t="str">
        <f t="shared" si="109"/>
        <v>73</v>
      </c>
      <c r="G828" s="2" t="s">
        <v>1120</v>
      </c>
      <c r="H828" t="str">
        <f t="shared" si="110"/>
        <v xml:space="preserve">SB-12 </v>
      </c>
      <c r="I828" t="str" cm="1">
        <f t="array" ref="I828">IFERROR(INDEX(_xlfn.TEXTSPLIT(E828," "),1), "")</f>
        <v>73239990</v>
      </c>
      <c r="J828" t="s">
        <v>2835</v>
      </c>
      <c r="K828" t="str" cm="1">
        <f t="array" ref="K828">IF(ISERROR(SEARCH("QTY:", G828)), IF(ISERROR(SEARCH("TOTAL ", G828)), Raw [1]Data!N828, TRIM(MID(G828, SEARCH("TOTAL ", G828)+6, SEARCH(" ", G828&amp;" ", SEARCH("TOTAL ", G828)+6) - SEARCH("TOTAL ", G828) - 6))), TRIM(MID(G828, SEARCH("QTY:", G828)+4, SEARCH(" ", G828, SEARCH("QTY:", G828)+4) - SEARCH("QTY:", G828) - 4)))</f>
        <v>50400</v>
      </c>
      <c r="M828" t="str">
        <f t="shared" si="111"/>
        <v>50400</v>
      </c>
      <c r="N828">
        <f t="shared" si="112"/>
        <v>0</v>
      </c>
      <c r="O828" t="str" cm="1">
        <f t="array" ref="O828">IF(ISERROR(SEARCH("USD ", G828)), Raw [1]Data!S828, TRIM(MID(G828, SEARCH("USD ", G828)+4, SEARCH(" ", G828&amp;" ", SEARCH("USD ", G828)+4) - SEARCH("USD ", G828) - 4)))</f>
        <v>1.057</v>
      </c>
      <c r="P828">
        <f t="shared" si="113"/>
        <v>53272.799999999996</v>
      </c>
      <c r="Q828" t="e" cm="1">
        <f t="array" ref="Q828">Raw [1]Data!P828</f>
        <v>#NAME?</v>
      </c>
      <c r="R828" t="e" cm="1">
        <f t="array" ref="R828">Raw [1]Data!Q828</f>
        <v>#NAME?</v>
      </c>
      <c r="S828" t="e" cm="1">
        <f t="array" ref="S828">Raw [1]Data!T828</f>
        <v>#NAME?</v>
      </c>
      <c r="T828" t="e">
        <f t="shared" si="114"/>
        <v>#NAME?</v>
      </c>
      <c r="U828" t="e">
        <f t="shared" si="115"/>
        <v>#NAME?</v>
      </c>
      <c r="V828" t="str">
        <f t="shared" si="116"/>
        <v>Other</v>
      </c>
    </row>
    <row r="829" spans="1:22">
      <c r="A829" s="5" t="s">
        <v>12</v>
      </c>
      <c r="B829" s="2" t="s">
        <v>1117</v>
      </c>
      <c r="C829">
        <f t="shared" si="108"/>
        <v>2022</v>
      </c>
      <c r="D829" s="2" t="s">
        <v>14</v>
      </c>
      <c r="E829" s="3" t="s">
        <v>15</v>
      </c>
      <c r="F829" t="str">
        <f t="shared" si="109"/>
        <v>73</v>
      </c>
      <c r="G829" s="2" t="s">
        <v>1121</v>
      </c>
      <c r="H829" t="str">
        <f t="shared" si="110"/>
        <v xml:space="preserve">NP-20 </v>
      </c>
      <c r="I829" t="str" cm="1">
        <f t="array" ref="I829">IFERROR(INDEX(_xlfn.TEXTSPLIT(E829," "),1), "")</f>
        <v>73239990</v>
      </c>
      <c r="J829" t="s">
        <v>2932</v>
      </c>
      <c r="K829" t="str" cm="1">
        <f t="array" ref="K829">IF(ISERROR(SEARCH("QTY:", G829)), IF(ISERROR(SEARCH("TOTAL ", G829)), Raw [1]Data!N829, TRIM(MID(G829, SEARCH("TOTAL ", G829)+6, SEARCH(" ", G829&amp;" ", SEARCH("TOTAL ", G829)+6) - SEARCH("TOTAL ", G829) - 6))), TRIM(MID(G829, SEARCH("QTY:", G829)+4, SEARCH(" ", G829, SEARCH("QTY:", G829)+4) - SEARCH("QTY:", G829) - 4)))</f>
        <v>18288</v>
      </c>
      <c r="M829" t="str">
        <f t="shared" si="111"/>
        <v>18288</v>
      </c>
      <c r="N829">
        <f t="shared" si="112"/>
        <v>0</v>
      </c>
      <c r="O829" t="str" cm="1">
        <f t="array" ref="O829">IF(ISERROR(SEARCH("USD ", G829)), Raw [1]Data!S829, TRIM(MID(G829, SEARCH("USD ", G829)+4, SEARCH(" ", G829&amp;" ", SEARCH("USD ", G829)+4) - SEARCH("USD ", G829) - 4)))</f>
        <v>1.062</v>
      </c>
      <c r="P829">
        <f t="shared" si="113"/>
        <v>19421.856</v>
      </c>
      <c r="Q829" t="e" cm="1">
        <f t="array" ref="Q829">Raw [1]Data!P829</f>
        <v>#NAME?</v>
      </c>
      <c r="R829" t="e" cm="1">
        <f t="array" ref="R829">Raw [1]Data!Q829</f>
        <v>#NAME?</v>
      </c>
      <c r="S829" t="e" cm="1">
        <f t="array" ref="S829">Raw [1]Data!T829</f>
        <v>#NAME?</v>
      </c>
      <c r="T829" t="e">
        <f t="shared" si="114"/>
        <v>#NAME?</v>
      </c>
      <c r="U829" t="e">
        <f t="shared" si="115"/>
        <v>#NAME?</v>
      </c>
      <c r="V829" t="str">
        <f t="shared" si="116"/>
        <v>Other</v>
      </c>
    </row>
    <row r="830" spans="1:22">
      <c r="A830" s="5" t="s">
        <v>12</v>
      </c>
      <c r="B830" s="2" t="s">
        <v>1122</v>
      </c>
      <c r="C830">
        <f t="shared" si="108"/>
        <v>2022</v>
      </c>
      <c r="D830" s="2" t="s">
        <v>14</v>
      </c>
      <c r="E830" s="3" t="s">
        <v>15</v>
      </c>
      <c r="F830" t="str">
        <f t="shared" si="109"/>
        <v>73</v>
      </c>
      <c r="G830" s="2" t="s">
        <v>1123</v>
      </c>
      <c r="H830" t="str">
        <f t="shared" si="110"/>
        <v xml:space="preserve">STAINLESS </v>
      </c>
      <c r="I830" t="str" cm="1">
        <f t="array" ref="I830">IFERROR(INDEX(_xlfn.TEXTSPLIT(E830," "),1), "")</f>
        <v>73239990</v>
      </c>
      <c r="J830" t="s">
        <v>2835</v>
      </c>
      <c r="K830" t="str" cm="1">
        <f t="array" ref="K830">IF(ISERROR(SEARCH("QTY:", G830)), IF(ISERROR(SEARCH("TOTAL ", G830)), Raw [1]Data!N830, TRIM(MID(G830, SEARCH("TOTAL ", G830)+6, SEARCH(" ", G830&amp;" ", SEARCH("TOTAL ", G830)+6) - SEARCH("TOTAL ", G830) - 6))), TRIM(MID(G830, SEARCH("QTY:", G830)+4, SEARCH(" ", G830, SEARCH("QTY:", G830)+4) - SEARCH("QTY:", G830) - 4)))</f>
        <v>51000</v>
      </c>
      <c r="M830" t="str">
        <f t="shared" si="111"/>
        <v>51000</v>
      </c>
      <c r="N830">
        <f t="shared" si="112"/>
        <v>0</v>
      </c>
      <c r="O830" t="e" cm="1">
        <f t="array" ref="O830">IF(ISERROR(SEARCH("USD ", G830)), Raw [1]Data!S830, TRIM(MID(G830, SEARCH("USD ", G830)+4, SEARCH(" ", G830&amp;" ", SEARCH("USD ", G830)+4) - SEARCH("USD ", G830) - 4)))</f>
        <v>#NAME?</v>
      </c>
      <c r="P830" t="e">
        <f t="shared" si="113"/>
        <v>#NAME?</v>
      </c>
      <c r="Q830" t="e" cm="1">
        <f t="array" ref="Q830">Raw [1]Data!P830</f>
        <v>#NAME?</v>
      </c>
      <c r="R830" t="e" cm="1">
        <f t="array" ref="R830">Raw [1]Data!Q830</f>
        <v>#NAME?</v>
      </c>
      <c r="S830" t="e" cm="1">
        <f t="array" ref="S830">Raw [1]Data!T830</f>
        <v>#NAME?</v>
      </c>
      <c r="T830" t="e">
        <f t="shared" si="114"/>
        <v>#NAME?</v>
      </c>
      <c r="U830" t="e">
        <f t="shared" si="115"/>
        <v>#NAME?</v>
      </c>
      <c r="V830" t="str">
        <f t="shared" si="116"/>
        <v>Other</v>
      </c>
    </row>
    <row r="831" spans="1:22">
      <c r="A831" s="5" t="s">
        <v>12</v>
      </c>
      <c r="B831" s="2" t="s">
        <v>1124</v>
      </c>
      <c r="C831">
        <f t="shared" si="108"/>
        <v>2022</v>
      </c>
      <c r="D831" s="2" t="s">
        <v>14</v>
      </c>
      <c r="E831" s="3" t="s">
        <v>15</v>
      </c>
      <c r="F831" t="str">
        <f t="shared" si="109"/>
        <v>73</v>
      </c>
      <c r="G831" s="2" t="s">
        <v>1125</v>
      </c>
      <c r="H831" t="str">
        <f t="shared" si="110"/>
        <v xml:space="preserve">NP-21 </v>
      </c>
      <c r="I831" t="str" cm="1">
        <f t="array" ref="I831">IFERROR(INDEX(_xlfn.TEXTSPLIT(E831," "),1), "")</f>
        <v>73239990</v>
      </c>
      <c r="J831" t="s">
        <v>2933</v>
      </c>
      <c r="K831" t="str" cm="1">
        <f t="array" ref="K831">IF(ISERROR(SEARCH("QTY:", G831)), IF(ISERROR(SEARCH("TOTAL ", G831)), Raw [1]Data!N831, TRIM(MID(G831, SEARCH("TOTAL ", G831)+6, SEARCH(" ", G831&amp;" ", SEARCH("TOTAL ", G831)+6) - SEARCH("TOTAL ", G831) - 6))), TRIM(MID(G831, SEARCH("QTY:", G831)+4, SEARCH(" ", G831, SEARCH("QTY:", G831)+4) - SEARCH("QTY:", G831) - 4)))</f>
        <v>19584</v>
      </c>
      <c r="M831" t="str">
        <f t="shared" si="111"/>
        <v>19584</v>
      </c>
      <c r="N831">
        <f t="shared" si="112"/>
        <v>0</v>
      </c>
      <c r="O831" t="str" cm="1">
        <f t="array" ref="O831">IF(ISERROR(SEARCH("USD ", G831)), Raw [1]Data!S831, TRIM(MID(G831, SEARCH("USD ", G831)+4, SEARCH(" ", G831&amp;" ", SEARCH("USD ", G831)+4) - SEARCH("USD ", G831) - 4)))</f>
        <v>1.05</v>
      </c>
      <c r="P831">
        <f t="shared" si="113"/>
        <v>20563.2</v>
      </c>
      <c r="Q831" t="e" cm="1">
        <f t="array" ref="Q831">Raw [1]Data!P831</f>
        <v>#NAME?</v>
      </c>
      <c r="R831" t="e" cm="1">
        <f t="array" ref="R831">Raw [1]Data!Q831</f>
        <v>#NAME?</v>
      </c>
      <c r="S831" t="e" cm="1">
        <f t="array" ref="S831">Raw [1]Data!T831</f>
        <v>#NAME?</v>
      </c>
      <c r="T831" t="e">
        <f t="shared" si="114"/>
        <v>#NAME?</v>
      </c>
      <c r="U831" t="e">
        <f t="shared" si="115"/>
        <v>#NAME?</v>
      </c>
      <c r="V831" t="str">
        <f t="shared" si="116"/>
        <v>Other</v>
      </c>
    </row>
    <row r="832" spans="1:22">
      <c r="A832" s="5" t="s">
        <v>12</v>
      </c>
      <c r="B832" s="2" t="s">
        <v>1124</v>
      </c>
      <c r="C832">
        <f t="shared" si="108"/>
        <v>2022</v>
      </c>
      <c r="D832" s="2" t="s">
        <v>14</v>
      </c>
      <c r="E832" s="3" t="s">
        <v>15</v>
      </c>
      <c r="F832" t="str">
        <f t="shared" si="109"/>
        <v>73</v>
      </c>
      <c r="G832" s="2" t="s">
        <v>1126</v>
      </c>
      <c r="H832" t="str">
        <f t="shared" si="110"/>
        <v xml:space="preserve">8504 </v>
      </c>
      <c r="I832" t="str" cm="1">
        <f t="array" ref="I832">IFERROR(INDEX(_xlfn.TEXTSPLIT(E832," "),1), "")</f>
        <v>73239990</v>
      </c>
      <c r="J832" t="s">
        <v>2835</v>
      </c>
      <c r="K832" t="str" cm="1">
        <f t="array" ref="K832">IF(ISERROR(SEARCH("QTY:", G832)), IF(ISERROR(SEARCH("TOTAL ", G832)), Raw [1]Data!N832, TRIM(MID(G832, SEARCH("TOTAL ", G832)+6, SEARCH(" ", G832&amp;" ", SEARCH("TOTAL ", G832)+6) - SEARCH("TOTAL ", G832) - 6))), TRIM(MID(G832, SEARCH("QTY:", G832)+4, SEARCH(" ", G832, SEARCH("QTY:", G832)+4) - SEARCH("QTY:", G832) - 4)))</f>
        <v>22080</v>
      </c>
      <c r="M832" t="str">
        <f t="shared" si="111"/>
        <v>22080</v>
      </c>
      <c r="N832">
        <f t="shared" si="112"/>
        <v>0</v>
      </c>
      <c r="O832" t="e" cm="1">
        <f t="array" ref="O832">IF(ISERROR(SEARCH("USD ", G832)), Raw [1]Data!S832, TRIM(MID(G832, SEARCH("USD ", G832)+4, SEARCH(" ", G832&amp;" ", SEARCH("USD ", G832)+4) - SEARCH("USD ", G832) - 4)))</f>
        <v>#NAME?</v>
      </c>
      <c r="P832" t="e">
        <f t="shared" si="113"/>
        <v>#NAME?</v>
      </c>
      <c r="Q832" t="e" cm="1">
        <f t="array" ref="Q832">Raw [1]Data!P832</f>
        <v>#NAME?</v>
      </c>
      <c r="R832" t="e" cm="1">
        <f t="array" ref="R832">Raw [1]Data!Q832</f>
        <v>#NAME?</v>
      </c>
      <c r="S832" t="e" cm="1">
        <f t="array" ref="S832">Raw [1]Data!T832</f>
        <v>#NAME?</v>
      </c>
      <c r="T832" t="e">
        <f t="shared" si="114"/>
        <v>#NAME?</v>
      </c>
      <c r="U832" t="e">
        <f t="shared" si="115"/>
        <v>#NAME?</v>
      </c>
      <c r="V832" t="str">
        <f t="shared" si="116"/>
        <v>Other</v>
      </c>
    </row>
    <row r="833" spans="1:22">
      <c r="A833" s="5" t="s">
        <v>12</v>
      </c>
      <c r="B833" s="2" t="s">
        <v>1124</v>
      </c>
      <c r="C833">
        <f t="shared" si="108"/>
        <v>2022</v>
      </c>
      <c r="D833" s="2" t="s">
        <v>14</v>
      </c>
      <c r="E833" s="3" t="s">
        <v>15</v>
      </c>
      <c r="F833" t="str">
        <f t="shared" si="109"/>
        <v>73</v>
      </c>
      <c r="G833" s="2" t="s">
        <v>1127</v>
      </c>
      <c r="H833" t="str">
        <f t="shared" si="110"/>
        <v xml:space="preserve">SB-01 </v>
      </c>
      <c r="I833" t="str" cm="1">
        <f t="array" ref="I833">IFERROR(INDEX(_xlfn.TEXTSPLIT(E833," "),1), "")</f>
        <v>73239990</v>
      </c>
      <c r="J833" t="s">
        <v>2934</v>
      </c>
      <c r="K833" t="str" cm="1">
        <f t="array" ref="K833">IF(ISERROR(SEARCH("QTY:", G833)), IF(ISERROR(SEARCH("TOTAL ", G833)), Raw [1]Data!N833, TRIM(MID(G833, SEARCH("TOTAL ", G833)+6, SEARCH(" ", G833&amp;" ", SEARCH("TOTAL ", G833)+6) - SEARCH("TOTAL ", G833) - 6))), TRIM(MID(G833, SEARCH("QTY:", G833)+4, SEARCH(" ", G833, SEARCH("QTY:", G833)+4) - SEARCH("QTY:", G833) - 4)))</f>
        <v>25128</v>
      </c>
      <c r="M833" t="str">
        <f t="shared" si="111"/>
        <v>25128</v>
      </c>
      <c r="N833">
        <f t="shared" si="112"/>
        <v>0</v>
      </c>
      <c r="O833" t="e" cm="1">
        <f t="array" ref="O833">IF(ISERROR(SEARCH("USD ", G833)), Raw [1]Data!S833, TRIM(MID(G833, SEARCH("USD ", G833)+4, SEARCH(" ", G833&amp;" ", SEARCH("USD ", G833)+4) - SEARCH("USD ", G833) - 4)))</f>
        <v>#NAME?</v>
      </c>
      <c r="P833" t="e">
        <f t="shared" si="113"/>
        <v>#NAME?</v>
      </c>
      <c r="Q833" t="e" cm="1">
        <f t="array" ref="Q833">Raw [1]Data!P833</f>
        <v>#NAME?</v>
      </c>
      <c r="R833" t="e" cm="1">
        <f t="array" ref="R833">Raw [1]Data!Q833</f>
        <v>#NAME?</v>
      </c>
      <c r="S833" t="e" cm="1">
        <f t="array" ref="S833">Raw [1]Data!T833</f>
        <v>#NAME?</v>
      </c>
      <c r="T833" t="e">
        <f t="shared" si="114"/>
        <v>#NAME?</v>
      </c>
      <c r="U833" t="e">
        <f t="shared" si="115"/>
        <v>#NAME?</v>
      </c>
      <c r="V833" t="str">
        <f t="shared" si="116"/>
        <v>Other</v>
      </c>
    </row>
    <row r="834" spans="1:22">
      <c r="A834" s="5" t="s">
        <v>12</v>
      </c>
      <c r="B834" s="2" t="s">
        <v>1124</v>
      </c>
      <c r="C834">
        <f t="shared" si="108"/>
        <v>2022</v>
      </c>
      <c r="D834" s="2" t="s">
        <v>14</v>
      </c>
      <c r="E834" s="3" t="s">
        <v>18</v>
      </c>
      <c r="F834" t="str">
        <f t="shared" si="109"/>
        <v>73</v>
      </c>
      <c r="G834" s="2" t="s">
        <v>1128</v>
      </c>
      <c r="H834" t="str">
        <f t="shared" si="110"/>
        <v xml:space="preserve">8001-2 </v>
      </c>
      <c r="I834" t="str" cm="1">
        <f t="array" ref="I834">IFERROR(INDEX(_xlfn.TEXTSPLIT(E834," "),1), "")</f>
        <v>73231000</v>
      </c>
      <c r="J834" t="s">
        <v>2854</v>
      </c>
      <c r="K834" t="e" cm="1">
        <f t="array" ref="K834">IF(ISERROR(SEARCH("QTY:", G834)), IF(ISERROR(SEARCH("TOTAL ", G834)), Raw [1]Data!N834, TRIM(MID(G834, SEARCH("TOTAL ", G834)+6, SEARCH(" ", G834&amp;" ", SEARCH("TOTAL ", G834)+6) - SEARCH("TOTAL ", G834) - 6))), TRIM(MID(G834, SEARCH("QTY:", G834)+4, SEARCH(" ", G834, SEARCH("QTY:", G834)+4) - SEARCH("QTY:", G834) - 4)))</f>
        <v>#NAME?</v>
      </c>
      <c r="M834" t="e">
        <f t="shared" si="111"/>
        <v>#NAME?</v>
      </c>
      <c r="N834">
        <f t="shared" si="112"/>
        <v>0</v>
      </c>
      <c r="O834" t="str" cm="1">
        <f t="array" ref="O834">IF(ISERROR(SEARCH("USD ", G834)), Raw [1]Data!S834, TRIM(MID(G834, SEARCH("USD ", G834)+4, SEARCH(" ", G834&amp;" ", SEARCH("USD ", G834)+4) - SEARCH("USD ", G834) - 4)))</f>
        <v>0.164</v>
      </c>
      <c r="P834" t="e">
        <f t="shared" si="113"/>
        <v>#NAME?</v>
      </c>
      <c r="Q834" t="e" cm="1">
        <f t="array" ref="Q834">Raw [1]Data!P834</f>
        <v>#NAME?</v>
      </c>
      <c r="R834" t="e" cm="1">
        <f t="array" ref="R834">Raw [1]Data!Q834</f>
        <v>#NAME?</v>
      </c>
      <c r="S834" t="e" cm="1">
        <f t="array" ref="S834">Raw [1]Data!T834</f>
        <v>#NAME?</v>
      </c>
      <c r="T834" t="e">
        <f t="shared" si="114"/>
        <v>#NAME?</v>
      </c>
      <c r="U834" t="e">
        <f t="shared" si="115"/>
        <v>#NAME?</v>
      </c>
      <c r="V834" t="str">
        <f t="shared" si="116"/>
        <v>Other</v>
      </c>
    </row>
    <row r="835" spans="1:22">
      <c r="A835" s="5" t="s">
        <v>12</v>
      </c>
      <c r="B835" s="2" t="s">
        <v>1124</v>
      </c>
      <c r="C835">
        <f t="shared" ref="C835:C898" si="117">YEAR(B835)</f>
        <v>2022</v>
      </c>
      <c r="D835" s="2" t="s">
        <v>14</v>
      </c>
      <c r="E835" s="3" t="s">
        <v>15</v>
      </c>
      <c r="F835" t="str">
        <f t="shared" ref="F835:F898" si="118">LEFT(E835,2)</f>
        <v>73</v>
      </c>
      <c r="G835" s="2" t="s">
        <v>1129</v>
      </c>
      <c r="H835" t="str">
        <f t="shared" ref="H835:H898" si="119">IFERROR(LEFT(G835, FIND(" ",G835)), "")</f>
        <v xml:space="preserve">6527 </v>
      </c>
      <c r="I835" t="str" cm="1">
        <f t="array" ref="I835">IFERROR(INDEX(_xlfn.TEXTSPLIT(E835," "),1), "")</f>
        <v>73239990</v>
      </c>
      <c r="J835" t="s">
        <v>2835</v>
      </c>
      <c r="K835" t="str" cm="1">
        <f t="array" ref="K835">IF(ISERROR(SEARCH("QTY:", G835)), IF(ISERROR(SEARCH("TOTAL ", G835)), Raw [1]Data!N835, TRIM(MID(G835, SEARCH("TOTAL ", G835)+6, SEARCH(" ", G835&amp;" ", SEARCH("TOTAL ", G835)+6) - SEARCH("TOTAL ", G835) - 6))), TRIM(MID(G835, SEARCH("QTY:", G835)+4, SEARCH(" ", G835, SEARCH("QTY:", G835)+4) - SEARCH("QTY:", G835) - 4)))</f>
        <v>25680</v>
      </c>
      <c r="M835" t="str">
        <f t="shared" ref="M835:M898" si="120">K835</f>
        <v>25680</v>
      </c>
      <c r="N835">
        <f t="shared" ref="N835:N898" si="121">L835</f>
        <v>0</v>
      </c>
      <c r="O835" t="str" cm="1">
        <f t="array" ref="O835">IF(ISERROR(SEARCH("USD ", G835)), Raw [1]Data!S835, TRIM(MID(G835, SEARCH("USD ", G835)+4, SEARCH(" ", G835&amp;" ", SEARCH("USD ", G835)+4) - SEARCH("USD ", G835) - 4)))</f>
        <v>2.00</v>
      </c>
      <c r="P835">
        <f t="shared" ref="P835:P898" si="122">O835*M835</f>
        <v>51360</v>
      </c>
      <c r="Q835" t="e" cm="1">
        <f t="array" ref="Q835">Raw [1]Data!P835</f>
        <v>#NAME?</v>
      </c>
      <c r="R835" t="e" cm="1">
        <f t="array" ref="R835">Raw [1]Data!Q835</f>
        <v>#NAME?</v>
      </c>
      <c r="S835" t="e" cm="1">
        <f t="array" ref="S835">Raw [1]Data!T835</f>
        <v>#NAME?</v>
      </c>
      <c r="T835" t="e">
        <f t="shared" ref="T835:T898" si="123">S835/M835</f>
        <v>#NAME?</v>
      </c>
      <c r="U835" t="e">
        <f t="shared" ref="U835:U898" si="124">IF(R835&lt;&gt;0, (S835/R835)*100, 0)</f>
        <v>#NAME?</v>
      </c>
      <c r="V835" t="str">
        <f t="shared" ref="V835:V898" si="125">IF(OR(E835=73239990,E835=73231000,E835=73239390),"Steel","Other")</f>
        <v>Other</v>
      </c>
    </row>
    <row r="836" spans="1:22">
      <c r="A836" s="5" t="s">
        <v>12</v>
      </c>
      <c r="B836" s="2" t="s">
        <v>1124</v>
      </c>
      <c r="C836">
        <f t="shared" si="117"/>
        <v>2022</v>
      </c>
      <c r="D836" s="2" t="s">
        <v>14</v>
      </c>
      <c r="E836" s="3" t="s">
        <v>15</v>
      </c>
      <c r="F836" t="str">
        <f t="shared" si="118"/>
        <v>73</v>
      </c>
      <c r="G836" s="2" t="s">
        <v>1130</v>
      </c>
      <c r="H836" t="str">
        <f t="shared" si="119"/>
        <v xml:space="preserve">AM-06 </v>
      </c>
      <c r="I836" t="str" cm="1">
        <f t="array" ref="I836">IFERROR(INDEX(_xlfn.TEXTSPLIT(E836," "),1), "")</f>
        <v>73239990</v>
      </c>
      <c r="J836" t="s">
        <v>2835</v>
      </c>
      <c r="K836" t="str" cm="1">
        <f t="array" ref="K836">IF(ISERROR(SEARCH("QTY:", G836)), IF(ISERROR(SEARCH("TOTAL ", G836)), Raw [1]Data!N836, TRIM(MID(G836, SEARCH("TOTAL ", G836)+6, SEARCH(" ", G836&amp;" ", SEARCH("TOTAL ", G836)+6) - SEARCH("TOTAL ", G836) - 6))), TRIM(MID(G836, SEARCH("QTY:", G836)+4, SEARCH(" ", G836, SEARCH("QTY:", G836)+4) - SEARCH("QTY:", G836) - 4)))</f>
        <v>46584</v>
      </c>
      <c r="M836" t="str">
        <f t="shared" si="120"/>
        <v>46584</v>
      </c>
      <c r="N836">
        <f t="shared" si="121"/>
        <v>0</v>
      </c>
      <c r="O836" t="str" cm="1">
        <f t="array" ref="O836">IF(ISERROR(SEARCH("USD ", G836)), Raw [1]Data!S836, TRIM(MID(G836, SEARCH("USD ", G836)+4, SEARCH(" ", G836&amp;" ", SEARCH("USD ", G836)+4) - SEARCH("USD ", G836) - 4)))</f>
        <v>1.05</v>
      </c>
      <c r="P836">
        <f t="shared" si="122"/>
        <v>48913.200000000004</v>
      </c>
      <c r="Q836" t="e" cm="1">
        <f t="array" ref="Q836">Raw [1]Data!P836</f>
        <v>#NAME?</v>
      </c>
      <c r="R836" t="e" cm="1">
        <f t="array" ref="R836">Raw [1]Data!Q836</f>
        <v>#NAME?</v>
      </c>
      <c r="S836" t="e" cm="1">
        <f t="array" ref="S836">Raw [1]Data!T836</f>
        <v>#NAME?</v>
      </c>
      <c r="T836" t="e">
        <f t="shared" si="123"/>
        <v>#NAME?</v>
      </c>
      <c r="U836" t="e">
        <f t="shared" si="124"/>
        <v>#NAME?</v>
      </c>
      <c r="V836" t="str">
        <f t="shared" si="125"/>
        <v>Other</v>
      </c>
    </row>
    <row r="837" spans="1:22">
      <c r="A837" s="5" t="s">
        <v>12</v>
      </c>
      <c r="B837" s="2" t="s">
        <v>1124</v>
      </c>
      <c r="C837">
        <f t="shared" si="117"/>
        <v>2022</v>
      </c>
      <c r="D837" s="2" t="s">
        <v>14</v>
      </c>
      <c r="E837" s="3" t="s">
        <v>15</v>
      </c>
      <c r="F837" t="str">
        <f t="shared" si="118"/>
        <v>73</v>
      </c>
      <c r="G837" s="2" t="s">
        <v>1131</v>
      </c>
      <c r="H837" t="str">
        <f t="shared" si="119"/>
        <v xml:space="preserve">6581 </v>
      </c>
      <c r="I837" t="str" cm="1">
        <f t="array" ref="I837">IFERROR(INDEX(_xlfn.TEXTSPLIT(E837," "),1), "")</f>
        <v>73239990</v>
      </c>
      <c r="J837" t="s">
        <v>2835</v>
      </c>
      <c r="K837" t="str" cm="1">
        <f t="array" ref="K837">IF(ISERROR(SEARCH("QTY:", G837)), IF(ISERROR(SEARCH("TOTAL ", G837)), Raw [1]Data!N837, TRIM(MID(G837, SEARCH("TOTAL ", G837)+6, SEARCH(" ", G837&amp;" ", SEARCH("TOTAL ", G837)+6) - SEARCH("TOTAL ", G837) - 6))), TRIM(MID(G837, SEARCH("QTY:", G837)+4, SEARCH(" ", G837, SEARCH("QTY:", G837)+4) - SEARCH("QTY:", G837) - 4)))</f>
        <v>46080</v>
      </c>
      <c r="M837" t="str">
        <f t="shared" si="120"/>
        <v>46080</v>
      </c>
      <c r="N837">
        <f t="shared" si="121"/>
        <v>0</v>
      </c>
      <c r="O837" t="str" cm="1">
        <f t="array" ref="O837">IF(ISERROR(SEARCH("USD ", G837)), Raw [1]Data!S837, TRIM(MID(G837, SEARCH("USD ", G837)+4, SEARCH(" ", G837&amp;" ", SEARCH("USD ", G837)+4) - SEARCH("USD ", G837) - 4)))</f>
        <v>0.99</v>
      </c>
      <c r="P837">
        <f t="shared" si="122"/>
        <v>45619.199999999997</v>
      </c>
      <c r="Q837" t="e" cm="1">
        <f t="array" ref="Q837">Raw [1]Data!P837</f>
        <v>#NAME?</v>
      </c>
      <c r="R837" t="e" cm="1">
        <f t="array" ref="R837">Raw [1]Data!Q837</f>
        <v>#NAME?</v>
      </c>
      <c r="S837" t="e" cm="1">
        <f t="array" ref="S837">Raw [1]Data!T837</f>
        <v>#NAME?</v>
      </c>
      <c r="T837" t="e">
        <f t="shared" si="123"/>
        <v>#NAME?</v>
      </c>
      <c r="U837" t="e">
        <f t="shared" si="124"/>
        <v>#NAME?</v>
      </c>
      <c r="V837" t="str">
        <f t="shared" si="125"/>
        <v>Other</v>
      </c>
    </row>
    <row r="838" spans="1:22">
      <c r="A838" s="5" t="s">
        <v>12</v>
      </c>
      <c r="B838" s="2" t="s">
        <v>1124</v>
      </c>
      <c r="C838">
        <f t="shared" si="117"/>
        <v>2022</v>
      </c>
      <c r="D838" s="2" t="s">
        <v>14</v>
      </c>
      <c r="E838" s="3" t="s">
        <v>15</v>
      </c>
      <c r="F838" t="str">
        <f t="shared" si="118"/>
        <v>73</v>
      </c>
      <c r="G838" s="2" t="s">
        <v>1132</v>
      </c>
      <c r="H838" t="str">
        <f t="shared" si="119"/>
        <v xml:space="preserve">6862 </v>
      </c>
      <c r="I838" t="str" cm="1">
        <f t="array" ref="I838">IFERROR(INDEX(_xlfn.TEXTSPLIT(E838," "),1), "")</f>
        <v>73239990</v>
      </c>
      <c r="J838" t="s">
        <v>2835</v>
      </c>
      <c r="K838" t="str" cm="1">
        <f t="array" ref="K838">IF(ISERROR(SEARCH("QTY:", G838)), IF(ISERROR(SEARCH("TOTAL ", G838)), Raw [1]Data!N838, TRIM(MID(G838, SEARCH("TOTAL ", G838)+6, SEARCH(" ", G838&amp;" ", SEARCH("TOTAL ", G838)+6) - SEARCH("TOTAL ", G838) - 6))), TRIM(MID(G838, SEARCH("QTY:", G838)+4, SEARCH(" ", G838, SEARCH("QTY:", G838)+4) - SEARCH("QTY:", G838) - 4)))</f>
        <v>23040</v>
      </c>
      <c r="M838" t="str">
        <f t="shared" si="120"/>
        <v>23040</v>
      </c>
      <c r="N838">
        <f t="shared" si="121"/>
        <v>0</v>
      </c>
      <c r="O838" t="e" cm="1">
        <f t="array" ref="O838">IF(ISERROR(SEARCH("USD ", G838)), Raw [1]Data!S838, TRIM(MID(G838, SEARCH("USD ", G838)+4, SEARCH(" ", G838&amp;" ", SEARCH("USD ", G838)+4) - SEARCH("USD ", G838) - 4)))</f>
        <v>#NAME?</v>
      </c>
      <c r="P838" t="e">
        <f t="shared" si="122"/>
        <v>#NAME?</v>
      </c>
      <c r="Q838" t="e" cm="1">
        <f t="array" ref="Q838">Raw [1]Data!P838</f>
        <v>#NAME?</v>
      </c>
      <c r="R838" t="e" cm="1">
        <f t="array" ref="R838">Raw [1]Data!Q838</f>
        <v>#NAME?</v>
      </c>
      <c r="S838" t="e" cm="1">
        <f t="array" ref="S838">Raw [1]Data!T838</f>
        <v>#NAME?</v>
      </c>
      <c r="T838" t="e">
        <f t="shared" si="123"/>
        <v>#NAME?</v>
      </c>
      <c r="U838" t="e">
        <f t="shared" si="124"/>
        <v>#NAME?</v>
      </c>
      <c r="V838" t="str">
        <f t="shared" si="125"/>
        <v>Other</v>
      </c>
    </row>
    <row r="839" spans="1:22">
      <c r="A839" s="5" t="s">
        <v>12</v>
      </c>
      <c r="B839" s="2" t="s">
        <v>1133</v>
      </c>
      <c r="C839">
        <f t="shared" si="117"/>
        <v>2022</v>
      </c>
      <c r="D839" s="2" t="s">
        <v>14</v>
      </c>
      <c r="E839" s="3" t="s">
        <v>15</v>
      </c>
      <c r="F839" t="str">
        <f t="shared" si="118"/>
        <v>73</v>
      </c>
      <c r="G839" s="2" t="s">
        <v>1134</v>
      </c>
      <c r="H839" t="str">
        <f t="shared" si="119"/>
        <v xml:space="preserve">SL-01 </v>
      </c>
      <c r="I839" t="str" cm="1">
        <f t="array" ref="I839">IFERROR(INDEX(_xlfn.TEXTSPLIT(E839," "),1), "")</f>
        <v>73239990</v>
      </c>
      <c r="J839" t="s">
        <v>2835</v>
      </c>
      <c r="K839" t="str" cm="1">
        <f t="array" ref="K839">IF(ISERROR(SEARCH("QTY:", G839)), IF(ISERROR(SEARCH("TOTAL ", G839)), Raw [1]Data!N839, TRIM(MID(G839, SEARCH("TOTAL ", G839)+6, SEARCH(" ", G839&amp;" ", SEARCH("TOTAL ", G839)+6) - SEARCH("TOTAL ", G839) - 6))), TRIM(MID(G839, SEARCH("QTY:", G839)+4, SEARCH(" ", G839, SEARCH("QTY:", G839)+4) - SEARCH("QTY:", G839) - 4)))</f>
        <v>21816</v>
      </c>
      <c r="M839" t="str">
        <f t="shared" si="120"/>
        <v>21816</v>
      </c>
      <c r="N839">
        <f t="shared" si="121"/>
        <v>0</v>
      </c>
      <c r="O839" t="str" cm="1">
        <f t="array" ref="O839">IF(ISERROR(SEARCH("USD ", G839)), Raw [1]Data!S839, TRIM(MID(G839, SEARCH("USD ", G839)+4, SEARCH(" ", G839&amp;" ", SEARCH("USD ", G839)+4) - SEARCH("USD ", G839) - 4)))</f>
        <v>1.2400PER</v>
      </c>
      <c r="P839" t="e">
        <f t="shared" si="122"/>
        <v>#VALUE!</v>
      </c>
      <c r="Q839" t="e" cm="1">
        <f t="array" ref="Q839">Raw [1]Data!P839</f>
        <v>#NAME?</v>
      </c>
      <c r="R839" t="e" cm="1">
        <f t="array" ref="R839">Raw [1]Data!Q839</f>
        <v>#NAME?</v>
      </c>
      <c r="S839" t="e" cm="1">
        <f t="array" ref="S839">Raw [1]Data!T839</f>
        <v>#NAME?</v>
      </c>
      <c r="T839" t="e">
        <f t="shared" si="123"/>
        <v>#NAME?</v>
      </c>
      <c r="U839" t="e">
        <f t="shared" si="124"/>
        <v>#NAME?</v>
      </c>
      <c r="V839" t="str">
        <f t="shared" si="125"/>
        <v>Other</v>
      </c>
    </row>
    <row r="840" spans="1:22">
      <c r="A840" s="5" t="s">
        <v>12</v>
      </c>
      <c r="B840" s="2" t="s">
        <v>1133</v>
      </c>
      <c r="C840">
        <f t="shared" si="117"/>
        <v>2022</v>
      </c>
      <c r="D840" s="2" t="s">
        <v>14</v>
      </c>
      <c r="E840" s="3" t="s">
        <v>15</v>
      </c>
      <c r="F840" t="str">
        <f t="shared" si="118"/>
        <v>73</v>
      </c>
      <c r="G840" s="2" t="s">
        <v>1135</v>
      </c>
      <c r="H840" t="str">
        <f t="shared" si="119"/>
        <v xml:space="preserve">NP-20 </v>
      </c>
      <c r="I840" t="str" cm="1">
        <f t="array" ref="I840">IFERROR(INDEX(_xlfn.TEXTSPLIT(E840," "),1), "")</f>
        <v>73239990</v>
      </c>
      <c r="J840" t="s">
        <v>2935</v>
      </c>
      <c r="K840" t="str" cm="1">
        <f t="array" ref="K840">IF(ISERROR(SEARCH("QTY:", G840)), IF(ISERROR(SEARCH("TOTAL ", G840)), Raw [1]Data!N840, TRIM(MID(G840, SEARCH("TOTAL ", G840)+6, SEARCH(" ", G840&amp;" ", SEARCH("TOTAL ", G840)+6) - SEARCH("TOTAL ", G840) - 6))), TRIM(MID(G840, SEARCH("QTY:", G840)+4, SEARCH(" ", G840, SEARCH("QTY:", G840)+4) - SEARCH("QTY:", G840) - 4)))</f>
        <v>19836</v>
      </c>
      <c r="M840" t="str">
        <f t="shared" si="120"/>
        <v>19836</v>
      </c>
      <c r="N840">
        <f t="shared" si="121"/>
        <v>0</v>
      </c>
      <c r="O840" t="str" cm="1">
        <f t="array" ref="O840">IF(ISERROR(SEARCH("USD ", G840)), Raw [1]Data!S840, TRIM(MID(G840, SEARCH("USD ", G840)+4, SEARCH(" ", G840&amp;" ", SEARCH("USD ", G840)+4) - SEARCH("USD ", G840) - 4)))</f>
        <v>1.0620</v>
      </c>
      <c r="P840">
        <f t="shared" si="122"/>
        <v>21065.832000000002</v>
      </c>
      <c r="Q840" t="e" cm="1">
        <f t="array" ref="Q840">Raw [1]Data!P840</f>
        <v>#NAME?</v>
      </c>
      <c r="R840" t="e" cm="1">
        <f t="array" ref="R840">Raw [1]Data!Q840</f>
        <v>#NAME?</v>
      </c>
      <c r="S840" t="e" cm="1">
        <f t="array" ref="S840">Raw [1]Data!T840</f>
        <v>#NAME?</v>
      </c>
      <c r="T840" t="e">
        <f t="shared" si="123"/>
        <v>#NAME?</v>
      </c>
      <c r="U840" t="e">
        <f t="shared" si="124"/>
        <v>#NAME?</v>
      </c>
      <c r="V840" t="str">
        <f t="shared" si="125"/>
        <v>Other</v>
      </c>
    </row>
    <row r="841" spans="1:22">
      <c r="A841" s="5" t="s">
        <v>12</v>
      </c>
      <c r="B841" s="2" t="s">
        <v>1133</v>
      </c>
      <c r="C841">
        <f t="shared" si="117"/>
        <v>2022</v>
      </c>
      <c r="D841" s="2" t="s">
        <v>14</v>
      </c>
      <c r="E841" s="3" t="s">
        <v>15</v>
      </c>
      <c r="F841" t="str">
        <f t="shared" si="118"/>
        <v>73</v>
      </c>
      <c r="G841" s="2" t="s">
        <v>1136</v>
      </c>
      <c r="H841" t="str">
        <f t="shared" si="119"/>
        <v xml:space="preserve">SB-01 </v>
      </c>
      <c r="I841" t="str" cm="1">
        <f t="array" ref="I841">IFERROR(INDEX(_xlfn.TEXTSPLIT(E841," "),1), "")</f>
        <v>73239990</v>
      </c>
      <c r="J841" t="s">
        <v>2936</v>
      </c>
      <c r="K841" t="str" cm="1">
        <f t="array" ref="K841">IF(ISERROR(SEARCH("QTY:", G841)), IF(ISERROR(SEARCH("TOTAL ", G841)), Raw [1]Data!N841, TRIM(MID(G841, SEARCH("TOTAL ", G841)+6, SEARCH(" ", G841&amp;" ", SEARCH("TOTAL ", G841)+6) - SEARCH("TOTAL ", G841) - 6))), TRIM(MID(G841, SEARCH("QTY:", G841)+4, SEARCH(" ", G841, SEARCH("QTY:", G841)+4) - SEARCH("QTY:", G841) - 4)))</f>
        <v>46224</v>
      </c>
      <c r="M841" t="str">
        <f t="shared" si="120"/>
        <v>46224</v>
      </c>
      <c r="N841">
        <f t="shared" si="121"/>
        <v>0</v>
      </c>
      <c r="O841" t="str" cm="1">
        <f t="array" ref="O841">IF(ISERROR(SEARCH("USD ", G841)), Raw [1]Data!S841, TRIM(MID(G841, SEARCH("USD ", G841)+4, SEARCH(" ", G841&amp;" ", SEARCH("USD ", G841)+4) - SEARCH("USD ", G841) - 4)))</f>
        <v>1.1257</v>
      </c>
      <c r="P841">
        <f t="shared" si="122"/>
        <v>52034.356799999994</v>
      </c>
      <c r="Q841" t="e" cm="1">
        <f t="array" ref="Q841">Raw [1]Data!P841</f>
        <v>#NAME?</v>
      </c>
      <c r="R841" t="e" cm="1">
        <f t="array" ref="R841">Raw [1]Data!Q841</f>
        <v>#NAME?</v>
      </c>
      <c r="S841" t="e" cm="1">
        <f t="array" ref="S841">Raw [1]Data!T841</f>
        <v>#NAME?</v>
      </c>
      <c r="T841" t="e">
        <f t="shared" si="123"/>
        <v>#NAME?</v>
      </c>
      <c r="U841" t="e">
        <f t="shared" si="124"/>
        <v>#NAME?</v>
      </c>
      <c r="V841" t="str">
        <f t="shared" si="125"/>
        <v>Other</v>
      </c>
    </row>
    <row r="842" spans="1:22">
      <c r="A842" s="5" t="s">
        <v>12</v>
      </c>
      <c r="B842" s="2" t="s">
        <v>1137</v>
      </c>
      <c r="C842">
        <f t="shared" si="117"/>
        <v>2022</v>
      </c>
      <c r="D842" s="2" t="s">
        <v>14</v>
      </c>
      <c r="E842" s="3" t="s">
        <v>15</v>
      </c>
      <c r="F842" t="str">
        <f t="shared" si="118"/>
        <v>73</v>
      </c>
      <c r="G842" s="2" t="s">
        <v>1138</v>
      </c>
      <c r="H842" t="str">
        <f t="shared" si="119"/>
        <v xml:space="preserve">SL-01 </v>
      </c>
      <c r="I842" t="str" cm="1">
        <f t="array" ref="I842">IFERROR(INDEX(_xlfn.TEXTSPLIT(E842," "),1), "")</f>
        <v>73239990</v>
      </c>
      <c r="J842" t="s">
        <v>2835</v>
      </c>
      <c r="K842" t="str" cm="1">
        <f t="array" ref="K842">IF(ISERROR(SEARCH("QTY:", G842)), IF(ISERROR(SEARCH("TOTAL ", G842)), Raw [1]Data!N842, TRIM(MID(G842, SEARCH("TOTAL ", G842)+6, SEARCH(" ", G842&amp;" ", SEARCH("TOTAL ", G842)+6) - SEARCH("TOTAL ", G842) - 6))), TRIM(MID(G842, SEARCH("QTY:", G842)+4, SEARCH(" ", G842, SEARCH("QTY:", G842)+4) - SEARCH("QTY:", G842) - 4)))</f>
        <v/>
      </c>
      <c r="M842" t="str">
        <f t="shared" si="120"/>
        <v/>
      </c>
      <c r="N842">
        <f t="shared" si="121"/>
        <v>0</v>
      </c>
      <c r="O842" t="str" cm="1">
        <f t="array" ref="O842">IF(ISERROR(SEARCH("USD ", G842)), Raw [1]Data!S842, TRIM(MID(G842, SEARCH("USD ", G842)+4, SEARCH(" ", G842&amp;" ", SEARCH("USD ", G842)+4) - SEARCH("USD ", G842) - 4)))</f>
        <v>1.24</v>
      </c>
      <c r="P842" t="e">
        <f t="shared" si="122"/>
        <v>#VALUE!</v>
      </c>
      <c r="Q842" t="e" cm="1">
        <f t="array" ref="Q842">Raw [1]Data!P842</f>
        <v>#NAME?</v>
      </c>
      <c r="R842" t="e" cm="1">
        <f t="array" ref="R842">Raw [1]Data!Q842</f>
        <v>#NAME?</v>
      </c>
      <c r="S842" t="e" cm="1">
        <f t="array" ref="S842">Raw [1]Data!T842</f>
        <v>#NAME?</v>
      </c>
      <c r="T842" t="e">
        <f t="shared" si="123"/>
        <v>#NAME?</v>
      </c>
      <c r="U842" t="e">
        <f t="shared" si="124"/>
        <v>#NAME?</v>
      </c>
      <c r="V842" t="str">
        <f t="shared" si="125"/>
        <v>Other</v>
      </c>
    </row>
    <row r="843" spans="1:22">
      <c r="A843" s="5" t="s">
        <v>12</v>
      </c>
      <c r="B843" s="2" t="s">
        <v>1137</v>
      </c>
      <c r="C843">
        <f t="shared" si="117"/>
        <v>2022</v>
      </c>
      <c r="D843" s="2" t="s">
        <v>14</v>
      </c>
      <c r="E843" s="3" t="s">
        <v>15</v>
      </c>
      <c r="F843" t="str">
        <f t="shared" si="118"/>
        <v>73</v>
      </c>
      <c r="G843" s="2" t="s">
        <v>1139</v>
      </c>
      <c r="H843" t="str">
        <f t="shared" si="119"/>
        <v xml:space="preserve">SB-01-STAINLESS </v>
      </c>
      <c r="I843" t="str" cm="1">
        <f t="array" ref="I843">IFERROR(INDEX(_xlfn.TEXTSPLIT(E843," "),1), "")</f>
        <v>73239990</v>
      </c>
      <c r="J843" t="s">
        <v>2779</v>
      </c>
      <c r="K843" t="str" cm="1">
        <f t="array" ref="K843">IF(ISERROR(SEARCH("QTY:", G843)), IF(ISERROR(SEARCH("TOTAL ", G843)), Raw [1]Data!N843, TRIM(MID(G843, SEARCH("TOTAL ", G843)+6, SEARCH(" ", G843&amp;" ", SEARCH("TOTAL ", G843)+6) - SEARCH("TOTAL ", G843) - 6))), TRIM(MID(G843, SEARCH("QTY:", G843)+4, SEARCH(" ", G843, SEARCH("QTY:", G843)+4) - SEARCH("QTY:", G843) - 4)))</f>
        <v/>
      </c>
      <c r="M843" t="str">
        <f t="shared" si="120"/>
        <v/>
      </c>
      <c r="N843">
        <f t="shared" si="121"/>
        <v>0</v>
      </c>
      <c r="O843" t="str" cm="1">
        <f t="array" ref="O843">IF(ISERROR(SEARCH("USD ", G843)), Raw [1]Data!S843, TRIM(MID(G843, SEARCH("USD ", G843)+4, SEARCH(" ", G843&amp;" ", SEARCH("USD ", G843)+4) - SEARCH("USD ", G843) - 4)))</f>
        <v>1.16</v>
      </c>
      <c r="P843" t="e">
        <f t="shared" si="122"/>
        <v>#VALUE!</v>
      </c>
      <c r="Q843" t="e" cm="1">
        <f t="array" ref="Q843">Raw [1]Data!P843</f>
        <v>#NAME?</v>
      </c>
      <c r="R843" t="e" cm="1">
        <f t="array" ref="R843">Raw [1]Data!Q843</f>
        <v>#NAME?</v>
      </c>
      <c r="S843" t="e" cm="1">
        <f t="array" ref="S843">Raw [1]Data!T843</f>
        <v>#NAME?</v>
      </c>
      <c r="T843" t="e">
        <f t="shared" si="123"/>
        <v>#NAME?</v>
      </c>
      <c r="U843" t="e">
        <f t="shared" si="124"/>
        <v>#NAME?</v>
      </c>
      <c r="V843" t="str">
        <f t="shared" si="125"/>
        <v>Other</v>
      </c>
    </row>
    <row r="844" spans="1:22">
      <c r="A844" s="5" t="s">
        <v>12</v>
      </c>
      <c r="B844" s="2" t="s">
        <v>1140</v>
      </c>
      <c r="C844">
        <f t="shared" si="117"/>
        <v>2022</v>
      </c>
      <c r="D844" s="2" t="s">
        <v>14</v>
      </c>
      <c r="E844" s="3" t="s">
        <v>18</v>
      </c>
      <c r="F844" t="str">
        <f t="shared" si="118"/>
        <v>73</v>
      </c>
      <c r="G844" s="2" t="s">
        <v>1141</v>
      </c>
      <c r="H844" t="str">
        <f t="shared" si="119"/>
        <v xml:space="preserve">OKS-4156 </v>
      </c>
      <c r="I844" t="str" cm="1">
        <f t="array" ref="I844">IFERROR(INDEX(_xlfn.TEXTSPLIT(E844," "),1), "")</f>
        <v>73231000</v>
      </c>
      <c r="J844" t="s">
        <v>2937</v>
      </c>
      <c r="K844" t="e" cm="1">
        <f t="array" ref="K844">IF(ISERROR(SEARCH("QTY:", G844)), IF(ISERROR(SEARCH("TOTAL ", G844)), Raw [1]Data!N844, TRIM(MID(G844, SEARCH("TOTAL ", G844)+6, SEARCH(" ", G844&amp;" ", SEARCH("TOTAL ", G844)+6) - SEARCH("TOTAL ", G844) - 6))), TRIM(MID(G844, SEARCH("QTY:", G844)+4, SEARCH(" ", G844, SEARCH("QTY:", G844)+4) - SEARCH("QTY:", G844) - 4)))</f>
        <v>#NAME?</v>
      </c>
      <c r="M844" t="e">
        <f t="shared" si="120"/>
        <v>#NAME?</v>
      </c>
      <c r="N844">
        <f t="shared" si="121"/>
        <v>0</v>
      </c>
      <c r="O844" t="str" cm="1">
        <f t="array" ref="O844">IF(ISERROR(SEARCH("USD ", G844)), Raw [1]Data!S844, TRIM(MID(G844, SEARCH("USD ", G844)+4, SEARCH(" ", G844&amp;" ", SEARCH("USD ", G844)+4) - SEARCH("USD ", G844) - 4)))</f>
        <v>0.26</v>
      </c>
      <c r="P844" t="e">
        <f t="shared" si="122"/>
        <v>#NAME?</v>
      </c>
      <c r="Q844" t="e" cm="1">
        <f t="array" ref="Q844">Raw [1]Data!P844</f>
        <v>#NAME?</v>
      </c>
      <c r="R844" t="e" cm="1">
        <f t="array" ref="R844">Raw [1]Data!Q844</f>
        <v>#NAME?</v>
      </c>
      <c r="S844" t="e" cm="1">
        <f t="array" ref="S844">Raw [1]Data!T844</f>
        <v>#NAME?</v>
      </c>
      <c r="T844" t="e">
        <f t="shared" si="123"/>
        <v>#NAME?</v>
      </c>
      <c r="U844" t="e">
        <f t="shared" si="124"/>
        <v>#NAME?</v>
      </c>
      <c r="V844" t="str">
        <f t="shared" si="125"/>
        <v>Other</v>
      </c>
    </row>
    <row r="845" spans="1:22">
      <c r="A845" s="5" t="s">
        <v>12</v>
      </c>
      <c r="B845" s="2" t="s">
        <v>1142</v>
      </c>
      <c r="C845">
        <f t="shared" si="117"/>
        <v>2022</v>
      </c>
      <c r="D845" s="2" t="s">
        <v>14</v>
      </c>
      <c r="E845" s="3" t="s">
        <v>15</v>
      </c>
      <c r="F845" t="str">
        <f t="shared" si="118"/>
        <v>73</v>
      </c>
      <c r="G845" s="2" t="s">
        <v>1143</v>
      </c>
      <c r="H845" t="str">
        <f t="shared" si="119"/>
        <v xml:space="preserve">AM-06 </v>
      </c>
      <c r="I845" t="str" cm="1">
        <f t="array" ref="I845">IFERROR(INDEX(_xlfn.TEXTSPLIT(E845," "),1), "")</f>
        <v>73239990</v>
      </c>
      <c r="J845" t="s">
        <v>2835</v>
      </c>
      <c r="K845" t="str" cm="1">
        <f t="array" ref="K845">IF(ISERROR(SEARCH("QTY:", G845)), IF(ISERROR(SEARCH("TOTAL ", G845)), Raw [1]Data!N845, TRIM(MID(G845, SEARCH("TOTAL ", G845)+6, SEARCH(" ", G845&amp;" ", SEARCH("TOTAL ", G845)+6) - SEARCH("TOTAL ", G845) - 6))), TRIM(MID(G845, SEARCH("QTY:", G845)+4, SEARCH(" ", G845, SEARCH("QTY:", G845)+4) - SEARCH("QTY:", G845) - 4)))</f>
        <v>46692</v>
      </c>
      <c r="M845" t="str">
        <f t="shared" si="120"/>
        <v>46692</v>
      </c>
      <c r="N845">
        <f t="shared" si="121"/>
        <v>0</v>
      </c>
      <c r="O845" t="str" cm="1">
        <f t="array" ref="O845">IF(ISERROR(SEARCH("USD ", G845)), Raw [1]Data!S845, TRIM(MID(G845, SEARCH("USD ", G845)+4, SEARCH(" ", G845&amp;" ", SEARCH("USD ", G845)+4) - SEARCH("USD ", G845) - 4)))</f>
        <v>1.095</v>
      </c>
      <c r="P845">
        <f t="shared" si="122"/>
        <v>51127.74</v>
      </c>
      <c r="Q845" t="e" cm="1">
        <f t="array" ref="Q845">Raw [1]Data!P845</f>
        <v>#NAME?</v>
      </c>
      <c r="R845" t="e" cm="1">
        <f t="array" ref="R845">Raw [1]Data!Q845</f>
        <v>#NAME?</v>
      </c>
      <c r="S845" t="e" cm="1">
        <f t="array" ref="S845">Raw [1]Data!T845</f>
        <v>#NAME?</v>
      </c>
      <c r="T845" t="e">
        <f t="shared" si="123"/>
        <v>#NAME?</v>
      </c>
      <c r="U845" t="e">
        <f t="shared" si="124"/>
        <v>#NAME?</v>
      </c>
      <c r="V845" t="str">
        <f t="shared" si="125"/>
        <v>Other</v>
      </c>
    </row>
    <row r="846" spans="1:22">
      <c r="A846" s="5" t="s">
        <v>12</v>
      </c>
      <c r="B846" s="2" t="s">
        <v>1144</v>
      </c>
      <c r="C846">
        <f t="shared" si="117"/>
        <v>2022</v>
      </c>
      <c r="D846" s="2" t="s">
        <v>14</v>
      </c>
      <c r="E846" s="3" t="s">
        <v>15</v>
      </c>
      <c r="F846" t="str">
        <f t="shared" si="118"/>
        <v>73</v>
      </c>
      <c r="G846" s="2" t="s">
        <v>1145</v>
      </c>
      <c r="H846" t="str">
        <f t="shared" si="119"/>
        <v xml:space="preserve">NP-21 </v>
      </c>
      <c r="I846" t="str" cm="1">
        <f t="array" ref="I846">IFERROR(INDEX(_xlfn.TEXTSPLIT(E846," "),1), "")</f>
        <v>73239990</v>
      </c>
      <c r="J846" t="s">
        <v>2938</v>
      </c>
      <c r="K846" t="str" cm="1">
        <f t="array" ref="K846">IF(ISERROR(SEARCH("QTY:", G846)), IF(ISERROR(SEARCH("TOTAL ", G846)), Raw [1]Data!N846, TRIM(MID(G846, SEARCH("TOTAL ", G846)+6, SEARCH(" ", G846&amp;" ", SEARCH("TOTAL ", G846)+6) - SEARCH("TOTAL ", G846) - 6))), TRIM(MID(G846, SEARCH("QTY:", G846)+4, SEARCH(" ", G846, SEARCH("QTY:", G846)+4) - SEARCH("QTY:", G846) - 4)))</f>
        <v>21600</v>
      </c>
      <c r="M846" t="str">
        <f t="shared" si="120"/>
        <v>21600</v>
      </c>
      <c r="N846">
        <f t="shared" si="121"/>
        <v>0</v>
      </c>
      <c r="O846" t="str" cm="1">
        <f t="array" ref="O846">IF(ISERROR(SEARCH("USD ", G846)), Raw [1]Data!S846, TRIM(MID(G846, SEARCH("USD ", G846)+4, SEARCH(" ", G846&amp;" ", SEARCH("USD ", G846)+4) - SEARCH("USD ", G846) - 4)))</f>
        <v>1.090</v>
      </c>
      <c r="P846">
        <f t="shared" si="122"/>
        <v>23544</v>
      </c>
      <c r="Q846" t="e" cm="1">
        <f t="array" ref="Q846">Raw [1]Data!P846</f>
        <v>#NAME?</v>
      </c>
      <c r="R846" t="e" cm="1">
        <f t="array" ref="R846">Raw [1]Data!Q846</f>
        <v>#NAME?</v>
      </c>
      <c r="S846" t="e" cm="1">
        <f t="array" ref="S846">Raw [1]Data!T846</f>
        <v>#NAME?</v>
      </c>
      <c r="T846" t="e">
        <f t="shared" si="123"/>
        <v>#NAME?</v>
      </c>
      <c r="U846" t="e">
        <f t="shared" si="124"/>
        <v>#NAME?</v>
      </c>
      <c r="V846" t="str">
        <f t="shared" si="125"/>
        <v>Other</v>
      </c>
    </row>
    <row r="847" spans="1:22">
      <c r="A847" s="5" t="s">
        <v>12</v>
      </c>
      <c r="B847" s="2" t="s">
        <v>1144</v>
      </c>
      <c r="C847">
        <f t="shared" si="117"/>
        <v>2022</v>
      </c>
      <c r="D847" s="2" t="s">
        <v>14</v>
      </c>
      <c r="E847" s="3" t="s">
        <v>15</v>
      </c>
      <c r="F847" t="str">
        <f t="shared" si="118"/>
        <v>73</v>
      </c>
      <c r="G847" s="2" t="s">
        <v>1146</v>
      </c>
      <c r="H847" t="str">
        <f t="shared" si="119"/>
        <v xml:space="preserve">STAINLEES </v>
      </c>
      <c r="I847" t="str" cm="1">
        <f t="array" ref="I847">IFERROR(INDEX(_xlfn.TEXTSPLIT(E847," "),1), "")</f>
        <v>73239990</v>
      </c>
      <c r="J847" t="s">
        <v>2939</v>
      </c>
      <c r="K847" t="str" cm="1">
        <f t="array" ref="K847">IF(ISERROR(SEARCH("QTY:", G847)), IF(ISERROR(SEARCH("TOTAL ", G847)), Raw [1]Data!N847, TRIM(MID(G847, SEARCH("TOTAL ", G847)+6, SEARCH(" ", G847&amp;" ", SEARCH("TOTAL ", G847)+6) - SEARCH("TOTAL ", G847) - 6))), TRIM(MID(G847, SEARCH("QTY:", G847)+4, SEARCH(" ", G847, SEARCH("QTY:", G847)+4) - SEARCH("QTY:", G847) - 4)))</f>
        <v>5940</v>
      </c>
      <c r="M847" t="str">
        <f t="shared" si="120"/>
        <v>5940</v>
      </c>
      <c r="N847">
        <f t="shared" si="121"/>
        <v>0</v>
      </c>
      <c r="O847" t="e" cm="1">
        <f t="array" ref="O847">IF(ISERROR(SEARCH("USD ", G847)), Raw [1]Data!S847, TRIM(MID(G847, SEARCH("USD ", G847)+4, SEARCH(" ", G847&amp;" ", SEARCH("USD ", G847)+4) - SEARCH("USD ", G847) - 4)))</f>
        <v>#NAME?</v>
      </c>
      <c r="P847" t="e">
        <f t="shared" si="122"/>
        <v>#NAME?</v>
      </c>
      <c r="Q847" t="e" cm="1">
        <f t="array" ref="Q847">Raw [1]Data!P847</f>
        <v>#NAME?</v>
      </c>
      <c r="R847" t="e" cm="1">
        <f t="array" ref="R847">Raw [1]Data!Q847</f>
        <v>#NAME?</v>
      </c>
      <c r="S847" t="e" cm="1">
        <f t="array" ref="S847">Raw [1]Data!T847</f>
        <v>#NAME?</v>
      </c>
      <c r="T847" t="e">
        <f t="shared" si="123"/>
        <v>#NAME?</v>
      </c>
      <c r="U847" t="e">
        <f t="shared" si="124"/>
        <v>#NAME?</v>
      </c>
      <c r="V847" t="str">
        <f t="shared" si="125"/>
        <v>Other</v>
      </c>
    </row>
    <row r="848" spans="1:22">
      <c r="A848" s="5" t="s">
        <v>12</v>
      </c>
      <c r="B848" s="2" t="s">
        <v>1144</v>
      </c>
      <c r="C848">
        <f t="shared" si="117"/>
        <v>2022</v>
      </c>
      <c r="D848" s="2" t="s">
        <v>14</v>
      </c>
      <c r="E848" s="3" t="s">
        <v>15</v>
      </c>
      <c r="F848" t="str">
        <f t="shared" si="118"/>
        <v>73</v>
      </c>
      <c r="G848" s="2" t="s">
        <v>1147</v>
      </c>
      <c r="H848" t="str">
        <f t="shared" si="119"/>
        <v xml:space="preserve">NP-20 </v>
      </c>
      <c r="I848" t="str" cm="1">
        <f t="array" ref="I848">IFERROR(INDEX(_xlfn.TEXTSPLIT(E848," "),1), "")</f>
        <v>73239990</v>
      </c>
      <c r="J848" t="s">
        <v>2940</v>
      </c>
      <c r="K848" t="str" cm="1">
        <f t="array" ref="K848">IF(ISERROR(SEARCH("QTY:", G848)), IF(ISERROR(SEARCH("TOTAL ", G848)), Raw [1]Data!N848, TRIM(MID(G848, SEARCH("TOTAL ", G848)+6, SEARCH(" ", G848&amp;" ", SEARCH("TOTAL ", G848)+6) - SEARCH("TOTAL ", G848) - 6))), TRIM(MID(G848, SEARCH("QTY:", G848)+4, SEARCH(" ", G848, SEARCH("QTY:", G848)+4) - SEARCH("QTY:", G848) - 4)))</f>
        <v>10224PCS/USD</v>
      </c>
      <c r="M848" t="str">
        <f t="shared" si="120"/>
        <v>10224PCS/USD</v>
      </c>
      <c r="N848">
        <f t="shared" si="121"/>
        <v>0</v>
      </c>
      <c r="O848" t="str" cm="1">
        <f t="array" ref="O848">IF(ISERROR(SEARCH("USD ", G848)), Raw [1]Data!S848, TRIM(MID(G848, SEARCH("USD ", G848)+4, SEARCH(" ", G848&amp;" ", SEARCH("USD ", G848)+4) - SEARCH("USD ", G848) - 4)))</f>
        <v>1.069</v>
      </c>
      <c r="P848" t="e">
        <f t="shared" si="122"/>
        <v>#VALUE!</v>
      </c>
      <c r="Q848" t="e" cm="1">
        <f t="array" ref="Q848">Raw [1]Data!P848</f>
        <v>#NAME?</v>
      </c>
      <c r="R848" t="e" cm="1">
        <f t="array" ref="R848">Raw [1]Data!Q848</f>
        <v>#NAME?</v>
      </c>
      <c r="S848" t="e" cm="1">
        <f t="array" ref="S848">Raw [1]Data!T848</f>
        <v>#NAME?</v>
      </c>
      <c r="T848" t="e">
        <f t="shared" si="123"/>
        <v>#NAME?</v>
      </c>
      <c r="U848" t="e">
        <f t="shared" si="124"/>
        <v>#NAME?</v>
      </c>
      <c r="V848" t="str">
        <f t="shared" si="125"/>
        <v>Other</v>
      </c>
    </row>
    <row r="849" spans="1:22">
      <c r="A849" s="5" t="s">
        <v>12</v>
      </c>
      <c r="B849" s="2" t="s">
        <v>1144</v>
      </c>
      <c r="C849">
        <f t="shared" si="117"/>
        <v>2022</v>
      </c>
      <c r="D849" s="2" t="s">
        <v>14</v>
      </c>
      <c r="E849" s="3" t="s">
        <v>15</v>
      </c>
      <c r="F849" t="str">
        <f t="shared" si="118"/>
        <v>73</v>
      </c>
      <c r="G849" s="2" t="s">
        <v>1148</v>
      </c>
      <c r="H849" t="str">
        <f t="shared" si="119"/>
        <v xml:space="preserve">SL-01 </v>
      </c>
      <c r="I849" t="str" cm="1">
        <f t="array" ref="I849">IFERROR(INDEX(_xlfn.TEXTSPLIT(E849," "),1), "")</f>
        <v>73239990</v>
      </c>
      <c r="J849" t="s">
        <v>2835</v>
      </c>
      <c r="K849" t="str" cm="1">
        <f t="array" ref="K849">IF(ISERROR(SEARCH("QTY:", G849)), IF(ISERROR(SEARCH("TOTAL ", G849)), Raw [1]Data!N849, TRIM(MID(G849, SEARCH("TOTAL ", G849)+6, SEARCH(" ", G849&amp;" ", SEARCH("TOTAL ", G849)+6) - SEARCH("TOTAL ", G849) - 6))), TRIM(MID(G849, SEARCH("QTY:", G849)+4, SEARCH(" ", G849, SEARCH("QTY:", G849)+4) - SEARCH("QTY:", G849) - 4)))</f>
        <v>5148</v>
      </c>
      <c r="M849" t="str">
        <f t="shared" si="120"/>
        <v>5148</v>
      </c>
      <c r="N849">
        <f t="shared" si="121"/>
        <v>0</v>
      </c>
      <c r="O849" t="str" cm="1">
        <f t="array" ref="O849">IF(ISERROR(SEARCH("USD ", G849)), Raw [1]Data!S849, TRIM(MID(G849, SEARCH("USD ", G849)+4, SEARCH(" ", G849&amp;" ", SEARCH("USD ", G849)+4) - SEARCH("USD ", G849) - 4)))</f>
        <v>1.250</v>
      </c>
      <c r="P849">
        <f t="shared" si="122"/>
        <v>6435</v>
      </c>
      <c r="Q849" t="e" cm="1">
        <f t="array" ref="Q849">Raw [1]Data!P849</f>
        <v>#NAME?</v>
      </c>
      <c r="R849" t="e" cm="1">
        <f t="array" ref="R849">Raw [1]Data!Q849</f>
        <v>#NAME?</v>
      </c>
      <c r="S849" t="e" cm="1">
        <f t="array" ref="S849">Raw [1]Data!T849</f>
        <v>#NAME?</v>
      </c>
      <c r="T849" t="e">
        <f t="shared" si="123"/>
        <v>#NAME?</v>
      </c>
      <c r="U849" t="e">
        <f t="shared" si="124"/>
        <v>#NAME?</v>
      </c>
      <c r="V849" t="str">
        <f t="shared" si="125"/>
        <v>Other</v>
      </c>
    </row>
    <row r="850" spans="1:22">
      <c r="A850" s="5" t="s">
        <v>12</v>
      </c>
      <c r="B850" s="2" t="s">
        <v>1149</v>
      </c>
      <c r="C850">
        <f t="shared" si="117"/>
        <v>2022</v>
      </c>
      <c r="D850" s="2" t="s">
        <v>14</v>
      </c>
      <c r="E850" s="3" t="s">
        <v>18</v>
      </c>
      <c r="F850" t="str">
        <f t="shared" si="118"/>
        <v>73</v>
      </c>
      <c r="G850" s="2" t="s">
        <v>1150</v>
      </c>
      <c r="H850" t="str">
        <f t="shared" si="119"/>
        <v xml:space="preserve">STILL </v>
      </c>
      <c r="I850" t="str" cm="1">
        <f t="array" ref="I850">IFERROR(INDEX(_xlfn.TEXTSPLIT(E850," "),1), "")</f>
        <v>73231000</v>
      </c>
      <c r="J850" t="s">
        <v>2800</v>
      </c>
      <c r="K850" t="str" cm="1">
        <f t="array" ref="K850">IF(ISERROR(SEARCH("QTY:", G850)), IF(ISERROR(SEARCH("TOTAL ", G850)), Raw [1]Data!N850, TRIM(MID(G850, SEARCH("TOTAL ", G850)+6, SEARCH(" ", G850&amp;" ", SEARCH("TOTAL ", G850)+6) - SEARCH("TOTAL ", G850) - 6))), TRIM(MID(G850, SEARCH("QTY:", G850)+4, SEARCH(" ", G850, SEARCH("QTY:", G850)+4) - SEARCH("QTY:", G850) - 4)))</f>
        <v>166200</v>
      </c>
      <c r="M850" t="str">
        <f t="shared" si="120"/>
        <v>166200</v>
      </c>
      <c r="N850">
        <f t="shared" si="121"/>
        <v>0</v>
      </c>
      <c r="O850" t="e" cm="1">
        <f t="array" ref="O850">IF(ISERROR(SEARCH("USD ", G850)), Raw [1]Data!S850, TRIM(MID(G850, SEARCH("USD ", G850)+4, SEARCH(" ", G850&amp;" ", SEARCH("USD ", G850)+4) - SEARCH("USD ", G850) - 4)))</f>
        <v>#NAME?</v>
      </c>
      <c r="P850" t="e">
        <f t="shared" si="122"/>
        <v>#NAME?</v>
      </c>
      <c r="Q850" t="e" cm="1">
        <f t="array" ref="Q850">Raw [1]Data!P850</f>
        <v>#NAME?</v>
      </c>
      <c r="R850" t="e" cm="1">
        <f t="array" ref="R850">Raw [1]Data!Q850</f>
        <v>#NAME?</v>
      </c>
      <c r="S850" t="e" cm="1">
        <f t="array" ref="S850">Raw [1]Data!T850</f>
        <v>#NAME?</v>
      </c>
      <c r="T850" t="e">
        <f t="shared" si="123"/>
        <v>#NAME?</v>
      </c>
      <c r="U850" t="e">
        <f t="shared" si="124"/>
        <v>#NAME?</v>
      </c>
      <c r="V850" t="str">
        <f t="shared" si="125"/>
        <v>Other</v>
      </c>
    </row>
    <row r="851" spans="1:22">
      <c r="A851" s="5" t="s">
        <v>12</v>
      </c>
      <c r="B851" s="2" t="s">
        <v>1151</v>
      </c>
      <c r="C851">
        <f t="shared" si="117"/>
        <v>2022</v>
      </c>
      <c r="D851" s="2" t="s">
        <v>14</v>
      </c>
      <c r="E851" s="3" t="s">
        <v>15</v>
      </c>
      <c r="F851" t="str">
        <f t="shared" si="118"/>
        <v>73</v>
      </c>
      <c r="G851" s="2" t="s">
        <v>1152</v>
      </c>
      <c r="H851" t="str">
        <f t="shared" si="119"/>
        <v xml:space="preserve">NP-55 </v>
      </c>
      <c r="I851" t="str" cm="1">
        <f t="array" ref="I851">IFERROR(INDEX(_xlfn.TEXTSPLIT(E851," "),1), "")</f>
        <v>73239990</v>
      </c>
      <c r="J851" t="s">
        <v>2916</v>
      </c>
      <c r="K851" t="str" cm="1">
        <f t="array" ref="K851">IF(ISERROR(SEARCH("QTY:", G851)), IF(ISERROR(SEARCH("TOTAL ", G851)), Raw [1]Data!N851, TRIM(MID(G851, SEARCH("TOTAL ", G851)+6, SEARCH(" ", G851&amp;" ", SEARCH("TOTAL ", G851)+6) - SEARCH("TOTAL ", G851) - 6))), TRIM(MID(G851, SEARCH("QTY:", G851)+4, SEARCH(" ", G851, SEARCH("QTY:", G851)+4) - SEARCH("QTY:", G851) - 4)))</f>
        <v>151200</v>
      </c>
      <c r="M851" t="str">
        <f t="shared" si="120"/>
        <v>151200</v>
      </c>
      <c r="N851">
        <f t="shared" si="121"/>
        <v>0</v>
      </c>
      <c r="O851" t="str" cm="1">
        <f t="array" ref="O851">IF(ISERROR(SEARCH("USD ", G851)), Raw [1]Data!S851, TRIM(MID(G851, SEARCH("USD ", G851)+4, SEARCH(" ", G851&amp;" ", SEARCH("USD ", G851)+4) - SEARCH("USD ", G851) - 4)))</f>
        <v>0.3014</v>
      </c>
      <c r="P851">
        <f t="shared" si="122"/>
        <v>45571.68</v>
      </c>
      <c r="Q851" t="e" cm="1">
        <f t="array" ref="Q851">Raw [1]Data!P851</f>
        <v>#NAME?</v>
      </c>
      <c r="R851" t="e" cm="1">
        <f t="array" ref="R851">Raw [1]Data!Q851</f>
        <v>#NAME?</v>
      </c>
      <c r="S851" t="e" cm="1">
        <f t="array" ref="S851">Raw [1]Data!T851</f>
        <v>#NAME?</v>
      </c>
      <c r="T851" t="e">
        <f t="shared" si="123"/>
        <v>#NAME?</v>
      </c>
      <c r="U851" t="e">
        <f t="shared" si="124"/>
        <v>#NAME?</v>
      </c>
      <c r="V851" t="str">
        <f t="shared" si="125"/>
        <v>Other</v>
      </c>
    </row>
    <row r="852" spans="1:22">
      <c r="A852" s="5" t="s">
        <v>12</v>
      </c>
      <c r="B852" s="2" t="s">
        <v>1153</v>
      </c>
      <c r="C852">
        <f t="shared" si="117"/>
        <v>2022</v>
      </c>
      <c r="D852" s="2" t="s">
        <v>14</v>
      </c>
      <c r="E852" s="3" t="s">
        <v>15</v>
      </c>
      <c r="F852" t="str">
        <f t="shared" si="118"/>
        <v>73</v>
      </c>
      <c r="G852" s="2" t="s">
        <v>1154</v>
      </c>
      <c r="H852" t="str">
        <f t="shared" si="119"/>
        <v xml:space="preserve">STAINLESS </v>
      </c>
      <c r="I852" t="str" cm="1">
        <f t="array" ref="I852">IFERROR(INDEX(_xlfn.TEXTSPLIT(E852," "),1), "")</f>
        <v>73239990</v>
      </c>
      <c r="J852" t="s">
        <v>2864</v>
      </c>
      <c r="K852" t="e" cm="1">
        <f t="array" ref="K852">IF(ISERROR(SEARCH("QTY:", G852)), IF(ISERROR(SEARCH("TOTAL ", G852)), Raw [1]Data!N852, TRIM(MID(G852, SEARCH("TOTAL ", G852)+6, SEARCH(" ", G852&amp;" ", SEARCH("TOTAL ", G852)+6) - SEARCH("TOTAL ", G852) - 6))), TRIM(MID(G852, SEARCH("QTY:", G852)+4, SEARCH(" ", G852, SEARCH("QTY:", G852)+4) - SEARCH("QTY:", G852) - 4)))</f>
        <v>#NAME?</v>
      </c>
      <c r="M852" t="e">
        <f t="shared" si="120"/>
        <v>#NAME?</v>
      </c>
      <c r="N852">
        <f t="shared" si="121"/>
        <v>0</v>
      </c>
      <c r="O852" t="e" cm="1">
        <f t="array" ref="O852">IF(ISERROR(SEARCH("USD ", G852)), Raw [1]Data!S852, TRIM(MID(G852, SEARCH("USD ", G852)+4, SEARCH(" ", G852&amp;" ", SEARCH("USD ", G852)+4) - SEARCH("USD ", G852) - 4)))</f>
        <v>#NAME?</v>
      </c>
      <c r="P852" t="e">
        <f t="shared" si="122"/>
        <v>#NAME?</v>
      </c>
      <c r="Q852" t="e" cm="1">
        <f t="array" ref="Q852">Raw [1]Data!P852</f>
        <v>#NAME?</v>
      </c>
      <c r="R852" t="e" cm="1">
        <f t="array" ref="R852">Raw [1]Data!Q852</f>
        <v>#NAME?</v>
      </c>
      <c r="S852" t="e" cm="1">
        <f t="array" ref="S852">Raw [1]Data!T852</f>
        <v>#NAME?</v>
      </c>
      <c r="T852" t="e">
        <f t="shared" si="123"/>
        <v>#NAME?</v>
      </c>
      <c r="U852" t="e">
        <f t="shared" si="124"/>
        <v>#NAME?</v>
      </c>
      <c r="V852" t="str">
        <f t="shared" si="125"/>
        <v>Other</v>
      </c>
    </row>
    <row r="853" spans="1:22">
      <c r="A853" s="5" t="s">
        <v>12</v>
      </c>
      <c r="B853" s="2" t="s">
        <v>1153</v>
      </c>
      <c r="C853">
        <f t="shared" si="117"/>
        <v>2022</v>
      </c>
      <c r="D853" s="2" t="s">
        <v>14</v>
      </c>
      <c r="E853" s="3" t="s">
        <v>15</v>
      </c>
      <c r="F853" t="str">
        <f t="shared" si="118"/>
        <v>73</v>
      </c>
      <c r="G853" s="2" t="s">
        <v>1155</v>
      </c>
      <c r="H853" t="str">
        <f t="shared" si="119"/>
        <v xml:space="preserve">STAINLESS </v>
      </c>
      <c r="I853" t="str" cm="1">
        <f t="array" ref="I853">IFERROR(INDEX(_xlfn.TEXTSPLIT(E853," "),1), "")</f>
        <v>73239990</v>
      </c>
      <c r="J853" t="s">
        <v>2863</v>
      </c>
      <c r="K853" t="e" cm="1">
        <f t="array" ref="K853">IF(ISERROR(SEARCH("QTY:", G853)), IF(ISERROR(SEARCH("TOTAL ", G853)), Raw [1]Data!N853, TRIM(MID(G853, SEARCH("TOTAL ", G853)+6, SEARCH(" ", G853&amp;" ", SEARCH("TOTAL ", G853)+6) - SEARCH("TOTAL ", G853) - 6))), TRIM(MID(G853, SEARCH("QTY:", G853)+4, SEARCH(" ", G853, SEARCH("QTY:", G853)+4) - SEARCH("QTY:", G853) - 4)))</f>
        <v>#NAME?</v>
      </c>
      <c r="M853" t="e">
        <f t="shared" si="120"/>
        <v>#NAME?</v>
      </c>
      <c r="N853">
        <f t="shared" si="121"/>
        <v>0</v>
      </c>
      <c r="O853" t="e" cm="1">
        <f t="array" ref="O853">IF(ISERROR(SEARCH("USD ", G853)), Raw [1]Data!S853, TRIM(MID(G853, SEARCH("USD ", G853)+4, SEARCH(" ", G853&amp;" ", SEARCH("USD ", G853)+4) - SEARCH("USD ", G853) - 4)))</f>
        <v>#NAME?</v>
      </c>
      <c r="P853" t="e">
        <f t="shared" si="122"/>
        <v>#NAME?</v>
      </c>
      <c r="Q853" t="e" cm="1">
        <f t="array" ref="Q853">Raw [1]Data!P853</f>
        <v>#NAME?</v>
      </c>
      <c r="R853" t="e" cm="1">
        <f t="array" ref="R853">Raw [1]Data!Q853</f>
        <v>#NAME?</v>
      </c>
      <c r="S853" t="e" cm="1">
        <f t="array" ref="S853">Raw [1]Data!T853</f>
        <v>#NAME?</v>
      </c>
      <c r="T853" t="e">
        <f t="shared" si="123"/>
        <v>#NAME?</v>
      </c>
      <c r="U853" t="e">
        <f t="shared" si="124"/>
        <v>#NAME?</v>
      </c>
      <c r="V853" t="str">
        <f t="shared" si="125"/>
        <v>Other</v>
      </c>
    </row>
    <row r="854" spans="1:22">
      <c r="A854" s="5" t="s">
        <v>12</v>
      </c>
      <c r="B854" s="2" t="s">
        <v>1153</v>
      </c>
      <c r="C854">
        <f t="shared" si="117"/>
        <v>2022</v>
      </c>
      <c r="D854" s="2" t="s">
        <v>14</v>
      </c>
      <c r="E854" s="3" t="s">
        <v>15</v>
      </c>
      <c r="F854" t="str">
        <f t="shared" si="118"/>
        <v>73</v>
      </c>
      <c r="G854" s="2" t="s">
        <v>1156</v>
      </c>
      <c r="H854" t="str">
        <f t="shared" si="119"/>
        <v xml:space="preserve">STAINLESS </v>
      </c>
      <c r="I854" t="str" cm="1">
        <f t="array" ref="I854">IFERROR(INDEX(_xlfn.TEXTSPLIT(E854," "),1), "")</f>
        <v>73239990</v>
      </c>
      <c r="J854" t="s">
        <v>2862</v>
      </c>
      <c r="K854" t="e" cm="1">
        <f t="array" ref="K854">IF(ISERROR(SEARCH("QTY:", G854)), IF(ISERROR(SEARCH("TOTAL ", G854)), Raw [1]Data!N854, TRIM(MID(G854, SEARCH("TOTAL ", G854)+6, SEARCH(" ", G854&amp;" ", SEARCH("TOTAL ", G854)+6) - SEARCH("TOTAL ", G854) - 6))), TRIM(MID(G854, SEARCH("QTY:", G854)+4, SEARCH(" ", G854, SEARCH("QTY:", G854)+4) - SEARCH("QTY:", G854) - 4)))</f>
        <v>#NAME?</v>
      </c>
      <c r="M854" t="e">
        <f t="shared" si="120"/>
        <v>#NAME?</v>
      </c>
      <c r="N854">
        <f t="shared" si="121"/>
        <v>0</v>
      </c>
      <c r="O854" t="e" cm="1">
        <f t="array" ref="O854">IF(ISERROR(SEARCH("USD ", G854)), Raw [1]Data!S854, TRIM(MID(G854, SEARCH("USD ", G854)+4, SEARCH(" ", G854&amp;" ", SEARCH("USD ", G854)+4) - SEARCH("USD ", G854) - 4)))</f>
        <v>#NAME?</v>
      </c>
      <c r="P854" t="e">
        <f t="shared" si="122"/>
        <v>#NAME?</v>
      </c>
      <c r="Q854" t="e" cm="1">
        <f t="array" ref="Q854">Raw [1]Data!P854</f>
        <v>#NAME?</v>
      </c>
      <c r="R854" t="e" cm="1">
        <f t="array" ref="R854">Raw [1]Data!Q854</f>
        <v>#NAME?</v>
      </c>
      <c r="S854" t="e" cm="1">
        <f t="array" ref="S854">Raw [1]Data!T854</f>
        <v>#NAME?</v>
      </c>
      <c r="T854" t="e">
        <f t="shared" si="123"/>
        <v>#NAME?</v>
      </c>
      <c r="U854" t="e">
        <f t="shared" si="124"/>
        <v>#NAME?</v>
      </c>
      <c r="V854" t="str">
        <f t="shared" si="125"/>
        <v>Other</v>
      </c>
    </row>
    <row r="855" spans="1:22">
      <c r="A855" s="5" t="s">
        <v>12</v>
      </c>
      <c r="B855" s="2" t="s">
        <v>1157</v>
      </c>
      <c r="C855">
        <f t="shared" si="117"/>
        <v>2022</v>
      </c>
      <c r="D855" s="2" t="s">
        <v>14</v>
      </c>
      <c r="E855" s="3" t="s">
        <v>15</v>
      </c>
      <c r="F855" t="str">
        <f t="shared" si="118"/>
        <v>73</v>
      </c>
      <c r="G855" s="2" t="s">
        <v>1158</v>
      </c>
      <c r="H855" t="str">
        <f t="shared" si="119"/>
        <v xml:space="preserve">KWP-1000B </v>
      </c>
      <c r="I855" t="str" cm="1">
        <f t="array" ref="I855">IFERROR(INDEX(_xlfn.TEXTSPLIT(E855," "),1), "")</f>
        <v>73239990</v>
      </c>
      <c r="J855" t="s">
        <v>2781</v>
      </c>
      <c r="K855" t="e" cm="1">
        <f t="array" ref="K855">IF(ISERROR(SEARCH("QTY:", G855)), IF(ISERROR(SEARCH("TOTAL ", G855)), Raw [1]Data!N855, TRIM(MID(G855, SEARCH("TOTAL ", G855)+6, SEARCH(" ", G855&amp;" ", SEARCH("TOTAL ", G855)+6) - SEARCH("TOTAL ", G855) - 6))), TRIM(MID(G855, SEARCH("QTY:", G855)+4, SEARCH(" ", G855, SEARCH("QTY:", G855)+4) - SEARCH("QTY:", G855) - 4)))</f>
        <v>#NAME?</v>
      </c>
      <c r="M855" t="e">
        <f t="shared" si="120"/>
        <v>#NAME?</v>
      </c>
      <c r="N855">
        <f t="shared" si="121"/>
        <v>0</v>
      </c>
      <c r="O855" t="e" cm="1">
        <f t="array" ref="O855">IF(ISERROR(SEARCH("USD ", G855)), Raw [1]Data!S855, TRIM(MID(G855, SEARCH("USD ", G855)+4, SEARCH(" ", G855&amp;" ", SEARCH("USD ", G855)+4) - SEARCH("USD ", G855) - 4)))</f>
        <v>#NAME?</v>
      </c>
      <c r="P855" t="e">
        <f t="shared" si="122"/>
        <v>#NAME?</v>
      </c>
      <c r="Q855" t="e" cm="1">
        <f t="array" ref="Q855">Raw [1]Data!P855</f>
        <v>#NAME?</v>
      </c>
      <c r="R855" t="e" cm="1">
        <f t="array" ref="R855">Raw [1]Data!Q855</f>
        <v>#NAME?</v>
      </c>
      <c r="S855" t="e" cm="1">
        <f t="array" ref="S855">Raw [1]Data!T855</f>
        <v>#NAME?</v>
      </c>
      <c r="T855" t="e">
        <f t="shared" si="123"/>
        <v>#NAME?</v>
      </c>
      <c r="U855" t="e">
        <f t="shared" si="124"/>
        <v>#NAME?</v>
      </c>
      <c r="V855" t="str">
        <f t="shared" si="125"/>
        <v>Other</v>
      </c>
    </row>
    <row r="856" spans="1:22">
      <c r="A856" s="5" t="s">
        <v>12</v>
      </c>
      <c r="B856" s="2" t="s">
        <v>1157</v>
      </c>
      <c r="C856">
        <f t="shared" si="117"/>
        <v>2022</v>
      </c>
      <c r="D856" s="2" t="s">
        <v>14</v>
      </c>
      <c r="E856" s="3" t="s">
        <v>15</v>
      </c>
      <c r="F856" t="str">
        <f t="shared" si="118"/>
        <v>73</v>
      </c>
      <c r="G856" s="2" t="s">
        <v>1159</v>
      </c>
      <c r="H856" t="str">
        <f t="shared" si="119"/>
        <v xml:space="preserve">HOUSEHOLD </v>
      </c>
      <c r="I856" t="str" cm="1">
        <f t="array" ref="I856">IFERROR(INDEX(_xlfn.TEXTSPLIT(E856," "),1), "")</f>
        <v>73239990</v>
      </c>
      <c r="J856" t="s">
        <v>2941</v>
      </c>
      <c r="K856" t="str" cm="1">
        <f t="array" ref="K856">IF(ISERROR(SEARCH("QTY:", G856)), IF(ISERROR(SEARCH("TOTAL ", G856)), Raw [1]Data!N856, TRIM(MID(G856, SEARCH("TOTAL ", G856)+6, SEARCH(" ", G856&amp;" ", SEARCH("TOTAL ", G856)+6) - SEARCH("TOTAL ", G856) - 6))), TRIM(MID(G856, SEARCH("QTY:", G856)+4, SEARCH(" ", G856, SEARCH("QTY:", G856)+4) - SEARCH("QTY:", G856) - 4)))</f>
        <v>165600</v>
      </c>
      <c r="M856" t="str">
        <f t="shared" si="120"/>
        <v>165600</v>
      </c>
      <c r="N856">
        <f t="shared" si="121"/>
        <v>0</v>
      </c>
      <c r="O856" t="str" cm="1">
        <f t="array" ref="O856">IF(ISERROR(SEARCH("USD ", G856)), Raw [1]Data!S856, TRIM(MID(G856, SEARCH("USD ", G856)+4, SEARCH(" ", G856&amp;" ", SEARCH("USD ", G856)+4) - SEARCH("USD ", G856) - 4)))</f>
        <v>0.436</v>
      </c>
      <c r="P856">
        <f t="shared" si="122"/>
        <v>72201.600000000006</v>
      </c>
      <c r="Q856" t="e" cm="1">
        <f t="array" ref="Q856">Raw [1]Data!P856</f>
        <v>#NAME?</v>
      </c>
      <c r="R856" t="e" cm="1">
        <f t="array" ref="R856">Raw [1]Data!Q856</f>
        <v>#NAME?</v>
      </c>
      <c r="S856" t="e" cm="1">
        <f t="array" ref="S856">Raw [1]Data!T856</f>
        <v>#NAME?</v>
      </c>
      <c r="T856" t="e">
        <f t="shared" si="123"/>
        <v>#NAME?</v>
      </c>
      <c r="U856" t="e">
        <f t="shared" si="124"/>
        <v>#NAME?</v>
      </c>
      <c r="V856" t="str">
        <f t="shared" si="125"/>
        <v>Other</v>
      </c>
    </row>
    <row r="857" spans="1:22">
      <c r="A857" s="5" t="s">
        <v>12</v>
      </c>
      <c r="B857" s="2" t="s">
        <v>1157</v>
      </c>
      <c r="C857">
        <f t="shared" si="117"/>
        <v>2022</v>
      </c>
      <c r="D857" s="2" t="s">
        <v>14</v>
      </c>
      <c r="E857" s="3" t="s">
        <v>15</v>
      </c>
      <c r="F857" t="str">
        <f t="shared" si="118"/>
        <v>73</v>
      </c>
      <c r="G857" s="2" t="s">
        <v>1160</v>
      </c>
      <c r="H857" t="str">
        <f t="shared" si="119"/>
        <v xml:space="preserve">NP-55 </v>
      </c>
      <c r="I857" t="str" cm="1">
        <f t="array" ref="I857">IFERROR(INDEX(_xlfn.TEXTSPLIT(E857," "),1), "")</f>
        <v>73239990</v>
      </c>
      <c r="J857" t="s">
        <v>2895</v>
      </c>
      <c r="K857" t="str" cm="1">
        <f t="array" ref="K857">IF(ISERROR(SEARCH("QTY:", G857)), IF(ISERROR(SEARCH("TOTAL ", G857)), Raw [1]Data!N857, TRIM(MID(G857, SEARCH("TOTAL ", G857)+6, SEARCH(" ", G857&amp;" ", SEARCH("TOTAL ", G857)+6) - SEARCH("TOTAL ", G857) - 6))), TRIM(MID(G857, SEARCH("QTY:", G857)+4, SEARCH(" ", G857, SEARCH("QTY:", G857)+4) - SEARCH("QTY:", G857) - 4)))</f>
        <v>100800</v>
      </c>
      <c r="M857" t="str">
        <f t="shared" si="120"/>
        <v>100800</v>
      </c>
      <c r="N857">
        <f t="shared" si="121"/>
        <v>0</v>
      </c>
      <c r="O857" t="str" cm="1">
        <f t="array" ref="O857">IF(ISERROR(SEARCH("USD ", G857)), Raw [1]Data!S857, TRIM(MID(G857, SEARCH("USD ", G857)+4, SEARCH(" ", G857&amp;" ", SEARCH("USD ", G857)+4) - SEARCH("USD ", G857) - 4)))</f>
        <v>0.3032</v>
      </c>
      <c r="P857">
        <f t="shared" si="122"/>
        <v>30562.560000000001</v>
      </c>
      <c r="Q857" t="e" cm="1">
        <f t="array" ref="Q857">Raw [1]Data!P857</f>
        <v>#NAME?</v>
      </c>
      <c r="R857" t="e" cm="1">
        <f t="array" ref="R857">Raw [1]Data!Q857</f>
        <v>#NAME?</v>
      </c>
      <c r="S857" t="e" cm="1">
        <f t="array" ref="S857">Raw [1]Data!T857</f>
        <v>#NAME?</v>
      </c>
      <c r="T857" t="e">
        <f t="shared" si="123"/>
        <v>#NAME?</v>
      </c>
      <c r="U857" t="e">
        <f t="shared" si="124"/>
        <v>#NAME?</v>
      </c>
      <c r="V857" t="str">
        <f t="shared" si="125"/>
        <v>Other</v>
      </c>
    </row>
    <row r="858" spans="1:22">
      <c r="A858" s="5" t="s">
        <v>12</v>
      </c>
      <c r="B858" s="2" t="s">
        <v>1157</v>
      </c>
      <c r="C858">
        <f t="shared" si="117"/>
        <v>2022</v>
      </c>
      <c r="D858" s="2" t="s">
        <v>14</v>
      </c>
      <c r="E858" s="3" t="s">
        <v>15</v>
      </c>
      <c r="F858" t="str">
        <f t="shared" si="118"/>
        <v>73</v>
      </c>
      <c r="G858" s="2" t="s">
        <v>1161</v>
      </c>
      <c r="H858" t="str">
        <f t="shared" si="119"/>
        <v xml:space="preserve">AM-217 </v>
      </c>
      <c r="I858" t="str" cm="1">
        <f t="array" ref="I858">IFERROR(INDEX(_xlfn.TEXTSPLIT(E858," "),1), "")</f>
        <v>73239990</v>
      </c>
      <c r="J858" t="s">
        <v>2835</v>
      </c>
      <c r="K858" t="str" cm="1">
        <f t="array" ref="K858">IF(ISERROR(SEARCH("QTY:", G858)), IF(ISERROR(SEARCH("TOTAL ", G858)), Raw [1]Data!N858, TRIM(MID(G858, SEARCH("TOTAL ", G858)+6, SEARCH(" ", G858&amp;" ", SEARCH("TOTAL ", G858)+6) - SEARCH("TOTAL ", G858) - 6))), TRIM(MID(G858, SEARCH("QTY:", G858)+4, SEARCH(" ", G858, SEARCH("QTY:", G858)+4) - SEARCH("QTY:", G858) - 4)))</f>
        <v>10200</v>
      </c>
      <c r="M858" t="str">
        <f t="shared" si="120"/>
        <v>10200</v>
      </c>
      <c r="N858">
        <f t="shared" si="121"/>
        <v>0</v>
      </c>
      <c r="O858" t="str" cm="1">
        <f t="array" ref="O858">IF(ISERROR(SEARCH("USD ", G858)), Raw [1]Data!S858, TRIM(MID(G858, SEARCH("USD ", G858)+4, SEARCH(" ", G858&amp;" ", SEARCH("USD ", G858)+4) - SEARCH("USD ", G858) - 4)))</f>
        <v>2.0408</v>
      </c>
      <c r="P858">
        <f t="shared" si="122"/>
        <v>20816.16</v>
      </c>
      <c r="Q858" t="e" cm="1">
        <f t="array" ref="Q858">Raw [1]Data!P858</f>
        <v>#NAME?</v>
      </c>
      <c r="R858" t="e" cm="1">
        <f t="array" ref="R858">Raw [1]Data!Q858</f>
        <v>#NAME?</v>
      </c>
      <c r="S858" t="e" cm="1">
        <f t="array" ref="S858">Raw [1]Data!T858</f>
        <v>#NAME?</v>
      </c>
      <c r="T858" t="e">
        <f t="shared" si="123"/>
        <v>#NAME?</v>
      </c>
      <c r="U858" t="e">
        <f t="shared" si="124"/>
        <v>#NAME?</v>
      </c>
      <c r="V858" t="str">
        <f t="shared" si="125"/>
        <v>Other</v>
      </c>
    </row>
    <row r="859" spans="1:22">
      <c r="A859" s="5" t="s">
        <v>12</v>
      </c>
      <c r="B859" s="2" t="s">
        <v>1162</v>
      </c>
      <c r="C859">
        <f t="shared" si="117"/>
        <v>2022</v>
      </c>
      <c r="D859" s="2" t="s">
        <v>14</v>
      </c>
      <c r="E859" s="3" t="s">
        <v>15</v>
      </c>
      <c r="F859" t="str">
        <f t="shared" si="118"/>
        <v>73</v>
      </c>
      <c r="G859" s="2" t="s">
        <v>1163</v>
      </c>
      <c r="H859" t="str">
        <f t="shared" si="119"/>
        <v xml:space="preserve">STAINLESS </v>
      </c>
      <c r="I859" t="str" cm="1">
        <f t="array" ref="I859">IFERROR(INDEX(_xlfn.TEXTSPLIT(E859," "),1), "")</f>
        <v>73239990</v>
      </c>
      <c r="J859" t="s">
        <v>2835</v>
      </c>
      <c r="K859" t="e" cm="1">
        <f t="array" ref="K859">IF(ISERROR(SEARCH("QTY:", G859)), IF(ISERROR(SEARCH("TOTAL ", G859)), Raw [1]Data!N859, TRIM(MID(G859, SEARCH("TOTAL ", G859)+6, SEARCH(" ", G859&amp;" ", SEARCH("TOTAL ", G859)+6) - SEARCH("TOTAL ", G859) - 6))), TRIM(MID(G859, SEARCH("QTY:", G859)+4, SEARCH(" ", G859, SEARCH("QTY:", G859)+4) - SEARCH("QTY:", G859) - 4)))</f>
        <v>#NAME?</v>
      </c>
      <c r="M859" t="e">
        <f t="shared" si="120"/>
        <v>#NAME?</v>
      </c>
      <c r="N859">
        <f t="shared" si="121"/>
        <v>0</v>
      </c>
      <c r="O859" t="e" cm="1">
        <f t="array" ref="O859">IF(ISERROR(SEARCH("USD ", G859)), Raw [1]Data!S859, TRIM(MID(G859, SEARCH("USD ", G859)+4, SEARCH(" ", G859&amp;" ", SEARCH("USD ", G859)+4) - SEARCH("USD ", G859) - 4)))</f>
        <v>#NAME?</v>
      </c>
      <c r="P859" t="e">
        <f t="shared" si="122"/>
        <v>#NAME?</v>
      </c>
      <c r="Q859" t="e" cm="1">
        <f t="array" ref="Q859">Raw [1]Data!P859</f>
        <v>#NAME?</v>
      </c>
      <c r="R859" t="e" cm="1">
        <f t="array" ref="R859">Raw [1]Data!Q859</f>
        <v>#NAME?</v>
      </c>
      <c r="S859" t="e" cm="1">
        <f t="array" ref="S859">Raw [1]Data!T859</f>
        <v>#NAME?</v>
      </c>
      <c r="T859" t="e">
        <f t="shared" si="123"/>
        <v>#NAME?</v>
      </c>
      <c r="U859" t="e">
        <f t="shared" si="124"/>
        <v>#NAME?</v>
      </c>
      <c r="V859" t="str">
        <f t="shared" si="125"/>
        <v>Other</v>
      </c>
    </row>
    <row r="860" spans="1:22">
      <c r="A860" s="5" t="s">
        <v>12</v>
      </c>
      <c r="B860" s="2" t="s">
        <v>1162</v>
      </c>
      <c r="C860">
        <f t="shared" si="117"/>
        <v>2022</v>
      </c>
      <c r="D860" s="2" t="s">
        <v>14</v>
      </c>
      <c r="E860" s="3" t="s">
        <v>15</v>
      </c>
      <c r="F860" t="str">
        <f t="shared" si="118"/>
        <v>73</v>
      </c>
      <c r="G860" s="2" t="s">
        <v>1164</v>
      </c>
      <c r="H860" t="str">
        <f t="shared" si="119"/>
        <v xml:space="preserve">STAINLESS </v>
      </c>
      <c r="I860" t="str" cm="1">
        <f t="array" ref="I860">IFERROR(INDEX(_xlfn.TEXTSPLIT(E860," "),1), "")</f>
        <v>73239990</v>
      </c>
      <c r="J860" t="s">
        <v>2864</v>
      </c>
      <c r="K860" t="e" cm="1">
        <f t="array" ref="K860">IF(ISERROR(SEARCH("QTY:", G860)), IF(ISERROR(SEARCH("TOTAL ", G860)), Raw [1]Data!N860, TRIM(MID(G860, SEARCH("TOTAL ", G860)+6, SEARCH(" ", G860&amp;" ", SEARCH("TOTAL ", G860)+6) - SEARCH("TOTAL ", G860) - 6))), TRIM(MID(G860, SEARCH("QTY:", G860)+4, SEARCH(" ", G860, SEARCH("QTY:", G860)+4) - SEARCH("QTY:", G860) - 4)))</f>
        <v>#NAME?</v>
      </c>
      <c r="M860" t="e">
        <f t="shared" si="120"/>
        <v>#NAME?</v>
      </c>
      <c r="N860">
        <f t="shared" si="121"/>
        <v>0</v>
      </c>
      <c r="O860" t="e" cm="1">
        <f t="array" ref="O860">IF(ISERROR(SEARCH("USD ", G860)), Raw [1]Data!S860, TRIM(MID(G860, SEARCH("USD ", G860)+4, SEARCH(" ", G860&amp;" ", SEARCH("USD ", G860)+4) - SEARCH("USD ", G860) - 4)))</f>
        <v>#NAME?</v>
      </c>
      <c r="P860" t="e">
        <f t="shared" si="122"/>
        <v>#NAME?</v>
      </c>
      <c r="Q860" t="e" cm="1">
        <f t="array" ref="Q860">Raw [1]Data!P860</f>
        <v>#NAME?</v>
      </c>
      <c r="R860" t="e" cm="1">
        <f t="array" ref="R860">Raw [1]Data!Q860</f>
        <v>#NAME?</v>
      </c>
      <c r="S860" t="e" cm="1">
        <f t="array" ref="S860">Raw [1]Data!T860</f>
        <v>#NAME?</v>
      </c>
      <c r="T860" t="e">
        <f t="shared" si="123"/>
        <v>#NAME?</v>
      </c>
      <c r="U860" t="e">
        <f t="shared" si="124"/>
        <v>#NAME?</v>
      </c>
      <c r="V860" t="str">
        <f t="shared" si="125"/>
        <v>Other</v>
      </c>
    </row>
    <row r="861" spans="1:22">
      <c r="A861" s="5" t="s">
        <v>12</v>
      </c>
      <c r="B861" s="2" t="s">
        <v>1162</v>
      </c>
      <c r="C861">
        <f t="shared" si="117"/>
        <v>2022</v>
      </c>
      <c r="D861" s="2" t="s">
        <v>14</v>
      </c>
      <c r="E861" s="3" t="s">
        <v>15</v>
      </c>
      <c r="F861" t="str">
        <f t="shared" si="118"/>
        <v>73</v>
      </c>
      <c r="G861" s="2" t="s">
        <v>1165</v>
      </c>
      <c r="H861" t="str">
        <f t="shared" si="119"/>
        <v xml:space="preserve">STAINLESS </v>
      </c>
      <c r="I861" t="str" cm="1">
        <f t="array" ref="I861">IFERROR(INDEX(_xlfn.TEXTSPLIT(E861," "),1), "")</f>
        <v>73239990</v>
      </c>
      <c r="J861" t="s">
        <v>2863</v>
      </c>
      <c r="K861" t="e" cm="1">
        <f t="array" ref="K861">IF(ISERROR(SEARCH("QTY:", G861)), IF(ISERROR(SEARCH("TOTAL ", G861)), Raw [1]Data!N861, TRIM(MID(G861, SEARCH("TOTAL ", G861)+6, SEARCH(" ", G861&amp;" ", SEARCH("TOTAL ", G861)+6) - SEARCH("TOTAL ", G861) - 6))), TRIM(MID(G861, SEARCH("QTY:", G861)+4, SEARCH(" ", G861, SEARCH("QTY:", G861)+4) - SEARCH("QTY:", G861) - 4)))</f>
        <v>#NAME?</v>
      </c>
      <c r="M861" t="e">
        <f t="shared" si="120"/>
        <v>#NAME?</v>
      </c>
      <c r="N861">
        <f t="shared" si="121"/>
        <v>0</v>
      </c>
      <c r="O861" t="e" cm="1">
        <f t="array" ref="O861">IF(ISERROR(SEARCH("USD ", G861)), Raw [1]Data!S861, TRIM(MID(G861, SEARCH("USD ", G861)+4, SEARCH(" ", G861&amp;" ", SEARCH("USD ", G861)+4) - SEARCH("USD ", G861) - 4)))</f>
        <v>#NAME?</v>
      </c>
      <c r="P861" t="e">
        <f t="shared" si="122"/>
        <v>#NAME?</v>
      </c>
      <c r="Q861" t="e" cm="1">
        <f t="array" ref="Q861">Raw [1]Data!P861</f>
        <v>#NAME?</v>
      </c>
      <c r="R861" t="e" cm="1">
        <f t="array" ref="R861">Raw [1]Data!Q861</f>
        <v>#NAME?</v>
      </c>
      <c r="S861" t="e" cm="1">
        <f t="array" ref="S861">Raw [1]Data!T861</f>
        <v>#NAME?</v>
      </c>
      <c r="T861" t="e">
        <f t="shared" si="123"/>
        <v>#NAME?</v>
      </c>
      <c r="U861" t="e">
        <f t="shared" si="124"/>
        <v>#NAME?</v>
      </c>
      <c r="V861" t="str">
        <f t="shared" si="125"/>
        <v>Other</v>
      </c>
    </row>
    <row r="862" spans="1:22">
      <c r="A862" s="5" t="s">
        <v>12</v>
      </c>
      <c r="B862" s="2" t="s">
        <v>1162</v>
      </c>
      <c r="C862">
        <f t="shared" si="117"/>
        <v>2022</v>
      </c>
      <c r="D862" s="2" t="s">
        <v>14</v>
      </c>
      <c r="E862" s="3" t="s">
        <v>15</v>
      </c>
      <c r="F862" t="str">
        <f t="shared" si="118"/>
        <v>73</v>
      </c>
      <c r="G862" s="2" t="s">
        <v>1166</v>
      </c>
      <c r="H862" t="str">
        <f t="shared" si="119"/>
        <v xml:space="preserve">KWB-600F </v>
      </c>
      <c r="I862" t="str" cm="1">
        <f t="array" ref="I862">IFERROR(INDEX(_xlfn.TEXTSPLIT(E862," "),1), "")</f>
        <v>73239990</v>
      </c>
      <c r="J862" t="s">
        <v>2914</v>
      </c>
      <c r="K862" t="e" cm="1">
        <f t="array" ref="K862">IF(ISERROR(SEARCH("QTY:", G862)), IF(ISERROR(SEARCH("TOTAL ", G862)), Raw [1]Data!N862, TRIM(MID(G862, SEARCH("TOTAL ", G862)+6, SEARCH(" ", G862&amp;" ", SEARCH("TOTAL ", G862)+6) - SEARCH("TOTAL ", G862) - 6))), TRIM(MID(G862, SEARCH("QTY:", G862)+4, SEARCH(" ", G862, SEARCH("QTY:", G862)+4) - SEARCH("QTY:", G862) - 4)))</f>
        <v>#NAME?</v>
      </c>
      <c r="M862" t="e">
        <f t="shared" si="120"/>
        <v>#NAME?</v>
      </c>
      <c r="N862">
        <f t="shared" si="121"/>
        <v>0</v>
      </c>
      <c r="O862" t="str" cm="1">
        <f t="array" ref="O862">IF(ISERROR(SEARCH("USD ", G862)), Raw [1]Data!S862, TRIM(MID(G862, SEARCH("USD ", G862)+4, SEARCH(" ", G862&amp;" ", SEARCH("USD ", G862)+4) - SEARCH("USD ", G862) - 4)))</f>
        <v>1.00</v>
      </c>
      <c r="P862" t="e">
        <f t="shared" si="122"/>
        <v>#NAME?</v>
      </c>
      <c r="Q862" t="e" cm="1">
        <f t="array" ref="Q862">Raw [1]Data!P862</f>
        <v>#NAME?</v>
      </c>
      <c r="R862" t="e" cm="1">
        <f t="array" ref="R862">Raw [1]Data!Q862</f>
        <v>#NAME?</v>
      </c>
      <c r="S862" t="e" cm="1">
        <f t="array" ref="S862">Raw [1]Data!T862</f>
        <v>#NAME?</v>
      </c>
      <c r="T862" t="e">
        <f t="shared" si="123"/>
        <v>#NAME?</v>
      </c>
      <c r="U862" t="e">
        <f t="shared" si="124"/>
        <v>#NAME?</v>
      </c>
      <c r="V862" t="str">
        <f t="shared" si="125"/>
        <v>Other</v>
      </c>
    </row>
    <row r="863" spans="1:22">
      <c r="A863" s="5" t="s">
        <v>12</v>
      </c>
      <c r="B863" s="2" t="s">
        <v>1167</v>
      </c>
      <c r="C863">
        <f t="shared" si="117"/>
        <v>2022</v>
      </c>
      <c r="D863" s="2" t="s">
        <v>14</v>
      </c>
      <c r="E863" s="3" t="s">
        <v>15</v>
      </c>
      <c r="F863" t="str">
        <f t="shared" si="118"/>
        <v>73</v>
      </c>
      <c r="G863" s="2" t="s">
        <v>1168</v>
      </c>
      <c r="H863" t="str">
        <f t="shared" si="119"/>
        <v xml:space="preserve">STEEL </v>
      </c>
      <c r="I863" t="str" cm="1">
        <f t="array" ref="I863">IFERROR(INDEX(_xlfn.TEXTSPLIT(E863," "),1), "")</f>
        <v>73239990</v>
      </c>
      <c r="J863" t="s">
        <v>2835</v>
      </c>
      <c r="K863" t="str" cm="1">
        <f t="array" ref="K863">IF(ISERROR(SEARCH("QTY:", G863)), IF(ISERROR(SEARCH("TOTAL ", G863)), Raw [1]Data!N863, TRIM(MID(G863, SEARCH("TOTAL ", G863)+6, SEARCH(" ", G863&amp;" ", SEARCH("TOTAL ", G863)+6) - SEARCH("TOTAL ", G863) - 6))), TRIM(MID(G863, SEARCH("QTY:", G863)+4, SEARCH(" ", G863, SEARCH("QTY:", G863)+4) - SEARCH("QTY:", G863) - 4)))</f>
        <v>33,600</v>
      </c>
      <c r="M863" t="str">
        <f t="shared" si="120"/>
        <v>33,600</v>
      </c>
      <c r="N863">
        <f t="shared" si="121"/>
        <v>0</v>
      </c>
      <c r="O863" t="e" cm="1">
        <f t="array" ref="O863">IF(ISERROR(SEARCH("USD ", G863)), Raw [1]Data!S863, TRIM(MID(G863, SEARCH("USD ", G863)+4, SEARCH(" ", G863&amp;" ", SEARCH("USD ", G863)+4) - SEARCH("USD ", G863) - 4)))</f>
        <v>#NAME?</v>
      </c>
      <c r="P863" t="e">
        <f t="shared" si="122"/>
        <v>#NAME?</v>
      </c>
      <c r="Q863" t="e" cm="1">
        <f t="array" ref="Q863">Raw [1]Data!P863</f>
        <v>#NAME?</v>
      </c>
      <c r="R863" t="e" cm="1">
        <f t="array" ref="R863">Raw [1]Data!Q863</f>
        <v>#NAME?</v>
      </c>
      <c r="S863" t="e" cm="1">
        <f t="array" ref="S863">Raw [1]Data!T863</f>
        <v>#NAME?</v>
      </c>
      <c r="T863" t="e">
        <f t="shared" si="123"/>
        <v>#NAME?</v>
      </c>
      <c r="U863" t="e">
        <f t="shared" si="124"/>
        <v>#NAME?</v>
      </c>
      <c r="V863" t="str">
        <f t="shared" si="125"/>
        <v>Other</v>
      </c>
    </row>
    <row r="864" spans="1:22">
      <c r="A864" s="5" t="s">
        <v>12</v>
      </c>
      <c r="B864" s="2" t="s">
        <v>1167</v>
      </c>
      <c r="C864">
        <f t="shared" si="117"/>
        <v>2022</v>
      </c>
      <c r="D864" s="2" t="s">
        <v>14</v>
      </c>
      <c r="E864" s="3" t="s">
        <v>15</v>
      </c>
      <c r="F864" t="str">
        <f t="shared" si="118"/>
        <v>73</v>
      </c>
      <c r="G864" s="2" t="s">
        <v>1169</v>
      </c>
      <c r="H864" t="str">
        <f t="shared" si="119"/>
        <v xml:space="preserve">STEEL </v>
      </c>
      <c r="I864" t="str" cm="1">
        <f t="array" ref="I864">IFERROR(INDEX(_xlfn.TEXTSPLIT(E864," "),1), "")</f>
        <v>73239990</v>
      </c>
      <c r="J864" t="s">
        <v>2835</v>
      </c>
      <c r="K864" t="str" cm="1">
        <f t="array" ref="K864">IF(ISERROR(SEARCH("QTY:", G864)), IF(ISERROR(SEARCH("TOTAL ", G864)), Raw [1]Data!N864, TRIM(MID(G864, SEARCH("TOTAL ", G864)+6, SEARCH(" ", G864&amp;" ", SEARCH("TOTAL ", G864)+6) - SEARCH("TOTAL ", G864) - 6))), TRIM(MID(G864, SEARCH("QTY:", G864)+4, SEARCH(" ", G864, SEARCH("QTY:", G864)+4) - SEARCH("QTY:", G864) - 4)))</f>
        <v>25,680</v>
      </c>
      <c r="M864" t="str">
        <f t="shared" si="120"/>
        <v>25,680</v>
      </c>
      <c r="N864">
        <f t="shared" si="121"/>
        <v>0</v>
      </c>
      <c r="O864" t="e" cm="1">
        <f t="array" ref="O864">IF(ISERROR(SEARCH("USD ", G864)), Raw [1]Data!S864, TRIM(MID(G864, SEARCH("USD ", G864)+4, SEARCH(" ", G864&amp;" ", SEARCH("USD ", G864)+4) - SEARCH("USD ", G864) - 4)))</f>
        <v>#NAME?</v>
      </c>
      <c r="P864" t="e">
        <f t="shared" si="122"/>
        <v>#NAME?</v>
      </c>
      <c r="Q864" t="e" cm="1">
        <f t="array" ref="Q864">Raw [1]Data!P864</f>
        <v>#NAME?</v>
      </c>
      <c r="R864" t="e" cm="1">
        <f t="array" ref="R864">Raw [1]Data!Q864</f>
        <v>#NAME?</v>
      </c>
      <c r="S864" t="e" cm="1">
        <f t="array" ref="S864">Raw [1]Data!T864</f>
        <v>#NAME?</v>
      </c>
      <c r="T864" t="e">
        <f t="shared" si="123"/>
        <v>#NAME?</v>
      </c>
      <c r="U864" t="e">
        <f t="shared" si="124"/>
        <v>#NAME?</v>
      </c>
      <c r="V864" t="str">
        <f t="shared" si="125"/>
        <v>Other</v>
      </c>
    </row>
    <row r="865" spans="1:22">
      <c r="A865" s="5" t="s">
        <v>12</v>
      </c>
      <c r="B865" s="2" t="s">
        <v>1167</v>
      </c>
      <c r="C865">
        <f t="shared" si="117"/>
        <v>2022</v>
      </c>
      <c r="D865" s="2" t="s">
        <v>14</v>
      </c>
      <c r="E865" s="3" t="s">
        <v>15</v>
      </c>
      <c r="F865" t="str">
        <f t="shared" si="118"/>
        <v>73</v>
      </c>
      <c r="G865" s="2" t="s">
        <v>1170</v>
      </c>
      <c r="H865" t="str">
        <f t="shared" si="119"/>
        <v xml:space="preserve">STEEL </v>
      </c>
      <c r="I865" t="str" cm="1">
        <f t="array" ref="I865">IFERROR(INDEX(_xlfn.TEXTSPLIT(E865," "),1), "")</f>
        <v>73239990</v>
      </c>
      <c r="J865" t="s">
        <v>2835</v>
      </c>
      <c r="K865" t="str" cm="1">
        <f t="array" ref="K865">IF(ISERROR(SEARCH("QTY:", G865)), IF(ISERROR(SEARCH("TOTAL ", G865)), Raw [1]Data!N865, TRIM(MID(G865, SEARCH("TOTAL ", G865)+6, SEARCH(" ", G865&amp;" ", SEARCH("TOTAL ", G865)+6) - SEARCH("TOTAL ", G865) - 6))), TRIM(MID(G865, SEARCH("QTY:", G865)+4, SEARCH(" ", G865, SEARCH("QTY:", G865)+4) - SEARCH("QTY:", G865) - 4)))</f>
        <v>66,384</v>
      </c>
      <c r="M865" t="str">
        <f t="shared" si="120"/>
        <v>66,384</v>
      </c>
      <c r="N865">
        <f t="shared" si="121"/>
        <v>0</v>
      </c>
      <c r="O865" t="e" cm="1">
        <f t="array" ref="O865">IF(ISERROR(SEARCH("USD ", G865)), Raw [1]Data!S865, TRIM(MID(G865, SEARCH("USD ", G865)+4, SEARCH(" ", G865&amp;" ", SEARCH("USD ", G865)+4) - SEARCH("USD ", G865) - 4)))</f>
        <v>#NAME?</v>
      </c>
      <c r="P865" t="e">
        <f t="shared" si="122"/>
        <v>#NAME?</v>
      </c>
      <c r="Q865" t="e" cm="1">
        <f t="array" ref="Q865">Raw [1]Data!P865</f>
        <v>#NAME?</v>
      </c>
      <c r="R865" t="e" cm="1">
        <f t="array" ref="R865">Raw [1]Data!Q865</f>
        <v>#NAME?</v>
      </c>
      <c r="S865" t="e" cm="1">
        <f t="array" ref="S865">Raw [1]Data!T865</f>
        <v>#NAME?</v>
      </c>
      <c r="T865" t="e">
        <f t="shared" si="123"/>
        <v>#NAME?</v>
      </c>
      <c r="U865" t="e">
        <f t="shared" si="124"/>
        <v>#NAME?</v>
      </c>
      <c r="V865" t="str">
        <f t="shared" si="125"/>
        <v>Other</v>
      </c>
    </row>
    <row r="866" spans="1:22">
      <c r="A866" s="5" t="s">
        <v>12</v>
      </c>
      <c r="B866" s="2" t="s">
        <v>1167</v>
      </c>
      <c r="C866">
        <f t="shared" si="117"/>
        <v>2022</v>
      </c>
      <c r="D866" s="2" t="s">
        <v>14</v>
      </c>
      <c r="E866" s="3" t="s">
        <v>15</v>
      </c>
      <c r="F866" t="str">
        <f t="shared" si="118"/>
        <v>73</v>
      </c>
      <c r="G866" s="2" t="s">
        <v>1171</v>
      </c>
      <c r="H866" t="str">
        <f t="shared" si="119"/>
        <v xml:space="preserve">STEEL </v>
      </c>
      <c r="I866" t="str" cm="1">
        <f t="array" ref="I866">IFERROR(INDEX(_xlfn.TEXTSPLIT(E866," "),1), "")</f>
        <v>73239990</v>
      </c>
      <c r="J866" t="s">
        <v>2835</v>
      </c>
      <c r="K866" t="str" cm="1">
        <f t="array" ref="K866">IF(ISERROR(SEARCH("QTY:", G866)), IF(ISERROR(SEARCH("TOTAL ", G866)), Raw [1]Data!N866, TRIM(MID(G866, SEARCH("TOTAL ", G866)+6, SEARCH(" ", G866&amp;" ", SEARCH("TOTAL ", G866)+6) - SEARCH("TOTAL ", G866) - 6))), TRIM(MID(G866, SEARCH("QTY:", G866)+4, SEARCH(" ", G866, SEARCH("QTY:", G866)+4) - SEARCH("QTY:", G866) - 4)))</f>
        <v>35,280</v>
      </c>
      <c r="M866" t="str">
        <f t="shared" si="120"/>
        <v>35,280</v>
      </c>
      <c r="N866">
        <f t="shared" si="121"/>
        <v>0</v>
      </c>
      <c r="O866" t="e" cm="1">
        <f t="array" ref="O866">IF(ISERROR(SEARCH("USD ", G866)), Raw [1]Data!S866, TRIM(MID(G866, SEARCH("USD ", G866)+4, SEARCH(" ", G866&amp;" ", SEARCH("USD ", G866)+4) - SEARCH("USD ", G866) - 4)))</f>
        <v>#NAME?</v>
      </c>
      <c r="P866" t="e">
        <f t="shared" si="122"/>
        <v>#NAME?</v>
      </c>
      <c r="Q866" t="e" cm="1">
        <f t="array" ref="Q866">Raw [1]Data!P866</f>
        <v>#NAME?</v>
      </c>
      <c r="R866" t="e" cm="1">
        <f t="array" ref="R866">Raw [1]Data!Q866</f>
        <v>#NAME?</v>
      </c>
      <c r="S866" t="e" cm="1">
        <f t="array" ref="S866">Raw [1]Data!T866</f>
        <v>#NAME?</v>
      </c>
      <c r="T866" t="e">
        <f t="shared" si="123"/>
        <v>#NAME?</v>
      </c>
      <c r="U866" t="e">
        <f t="shared" si="124"/>
        <v>#NAME?</v>
      </c>
      <c r="V866" t="str">
        <f t="shared" si="125"/>
        <v>Other</v>
      </c>
    </row>
    <row r="867" spans="1:22">
      <c r="A867" s="5" t="s">
        <v>12</v>
      </c>
      <c r="B867" s="2" t="s">
        <v>1167</v>
      </c>
      <c r="C867">
        <f t="shared" si="117"/>
        <v>2022</v>
      </c>
      <c r="D867" s="2" t="s">
        <v>14</v>
      </c>
      <c r="E867" s="3" t="s">
        <v>15</v>
      </c>
      <c r="F867" t="str">
        <f t="shared" si="118"/>
        <v>73</v>
      </c>
      <c r="G867" s="2" t="s">
        <v>1172</v>
      </c>
      <c r="H867" t="str">
        <f t="shared" si="119"/>
        <v xml:space="preserve">STEEL </v>
      </c>
      <c r="I867" t="str" cm="1">
        <f t="array" ref="I867">IFERROR(INDEX(_xlfn.TEXTSPLIT(E867," "),1), "")</f>
        <v>73239990</v>
      </c>
      <c r="J867" t="s">
        <v>2835</v>
      </c>
      <c r="K867" t="str" cm="1">
        <f t="array" ref="K867">IF(ISERROR(SEARCH("QTY:", G867)), IF(ISERROR(SEARCH("TOTAL ", G867)), Raw [1]Data!N867, TRIM(MID(G867, SEARCH("TOTAL ", G867)+6, SEARCH(" ", G867&amp;" ", SEARCH("TOTAL ", G867)+6) - SEARCH("TOTAL ", G867) - 6))), TRIM(MID(G867, SEARCH("QTY:", G867)+4, SEARCH(" ", G867, SEARCH("QTY:", G867)+4) - SEARCH("QTY:", G867) - 4)))</f>
        <v>37,920</v>
      </c>
      <c r="M867" t="str">
        <f t="shared" si="120"/>
        <v>37,920</v>
      </c>
      <c r="N867">
        <f t="shared" si="121"/>
        <v>0</v>
      </c>
      <c r="O867" t="e" cm="1">
        <f t="array" ref="O867">IF(ISERROR(SEARCH("USD ", G867)), Raw [1]Data!S867, TRIM(MID(G867, SEARCH("USD ", G867)+4, SEARCH(" ", G867&amp;" ", SEARCH("USD ", G867)+4) - SEARCH("USD ", G867) - 4)))</f>
        <v>#NAME?</v>
      </c>
      <c r="P867" t="e">
        <f t="shared" si="122"/>
        <v>#NAME?</v>
      </c>
      <c r="Q867" t="e" cm="1">
        <f t="array" ref="Q867">Raw [1]Data!P867</f>
        <v>#NAME?</v>
      </c>
      <c r="R867" t="e" cm="1">
        <f t="array" ref="R867">Raw [1]Data!Q867</f>
        <v>#NAME?</v>
      </c>
      <c r="S867" t="e" cm="1">
        <f t="array" ref="S867">Raw [1]Data!T867</f>
        <v>#NAME?</v>
      </c>
      <c r="T867" t="e">
        <f t="shared" si="123"/>
        <v>#NAME?</v>
      </c>
      <c r="U867" t="e">
        <f t="shared" si="124"/>
        <v>#NAME?</v>
      </c>
      <c r="V867" t="str">
        <f t="shared" si="125"/>
        <v>Other</v>
      </c>
    </row>
    <row r="868" spans="1:22">
      <c r="A868" s="5" t="s">
        <v>12</v>
      </c>
      <c r="B868" s="2" t="s">
        <v>1167</v>
      </c>
      <c r="C868">
        <f t="shared" si="117"/>
        <v>2022</v>
      </c>
      <c r="D868" s="2" t="s">
        <v>14</v>
      </c>
      <c r="E868" s="3" t="s">
        <v>15</v>
      </c>
      <c r="F868" t="str">
        <f t="shared" si="118"/>
        <v>73</v>
      </c>
      <c r="G868" s="2" t="s">
        <v>1173</v>
      </c>
      <c r="H868" t="str">
        <f t="shared" si="119"/>
        <v xml:space="preserve">STEEL </v>
      </c>
      <c r="I868" t="str" cm="1">
        <f t="array" ref="I868">IFERROR(INDEX(_xlfn.TEXTSPLIT(E868," "),1), "")</f>
        <v>73239990</v>
      </c>
      <c r="J868" t="s">
        <v>2835</v>
      </c>
      <c r="K868" t="str" cm="1">
        <f t="array" ref="K868">IF(ISERROR(SEARCH("QTY:", G868)), IF(ISERROR(SEARCH("TOTAL ", G868)), Raw [1]Data!N868, TRIM(MID(G868, SEARCH("TOTAL ", G868)+6, SEARCH(" ", G868&amp;" ", SEARCH("TOTAL ", G868)+6) - SEARCH("TOTAL ", G868) - 6))), TRIM(MID(G868, SEARCH("QTY:", G868)+4, SEARCH(" ", G868, SEARCH("QTY:", G868)+4) - SEARCH("QTY:", G868) - 4)))</f>
        <v>51000</v>
      </c>
      <c r="M868" t="str">
        <f t="shared" si="120"/>
        <v>51000</v>
      </c>
      <c r="N868">
        <f t="shared" si="121"/>
        <v>0</v>
      </c>
      <c r="O868" t="e" cm="1">
        <f t="array" ref="O868">IF(ISERROR(SEARCH("USD ", G868)), Raw [1]Data!S868, TRIM(MID(G868, SEARCH("USD ", G868)+4, SEARCH(" ", G868&amp;" ", SEARCH("USD ", G868)+4) - SEARCH("USD ", G868) - 4)))</f>
        <v>#NAME?</v>
      </c>
      <c r="P868" t="e">
        <f t="shared" si="122"/>
        <v>#NAME?</v>
      </c>
      <c r="Q868" t="e" cm="1">
        <f t="array" ref="Q868">Raw [1]Data!P868</f>
        <v>#NAME?</v>
      </c>
      <c r="R868" t="e" cm="1">
        <f t="array" ref="R868">Raw [1]Data!Q868</f>
        <v>#NAME?</v>
      </c>
      <c r="S868" t="e" cm="1">
        <f t="array" ref="S868">Raw [1]Data!T868</f>
        <v>#NAME?</v>
      </c>
      <c r="T868" t="e">
        <f t="shared" si="123"/>
        <v>#NAME?</v>
      </c>
      <c r="U868" t="e">
        <f t="shared" si="124"/>
        <v>#NAME?</v>
      </c>
      <c r="V868" t="str">
        <f t="shared" si="125"/>
        <v>Other</v>
      </c>
    </row>
    <row r="869" spans="1:22">
      <c r="A869" s="5" t="s">
        <v>12</v>
      </c>
      <c r="B869" s="2" t="s">
        <v>1174</v>
      </c>
      <c r="C869">
        <f t="shared" si="117"/>
        <v>2022</v>
      </c>
      <c r="D869" s="2" t="s">
        <v>14</v>
      </c>
      <c r="E869" s="3" t="s">
        <v>15</v>
      </c>
      <c r="F869" t="str">
        <f t="shared" si="118"/>
        <v>73</v>
      </c>
      <c r="G869" s="2" t="s">
        <v>1175</v>
      </c>
      <c r="H869" t="str">
        <f t="shared" si="119"/>
        <v xml:space="preserve">STAINLESS </v>
      </c>
      <c r="I869" t="str" cm="1">
        <f t="array" ref="I869">IFERROR(INDEX(_xlfn.TEXTSPLIT(E869," "),1), "")</f>
        <v>73239990</v>
      </c>
      <c r="J869" t="s">
        <v>2870</v>
      </c>
      <c r="K869" t="str" cm="1">
        <f t="array" ref="K869">IF(ISERROR(SEARCH("QTY:", G869)), IF(ISERROR(SEARCH("TOTAL ", G869)), Raw [1]Data!N869, TRIM(MID(G869, SEARCH("TOTAL ", G869)+6, SEARCH(" ", G869&amp;" ", SEARCH("TOTAL ", G869)+6) - SEARCH("TOTAL ", G869) - 6))), TRIM(MID(G869, SEARCH("QTY:", G869)+4, SEARCH(" ", G869, SEARCH("QTY:", G869)+4) - SEARCH("QTY:", G869) - 4)))</f>
        <v>50400</v>
      </c>
      <c r="M869" t="str">
        <f t="shared" si="120"/>
        <v>50400</v>
      </c>
      <c r="N869">
        <f t="shared" si="121"/>
        <v>0</v>
      </c>
      <c r="O869" t="e" cm="1">
        <f t="array" ref="O869">IF(ISERROR(SEARCH("USD ", G869)), Raw [1]Data!S869, TRIM(MID(G869, SEARCH("USD ", G869)+4, SEARCH(" ", G869&amp;" ", SEARCH("USD ", G869)+4) - SEARCH("USD ", G869) - 4)))</f>
        <v>#NAME?</v>
      </c>
      <c r="P869" t="e">
        <f t="shared" si="122"/>
        <v>#NAME?</v>
      </c>
      <c r="Q869" t="e" cm="1">
        <f t="array" ref="Q869">Raw [1]Data!P869</f>
        <v>#NAME?</v>
      </c>
      <c r="R869" t="e" cm="1">
        <f t="array" ref="R869">Raw [1]Data!Q869</f>
        <v>#NAME?</v>
      </c>
      <c r="S869" t="e" cm="1">
        <f t="array" ref="S869">Raw [1]Data!T869</f>
        <v>#NAME?</v>
      </c>
      <c r="T869" t="e">
        <f t="shared" si="123"/>
        <v>#NAME?</v>
      </c>
      <c r="U869" t="e">
        <f t="shared" si="124"/>
        <v>#NAME?</v>
      </c>
      <c r="V869" t="str">
        <f t="shared" si="125"/>
        <v>Other</v>
      </c>
    </row>
    <row r="870" spans="1:22">
      <c r="A870" s="5" t="s">
        <v>12</v>
      </c>
      <c r="B870" s="2" t="s">
        <v>1176</v>
      </c>
      <c r="C870">
        <f t="shared" si="117"/>
        <v>2022</v>
      </c>
      <c r="D870" s="2" t="s">
        <v>14</v>
      </c>
      <c r="E870" s="3" t="s">
        <v>15</v>
      </c>
      <c r="F870" t="str">
        <f t="shared" si="118"/>
        <v>73</v>
      </c>
      <c r="G870" s="2" t="s">
        <v>1177</v>
      </c>
      <c r="H870" t="str">
        <f t="shared" si="119"/>
        <v xml:space="preserve">STEEL </v>
      </c>
      <c r="I870" t="str" cm="1">
        <f t="array" ref="I870">IFERROR(INDEX(_xlfn.TEXTSPLIT(E870," "),1), "")</f>
        <v>73239990</v>
      </c>
      <c r="J870" t="s">
        <v>2835</v>
      </c>
      <c r="K870" t="e" cm="1">
        <f t="array" ref="K870">IF(ISERROR(SEARCH("QTY:", G870)), IF(ISERROR(SEARCH("TOTAL ", G870)), Raw [1]Data!N870, TRIM(MID(G870, SEARCH("TOTAL ", G870)+6, SEARCH(" ", G870&amp;" ", SEARCH("TOTAL ", G870)+6) - SEARCH("TOTAL ", G870) - 6))), TRIM(MID(G870, SEARCH("QTY:", G870)+4, SEARCH(" ", G870, SEARCH("QTY:", G870)+4) - SEARCH("QTY:", G870) - 4)))</f>
        <v>#NAME?</v>
      </c>
      <c r="M870" t="e">
        <f t="shared" si="120"/>
        <v>#NAME?</v>
      </c>
      <c r="N870">
        <f t="shared" si="121"/>
        <v>0</v>
      </c>
      <c r="O870" t="e" cm="1">
        <f t="array" ref="O870">IF(ISERROR(SEARCH("USD ", G870)), Raw [1]Data!S870, TRIM(MID(G870, SEARCH("USD ", G870)+4, SEARCH(" ", G870&amp;" ", SEARCH("USD ", G870)+4) - SEARCH("USD ", G870) - 4)))</f>
        <v>#NAME?</v>
      </c>
      <c r="P870" t="e">
        <f t="shared" si="122"/>
        <v>#NAME?</v>
      </c>
      <c r="Q870" t="e" cm="1">
        <f t="array" ref="Q870">Raw [1]Data!P870</f>
        <v>#NAME?</v>
      </c>
      <c r="R870" t="e" cm="1">
        <f t="array" ref="R870">Raw [1]Data!Q870</f>
        <v>#NAME?</v>
      </c>
      <c r="S870" t="e" cm="1">
        <f t="array" ref="S870">Raw [1]Data!T870</f>
        <v>#NAME?</v>
      </c>
      <c r="T870" t="e">
        <f t="shared" si="123"/>
        <v>#NAME?</v>
      </c>
      <c r="U870" t="e">
        <f t="shared" si="124"/>
        <v>#NAME?</v>
      </c>
      <c r="V870" t="str">
        <f t="shared" si="125"/>
        <v>Other</v>
      </c>
    </row>
    <row r="871" spans="1:22">
      <c r="A871" s="5" t="s">
        <v>12</v>
      </c>
      <c r="B871" s="2" t="s">
        <v>1178</v>
      </c>
      <c r="C871">
        <f t="shared" si="117"/>
        <v>2022</v>
      </c>
      <c r="D871" s="2" t="s">
        <v>14</v>
      </c>
      <c r="E871" s="3" t="s">
        <v>15</v>
      </c>
      <c r="F871" t="str">
        <f t="shared" si="118"/>
        <v>73</v>
      </c>
      <c r="G871" s="2" t="s">
        <v>1179</v>
      </c>
      <c r="H871" t="str">
        <f t="shared" si="119"/>
        <v xml:space="preserve">STAINLESS </v>
      </c>
      <c r="I871" t="str" cm="1">
        <f t="array" ref="I871">IFERROR(INDEX(_xlfn.TEXTSPLIT(E871," "),1), "")</f>
        <v>73239990</v>
      </c>
      <c r="J871" t="s">
        <v>2862</v>
      </c>
      <c r="K871" t="e" cm="1">
        <f t="array" ref="K871">IF(ISERROR(SEARCH("QTY:", G871)), IF(ISERROR(SEARCH("TOTAL ", G871)), Raw [1]Data!N871, TRIM(MID(G871, SEARCH("TOTAL ", G871)+6, SEARCH(" ", G871&amp;" ", SEARCH("TOTAL ", G871)+6) - SEARCH("TOTAL ", G871) - 6))), TRIM(MID(G871, SEARCH("QTY:", G871)+4, SEARCH(" ", G871, SEARCH("QTY:", G871)+4) - SEARCH("QTY:", G871) - 4)))</f>
        <v>#NAME?</v>
      </c>
      <c r="M871" t="e">
        <f t="shared" si="120"/>
        <v>#NAME?</v>
      </c>
      <c r="N871">
        <f t="shared" si="121"/>
        <v>0</v>
      </c>
      <c r="O871" t="e" cm="1">
        <f t="array" ref="O871">IF(ISERROR(SEARCH("USD ", G871)), Raw [1]Data!S871, TRIM(MID(G871, SEARCH("USD ", G871)+4, SEARCH(" ", G871&amp;" ", SEARCH("USD ", G871)+4) - SEARCH("USD ", G871) - 4)))</f>
        <v>#NAME?</v>
      </c>
      <c r="P871" t="e">
        <f t="shared" si="122"/>
        <v>#NAME?</v>
      </c>
      <c r="Q871" t="e" cm="1">
        <f t="array" ref="Q871">Raw [1]Data!P871</f>
        <v>#NAME?</v>
      </c>
      <c r="R871" t="e" cm="1">
        <f t="array" ref="R871">Raw [1]Data!Q871</f>
        <v>#NAME?</v>
      </c>
      <c r="S871" t="e" cm="1">
        <f t="array" ref="S871">Raw [1]Data!T871</f>
        <v>#NAME?</v>
      </c>
      <c r="T871" t="e">
        <f t="shared" si="123"/>
        <v>#NAME?</v>
      </c>
      <c r="U871" t="e">
        <f t="shared" si="124"/>
        <v>#NAME?</v>
      </c>
      <c r="V871" t="str">
        <f t="shared" si="125"/>
        <v>Other</v>
      </c>
    </row>
    <row r="872" spans="1:22">
      <c r="A872" s="5" t="s">
        <v>12</v>
      </c>
      <c r="B872" s="2" t="s">
        <v>1178</v>
      </c>
      <c r="C872">
        <f t="shared" si="117"/>
        <v>2022</v>
      </c>
      <c r="D872" s="2" t="s">
        <v>14</v>
      </c>
      <c r="E872" s="3" t="s">
        <v>15</v>
      </c>
      <c r="F872" t="str">
        <f t="shared" si="118"/>
        <v>73</v>
      </c>
      <c r="G872" s="2" t="s">
        <v>1180</v>
      </c>
      <c r="H872" t="str">
        <f t="shared" si="119"/>
        <v xml:space="preserve">STAINLESS </v>
      </c>
      <c r="I872" t="str" cm="1">
        <f t="array" ref="I872">IFERROR(INDEX(_xlfn.TEXTSPLIT(E872," "),1), "")</f>
        <v>73239990</v>
      </c>
      <c r="J872" t="s">
        <v>2835</v>
      </c>
      <c r="K872" t="str" cm="1">
        <f t="array" ref="K872">IF(ISERROR(SEARCH("QTY:", G872)), IF(ISERROR(SEARCH("TOTAL ", G872)), Raw [1]Data!N872, TRIM(MID(G872, SEARCH("TOTAL ", G872)+6, SEARCH(" ", G872&amp;" ", SEARCH("TOTAL ", G872)+6) - SEARCH("TOTAL ", G872) - 6))), TRIM(MID(G872, SEARCH("QTY:", G872)+4, SEARCH(" ", G872, SEARCH("QTY:", G872)+4) - SEARCH("QTY:", G872) - 4)))</f>
        <v>18,180PCS/USD:1.240</v>
      </c>
      <c r="M872" t="str">
        <f t="shared" si="120"/>
        <v>18,180PCS/USD:1.240</v>
      </c>
      <c r="N872">
        <f t="shared" si="121"/>
        <v>0</v>
      </c>
      <c r="O872" t="e" cm="1">
        <f t="array" ref="O872">IF(ISERROR(SEARCH("USD ", G872)), Raw [1]Data!S872, TRIM(MID(G872, SEARCH("USD ", G872)+4, SEARCH(" ", G872&amp;" ", SEARCH("USD ", G872)+4) - SEARCH("USD ", G872) - 4)))</f>
        <v>#NAME?</v>
      </c>
      <c r="P872" t="e">
        <f t="shared" si="122"/>
        <v>#NAME?</v>
      </c>
      <c r="Q872" t="e" cm="1">
        <f t="array" ref="Q872">Raw [1]Data!P872</f>
        <v>#NAME?</v>
      </c>
      <c r="R872" t="e" cm="1">
        <f t="array" ref="R872">Raw [1]Data!Q872</f>
        <v>#NAME?</v>
      </c>
      <c r="S872" t="e" cm="1">
        <f t="array" ref="S872">Raw [1]Data!T872</f>
        <v>#NAME?</v>
      </c>
      <c r="T872" t="e">
        <f t="shared" si="123"/>
        <v>#NAME?</v>
      </c>
      <c r="U872" t="e">
        <f t="shared" si="124"/>
        <v>#NAME?</v>
      </c>
      <c r="V872" t="str">
        <f t="shared" si="125"/>
        <v>Other</v>
      </c>
    </row>
    <row r="873" spans="1:22">
      <c r="A873" s="5" t="s">
        <v>12</v>
      </c>
      <c r="B873" s="2" t="s">
        <v>1178</v>
      </c>
      <c r="C873">
        <f t="shared" si="117"/>
        <v>2022</v>
      </c>
      <c r="D873" s="2" t="s">
        <v>14</v>
      </c>
      <c r="E873" s="3" t="s">
        <v>15</v>
      </c>
      <c r="F873" t="str">
        <f t="shared" si="118"/>
        <v>73</v>
      </c>
      <c r="G873" s="2" t="s">
        <v>1181</v>
      </c>
      <c r="H873" t="str">
        <f t="shared" si="119"/>
        <v xml:space="preserve">STAINLESS </v>
      </c>
      <c r="I873" t="str" cm="1">
        <f t="array" ref="I873">IFERROR(INDEX(_xlfn.TEXTSPLIT(E873," "),1), "")</f>
        <v>73239990</v>
      </c>
      <c r="J873" t="s">
        <v>2864</v>
      </c>
      <c r="K873" t="e" cm="1">
        <f t="array" ref="K873">IF(ISERROR(SEARCH("QTY:", G873)), IF(ISERROR(SEARCH("TOTAL ", G873)), Raw [1]Data!N873, TRIM(MID(G873, SEARCH("TOTAL ", G873)+6, SEARCH(" ", G873&amp;" ", SEARCH("TOTAL ", G873)+6) - SEARCH("TOTAL ", G873) - 6))), TRIM(MID(G873, SEARCH("QTY:", G873)+4, SEARCH(" ", G873, SEARCH("QTY:", G873)+4) - SEARCH("QTY:", G873) - 4)))</f>
        <v>#NAME?</v>
      </c>
      <c r="M873" t="e">
        <f t="shared" si="120"/>
        <v>#NAME?</v>
      </c>
      <c r="N873">
        <f t="shared" si="121"/>
        <v>0</v>
      </c>
      <c r="O873" t="e" cm="1">
        <f t="array" ref="O873">IF(ISERROR(SEARCH("USD ", G873)), Raw [1]Data!S873, TRIM(MID(G873, SEARCH("USD ", G873)+4, SEARCH(" ", G873&amp;" ", SEARCH("USD ", G873)+4) - SEARCH("USD ", G873) - 4)))</f>
        <v>#NAME?</v>
      </c>
      <c r="P873" t="e">
        <f t="shared" si="122"/>
        <v>#NAME?</v>
      </c>
      <c r="Q873" t="e" cm="1">
        <f t="array" ref="Q873">Raw [1]Data!P873</f>
        <v>#NAME?</v>
      </c>
      <c r="R873" t="e" cm="1">
        <f t="array" ref="R873">Raw [1]Data!Q873</f>
        <v>#NAME?</v>
      </c>
      <c r="S873" t="e" cm="1">
        <f t="array" ref="S873">Raw [1]Data!T873</f>
        <v>#NAME?</v>
      </c>
      <c r="T873" t="e">
        <f t="shared" si="123"/>
        <v>#NAME?</v>
      </c>
      <c r="U873" t="e">
        <f t="shared" si="124"/>
        <v>#NAME?</v>
      </c>
      <c r="V873" t="str">
        <f t="shared" si="125"/>
        <v>Other</v>
      </c>
    </row>
    <row r="874" spans="1:22">
      <c r="A874" s="5" t="s">
        <v>12</v>
      </c>
      <c r="B874" s="2" t="s">
        <v>1178</v>
      </c>
      <c r="C874">
        <f t="shared" si="117"/>
        <v>2022</v>
      </c>
      <c r="D874" s="2" t="s">
        <v>14</v>
      </c>
      <c r="E874" s="3" t="s">
        <v>15</v>
      </c>
      <c r="F874" t="str">
        <f t="shared" si="118"/>
        <v>73</v>
      </c>
      <c r="G874" s="2" t="s">
        <v>1182</v>
      </c>
      <c r="H874" t="str">
        <f t="shared" si="119"/>
        <v xml:space="preserve">STAINLESS </v>
      </c>
      <c r="I874" t="str" cm="1">
        <f t="array" ref="I874">IFERROR(INDEX(_xlfn.TEXTSPLIT(E874," "),1), "")</f>
        <v>73239990</v>
      </c>
      <c r="J874" t="s">
        <v>2835</v>
      </c>
      <c r="K874" t="str" cm="1">
        <f t="array" ref="K874">IF(ISERROR(SEARCH("QTY:", G874)), IF(ISERROR(SEARCH("TOTAL ", G874)), Raw [1]Data!N874, TRIM(MID(G874, SEARCH("TOTAL ", G874)+6, SEARCH(" ", G874&amp;" ", SEARCH("TOTAL ", G874)+6) - SEARCH("TOTAL ", G874) - 6))), TRIM(MID(G874, SEARCH("QTY:", G874)+4, SEARCH(" ", G874, SEARCH("QTY:", G874)+4) - SEARCH("QTY:", G874) - 4)))</f>
        <v>4032</v>
      </c>
      <c r="M874" t="str">
        <f t="shared" si="120"/>
        <v>4032</v>
      </c>
      <c r="N874">
        <f t="shared" si="121"/>
        <v>0</v>
      </c>
      <c r="O874" t="e" cm="1">
        <f t="array" ref="O874">IF(ISERROR(SEARCH("USD ", G874)), Raw [1]Data!S874, TRIM(MID(G874, SEARCH("USD ", G874)+4, SEARCH(" ", G874&amp;" ", SEARCH("USD ", G874)+4) - SEARCH("USD ", G874) - 4)))</f>
        <v>#NAME?</v>
      </c>
      <c r="P874" t="e">
        <f t="shared" si="122"/>
        <v>#NAME?</v>
      </c>
      <c r="Q874" t="e" cm="1">
        <f t="array" ref="Q874">Raw [1]Data!P874</f>
        <v>#NAME?</v>
      </c>
      <c r="R874" t="e" cm="1">
        <f t="array" ref="R874">Raw [1]Data!Q874</f>
        <v>#NAME?</v>
      </c>
      <c r="S874" t="e" cm="1">
        <f t="array" ref="S874">Raw [1]Data!T874</f>
        <v>#NAME?</v>
      </c>
      <c r="T874" t="e">
        <f t="shared" si="123"/>
        <v>#NAME?</v>
      </c>
      <c r="U874" t="e">
        <f t="shared" si="124"/>
        <v>#NAME?</v>
      </c>
      <c r="V874" t="str">
        <f t="shared" si="125"/>
        <v>Other</v>
      </c>
    </row>
    <row r="875" spans="1:22">
      <c r="A875" s="5" t="s">
        <v>12</v>
      </c>
      <c r="B875" s="2" t="s">
        <v>1178</v>
      </c>
      <c r="C875">
        <f t="shared" si="117"/>
        <v>2022</v>
      </c>
      <c r="D875" s="2" t="s">
        <v>14</v>
      </c>
      <c r="E875" s="3" t="s">
        <v>15</v>
      </c>
      <c r="F875" t="str">
        <f t="shared" si="118"/>
        <v>73</v>
      </c>
      <c r="G875" s="2" t="s">
        <v>1183</v>
      </c>
      <c r="H875" t="str">
        <f t="shared" si="119"/>
        <v xml:space="preserve">STAINLESS </v>
      </c>
      <c r="I875" t="str" cm="1">
        <f t="array" ref="I875">IFERROR(INDEX(_xlfn.TEXTSPLIT(E875," "),1), "")</f>
        <v>73239990</v>
      </c>
      <c r="J875" t="s">
        <v>2835</v>
      </c>
      <c r="K875" t="str" cm="1">
        <f t="array" ref="K875">IF(ISERROR(SEARCH("QTY:", G875)), IF(ISERROR(SEARCH("TOTAL ", G875)), Raw [1]Data!N875, TRIM(MID(G875, SEARCH("TOTAL ", G875)+6, SEARCH(" ", G875&amp;" ", SEARCH("TOTAL ", G875)+6) - SEARCH("TOTAL ", G875) - 6))), TRIM(MID(G875, SEARCH("QTY:", G875)+4, SEARCH(" ", G875, SEARCH("QTY:", G875)+4) - SEARCH("QTY:", G875) - 4)))</f>
        <v>15192</v>
      </c>
      <c r="M875" t="str">
        <f t="shared" si="120"/>
        <v>15192</v>
      </c>
      <c r="N875">
        <f t="shared" si="121"/>
        <v>0</v>
      </c>
      <c r="O875" t="str" cm="1">
        <f t="array" ref="O875">IF(ISERROR(SEARCH("USD ", G875)), Raw [1]Data!S875, TRIM(MID(G875, SEARCH("USD ", G875)+4, SEARCH(" ", G875&amp;" ", SEARCH("USD ", G875)+4) - SEARCH("USD ", G875) - 4)))</f>
        <v>1.2483</v>
      </c>
      <c r="P875">
        <f t="shared" si="122"/>
        <v>18964.173599999998</v>
      </c>
      <c r="Q875" t="e" cm="1">
        <f t="array" ref="Q875">Raw [1]Data!P875</f>
        <v>#NAME?</v>
      </c>
      <c r="R875" t="e" cm="1">
        <f t="array" ref="R875">Raw [1]Data!Q875</f>
        <v>#NAME?</v>
      </c>
      <c r="S875" t="e" cm="1">
        <f t="array" ref="S875">Raw [1]Data!T875</f>
        <v>#NAME?</v>
      </c>
      <c r="T875" t="e">
        <f t="shared" si="123"/>
        <v>#NAME?</v>
      </c>
      <c r="U875" t="e">
        <f t="shared" si="124"/>
        <v>#NAME?</v>
      </c>
      <c r="V875" t="str">
        <f t="shared" si="125"/>
        <v>Other</v>
      </c>
    </row>
    <row r="876" spans="1:22">
      <c r="A876" s="5" t="s">
        <v>12</v>
      </c>
      <c r="B876" s="2" t="s">
        <v>1178</v>
      </c>
      <c r="C876">
        <f t="shared" si="117"/>
        <v>2022</v>
      </c>
      <c r="D876" s="2" t="s">
        <v>14</v>
      </c>
      <c r="E876" s="3" t="s">
        <v>15</v>
      </c>
      <c r="F876" t="str">
        <f t="shared" si="118"/>
        <v>73</v>
      </c>
      <c r="G876" s="2" t="s">
        <v>1184</v>
      </c>
      <c r="H876" t="str">
        <f t="shared" si="119"/>
        <v xml:space="preserve">STAINLESS </v>
      </c>
      <c r="I876" t="str" cm="1">
        <f t="array" ref="I876">IFERROR(INDEX(_xlfn.TEXTSPLIT(E876," "),1), "")</f>
        <v>73239990</v>
      </c>
      <c r="J876" t="s">
        <v>2835</v>
      </c>
      <c r="K876" t="e" cm="1">
        <f t="array" ref="K876">IF(ISERROR(SEARCH("QTY:", G876)), IF(ISERROR(SEARCH("TOTAL ", G876)), Raw [1]Data!N876, TRIM(MID(G876, SEARCH("TOTAL ", G876)+6, SEARCH(" ", G876&amp;" ", SEARCH("TOTAL ", G876)+6) - SEARCH("TOTAL ", G876) - 6))), TRIM(MID(G876, SEARCH("QTY:", G876)+4, SEARCH(" ", G876, SEARCH("QTY:", G876)+4) - SEARCH("QTY:", G876) - 4)))</f>
        <v>#NAME?</v>
      </c>
      <c r="M876" t="e">
        <f t="shared" si="120"/>
        <v>#NAME?</v>
      </c>
      <c r="N876">
        <f t="shared" si="121"/>
        <v>0</v>
      </c>
      <c r="O876" t="e" cm="1">
        <f t="array" ref="O876">IF(ISERROR(SEARCH("USD ", G876)), Raw [1]Data!S876, TRIM(MID(G876, SEARCH("USD ", G876)+4, SEARCH(" ", G876&amp;" ", SEARCH("USD ", G876)+4) - SEARCH("USD ", G876) - 4)))</f>
        <v>#NAME?</v>
      </c>
      <c r="P876" t="e">
        <f t="shared" si="122"/>
        <v>#NAME?</v>
      </c>
      <c r="Q876" t="e" cm="1">
        <f t="array" ref="Q876">Raw [1]Data!P876</f>
        <v>#NAME?</v>
      </c>
      <c r="R876" t="e" cm="1">
        <f t="array" ref="R876">Raw [1]Data!Q876</f>
        <v>#NAME?</v>
      </c>
      <c r="S876" t="e" cm="1">
        <f t="array" ref="S876">Raw [1]Data!T876</f>
        <v>#NAME?</v>
      </c>
      <c r="T876" t="e">
        <f t="shared" si="123"/>
        <v>#NAME?</v>
      </c>
      <c r="U876" t="e">
        <f t="shared" si="124"/>
        <v>#NAME?</v>
      </c>
      <c r="V876" t="str">
        <f t="shared" si="125"/>
        <v>Other</v>
      </c>
    </row>
    <row r="877" spans="1:22">
      <c r="A877" s="5" t="s">
        <v>12</v>
      </c>
      <c r="B877" s="2" t="s">
        <v>1178</v>
      </c>
      <c r="C877">
        <f t="shared" si="117"/>
        <v>2022</v>
      </c>
      <c r="D877" s="2" t="s">
        <v>14</v>
      </c>
      <c r="E877" s="3" t="s">
        <v>15</v>
      </c>
      <c r="F877" t="str">
        <f t="shared" si="118"/>
        <v>73</v>
      </c>
      <c r="G877" s="2" t="s">
        <v>1185</v>
      </c>
      <c r="H877" t="str">
        <f t="shared" si="119"/>
        <v xml:space="preserve">STAINLESS </v>
      </c>
      <c r="I877" t="str" cm="1">
        <f t="array" ref="I877">IFERROR(INDEX(_xlfn.TEXTSPLIT(E877," "),1), "")</f>
        <v>73239990</v>
      </c>
      <c r="J877" t="s">
        <v>2863</v>
      </c>
      <c r="K877" t="str" cm="1">
        <f t="array" ref="K877">IF(ISERROR(SEARCH("QTY:", G877)), IF(ISERROR(SEARCH("TOTAL ", G877)), Raw [1]Data!N877, TRIM(MID(G877, SEARCH("TOTAL ", G877)+6, SEARCH(" ", G877&amp;" ", SEARCH("TOTAL ", G877)+6) - SEARCH("TOTAL ", G877) - 6))), TRIM(MID(G877, SEARCH("QTY:", G877)+4, SEARCH(" ", G877, SEARCH("QTY:", G877)+4) - SEARCH("QTY:", G877) - 4)))</f>
        <v>23220PCS/USD</v>
      </c>
      <c r="M877" t="str">
        <f t="shared" si="120"/>
        <v>23220PCS/USD</v>
      </c>
      <c r="N877">
        <f t="shared" si="121"/>
        <v>0</v>
      </c>
      <c r="O877" t="str" cm="1">
        <f t="array" ref="O877">IF(ISERROR(SEARCH("USD ", G877)), Raw [1]Data!S877, TRIM(MID(G877, SEARCH("USD ", G877)+4, SEARCH(" ", G877&amp;" ", SEARCH("USD ", G877)+4) - SEARCH("USD ", G877) - 4)))</f>
        <v>1.0900</v>
      </c>
      <c r="P877" t="e">
        <f t="shared" si="122"/>
        <v>#VALUE!</v>
      </c>
      <c r="Q877" t="e" cm="1">
        <f t="array" ref="Q877">Raw [1]Data!P877</f>
        <v>#NAME?</v>
      </c>
      <c r="R877" t="e" cm="1">
        <f t="array" ref="R877">Raw [1]Data!Q877</f>
        <v>#NAME?</v>
      </c>
      <c r="S877" t="e" cm="1">
        <f t="array" ref="S877">Raw [1]Data!T877</f>
        <v>#NAME?</v>
      </c>
      <c r="T877" t="e">
        <f t="shared" si="123"/>
        <v>#NAME?</v>
      </c>
      <c r="U877" t="e">
        <f t="shared" si="124"/>
        <v>#NAME?</v>
      </c>
      <c r="V877" t="str">
        <f t="shared" si="125"/>
        <v>Other</v>
      </c>
    </row>
    <row r="878" spans="1:22">
      <c r="A878" s="5" t="s">
        <v>12</v>
      </c>
      <c r="B878" s="2" t="s">
        <v>1186</v>
      </c>
      <c r="C878">
        <f t="shared" si="117"/>
        <v>2022</v>
      </c>
      <c r="D878" s="2" t="s">
        <v>14</v>
      </c>
      <c r="E878" s="3" t="s">
        <v>15</v>
      </c>
      <c r="F878" t="str">
        <f t="shared" si="118"/>
        <v>73</v>
      </c>
      <c r="G878" s="2" t="s">
        <v>1187</v>
      </c>
      <c r="H878" t="str">
        <f t="shared" si="119"/>
        <v xml:space="preserve">HOUSEHOLD </v>
      </c>
      <c r="I878" t="str" cm="1">
        <f t="array" ref="I878">IFERROR(INDEX(_xlfn.TEXTSPLIT(E878," "),1), "")</f>
        <v>73239990</v>
      </c>
      <c r="J878" t="s">
        <v>2900</v>
      </c>
      <c r="K878" t="e" cm="1">
        <f t="array" ref="K878">IF(ISERROR(SEARCH("QTY:", G878)), IF(ISERROR(SEARCH("TOTAL ", G878)), Raw [1]Data!N878, TRIM(MID(G878, SEARCH("TOTAL ", G878)+6, SEARCH(" ", G878&amp;" ", SEARCH("TOTAL ", G878)+6) - SEARCH("TOTAL ", G878) - 6))), TRIM(MID(G878, SEARCH("QTY:", G878)+4, SEARCH(" ", G878, SEARCH("QTY:", G878)+4) - SEARCH("QTY:", G878) - 4)))</f>
        <v>#NAME?</v>
      </c>
      <c r="M878" t="e">
        <f t="shared" si="120"/>
        <v>#NAME?</v>
      </c>
      <c r="N878">
        <f t="shared" si="121"/>
        <v>0</v>
      </c>
      <c r="O878" t="str" cm="1">
        <f t="array" ref="O878">IF(ISERROR(SEARCH("USD ", G878)), Raw [1]Data!S878, TRIM(MID(G878, SEARCH("USD ", G878)+4, SEARCH(" ", G878&amp;" ", SEARCH("USD ", G878)+4) - SEARCH("USD ", G878) - 4)))</f>
        <v>0.436PER</v>
      </c>
      <c r="P878" t="e">
        <f t="shared" si="122"/>
        <v>#VALUE!</v>
      </c>
      <c r="Q878" t="e" cm="1">
        <f t="array" ref="Q878">Raw [1]Data!P878</f>
        <v>#NAME?</v>
      </c>
      <c r="R878" t="e" cm="1">
        <f t="array" ref="R878">Raw [1]Data!Q878</f>
        <v>#NAME?</v>
      </c>
      <c r="S878" t="e" cm="1">
        <f t="array" ref="S878">Raw [1]Data!T878</f>
        <v>#NAME?</v>
      </c>
      <c r="T878" t="e">
        <f t="shared" si="123"/>
        <v>#NAME?</v>
      </c>
      <c r="U878" t="e">
        <f t="shared" si="124"/>
        <v>#NAME?</v>
      </c>
      <c r="V878" t="str">
        <f t="shared" si="125"/>
        <v>Other</v>
      </c>
    </row>
    <row r="879" spans="1:22">
      <c r="A879" s="5" t="s">
        <v>12</v>
      </c>
      <c r="B879" s="2" t="s">
        <v>1188</v>
      </c>
      <c r="C879">
        <f t="shared" si="117"/>
        <v>2022</v>
      </c>
      <c r="D879" s="2" t="s">
        <v>14</v>
      </c>
      <c r="E879" s="3" t="s">
        <v>15</v>
      </c>
      <c r="F879" t="str">
        <f t="shared" si="118"/>
        <v>73</v>
      </c>
      <c r="G879" s="2" t="s">
        <v>1189</v>
      </c>
      <c r="H879" t="str">
        <f t="shared" si="119"/>
        <v xml:space="preserve">KWP-600B </v>
      </c>
      <c r="I879" t="str" cm="1">
        <f t="array" ref="I879">IFERROR(INDEX(_xlfn.TEXTSPLIT(E879," "),1), "")</f>
        <v>73239990</v>
      </c>
      <c r="J879" t="s">
        <v>2942</v>
      </c>
      <c r="K879" t="str" cm="1">
        <f t="array" ref="K879">IF(ISERROR(SEARCH("QTY:", G879)), IF(ISERROR(SEARCH("TOTAL ", G879)), Raw [1]Data!N879, TRIM(MID(G879, SEARCH("TOTAL ", G879)+6, SEARCH(" ", G879&amp;" ", SEARCH("TOTAL ", G879)+6) - SEARCH("TOTAL ", G879) - 6))), TRIM(MID(G879, SEARCH("QTY:", G879)+4, SEARCH(" ", G879, SEARCH("QTY:", G879)+4) - SEARCH("QTY:", G879) - 4)))</f>
        <v>39000</v>
      </c>
      <c r="M879" t="str">
        <f t="shared" si="120"/>
        <v>39000</v>
      </c>
      <c r="N879">
        <f t="shared" si="121"/>
        <v>0</v>
      </c>
      <c r="O879" t="str" cm="1">
        <f t="array" ref="O879">IF(ISERROR(SEARCH("USD ", G879)), Raw [1]Data!S879, TRIM(MID(G879, SEARCH("USD ", G879)+4, SEARCH(" ", G879&amp;" ", SEARCH("USD ", G879)+4) - SEARCH("USD ", G879) - 4)))</f>
        <v>1.25</v>
      </c>
      <c r="P879">
        <f t="shared" si="122"/>
        <v>48750</v>
      </c>
      <c r="Q879" t="e" cm="1">
        <f t="array" ref="Q879">Raw [1]Data!P879</f>
        <v>#NAME?</v>
      </c>
      <c r="R879" t="e" cm="1">
        <f t="array" ref="R879">Raw [1]Data!Q879</f>
        <v>#NAME?</v>
      </c>
      <c r="S879" t="e" cm="1">
        <f t="array" ref="S879">Raw [1]Data!T879</f>
        <v>#NAME?</v>
      </c>
      <c r="T879" t="e">
        <f t="shared" si="123"/>
        <v>#NAME?</v>
      </c>
      <c r="U879" t="e">
        <f t="shared" si="124"/>
        <v>#NAME?</v>
      </c>
      <c r="V879" t="str">
        <f t="shared" si="125"/>
        <v>Other</v>
      </c>
    </row>
    <row r="880" spans="1:22">
      <c r="A880" s="5" t="s">
        <v>12</v>
      </c>
      <c r="B880" s="2" t="s">
        <v>1190</v>
      </c>
      <c r="C880">
        <f t="shared" si="117"/>
        <v>2022</v>
      </c>
      <c r="D880" s="2" t="s">
        <v>14</v>
      </c>
      <c r="E880" s="3" t="s">
        <v>15</v>
      </c>
      <c r="F880" t="str">
        <f t="shared" si="118"/>
        <v>73</v>
      </c>
      <c r="G880" s="2" t="s">
        <v>1191</v>
      </c>
      <c r="H880" t="str">
        <f t="shared" si="119"/>
        <v xml:space="preserve">STEEL </v>
      </c>
      <c r="I880" t="str" cm="1">
        <f t="array" ref="I880">IFERROR(INDEX(_xlfn.TEXTSPLIT(E880," "),1), "")</f>
        <v>73239990</v>
      </c>
      <c r="J880" t="s">
        <v>2835</v>
      </c>
      <c r="K880" t="str" cm="1">
        <f t="array" ref="K880">IF(ISERROR(SEARCH("QTY:", G880)), IF(ISERROR(SEARCH("TOTAL ", G880)), Raw [1]Data!N880, TRIM(MID(G880, SEARCH("TOTAL ", G880)+6, SEARCH(" ", G880&amp;" ", SEARCH("TOTAL ", G880)+6) - SEARCH("TOTAL ", G880) - 6))), TRIM(MID(G880, SEARCH("QTY:", G880)+4, SEARCH(" ", G880, SEARCH("QTY:", G880)+4) - SEARCH("QTY:", G880) - 4)))</f>
        <v>5256</v>
      </c>
      <c r="M880" t="str">
        <f t="shared" si="120"/>
        <v>5256</v>
      </c>
      <c r="N880">
        <f t="shared" si="121"/>
        <v>0</v>
      </c>
      <c r="O880" t="str" cm="1">
        <f t="array" ref="O880">IF(ISERROR(SEARCH("USD ", G880)), Raw [1]Data!S880, TRIM(MID(G880, SEARCH("USD ", G880)+4, SEARCH(" ", G880&amp;" ", SEARCH("USD ", G880)+4) - SEARCH("USD ", G880) - 4)))</f>
        <v>1.155</v>
      </c>
      <c r="P880">
        <f t="shared" si="122"/>
        <v>6070.68</v>
      </c>
      <c r="Q880" t="e" cm="1">
        <f t="array" ref="Q880">Raw [1]Data!P880</f>
        <v>#NAME?</v>
      </c>
      <c r="R880" t="e" cm="1">
        <f t="array" ref="R880">Raw [1]Data!Q880</f>
        <v>#NAME?</v>
      </c>
      <c r="S880" t="e" cm="1">
        <f t="array" ref="S880">Raw [1]Data!T880</f>
        <v>#NAME?</v>
      </c>
      <c r="T880" t="e">
        <f t="shared" si="123"/>
        <v>#NAME?</v>
      </c>
      <c r="U880" t="e">
        <f t="shared" si="124"/>
        <v>#NAME?</v>
      </c>
      <c r="V880" t="str">
        <f t="shared" si="125"/>
        <v>Other</v>
      </c>
    </row>
    <row r="881" spans="1:22">
      <c r="A881" s="5" t="s">
        <v>12</v>
      </c>
      <c r="B881" s="2" t="s">
        <v>1192</v>
      </c>
      <c r="C881">
        <f t="shared" si="117"/>
        <v>2022</v>
      </c>
      <c r="D881" s="2" t="s">
        <v>14</v>
      </c>
      <c r="E881" s="3" t="s">
        <v>15</v>
      </c>
      <c r="F881" t="str">
        <f t="shared" si="118"/>
        <v>73</v>
      </c>
      <c r="G881" s="2" t="s">
        <v>1193</v>
      </c>
      <c r="H881" t="str">
        <f t="shared" si="119"/>
        <v xml:space="preserve">RYX-02-020 </v>
      </c>
      <c r="I881" t="str" cm="1">
        <f t="array" ref="I881">IFERROR(INDEX(_xlfn.TEXTSPLIT(E881," "),1), "")</f>
        <v>73239990</v>
      </c>
      <c r="J881" t="s">
        <v>2835</v>
      </c>
      <c r="K881" t="str" cm="1">
        <f t="array" ref="K881">IF(ISERROR(SEARCH("QTY:", G881)), IF(ISERROR(SEARCH("TOTAL ", G881)), Raw [1]Data!N881, TRIM(MID(G881, SEARCH("TOTAL ", G881)+6, SEARCH(" ", G881&amp;" ", SEARCH("TOTAL ", G881)+6) - SEARCH("TOTAL ", G881) - 6))), TRIM(MID(G881, SEARCH("QTY:", G881)+4, SEARCH(" ", G881, SEARCH("QTY:", G881)+4) - SEARCH("QTY:", G881) - 4)))</f>
        <v>1232</v>
      </c>
      <c r="M881" t="str">
        <f t="shared" si="120"/>
        <v>1232</v>
      </c>
      <c r="N881">
        <f t="shared" si="121"/>
        <v>0</v>
      </c>
      <c r="O881" t="str" cm="1">
        <f t="array" ref="O881">IF(ISERROR(SEARCH("USD ", G881)), Raw [1]Data!S881, TRIM(MID(G881, SEARCH("USD ", G881)+4, SEARCH(" ", G881&amp;" ", SEARCH("USD ", G881)+4) - SEARCH("USD ", G881) - 4)))</f>
        <v>15.30</v>
      </c>
      <c r="P881">
        <f t="shared" si="122"/>
        <v>18849.600000000002</v>
      </c>
      <c r="Q881" t="e" cm="1">
        <f t="array" ref="Q881">Raw [1]Data!P881</f>
        <v>#NAME?</v>
      </c>
      <c r="R881" t="e" cm="1">
        <f t="array" ref="R881">Raw [1]Data!Q881</f>
        <v>#NAME?</v>
      </c>
      <c r="S881" t="e" cm="1">
        <f t="array" ref="S881">Raw [1]Data!T881</f>
        <v>#NAME?</v>
      </c>
      <c r="T881" t="e">
        <f t="shared" si="123"/>
        <v>#NAME?</v>
      </c>
      <c r="U881" t="e">
        <f t="shared" si="124"/>
        <v>#NAME?</v>
      </c>
      <c r="V881" t="str">
        <f t="shared" si="125"/>
        <v>Other</v>
      </c>
    </row>
    <row r="882" spans="1:22">
      <c r="A882" s="5" t="s">
        <v>12</v>
      </c>
      <c r="B882" s="2" t="s">
        <v>1194</v>
      </c>
      <c r="C882">
        <f t="shared" si="117"/>
        <v>2022</v>
      </c>
      <c r="D882" s="2" t="s">
        <v>14</v>
      </c>
      <c r="E882" s="3" t="s">
        <v>15</v>
      </c>
      <c r="F882" t="str">
        <f t="shared" si="118"/>
        <v>73</v>
      </c>
      <c r="G882" s="2" t="s">
        <v>1195</v>
      </c>
      <c r="H882" t="str">
        <f t="shared" si="119"/>
        <v xml:space="preserve">NP-55 </v>
      </c>
      <c r="I882" t="str" cm="1">
        <f t="array" ref="I882">IFERROR(INDEX(_xlfn.TEXTSPLIT(E882," "),1), "")</f>
        <v>73239990</v>
      </c>
      <c r="J882" t="s">
        <v>2786</v>
      </c>
      <c r="K882" t="str" cm="1">
        <f t="array" ref="K882">IF(ISERROR(SEARCH("QTY:", G882)), IF(ISERROR(SEARCH("TOTAL ", G882)), Raw [1]Data!N882, TRIM(MID(G882, SEARCH("TOTAL ", G882)+6, SEARCH(" ", G882&amp;" ", SEARCH("TOTAL ", G882)+6) - SEARCH("TOTAL ", G882) - 6))), TRIM(MID(G882, SEARCH("QTY:", G882)+4, SEARCH(" ", G882, SEARCH("QTY:", G882)+4) - SEARCH("QTY:", G882) - 4)))</f>
        <v>50400</v>
      </c>
      <c r="M882" t="str">
        <f t="shared" si="120"/>
        <v>50400</v>
      </c>
      <c r="N882">
        <f t="shared" si="121"/>
        <v>0</v>
      </c>
      <c r="O882" t="str" cm="1">
        <f t="array" ref="O882">IF(ISERROR(SEARCH("USD ", G882)), Raw [1]Data!S882, TRIM(MID(G882, SEARCH("USD ", G882)+4, SEARCH(" ", G882&amp;" ", SEARCH("USD ", G882)+4) - SEARCH("USD ", G882) - 4)))</f>
        <v>0.3099</v>
      </c>
      <c r="P882">
        <f t="shared" si="122"/>
        <v>15618.960000000001</v>
      </c>
      <c r="Q882" t="e" cm="1">
        <f t="array" ref="Q882">Raw [1]Data!P882</f>
        <v>#NAME?</v>
      </c>
      <c r="R882" t="e" cm="1">
        <f t="array" ref="R882">Raw [1]Data!Q882</f>
        <v>#NAME?</v>
      </c>
      <c r="S882" t="e" cm="1">
        <f t="array" ref="S882">Raw [1]Data!T882</f>
        <v>#NAME?</v>
      </c>
      <c r="T882" t="e">
        <f t="shared" si="123"/>
        <v>#NAME?</v>
      </c>
      <c r="U882" t="e">
        <f t="shared" si="124"/>
        <v>#NAME?</v>
      </c>
      <c r="V882" t="str">
        <f t="shared" si="125"/>
        <v>Other</v>
      </c>
    </row>
    <row r="883" spans="1:22">
      <c r="A883" s="5" t="s">
        <v>12</v>
      </c>
      <c r="B883" s="2" t="s">
        <v>1194</v>
      </c>
      <c r="C883">
        <f t="shared" si="117"/>
        <v>2022</v>
      </c>
      <c r="D883" s="2" t="s">
        <v>14</v>
      </c>
      <c r="E883" s="3" t="s">
        <v>15</v>
      </c>
      <c r="F883" t="str">
        <f t="shared" si="118"/>
        <v>73</v>
      </c>
      <c r="G883" s="2" t="s">
        <v>1196</v>
      </c>
      <c r="H883" t="str">
        <f t="shared" si="119"/>
        <v xml:space="preserve">SB-12 </v>
      </c>
      <c r="I883" t="str" cm="1">
        <f t="array" ref="I883">IFERROR(INDEX(_xlfn.TEXTSPLIT(E883," "),1), "")</f>
        <v>73239990</v>
      </c>
      <c r="J883" t="s">
        <v>2835</v>
      </c>
      <c r="K883" t="str" cm="1">
        <f t="array" ref="K883">IF(ISERROR(SEARCH("QTY:", G883)), IF(ISERROR(SEARCH("TOTAL ", G883)), Raw [1]Data!N883, TRIM(MID(G883, SEARCH("TOTAL ", G883)+6, SEARCH(" ", G883&amp;" ", SEARCH("TOTAL ", G883)+6) - SEARCH("TOTAL ", G883) - 6))), TRIM(MID(G883, SEARCH("QTY:", G883)+4, SEARCH(" ", G883, SEARCH("QTY:", G883)+4) - SEARCH("QTY:", G883) - 4)))</f>
        <v>21216</v>
      </c>
      <c r="M883" t="str">
        <f t="shared" si="120"/>
        <v>21216</v>
      </c>
      <c r="N883">
        <f t="shared" si="121"/>
        <v>0</v>
      </c>
      <c r="O883" t="str" cm="1">
        <f t="array" ref="O883">IF(ISERROR(SEARCH("USD ", G883)), Raw [1]Data!S883, TRIM(MID(G883, SEARCH("USD ", G883)+4, SEARCH(" ", G883&amp;" ", SEARCH("USD ", G883)+4) - SEARCH("USD ", G883) - 4)))</f>
        <v>1.1549</v>
      </c>
      <c r="P883">
        <f t="shared" si="122"/>
        <v>24502.358400000001</v>
      </c>
      <c r="Q883" t="e" cm="1">
        <f t="array" ref="Q883">Raw [1]Data!P883</f>
        <v>#NAME?</v>
      </c>
      <c r="R883" t="e" cm="1">
        <f t="array" ref="R883">Raw [1]Data!Q883</f>
        <v>#NAME?</v>
      </c>
      <c r="S883" t="e" cm="1">
        <f t="array" ref="S883">Raw [1]Data!T883</f>
        <v>#NAME?</v>
      </c>
      <c r="T883" t="e">
        <f t="shared" si="123"/>
        <v>#NAME?</v>
      </c>
      <c r="U883" t="e">
        <f t="shared" si="124"/>
        <v>#NAME?</v>
      </c>
      <c r="V883" t="str">
        <f t="shared" si="125"/>
        <v>Other</v>
      </c>
    </row>
    <row r="884" spans="1:22">
      <c r="A884" s="5" t="s">
        <v>12</v>
      </c>
      <c r="B884" s="2" t="s">
        <v>1197</v>
      </c>
      <c r="C884">
        <f t="shared" si="117"/>
        <v>2022</v>
      </c>
      <c r="D884" s="2" t="s">
        <v>14</v>
      </c>
      <c r="E884" s="3" t="s">
        <v>15</v>
      </c>
      <c r="F884" t="str">
        <f t="shared" si="118"/>
        <v>73</v>
      </c>
      <c r="G884" s="2" t="s">
        <v>1198</v>
      </c>
      <c r="H884" t="str">
        <f t="shared" si="119"/>
        <v xml:space="preserve">NP-20 </v>
      </c>
      <c r="I884" t="str" cm="1">
        <f t="array" ref="I884">IFERROR(INDEX(_xlfn.TEXTSPLIT(E884," "),1), "")</f>
        <v>73239990</v>
      </c>
      <c r="J884" t="s">
        <v>2943</v>
      </c>
      <c r="K884" t="str" cm="1">
        <f t="array" ref="K884">IF(ISERROR(SEARCH("QTY:", G884)), IF(ISERROR(SEARCH("TOTAL ", G884)), Raw [1]Data!N884, TRIM(MID(G884, SEARCH("TOTAL ", G884)+6, SEARCH(" ", G884&amp;" ", SEARCH("TOTAL ", G884)+6) - SEARCH("TOTAL ", G884) - 6))), TRIM(MID(G884, SEARCH("QTY:", G884)+4, SEARCH(" ", G884, SEARCH("QTY:", G884)+4) - SEARCH("QTY:", G884) - 4)))</f>
        <v>2376PCS/</v>
      </c>
      <c r="M884" t="str">
        <f t="shared" si="120"/>
        <v>2376PCS/</v>
      </c>
      <c r="N884">
        <f t="shared" si="121"/>
        <v>0</v>
      </c>
      <c r="O884" t="str" cm="1">
        <f t="array" ref="O884">IF(ISERROR(SEARCH("USD ", G884)), Raw [1]Data!S884, TRIM(MID(G884, SEARCH("USD ", G884)+4, SEARCH(" ", G884&amp;" ", SEARCH("USD ", G884)+4) - SEARCH("USD ", G884) - 4)))</f>
        <v>1.062</v>
      </c>
      <c r="P884" t="e">
        <f t="shared" si="122"/>
        <v>#VALUE!</v>
      </c>
      <c r="Q884" t="e" cm="1">
        <f t="array" ref="Q884">Raw [1]Data!P884</f>
        <v>#NAME?</v>
      </c>
      <c r="R884" t="e" cm="1">
        <f t="array" ref="R884">Raw [1]Data!Q884</f>
        <v>#NAME?</v>
      </c>
      <c r="S884" t="e" cm="1">
        <f t="array" ref="S884">Raw [1]Data!T884</f>
        <v>#NAME?</v>
      </c>
      <c r="T884" t="e">
        <f t="shared" si="123"/>
        <v>#NAME?</v>
      </c>
      <c r="U884" t="e">
        <f t="shared" si="124"/>
        <v>#NAME?</v>
      </c>
      <c r="V884" t="str">
        <f t="shared" si="125"/>
        <v>Other</v>
      </c>
    </row>
    <row r="885" spans="1:22">
      <c r="A885" s="5" t="s">
        <v>12</v>
      </c>
      <c r="B885" s="2" t="s">
        <v>1197</v>
      </c>
      <c r="C885">
        <f t="shared" si="117"/>
        <v>2022</v>
      </c>
      <c r="D885" s="2" t="s">
        <v>14</v>
      </c>
      <c r="E885" s="3" t="s">
        <v>15</v>
      </c>
      <c r="F885" t="str">
        <f t="shared" si="118"/>
        <v>73</v>
      </c>
      <c r="G885" s="2" t="s">
        <v>1199</v>
      </c>
      <c r="H885" t="str">
        <f t="shared" si="119"/>
        <v xml:space="preserve">NP-21 </v>
      </c>
      <c r="I885" t="str" cm="1">
        <f t="array" ref="I885">IFERROR(INDEX(_xlfn.TEXTSPLIT(E885," "),1), "")</f>
        <v>73239990</v>
      </c>
      <c r="J885" t="s">
        <v>2944</v>
      </c>
      <c r="K885" t="str" cm="1">
        <f t="array" ref="K885">IF(ISERROR(SEARCH("QTY:", G885)), IF(ISERROR(SEARCH("TOTAL ", G885)), Raw [1]Data!N885, TRIM(MID(G885, SEARCH("TOTAL ", G885)+6, SEARCH(" ", G885&amp;" ", SEARCH("TOTAL ", G885)+6) - SEARCH("TOTAL ", G885) - 6))), TRIM(MID(G885, SEARCH("QTY:", G885)+4, SEARCH(" ", G885, SEARCH("QTY:", G885)+4) - SEARCH("QTY:", G885) - 4)))</f>
        <v>40680</v>
      </c>
      <c r="M885" t="str">
        <f t="shared" si="120"/>
        <v>40680</v>
      </c>
      <c r="N885">
        <f t="shared" si="121"/>
        <v>0</v>
      </c>
      <c r="O885" t="str" cm="1">
        <f t="array" ref="O885">IF(ISERROR(SEARCH("USD ", G885)), Raw [1]Data!S885, TRIM(MID(G885, SEARCH("USD ", G885)+4, SEARCH(" ", G885&amp;" ", SEARCH("USD ", G885)+4) - SEARCH("USD ", G885) - 4)))</f>
        <v>1.140</v>
      </c>
      <c r="P885">
        <f t="shared" si="122"/>
        <v>46375.199999999997</v>
      </c>
      <c r="Q885" t="e" cm="1">
        <f t="array" ref="Q885">Raw [1]Data!P885</f>
        <v>#NAME?</v>
      </c>
      <c r="R885" t="e" cm="1">
        <f t="array" ref="R885">Raw [1]Data!Q885</f>
        <v>#NAME?</v>
      </c>
      <c r="S885" t="e" cm="1">
        <f t="array" ref="S885">Raw [1]Data!T885</f>
        <v>#NAME?</v>
      </c>
      <c r="T885" t="e">
        <f t="shared" si="123"/>
        <v>#NAME?</v>
      </c>
      <c r="U885" t="e">
        <f t="shared" si="124"/>
        <v>#NAME?</v>
      </c>
      <c r="V885" t="str">
        <f t="shared" si="125"/>
        <v>Other</v>
      </c>
    </row>
    <row r="886" spans="1:22">
      <c r="A886" s="5" t="s">
        <v>12</v>
      </c>
      <c r="B886" s="2" t="s">
        <v>1197</v>
      </c>
      <c r="C886">
        <f t="shared" si="117"/>
        <v>2022</v>
      </c>
      <c r="D886" s="2" t="s">
        <v>14</v>
      </c>
      <c r="E886" s="3" t="s">
        <v>18</v>
      </c>
      <c r="F886" t="str">
        <f t="shared" si="118"/>
        <v>73</v>
      </c>
      <c r="G886" s="2" t="s">
        <v>1200</v>
      </c>
      <c r="H886" t="str">
        <f t="shared" si="119"/>
        <v xml:space="preserve">OKS-4156 </v>
      </c>
      <c r="I886" t="str" cm="1">
        <f t="array" ref="I886">IFERROR(INDEX(_xlfn.TEXTSPLIT(E886," "),1), "")</f>
        <v>73231000</v>
      </c>
      <c r="J886" t="s">
        <v>2781</v>
      </c>
      <c r="K886" t="e" cm="1">
        <f t="array" ref="K886">IF(ISERROR(SEARCH("QTY:", G886)), IF(ISERROR(SEARCH("TOTAL ", G886)), Raw [1]Data!N886, TRIM(MID(G886, SEARCH("TOTAL ", G886)+6, SEARCH(" ", G886&amp;" ", SEARCH("TOTAL ", G886)+6) - SEARCH("TOTAL ", G886) - 6))), TRIM(MID(G886, SEARCH("QTY:", G886)+4, SEARCH(" ", G886, SEARCH("QTY:", G886)+4) - SEARCH("QTY:", G886) - 4)))</f>
        <v>#NAME?</v>
      </c>
      <c r="M886" t="e">
        <f t="shared" si="120"/>
        <v>#NAME?</v>
      </c>
      <c r="N886">
        <f t="shared" si="121"/>
        <v>0</v>
      </c>
      <c r="O886" t="str" cm="1">
        <f t="array" ref="O886">IF(ISERROR(SEARCH("USD ", G886)), Raw [1]Data!S886, TRIM(MID(G886, SEARCH("USD ", G886)+4, SEARCH(" ", G886&amp;" ", SEARCH("USD ", G886)+4) - SEARCH("USD ", G886) - 4)))</f>
        <v>0.265PER</v>
      </c>
      <c r="P886" t="e">
        <f t="shared" si="122"/>
        <v>#VALUE!</v>
      </c>
      <c r="Q886" t="e" cm="1">
        <f t="array" ref="Q886">Raw [1]Data!P886</f>
        <v>#NAME?</v>
      </c>
      <c r="R886" t="e" cm="1">
        <f t="array" ref="R886">Raw [1]Data!Q886</f>
        <v>#NAME?</v>
      </c>
      <c r="S886" t="e" cm="1">
        <f t="array" ref="S886">Raw [1]Data!T886</f>
        <v>#NAME?</v>
      </c>
      <c r="T886" t="e">
        <f t="shared" si="123"/>
        <v>#NAME?</v>
      </c>
      <c r="U886" t="e">
        <f t="shared" si="124"/>
        <v>#NAME?</v>
      </c>
      <c r="V886" t="str">
        <f t="shared" si="125"/>
        <v>Other</v>
      </c>
    </row>
    <row r="887" spans="1:22">
      <c r="A887" s="5" t="s">
        <v>12</v>
      </c>
      <c r="B887" s="2" t="s">
        <v>1201</v>
      </c>
      <c r="C887">
        <f t="shared" si="117"/>
        <v>2022</v>
      </c>
      <c r="D887" s="2" t="s">
        <v>14</v>
      </c>
      <c r="E887" s="3" t="s">
        <v>15</v>
      </c>
      <c r="F887" t="str">
        <f t="shared" si="118"/>
        <v>73</v>
      </c>
      <c r="G887" s="2" t="s">
        <v>1175</v>
      </c>
      <c r="H887" t="str">
        <f t="shared" si="119"/>
        <v xml:space="preserve">STAINLESS </v>
      </c>
      <c r="I887" t="str" cm="1">
        <f t="array" ref="I887">IFERROR(INDEX(_xlfn.TEXTSPLIT(E887," "),1), "")</f>
        <v>73239990</v>
      </c>
      <c r="J887" t="s">
        <v>2870</v>
      </c>
      <c r="K887" t="str" cm="1">
        <f t="array" ref="K887">IF(ISERROR(SEARCH("QTY:", G887)), IF(ISERROR(SEARCH("TOTAL ", G887)), Raw [1]Data!N887, TRIM(MID(G887, SEARCH("TOTAL ", G887)+6, SEARCH(" ", G887&amp;" ", SEARCH("TOTAL ", G887)+6) - SEARCH("TOTAL ", G887) - 6))), TRIM(MID(G887, SEARCH("QTY:", G887)+4, SEARCH(" ", G887, SEARCH("QTY:", G887)+4) - SEARCH("QTY:", G887) - 4)))</f>
        <v>50400</v>
      </c>
      <c r="M887" t="str">
        <f t="shared" si="120"/>
        <v>50400</v>
      </c>
      <c r="N887">
        <f t="shared" si="121"/>
        <v>0</v>
      </c>
      <c r="O887" t="e" cm="1">
        <f t="array" ref="O887">IF(ISERROR(SEARCH("USD ", G887)), Raw [1]Data!S887, TRIM(MID(G887, SEARCH("USD ", G887)+4, SEARCH(" ", G887&amp;" ", SEARCH("USD ", G887)+4) - SEARCH("USD ", G887) - 4)))</f>
        <v>#NAME?</v>
      </c>
      <c r="P887" t="e">
        <f t="shared" si="122"/>
        <v>#NAME?</v>
      </c>
      <c r="Q887" t="e" cm="1">
        <f t="array" ref="Q887">Raw [1]Data!P887</f>
        <v>#NAME?</v>
      </c>
      <c r="R887" t="e" cm="1">
        <f t="array" ref="R887">Raw [1]Data!Q887</f>
        <v>#NAME?</v>
      </c>
      <c r="S887" t="e" cm="1">
        <f t="array" ref="S887">Raw [1]Data!T887</f>
        <v>#NAME?</v>
      </c>
      <c r="T887" t="e">
        <f t="shared" si="123"/>
        <v>#NAME?</v>
      </c>
      <c r="U887" t="e">
        <f t="shared" si="124"/>
        <v>#NAME?</v>
      </c>
      <c r="V887" t="str">
        <f t="shared" si="125"/>
        <v>Other</v>
      </c>
    </row>
    <row r="888" spans="1:22">
      <c r="A888" s="5" t="s">
        <v>12</v>
      </c>
      <c r="B888" s="2" t="s">
        <v>1201</v>
      </c>
      <c r="C888">
        <f t="shared" si="117"/>
        <v>2022</v>
      </c>
      <c r="D888" s="2" t="s">
        <v>14</v>
      </c>
      <c r="E888" s="3" t="s">
        <v>18</v>
      </c>
      <c r="F888" t="str">
        <f t="shared" si="118"/>
        <v>73</v>
      </c>
      <c r="G888" s="2" t="s">
        <v>1202</v>
      </c>
      <c r="H888" t="str">
        <f t="shared" si="119"/>
        <v xml:space="preserve">SS410 </v>
      </c>
      <c r="I888" t="str" cm="1">
        <f t="array" ref="I888">IFERROR(INDEX(_xlfn.TEXTSPLIT(E888," "),1), "")</f>
        <v>73231000</v>
      </c>
      <c r="J888" t="s">
        <v>2945</v>
      </c>
      <c r="K888" t="str" cm="1">
        <f t="array" ref="K888">IF(ISERROR(SEARCH("QTY:", G888)), IF(ISERROR(SEARCH("TOTAL ", G888)), Raw [1]Data!N888, TRIM(MID(G888, SEARCH("TOTAL ", G888)+6, SEARCH(" ", G888&amp;" ", SEARCH("TOTAL ", G888)+6) - SEARCH("TOTAL ", G888) - 6))), TRIM(MID(G888, SEARCH("QTY:", G888)+4, SEARCH(" ", G888, SEARCH("QTY:", G888)+4) - SEARCH("QTY:", G888) - 4)))</f>
        <v>120120</v>
      </c>
      <c r="M888" t="str">
        <f t="shared" si="120"/>
        <v>120120</v>
      </c>
      <c r="N888">
        <f t="shared" si="121"/>
        <v>0</v>
      </c>
      <c r="O888" t="str" cm="1">
        <f t="array" ref="O888">IF(ISERROR(SEARCH("USD ", G888)), Raw [1]Data!S888, TRIM(MID(G888, SEARCH("USD ", G888)+4, SEARCH(" ", G888&amp;" ", SEARCH("USD ", G888)+4) - SEARCH("USD ", G888) - 4)))</f>
        <v>0.20</v>
      </c>
      <c r="P888">
        <f t="shared" si="122"/>
        <v>24024</v>
      </c>
      <c r="Q888" t="e" cm="1">
        <f t="array" ref="Q888">Raw [1]Data!P888</f>
        <v>#NAME?</v>
      </c>
      <c r="R888" t="e" cm="1">
        <f t="array" ref="R888">Raw [1]Data!Q888</f>
        <v>#NAME?</v>
      </c>
      <c r="S888" t="e" cm="1">
        <f t="array" ref="S888">Raw [1]Data!T888</f>
        <v>#NAME?</v>
      </c>
      <c r="T888" t="e">
        <f t="shared" si="123"/>
        <v>#NAME?</v>
      </c>
      <c r="U888" t="e">
        <f t="shared" si="124"/>
        <v>#NAME?</v>
      </c>
      <c r="V888" t="str">
        <f t="shared" si="125"/>
        <v>Other</v>
      </c>
    </row>
    <row r="889" spans="1:22">
      <c r="A889" s="5" t="s">
        <v>12</v>
      </c>
      <c r="B889" s="2" t="s">
        <v>1203</v>
      </c>
      <c r="C889">
        <f t="shared" si="117"/>
        <v>2022</v>
      </c>
      <c r="D889" s="2" t="s">
        <v>14</v>
      </c>
      <c r="E889" s="3" t="s">
        <v>15</v>
      </c>
      <c r="F889" t="str">
        <f t="shared" si="118"/>
        <v>73</v>
      </c>
      <c r="G889" s="2" t="s">
        <v>1204</v>
      </c>
      <c r="H889" t="str">
        <f t="shared" si="119"/>
        <v xml:space="preserve">STEEL </v>
      </c>
      <c r="I889" t="str" cm="1">
        <f t="array" ref="I889">IFERROR(INDEX(_xlfn.TEXTSPLIT(E889," "),1), "")</f>
        <v>73239990</v>
      </c>
      <c r="J889" t="s">
        <v>2835</v>
      </c>
      <c r="K889" t="str" cm="1">
        <f t="array" ref="K889">IF(ISERROR(SEARCH("QTY:", G889)), IF(ISERROR(SEARCH("TOTAL ", G889)), Raw [1]Data!N889, TRIM(MID(G889, SEARCH("TOTAL ", G889)+6, SEARCH(" ", G889&amp;" ", SEARCH("TOTAL ", G889)+6) - SEARCH("TOTAL ", G889) - 6))), TRIM(MID(G889, SEARCH("QTY:", G889)+4, SEARCH(" ", G889, SEARCH("QTY:", G889)+4) - SEARCH("QTY:", G889) - 4)))</f>
        <v>57792</v>
      </c>
      <c r="M889" t="str">
        <f t="shared" si="120"/>
        <v>57792</v>
      </c>
      <c r="N889">
        <f t="shared" si="121"/>
        <v>0</v>
      </c>
      <c r="O889" t="str" cm="1">
        <f t="array" ref="O889">IF(ISERROR(SEARCH("USD ", G889)), Raw [1]Data!S889, TRIM(MID(G889, SEARCH("USD ", G889)+4, SEARCH(" ", G889&amp;" ", SEARCH("USD ", G889)+4) - SEARCH("USD ", G889) - 4)))</f>
        <v>1.30</v>
      </c>
      <c r="P889">
        <f t="shared" si="122"/>
        <v>75129.600000000006</v>
      </c>
      <c r="Q889" t="e" cm="1">
        <f t="array" ref="Q889">Raw [1]Data!P889</f>
        <v>#NAME?</v>
      </c>
      <c r="R889" t="e" cm="1">
        <f t="array" ref="R889">Raw [1]Data!Q889</f>
        <v>#NAME?</v>
      </c>
      <c r="S889" t="e" cm="1">
        <f t="array" ref="S889">Raw [1]Data!T889</f>
        <v>#NAME?</v>
      </c>
      <c r="T889" t="e">
        <f t="shared" si="123"/>
        <v>#NAME?</v>
      </c>
      <c r="U889" t="e">
        <f t="shared" si="124"/>
        <v>#NAME?</v>
      </c>
      <c r="V889" t="str">
        <f t="shared" si="125"/>
        <v>Other</v>
      </c>
    </row>
    <row r="890" spans="1:22">
      <c r="A890" s="5" t="s">
        <v>12</v>
      </c>
      <c r="B890" s="2" t="s">
        <v>1205</v>
      </c>
      <c r="C890">
        <f t="shared" si="117"/>
        <v>2022</v>
      </c>
      <c r="D890" s="2" t="s">
        <v>14</v>
      </c>
      <c r="E890" s="3" t="s">
        <v>15</v>
      </c>
      <c r="F890" t="str">
        <f t="shared" si="118"/>
        <v>73</v>
      </c>
      <c r="G890" s="2" t="s">
        <v>1193</v>
      </c>
      <c r="H890" t="str">
        <f t="shared" si="119"/>
        <v xml:space="preserve">RYX-02-020 </v>
      </c>
      <c r="I890" t="str" cm="1">
        <f t="array" ref="I890">IFERROR(INDEX(_xlfn.TEXTSPLIT(E890," "),1), "")</f>
        <v>73239990</v>
      </c>
      <c r="J890" t="s">
        <v>2835</v>
      </c>
      <c r="K890" t="str" cm="1">
        <f t="array" ref="K890">IF(ISERROR(SEARCH("QTY:", G890)), IF(ISERROR(SEARCH("TOTAL ", G890)), Raw [1]Data!N890, TRIM(MID(G890, SEARCH("TOTAL ", G890)+6, SEARCH(" ", G890&amp;" ", SEARCH("TOTAL ", G890)+6) - SEARCH("TOTAL ", G890) - 6))), TRIM(MID(G890, SEARCH("QTY:", G890)+4, SEARCH(" ", G890, SEARCH("QTY:", G890)+4) - SEARCH("QTY:", G890) - 4)))</f>
        <v>1232</v>
      </c>
      <c r="M890" t="str">
        <f t="shared" si="120"/>
        <v>1232</v>
      </c>
      <c r="N890">
        <f t="shared" si="121"/>
        <v>0</v>
      </c>
      <c r="O890" t="str" cm="1">
        <f t="array" ref="O890">IF(ISERROR(SEARCH("USD ", G890)), Raw [1]Data!S890, TRIM(MID(G890, SEARCH("USD ", G890)+4, SEARCH(" ", G890&amp;" ", SEARCH("USD ", G890)+4) - SEARCH("USD ", G890) - 4)))</f>
        <v>15.30</v>
      </c>
      <c r="P890">
        <f t="shared" si="122"/>
        <v>18849.600000000002</v>
      </c>
      <c r="Q890" t="e" cm="1">
        <f t="array" ref="Q890">Raw [1]Data!P890</f>
        <v>#NAME?</v>
      </c>
      <c r="R890" t="e" cm="1">
        <f t="array" ref="R890">Raw [1]Data!Q890</f>
        <v>#NAME?</v>
      </c>
      <c r="S890" t="e" cm="1">
        <f t="array" ref="S890">Raw [1]Data!T890</f>
        <v>#NAME?</v>
      </c>
      <c r="T890" t="e">
        <f t="shared" si="123"/>
        <v>#NAME?</v>
      </c>
      <c r="U890" t="e">
        <f t="shared" si="124"/>
        <v>#NAME?</v>
      </c>
      <c r="V890" t="str">
        <f t="shared" si="125"/>
        <v>Other</v>
      </c>
    </row>
    <row r="891" spans="1:22">
      <c r="A891" s="5" t="s">
        <v>12</v>
      </c>
      <c r="B891" s="2" t="s">
        <v>1206</v>
      </c>
      <c r="C891">
        <f t="shared" si="117"/>
        <v>2022</v>
      </c>
      <c r="D891" s="2" t="s">
        <v>14</v>
      </c>
      <c r="E891" s="3" t="s">
        <v>15</v>
      </c>
      <c r="F891" t="str">
        <f t="shared" si="118"/>
        <v>73</v>
      </c>
      <c r="G891" s="2" t="s">
        <v>1207</v>
      </c>
      <c r="H891" t="str">
        <f t="shared" si="119"/>
        <v xml:space="preserve">NP-55 </v>
      </c>
      <c r="I891" t="str" cm="1">
        <f t="array" ref="I891">IFERROR(INDEX(_xlfn.TEXTSPLIT(E891," "),1), "")</f>
        <v>73239990</v>
      </c>
      <c r="J891" t="s">
        <v>2786</v>
      </c>
      <c r="K891" t="str" cm="1">
        <f t="array" ref="K891">IF(ISERROR(SEARCH("QTY:", G891)), IF(ISERROR(SEARCH("TOTAL ", G891)), Raw [1]Data!N891, TRIM(MID(G891, SEARCH("TOTAL ", G891)+6, SEARCH(" ", G891&amp;" ", SEARCH("TOTAL ", G891)+6) - SEARCH("TOTAL ", G891) - 6))), TRIM(MID(G891, SEARCH("QTY:", G891)+4, SEARCH(" ", G891, SEARCH("QTY:", G891)+4) - SEARCH("QTY:", G891) - 4)))</f>
        <v>50400</v>
      </c>
      <c r="M891" t="str">
        <f t="shared" si="120"/>
        <v>50400</v>
      </c>
      <c r="N891">
        <f t="shared" si="121"/>
        <v>0</v>
      </c>
      <c r="O891" t="str" cm="1">
        <f t="array" ref="O891">IF(ISERROR(SEARCH("USD ", G891)), Raw [1]Data!S891, TRIM(MID(G891, SEARCH("USD ", G891)+4, SEARCH(" ", G891&amp;" ", SEARCH("USD ", G891)+4) - SEARCH("USD ", G891) - 4)))</f>
        <v>0.3123</v>
      </c>
      <c r="P891">
        <f t="shared" si="122"/>
        <v>15739.920000000002</v>
      </c>
      <c r="Q891" t="e" cm="1">
        <f t="array" ref="Q891">Raw [1]Data!P891</f>
        <v>#NAME?</v>
      </c>
      <c r="R891" t="e" cm="1">
        <f t="array" ref="R891">Raw [1]Data!Q891</f>
        <v>#NAME?</v>
      </c>
      <c r="S891" t="e" cm="1">
        <f t="array" ref="S891">Raw [1]Data!T891</f>
        <v>#NAME?</v>
      </c>
      <c r="T891" t="e">
        <f t="shared" si="123"/>
        <v>#NAME?</v>
      </c>
      <c r="U891" t="e">
        <f t="shared" si="124"/>
        <v>#NAME?</v>
      </c>
      <c r="V891" t="str">
        <f t="shared" si="125"/>
        <v>Other</v>
      </c>
    </row>
    <row r="892" spans="1:22">
      <c r="A892" s="5" t="s">
        <v>12</v>
      </c>
      <c r="B892" s="2" t="s">
        <v>1206</v>
      </c>
      <c r="C892">
        <f t="shared" si="117"/>
        <v>2022</v>
      </c>
      <c r="D892" s="2" t="s">
        <v>14</v>
      </c>
      <c r="E892" s="3" t="s">
        <v>15</v>
      </c>
      <c r="F892" t="str">
        <f t="shared" si="118"/>
        <v>73</v>
      </c>
      <c r="G892" s="2" t="s">
        <v>1208</v>
      </c>
      <c r="H892" t="str">
        <f t="shared" si="119"/>
        <v xml:space="preserve">NP-19 </v>
      </c>
      <c r="I892" t="str" cm="1">
        <f t="array" ref="I892">IFERROR(INDEX(_xlfn.TEXTSPLIT(E892," "),1), "")</f>
        <v>73239990</v>
      </c>
      <c r="J892" t="s">
        <v>2946</v>
      </c>
      <c r="K892" t="str" cm="1">
        <f t="array" ref="K892">IF(ISERROR(SEARCH("QTY:", G892)), IF(ISERROR(SEARCH("TOTAL ", G892)), Raw [1]Data!N892, TRIM(MID(G892, SEARCH("TOTAL ", G892)+6, SEARCH(" ", G892&amp;" ", SEARCH("TOTAL ", G892)+6) - SEARCH("TOTAL ", G892) - 6))), TRIM(MID(G892, SEARCH("QTY:", G892)+4, SEARCH(" ", G892, SEARCH("QTY:", G892)+4) - SEARCH("QTY:", G892) - 4)))</f>
        <v>68928</v>
      </c>
      <c r="M892" t="str">
        <f t="shared" si="120"/>
        <v>68928</v>
      </c>
      <c r="N892">
        <f t="shared" si="121"/>
        <v>0</v>
      </c>
      <c r="O892" t="str" cm="1">
        <f t="array" ref="O892">IF(ISERROR(SEARCH("USD ", G892)), Raw [1]Data!S892, TRIM(MID(G892, SEARCH("USD ", G892)+4, SEARCH(" ", G892&amp;" ", SEARCH("USD ", G892)+4) - SEARCH("USD ", G892) - 4)))</f>
        <v>0.4954</v>
      </c>
      <c r="P892">
        <f t="shared" si="122"/>
        <v>34146.931199999999</v>
      </c>
      <c r="Q892" t="e" cm="1">
        <f t="array" ref="Q892">Raw [1]Data!P892</f>
        <v>#NAME?</v>
      </c>
      <c r="R892" t="e" cm="1">
        <f t="array" ref="R892">Raw [1]Data!Q892</f>
        <v>#NAME?</v>
      </c>
      <c r="S892" t="e" cm="1">
        <f t="array" ref="S892">Raw [1]Data!T892</f>
        <v>#NAME?</v>
      </c>
      <c r="T892" t="e">
        <f t="shared" si="123"/>
        <v>#NAME?</v>
      </c>
      <c r="U892" t="e">
        <f t="shared" si="124"/>
        <v>#NAME?</v>
      </c>
      <c r="V892" t="str">
        <f t="shared" si="125"/>
        <v>Other</v>
      </c>
    </row>
    <row r="893" spans="1:22">
      <c r="A893" s="5" t="s">
        <v>12</v>
      </c>
      <c r="B893" s="2" t="s">
        <v>1206</v>
      </c>
      <c r="C893">
        <f t="shared" si="117"/>
        <v>2022</v>
      </c>
      <c r="D893" s="2" t="s">
        <v>14</v>
      </c>
      <c r="E893" s="3" t="s">
        <v>15</v>
      </c>
      <c r="F893" t="str">
        <f t="shared" si="118"/>
        <v>73</v>
      </c>
      <c r="G893" s="2" t="s">
        <v>1209</v>
      </c>
      <c r="H893" t="str">
        <f t="shared" si="119"/>
        <v xml:space="preserve">SB-01 </v>
      </c>
      <c r="I893" t="str" cm="1">
        <f t="array" ref="I893">IFERROR(INDEX(_xlfn.TEXTSPLIT(E893," "),1), "")</f>
        <v>73239990</v>
      </c>
      <c r="J893" t="s">
        <v>2947</v>
      </c>
      <c r="K893" t="str" cm="1">
        <f t="array" ref="K893">IF(ISERROR(SEARCH("QTY:", G893)), IF(ISERROR(SEARCH("TOTAL ", G893)), Raw [1]Data!N893, TRIM(MID(G893, SEARCH("TOTAL ", G893)+6, SEARCH(" ", G893&amp;" ", SEARCH("TOTAL ", G893)+6) - SEARCH("TOTAL ", G893) - 6))), TRIM(MID(G893, SEARCH("QTY:", G893)+4, SEARCH(" ", G893, SEARCH("QTY:", G893)+4) - SEARCH("QTY:", G893) - 4)))</f>
        <v>33948PCS/USD</v>
      </c>
      <c r="M893" t="str">
        <f t="shared" si="120"/>
        <v>33948PCS/USD</v>
      </c>
      <c r="N893">
        <f t="shared" si="121"/>
        <v>0</v>
      </c>
      <c r="O893" t="str" cm="1">
        <f t="array" ref="O893">IF(ISERROR(SEARCH("USD ", G893)), Raw [1]Data!S893, TRIM(MID(G893, SEARCH("USD ", G893)+4, SEARCH(" ", G893&amp;" ", SEARCH("USD ", G893)+4) - SEARCH("USD ", G893) - 4)))</f>
        <v>1.1600</v>
      </c>
      <c r="P893" t="e">
        <f t="shared" si="122"/>
        <v>#VALUE!</v>
      </c>
      <c r="Q893" t="e" cm="1">
        <f t="array" ref="Q893">Raw [1]Data!P893</f>
        <v>#NAME?</v>
      </c>
      <c r="R893" t="e" cm="1">
        <f t="array" ref="R893">Raw [1]Data!Q893</f>
        <v>#NAME?</v>
      </c>
      <c r="S893" t="e" cm="1">
        <f t="array" ref="S893">Raw [1]Data!T893</f>
        <v>#NAME?</v>
      </c>
      <c r="T893" t="e">
        <f t="shared" si="123"/>
        <v>#NAME?</v>
      </c>
      <c r="U893" t="e">
        <f t="shared" si="124"/>
        <v>#NAME?</v>
      </c>
      <c r="V893" t="str">
        <f t="shared" si="125"/>
        <v>Other</v>
      </c>
    </row>
    <row r="894" spans="1:22">
      <c r="A894" s="5" t="s">
        <v>12</v>
      </c>
      <c r="B894" s="2" t="s">
        <v>1206</v>
      </c>
      <c r="C894">
        <f t="shared" si="117"/>
        <v>2022</v>
      </c>
      <c r="D894" s="2" t="s">
        <v>14</v>
      </c>
      <c r="E894" s="3" t="s">
        <v>15</v>
      </c>
      <c r="F894" t="str">
        <f t="shared" si="118"/>
        <v>73</v>
      </c>
      <c r="G894" s="2" t="s">
        <v>1210</v>
      </c>
      <c r="H894" t="str">
        <f t="shared" si="119"/>
        <v xml:space="preserve">AM-06 </v>
      </c>
      <c r="I894" t="str" cm="1">
        <f t="array" ref="I894">IFERROR(INDEX(_xlfn.TEXTSPLIT(E894," "),1), "")</f>
        <v>73239990</v>
      </c>
      <c r="J894" t="s">
        <v>2835</v>
      </c>
      <c r="K894" t="str" cm="1">
        <f t="array" ref="K894">IF(ISERROR(SEARCH("QTY:", G894)), IF(ISERROR(SEARCH("TOTAL ", G894)), Raw [1]Data!N894, TRIM(MID(G894, SEARCH("TOTAL ", G894)+6, SEARCH(" ", G894&amp;" ", SEARCH("TOTAL ", G894)+6) - SEARCH("TOTAL ", G894) - 6))), TRIM(MID(G894, SEARCH("QTY:", G894)+4, SEARCH(" ", G894, SEARCH("QTY:", G894)+4) - SEARCH("QTY:", G894) - 4)))</f>
        <v>39672</v>
      </c>
      <c r="M894" t="str">
        <f t="shared" si="120"/>
        <v>39672</v>
      </c>
      <c r="N894">
        <f t="shared" si="121"/>
        <v>0</v>
      </c>
      <c r="O894" t="e" cm="1">
        <f t="array" ref="O894">IF(ISERROR(SEARCH("USD ", G894)), Raw [1]Data!S894, TRIM(MID(G894, SEARCH("USD ", G894)+4, SEARCH(" ", G894&amp;" ", SEARCH("USD ", G894)+4) - SEARCH("USD ", G894) - 4)))</f>
        <v>#NAME?</v>
      </c>
      <c r="P894" t="e">
        <f t="shared" si="122"/>
        <v>#NAME?</v>
      </c>
      <c r="Q894" t="e" cm="1">
        <f t="array" ref="Q894">Raw [1]Data!P894</f>
        <v>#NAME?</v>
      </c>
      <c r="R894" t="e" cm="1">
        <f t="array" ref="R894">Raw [1]Data!Q894</f>
        <v>#NAME?</v>
      </c>
      <c r="S894" t="e" cm="1">
        <f t="array" ref="S894">Raw [1]Data!T894</f>
        <v>#NAME?</v>
      </c>
      <c r="T894" t="e">
        <f t="shared" si="123"/>
        <v>#NAME?</v>
      </c>
      <c r="U894" t="e">
        <f t="shared" si="124"/>
        <v>#NAME?</v>
      </c>
      <c r="V894" t="str">
        <f t="shared" si="125"/>
        <v>Other</v>
      </c>
    </row>
    <row r="895" spans="1:22">
      <c r="A895" s="5" t="s">
        <v>12</v>
      </c>
      <c r="B895" s="2" t="s">
        <v>1206</v>
      </c>
      <c r="C895">
        <f t="shared" si="117"/>
        <v>2022</v>
      </c>
      <c r="D895" s="2" t="s">
        <v>14</v>
      </c>
      <c r="E895" s="3" t="s">
        <v>15</v>
      </c>
      <c r="F895" t="str">
        <f t="shared" si="118"/>
        <v>73</v>
      </c>
      <c r="G895" s="2" t="s">
        <v>1211</v>
      </c>
      <c r="H895" t="str">
        <f t="shared" si="119"/>
        <v xml:space="preserve">SL-01 </v>
      </c>
      <c r="I895" t="str" cm="1">
        <f t="array" ref="I895">IFERROR(INDEX(_xlfn.TEXTSPLIT(E895," "),1), "")</f>
        <v>73239990</v>
      </c>
      <c r="J895" t="s">
        <v>2835</v>
      </c>
      <c r="K895" t="str" cm="1">
        <f t="array" ref="K895">IF(ISERROR(SEARCH("QTY:", G895)), IF(ISERROR(SEARCH("TOTAL ", G895)), Raw [1]Data!N895, TRIM(MID(G895, SEARCH("TOTAL ", G895)+6, SEARCH(" ", G895&amp;" ", SEARCH("TOTAL ", G895)+6) - SEARCH("TOTAL ", G895) - 6))), TRIM(MID(G895, SEARCH("QTY:", G895)+4, SEARCH(" ", G895, SEARCH("QTY:", G895)+4) - SEARCH("QTY:", G895) - 4)))</f>
        <v>21960</v>
      </c>
      <c r="M895" t="str">
        <f t="shared" si="120"/>
        <v>21960</v>
      </c>
      <c r="N895">
        <f t="shared" si="121"/>
        <v>0</v>
      </c>
      <c r="O895" t="str" cm="1">
        <f t="array" ref="O895">IF(ISERROR(SEARCH("USD ", G895)), Raw [1]Data!S895, TRIM(MID(G895, SEARCH("USD ", G895)+4, SEARCH(" ", G895&amp;" ", SEARCH("USD ", G895)+4) - SEARCH("USD ", G895) - 4)))</f>
        <v>1.2512</v>
      </c>
      <c r="P895">
        <f t="shared" si="122"/>
        <v>27476.352000000003</v>
      </c>
      <c r="Q895" t="e" cm="1">
        <f t="array" ref="Q895">Raw [1]Data!P895</f>
        <v>#NAME?</v>
      </c>
      <c r="R895" t="e" cm="1">
        <f t="array" ref="R895">Raw [1]Data!Q895</f>
        <v>#NAME?</v>
      </c>
      <c r="S895" t="e" cm="1">
        <f t="array" ref="S895">Raw [1]Data!T895</f>
        <v>#NAME?</v>
      </c>
      <c r="T895" t="e">
        <f t="shared" si="123"/>
        <v>#NAME?</v>
      </c>
      <c r="U895" t="e">
        <f t="shared" si="124"/>
        <v>#NAME?</v>
      </c>
      <c r="V895" t="str">
        <f t="shared" si="125"/>
        <v>Other</v>
      </c>
    </row>
    <row r="896" spans="1:22">
      <c r="A896" s="5" t="s">
        <v>12</v>
      </c>
      <c r="B896" s="2" t="s">
        <v>1206</v>
      </c>
      <c r="C896">
        <f t="shared" si="117"/>
        <v>2022</v>
      </c>
      <c r="D896" s="2" t="s">
        <v>14</v>
      </c>
      <c r="E896" s="3" t="s">
        <v>15</v>
      </c>
      <c r="F896" t="str">
        <f t="shared" si="118"/>
        <v>73</v>
      </c>
      <c r="G896" s="2" t="s">
        <v>1212</v>
      </c>
      <c r="H896" t="str">
        <f t="shared" si="119"/>
        <v xml:space="preserve">DS-25 </v>
      </c>
      <c r="I896" t="str" cm="1">
        <f t="array" ref="I896">IFERROR(INDEX(_xlfn.TEXTSPLIT(E896," "),1), "")</f>
        <v>73239990</v>
      </c>
      <c r="J896" t="s">
        <v>2835</v>
      </c>
      <c r="K896" t="str" cm="1">
        <f t="array" ref="K896">IF(ISERROR(SEARCH("QTY:", G896)), IF(ISERROR(SEARCH("TOTAL ", G896)), Raw [1]Data!N896, TRIM(MID(G896, SEARCH("TOTAL ", G896)+6, SEARCH(" ", G896&amp;" ", SEARCH("TOTAL ", G896)+6) - SEARCH("TOTAL ", G896) - 6))), TRIM(MID(G896, SEARCH("QTY:", G896)+4, SEARCH(" ", G896, SEARCH("QTY:", G896)+4) - SEARCH("QTY:", G896) - 4)))</f>
        <v>100200</v>
      </c>
      <c r="M896" t="str">
        <f t="shared" si="120"/>
        <v>100200</v>
      </c>
      <c r="N896">
        <f t="shared" si="121"/>
        <v>0</v>
      </c>
      <c r="O896" t="e" cm="1">
        <f t="array" ref="O896">IF(ISERROR(SEARCH("USD ", G896)), Raw [1]Data!S896, TRIM(MID(G896, SEARCH("USD ", G896)+4, SEARCH(" ", G896&amp;" ", SEARCH("USD ", G896)+4) - SEARCH("USD ", G896) - 4)))</f>
        <v>#NAME?</v>
      </c>
      <c r="P896" t="e">
        <f t="shared" si="122"/>
        <v>#NAME?</v>
      </c>
      <c r="Q896" t="e" cm="1">
        <f t="array" ref="Q896">Raw [1]Data!P896</f>
        <v>#NAME?</v>
      </c>
      <c r="R896" t="e" cm="1">
        <f t="array" ref="R896">Raw [1]Data!Q896</f>
        <v>#NAME?</v>
      </c>
      <c r="S896" t="e" cm="1">
        <f t="array" ref="S896">Raw [1]Data!T896</f>
        <v>#NAME?</v>
      </c>
      <c r="T896" t="e">
        <f t="shared" si="123"/>
        <v>#NAME?</v>
      </c>
      <c r="U896" t="e">
        <f t="shared" si="124"/>
        <v>#NAME?</v>
      </c>
      <c r="V896" t="str">
        <f t="shared" si="125"/>
        <v>Other</v>
      </c>
    </row>
    <row r="897" spans="1:22">
      <c r="A897" s="5" t="s">
        <v>12</v>
      </c>
      <c r="B897" s="2" t="s">
        <v>1206</v>
      </c>
      <c r="C897">
        <f t="shared" si="117"/>
        <v>2022</v>
      </c>
      <c r="D897" s="2" t="s">
        <v>14</v>
      </c>
      <c r="E897" s="3" t="s">
        <v>15</v>
      </c>
      <c r="F897" t="str">
        <f t="shared" si="118"/>
        <v>73</v>
      </c>
      <c r="G897" s="2" t="s">
        <v>1213</v>
      </c>
      <c r="H897" t="str">
        <f t="shared" si="119"/>
        <v xml:space="preserve">NP-20 </v>
      </c>
      <c r="I897" t="str" cm="1">
        <f t="array" ref="I897">IFERROR(INDEX(_xlfn.TEXTSPLIT(E897," "),1), "")</f>
        <v>73239990</v>
      </c>
      <c r="J897" t="s">
        <v>2781</v>
      </c>
      <c r="K897" t="e" cm="1">
        <f t="array" ref="K897">IF(ISERROR(SEARCH("QTY:", G897)), IF(ISERROR(SEARCH("TOTAL ", G897)), Raw [1]Data!N897, TRIM(MID(G897, SEARCH("TOTAL ", G897)+6, SEARCH(" ", G897&amp;" ", SEARCH("TOTAL ", G897)+6) - SEARCH("TOTAL ", G897) - 6))), TRIM(MID(G897, SEARCH("QTY:", G897)+4, SEARCH(" ", G897, SEARCH("QTY:", G897)+4) - SEARCH("QTY:", G897) - 4)))</f>
        <v>#NAME?</v>
      </c>
      <c r="M897" t="e">
        <f t="shared" si="120"/>
        <v>#NAME?</v>
      </c>
      <c r="N897">
        <f t="shared" si="121"/>
        <v>0</v>
      </c>
      <c r="O897" t="str" cm="1">
        <f t="array" ref="O897">IF(ISERROR(SEARCH("USD ", G897)), Raw [1]Data!S897, TRIM(MID(G897, SEARCH("USD ", G897)+4, SEARCH(" ", G897&amp;" ", SEARCH("USD ", G897)+4) - SEARCH("USD ", G897) - 4)))</f>
        <v>1.062</v>
      </c>
      <c r="P897" t="e">
        <f t="shared" si="122"/>
        <v>#NAME?</v>
      </c>
      <c r="Q897" t="e" cm="1">
        <f t="array" ref="Q897">Raw [1]Data!P897</f>
        <v>#NAME?</v>
      </c>
      <c r="R897" t="e" cm="1">
        <f t="array" ref="R897">Raw [1]Data!Q897</f>
        <v>#NAME?</v>
      </c>
      <c r="S897" t="e" cm="1">
        <f t="array" ref="S897">Raw [1]Data!T897</f>
        <v>#NAME?</v>
      </c>
      <c r="T897" t="e">
        <f t="shared" si="123"/>
        <v>#NAME?</v>
      </c>
      <c r="U897" t="e">
        <f t="shared" si="124"/>
        <v>#NAME?</v>
      </c>
      <c r="V897" t="str">
        <f t="shared" si="125"/>
        <v>Other</v>
      </c>
    </row>
    <row r="898" spans="1:22">
      <c r="A898" s="5" t="s">
        <v>12</v>
      </c>
      <c r="B898" s="2" t="s">
        <v>1206</v>
      </c>
      <c r="C898">
        <f t="shared" si="117"/>
        <v>2022</v>
      </c>
      <c r="D898" s="2" t="s">
        <v>14</v>
      </c>
      <c r="E898" s="3" t="s">
        <v>15</v>
      </c>
      <c r="F898" t="str">
        <f t="shared" si="118"/>
        <v>73</v>
      </c>
      <c r="G898" s="2" t="s">
        <v>1214</v>
      </c>
      <c r="H898" t="str">
        <f t="shared" si="119"/>
        <v xml:space="preserve">AM-253 </v>
      </c>
      <c r="I898" t="str" cm="1">
        <f t="array" ref="I898">IFERROR(INDEX(_xlfn.TEXTSPLIT(E898," "),1), "")</f>
        <v>73239990</v>
      </c>
      <c r="J898" t="s">
        <v>2835</v>
      </c>
      <c r="K898" t="str" cm="1">
        <f t="array" ref="K898">IF(ISERROR(SEARCH("QTY:", G898)), IF(ISERROR(SEARCH("TOTAL ", G898)), Raw [1]Data!N898, TRIM(MID(G898, SEARCH("TOTAL ", G898)+6, SEARCH(" ", G898&amp;" ", SEARCH("TOTAL ", G898)+6) - SEARCH("TOTAL ", G898) - 6))), TRIM(MID(G898, SEARCH("QTY:", G898)+4, SEARCH(" ", G898, SEARCH("QTY:", G898)+4) - SEARCH("QTY:", G898) - 4)))</f>
        <v>30600</v>
      </c>
      <c r="M898" t="str">
        <f t="shared" si="120"/>
        <v>30600</v>
      </c>
      <c r="N898">
        <f t="shared" si="121"/>
        <v>0</v>
      </c>
      <c r="O898" t="str" cm="1">
        <f t="array" ref="O898">IF(ISERROR(SEARCH("USD ", G898)), Raw [1]Data!S898, TRIM(MID(G898, SEARCH("USD ", G898)+4, SEARCH(" ", G898&amp;" ", SEARCH("USD ", G898)+4) - SEARCH("USD ", G898) - 4)))</f>
        <v>0.5780</v>
      </c>
      <c r="P898">
        <f t="shared" si="122"/>
        <v>17686.8</v>
      </c>
      <c r="Q898" t="e" cm="1">
        <f t="array" ref="Q898">Raw [1]Data!P898</f>
        <v>#NAME?</v>
      </c>
      <c r="R898" t="e" cm="1">
        <f t="array" ref="R898">Raw [1]Data!Q898</f>
        <v>#NAME?</v>
      </c>
      <c r="S898" t="e" cm="1">
        <f t="array" ref="S898">Raw [1]Data!T898</f>
        <v>#NAME?</v>
      </c>
      <c r="T898" t="e">
        <f t="shared" si="123"/>
        <v>#NAME?</v>
      </c>
      <c r="U898" t="e">
        <f t="shared" si="124"/>
        <v>#NAME?</v>
      </c>
      <c r="V898" t="str">
        <f t="shared" si="125"/>
        <v>Other</v>
      </c>
    </row>
    <row r="899" spans="1:22">
      <c r="A899" s="5" t="s">
        <v>12</v>
      </c>
      <c r="B899" s="2" t="s">
        <v>1206</v>
      </c>
      <c r="C899">
        <f t="shared" ref="C899:C962" si="126">YEAR(B899)</f>
        <v>2022</v>
      </c>
      <c r="D899" s="2" t="s">
        <v>14</v>
      </c>
      <c r="E899" s="3" t="s">
        <v>15</v>
      </c>
      <c r="F899" t="str">
        <f t="shared" ref="F899:F962" si="127">LEFT(E899,2)</f>
        <v>73</v>
      </c>
      <c r="G899" s="2" t="s">
        <v>1215</v>
      </c>
      <c r="H899" t="str">
        <f t="shared" ref="H899:H962" si="128">IFERROR(LEFT(G899, FIND(" ",G899)), "")</f>
        <v xml:space="preserve">NP-21 </v>
      </c>
      <c r="I899" t="str" cm="1">
        <f t="array" ref="I899">IFERROR(INDEX(_xlfn.TEXTSPLIT(E899," "),1), "")</f>
        <v>73239990</v>
      </c>
      <c r="J899" t="s">
        <v>2948</v>
      </c>
      <c r="K899" t="str" cm="1">
        <f t="array" ref="K899">IF(ISERROR(SEARCH("QTY:", G899)), IF(ISERROR(SEARCH("TOTAL ", G899)), Raw [1]Data!N899, TRIM(MID(G899, SEARCH("TOTAL ", G899)+6, SEARCH(" ", G899&amp;" ", SEARCH("TOTAL ", G899)+6) - SEARCH("TOTAL ", G899) - 6))), TRIM(MID(G899, SEARCH("QTY:", G899)+4, SEARCH(" ", G899, SEARCH("QTY:", G899)+4) - SEARCH("QTY:", G899) - 4)))</f>
        <v>43164</v>
      </c>
      <c r="M899" t="str">
        <f t="shared" ref="M899:M962" si="129">K899</f>
        <v>43164</v>
      </c>
      <c r="N899">
        <f t="shared" ref="N899:N962" si="130">L899</f>
        <v>0</v>
      </c>
      <c r="O899" t="str" cm="1">
        <f t="array" ref="O899">IF(ISERROR(SEARCH("USD ", G899)), Raw [1]Data!S899, TRIM(MID(G899, SEARCH("USD ", G899)+4, SEARCH(" ", G899&amp;" ", SEARCH("USD ", G899)+4) - SEARCH("USD ", G899) - 4)))</f>
        <v>1.140</v>
      </c>
      <c r="P899">
        <f t="shared" ref="P899:P962" si="131">O899*M899</f>
        <v>49206.96</v>
      </c>
      <c r="Q899" t="e" cm="1">
        <f t="array" ref="Q899">Raw [1]Data!P899</f>
        <v>#NAME?</v>
      </c>
      <c r="R899" t="e" cm="1">
        <f t="array" ref="R899">Raw [1]Data!Q899</f>
        <v>#NAME?</v>
      </c>
      <c r="S899" t="e" cm="1">
        <f t="array" ref="S899">Raw [1]Data!T899</f>
        <v>#NAME?</v>
      </c>
      <c r="T899" t="e">
        <f t="shared" ref="T899:T962" si="132">S899/M899</f>
        <v>#NAME?</v>
      </c>
      <c r="U899" t="e">
        <f t="shared" ref="U899:U962" si="133">IF(R899&lt;&gt;0, (S899/R899)*100, 0)</f>
        <v>#NAME?</v>
      </c>
      <c r="V899" t="str">
        <f t="shared" ref="V899:V962" si="134">IF(OR(E899=73239990,E899=73231000,E899=73239390),"Steel","Other")</f>
        <v>Other</v>
      </c>
    </row>
    <row r="900" spans="1:22">
      <c r="A900" s="5" t="s">
        <v>12</v>
      </c>
      <c r="B900" s="2" t="s">
        <v>1206</v>
      </c>
      <c r="C900">
        <f t="shared" si="126"/>
        <v>2022</v>
      </c>
      <c r="D900" s="2" t="s">
        <v>14</v>
      </c>
      <c r="E900" s="3" t="s">
        <v>15</v>
      </c>
      <c r="F900" t="str">
        <f t="shared" si="127"/>
        <v>73</v>
      </c>
      <c r="G900" s="2" t="s">
        <v>1216</v>
      </c>
      <c r="H900" t="str">
        <f t="shared" si="128"/>
        <v xml:space="preserve">NP-20 </v>
      </c>
      <c r="I900" t="str" cm="1">
        <f t="array" ref="I900">IFERROR(INDEX(_xlfn.TEXTSPLIT(E900," "),1), "")</f>
        <v>73239990</v>
      </c>
      <c r="J900" t="s">
        <v>2949</v>
      </c>
      <c r="K900" t="str" cm="1">
        <f t="array" ref="K900">IF(ISERROR(SEARCH("QTY:", G900)), IF(ISERROR(SEARCH("TOTAL ", G900)), Raw [1]Data!N900, TRIM(MID(G900, SEARCH("TOTAL ", G900)+6, SEARCH(" ", G900&amp;" ", SEARCH("TOTAL ", G900)+6) - SEARCH("TOTAL ", G900) - 6))), TRIM(MID(G900, SEARCH("QTY:", G900)+4, SEARCH(" ", G900, SEARCH("QTY:", G900)+4) - SEARCH("QTY:", G900) - 4)))</f>
        <v>29916PCS/USD</v>
      </c>
      <c r="M900" t="str">
        <f t="shared" si="129"/>
        <v>29916PCS/USD</v>
      </c>
      <c r="N900">
        <f t="shared" si="130"/>
        <v>0</v>
      </c>
      <c r="O900" t="str" cm="1">
        <f t="array" ref="O900">IF(ISERROR(SEARCH("USD ", G900)), Raw [1]Data!S900, TRIM(MID(G900, SEARCH("USD ", G900)+4, SEARCH(" ", G900&amp;" ", SEARCH("USD ", G900)+4) - SEARCH("USD ", G900) - 4)))</f>
        <v>1.0620</v>
      </c>
      <c r="P900" t="e">
        <f t="shared" si="131"/>
        <v>#VALUE!</v>
      </c>
      <c r="Q900" t="e" cm="1">
        <f t="array" ref="Q900">Raw [1]Data!P900</f>
        <v>#NAME?</v>
      </c>
      <c r="R900" t="e" cm="1">
        <f t="array" ref="R900">Raw [1]Data!Q900</f>
        <v>#NAME?</v>
      </c>
      <c r="S900" t="e" cm="1">
        <f t="array" ref="S900">Raw [1]Data!T900</f>
        <v>#NAME?</v>
      </c>
      <c r="T900" t="e">
        <f t="shared" si="132"/>
        <v>#NAME?</v>
      </c>
      <c r="U900" t="e">
        <f t="shared" si="133"/>
        <v>#NAME?</v>
      </c>
      <c r="V900" t="str">
        <f t="shared" si="134"/>
        <v>Other</v>
      </c>
    </row>
    <row r="901" spans="1:22">
      <c r="A901" s="5" t="s">
        <v>12</v>
      </c>
      <c r="B901" s="2" t="s">
        <v>1206</v>
      </c>
      <c r="C901">
        <f t="shared" si="126"/>
        <v>2022</v>
      </c>
      <c r="D901" s="2" t="s">
        <v>14</v>
      </c>
      <c r="E901" s="3" t="s">
        <v>15</v>
      </c>
      <c r="F901" t="str">
        <f t="shared" si="127"/>
        <v>73</v>
      </c>
      <c r="G901" s="2" t="s">
        <v>1217</v>
      </c>
      <c r="H901" t="str">
        <f t="shared" si="128"/>
        <v xml:space="preserve">SB-12 </v>
      </c>
      <c r="I901" t="str" cm="1">
        <f t="array" ref="I901">IFERROR(INDEX(_xlfn.TEXTSPLIT(E901," "),1), "")</f>
        <v>73239990</v>
      </c>
      <c r="J901" t="s">
        <v>2835</v>
      </c>
      <c r="K901" t="str" cm="1">
        <f t="array" ref="K901">IF(ISERROR(SEARCH("QTY:", G901)), IF(ISERROR(SEARCH("TOTAL ", G901)), Raw [1]Data!N901, TRIM(MID(G901, SEARCH("TOTAL ", G901)+6, SEARCH(" ", G901&amp;" ", SEARCH("TOTAL ", G901)+6) - SEARCH("TOTAL ", G901) - 6))), TRIM(MID(G901, SEARCH("QTY:", G901)+4, SEARCH(" ", G901, SEARCH("QTY:", G901)+4) - SEARCH("QTY:", G901) - 4)))</f>
        <v>23928</v>
      </c>
      <c r="M901" t="str">
        <f t="shared" si="129"/>
        <v>23928</v>
      </c>
      <c r="N901">
        <f t="shared" si="130"/>
        <v>0</v>
      </c>
      <c r="O901" t="str" cm="1">
        <f t="array" ref="O901">IF(ISERROR(SEARCH("USD ", G901)), Raw [1]Data!S901, TRIM(MID(G901, SEARCH("USD ", G901)+4, SEARCH(" ", G901&amp;" ", SEARCH("USD ", G901)+4) - SEARCH("USD ", G901) - 4)))</f>
        <v>1.1636</v>
      </c>
      <c r="P901">
        <f t="shared" si="131"/>
        <v>27842.620800000001</v>
      </c>
      <c r="Q901" t="e" cm="1">
        <f t="array" ref="Q901">Raw [1]Data!P901</f>
        <v>#NAME?</v>
      </c>
      <c r="R901" t="e" cm="1">
        <f t="array" ref="R901">Raw [1]Data!Q901</f>
        <v>#NAME?</v>
      </c>
      <c r="S901" t="e" cm="1">
        <f t="array" ref="S901">Raw [1]Data!T901</f>
        <v>#NAME?</v>
      </c>
      <c r="T901" t="e">
        <f t="shared" si="132"/>
        <v>#NAME?</v>
      </c>
      <c r="U901" t="e">
        <f t="shared" si="133"/>
        <v>#NAME?</v>
      </c>
      <c r="V901" t="str">
        <f t="shared" si="134"/>
        <v>Other</v>
      </c>
    </row>
    <row r="902" spans="1:22">
      <c r="A902" s="5" t="s">
        <v>12</v>
      </c>
      <c r="B902" s="2" t="s">
        <v>1218</v>
      </c>
      <c r="C902">
        <f t="shared" si="126"/>
        <v>2022</v>
      </c>
      <c r="D902" s="2" t="s">
        <v>14</v>
      </c>
      <c r="E902" s="3" t="s">
        <v>15</v>
      </c>
      <c r="F902" t="str">
        <f t="shared" si="127"/>
        <v>73</v>
      </c>
      <c r="G902" s="2" t="s">
        <v>1219</v>
      </c>
      <c r="H902" t="str">
        <f t="shared" si="128"/>
        <v xml:space="preserve">NP-19 </v>
      </c>
      <c r="I902" t="str" cm="1">
        <f t="array" ref="I902">IFERROR(INDEX(_xlfn.TEXTSPLIT(E902," "),1), "")</f>
        <v>73239990</v>
      </c>
      <c r="J902" t="s">
        <v>2950</v>
      </c>
      <c r="K902" t="str" cm="1">
        <f t="array" ref="K902">IF(ISERROR(SEARCH("QTY:", G902)), IF(ISERROR(SEARCH("TOTAL ", G902)), Raw [1]Data!N902, TRIM(MID(G902, SEARCH("TOTAL ", G902)+6, SEARCH(" ", G902&amp;" ", SEARCH("TOTAL ", G902)+6) - SEARCH("TOTAL ", G902) - 6))), TRIM(MID(G902, SEARCH("QTY:", G902)+4, SEARCH(" ", G902, SEARCH("QTY:", G902)+4) - SEARCH("QTY:", G902) - 4)))</f>
        <v>56112</v>
      </c>
      <c r="M902" t="str">
        <f t="shared" si="129"/>
        <v>56112</v>
      </c>
      <c r="N902">
        <f t="shared" si="130"/>
        <v>0</v>
      </c>
      <c r="O902" t="str" cm="1">
        <f t="array" ref="O902">IF(ISERROR(SEARCH("USD ", G902)), Raw [1]Data!S902, TRIM(MID(G902, SEARCH("USD ", G902)+4, SEARCH(" ", G902&amp;" ", SEARCH("USD ", G902)+4) - SEARCH("USD ", G902) - 4)))</f>
        <v>0.496</v>
      </c>
      <c r="P902">
        <f t="shared" si="131"/>
        <v>27831.552</v>
      </c>
      <c r="Q902" t="e" cm="1">
        <f t="array" ref="Q902">Raw [1]Data!P902</f>
        <v>#NAME?</v>
      </c>
      <c r="R902" t="e" cm="1">
        <f t="array" ref="R902">Raw [1]Data!Q902</f>
        <v>#NAME?</v>
      </c>
      <c r="S902" t="e" cm="1">
        <f t="array" ref="S902">Raw [1]Data!T902</f>
        <v>#NAME?</v>
      </c>
      <c r="T902" t="e">
        <f t="shared" si="132"/>
        <v>#NAME?</v>
      </c>
      <c r="U902" t="e">
        <f t="shared" si="133"/>
        <v>#NAME?</v>
      </c>
      <c r="V902" t="str">
        <f t="shared" si="134"/>
        <v>Other</v>
      </c>
    </row>
    <row r="903" spans="1:22">
      <c r="A903" s="5" t="s">
        <v>12</v>
      </c>
      <c r="B903" s="2" t="s">
        <v>1220</v>
      </c>
      <c r="C903">
        <f t="shared" si="126"/>
        <v>2022</v>
      </c>
      <c r="D903" s="2" t="s">
        <v>14</v>
      </c>
      <c r="E903" s="3" t="s">
        <v>15</v>
      </c>
      <c r="F903" t="str">
        <f t="shared" si="127"/>
        <v>73</v>
      </c>
      <c r="G903" s="2" t="s">
        <v>1221</v>
      </c>
      <c r="H903" t="str">
        <f t="shared" si="128"/>
        <v xml:space="preserve">6901 </v>
      </c>
      <c r="I903" t="str" cm="1">
        <f t="array" ref="I903">IFERROR(INDEX(_xlfn.TEXTSPLIT(E903," "),1), "")</f>
        <v>73239990</v>
      </c>
      <c r="J903" t="s">
        <v>2835</v>
      </c>
      <c r="K903" t="str" cm="1">
        <f t="array" ref="K903">IF(ISERROR(SEARCH("QTY:", G903)), IF(ISERROR(SEARCH("TOTAL ", G903)), Raw [1]Data!N903, TRIM(MID(G903, SEARCH("TOTAL ", G903)+6, SEARCH(" ", G903&amp;" ", SEARCH("TOTAL ", G903)+6) - SEARCH("TOTAL ", G903) - 6))), TRIM(MID(G903, SEARCH("QTY:", G903)+4, SEARCH(" ", G903, SEARCH("QTY:", G903)+4) - SEARCH("QTY:", G903) - 4)))</f>
        <v>54504</v>
      </c>
      <c r="M903" t="str">
        <f t="shared" si="129"/>
        <v>54504</v>
      </c>
      <c r="N903">
        <f t="shared" si="130"/>
        <v>0</v>
      </c>
      <c r="O903" t="str" cm="1">
        <f t="array" ref="O903">IF(ISERROR(SEARCH("USD ", G903)), Raw [1]Data!S903, TRIM(MID(G903, SEARCH("USD ", G903)+4, SEARCH(" ", G903&amp;" ", SEARCH("USD ", G903)+4) - SEARCH("USD ", G903) - 4)))</f>
        <v>1.01</v>
      </c>
      <c r="P903">
        <f t="shared" si="131"/>
        <v>55049.04</v>
      </c>
      <c r="Q903" t="e" cm="1">
        <f t="array" ref="Q903">Raw [1]Data!P903</f>
        <v>#NAME?</v>
      </c>
      <c r="R903" t="e" cm="1">
        <f t="array" ref="R903">Raw [1]Data!Q903</f>
        <v>#NAME?</v>
      </c>
      <c r="S903" t="e" cm="1">
        <f t="array" ref="S903">Raw [1]Data!T903</f>
        <v>#NAME?</v>
      </c>
      <c r="T903" t="e">
        <f t="shared" si="132"/>
        <v>#NAME?</v>
      </c>
      <c r="U903" t="e">
        <f t="shared" si="133"/>
        <v>#NAME?</v>
      </c>
      <c r="V903" t="str">
        <f t="shared" si="134"/>
        <v>Other</v>
      </c>
    </row>
    <row r="904" spans="1:22">
      <c r="A904" s="5" t="s">
        <v>12</v>
      </c>
      <c r="B904" s="2" t="s">
        <v>1220</v>
      </c>
      <c r="C904">
        <f t="shared" si="126"/>
        <v>2022</v>
      </c>
      <c r="D904" s="2" t="s">
        <v>14</v>
      </c>
      <c r="E904" s="3" t="s">
        <v>15</v>
      </c>
      <c r="F904" t="str">
        <f t="shared" si="127"/>
        <v>73</v>
      </c>
      <c r="G904" s="2" t="s">
        <v>1222</v>
      </c>
      <c r="H904" t="str">
        <f t="shared" si="128"/>
        <v xml:space="preserve">8504 </v>
      </c>
      <c r="I904" t="str" cm="1">
        <f t="array" ref="I904">IFERROR(INDEX(_xlfn.TEXTSPLIT(E904," "),1), "")</f>
        <v>73239990</v>
      </c>
      <c r="J904" t="s">
        <v>2835</v>
      </c>
      <c r="K904" t="str" cm="1">
        <f t="array" ref="K904">IF(ISERROR(SEARCH("QTY:", G904)), IF(ISERROR(SEARCH("TOTAL ", G904)), Raw [1]Data!N904, TRIM(MID(G904, SEARCH("TOTAL ", G904)+6, SEARCH(" ", G904&amp;" ", SEARCH("TOTAL ", G904)+6) - SEARCH("TOTAL ", G904) - 6))), TRIM(MID(G904, SEARCH("QTY:", G904)+4, SEARCH(" ", G904, SEARCH("QTY:", G904)+4) - SEARCH("QTY:", G904) - 4)))</f>
        <v>44160</v>
      </c>
      <c r="M904" t="str">
        <f t="shared" si="129"/>
        <v>44160</v>
      </c>
      <c r="N904">
        <f t="shared" si="130"/>
        <v>0</v>
      </c>
      <c r="O904" t="str" cm="1">
        <f t="array" ref="O904">IF(ISERROR(SEARCH("USD ", G904)), Raw [1]Data!S904, TRIM(MID(G904, SEARCH("USD ", G904)+4, SEARCH(" ", G904&amp;" ", SEARCH("USD ", G904)+4) - SEARCH("USD ", G904) - 4)))</f>
        <v>2.61</v>
      </c>
      <c r="P904">
        <f t="shared" si="131"/>
        <v>115257.59999999999</v>
      </c>
      <c r="Q904" t="e" cm="1">
        <f t="array" ref="Q904">Raw [1]Data!P904</f>
        <v>#NAME?</v>
      </c>
      <c r="R904" t="e" cm="1">
        <f t="array" ref="R904">Raw [1]Data!Q904</f>
        <v>#NAME?</v>
      </c>
      <c r="S904" t="e" cm="1">
        <f t="array" ref="S904">Raw [1]Data!T904</f>
        <v>#NAME?</v>
      </c>
      <c r="T904" t="e">
        <f t="shared" si="132"/>
        <v>#NAME?</v>
      </c>
      <c r="U904" t="e">
        <f t="shared" si="133"/>
        <v>#NAME?</v>
      </c>
      <c r="V904" t="str">
        <f t="shared" si="134"/>
        <v>Other</v>
      </c>
    </row>
    <row r="905" spans="1:22">
      <c r="A905" s="5" t="s">
        <v>12</v>
      </c>
      <c r="B905" s="2" t="s">
        <v>1220</v>
      </c>
      <c r="C905">
        <f t="shared" si="126"/>
        <v>2022</v>
      </c>
      <c r="D905" s="2" t="s">
        <v>14</v>
      </c>
      <c r="E905" s="3" t="s">
        <v>15</v>
      </c>
      <c r="F905" t="str">
        <f t="shared" si="127"/>
        <v>73</v>
      </c>
      <c r="G905" s="2" t="s">
        <v>1223</v>
      </c>
      <c r="H905" t="str">
        <f t="shared" si="128"/>
        <v xml:space="preserve">6900 </v>
      </c>
      <c r="I905" t="str" cm="1">
        <f t="array" ref="I905">IFERROR(INDEX(_xlfn.TEXTSPLIT(E905," "),1), "")</f>
        <v>73239990</v>
      </c>
      <c r="J905" t="s">
        <v>2835</v>
      </c>
      <c r="K905" t="str" cm="1">
        <f t="array" ref="K905">IF(ISERROR(SEARCH("QTY:", G905)), IF(ISERROR(SEARCH("TOTAL ", G905)), Raw [1]Data!N905, TRIM(MID(G905, SEARCH("TOTAL ", G905)+6, SEARCH(" ", G905&amp;" ", SEARCH("TOTAL ", G905)+6) - SEARCH("TOTAL ", G905) - 6))), TRIM(MID(G905, SEARCH("QTY:", G905)+4, SEARCH(" ", G905, SEARCH("QTY:", G905)+4) - SEARCH("QTY:", G905) - 4)))</f>
        <v>91200</v>
      </c>
      <c r="M905" t="str">
        <f t="shared" si="129"/>
        <v>91200</v>
      </c>
      <c r="N905">
        <f t="shared" si="130"/>
        <v>0</v>
      </c>
      <c r="O905" t="str" cm="1">
        <f t="array" ref="O905">IF(ISERROR(SEARCH("USD ", G905)), Raw [1]Data!S905, TRIM(MID(G905, SEARCH("USD ", G905)+4, SEARCH(" ", G905&amp;" ", SEARCH("USD ", G905)+4) - SEARCH("USD ", G905) - 4)))</f>
        <v>0.83</v>
      </c>
      <c r="P905">
        <f t="shared" si="131"/>
        <v>75696</v>
      </c>
      <c r="Q905" t="e" cm="1">
        <f t="array" ref="Q905">Raw [1]Data!P905</f>
        <v>#NAME?</v>
      </c>
      <c r="R905" t="e" cm="1">
        <f t="array" ref="R905">Raw [1]Data!Q905</f>
        <v>#NAME?</v>
      </c>
      <c r="S905" t="e" cm="1">
        <f t="array" ref="S905">Raw [1]Data!T905</f>
        <v>#NAME?</v>
      </c>
      <c r="T905" t="e">
        <f t="shared" si="132"/>
        <v>#NAME?</v>
      </c>
      <c r="U905" t="e">
        <f t="shared" si="133"/>
        <v>#NAME?</v>
      </c>
      <c r="V905" t="str">
        <f t="shared" si="134"/>
        <v>Other</v>
      </c>
    </row>
    <row r="906" spans="1:22">
      <c r="A906" s="5" t="s">
        <v>12</v>
      </c>
      <c r="B906" s="2" t="s">
        <v>1224</v>
      </c>
      <c r="C906">
        <f t="shared" si="126"/>
        <v>2022</v>
      </c>
      <c r="D906" s="2" t="s">
        <v>14</v>
      </c>
      <c r="E906" s="3" t="s">
        <v>15</v>
      </c>
      <c r="F906" t="str">
        <f t="shared" si="127"/>
        <v>73</v>
      </c>
      <c r="G906" s="2" t="s">
        <v>1225</v>
      </c>
      <c r="H906" t="str">
        <f t="shared" si="128"/>
        <v xml:space="preserve">KWP-1000B </v>
      </c>
      <c r="I906" t="str" cm="1">
        <f t="array" ref="I906">IFERROR(INDEX(_xlfn.TEXTSPLIT(E906," "),1), "")</f>
        <v>73239990</v>
      </c>
      <c r="J906" t="s">
        <v>2781</v>
      </c>
      <c r="K906" t="e" cm="1">
        <f t="array" ref="K906">IF(ISERROR(SEARCH("QTY:", G906)), IF(ISERROR(SEARCH("TOTAL ", G906)), Raw [1]Data!N906, TRIM(MID(G906, SEARCH("TOTAL ", G906)+6, SEARCH(" ", G906&amp;" ", SEARCH("TOTAL ", G906)+6) - SEARCH("TOTAL ", G906) - 6))), TRIM(MID(G906, SEARCH("QTY:", G906)+4, SEARCH(" ", G906, SEARCH("QTY:", G906)+4) - SEARCH("QTY:", G906) - 4)))</f>
        <v>#NAME?</v>
      </c>
      <c r="M906" t="e">
        <f t="shared" si="129"/>
        <v>#NAME?</v>
      </c>
      <c r="N906">
        <f t="shared" si="130"/>
        <v>0</v>
      </c>
      <c r="O906" t="str" cm="1">
        <f t="array" ref="O906">IF(ISERROR(SEARCH("USD ", G906)), Raw [1]Data!S906, TRIM(MID(G906, SEARCH("USD ", G906)+4, SEARCH(" ", G906&amp;" ", SEARCH("USD ", G906)+4) - SEARCH("USD ", G906) - 4)))</f>
        <v>1.64</v>
      </c>
      <c r="P906" t="e">
        <f t="shared" si="131"/>
        <v>#NAME?</v>
      </c>
      <c r="Q906" t="e" cm="1">
        <f t="array" ref="Q906">Raw [1]Data!P906</f>
        <v>#NAME?</v>
      </c>
      <c r="R906" t="e" cm="1">
        <f t="array" ref="R906">Raw [1]Data!Q906</f>
        <v>#NAME?</v>
      </c>
      <c r="S906" t="e" cm="1">
        <f t="array" ref="S906">Raw [1]Data!T906</f>
        <v>#NAME?</v>
      </c>
      <c r="T906" t="e">
        <f t="shared" si="132"/>
        <v>#NAME?</v>
      </c>
      <c r="U906" t="e">
        <f t="shared" si="133"/>
        <v>#NAME?</v>
      </c>
      <c r="V906" t="str">
        <f t="shared" si="134"/>
        <v>Other</v>
      </c>
    </row>
    <row r="907" spans="1:22">
      <c r="A907" s="5" t="s">
        <v>12</v>
      </c>
      <c r="B907" s="2" t="s">
        <v>1224</v>
      </c>
      <c r="C907">
        <f t="shared" si="126"/>
        <v>2022</v>
      </c>
      <c r="D907" s="2" t="s">
        <v>14</v>
      </c>
      <c r="E907" s="3" t="s">
        <v>15</v>
      </c>
      <c r="F907" t="str">
        <f t="shared" si="127"/>
        <v>73</v>
      </c>
      <c r="G907" s="2" t="s">
        <v>1226</v>
      </c>
      <c r="H907" t="str">
        <f t="shared" si="128"/>
        <v xml:space="preserve">NP-20 </v>
      </c>
      <c r="I907" t="str" cm="1">
        <f t="array" ref="I907">IFERROR(INDEX(_xlfn.TEXTSPLIT(E907," "),1), "")</f>
        <v>73239990</v>
      </c>
      <c r="J907" t="s">
        <v>2781</v>
      </c>
      <c r="K907" t="e" cm="1">
        <f t="array" ref="K907">IF(ISERROR(SEARCH("QTY:", G907)), IF(ISERROR(SEARCH("TOTAL ", G907)), Raw [1]Data!N907, TRIM(MID(G907, SEARCH("TOTAL ", G907)+6, SEARCH(" ", G907&amp;" ", SEARCH("TOTAL ", G907)+6) - SEARCH("TOTAL ", G907) - 6))), TRIM(MID(G907, SEARCH("QTY:", G907)+4, SEARCH(" ", G907, SEARCH("QTY:", G907)+4) - SEARCH("QTY:", G907) - 4)))</f>
        <v>#NAME?</v>
      </c>
      <c r="M907" t="e">
        <f t="shared" si="129"/>
        <v>#NAME?</v>
      </c>
      <c r="N907">
        <f t="shared" si="130"/>
        <v>0</v>
      </c>
      <c r="O907" t="str" cm="1">
        <f t="array" ref="O907">IF(ISERROR(SEARCH("USD ", G907)), Raw [1]Data!S907, TRIM(MID(G907, SEARCH("USD ", G907)+4, SEARCH(" ", G907&amp;" ", SEARCH("USD ", G907)+4) - SEARCH("USD ", G907) - 4)))</f>
        <v>1.113</v>
      </c>
      <c r="P907" t="e">
        <f t="shared" si="131"/>
        <v>#NAME?</v>
      </c>
      <c r="Q907" t="e" cm="1">
        <f t="array" ref="Q907">Raw [1]Data!P907</f>
        <v>#NAME?</v>
      </c>
      <c r="R907" t="e" cm="1">
        <f t="array" ref="R907">Raw [1]Data!Q907</f>
        <v>#NAME?</v>
      </c>
      <c r="S907" t="e" cm="1">
        <f t="array" ref="S907">Raw [1]Data!T907</f>
        <v>#NAME?</v>
      </c>
      <c r="T907" t="e">
        <f t="shared" si="132"/>
        <v>#NAME?</v>
      </c>
      <c r="U907" t="e">
        <f t="shared" si="133"/>
        <v>#NAME?</v>
      </c>
      <c r="V907" t="str">
        <f t="shared" si="134"/>
        <v>Other</v>
      </c>
    </row>
    <row r="908" spans="1:22">
      <c r="A908" s="5" t="s">
        <v>12</v>
      </c>
      <c r="B908" s="2" t="s">
        <v>1224</v>
      </c>
      <c r="C908">
        <f t="shared" si="126"/>
        <v>2022</v>
      </c>
      <c r="D908" s="2" t="s">
        <v>14</v>
      </c>
      <c r="E908" s="3" t="s">
        <v>15</v>
      </c>
      <c r="F908" t="str">
        <f t="shared" si="127"/>
        <v>73</v>
      </c>
      <c r="G908" s="2" t="s">
        <v>1227</v>
      </c>
      <c r="H908" t="str">
        <f t="shared" si="128"/>
        <v xml:space="preserve">SB-01 </v>
      </c>
      <c r="I908" t="str" cm="1">
        <f t="array" ref="I908">IFERROR(INDEX(_xlfn.TEXTSPLIT(E908," "),1), "")</f>
        <v>73239990</v>
      </c>
      <c r="J908" t="s">
        <v>2781</v>
      </c>
      <c r="K908" t="e" cm="1">
        <f t="array" ref="K908">IF(ISERROR(SEARCH("QTY:", G908)), IF(ISERROR(SEARCH("TOTAL ", G908)), Raw [1]Data!N908, TRIM(MID(G908, SEARCH("TOTAL ", G908)+6, SEARCH(" ", G908&amp;" ", SEARCH("TOTAL ", G908)+6) - SEARCH("TOTAL ", G908) - 6))), TRIM(MID(G908, SEARCH("QTY:", G908)+4, SEARCH(" ", G908, SEARCH("QTY:", G908)+4) - SEARCH("QTY:", G908) - 4)))</f>
        <v>#NAME?</v>
      </c>
      <c r="M908" t="e">
        <f t="shared" si="129"/>
        <v>#NAME?</v>
      </c>
      <c r="N908">
        <f t="shared" si="130"/>
        <v>0</v>
      </c>
      <c r="O908" t="str" cm="1">
        <f t="array" ref="O908">IF(ISERROR(SEARCH("USD ", G908)), Raw [1]Data!S908, TRIM(MID(G908, SEARCH("USD ", G908)+4, SEARCH(" ", G908&amp;" ", SEARCH("USD ", G908)+4) - SEARCH("USD ", G908) - 4)))</f>
        <v>1.205</v>
      </c>
      <c r="P908" t="e">
        <f t="shared" si="131"/>
        <v>#NAME?</v>
      </c>
      <c r="Q908" t="e" cm="1">
        <f t="array" ref="Q908">Raw [1]Data!P908</f>
        <v>#NAME?</v>
      </c>
      <c r="R908" t="e" cm="1">
        <f t="array" ref="R908">Raw [1]Data!Q908</f>
        <v>#NAME?</v>
      </c>
      <c r="S908" t="e" cm="1">
        <f t="array" ref="S908">Raw [1]Data!T908</f>
        <v>#NAME?</v>
      </c>
      <c r="T908" t="e">
        <f t="shared" si="132"/>
        <v>#NAME?</v>
      </c>
      <c r="U908" t="e">
        <f t="shared" si="133"/>
        <v>#NAME?</v>
      </c>
      <c r="V908" t="str">
        <f t="shared" si="134"/>
        <v>Other</v>
      </c>
    </row>
    <row r="909" spans="1:22">
      <c r="A909" s="5" t="s">
        <v>12</v>
      </c>
      <c r="B909" s="2" t="s">
        <v>1224</v>
      </c>
      <c r="C909">
        <f t="shared" si="126"/>
        <v>2022</v>
      </c>
      <c r="D909" s="2" t="s">
        <v>14</v>
      </c>
      <c r="E909" s="3" t="s">
        <v>15</v>
      </c>
      <c r="F909" t="str">
        <f t="shared" si="127"/>
        <v>73</v>
      </c>
      <c r="G909" s="2" t="s">
        <v>1228</v>
      </c>
      <c r="H909" t="str">
        <f t="shared" si="128"/>
        <v xml:space="preserve">NP-21 </v>
      </c>
      <c r="I909" t="str" cm="1">
        <f t="array" ref="I909">IFERROR(INDEX(_xlfn.TEXTSPLIT(E909," "),1), "")</f>
        <v>73239990</v>
      </c>
      <c r="J909" t="s">
        <v>2781</v>
      </c>
      <c r="K909" t="e" cm="1">
        <f t="array" ref="K909">IF(ISERROR(SEARCH("QTY:", G909)), IF(ISERROR(SEARCH("TOTAL ", G909)), Raw [1]Data!N909, TRIM(MID(G909, SEARCH("TOTAL ", G909)+6, SEARCH(" ", G909&amp;" ", SEARCH("TOTAL ", G909)+6) - SEARCH("TOTAL ", G909) - 6))), TRIM(MID(G909, SEARCH("QTY:", G909)+4, SEARCH(" ", G909, SEARCH("QTY:", G909)+4) - SEARCH("QTY:", G909) - 4)))</f>
        <v>#NAME?</v>
      </c>
      <c r="M909" t="e">
        <f t="shared" si="129"/>
        <v>#NAME?</v>
      </c>
      <c r="N909">
        <f t="shared" si="130"/>
        <v>0</v>
      </c>
      <c r="O909" t="str" cm="1">
        <f t="array" ref="O909">IF(ISERROR(SEARCH("USD ", G909)), Raw [1]Data!S909, TRIM(MID(G909, SEARCH("USD ", G909)+4, SEARCH(" ", G909&amp;" ", SEARCH("USD ", G909)+4) - SEARCH("USD ", G909) - 4)))</f>
        <v>1.140</v>
      </c>
      <c r="P909" t="e">
        <f t="shared" si="131"/>
        <v>#NAME?</v>
      </c>
      <c r="Q909" t="e" cm="1">
        <f t="array" ref="Q909">Raw [1]Data!P909</f>
        <v>#NAME?</v>
      </c>
      <c r="R909" t="e" cm="1">
        <f t="array" ref="R909">Raw [1]Data!Q909</f>
        <v>#NAME?</v>
      </c>
      <c r="S909" t="e" cm="1">
        <f t="array" ref="S909">Raw [1]Data!T909</f>
        <v>#NAME?</v>
      </c>
      <c r="T909" t="e">
        <f t="shared" si="132"/>
        <v>#NAME?</v>
      </c>
      <c r="U909" t="e">
        <f t="shared" si="133"/>
        <v>#NAME?</v>
      </c>
      <c r="V909" t="str">
        <f t="shared" si="134"/>
        <v>Other</v>
      </c>
    </row>
    <row r="910" spans="1:22">
      <c r="A910" s="5" t="s">
        <v>12</v>
      </c>
      <c r="B910" s="2" t="s">
        <v>1229</v>
      </c>
      <c r="C910">
        <f t="shared" si="126"/>
        <v>2022</v>
      </c>
      <c r="D910" s="2" t="s">
        <v>14</v>
      </c>
      <c r="E910" s="3" t="s">
        <v>15</v>
      </c>
      <c r="F910" t="str">
        <f t="shared" si="127"/>
        <v>73</v>
      </c>
      <c r="G910" s="2" t="s">
        <v>1230</v>
      </c>
      <c r="H910" t="str">
        <f t="shared" si="128"/>
        <v xml:space="preserve">KL324H-9S </v>
      </c>
      <c r="I910" t="str" cm="1">
        <f t="array" ref="I910">IFERROR(INDEX(_xlfn.TEXTSPLIT(E910," "),1), "")</f>
        <v>73239990</v>
      </c>
      <c r="J910" t="s">
        <v>2835</v>
      </c>
      <c r="K910" t="str" cm="1">
        <f t="array" ref="K910">IF(ISERROR(SEARCH("QTY:", G910)), IF(ISERROR(SEARCH("TOTAL ", G910)), Raw [1]Data!N910, TRIM(MID(G910, SEARCH("TOTAL ", G910)+6, SEARCH(" ", G910&amp;" ", SEARCH("TOTAL ", G910)+6) - SEARCH("TOTAL ", G910) - 6))), TRIM(MID(G910, SEARCH("QTY:", G910)+4, SEARCH(" ", G910, SEARCH("QTY:", G910)+4) - SEARCH("QTY:", G910) - 4)))</f>
        <v/>
      </c>
      <c r="M910" t="str">
        <f t="shared" si="129"/>
        <v/>
      </c>
      <c r="N910">
        <f t="shared" si="130"/>
        <v>0</v>
      </c>
      <c r="O910" t="str" cm="1">
        <f t="array" ref="O910">IF(ISERROR(SEARCH("USD ", G910)), Raw [1]Data!S910, TRIM(MID(G910, SEARCH("USD ", G910)+4, SEARCH(" ", G910&amp;" ", SEARCH("USD ", G910)+4) - SEARCH("USD ", G910) - 4)))</f>
        <v>0.70</v>
      </c>
      <c r="P910" t="e">
        <f t="shared" si="131"/>
        <v>#VALUE!</v>
      </c>
      <c r="Q910" t="e" cm="1">
        <f t="array" ref="Q910">Raw [1]Data!P910</f>
        <v>#NAME?</v>
      </c>
      <c r="R910" t="e" cm="1">
        <f t="array" ref="R910">Raw [1]Data!Q910</f>
        <v>#NAME?</v>
      </c>
      <c r="S910" t="e" cm="1">
        <f t="array" ref="S910">Raw [1]Data!T910</f>
        <v>#NAME?</v>
      </c>
      <c r="T910" t="e">
        <f t="shared" si="132"/>
        <v>#NAME?</v>
      </c>
      <c r="U910" t="e">
        <f t="shared" si="133"/>
        <v>#NAME?</v>
      </c>
      <c r="V910" t="str">
        <f t="shared" si="134"/>
        <v>Other</v>
      </c>
    </row>
    <row r="911" spans="1:22">
      <c r="A911" s="5" t="s">
        <v>12</v>
      </c>
      <c r="B911" s="2" t="s">
        <v>1231</v>
      </c>
      <c r="C911">
        <f t="shared" si="126"/>
        <v>2022</v>
      </c>
      <c r="D911" s="2" t="s">
        <v>14</v>
      </c>
      <c r="E911" s="3" t="s">
        <v>18</v>
      </c>
      <c r="F911" t="str">
        <f t="shared" si="127"/>
        <v>73</v>
      </c>
      <c r="G911" s="2" t="s">
        <v>1232</v>
      </c>
      <c r="H911" t="str">
        <f t="shared" si="128"/>
        <v xml:space="preserve">OKS-4156 </v>
      </c>
      <c r="I911" t="str" cm="1">
        <f t="array" ref="I911">IFERROR(INDEX(_xlfn.TEXTSPLIT(E911," "),1), "")</f>
        <v>73231000</v>
      </c>
      <c r="J911" t="s">
        <v>2779</v>
      </c>
      <c r="K911" t="str" cm="1">
        <f t="array" ref="K911">IF(ISERROR(SEARCH("QTY:", G911)), IF(ISERROR(SEARCH("TOTAL ", G911)), Raw [1]Data!N911, TRIM(MID(G911, SEARCH("TOTAL ", G911)+6, SEARCH(" ", G911&amp;" ", SEARCH("TOTAL ", G911)+6) - SEARCH("TOTAL ", G911) - 6))), TRIM(MID(G911, SEARCH("QTY:", G911)+4, SEARCH(" ", G911, SEARCH("QTY:", G911)+4) - SEARCH("QTY:", G911) - 4)))</f>
        <v/>
      </c>
      <c r="M911" t="str">
        <f t="shared" si="129"/>
        <v/>
      </c>
      <c r="N911">
        <f t="shared" si="130"/>
        <v>0</v>
      </c>
      <c r="O911" t="str" cm="1">
        <f t="array" ref="O911">IF(ISERROR(SEARCH("USD ", G911)), Raw [1]Data!S911, TRIM(MID(G911, SEARCH("USD ", G911)+4, SEARCH(" ", G911&amp;" ", SEARCH("USD ", G911)+4) - SEARCH("USD ", G911) - 4)))</f>
        <v>0.275</v>
      </c>
      <c r="P911" t="e">
        <f t="shared" si="131"/>
        <v>#VALUE!</v>
      </c>
      <c r="Q911" t="e" cm="1">
        <f t="array" ref="Q911">Raw [1]Data!P911</f>
        <v>#NAME?</v>
      </c>
      <c r="R911" t="e" cm="1">
        <f t="array" ref="R911">Raw [1]Data!Q911</f>
        <v>#NAME?</v>
      </c>
      <c r="S911" t="e" cm="1">
        <f t="array" ref="S911">Raw [1]Data!T911</f>
        <v>#NAME?</v>
      </c>
      <c r="T911" t="e">
        <f t="shared" si="132"/>
        <v>#NAME?</v>
      </c>
      <c r="U911" t="e">
        <f t="shared" si="133"/>
        <v>#NAME?</v>
      </c>
      <c r="V911" t="str">
        <f t="shared" si="134"/>
        <v>Other</v>
      </c>
    </row>
    <row r="912" spans="1:22">
      <c r="A912" s="5" t="s">
        <v>12</v>
      </c>
      <c r="B912" s="2" t="s">
        <v>1233</v>
      </c>
      <c r="C912">
        <f t="shared" si="126"/>
        <v>2022</v>
      </c>
      <c r="D912" s="2" t="s">
        <v>14</v>
      </c>
      <c r="E912" s="3" t="s">
        <v>15</v>
      </c>
      <c r="F912" t="str">
        <f t="shared" si="127"/>
        <v>73</v>
      </c>
      <c r="G912" s="2" t="s">
        <v>1234</v>
      </c>
      <c r="H912" t="str">
        <f t="shared" si="128"/>
        <v xml:space="preserve">SL-01 </v>
      </c>
      <c r="I912" t="str" cm="1">
        <f t="array" ref="I912">IFERROR(INDEX(_xlfn.TEXTSPLIT(E912," "),1), "")</f>
        <v>73239990</v>
      </c>
      <c r="J912" t="s">
        <v>2835</v>
      </c>
      <c r="K912" t="str" cm="1">
        <f t="array" ref="K912">IF(ISERROR(SEARCH("QTY:", G912)), IF(ISERROR(SEARCH("TOTAL ", G912)), Raw [1]Data!N912, TRIM(MID(G912, SEARCH("TOTAL ", G912)+6, SEARCH(" ", G912&amp;" ", SEARCH("TOTAL ", G912)+6) - SEARCH("TOTAL ", G912) - 6))), TRIM(MID(G912, SEARCH("QTY:", G912)+4, SEARCH(" ", G912, SEARCH("QTY:", G912)+4) - SEARCH("QTY:", G912) - 4)))</f>
        <v>38592PCS/USD</v>
      </c>
      <c r="M912" t="str">
        <f t="shared" si="129"/>
        <v>38592PCS/USD</v>
      </c>
      <c r="N912">
        <f t="shared" si="130"/>
        <v>0</v>
      </c>
      <c r="O912" t="str" cm="1">
        <f t="array" ref="O912">IF(ISERROR(SEARCH("USD ", G912)), Raw [1]Data!S912, TRIM(MID(G912, SEARCH("USD ", G912)+4, SEARCH(" ", G912&amp;" ", SEARCH("USD ", G912)+4) - SEARCH("USD ", G912) - 4)))</f>
        <v>1.300</v>
      </c>
      <c r="P912" t="e">
        <f t="shared" si="131"/>
        <v>#VALUE!</v>
      </c>
      <c r="Q912" t="e" cm="1">
        <f t="array" ref="Q912">Raw [1]Data!P912</f>
        <v>#NAME?</v>
      </c>
      <c r="R912" t="e" cm="1">
        <f t="array" ref="R912">Raw [1]Data!Q912</f>
        <v>#NAME?</v>
      </c>
      <c r="S912" t="e" cm="1">
        <f t="array" ref="S912">Raw [1]Data!T912</f>
        <v>#NAME?</v>
      </c>
      <c r="T912" t="e">
        <f t="shared" si="132"/>
        <v>#NAME?</v>
      </c>
      <c r="U912" t="e">
        <f t="shared" si="133"/>
        <v>#NAME?</v>
      </c>
      <c r="V912" t="str">
        <f t="shared" si="134"/>
        <v>Other</v>
      </c>
    </row>
    <row r="913" spans="1:22">
      <c r="A913" s="5" t="s">
        <v>12</v>
      </c>
      <c r="B913" s="2" t="s">
        <v>1233</v>
      </c>
      <c r="C913">
        <f t="shared" si="126"/>
        <v>2022</v>
      </c>
      <c r="D913" s="2" t="s">
        <v>14</v>
      </c>
      <c r="E913" s="3" t="s">
        <v>18</v>
      </c>
      <c r="F913" t="str">
        <f t="shared" si="127"/>
        <v>73</v>
      </c>
      <c r="G913" s="2" t="s">
        <v>1235</v>
      </c>
      <c r="H913" t="str">
        <f t="shared" si="128"/>
        <v xml:space="preserve">8001-2 </v>
      </c>
      <c r="I913" t="str" cm="1">
        <f t="array" ref="I913">IFERROR(INDEX(_xlfn.TEXTSPLIT(E913," "),1), "")</f>
        <v>73231000</v>
      </c>
      <c r="J913" t="s">
        <v>2854</v>
      </c>
      <c r="K913" t="e" cm="1">
        <f t="array" ref="K913">IF(ISERROR(SEARCH("QTY:", G913)), IF(ISERROR(SEARCH("TOTAL ", G913)), Raw [1]Data!N913, TRIM(MID(G913, SEARCH("TOTAL ", G913)+6, SEARCH(" ", G913&amp;" ", SEARCH("TOTAL ", G913)+6) - SEARCH("TOTAL ", G913) - 6))), TRIM(MID(G913, SEARCH("QTY:", G913)+4, SEARCH(" ", G913, SEARCH("QTY:", G913)+4) - SEARCH("QTY:", G913) - 4)))</f>
        <v>#NAME?</v>
      </c>
      <c r="M913" t="e">
        <f t="shared" si="129"/>
        <v>#NAME?</v>
      </c>
      <c r="N913">
        <f t="shared" si="130"/>
        <v>0</v>
      </c>
      <c r="O913" t="str" cm="1">
        <f t="array" ref="O913">IF(ISERROR(SEARCH("USD ", G913)), Raw [1]Data!S913, TRIM(MID(G913, SEARCH("USD ", G913)+4, SEARCH(" ", G913&amp;" ", SEARCH("USD ", G913)+4) - SEARCH("USD ", G913) - 4)))</f>
        <v>0.168PER</v>
      </c>
      <c r="P913" t="e">
        <f t="shared" si="131"/>
        <v>#VALUE!</v>
      </c>
      <c r="Q913" t="e" cm="1">
        <f t="array" ref="Q913">Raw [1]Data!P913</f>
        <v>#NAME?</v>
      </c>
      <c r="R913" t="e" cm="1">
        <f t="array" ref="R913">Raw [1]Data!Q913</f>
        <v>#NAME?</v>
      </c>
      <c r="S913" t="e" cm="1">
        <f t="array" ref="S913">Raw [1]Data!T913</f>
        <v>#NAME?</v>
      </c>
      <c r="T913" t="e">
        <f t="shared" si="132"/>
        <v>#NAME?</v>
      </c>
      <c r="U913" t="e">
        <f t="shared" si="133"/>
        <v>#NAME?</v>
      </c>
      <c r="V913" t="str">
        <f t="shared" si="134"/>
        <v>Other</v>
      </c>
    </row>
    <row r="914" spans="1:22">
      <c r="A914" s="5" t="s">
        <v>12</v>
      </c>
      <c r="B914" s="2" t="s">
        <v>1233</v>
      </c>
      <c r="C914">
        <f t="shared" si="126"/>
        <v>2022</v>
      </c>
      <c r="D914" s="2" t="s">
        <v>14</v>
      </c>
      <c r="E914" s="3" t="s">
        <v>15</v>
      </c>
      <c r="F914" t="str">
        <f t="shared" si="127"/>
        <v>73</v>
      </c>
      <c r="G914" s="2" t="s">
        <v>1236</v>
      </c>
      <c r="H914" t="str">
        <f t="shared" si="128"/>
        <v xml:space="preserve">SB-01 </v>
      </c>
      <c r="I914" t="str" cm="1">
        <f t="array" ref="I914">IFERROR(INDEX(_xlfn.TEXTSPLIT(E914," "),1), "")</f>
        <v>73239990</v>
      </c>
      <c r="J914" t="s">
        <v>2951</v>
      </c>
      <c r="K914" t="str" cm="1">
        <f t="array" ref="K914">IF(ISERROR(SEARCH("QTY:", G914)), IF(ISERROR(SEARCH("TOTAL ", G914)), Raw [1]Data!N914, TRIM(MID(G914, SEARCH("TOTAL ", G914)+6, SEARCH(" ", G914&amp;" ", SEARCH("TOTAL ", G914)+6) - SEARCH("TOTAL ", G914) - 6))), TRIM(MID(G914, SEARCH("QTY:", G914)+4, SEARCH(" ", G914, SEARCH("QTY:", G914)+4) - SEARCH("QTY:", G914) - 4)))</f>
        <v>1872PCS/USD</v>
      </c>
      <c r="M914" t="str">
        <f t="shared" si="129"/>
        <v>1872PCS/USD</v>
      </c>
      <c r="N914">
        <f t="shared" si="130"/>
        <v>0</v>
      </c>
      <c r="O914" t="str" cm="1">
        <f t="array" ref="O914">IF(ISERROR(SEARCH("USD ", G914)), Raw [1]Data!S914, TRIM(MID(G914, SEARCH("USD ", G914)+4, SEARCH(" ", G914&amp;" ", SEARCH("USD ", G914)+4) - SEARCH("USD ", G914) - 4)))</f>
        <v>1.205</v>
      </c>
      <c r="P914" t="e">
        <f t="shared" si="131"/>
        <v>#VALUE!</v>
      </c>
      <c r="Q914" t="e" cm="1">
        <f t="array" ref="Q914">Raw [1]Data!P914</f>
        <v>#NAME?</v>
      </c>
      <c r="R914" t="e" cm="1">
        <f t="array" ref="R914">Raw [1]Data!Q914</f>
        <v>#NAME?</v>
      </c>
      <c r="S914" t="e" cm="1">
        <f t="array" ref="S914">Raw [1]Data!T914</f>
        <v>#NAME?</v>
      </c>
      <c r="T914" t="e">
        <f t="shared" si="132"/>
        <v>#NAME?</v>
      </c>
      <c r="U914" t="e">
        <f t="shared" si="133"/>
        <v>#NAME?</v>
      </c>
      <c r="V914" t="str">
        <f t="shared" si="134"/>
        <v>Other</v>
      </c>
    </row>
    <row r="915" spans="1:22">
      <c r="A915" s="5" t="s">
        <v>12</v>
      </c>
      <c r="B915" s="2" t="s">
        <v>1237</v>
      </c>
      <c r="C915">
        <f t="shared" si="126"/>
        <v>2022</v>
      </c>
      <c r="D915" s="2" t="s">
        <v>14</v>
      </c>
      <c r="E915" s="3" t="s">
        <v>15</v>
      </c>
      <c r="F915" t="str">
        <f t="shared" si="127"/>
        <v>73</v>
      </c>
      <c r="G915" s="2" t="s">
        <v>1238</v>
      </c>
      <c r="H915" t="str">
        <f t="shared" si="128"/>
        <v xml:space="preserve">KL326D-9S </v>
      </c>
      <c r="I915" t="str" cm="1">
        <f t="array" ref="I915">IFERROR(INDEX(_xlfn.TEXTSPLIT(E915," "),1), "")</f>
        <v>73239990</v>
      </c>
      <c r="J915" t="s">
        <v>2835</v>
      </c>
      <c r="K915" t="str" cm="1">
        <f t="array" ref="K915">IF(ISERROR(SEARCH("QTY:", G915)), IF(ISERROR(SEARCH("TOTAL ", G915)), Raw [1]Data!N915, TRIM(MID(G915, SEARCH("TOTAL ", G915)+6, SEARCH(" ", G915&amp;" ", SEARCH("TOTAL ", G915)+6) - SEARCH("TOTAL ", G915) - 6))), TRIM(MID(G915, SEARCH("QTY:", G915)+4, SEARCH(" ", G915, SEARCH("QTY:", G915)+4) - SEARCH("QTY:", G915) - 4)))</f>
        <v>37560PCS/USD</v>
      </c>
      <c r="M915" t="str">
        <f t="shared" si="129"/>
        <v>37560PCS/USD</v>
      </c>
      <c r="N915">
        <f t="shared" si="130"/>
        <v>0</v>
      </c>
      <c r="O915" t="str" cm="1">
        <f t="array" ref="O915">IF(ISERROR(SEARCH("USD ", G915)), Raw [1]Data!S915, TRIM(MID(G915, SEARCH("USD ", G915)+4, SEARCH(" ", G915&amp;" ", SEARCH("USD ", G915)+4) - SEARCH("USD ", G915) - 4)))</f>
        <v>1.02</v>
      </c>
      <c r="P915" t="e">
        <f t="shared" si="131"/>
        <v>#VALUE!</v>
      </c>
      <c r="Q915" t="e" cm="1">
        <f t="array" ref="Q915">Raw [1]Data!P915</f>
        <v>#NAME?</v>
      </c>
      <c r="R915" t="e" cm="1">
        <f t="array" ref="R915">Raw [1]Data!Q915</f>
        <v>#NAME?</v>
      </c>
      <c r="S915" t="e" cm="1">
        <f t="array" ref="S915">Raw [1]Data!T915</f>
        <v>#NAME?</v>
      </c>
      <c r="T915" t="e">
        <f t="shared" si="132"/>
        <v>#NAME?</v>
      </c>
      <c r="U915" t="e">
        <f t="shared" si="133"/>
        <v>#NAME?</v>
      </c>
      <c r="V915" t="str">
        <f t="shared" si="134"/>
        <v>Other</v>
      </c>
    </row>
    <row r="916" spans="1:22">
      <c r="A916" s="5" t="s">
        <v>12</v>
      </c>
      <c r="B916" s="2" t="s">
        <v>1237</v>
      </c>
      <c r="C916">
        <f t="shared" si="126"/>
        <v>2022</v>
      </c>
      <c r="D916" s="2" t="s">
        <v>14</v>
      </c>
      <c r="E916" s="3" t="s">
        <v>15</v>
      </c>
      <c r="F916" t="str">
        <f t="shared" si="127"/>
        <v>73</v>
      </c>
      <c r="G916" s="2" t="s">
        <v>1239</v>
      </c>
      <c r="H916" t="str">
        <f t="shared" si="128"/>
        <v xml:space="preserve">KL324H-9S </v>
      </c>
      <c r="I916" t="str" cm="1">
        <f t="array" ref="I916">IFERROR(INDEX(_xlfn.TEXTSPLIT(E916," "),1), "")</f>
        <v>73239990</v>
      </c>
      <c r="J916" t="s">
        <v>2835</v>
      </c>
      <c r="K916" t="str" cm="1">
        <f t="array" ref="K916">IF(ISERROR(SEARCH("QTY:", G916)), IF(ISERROR(SEARCH("TOTAL ", G916)), Raw [1]Data!N916, TRIM(MID(G916, SEARCH("TOTAL ", G916)+6, SEARCH(" ", G916&amp;" ", SEARCH("TOTAL ", G916)+6) - SEARCH("TOTAL ", G916) - 6))), TRIM(MID(G916, SEARCH("QTY:", G916)+4, SEARCH(" ", G916, SEARCH("QTY:", G916)+4) - SEARCH("QTY:", G916) - 4)))</f>
        <v>59040</v>
      </c>
      <c r="M916" t="str">
        <f t="shared" si="129"/>
        <v>59040</v>
      </c>
      <c r="N916">
        <f t="shared" si="130"/>
        <v>0</v>
      </c>
      <c r="O916" t="str" cm="1">
        <f t="array" ref="O916">IF(ISERROR(SEARCH("USD ", G916)), Raw [1]Data!S916, TRIM(MID(G916, SEARCH("USD ", G916)+4, SEARCH(" ", G916&amp;" ", SEARCH("USD ", G916)+4) - SEARCH("USD ", G916) - 4)))</f>
        <v>0.70</v>
      </c>
      <c r="P916">
        <f t="shared" si="131"/>
        <v>41328</v>
      </c>
      <c r="Q916" t="e" cm="1">
        <f t="array" ref="Q916">Raw [1]Data!P916</f>
        <v>#NAME?</v>
      </c>
      <c r="R916" t="e" cm="1">
        <f t="array" ref="R916">Raw [1]Data!Q916</f>
        <v>#NAME?</v>
      </c>
      <c r="S916" t="e" cm="1">
        <f t="array" ref="S916">Raw [1]Data!T916</f>
        <v>#NAME?</v>
      </c>
      <c r="T916" t="e">
        <f t="shared" si="132"/>
        <v>#NAME?</v>
      </c>
      <c r="U916" t="e">
        <f t="shared" si="133"/>
        <v>#NAME?</v>
      </c>
      <c r="V916" t="str">
        <f t="shared" si="134"/>
        <v>Other</v>
      </c>
    </row>
    <row r="917" spans="1:22">
      <c r="A917" s="5" t="s">
        <v>12</v>
      </c>
      <c r="B917" s="2" t="s">
        <v>1240</v>
      </c>
      <c r="C917">
        <f t="shared" si="126"/>
        <v>2022</v>
      </c>
      <c r="D917" s="2" t="s">
        <v>14</v>
      </c>
      <c r="E917" s="3" t="s">
        <v>15</v>
      </c>
      <c r="F917" t="str">
        <f t="shared" si="127"/>
        <v>73</v>
      </c>
      <c r="G917" s="2" t="s">
        <v>1241</v>
      </c>
      <c r="H917" t="str">
        <f t="shared" si="128"/>
        <v xml:space="preserve">6578 </v>
      </c>
      <c r="I917" t="str" cm="1">
        <f t="array" ref="I917">IFERROR(INDEX(_xlfn.TEXTSPLIT(E917," "),1), "")</f>
        <v>73239990</v>
      </c>
      <c r="J917" t="s">
        <v>2835</v>
      </c>
      <c r="K917" t="str" cm="1">
        <f t="array" ref="K917">IF(ISERROR(SEARCH("QTY:", G917)), IF(ISERROR(SEARCH("TOTAL ", G917)), Raw [1]Data!N917, TRIM(MID(G917, SEARCH("TOTAL ", G917)+6, SEARCH(" ", G917&amp;" ", SEARCH("TOTAL ", G917)+6) - SEARCH("TOTAL ", G917) - 6))), TRIM(MID(G917, SEARCH("QTY:", G917)+4, SEARCH(" ", G917, SEARCH("QTY:", G917)+4) - SEARCH("QTY:", G917) - 4)))</f>
        <v>37920</v>
      </c>
      <c r="M917" t="str">
        <f t="shared" si="129"/>
        <v>37920</v>
      </c>
      <c r="N917">
        <f t="shared" si="130"/>
        <v>0</v>
      </c>
      <c r="O917" t="str" cm="1">
        <f t="array" ref="O917">IF(ISERROR(SEARCH("USD ", G917)), Raw [1]Data!S917, TRIM(MID(G917, SEARCH("USD ", G917)+4, SEARCH(" ", G917&amp;" ", SEARCH("USD ", G917)+4) - SEARCH("USD ", G917) - 4)))</f>
        <v>1.80</v>
      </c>
      <c r="P917">
        <f t="shared" si="131"/>
        <v>68256</v>
      </c>
      <c r="Q917" t="e" cm="1">
        <f t="array" ref="Q917">Raw [1]Data!P917</f>
        <v>#NAME?</v>
      </c>
      <c r="R917" t="e" cm="1">
        <f t="array" ref="R917">Raw [1]Data!Q917</f>
        <v>#NAME?</v>
      </c>
      <c r="S917" t="e" cm="1">
        <f t="array" ref="S917">Raw [1]Data!T917</f>
        <v>#NAME?</v>
      </c>
      <c r="T917" t="e">
        <f t="shared" si="132"/>
        <v>#NAME?</v>
      </c>
      <c r="U917" t="e">
        <f t="shared" si="133"/>
        <v>#NAME?</v>
      </c>
      <c r="V917" t="str">
        <f t="shared" si="134"/>
        <v>Other</v>
      </c>
    </row>
    <row r="918" spans="1:22">
      <c r="A918" s="5" t="s">
        <v>12</v>
      </c>
      <c r="B918" s="2" t="s">
        <v>1240</v>
      </c>
      <c r="C918">
        <f t="shared" si="126"/>
        <v>2022</v>
      </c>
      <c r="D918" s="2" t="s">
        <v>14</v>
      </c>
      <c r="E918" s="3" t="s">
        <v>15</v>
      </c>
      <c r="F918" t="str">
        <f t="shared" si="127"/>
        <v>73</v>
      </c>
      <c r="G918" s="2" t="s">
        <v>1242</v>
      </c>
      <c r="H918" t="str">
        <f t="shared" si="128"/>
        <v xml:space="preserve">6561 </v>
      </c>
      <c r="I918" t="str" cm="1">
        <f t="array" ref="I918">IFERROR(INDEX(_xlfn.TEXTSPLIT(E918," "),1), "")</f>
        <v>73239990</v>
      </c>
      <c r="J918" t="s">
        <v>2835</v>
      </c>
      <c r="K918" t="str" cm="1">
        <f t="array" ref="K918">IF(ISERROR(SEARCH("QTY:", G918)), IF(ISERROR(SEARCH("TOTAL ", G918)), Raw [1]Data!N918, TRIM(MID(G918, SEARCH("TOTAL ", G918)+6, SEARCH(" ", G918&amp;" ", SEARCH("TOTAL ", G918)+6) - SEARCH("TOTAL ", G918) - 6))), TRIM(MID(G918, SEARCH("QTY:", G918)+4, SEARCH(" ", G918, SEARCH("QTY:", G918)+4) - SEARCH("QTY:", G918) - 4)))</f>
        <v>21600</v>
      </c>
      <c r="M918" t="str">
        <f t="shared" si="129"/>
        <v>21600</v>
      </c>
      <c r="N918">
        <f t="shared" si="130"/>
        <v>0</v>
      </c>
      <c r="O918" t="str" cm="1">
        <f t="array" ref="O918">IF(ISERROR(SEARCH("USD ", G918)), Raw [1]Data!S918, TRIM(MID(G918, SEARCH("USD ", G918)+4, SEARCH(" ", G918&amp;" ", SEARCH("USD ", G918)+4) - SEARCH("USD ", G918) - 4)))</f>
        <v>2.75</v>
      </c>
      <c r="P918">
        <f t="shared" si="131"/>
        <v>59400</v>
      </c>
      <c r="Q918" t="e" cm="1">
        <f t="array" ref="Q918">Raw [1]Data!P918</f>
        <v>#NAME?</v>
      </c>
      <c r="R918" t="e" cm="1">
        <f t="array" ref="R918">Raw [1]Data!Q918</f>
        <v>#NAME?</v>
      </c>
      <c r="S918" t="e" cm="1">
        <f t="array" ref="S918">Raw [1]Data!T918</f>
        <v>#NAME?</v>
      </c>
      <c r="T918" t="e">
        <f t="shared" si="132"/>
        <v>#NAME?</v>
      </c>
      <c r="U918" t="e">
        <f t="shared" si="133"/>
        <v>#NAME?</v>
      </c>
      <c r="V918" t="str">
        <f t="shared" si="134"/>
        <v>Other</v>
      </c>
    </row>
    <row r="919" spans="1:22">
      <c r="A919" s="5" t="s">
        <v>12</v>
      </c>
      <c r="B919" s="2" t="s">
        <v>1240</v>
      </c>
      <c r="C919">
        <f t="shared" si="126"/>
        <v>2022</v>
      </c>
      <c r="D919" s="2" t="s">
        <v>14</v>
      </c>
      <c r="E919" s="3" t="s">
        <v>15</v>
      </c>
      <c r="F919" t="str">
        <f t="shared" si="127"/>
        <v>73</v>
      </c>
      <c r="G919" s="2" t="s">
        <v>1243</v>
      </c>
      <c r="H919" t="str">
        <f t="shared" si="128"/>
        <v xml:space="preserve">6901 </v>
      </c>
      <c r="I919" t="str" cm="1">
        <f t="array" ref="I919">IFERROR(INDEX(_xlfn.TEXTSPLIT(E919," "),1), "")</f>
        <v>73239990</v>
      </c>
      <c r="J919" t="s">
        <v>2835</v>
      </c>
      <c r="K919" t="str" cm="1">
        <f t="array" ref="K919">IF(ISERROR(SEARCH("QTY:", G919)), IF(ISERROR(SEARCH("TOTAL ", G919)), Raw [1]Data!N919, TRIM(MID(G919, SEARCH("TOTAL ", G919)+6, SEARCH(" ", G919&amp;" ", SEARCH("TOTAL ", G919)+6) - SEARCH("TOTAL ", G919) - 6))), TRIM(MID(G919, SEARCH("QTY:", G919)+4, SEARCH(" ", G919, SEARCH("QTY:", G919)+4) - SEARCH("QTY:", G919) - 4)))</f>
        <v>56184</v>
      </c>
      <c r="M919" t="str">
        <f t="shared" si="129"/>
        <v>56184</v>
      </c>
      <c r="N919">
        <f t="shared" si="130"/>
        <v>0</v>
      </c>
      <c r="O919" t="str" cm="1">
        <f t="array" ref="O919">IF(ISERROR(SEARCH("USD ", G919)), Raw [1]Data!S919, TRIM(MID(G919, SEARCH("USD ", G919)+4, SEARCH(" ", G919&amp;" ", SEARCH("USD ", G919)+4) - SEARCH("USD ", G919) - 4)))</f>
        <v>1.06</v>
      </c>
      <c r="P919">
        <f t="shared" si="131"/>
        <v>59555.040000000001</v>
      </c>
      <c r="Q919" t="e" cm="1">
        <f t="array" ref="Q919">Raw [1]Data!P919</f>
        <v>#NAME?</v>
      </c>
      <c r="R919" t="e" cm="1">
        <f t="array" ref="R919">Raw [1]Data!Q919</f>
        <v>#NAME?</v>
      </c>
      <c r="S919" t="e" cm="1">
        <f t="array" ref="S919">Raw [1]Data!T919</f>
        <v>#NAME?</v>
      </c>
      <c r="T919" t="e">
        <f t="shared" si="132"/>
        <v>#NAME?</v>
      </c>
      <c r="U919" t="e">
        <f t="shared" si="133"/>
        <v>#NAME?</v>
      </c>
      <c r="V919" t="str">
        <f t="shared" si="134"/>
        <v>Other</v>
      </c>
    </row>
    <row r="920" spans="1:22">
      <c r="A920" s="5" t="s">
        <v>12</v>
      </c>
      <c r="B920" s="2" t="s">
        <v>1240</v>
      </c>
      <c r="C920">
        <f t="shared" si="126"/>
        <v>2022</v>
      </c>
      <c r="D920" s="2" t="s">
        <v>14</v>
      </c>
      <c r="E920" s="3" t="s">
        <v>15</v>
      </c>
      <c r="F920" t="str">
        <f t="shared" si="127"/>
        <v>73</v>
      </c>
      <c r="G920" s="2" t="s">
        <v>1244</v>
      </c>
      <c r="H920" t="str">
        <f t="shared" si="128"/>
        <v xml:space="preserve">6527 </v>
      </c>
      <c r="I920" t="str" cm="1">
        <f t="array" ref="I920">IFERROR(INDEX(_xlfn.TEXTSPLIT(E920," "),1), "")</f>
        <v>73239990</v>
      </c>
      <c r="J920" t="s">
        <v>2835</v>
      </c>
      <c r="K920" t="str" cm="1">
        <f t="array" ref="K920">IF(ISERROR(SEARCH("QTY:", G920)), IF(ISERROR(SEARCH("TOTAL ", G920)), Raw [1]Data!N920, TRIM(MID(G920, SEARCH("TOTAL ", G920)+6, SEARCH(" ", G920&amp;" ", SEARCH("TOTAL ", G920)+6) - SEARCH("TOTAL ", G920) - 6))), TRIM(MID(G920, SEARCH("QTY:", G920)+4, SEARCH(" ", G920, SEARCH("QTY:", G920)+4) - SEARCH("QTY:", G920) - 4)))</f>
        <v>25560</v>
      </c>
      <c r="M920" t="str">
        <f t="shared" si="129"/>
        <v>25560</v>
      </c>
      <c r="N920">
        <f t="shared" si="130"/>
        <v>0</v>
      </c>
      <c r="O920" t="str" cm="1">
        <f t="array" ref="O920">IF(ISERROR(SEARCH("USD ", G920)), Raw [1]Data!S920, TRIM(MID(G920, SEARCH("USD ", G920)+4, SEARCH(" ", G920&amp;" ", SEARCH("USD ", G920)+4) - SEARCH("USD ", G920) - 4)))</f>
        <v>2.06</v>
      </c>
      <c r="P920">
        <f t="shared" si="131"/>
        <v>52653.599999999999</v>
      </c>
      <c r="Q920" t="e" cm="1">
        <f t="array" ref="Q920">Raw [1]Data!P920</f>
        <v>#NAME?</v>
      </c>
      <c r="R920" t="e" cm="1">
        <f t="array" ref="R920">Raw [1]Data!Q920</f>
        <v>#NAME?</v>
      </c>
      <c r="S920" t="e" cm="1">
        <f t="array" ref="S920">Raw [1]Data!T920</f>
        <v>#NAME?</v>
      </c>
      <c r="T920" t="e">
        <f t="shared" si="132"/>
        <v>#NAME?</v>
      </c>
      <c r="U920" t="e">
        <f t="shared" si="133"/>
        <v>#NAME?</v>
      </c>
      <c r="V920" t="str">
        <f t="shared" si="134"/>
        <v>Other</v>
      </c>
    </row>
    <row r="921" spans="1:22">
      <c r="A921" s="5" t="s">
        <v>12</v>
      </c>
      <c r="B921" s="2" t="s">
        <v>1240</v>
      </c>
      <c r="C921">
        <f t="shared" si="126"/>
        <v>2022</v>
      </c>
      <c r="D921" s="2" t="s">
        <v>14</v>
      </c>
      <c r="E921" s="3" t="s">
        <v>15</v>
      </c>
      <c r="F921" t="str">
        <f t="shared" si="127"/>
        <v>73</v>
      </c>
      <c r="G921" s="2" t="s">
        <v>1245</v>
      </c>
      <c r="H921" t="str">
        <f t="shared" si="128"/>
        <v xml:space="preserve">6862 </v>
      </c>
      <c r="I921" t="str" cm="1">
        <f t="array" ref="I921">IFERROR(INDEX(_xlfn.TEXTSPLIT(E921," "),1), "")</f>
        <v>73239990</v>
      </c>
      <c r="J921" t="s">
        <v>2835</v>
      </c>
      <c r="K921" t="str" cm="1">
        <f t="array" ref="K921">IF(ISERROR(SEARCH("QTY:", G921)), IF(ISERROR(SEARCH("TOTAL ", G921)), Raw [1]Data!N921, TRIM(MID(G921, SEARCH("TOTAL ", G921)+6, SEARCH(" ", G921&amp;" ", SEARCH("TOTAL ", G921)+6) - SEARCH("TOTAL ", G921) - 6))), TRIM(MID(G921, SEARCH("QTY:", G921)+4, SEARCH(" ", G921, SEARCH("QTY:", G921)+4) - SEARCH("QTY:", G921) - 4)))</f>
        <v>20400</v>
      </c>
      <c r="M921" t="str">
        <f t="shared" si="129"/>
        <v>20400</v>
      </c>
      <c r="N921">
        <f t="shared" si="130"/>
        <v>0</v>
      </c>
      <c r="O921" t="str" cm="1">
        <f t="array" ref="O921">IF(ISERROR(SEARCH("USD ", G921)), Raw [1]Data!S921, TRIM(MID(G921, SEARCH("USD ", G921)+4, SEARCH(" ", G921&amp;" ", SEARCH("USD ", G921)+4) - SEARCH("USD ", G921) - 4)))</f>
        <v>1.63PER</v>
      </c>
      <c r="P921" t="e">
        <f t="shared" si="131"/>
        <v>#VALUE!</v>
      </c>
      <c r="Q921" t="e" cm="1">
        <f t="array" ref="Q921">Raw [1]Data!P921</f>
        <v>#NAME?</v>
      </c>
      <c r="R921" t="e" cm="1">
        <f t="array" ref="R921">Raw [1]Data!Q921</f>
        <v>#NAME?</v>
      </c>
      <c r="S921" t="e" cm="1">
        <f t="array" ref="S921">Raw [1]Data!T921</f>
        <v>#NAME?</v>
      </c>
      <c r="T921" t="e">
        <f t="shared" si="132"/>
        <v>#NAME?</v>
      </c>
      <c r="U921" t="e">
        <f t="shared" si="133"/>
        <v>#NAME?</v>
      </c>
      <c r="V921" t="str">
        <f t="shared" si="134"/>
        <v>Other</v>
      </c>
    </row>
    <row r="922" spans="1:22">
      <c r="A922" s="5" t="s">
        <v>12</v>
      </c>
      <c r="B922" s="2" t="s">
        <v>1240</v>
      </c>
      <c r="C922">
        <f t="shared" si="126"/>
        <v>2022</v>
      </c>
      <c r="D922" s="2" t="s">
        <v>14</v>
      </c>
      <c r="E922" s="3" t="s">
        <v>15</v>
      </c>
      <c r="F922" t="str">
        <f t="shared" si="127"/>
        <v>73</v>
      </c>
      <c r="G922" s="2" t="s">
        <v>1246</v>
      </c>
      <c r="H922" t="str">
        <f t="shared" si="128"/>
        <v xml:space="preserve">8505 </v>
      </c>
      <c r="I922" t="str" cm="1">
        <f t="array" ref="I922">IFERROR(INDEX(_xlfn.TEXTSPLIT(E922," "),1), "")</f>
        <v>73239990</v>
      </c>
      <c r="J922" t="s">
        <v>2835</v>
      </c>
      <c r="K922" t="str" cm="1">
        <f t="array" ref="K922">IF(ISERROR(SEARCH("QTY:", G922)), IF(ISERROR(SEARCH("TOTAL ", G922)), Raw [1]Data!N922, TRIM(MID(G922, SEARCH("TOTAL ", G922)+6, SEARCH(" ", G922&amp;" ", SEARCH("TOTAL ", G922)+6) - SEARCH("TOTAL ", G922) - 6))), TRIM(MID(G922, SEARCH("QTY:", G922)+4, SEARCH(" ", G922, SEARCH("QTY:", G922)+4) - SEARCH("QTY:", G922) - 4)))</f>
        <v>16800</v>
      </c>
      <c r="M922" t="str">
        <f t="shared" si="129"/>
        <v>16800</v>
      </c>
      <c r="N922">
        <f t="shared" si="130"/>
        <v>0</v>
      </c>
      <c r="O922" t="str" cm="1">
        <f t="array" ref="O922">IF(ISERROR(SEARCH("USD ", G922)), Raw [1]Data!S922, TRIM(MID(G922, SEARCH("USD ", G922)+4, SEARCH(" ", G922&amp;" ", SEARCH("USD ", G922)+4) - SEARCH("USD ", G922) - 4)))</f>
        <v>3.75</v>
      </c>
      <c r="P922">
        <f t="shared" si="131"/>
        <v>63000</v>
      </c>
      <c r="Q922" t="e" cm="1">
        <f t="array" ref="Q922">Raw [1]Data!P922</f>
        <v>#NAME?</v>
      </c>
      <c r="R922" t="e" cm="1">
        <f t="array" ref="R922">Raw [1]Data!Q922</f>
        <v>#NAME?</v>
      </c>
      <c r="S922" t="e" cm="1">
        <f t="array" ref="S922">Raw [1]Data!T922</f>
        <v>#NAME?</v>
      </c>
      <c r="T922" t="e">
        <f t="shared" si="132"/>
        <v>#NAME?</v>
      </c>
      <c r="U922" t="e">
        <f t="shared" si="133"/>
        <v>#NAME?</v>
      </c>
      <c r="V922" t="str">
        <f t="shared" si="134"/>
        <v>Other</v>
      </c>
    </row>
    <row r="923" spans="1:22">
      <c r="A923" s="5" t="s">
        <v>12</v>
      </c>
      <c r="B923" s="2" t="s">
        <v>1247</v>
      </c>
      <c r="C923">
        <f t="shared" si="126"/>
        <v>2022</v>
      </c>
      <c r="D923" s="2" t="s">
        <v>14</v>
      </c>
      <c r="E923" s="3" t="s">
        <v>15</v>
      </c>
      <c r="F923" t="str">
        <f t="shared" si="127"/>
        <v>73</v>
      </c>
      <c r="G923" s="2" t="s">
        <v>1248</v>
      </c>
      <c r="H923" t="str">
        <f t="shared" si="128"/>
        <v xml:space="preserve">SL-89 </v>
      </c>
      <c r="I923" t="str" cm="1">
        <f t="array" ref="I923">IFERROR(INDEX(_xlfn.TEXTSPLIT(E923," "),1), "")</f>
        <v>73239990</v>
      </c>
      <c r="J923" t="s">
        <v>2835</v>
      </c>
      <c r="K923" t="str" cm="1">
        <f t="array" ref="K923">IF(ISERROR(SEARCH("QTY:", G923)), IF(ISERROR(SEARCH("TOTAL ", G923)), Raw [1]Data!N923, TRIM(MID(G923, SEARCH("TOTAL ", G923)+6, SEARCH(" ", G923&amp;" ", SEARCH("TOTAL ", G923)+6) - SEARCH("TOTAL ", G923) - 6))), TRIM(MID(G923, SEARCH("QTY:", G923)+4, SEARCH(" ", G923, SEARCH("QTY:", G923)+4) - SEARCH("QTY:", G923) - 4)))</f>
        <v>70056</v>
      </c>
      <c r="M923" t="str">
        <f t="shared" si="129"/>
        <v>70056</v>
      </c>
      <c r="N923">
        <f t="shared" si="130"/>
        <v>0</v>
      </c>
      <c r="O923" t="str" cm="1">
        <f t="array" ref="O923">IF(ISERROR(SEARCH("USD ", G923)), Raw [1]Data!S923, TRIM(MID(G923, SEARCH("USD ", G923)+4, SEARCH(" ", G923&amp;" ", SEARCH("USD ", G923)+4) - SEARCH("USD ", G923) - 4)))</f>
        <v>1.18</v>
      </c>
      <c r="P923">
        <f t="shared" si="131"/>
        <v>82666.080000000002</v>
      </c>
      <c r="Q923" t="e" cm="1">
        <f t="array" ref="Q923">Raw [1]Data!P923</f>
        <v>#NAME?</v>
      </c>
      <c r="R923" t="e" cm="1">
        <f t="array" ref="R923">Raw [1]Data!Q923</f>
        <v>#NAME?</v>
      </c>
      <c r="S923" t="e" cm="1">
        <f t="array" ref="S923">Raw [1]Data!T923</f>
        <v>#NAME?</v>
      </c>
      <c r="T923" t="e">
        <f t="shared" si="132"/>
        <v>#NAME?</v>
      </c>
      <c r="U923" t="e">
        <f t="shared" si="133"/>
        <v>#NAME?</v>
      </c>
      <c r="V923" t="str">
        <f t="shared" si="134"/>
        <v>Other</v>
      </c>
    </row>
    <row r="924" spans="1:22">
      <c r="A924" s="5" t="s">
        <v>12</v>
      </c>
      <c r="B924" s="2" t="s">
        <v>1249</v>
      </c>
      <c r="C924">
        <f t="shared" si="126"/>
        <v>2022</v>
      </c>
      <c r="D924" s="2" t="s">
        <v>14</v>
      </c>
      <c r="E924" s="3" t="s">
        <v>15</v>
      </c>
      <c r="F924" t="str">
        <f t="shared" si="127"/>
        <v>73</v>
      </c>
      <c r="G924" s="2" t="s">
        <v>1250</v>
      </c>
      <c r="H924" t="str">
        <f t="shared" si="128"/>
        <v xml:space="preserve">SB-12 </v>
      </c>
      <c r="I924" t="str" cm="1">
        <f t="array" ref="I924">IFERROR(INDEX(_xlfn.TEXTSPLIT(E924," "),1), "")</f>
        <v>73239990</v>
      </c>
      <c r="J924" t="s">
        <v>2835</v>
      </c>
      <c r="K924" t="str" cm="1">
        <f t="array" ref="K924">IF(ISERROR(SEARCH("QTY:", G924)), IF(ISERROR(SEARCH("TOTAL ", G924)), Raw [1]Data!N924, TRIM(MID(G924, SEARCH("TOTAL ", G924)+6, SEARCH(" ", G924&amp;" ", SEARCH("TOTAL ", G924)+6) - SEARCH("TOTAL ", G924) - 6))), TRIM(MID(G924, SEARCH("QTY:", G924)+4, SEARCH(" ", G924, SEARCH("QTY:", G924)+4) - SEARCH("QTY:", G924) - 4)))</f>
        <v>25200</v>
      </c>
      <c r="M924" t="str">
        <f t="shared" si="129"/>
        <v>25200</v>
      </c>
      <c r="N924">
        <f t="shared" si="130"/>
        <v>0</v>
      </c>
      <c r="O924" t="str" cm="1">
        <f t="array" ref="O924">IF(ISERROR(SEARCH("USD ", G924)), Raw [1]Data!S924, TRIM(MID(G924, SEARCH("USD ", G924)+4, SEARCH(" ", G924&amp;" ", SEARCH("USD ", G924)+4) - SEARCH("USD ", G924) - 4)))</f>
        <v>1.1724</v>
      </c>
      <c r="P924">
        <f t="shared" si="131"/>
        <v>29544.480000000003</v>
      </c>
      <c r="Q924" t="e" cm="1">
        <f t="array" ref="Q924">Raw [1]Data!P924</f>
        <v>#NAME?</v>
      </c>
      <c r="R924" t="e" cm="1">
        <f t="array" ref="R924">Raw [1]Data!Q924</f>
        <v>#NAME?</v>
      </c>
      <c r="S924" t="e" cm="1">
        <f t="array" ref="S924">Raw [1]Data!T924</f>
        <v>#NAME?</v>
      </c>
      <c r="T924" t="e">
        <f t="shared" si="132"/>
        <v>#NAME?</v>
      </c>
      <c r="U924" t="e">
        <f t="shared" si="133"/>
        <v>#NAME?</v>
      </c>
      <c r="V924" t="str">
        <f t="shared" si="134"/>
        <v>Other</v>
      </c>
    </row>
    <row r="925" spans="1:22">
      <c r="A925" s="5" t="s">
        <v>12</v>
      </c>
      <c r="B925" s="2" t="s">
        <v>1249</v>
      </c>
      <c r="C925">
        <f t="shared" si="126"/>
        <v>2022</v>
      </c>
      <c r="D925" s="2" t="s">
        <v>14</v>
      </c>
      <c r="E925" s="3" t="s">
        <v>15</v>
      </c>
      <c r="F925" t="str">
        <f t="shared" si="127"/>
        <v>73</v>
      </c>
      <c r="G925" s="2" t="s">
        <v>1251</v>
      </c>
      <c r="H925" t="str">
        <f t="shared" si="128"/>
        <v xml:space="preserve">NP-19 </v>
      </c>
      <c r="I925" t="str" cm="1">
        <f t="array" ref="I925">IFERROR(INDEX(_xlfn.TEXTSPLIT(E925," "),1), "")</f>
        <v>73239990</v>
      </c>
      <c r="J925" t="s">
        <v>2952</v>
      </c>
      <c r="K925" t="str" cm="1">
        <f t="array" ref="K925">IF(ISERROR(SEARCH("QTY:", G925)), IF(ISERROR(SEARCH("TOTAL ", G925)), Raw [1]Data!N925, TRIM(MID(G925, SEARCH("TOTAL ", G925)+6, SEARCH(" ", G925&amp;" ", SEARCH("TOTAL ", G925)+6) - SEARCH("TOTAL ", G925) - 6))), TRIM(MID(G925, SEARCH("QTY:", G925)+4, SEARCH(" ", G925, SEARCH("QTY:", G925)+4) - SEARCH("QTY:", G925) - 4)))</f>
        <v>50448PCS/</v>
      </c>
      <c r="M925" t="str">
        <f t="shared" si="129"/>
        <v>50448PCS/</v>
      </c>
      <c r="N925">
        <f t="shared" si="130"/>
        <v>0</v>
      </c>
      <c r="O925" t="str" cm="1">
        <f t="array" ref="O925">IF(ISERROR(SEARCH("USD ", G925)), Raw [1]Data!S925, TRIM(MID(G925, SEARCH("USD ", G925)+4, SEARCH(" ", G925&amp;" ", SEARCH("USD ", G925)+4) - SEARCH("USD ", G925) - 4)))</f>
        <v>0.4992</v>
      </c>
      <c r="P925" t="e">
        <f t="shared" si="131"/>
        <v>#VALUE!</v>
      </c>
      <c r="Q925" t="e" cm="1">
        <f t="array" ref="Q925">Raw [1]Data!P925</f>
        <v>#NAME?</v>
      </c>
      <c r="R925" t="e" cm="1">
        <f t="array" ref="R925">Raw [1]Data!Q925</f>
        <v>#NAME?</v>
      </c>
      <c r="S925" t="e" cm="1">
        <f t="array" ref="S925">Raw [1]Data!T925</f>
        <v>#NAME?</v>
      </c>
      <c r="T925" t="e">
        <f t="shared" si="132"/>
        <v>#NAME?</v>
      </c>
      <c r="U925" t="e">
        <f t="shared" si="133"/>
        <v>#NAME?</v>
      </c>
      <c r="V925" t="str">
        <f t="shared" si="134"/>
        <v>Other</v>
      </c>
    </row>
    <row r="926" spans="1:22">
      <c r="A926" s="5" t="s">
        <v>12</v>
      </c>
      <c r="B926" s="2" t="s">
        <v>1249</v>
      </c>
      <c r="C926">
        <f t="shared" si="126"/>
        <v>2022</v>
      </c>
      <c r="D926" s="2" t="s">
        <v>14</v>
      </c>
      <c r="E926" s="3" t="s">
        <v>15</v>
      </c>
      <c r="F926" t="str">
        <f t="shared" si="127"/>
        <v>73</v>
      </c>
      <c r="G926" s="2" t="s">
        <v>1252</v>
      </c>
      <c r="H926" t="str">
        <f t="shared" si="128"/>
        <v xml:space="preserve">NP-55 </v>
      </c>
      <c r="I926" t="str" cm="1">
        <f t="array" ref="I926">IFERROR(INDEX(_xlfn.TEXTSPLIT(E926," "),1), "")</f>
        <v>73239990</v>
      </c>
      <c r="J926" t="s">
        <v>2786</v>
      </c>
      <c r="K926" t="str" cm="1">
        <f t="array" ref="K926">IF(ISERROR(SEARCH("QTY:", G926)), IF(ISERROR(SEARCH("TOTAL ", G926)), Raw [1]Data!N926, TRIM(MID(G926, SEARCH("TOTAL ", G926)+6, SEARCH(" ", G926&amp;" ", SEARCH("TOTAL ", G926)+6) - SEARCH("TOTAL ", G926) - 6))), TRIM(MID(G926, SEARCH("QTY:", G926)+4, SEARCH(" ", G926, SEARCH("QTY:", G926)+4) - SEARCH("QTY:", G926) - 4)))</f>
        <v>50400</v>
      </c>
      <c r="M926" t="str">
        <f t="shared" si="129"/>
        <v>50400</v>
      </c>
      <c r="N926">
        <f t="shared" si="130"/>
        <v>0</v>
      </c>
      <c r="O926" t="str" cm="1">
        <f t="array" ref="O926">IF(ISERROR(SEARCH("USD ", G926)), Raw [1]Data!S926, TRIM(MID(G926, SEARCH("USD ", G926)+4, SEARCH(" ", G926&amp;" ", SEARCH("USD ", G926)+4) - SEARCH("USD ", G926) - 4)))</f>
        <v>0.3146</v>
      </c>
      <c r="P926">
        <f t="shared" si="131"/>
        <v>15855.84</v>
      </c>
      <c r="Q926" t="e" cm="1">
        <f t="array" ref="Q926">Raw [1]Data!P926</f>
        <v>#NAME?</v>
      </c>
      <c r="R926" t="e" cm="1">
        <f t="array" ref="R926">Raw [1]Data!Q926</f>
        <v>#NAME?</v>
      </c>
      <c r="S926" t="e" cm="1">
        <f t="array" ref="S926">Raw [1]Data!T926</f>
        <v>#NAME?</v>
      </c>
      <c r="T926" t="e">
        <f t="shared" si="132"/>
        <v>#NAME?</v>
      </c>
      <c r="U926" t="e">
        <f t="shared" si="133"/>
        <v>#NAME?</v>
      </c>
      <c r="V926" t="str">
        <f t="shared" si="134"/>
        <v>Other</v>
      </c>
    </row>
    <row r="927" spans="1:22">
      <c r="A927" s="5" t="s">
        <v>12</v>
      </c>
      <c r="B927" s="2" t="s">
        <v>1253</v>
      </c>
      <c r="C927">
        <f t="shared" si="126"/>
        <v>2022</v>
      </c>
      <c r="D927" s="2" t="s">
        <v>14</v>
      </c>
      <c r="E927" s="3" t="s">
        <v>15</v>
      </c>
      <c r="F927" t="str">
        <f t="shared" si="127"/>
        <v>73</v>
      </c>
      <c r="G927" s="2" t="s">
        <v>1254</v>
      </c>
      <c r="H927" t="str">
        <f t="shared" si="128"/>
        <v xml:space="preserve">AM-253 </v>
      </c>
      <c r="I927" t="str" cm="1">
        <f t="array" ref="I927">IFERROR(INDEX(_xlfn.TEXTSPLIT(E927," "),1), "")</f>
        <v>73239990</v>
      </c>
      <c r="J927" t="s">
        <v>2835</v>
      </c>
      <c r="K927" t="str" cm="1">
        <f t="array" ref="K927">IF(ISERROR(SEARCH("QTY:", G927)), IF(ISERROR(SEARCH("TOTAL ", G927)), Raw [1]Data!N927, TRIM(MID(G927, SEARCH("TOTAL ", G927)+6, SEARCH(" ", G927&amp;" ", SEARCH("TOTAL ", G927)+6) - SEARCH("TOTAL ", G927) - 6))), TRIM(MID(G927, SEARCH("QTY:", G927)+4, SEARCH(" ", G927, SEARCH("QTY:", G927)+4) - SEARCH("QTY:", G927) - 4)))</f>
        <v>8712</v>
      </c>
      <c r="M927" t="str">
        <f t="shared" si="129"/>
        <v>8712</v>
      </c>
      <c r="N927">
        <f t="shared" si="130"/>
        <v>0</v>
      </c>
      <c r="O927" t="str" cm="1">
        <f t="array" ref="O927">IF(ISERROR(SEARCH("USD ", G927)), Raw [1]Data!S927, TRIM(MID(G927, SEARCH("USD ", G927)+4, SEARCH(" ", G927&amp;" ", SEARCH("USD ", G927)+4) - SEARCH("USD ", G927) - 4)))</f>
        <v>0.579</v>
      </c>
      <c r="P927">
        <f t="shared" si="131"/>
        <v>5044.2479999999996</v>
      </c>
      <c r="Q927" t="e" cm="1">
        <f t="array" ref="Q927">Raw [1]Data!P927</f>
        <v>#NAME?</v>
      </c>
      <c r="R927" t="e" cm="1">
        <f t="array" ref="R927">Raw [1]Data!Q927</f>
        <v>#NAME?</v>
      </c>
      <c r="S927" t="e" cm="1">
        <f t="array" ref="S927">Raw [1]Data!T927</f>
        <v>#NAME?</v>
      </c>
      <c r="T927" t="e">
        <f t="shared" si="132"/>
        <v>#NAME?</v>
      </c>
      <c r="U927" t="e">
        <f t="shared" si="133"/>
        <v>#NAME?</v>
      </c>
      <c r="V927" t="str">
        <f t="shared" si="134"/>
        <v>Other</v>
      </c>
    </row>
    <row r="928" spans="1:22">
      <c r="A928" s="5" t="s">
        <v>12</v>
      </c>
      <c r="B928" s="2" t="s">
        <v>1253</v>
      </c>
      <c r="C928">
        <f t="shared" si="126"/>
        <v>2022</v>
      </c>
      <c r="D928" s="2" t="s">
        <v>14</v>
      </c>
      <c r="E928" s="3" t="s">
        <v>15</v>
      </c>
      <c r="F928" t="str">
        <f t="shared" si="127"/>
        <v>73</v>
      </c>
      <c r="G928" s="2" t="s">
        <v>1255</v>
      </c>
      <c r="H928" t="str">
        <f t="shared" si="128"/>
        <v xml:space="preserve">NP-20 </v>
      </c>
      <c r="I928" t="str" cm="1">
        <f t="array" ref="I928">IFERROR(INDEX(_xlfn.TEXTSPLIT(E928," "),1), "")</f>
        <v>73239990</v>
      </c>
      <c r="J928" t="s">
        <v>2953</v>
      </c>
      <c r="K928" t="str" cm="1">
        <f t="array" ref="K928">IF(ISERROR(SEARCH("QTY:", G928)), IF(ISERROR(SEARCH("TOTAL ", G928)), Raw [1]Data!N928, TRIM(MID(G928, SEARCH("TOTAL ", G928)+6, SEARCH(" ", G928&amp;" ", SEARCH("TOTAL ", G928)+6) - SEARCH("TOTAL ", G928) - 6))), TRIM(MID(G928, SEARCH("QTY:", G928)+4, SEARCH(" ", G928, SEARCH("QTY:", G928)+4) - SEARCH("QTY:", G928) - 4)))</f>
        <v>576PCS</v>
      </c>
      <c r="M928" t="str">
        <f t="shared" si="129"/>
        <v>576PCS</v>
      </c>
      <c r="N928">
        <f t="shared" si="130"/>
        <v>0</v>
      </c>
      <c r="O928" t="str" cm="1">
        <f t="array" ref="O928">IF(ISERROR(SEARCH("USD ", G928)), Raw [1]Data!S928, TRIM(MID(G928, SEARCH("USD ", G928)+4, SEARCH(" ", G928&amp;" ", SEARCH("USD ", G928)+4) - SEARCH("USD ", G928) - 4)))</f>
        <v>1.113</v>
      </c>
      <c r="P928" t="e">
        <f t="shared" si="131"/>
        <v>#VALUE!</v>
      </c>
      <c r="Q928" t="e" cm="1">
        <f t="array" ref="Q928">Raw [1]Data!P928</f>
        <v>#NAME?</v>
      </c>
      <c r="R928" t="e" cm="1">
        <f t="array" ref="R928">Raw [1]Data!Q928</f>
        <v>#NAME?</v>
      </c>
      <c r="S928" t="e" cm="1">
        <f t="array" ref="S928">Raw [1]Data!T928</f>
        <v>#NAME?</v>
      </c>
      <c r="T928" t="e">
        <f t="shared" si="132"/>
        <v>#NAME?</v>
      </c>
      <c r="U928" t="e">
        <f t="shared" si="133"/>
        <v>#NAME?</v>
      </c>
      <c r="V928" t="str">
        <f t="shared" si="134"/>
        <v>Other</v>
      </c>
    </row>
    <row r="929" spans="1:22">
      <c r="A929" s="5" t="s">
        <v>12</v>
      </c>
      <c r="B929" s="2" t="s">
        <v>1253</v>
      </c>
      <c r="C929">
        <f t="shared" si="126"/>
        <v>2022</v>
      </c>
      <c r="D929" s="2" t="s">
        <v>14</v>
      </c>
      <c r="E929" s="3" t="s">
        <v>15</v>
      </c>
      <c r="F929" t="str">
        <f t="shared" si="127"/>
        <v>73</v>
      </c>
      <c r="G929" s="2" t="s">
        <v>1256</v>
      </c>
      <c r="H929" t="str">
        <f t="shared" si="128"/>
        <v xml:space="preserve">MILD </v>
      </c>
      <c r="I929" t="str" cm="1">
        <f t="array" ref="I929">IFERROR(INDEX(_xlfn.TEXTSPLIT(E929," "),1), "")</f>
        <v>73239990</v>
      </c>
      <c r="J929" t="s">
        <v>2835</v>
      </c>
      <c r="K929" t="e" cm="1">
        <f t="array" ref="K929">IF(ISERROR(SEARCH("QTY:", G929)), IF(ISERROR(SEARCH("TOTAL ", G929)), Raw [1]Data!N929, TRIM(MID(G929, SEARCH("TOTAL ", G929)+6, SEARCH(" ", G929&amp;" ", SEARCH("TOTAL ", G929)+6) - SEARCH("TOTAL ", G929) - 6))), TRIM(MID(G929, SEARCH("QTY:", G929)+4, SEARCH(" ", G929, SEARCH("QTY:", G929)+4) - SEARCH("QTY:", G929) - 4)))</f>
        <v>#NAME?</v>
      </c>
      <c r="M929" t="e">
        <f t="shared" si="129"/>
        <v>#NAME?</v>
      </c>
      <c r="N929">
        <f t="shared" si="130"/>
        <v>0</v>
      </c>
      <c r="O929" t="str" cm="1">
        <f t="array" ref="O929">IF(ISERROR(SEARCH("USD ", G929)), Raw [1]Data!S929, TRIM(MID(G929, SEARCH("USD ", G929)+4, SEARCH(" ", G929&amp;" ", SEARCH("USD ", G929)+4) - SEARCH("USD ", G929) - 4)))</f>
        <v>15.30</v>
      </c>
      <c r="P929" t="e">
        <f t="shared" si="131"/>
        <v>#NAME?</v>
      </c>
      <c r="Q929" t="e" cm="1">
        <f t="array" ref="Q929">Raw [1]Data!P929</f>
        <v>#NAME?</v>
      </c>
      <c r="R929" t="e" cm="1">
        <f t="array" ref="R929">Raw [1]Data!Q929</f>
        <v>#NAME?</v>
      </c>
      <c r="S929" t="e" cm="1">
        <f t="array" ref="S929">Raw [1]Data!T929</f>
        <v>#NAME?</v>
      </c>
      <c r="T929" t="e">
        <f t="shared" si="132"/>
        <v>#NAME?</v>
      </c>
      <c r="U929" t="e">
        <f t="shared" si="133"/>
        <v>#NAME?</v>
      </c>
      <c r="V929" t="str">
        <f t="shared" si="134"/>
        <v>Other</v>
      </c>
    </row>
    <row r="930" spans="1:22">
      <c r="A930" s="5" t="s">
        <v>12</v>
      </c>
      <c r="B930" s="2" t="s">
        <v>1253</v>
      </c>
      <c r="C930">
        <f t="shared" si="126"/>
        <v>2022</v>
      </c>
      <c r="D930" s="2" t="s">
        <v>14</v>
      </c>
      <c r="E930" s="3" t="s">
        <v>15</v>
      </c>
      <c r="F930" t="str">
        <f t="shared" si="127"/>
        <v>73</v>
      </c>
      <c r="G930" s="2" t="s">
        <v>1257</v>
      </c>
      <c r="H930" t="str">
        <f t="shared" si="128"/>
        <v xml:space="preserve">NP-21 </v>
      </c>
      <c r="I930" t="str" cm="1">
        <f t="array" ref="I930">IFERROR(INDEX(_xlfn.TEXTSPLIT(E930," "),1), "")</f>
        <v>73239990</v>
      </c>
      <c r="J930" t="s">
        <v>2781</v>
      </c>
      <c r="K930" t="e" cm="1">
        <f t="array" ref="K930">IF(ISERROR(SEARCH("QTY:", G930)), IF(ISERROR(SEARCH("TOTAL ", G930)), Raw [1]Data!N930, TRIM(MID(G930, SEARCH("TOTAL ", G930)+6, SEARCH(" ", G930&amp;" ", SEARCH("TOTAL ", G930)+6) - SEARCH("TOTAL ", G930) - 6))), TRIM(MID(G930, SEARCH("QTY:", G930)+4, SEARCH(" ", G930, SEARCH("QTY:", G930)+4) - SEARCH("QTY:", G930) - 4)))</f>
        <v>#NAME?</v>
      </c>
      <c r="M930" t="e">
        <f t="shared" si="129"/>
        <v>#NAME?</v>
      </c>
      <c r="N930">
        <f t="shared" si="130"/>
        <v>0</v>
      </c>
      <c r="O930" t="str" cm="1">
        <f t="array" ref="O930">IF(ISERROR(SEARCH("USD ", G930)), Raw [1]Data!S930, TRIM(MID(G930, SEARCH("USD ", G930)+4, SEARCH(" ", G930&amp;" ", SEARCH("USD ", G930)+4) - SEARCH("USD ", G930) - 4)))</f>
        <v>1.140</v>
      </c>
      <c r="P930" t="e">
        <f t="shared" si="131"/>
        <v>#NAME?</v>
      </c>
      <c r="Q930" t="e" cm="1">
        <f t="array" ref="Q930">Raw [1]Data!P930</f>
        <v>#NAME?</v>
      </c>
      <c r="R930" t="e" cm="1">
        <f t="array" ref="R930">Raw [1]Data!Q930</f>
        <v>#NAME?</v>
      </c>
      <c r="S930" t="e" cm="1">
        <f t="array" ref="S930">Raw [1]Data!T930</f>
        <v>#NAME?</v>
      </c>
      <c r="T930" t="e">
        <f t="shared" si="132"/>
        <v>#NAME?</v>
      </c>
      <c r="U930" t="e">
        <f t="shared" si="133"/>
        <v>#NAME?</v>
      </c>
      <c r="V930" t="str">
        <f t="shared" si="134"/>
        <v>Other</v>
      </c>
    </row>
    <row r="931" spans="1:22">
      <c r="A931" s="5" t="s">
        <v>12</v>
      </c>
      <c r="B931" s="2" t="s">
        <v>1253</v>
      </c>
      <c r="C931">
        <f t="shared" si="126"/>
        <v>2022</v>
      </c>
      <c r="D931" s="2" t="s">
        <v>14</v>
      </c>
      <c r="E931" s="3" t="s">
        <v>15</v>
      </c>
      <c r="F931" t="str">
        <f t="shared" si="127"/>
        <v>73</v>
      </c>
      <c r="G931" s="2" t="s">
        <v>1258</v>
      </c>
      <c r="H931" t="str">
        <f t="shared" si="128"/>
        <v xml:space="preserve">AM-06 </v>
      </c>
      <c r="I931" t="str" cm="1">
        <f t="array" ref="I931">IFERROR(INDEX(_xlfn.TEXTSPLIT(E931," "),1), "")</f>
        <v>73239990</v>
      </c>
      <c r="J931" t="s">
        <v>2835</v>
      </c>
      <c r="K931" t="str" cm="1">
        <f t="array" ref="K931">IF(ISERROR(SEARCH("QTY:", G931)), IF(ISERROR(SEARCH("TOTAL ", G931)), Raw [1]Data!N931, TRIM(MID(G931, SEARCH("TOTAL ", G931)+6, SEARCH(" ", G931&amp;" ", SEARCH("TOTAL ", G931)+6) - SEARCH("TOTAL ", G931) - 6))), TRIM(MID(G931, SEARCH("QTY:", G931)+4, SEARCH(" ", G931, SEARCH("QTY:", G931)+4) - SEARCH("QTY:", G931) - 4)))</f>
        <v>24444</v>
      </c>
      <c r="M931" t="str">
        <f t="shared" si="129"/>
        <v>24444</v>
      </c>
      <c r="N931">
        <f t="shared" si="130"/>
        <v>0</v>
      </c>
      <c r="O931" t="str" cm="1">
        <f t="array" ref="O931">IF(ISERROR(SEARCH("USD ", G931)), Raw [1]Data!S931, TRIM(MID(G931, SEARCH("USD ", G931)+4, SEARCH(" ", G931&amp;" ", SEARCH("USD ", G931)+4) - SEARCH("USD ", G931) - 4)))</f>
        <v>1.140</v>
      </c>
      <c r="P931">
        <f t="shared" si="131"/>
        <v>27866.159999999996</v>
      </c>
      <c r="Q931" t="e" cm="1">
        <f t="array" ref="Q931">Raw [1]Data!P931</f>
        <v>#NAME?</v>
      </c>
      <c r="R931" t="e" cm="1">
        <f t="array" ref="R931">Raw [1]Data!Q931</f>
        <v>#NAME?</v>
      </c>
      <c r="S931" t="e" cm="1">
        <f t="array" ref="S931">Raw [1]Data!T931</f>
        <v>#NAME?</v>
      </c>
      <c r="T931" t="e">
        <f t="shared" si="132"/>
        <v>#NAME?</v>
      </c>
      <c r="U931" t="e">
        <f t="shared" si="133"/>
        <v>#NAME?</v>
      </c>
      <c r="V931" t="str">
        <f t="shared" si="134"/>
        <v>Other</v>
      </c>
    </row>
    <row r="932" spans="1:22">
      <c r="A932" s="5" t="s">
        <v>12</v>
      </c>
      <c r="B932" s="2" t="s">
        <v>1259</v>
      </c>
      <c r="C932">
        <f t="shared" si="126"/>
        <v>2022</v>
      </c>
      <c r="D932" s="2" t="s">
        <v>14</v>
      </c>
      <c r="E932" s="3" t="s">
        <v>15</v>
      </c>
      <c r="F932" t="str">
        <f t="shared" si="127"/>
        <v>73</v>
      </c>
      <c r="G932" s="2" t="s">
        <v>1260</v>
      </c>
      <c r="H932" t="str">
        <f t="shared" si="128"/>
        <v xml:space="preserve">SS </v>
      </c>
      <c r="I932" t="str" cm="1">
        <f t="array" ref="I932">IFERROR(INDEX(_xlfn.TEXTSPLIT(E932," "),1), "")</f>
        <v>73239990</v>
      </c>
      <c r="J932" t="s">
        <v>2779</v>
      </c>
      <c r="K932" t="str" cm="1">
        <f t="array" ref="K932">IF(ISERROR(SEARCH("QTY:", G932)), IF(ISERROR(SEARCH("TOTAL ", G932)), Raw [1]Data!N932, TRIM(MID(G932, SEARCH("TOTAL ", G932)+6, SEARCH(" ", G932&amp;" ", SEARCH("TOTAL ", G932)+6) - SEARCH("TOTAL ", G932) - 6))), TRIM(MID(G932, SEARCH("QTY:", G932)+4, SEARCH(" ", G932, SEARCH("QTY:", G932)+4) - SEARCH("QTY:", G932) - 4)))</f>
        <v/>
      </c>
      <c r="M932" t="str">
        <f t="shared" si="129"/>
        <v/>
      </c>
      <c r="N932">
        <f t="shared" si="130"/>
        <v>0</v>
      </c>
      <c r="O932" t="str" cm="1">
        <f t="array" ref="O932">IF(ISERROR(SEARCH("USD ", G932)), Raw [1]Data!S932, TRIM(MID(G932, SEARCH("USD ", G932)+4, SEARCH(" ", G932&amp;" ", SEARCH("USD ", G932)+4) - SEARCH("USD ", G932) - 4)))</f>
        <v>1.64</v>
      </c>
      <c r="P932" t="e">
        <f t="shared" si="131"/>
        <v>#VALUE!</v>
      </c>
      <c r="Q932" t="e" cm="1">
        <f t="array" ref="Q932">Raw [1]Data!P932</f>
        <v>#NAME?</v>
      </c>
      <c r="R932" t="e" cm="1">
        <f t="array" ref="R932">Raw [1]Data!Q932</f>
        <v>#NAME?</v>
      </c>
      <c r="S932" t="e" cm="1">
        <f t="array" ref="S932">Raw [1]Data!T932</f>
        <v>#NAME?</v>
      </c>
      <c r="T932" t="e">
        <f t="shared" si="132"/>
        <v>#NAME?</v>
      </c>
      <c r="U932" t="e">
        <f t="shared" si="133"/>
        <v>#NAME?</v>
      </c>
      <c r="V932" t="str">
        <f t="shared" si="134"/>
        <v>Other</v>
      </c>
    </row>
    <row r="933" spans="1:22">
      <c r="A933" s="5" t="s">
        <v>12</v>
      </c>
      <c r="B933" s="2" t="s">
        <v>1261</v>
      </c>
      <c r="C933">
        <f t="shared" si="126"/>
        <v>2022</v>
      </c>
      <c r="D933" s="2" t="s">
        <v>14</v>
      </c>
      <c r="E933" s="3" t="s">
        <v>15</v>
      </c>
      <c r="F933" t="str">
        <f t="shared" si="127"/>
        <v>73</v>
      </c>
      <c r="G933" s="2" t="s">
        <v>1262</v>
      </c>
      <c r="H933" t="str">
        <f t="shared" si="128"/>
        <v xml:space="preserve">NP-20 </v>
      </c>
      <c r="I933" t="str" cm="1">
        <f t="array" ref="I933">IFERROR(INDEX(_xlfn.TEXTSPLIT(E933," "),1), "")</f>
        <v>73239990</v>
      </c>
      <c r="J933" t="s">
        <v>2954</v>
      </c>
      <c r="K933" t="str" cm="1">
        <f t="array" ref="K933">IF(ISERROR(SEARCH("QTY:", G933)), IF(ISERROR(SEARCH("TOTAL ", G933)), Raw [1]Data!N933, TRIM(MID(G933, SEARCH("TOTAL ", G933)+6, SEARCH(" ", G933&amp;" ", SEARCH("TOTAL ", G933)+6) - SEARCH("TOTAL ", G933) - 6))), TRIM(MID(G933, SEARCH("QTY:", G933)+4, SEARCH(" ", G933, SEARCH("QTY:", G933)+4) - SEARCH("QTY:", G933) - 4)))</f>
        <v>18036</v>
      </c>
      <c r="M933" t="str">
        <f t="shared" si="129"/>
        <v>18036</v>
      </c>
      <c r="N933">
        <f t="shared" si="130"/>
        <v>0</v>
      </c>
      <c r="O933" t="str" cm="1">
        <f t="array" ref="O933">IF(ISERROR(SEARCH("USD ", G933)), Raw [1]Data!S933, TRIM(MID(G933, SEARCH("USD ", G933)+4, SEARCH(" ", G933&amp;" ", SEARCH("USD ", G933)+4) - SEARCH("USD ", G933) - 4)))</f>
        <v>1.113</v>
      </c>
      <c r="P933">
        <f t="shared" si="131"/>
        <v>20074.067999999999</v>
      </c>
      <c r="Q933" t="e" cm="1">
        <f t="array" ref="Q933">Raw [1]Data!P933</f>
        <v>#NAME?</v>
      </c>
      <c r="R933" t="e" cm="1">
        <f t="array" ref="R933">Raw [1]Data!Q933</f>
        <v>#NAME?</v>
      </c>
      <c r="S933" t="e" cm="1">
        <f t="array" ref="S933">Raw [1]Data!T933</f>
        <v>#NAME?</v>
      </c>
      <c r="T933" t="e">
        <f t="shared" si="132"/>
        <v>#NAME?</v>
      </c>
      <c r="U933" t="e">
        <f t="shared" si="133"/>
        <v>#NAME?</v>
      </c>
      <c r="V933" t="str">
        <f t="shared" si="134"/>
        <v>Other</v>
      </c>
    </row>
    <row r="934" spans="1:22">
      <c r="A934" s="5" t="s">
        <v>12</v>
      </c>
      <c r="B934" s="2" t="s">
        <v>1261</v>
      </c>
      <c r="C934">
        <f t="shared" si="126"/>
        <v>2022</v>
      </c>
      <c r="D934" s="2" t="s">
        <v>14</v>
      </c>
      <c r="E934" s="3" t="s">
        <v>15</v>
      </c>
      <c r="F934" t="str">
        <f t="shared" si="127"/>
        <v>73</v>
      </c>
      <c r="G934" s="2" t="s">
        <v>1263</v>
      </c>
      <c r="H934" t="str">
        <f t="shared" si="128"/>
        <v xml:space="preserve">STAINLESS </v>
      </c>
      <c r="I934" t="str" cm="1">
        <f t="array" ref="I934">IFERROR(INDEX(_xlfn.TEXTSPLIT(E934," "),1), "")</f>
        <v>73239990</v>
      </c>
      <c r="J934" t="s">
        <v>2935</v>
      </c>
      <c r="K934" t="str" cm="1">
        <f t="array" ref="K934">IF(ISERROR(SEARCH("QTY:", G934)), IF(ISERROR(SEARCH("TOTAL ", G934)), Raw [1]Data!N934, TRIM(MID(G934, SEARCH("TOTAL ", G934)+6, SEARCH(" ", G934&amp;" ", SEARCH("TOTAL ", G934)+6) - SEARCH("TOTAL ", G934) - 6))), TRIM(MID(G934, SEARCH("QTY:", G934)+4, SEARCH(" ", G934, SEARCH("QTY:", G934)+4) - SEARCH("QTY:", G934) - 4)))</f>
        <v>19836</v>
      </c>
      <c r="M934" t="str">
        <f t="shared" si="129"/>
        <v>19836</v>
      </c>
      <c r="N934">
        <f t="shared" si="130"/>
        <v>0</v>
      </c>
      <c r="O934" t="str" cm="1">
        <f t="array" ref="O934">IF(ISERROR(SEARCH("USD ", G934)), Raw [1]Data!S934, TRIM(MID(G934, SEARCH("USD ", G934)+4, SEARCH(" ", G934&amp;" ", SEARCH("USD ", G934)+4) - SEARCH("USD ", G934) - 4)))</f>
        <v>1.140</v>
      </c>
      <c r="P934">
        <f t="shared" si="131"/>
        <v>22613.039999999997</v>
      </c>
      <c r="Q934" t="e" cm="1">
        <f t="array" ref="Q934">Raw [1]Data!P934</f>
        <v>#NAME?</v>
      </c>
      <c r="R934" t="e" cm="1">
        <f t="array" ref="R934">Raw [1]Data!Q934</f>
        <v>#NAME?</v>
      </c>
      <c r="S934" t="e" cm="1">
        <f t="array" ref="S934">Raw [1]Data!T934</f>
        <v>#NAME?</v>
      </c>
      <c r="T934" t="e">
        <f t="shared" si="132"/>
        <v>#NAME?</v>
      </c>
      <c r="U934" t="e">
        <f t="shared" si="133"/>
        <v>#NAME?</v>
      </c>
      <c r="V934" t="str">
        <f t="shared" si="134"/>
        <v>Other</v>
      </c>
    </row>
    <row r="935" spans="1:22">
      <c r="A935" s="5" t="s">
        <v>12</v>
      </c>
      <c r="B935" s="2" t="s">
        <v>1261</v>
      </c>
      <c r="C935">
        <f t="shared" si="126"/>
        <v>2022</v>
      </c>
      <c r="D935" s="2" t="s">
        <v>14</v>
      </c>
      <c r="E935" s="3" t="s">
        <v>15</v>
      </c>
      <c r="F935" t="str">
        <f t="shared" si="127"/>
        <v>73</v>
      </c>
      <c r="G935" s="2" t="s">
        <v>1264</v>
      </c>
      <c r="H935" t="str">
        <f t="shared" si="128"/>
        <v xml:space="preserve">AM-06-STAINLESS </v>
      </c>
      <c r="I935" t="str" cm="1">
        <f t="array" ref="I935">IFERROR(INDEX(_xlfn.TEXTSPLIT(E935," "),1), "")</f>
        <v>73239990</v>
      </c>
      <c r="J935" t="s">
        <v>2835</v>
      </c>
      <c r="K935" t="str" cm="1">
        <f t="array" ref="K935">IF(ISERROR(SEARCH("QTY:", G935)), IF(ISERROR(SEARCH("TOTAL ", G935)), Raw [1]Data!N935, TRIM(MID(G935, SEARCH("TOTAL ", G935)+6, SEARCH(" ", G935&amp;" ", SEARCH("TOTAL ", G935)+6) - SEARCH("TOTAL ", G935) - 6))), TRIM(MID(G935, SEARCH("QTY:", G935)+4, SEARCH(" ", G935, SEARCH("QTY:", G935)+4) - SEARCH("QTY:", G935) - 4)))</f>
        <v>9792</v>
      </c>
      <c r="M935" t="str">
        <f t="shared" si="129"/>
        <v>9792</v>
      </c>
      <c r="N935">
        <f t="shared" si="130"/>
        <v>0</v>
      </c>
      <c r="O935" t="str" cm="1">
        <f t="array" ref="O935">IF(ISERROR(SEARCH("USD ", G935)), Raw [1]Data!S935, TRIM(MID(G935, SEARCH("USD ", G935)+4, SEARCH(" ", G935&amp;" ", SEARCH("USD ", G935)+4) - SEARCH("USD ", G935) - 4)))</f>
        <v>1.140</v>
      </c>
      <c r="P935">
        <f t="shared" si="131"/>
        <v>11162.88</v>
      </c>
      <c r="Q935" t="e" cm="1">
        <f t="array" ref="Q935">Raw [1]Data!P935</f>
        <v>#NAME?</v>
      </c>
      <c r="R935" t="e" cm="1">
        <f t="array" ref="R935">Raw [1]Data!Q935</f>
        <v>#NAME?</v>
      </c>
      <c r="S935" t="e" cm="1">
        <f t="array" ref="S935">Raw [1]Data!T935</f>
        <v>#NAME?</v>
      </c>
      <c r="T935" t="e">
        <f t="shared" si="132"/>
        <v>#NAME?</v>
      </c>
      <c r="U935" t="e">
        <f t="shared" si="133"/>
        <v>#NAME?</v>
      </c>
      <c r="V935" t="str">
        <f t="shared" si="134"/>
        <v>Other</v>
      </c>
    </row>
    <row r="936" spans="1:22">
      <c r="A936" s="5" t="s">
        <v>12</v>
      </c>
      <c r="B936" s="2" t="s">
        <v>1261</v>
      </c>
      <c r="C936">
        <f t="shared" si="126"/>
        <v>2022</v>
      </c>
      <c r="D936" s="2" t="s">
        <v>14</v>
      </c>
      <c r="E936" s="3" t="s">
        <v>15</v>
      </c>
      <c r="F936" t="str">
        <f t="shared" si="127"/>
        <v>73</v>
      </c>
      <c r="G936" s="2" t="s">
        <v>1265</v>
      </c>
      <c r="H936" t="str">
        <f t="shared" si="128"/>
        <v xml:space="preserve">STAINLESS </v>
      </c>
      <c r="I936" t="str" cm="1">
        <f t="array" ref="I936">IFERROR(INDEX(_xlfn.TEXTSPLIT(E936," "),1), "")</f>
        <v>73239990</v>
      </c>
      <c r="J936" t="s">
        <v>2835</v>
      </c>
      <c r="K936" t="str" cm="1">
        <f t="array" ref="K936">IF(ISERROR(SEARCH("QTY:", G936)), IF(ISERROR(SEARCH("TOTAL ", G936)), Raw [1]Data!N936, TRIM(MID(G936, SEARCH("TOTAL ", G936)+6, SEARCH(" ", G936&amp;" ", SEARCH("TOTAL ", G936)+6) - SEARCH("TOTAL ", G936) - 6))), TRIM(MID(G936, SEARCH("QTY:", G936)+4, SEARCH(" ", G936, SEARCH("QTY:", G936)+4) - SEARCH("QTY:", G936) - 4)))</f>
        <v/>
      </c>
      <c r="M936" t="str">
        <f t="shared" si="129"/>
        <v/>
      </c>
      <c r="N936">
        <f t="shared" si="130"/>
        <v>0</v>
      </c>
      <c r="O936" t="str" cm="1">
        <f t="array" ref="O936">IF(ISERROR(SEARCH("USD ", G936)), Raw [1]Data!S936, TRIM(MID(G936, SEARCH("USD ", G936)+4, SEARCH(" ", G936&amp;" ", SEARCH("USD ", G936)+4) - SEARCH("USD ", G936) - 4)))</f>
        <v>1.300PER</v>
      </c>
      <c r="P936" t="e">
        <f t="shared" si="131"/>
        <v>#VALUE!</v>
      </c>
      <c r="Q936" t="e" cm="1">
        <f t="array" ref="Q936">Raw [1]Data!P936</f>
        <v>#NAME?</v>
      </c>
      <c r="R936" t="e" cm="1">
        <f t="array" ref="R936">Raw [1]Data!Q936</f>
        <v>#NAME?</v>
      </c>
      <c r="S936" t="e" cm="1">
        <f t="array" ref="S936">Raw [1]Data!T936</f>
        <v>#NAME?</v>
      </c>
      <c r="T936" t="e">
        <f t="shared" si="132"/>
        <v>#NAME?</v>
      </c>
      <c r="U936" t="e">
        <f t="shared" si="133"/>
        <v>#NAME?</v>
      </c>
      <c r="V936" t="str">
        <f t="shared" si="134"/>
        <v>Other</v>
      </c>
    </row>
    <row r="937" spans="1:22">
      <c r="A937" s="5" t="s">
        <v>12</v>
      </c>
      <c r="B937" s="2" t="s">
        <v>1261</v>
      </c>
      <c r="C937">
        <f t="shared" si="126"/>
        <v>2022</v>
      </c>
      <c r="D937" s="2" t="s">
        <v>14</v>
      </c>
      <c r="E937" s="3" t="s">
        <v>15</v>
      </c>
      <c r="F937" t="str">
        <f t="shared" si="127"/>
        <v>73</v>
      </c>
      <c r="G937" s="2" t="s">
        <v>1266</v>
      </c>
      <c r="H937" t="str">
        <f t="shared" si="128"/>
        <v xml:space="preserve">SB-01STAINLESS </v>
      </c>
      <c r="I937" t="str" cm="1">
        <f t="array" ref="I937">IFERROR(INDEX(_xlfn.TEXTSPLIT(E937," "),1), "")</f>
        <v>73239990</v>
      </c>
      <c r="J937" t="s">
        <v>2955</v>
      </c>
      <c r="K937" t="str" cm="1">
        <f t="array" ref="K937">IF(ISERROR(SEARCH("QTY:", G937)), IF(ISERROR(SEARCH("TOTAL ", G937)), Raw [1]Data!N937, TRIM(MID(G937, SEARCH("TOTAL ", G937)+6, SEARCH(" ", G937&amp;" ", SEARCH("TOTAL ", G937)+6) - SEARCH("TOTAL ", G937) - 6))), TRIM(MID(G937, SEARCH("QTY:", G937)+4, SEARCH(" ", G937, SEARCH("QTY:", G937)+4) - SEARCH("QTY:", G937) - 4)))</f>
        <v>21492</v>
      </c>
      <c r="M937" t="str">
        <f t="shared" si="129"/>
        <v>21492</v>
      </c>
      <c r="N937">
        <f t="shared" si="130"/>
        <v>0</v>
      </c>
      <c r="O937" t="str" cm="1">
        <f t="array" ref="O937">IF(ISERROR(SEARCH("USD ", G937)), Raw [1]Data!S937, TRIM(MID(G937, SEARCH("USD ", G937)+4, SEARCH(" ", G937&amp;" ", SEARCH("USD ", G937)+4) - SEARCH("USD ", G937) - 4)))</f>
        <v>1.205</v>
      </c>
      <c r="P937">
        <f t="shared" si="131"/>
        <v>25897.86</v>
      </c>
      <c r="Q937" t="e" cm="1">
        <f t="array" ref="Q937">Raw [1]Data!P937</f>
        <v>#NAME?</v>
      </c>
      <c r="R937" t="e" cm="1">
        <f t="array" ref="R937">Raw [1]Data!Q937</f>
        <v>#NAME?</v>
      </c>
      <c r="S937" t="e" cm="1">
        <f t="array" ref="S937">Raw [1]Data!T937</f>
        <v>#NAME?</v>
      </c>
      <c r="T937" t="e">
        <f t="shared" si="132"/>
        <v>#NAME?</v>
      </c>
      <c r="U937" t="e">
        <f t="shared" si="133"/>
        <v>#NAME?</v>
      </c>
      <c r="V937" t="str">
        <f t="shared" si="134"/>
        <v>Other</v>
      </c>
    </row>
    <row r="938" spans="1:22">
      <c r="A938" s="5" t="s">
        <v>12</v>
      </c>
      <c r="B938" s="2" t="s">
        <v>1267</v>
      </c>
      <c r="C938">
        <f t="shared" si="126"/>
        <v>2022</v>
      </c>
      <c r="D938" s="2" t="s">
        <v>14</v>
      </c>
      <c r="E938" s="3" t="s">
        <v>18</v>
      </c>
      <c r="F938" t="str">
        <f t="shared" si="127"/>
        <v>73</v>
      </c>
      <c r="G938" s="2" t="s">
        <v>1268</v>
      </c>
      <c r="H938" t="str">
        <f t="shared" si="128"/>
        <v xml:space="preserve">OKS-4156 </v>
      </c>
      <c r="I938" t="str" cm="1">
        <f t="array" ref="I938">IFERROR(INDEX(_xlfn.TEXTSPLIT(E938," "),1), "")</f>
        <v>73231000</v>
      </c>
      <c r="J938" t="s">
        <v>2854</v>
      </c>
      <c r="K938" t="e" cm="1">
        <f t="array" ref="K938">IF(ISERROR(SEARCH("QTY:", G938)), IF(ISERROR(SEARCH("TOTAL ", G938)), Raw [1]Data!N938, TRIM(MID(G938, SEARCH("TOTAL ", G938)+6, SEARCH(" ", G938&amp;" ", SEARCH("TOTAL ", G938)+6) - SEARCH("TOTAL ", G938) - 6))), TRIM(MID(G938, SEARCH("QTY:", G938)+4, SEARCH(" ", G938, SEARCH("QTY:", G938)+4) - SEARCH("QTY:", G938) - 4)))</f>
        <v>#NAME?</v>
      </c>
      <c r="M938" t="e">
        <f t="shared" si="129"/>
        <v>#NAME?</v>
      </c>
      <c r="N938">
        <f t="shared" si="130"/>
        <v>0</v>
      </c>
      <c r="O938" t="str" cm="1">
        <f t="array" ref="O938">IF(ISERROR(SEARCH("USD ", G938)), Raw [1]Data!S938, TRIM(MID(G938, SEARCH("USD ", G938)+4, SEARCH(" ", G938&amp;" ", SEARCH("USD ", G938)+4) - SEARCH("USD ", G938) - 4)))</f>
        <v>0.275PER</v>
      </c>
      <c r="P938" t="e">
        <f t="shared" si="131"/>
        <v>#VALUE!</v>
      </c>
      <c r="Q938" t="e" cm="1">
        <f t="array" ref="Q938">Raw [1]Data!P938</f>
        <v>#NAME?</v>
      </c>
      <c r="R938" t="e" cm="1">
        <f t="array" ref="R938">Raw [1]Data!Q938</f>
        <v>#NAME?</v>
      </c>
      <c r="S938" t="e" cm="1">
        <f t="array" ref="S938">Raw [1]Data!T938</f>
        <v>#NAME?</v>
      </c>
      <c r="T938" t="e">
        <f t="shared" si="132"/>
        <v>#NAME?</v>
      </c>
      <c r="U938" t="e">
        <f t="shared" si="133"/>
        <v>#NAME?</v>
      </c>
      <c r="V938" t="str">
        <f t="shared" si="134"/>
        <v>Other</v>
      </c>
    </row>
    <row r="939" spans="1:22">
      <c r="A939" s="5" t="s">
        <v>12</v>
      </c>
      <c r="B939" s="2" t="s">
        <v>1269</v>
      </c>
      <c r="C939">
        <f t="shared" si="126"/>
        <v>2022</v>
      </c>
      <c r="D939" s="2" t="s">
        <v>14</v>
      </c>
      <c r="E939" s="3" t="s">
        <v>15</v>
      </c>
      <c r="F939" t="str">
        <f t="shared" si="127"/>
        <v>73</v>
      </c>
      <c r="G939" s="2" t="s">
        <v>1270</v>
      </c>
      <c r="H939" t="str">
        <f t="shared" si="128"/>
        <v xml:space="preserve">MILD </v>
      </c>
      <c r="I939" t="str" cm="1">
        <f t="array" ref="I939">IFERROR(INDEX(_xlfn.TEXTSPLIT(E939," "),1), "")</f>
        <v>73239990</v>
      </c>
      <c r="J939" t="s">
        <v>2835</v>
      </c>
      <c r="K939" t="e" cm="1">
        <f t="array" ref="K939">IF(ISERROR(SEARCH("QTY:", G939)), IF(ISERROR(SEARCH("TOTAL ", G939)), Raw [1]Data!N939, TRIM(MID(G939, SEARCH("TOTAL ", G939)+6, SEARCH(" ", G939&amp;" ", SEARCH("TOTAL ", G939)+6) - SEARCH("TOTAL ", G939) - 6))), TRIM(MID(G939, SEARCH("QTY:", G939)+4, SEARCH(" ", G939, SEARCH("QTY:", G939)+4) - SEARCH("QTY:", G939) - 4)))</f>
        <v>#NAME?</v>
      </c>
      <c r="M939" t="e">
        <f t="shared" si="129"/>
        <v>#NAME?</v>
      </c>
      <c r="N939">
        <f t="shared" si="130"/>
        <v>0</v>
      </c>
      <c r="O939" t="str" cm="1">
        <f t="array" ref="O939">IF(ISERROR(SEARCH("USD ", G939)), Raw [1]Data!S939, TRIM(MID(G939, SEARCH("USD ", G939)+4, SEARCH(" ", G939&amp;" ", SEARCH("USD ", G939)+4) - SEARCH("USD ", G939) - 4)))</f>
        <v>15.30</v>
      </c>
      <c r="P939" t="e">
        <f t="shared" si="131"/>
        <v>#NAME?</v>
      </c>
      <c r="Q939" t="e" cm="1">
        <f t="array" ref="Q939">Raw [1]Data!P939</f>
        <v>#NAME?</v>
      </c>
      <c r="R939" t="e" cm="1">
        <f t="array" ref="R939">Raw [1]Data!Q939</f>
        <v>#NAME?</v>
      </c>
      <c r="S939" t="e" cm="1">
        <f t="array" ref="S939">Raw [1]Data!T939</f>
        <v>#NAME?</v>
      </c>
      <c r="T939" t="e">
        <f t="shared" si="132"/>
        <v>#NAME?</v>
      </c>
      <c r="U939" t="e">
        <f t="shared" si="133"/>
        <v>#NAME?</v>
      </c>
      <c r="V939" t="str">
        <f t="shared" si="134"/>
        <v>Other</v>
      </c>
    </row>
    <row r="940" spans="1:22">
      <c r="A940" s="5" t="s">
        <v>12</v>
      </c>
      <c r="B940" s="2" t="s">
        <v>1271</v>
      </c>
      <c r="C940">
        <f t="shared" si="126"/>
        <v>2022</v>
      </c>
      <c r="D940" s="2" t="s">
        <v>14</v>
      </c>
      <c r="E940" s="3" t="s">
        <v>15</v>
      </c>
      <c r="F940" t="str">
        <f t="shared" si="127"/>
        <v>73</v>
      </c>
      <c r="G940" s="2" t="s">
        <v>1272</v>
      </c>
      <c r="H940" t="str">
        <f t="shared" si="128"/>
        <v xml:space="preserve">SB-01 </v>
      </c>
      <c r="I940" t="str" cm="1">
        <f t="array" ref="I940">IFERROR(INDEX(_xlfn.TEXTSPLIT(E940," "),1), "")</f>
        <v>73239990</v>
      </c>
      <c r="J940" t="s">
        <v>2956</v>
      </c>
      <c r="K940" t="str" cm="1">
        <f t="array" ref="K940">IF(ISERROR(SEARCH("QTY:", G940)), IF(ISERROR(SEARCH("TOTAL ", G940)), Raw [1]Data!N940, TRIM(MID(G940, SEARCH("TOTAL ", G940)+6, SEARCH(" ", G940&amp;" ", SEARCH("TOTAL ", G940)+6) - SEARCH("TOTAL ", G940) - 6))), TRIM(MID(G940, SEARCH("QTY:", G940)+4, SEARCH(" ", G940, SEARCH("QTY:", G940)+4) - SEARCH("QTY:", G940) - 4)))</f>
        <v>23904</v>
      </c>
      <c r="M940" t="str">
        <f t="shared" si="129"/>
        <v>23904</v>
      </c>
      <c r="N940">
        <f t="shared" si="130"/>
        <v>0</v>
      </c>
      <c r="O940" t="str" cm="1">
        <f t="array" ref="O940">IF(ISERROR(SEARCH("USD ", G940)), Raw [1]Data!S940, TRIM(MID(G940, SEARCH("USD ", G940)+4, SEARCH(" ", G940&amp;" ", SEARCH("USD ", G940)+4) - SEARCH("USD ", G940) - 4)))</f>
        <v>1.205</v>
      </c>
      <c r="P940">
        <f t="shared" si="131"/>
        <v>28804.320000000003</v>
      </c>
      <c r="Q940" t="e" cm="1">
        <f t="array" ref="Q940">Raw [1]Data!P940</f>
        <v>#NAME?</v>
      </c>
      <c r="R940" t="e" cm="1">
        <f t="array" ref="R940">Raw [1]Data!Q940</f>
        <v>#NAME?</v>
      </c>
      <c r="S940" t="e" cm="1">
        <f t="array" ref="S940">Raw [1]Data!T940</f>
        <v>#NAME?</v>
      </c>
      <c r="T940" t="e">
        <f t="shared" si="132"/>
        <v>#NAME?</v>
      </c>
      <c r="U940" t="e">
        <f t="shared" si="133"/>
        <v>#NAME?</v>
      </c>
      <c r="V940" t="str">
        <f t="shared" si="134"/>
        <v>Other</v>
      </c>
    </row>
    <row r="941" spans="1:22">
      <c r="A941" s="5" t="s">
        <v>12</v>
      </c>
      <c r="B941" s="2" t="s">
        <v>1271</v>
      </c>
      <c r="C941">
        <f t="shared" si="126"/>
        <v>2022</v>
      </c>
      <c r="D941" s="2" t="s">
        <v>14</v>
      </c>
      <c r="E941" s="3" t="s">
        <v>15</v>
      </c>
      <c r="F941" t="str">
        <f t="shared" si="127"/>
        <v>73</v>
      </c>
      <c r="G941" s="2" t="s">
        <v>1273</v>
      </c>
      <c r="H941" t="str">
        <f t="shared" si="128"/>
        <v xml:space="preserve">SB-12 </v>
      </c>
      <c r="I941" t="str" cm="1">
        <f t="array" ref="I941">IFERROR(INDEX(_xlfn.TEXTSPLIT(E941," "),1), "")</f>
        <v>73239990</v>
      </c>
      <c r="J941" t="s">
        <v>2835</v>
      </c>
      <c r="K941" t="str" cm="1">
        <f t="array" ref="K941">IF(ISERROR(SEARCH("QTY:", G941)), IF(ISERROR(SEARCH("TOTAL ", G941)), Raw [1]Data!N941, TRIM(MID(G941, SEARCH("TOTAL ", G941)+6, SEARCH(" ", G941&amp;" ", SEARCH("TOTAL ", G941)+6) - SEARCH("TOTAL ", G941) - 6))), TRIM(MID(G941, SEARCH("QTY:", G941)+4, SEARCH(" ", G941, SEARCH("QTY:", G941)+4) - SEARCH("QTY:", G941) - 4)))</f>
        <v>25200</v>
      </c>
      <c r="M941" t="str">
        <f t="shared" si="129"/>
        <v>25200</v>
      </c>
      <c r="N941">
        <f t="shared" si="130"/>
        <v>0</v>
      </c>
      <c r="O941" t="str" cm="1">
        <f t="array" ref="O941">IF(ISERROR(SEARCH("USD ", G941)), Raw [1]Data!S941, TRIM(MID(G941, SEARCH("USD ", G941)+4, SEARCH(" ", G941&amp;" ", SEARCH("USD ", G941)+4) - SEARCH("USD ", G941) - 4)))</f>
        <v>1.1584</v>
      </c>
      <c r="P941">
        <f t="shared" si="131"/>
        <v>29191.680000000004</v>
      </c>
      <c r="Q941" t="e" cm="1">
        <f t="array" ref="Q941">Raw [1]Data!P941</f>
        <v>#NAME?</v>
      </c>
      <c r="R941" t="e" cm="1">
        <f t="array" ref="R941">Raw [1]Data!Q941</f>
        <v>#NAME?</v>
      </c>
      <c r="S941" t="e" cm="1">
        <f t="array" ref="S941">Raw [1]Data!T941</f>
        <v>#NAME?</v>
      </c>
      <c r="T941" t="e">
        <f t="shared" si="132"/>
        <v>#NAME?</v>
      </c>
      <c r="U941" t="e">
        <f t="shared" si="133"/>
        <v>#NAME?</v>
      </c>
      <c r="V941" t="str">
        <f t="shared" si="134"/>
        <v>Other</v>
      </c>
    </row>
    <row r="942" spans="1:22">
      <c r="A942" s="5" t="s">
        <v>12</v>
      </c>
      <c r="B942" s="2" t="s">
        <v>1271</v>
      </c>
      <c r="C942">
        <f t="shared" si="126"/>
        <v>2022</v>
      </c>
      <c r="D942" s="2" t="s">
        <v>14</v>
      </c>
      <c r="E942" s="3" t="s">
        <v>15</v>
      </c>
      <c r="F942" t="str">
        <f t="shared" si="127"/>
        <v>73</v>
      </c>
      <c r="G942" s="2" t="s">
        <v>1274</v>
      </c>
      <c r="H942" t="str">
        <f t="shared" si="128"/>
        <v xml:space="preserve">NP-20 </v>
      </c>
      <c r="I942" t="str" cm="1">
        <f t="array" ref="I942">IFERROR(INDEX(_xlfn.TEXTSPLIT(E942," "),1), "")</f>
        <v>73239990</v>
      </c>
      <c r="J942" t="s">
        <v>2957</v>
      </c>
      <c r="K942" t="str" cm="1">
        <f t="array" ref="K942">IF(ISERROR(SEARCH("QTY:", G942)), IF(ISERROR(SEARCH("TOTAL ", G942)), Raw [1]Data!N942, TRIM(MID(G942, SEARCH("TOTAL ", G942)+6, SEARCH(" ", G942&amp;" ", SEARCH("TOTAL ", G942)+6) - SEARCH("TOTAL ", G942) - 6))), TRIM(MID(G942, SEARCH("QTY:", G942)+4, SEARCH(" ", G942, SEARCH("QTY:", G942)+4) - SEARCH("QTY:", G942) - 4)))</f>
        <v>20880</v>
      </c>
      <c r="M942" t="str">
        <f t="shared" si="129"/>
        <v>20880</v>
      </c>
      <c r="N942">
        <f t="shared" si="130"/>
        <v>0</v>
      </c>
      <c r="O942" t="str" cm="1">
        <f t="array" ref="O942">IF(ISERROR(SEARCH("USD ", G942)), Raw [1]Data!S942, TRIM(MID(G942, SEARCH("USD ", G942)+4, SEARCH(" ", G942&amp;" ", SEARCH("USD ", G942)+4) - SEARCH("USD ", G942) - 4)))</f>
        <v>1.113</v>
      </c>
      <c r="P942">
        <f t="shared" si="131"/>
        <v>23239.439999999999</v>
      </c>
      <c r="Q942" t="e" cm="1">
        <f t="array" ref="Q942">Raw [1]Data!P942</f>
        <v>#NAME?</v>
      </c>
      <c r="R942" t="e" cm="1">
        <f t="array" ref="R942">Raw [1]Data!Q942</f>
        <v>#NAME?</v>
      </c>
      <c r="S942" t="e" cm="1">
        <f t="array" ref="S942">Raw [1]Data!T942</f>
        <v>#NAME?</v>
      </c>
      <c r="T942" t="e">
        <f t="shared" si="132"/>
        <v>#NAME?</v>
      </c>
      <c r="U942" t="e">
        <f t="shared" si="133"/>
        <v>#NAME?</v>
      </c>
      <c r="V942" t="str">
        <f t="shared" si="134"/>
        <v>Other</v>
      </c>
    </row>
    <row r="943" spans="1:22">
      <c r="A943" s="5" t="s">
        <v>12</v>
      </c>
      <c r="B943" s="2" t="s">
        <v>1271</v>
      </c>
      <c r="C943">
        <f t="shared" si="126"/>
        <v>2022</v>
      </c>
      <c r="D943" s="2" t="s">
        <v>14</v>
      </c>
      <c r="E943" s="3" t="s">
        <v>15</v>
      </c>
      <c r="F943" t="str">
        <f t="shared" si="127"/>
        <v>73</v>
      </c>
      <c r="G943" s="2" t="s">
        <v>1275</v>
      </c>
      <c r="H943" t="str">
        <f t="shared" si="128"/>
        <v xml:space="preserve">NP-19 </v>
      </c>
      <c r="I943" t="str" cm="1">
        <f t="array" ref="I943">IFERROR(INDEX(_xlfn.TEXTSPLIT(E943," "),1), "")</f>
        <v>73239990</v>
      </c>
      <c r="J943" t="s">
        <v>2779</v>
      </c>
      <c r="K943" t="str" cm="1">
        <f t="array" ref="K943">IF(ISERROR(SEARCH("QTY:", G943)), IF(ISERROR(SEARCH("TOTAL ", G943)), Raw [1]Data!N943, TRIM(MID(G943, SEARCH("TOTAL ", G943)+6, SEARCH(" ", G943&amp;" ", SEARCH("TOTAL ", G943)+6) - SEARCH("TOTAL ", G943) - 6))), TRIM(MID(G943, SEARCH("QTY:", G943)+4, SEARCH(" ", G943, SEARCH("QTY:", G943)+4) - SEARCH("QTY:", G943) - 4)))</f>
        <v/>
      </c>
      <c r="M943" t="str">
        <f t="shared" si="129"/>
        <v/>
      </c>
      <c r="N943">
        <f t="shared" si="130"/>
        <v>0</v>
      </c>
      <c r="O943" t="str" cm="1">
        <f t="array" ref="O943">IF(ISERROR(SEARCH("USD ", G943)), Raw [1]Data!S943, TRIM(MID(G943, SEARCH("USD ", G943)+4, SEARCH(" ", G943&amp;" ", SEARCH("USD ", G943)+4) - SEARCH("USD ", G943) - 4)))</f>
        <v>0.4932</v>
      </c>
      <c r="P943" t="e">
        <f t="shared" si="131"/>
        <v>#VALUE!</v>
      </c>
      <c r="Q943" t="e" cm="1">
        <f t="array" ref="Q943">Raw [1]Data!P943</f>
        <v>#NAME?</v>
      </c>
      <c r="R943" t="e" cm="1">
        <f t="array" ref="R943">Raw [1]Data!Q943</f>
        <v>#NAME?</v>
      </c>
      <c r="S943" t="e" cm="1">
        <f t="array" ref="S943">Raw [1]Data!T943</f>
        <v>#NAME?</v>
      </c>
      <c r="T943" t="e">
        <f t="shared" si="132"/>
        <v>#NAME?</v>
      </c>
      <c r="U943" t="e">
        <f t="shared" si="133"/>
        <v>#NAME?</v>
      </c>
      <c r="V943" t="str">
        <f t="shared" si="134"/>
        <v>Other</v>
      </c>
    </row>
    <row r="944" spans="1:22">
      <c r="A944" s="5" t="s">
        <v>12</v>
      </c>
      <c r="B944" s="2" t="s">
        <v>1271</v>
      </c>
      <c r="C944">
        <f t="shared" si="126"/>
        <v>2022</v>
      </c>
      <c r="D944" s="2" t="s">
        <v>14</v>
      </c>
      <c r="E944" s="3" t="s">
        <v>15</v>
      </c>
      <c r="F944" t="str">
        <f t="shared" si="127"/>
        <v>73</v>
      </c>
      <c r="G944" s="2" t="s">
        <v>1276</v>
      </c>
      <c r="H944" t="str">
        <f t="shared" si="128"/>
        <v xml:space="preserve">SB-01 </v>
      </c>
      <c r="I944" t="str" cm="1">
        <f t="array" ref="I944">IFERROR(INDEX(_xlfn.TEXTSPLIT(E944," "),1), "")</f>
        <v>73239990</v>
      </c>
      <c r="J944" t="s">
        <v>2779</v>
      </c>
      <c r="K944" t="str" cm="1">
        <f t="array" ref="K944">IF(ISERROR(SEARCH("QTY:", G944)), IF(ISERROR(SEARCH("TOTAL ", G944)), Raw [1]Data!N944, TRIM(MID(G944, SEARCH("TOTAL ", G944)+6, SEARCH(" ", G944&amp;" ", SEARCH("TOTAL ", G944)+6) - SEARCH("TOTAL ", G944) - 6))), TRIM(MID(G944, SEARCH("QTY:", G944)+4, SEARCH(" ", G944, SEARCH("QTY:", G944)+4) - SEARCH("QTY:", G944) - 4)))</f>
        <v/>
      </c>
      <c r="M944" t="str">
        <f t="shared" si="129"/>
        <v/>
      </c>
      <c r="N944">
        <f t="shared" si="130"/>
        <v>0</v>
      </c>
      <c r="O944" t="str" cm="1">
        <f t="array" ref="O944">IF(ISERROR(SEARCH("USD ", G944)), Raw [1]Data!S944, TRIM(MID(G944, SEARCH("USD ", G944)+4, SEARCH(" ", G944&amp;" ", SEARCH("USD ", G944)+4) - SEARCH("USD ", G944) - 4)))</f>
        <v>1.205</v>
      </c>
      <c r="P944" t="e">
        <f t="shared" si="131"/>
        <v>#VALUE!</v>
      </c>
      <c r="Q944" t="e" cm="1">
        <f t="array" ref="Q944">Raw [1]Data!P944</f>
        <v>#NAME?</v>
      </c>
      <c r="R944" t="e" cm="1">
        <f t="array" ref="R944">Raw [1]Data!Q944</f>
        <v>#NAME?</v>
      </c>
      <c r="S944" t="e" cm="1">
        <f t="array" ref="S944">Raw [1]Data!T944</f>
        <v>#NAME?</v>
      </c>
      <c r="T944" t="e">
        <f t="shared" si="132"/>
        <v>#NAME?</v>
      </c>
      <c r="U944" t="e">
        <f t="shared" si="133"/>
        <v>#NAME?</v>
      </c>
      <c r="V944" t="str">
        <f t="shared" si="134"/>
        <v>Other</v>
      </c>
    </row>
    <row r="945" spans="1:22">
      <c r="A945" s="5" t="s">
        <v>12</v>
      </c>
      <c r="B945" s="2" t="s">
        <v>1271</v>
      </c>
      <c r="C945">
        <f t="shared" si="126"/>
        <v>2022</v>
      </c>
      <c r="D945" s="2" t="s">
        <v>14</v>
      </c>
      <c r="E945" s="3" t="s">
        <v>15</v>
      </c>
      <c r="F945" t="str">
        <f t="shared" si="127"/>
        <v>73</v>
      </c>
      <c r="G945" s="2" t="s">
        <v>1277</v>
      </c>
      <c r="H945" t="str">
        <f t="shared" si="128"/>
        <v xml:space="preserve">NP-21 </v>
      </c>
      <c r="I945" t="str" cm="1">
        <f t="array" ref="I945">IFERROR(INDEX(_xlfn.TEXTSPLIT(E945," "),1), "")</f>
        <v>73239990</v>
      </c>
      <c r="J945" t="s">
        <v>2779</v>
      </c>
      <c r="K945" t="str" cm="1">
        <f t="array" ref="K945">IF(ISERROR(SEARCH("QTY:", G945)), IF(ISERROR(SEARCH("TOTAL ", G945)), Raw [1]Data!N945, TRIM(MID(G945, SEARCH("TOTAL ", G945)+6, SEARCH(" ", G945&amp;" ", SEARCH("TOTAL ", G945)+6) - SEARCH("TOTAL ", G945) - 6))), TRIM(MID(G945, SEARCH("QTY:", G945)+4, SEARCH(" ", G945, SEARCH("QTY:", G945)+4) - SEARCH("QTY:", G945) - 4)))</f>
        <v/>
      </c>
      <c r="M945" t="str">
        <f t="shared" si="129"/>
        <v/>
      </c>
      <c r="N945">
        <f t="shared" si="130"/>
        <v>0</v>
      </c>
      <c r="O945" t="str" cm="1">
        <f t="array" ref="O945">IF(ISERROR(SEARCH("USD ", G945)), Raw [1]Data!S945, TRIM(MID(G945, SEARCH("USD ", G945)+4, SEARCH(" ", G945&amp;" ", SEARCH("USD ", G945)+4) - SEARCH("USD ", G945) - 4)))</f>
        <v>1.140</v>
      </c>
      <c r="P945" t="e">
        <f t="shared" si="131"/>
        <v>#VALUE!</v>
      </c>
      <c r="Q945" t="e" cm="1">
        <f t="array" ref="Q945">Raw [1]Data!P945</f>
        <v>#NAME?</v>
      </c>
      <c r="R945" t="e" cm="1">
        <f t="array" ref="R945">Raw [1]Data!Q945</f>
        <v>#NAME?</v>
      </c>
      <c r="S945" t="e" cm="1">
        <f t="array" ref="S945">Raw [1]Data!T945</f>
        <v>#NAME?</v>
      </c>
      <c r="T945" t="e">
        <f t="shared" si="132"/>
        <v>#NAME?</v>
      </c>
      <c r="U945" t="e">
        <f t="shared" si="133"/>
        <v>#NAME?</v>
      </c>
      <c r="V945" t="str">
        <f t="shared" si="134"/>
        <v>Other</v>
      </c>
    </row>
    <row r="946" spans="1:22">
      <c r="A946" s="5" t="s">
        <v>12</v>
      </c>
      <c r="B946" s="2" t="s">
        <v>1271</v>
      </c>
      <c r="C946">
        <f t="shared" si="126"/>
        <v>2022</v>
      </c>
      <c r="D946" s="2" t="s">
        <v>14</v>
      </c>
      <c r="E946" s="3" t="s">
        <v>15</v>
      </c>
      <c r="F946" t="str">
        <f t="shared" si="127"/>
        <v>73</v>
      </c>
      <c r="G946" s="2" t="s">
        <v>1278</v>
      </c>
      <c r="H946" t="str">
        <f t="shared" si="128"/>
        <v xml:space="preserve">AM-06 </v>
      </c>
      <c r="I946" t="str" cm="1">
        <f t="array" ref="I946">IFERROR(INDEX(_xlfn.TEXTSPLIT(E946," "),1), "")</f>
        <v>73239990</v>
      </c>
      <c r="J946" t="s">
        <v>2835</v>
      </c>
      <c r="K946" t="str" cm="1">
        <f t="array" ref="K946">IF(ISERROR(SEARCH("QTY:", G946)), IF(ISERROR(SEARCH("TOTAL ", G946)), Raw [1]Data!N946, TRIM(MID(G946, SEARCH("TOTAL ", G946)+6, SEARCH(" ", G946&amp;" ", SEARCH("TOTAL ", G946)+6) - SEARCH("TOTAL ", G946) - 6))), TRIM(MID(G946, SEARCH("QTY:", G946)+4, SEARCH(" ", G946, SEARCH("QTY:", G946)+4) - SEARCH("QTY:", G946) - 4)))</f>
        <v/>
      </c>
      <c r="M946" t="str">
        <f t="shared" si="129"/>
        <v/>
      </c>
      <c r="N946">
        <f t="shared" si="130"/>
        <v>0</v>
      </c>
      <c r="O946" t="e" cm="1">
        <f t="array" ref="O946">IF(ISERROR(SEARCH("USD ", G946)), Raw [1]Data!S946, TRIM(MID(G946, SEARCH("USD ", G946)+4, SEARCH(" ", G946&amp;" ", SEARCH("USD ", G946)+4) - SEARCH("USD ", G946) - 4)))</f>
        <v>#NAME?</v>
      </c>
      <c r="P946" t="e">
        <f t="shared" si="131"/>
        <v>#NAME?</v>
      </c>
      <c r="Q946" t="e" cm="1">
        <f t="array" ref="Q946">Raw [1]Data!P946</f>
        <v>#NAME?</v>
      </c>
      <c r="R946" t="e" cm="1">
        <f t="array" ref="R946">Raw [1]Data!Q946</f>
        <v>#NAME?</v>
      </c>
      <c r="S946" t="e" cm="1">
        <f t="array" ref="S946">Raw [1]Data!T946</f>
        <v>#NAME?</v>
      </c>
      <c r="T946" t="e">
        <f t="shared" si="132"/>
        <v>#NAME?</v>
      </c>
      <c r="U946" t="e">
        <f t="shared" si="133"/>
        <v>#NAME?</v>
      </c>
      <c r="V946" t="str">
        <f t="shared" si="134"/>
        <v>Other</v>
      </c>
    </row>
    <row r="947" spans="1:22">
      <c r="A947" s="5" t="s">
        <v>12</v>
      </c>
      <c r="B947" s="2" t="s">
        <v>1271</v>
      </c>
      <c r="C947">
        <f t="shared" si="126"/>
        <v>2022</v>
      </c>
      <c r="D947" s="2" t="s">
        <v>14</v>
      </c>
      <c r="E947" s="3" t="s">
        <v>15</v>
      </c>
      <c r="F947" t="str">
        <f t="shared" si="127"/>
        <v>73</v>
      </c>
      <c r="G947" s="2" t="s">
        <v>1279</v>
      </c>
      <c r="H947" t="str">
        <f t="shared" si="128"/>
        <v xml:space="preserve">AM-253 </v>
      </c>
      <c r="I947" t="str" cm="1">
        <f t="array" ref="I947">IFERROR(INDEX(_xlfn.TEXTSPLIT(E947," "),1), "")</f>
        <v>73239990</v>
      </c>
      <c r="J947" t="s">
        <v>2835</v>
      </c>
      <c r="K947" t="str" cm="1">
        <f t="array" ref="K947">IF(ISERROR(SEARCH("QTY:", G947)), IF(ISERROR(SEARCH("TOTAL ", G947)), Raw [1]Data!N947, TRIM(MID(G947, SEARCH("TOTAL ", G947)+6, SEARCH(" ", G947&amp;" ", SEARCH("TOTAL ", G947)+6) - SEARCH("TOTAL ", G947) - 6))), TRIM(MID(G947, SEARCH("QTY:", G947)+4, SEARCH(" ", G947, SEARCH("QTY:", G947)+4) - SEARCH("QTY:", G947) - 4)))</f>
        <v>4464</v>
      </c>
      <c r="M947" t="str">
        <f t="shared" si="129"/>
        <v>4464</v>
      </c>
      <c r="N947">
        <f t="shared" si="130"/>
        <v>0</v>
      </c>
      <c r="O947" t="str" cm="1">
        <f t="array" ref="O947">IF(ISERROR(SEARCH("USD ", G947)), Raw [1]Data!S947, TRIM(MID(G947, SEARCH("USD ", G947)+4, SEARCH(" ", G947&amp;" ", SEARCH("USD ", G947)+4) - SEARCH("USD ", G947) - 4)))</f>
        <v>0.573</v>
      </c>
      <c r="P947">
        <f t="shared" si="131"/>
        <v>2557.8719999999998</v>
      </c>
      <c r="Q947" t="e" cm="1">
        <f t="array" ref="Q947">Raw [1]Data!P947</f>
        <v>#NAME?</v>
      </c>
      <c r="R947" t="e" cm="1">
        <f t="array" ref="R947">Raw [1]Data!Q947</f>
        <v>#NAME?</v>
      </c>
      <c r="S947" t="e" cm="1">
        <f t="array" ref="S947">Raw [1]Data!T947</f>
        <v>#NAME?</v>
      </c>
      <c r="T947" t="e">
        <f t="shared" si="132"/>
        <v>#NAME?</v>
      </c>
      <c r="U947" t="e">
        <f t="shared" si="133"/>
        <v>#NAME?</v>
      </c>
      <c r="V947" t="str">
        <f t="shared" si="134"/>
        <v>Other</v>
      </c>
    </row>
    <row r="948" spans="1:22">
      <c r="A948" s="5" t="s">
        <v>12</v>
      </c>
      <c r="B948" s="2" t="s">
        <v>1271</v>
      </c>
      <c r="C948">
        <f t="shared" si="126"/>
        <v>2022</v>
      </c>
      <c r="D948" s="2" t="s">
        <v>14</v>
      </c>
      <c r="E948" s="3" t="s">
        <v>15</v>
      </c>
      <c r="F948" t="str">
        <f t="shared" si="127"/>
        <v>73</v>
      </c>
      <c r="G948" s="2" t="s">
        <v>1280</v>
      </c>
      <c r="H948" t="str">
        <f t="shared" si="128"/>
        <v xml:space="preserve">NP-003 </v>
      </c>
      <c r="I948" t="str" cm="1">
        <f t="array" ref="I948">IFERROR(INDEX(_xlfn.TEXTSPLIT(E948," "),1), "")</f>
        <v>73239990</v>
      </c>
      <c r="J948" t="s">
        <v>2958</v>
      </c>
      <c r="K948" t="str" cm="1">
        <f t="array" ref="K948">IF(ISERROR(SEARCH("QTY:", G948)), IF(ISERROR(SEARCH("TOTAL ", G948)), Raw [1]Data!N948, TRIM(MID(G948, SEARCH("TOTAL ", G948)+6, SEARCH(" ", G948&amp;" ", SEARCH("TOTAL ", G948)+6) - SEARCH("TOTAL ", G948) - 6))), TRIM(MID(G948, SEARCH("QTY:", G948)+4, SEARCH(" ", G948, SEARCH("QTY:", G948)+4) - SEARCH("QTY:", G948) - 4)))</f>
        <v>102000</v>
      </c>
      <c r="M948" t="str">
        <f t="shared" si="129"/>
        <v>102000</v>
      </c>
      <c r="N948">
        <f t="shared" si="130"/>
        <v>0</v>
      </c>
      <c r="O948" t="str" cm="1">
        <f t="array" ref="O948">IF(ISERROR(SEARCH("USD ", G948)), Raw [1]Data!S948, TRIM(MID(G948, SEARCH("USD ", G948)+4, SEARCH(" ", G948&amp;" ", SEARCH("USD ", G948)+4) - SEARCH("USD ", G948) - 4)))</f>
        <v>0.4484</v>
      </c>
      <c r="P948">
        <f t="shared" si="131"/>
        <v>45736.800000000003</v>
      </c>
      <c r="Q948" t="e" cm="1">
        <f t="array" ref="Q948">Raw [1]Data!P948</f>
        <v>#NAME?</v>
      </c>
      <c r="R948" t="e" cm="1">
        <f t="array" ref="R948">Raw [1]Data!Q948</f>
        <v>#NAME?</v>
      </c>
      <c r="S948" t="e" cm="1">
        <f t="array" ref="S948">Raw [1]Data!T948</f>
        <v>#NAME?</v>
      </c>
      <c r="T948" t="e">
        <f t="shared" si="132"/>
        <v>#NAME?</v>
      </c>
      <c r="U948" t="e">
        <f t="shared" si="133"/>
        <v>#NAME?</v>
      </c>
      <c r="V948" t="str">
        <f t="shared" si="134"/>
        <v>Other</v>
      </c>
    </row>
    <row r="949" spans="1:22">
      <c r="A949" s="5" t="s">
        <v>12</v>
      </c>
      <c r="B949" s="2" t="s">
        <v>1271</v>
      </c>
      <c r="C949">
        <f t="shared" si="126"/>
        <v>2022</v>
      </c>
      <c r="D949" s="2" t="s">
        <v>14</v>
      </c>
      <c r="E949" s="3" t="s">
        <v>15</v>
      </c>
      <c r="F949" t="str">
        <f t="shared" si="127"/>
        <v>73</v>
      </c>
      <c r="G949" s="2" t="s">
        <v>1281</v>
      </c>
      <c r="H949" t="str">
        <f t="shared" si="128"/>
        <v xml:space="preserve">NP-55 </v>
      </c>
      <c r="I949" t="str" cm="1">
        <f t="array" ref="I949">IFERROR(INDEX(_xlfn.TEXTSPLIT(E949," "),1), "")</f>
        <v>73239990</v>
      </c>
      <c r="J949" t="s">
        <v>2786</v>
      </c>
      <c r="K949" t="str" cm="1">
        <f t="array" ref="K949">IF(ISERROR(SEARCH("QTY:", G949)), IF(ISERROR(SEARCH("TOTAL ", G949)), Raw [1]Data!N949, TRIM(MID(G949, SEARCH("TOTAL ", G949)+6, SEARCH(" ", G949&amp;" ", SEARCH("TOTAL ", G949)+6) - SEARCH("TOTAL ", G949) - 6))), TRIM(MID(G949, SEARCH("QTY:", G949)+4, SEARCH(" ", G949, SEARCH("QTY:", G949)+4) - SEARCH("QTY:", G949) - 4)))</f>
        <v>50400</v>
      </c>
      <c r="M949" t="str">
        <f t="shared" si="129"/>
        <v>50400</v>
      </c>
      <c r="N949">
        <f t="shared" si="130"/>
        <v>0</v>
      </c>
      <c r="O949" t="str" cm="1">
        <f t="array" ref="O949">IF(ISERROR(SEARCH("USD ", G949)), Raw [1]Data!S949, TRIM(MID(G949, SEARCH("USD ", G949)+4, SEARCH(" ", G949&amp;" ", SEARCH("USD ", G949)+4) - SEARCH("USD ", G949) - 4)))</f>
        <v>0.3109</v>
      </c>
      <c r="P949">
        <f t="shared" si="131"/>
        <v>15669.36</v>
      </c>
      <c r="Q949" t="e" cm="1">
        <f t="array" ref="Q949">Raw [1]Data!P949</f>
        <v>#NAME?</v>
      </c>
      <c r="R949" t="e" cm="1">
        <f t="array" ref="R949">Raw [1]Data!Q949</f>
        <v>#NAME?</v>
      </c>
      <c r="S949" t="e" cm="1">
        <f t="array" ref="S949">Raw [1]Data!T949</f>
        <v>#NAME?</v>
      </c>
      <c r="T949" t="e">
        <f t="shared" si="132"/>
        <v>#NAME?</v>
      </c>
      <c r="U949" t="e">
        <f t="shared" si="133"/>
        <v>#NAME?</v>
      </c>
      <c r="V949" t="str">
        <f t="shared" si="134"/>
        <v>Other</v>
      </c>
    </row>
    <row r="950" spans="1:22">
      <c r="A950" s="5" t="s">
        <v>12</v>
      </c>
      <c r="B950" s="2" t="s">
        <v>1271</v>
      </c>
      <c r="C950">
        <f t="shared" si="126"/>
        <v>2022</v>
      </c>
      <c r="D950" s="2" t="s">
        <v>14</v>
      </c>
      <c r="E950" s="3" t="s">
        <v>15</v>
      </c>
      <c r="F950" t="str">
        <f t="shared" si="127"/>
        <v>73</v>
      </c>
      <c r="G950" s="2" t="s">
        <v>1282</v>
      </c>
      <c r="H950" t="str">
        <f t="shared" si="128"/>
        <v xml:space="preserve">AM-253 </v>
      </c>
      <c r="I950" t="str" cm="1">
        <f t="array" ref="I950">IFERROR(INDEX(_xlfn.TEXTSPLIT(E950," "),1), "")</f>
        <v>73239990</v>
      </c>
      <c r="J950" t="s">
        <v>2835</v>
      </c>
      <c r="K950" t="str" cm="1">
        <f t="array" ref="K950">IF(ISERROR(SEARCH("QTY:", G950)), IF(ISERROR(SEARCH("TOTAL ", G950)), Raw [1]Data!N950, TRIM(MID(G950, SEARCH("TOTAL ", G950)+6, SEARCH(" ", G950&amp;" ", SEARCH("TOTAL ", G950)+6) - SEARCH("TOTAL ", G950) - 6))), TRIM(MID(G950, SEARCH("QTY:", G950)+4, SEARCH(" ", G950, SEARCH("QTY:", G950)+4) - SEARCH("QTY:", G950) - 4)))</f>
        <v>17424</v>
      </c>
      <c r="M950" t="str">
        <f t="shared" si="129"/>
        <v>17424</v>
      </c>
      <c r="N950">
        <f t="shared" si="130"/>
        <v>0</v>
      </c>
      <c r="O950" t="str" cm="1">
        <f t="array" ref="O950">IF(ISERROR(SEARCH("USD ", G950)), Raw [1]Data!S950, TRIM(MID(G950, SEARCH("USD ", G950)+4, SEARCH(" ", G950&amp;" ", SEARCH("USD ", G950)+4) - SEARCH("USD ", G950) - 4)))</f>
        <v>0.5754</v>
      </c>
      <c r="P950">
        <f t="shared" si="131"/>
        <v>10025.7696</v>
      </c>
      <c r="Q950" t="e" cm="1">
        <f t="array" ref="Q950">Raw [1]Data!P950</f>
        <v>#NAME?</v>
      </c>
      <c r="R950" t="e" cm="1">
        <f t="array" ref="R950">Raw [1]Data!Q950</f>
        <v>#NAME?</v>
      </c>
      <c r="S950" t="e" cm="1">
        <f t="array" ref="S950">Raw [1]Data!T950</f>
        <v>#NAME?</v>
      </c>
      <c r="T950" t="e">
        <f t="shared" si="132"/>
        <v>#NAME?</v>
      </c>
      <c r="U950" t="e">
        <f t="shared" si="133"/>
        <v>#NAME?</v>
      </c>
      <c r="V950" t="str">
        <f t="shared" si="134"/>
        <v>Other</v>
      </c>
    </row>
    <row r="951" spans="1:22">
      <c r="A951" s="5" t="s">
        <v>12</v>
      </c>
      <c r="B951" s="2" t="s">
        <v>1283</v>
      </c>
      <c r="C951">
        <f t="shared" si="126"/>
        <v>2022</v>
      </c>
      <c r="D951" s="2" t="s">
        <v>14</v>
      </c>
      <c r="E951" s="3" t="s">
        <v>15</v>
      </c>
      <c r="F951" t="str">
        <f t="shared" si="127"/>
        <v>73</v>
      </c>
      <c r="G951" s="2" t="s">
        <v>1284</v>
      </c>
      <c r="H951" t="str">
        <f t="shared" si="128"/>
        <v xml:space="preserve">NP-21 </v>
      </c>
      <c r="I951" t="str" cm="1">
        <f t="array" ref="I951">IFERROR(INDEX(_xlfn.TEXTSPLIT(E951," "),1), "")</f>
        <v>73239990</v>
      </c>
      <c r="J951" t="s">
        <v>2959</v>
      </c>
      <c r="K951" t="str" cm="1">
        <f t="array" ref="K951">IF(ISERROR(SEARCH("QTY:", G951)), IF(ISERROR(SEARCH("TOTAL ", G951)), Raw [1]Data!N951, TRIM(MID(G951, SEARCH("TOTAL ", G951)+6, SEARCH(" ", G951&amp;" ", SEARCH("TOTAL ", G951)+6) - SEARCH("TOTAL ", G951) - 6))), TRIM(MID(G951, SEARCH("QTY:", G951)+4, SEARCH(" ", G951, SEARCH("QTY:", G951)+4) - SEARCH("QTY:", G951) - 4)))</f>
        <v>22248PCSUSD</v>
      </c>
      <c r="M951" t="str">
        <f t="shared" si="129"/>
        <v>22248PCSUSD</v>
      </c>
      <c r="N951">
        <f t="shared" si="130"/>
        <v>0</v>
      </c>
      <c r="O951" t="str" cm="1">
        <f t="array" ref="O951">IF(ISERROR(SEARCH("USD ", G951)), Raw [1]Data!S951, TRIM(MID(G951, SEARCH("USD ", G951)+4, SEARCH(" ", G951&amp;" ", SEARCH("USD ", G951)+4) - SEARCH("USD ", G951) - 4)))</f>
        <v>1.140PER</v>
      </c>
      <c r="P951" t="e">
        <f t="shared" si="131"/>
        <v>#VALUE!</v>
      </c>
      <c r="Q951" t="e" cm="1">
        <f t="array" ref="Q951">Raw [1]Data!P951</f>
        <v>#NAME?</v>
      </c>
      <c r="R951" t="e" cm="1">
        <f t="array" ref="R951">Raw [1]Data!Q951</f>
        <v>#NAME?</v>
      </c>
      <c r="S951" t="e" cm="1">
        <f t="array" ref="S951">Raw [1]Data!T951</f>
        <v>#NAME?</v>
      </c>
      <c r="T951" t="e">
        <f t="shared" si="132"/>
        <v>#NAME?</v>
      </c>
      <c r="U951" t="e">
        <f t="shared" si="133"/>
        <v>#NAME?</v>
      </c>
      <c r="V951" t="str">
        <f t="shared" si="134"/>
        <v>Other</v>
      </c>
    </row>
    <row r="952" spans="1:22">
      <c r="A952" s="5" t="s">
        <v>12</v>
      </c>
      <c r="B952" s="2" t="s">
        <v>1283</v>
      </c>
      <c r="C952">
        <f t="shared" si="126"/>
        <v>2022</v>
      </c>
      <c r="D952" s="2" t="s">
        <v>14</v>
      </c>
      <c r="E952" s="3" t="s">
        <v>15</v>
      </c>
      <c r="F952" t="str">
        <f t="shared" si="127"/>
        <v>73</v>
      </c>
      <c r="G952" s="2" t="s">
        <v>1285</v>
      </c>
      <c r="H952" t="str">
        <f t="shared" si="128"/>
        <v xml:space="preserve">AM-06 </v>
      </c>
      <c r="I952" t="str" cm="1">
        <f t="array" ref="I952">IFERROR(INDEX(_xlfn.TEXTSPLIT(E952," "),1), "")</f>
        <v>73239990</v>
      </c>
      <c r="J952" t="s">
        <v>2835</v>
      </c>
      <c r="K952" t="str" cm="1">
        <f t="array" ref="K952">IF(ISERROR(SEARCH("QTY:", G952)), IF(ISERROR(SEARCH("TOTAL ", G952)), Raw [1]Data!N952, TRIM(MID(G952, SEARCH("TOTAL ", G952)+6, SEARCH(" ", G952&amp;" ", SEARCH("TOTAL ", G952)+6) - SEARCH("TOTAL ", G952) - 6))), TRIM(MID(G952, SEARCH("QTY:", G952)+4, SEARCH(" ", G952, SEARCH("QTY:", G952)+4) - SEARCH("QTY:", G952) - 4)))</f>
        <v>16488</v>
      </c>
      <c r="M952" t="str">
        <f t="shared" si="129"/>
        <v>16488</v>
      </c>
      <c r="N952">
        <f t="shared" si="130"/>
        <v>0</v>
      </c>
      <c r="O952" t="str" cm="1">
        <f t="array" ref="O952">IF(ISERROR(SEARCH("USD ", G952)), Raw [1]Data!S952, TRIM(MID(G952, SEARCH("USD ", G952)+4, SEARCH(" ", G952&amp;" ", SEARCH("USD ", G952)+4) - SEARCH("USD ", G952) - 4)))</f>
        <v>1.140</v>
      </c>
      <c r="P952">
        <f t="shared" si="131"/>
        <v>18796.32</v>
      </c>
      <c r="Q952" t="e" cm="1">
        <f t="array" ref="Q952">Raw [1]Data!P952</f>
        <v>#NAME?</v>
      </c>
      <c r="R952" t="e" cm="1">
        <f t="array" ref="R952">Raw [1]Data!Q952</f>
        <v>#NAME?</v>
      </c>
      <c r="S952" t="e" cm="1">
        <f t="array" ref="S952">Raw [1]Data!T952</f>
        <v>#NAME?</v>
      </c>
      <c r="T952" t="e">
        <f t="shared" si="132"/>
        <v>#NAME?</v>
      </c>
      <c r="U952" t="e">
        <f t="shared" si="133"/>
        <v>#NAME?</v>
      </c>
      <c r="V952" t="str">
        <f t="shared" si="134"/>
        <v>Other</v>
      </c>
    </row>
    <row r="953" spans="1:22">
      <c r="A953" s="5" t="s">
        <v>12</v>
      </c>
      <c r="B953" s="2" t="s">
        <v>1283</v>
      </c>
      <c r="C953">
        <f t="shared" si="126"/>
        <v>2022</v>
      </c>
      <c r="D953" s="2" t="s">
        <v>14</v>
      </c>
      <c r="E953" s="3" t="s">
        <v>18</v>
      </c>
      <c r="F953" t="str">
        <f t="shared" si="127"/>
        <v>73</v>
      </c>
      <c r="G953" s="2" t="s">
        <v>1286</v>
      </c>
      <c r="H953" t="str">
        <f t="shared" si="128"/>
        <v xml:space="preserve">STEEL </v>
      </c>
      <c r="I953" t="str" cm="1">
        <f t="array" ref="I953">IFERROR(INDEX(_xlfn.TEXTSPLIT(E953," "),1), "")</f>
        <v>73231000</v>
      </c>
      <c r="J953" t="s">
        <v>2854</v>
      </c>
      <c r="K953" t="e" cm="1">
        <f t="array" ref="K953">IF(ISERROR(SEARCH("QTY:", G953)), IF(ISERROR(SEARCH("TOTAL ", G953)), Raw [1]Data!N953, TRIM(MID(G953, SEARCH("TOTAL ", G953)+6, SEARCH(" ", G953&amp;" ", SEARCH("TOTAL ", G953)+6) - SEARCH("TOTAL ", G953) - 6))), TRIM(MID(G953, SEARCH("QTY:", G953)+4, SEARCH(" ", G953, SEARCH("QTY:", G953)+4) - SEARCH("QTY:", G953) - 4)))</f>
        <v>#NAME?</v>
      </c>
      <c r="M953" t="e">
        <f t="shared" si="129"/>
        <v>#NAME?</v>
      </c>
      <c r="N953">
        <f t="shared" si="130"/>
        <v>0</v>
      </c>
      <c r="O953" t="str" cm="1">
        <f t="array" ref="O953">IF(ISERROR(SEARCH("USD ", G953)), Raw [1]Data!S953, TRIM(MID(G953, SEARCH("USD ", G953)+4, SEARCH(" ", G953&amp;" ", SEARCH("USD ", G953)+4) - SEARCH("USD ", G953) - 4)))</f>
        <v>0.168</v>
      </c>
      <c r="P953" t="e">
        <f t="shared" si="131"/>
        <v>#NAME?</v>
      </c>
      <c r="Q953" t="e" cm="1">
        <f t="array" ref="Q953">Raw [1]Data!P953</f>
        <v>#NAME?</v>
      </c>
      <c r="R953" t="e" cm="1">
        <f t="array" ref="R953">Raw [1]Data!Q953</f>
        <v>#NAME?</v>
      </c>
      <c r="S953" t="e" cm="1">
        <f t="array" ref="S953">Raw [1]Data!T953</f>
        <v>#NAME?</v>
      </c>
      <c r="T953" t="e">
        <f t="shared" si="132"/>
        <v>#NAME?</v>
      </c>
      <c r="U953" t="e">
        <f t="shared" si="133"/>
        <v>#NAME?</v>
      </c>
      <c r="V953" t="str">
        <f t="shared" si="134"/>
        <v>Other</v>
      </c>
    </row>
    <row r="954" spans="1:22">
      <c r="A954" s="5" t="s">
        <v>12</v>
      </c>
      <c r="B954" s="2" t="s">
        <v>1283</v>
      </c>
      <c r="C954">
        <f t="shared" si="126"/>
        <v>2022</v>
      </c>
      <c r="D954" s="2" t="s">
        <v>14</v>
      </c>
      <c r="E954" s="3" t="s">
        <v>15</v>
      </c>
      <c r="F954" t="str">
        <f t="shared" si="127"/>
        <v>73</v>
      </c>
      <c r="G954" s="2" t="s">
        <v>1287</v>
      </c>
      <c r="H954" t="str">
        <f t="shared" si="128"/>
        <v xml:space="preserve">SB-01 </v>
      </c>
      <c r="I954" t="str" cm="1">
        <f t="array" ref="I954">IFERROR(INDEX(_xlfn.TEXTSPLIT(E954," "),1), "")</f>
        <v>73239990</v>
      </c>
      <c r="J954" t="s">
        <v>2960</v>
      </c>
      <c r="K954" t="str" cm="1">
        <f t="array" ref="K954">IF(ISERROR(SEARCH("QTY:", G954)), IF(ISERROR(SEARCH("TOTAL ", G954)), Raw [1]Data!N954, TRIM(MID(G954, SEARCH("TOTAL ", G954)+6, SEARCH(" ", G954&amp;" ", SEARCH("TOTAL ", G954)+6) - SEARCH("TOTAL ", G954) - 6))), TRIM(MID(G954, SEARCH("QTY:", G954)+4, SEARCH(" ", G954, SEARCH("QTY:", G954)+4) - SEARCH("QTY:", G954) - 4)))</f>
        <v>6192PCS/USD</v>
      </c>
      <c r="M954" t="str">
        <f t="shared" si="129"/>
        <v>6192PCS/USD</v>
      </c>
      <c r="N954">
        <f t="shared" si="130"/>
        <v>0</v>
      </c>
      <c r="O954" t="str" cm="1">
        <f t="array" ref="O954">IF(ISERROR(SEARCH("USD ", G954)), Raw [1]Data!S954, TRIM(MID(G954, SEARCH("USD ", G954)+4, SEARCH(" ", G954&amp;" ", SEARCH("USD ", G954)+4) - SEARCH("USD ", G954) - 4)))</f>
        <v>1.205</v>
      </c>
      <c r="P954" t="e">
        <f t="shared" si="131"/>
        <v>#VALUE!</v>
      </c>
      <c r="Q954" t="e" cm="1">
        <f t="array" ref="Q954">Raw [1]Data!P954</f>
        <v>#NAME?</v>
      </c>
      <c r="R954" t="e" cm="1">
        <f t="array" ref="R954">Raw [1]Data!Q954</f>
        <v>#NAME?</v>
      </c>
      <c r="S954" t="e" cm="1">
        <f t="array" ref="S954">Raw [1]Data!T954</f>
        <v>#NAME?</v>
      </c>
      <c r="T954" t="e">
        <f t="shared" si="132"/>
        <v>#NAME?</v>
      </c>
      <c r="U954" t="e">
        <f t="shared" si="133"/>
        <v>#NAME?</v>
      </c>
      <c r="V954" t="str">
        <f t="shared" si="134"/>
        <v>Other</v>
      </c>
    </row>
    <row r="955" spans="1:22">
      <c r="A955" s="5" t="s">
        <v>12</v>
      </c>
      <c r="B955" s="2" t="s">
        <v>1283</v>
      </c>
      <c r="C955">
        <f t="shared" si="126"/>
        <v>2022</v>
      </c>
      <c r="D955" s="2" t="s">
        <v>14</v>
      </c>
      <c r="E955" s="3" t="s">
        <v>15</v>
      </c>
      <c r="F955" t="str">
        <f t="shared" si="127"/>
        <v>73</v>
      </c>
      <c r="G955" s="2" t="s">
        <v>1288</v>
      </c>
      <c r="H955" t="str">
        <f t="shared" si="128"/>
        <v xml:space="preserve">SM1168 </v>
      </c>
      <c r="I955" t="str" cm="1">
        <f t="array" ref="I955">IFERROR(INDEX(_xlfn.TEXTSPLIT(E955," "),1), "")</f>
        <v>73239990</v>
      </c>
      <c r="J955" t="s">
        <v>2835</v>
      </c>
      <c r="K955" t="str" cm="1">
        <f t="array" ref="K955">IF(ISERROR(SEARCH("QTY:", G955)), IF(ISERROR(SEARCH("TOTAL ", G955)), Raw [1]Data!N955, TRIM(MID(G955, SEARCH("TOTAL ", G955)+6, SEARCH(" ", G955&amp;" ", SEARCH("TOTAL ", G955)+6) - SEARCH("TOTAL ", G955) - 6))), TRIM(MID(G955, SEARCH("QTY:", G955)+4, SEARCH(" ", G955, SEARCH("QTY:", G955)+4) - SEARCH("QTY:", G955) - 4)))</f>
        <v>57792</v>
      </c>
      <c r="M955" t="str">
        <f t="shared" si="129"/>
        <v>57792</v>
      </c>
      <c r="N955">
        <f t="shared" si="130"/>
        <v>0</v>
      </c>
      <c r="O955" t="str" cm="1">
        <f t="array" ref="O955">IF(ISERROR(SEARCH("USD ", G955)), Raw [1]Data!S955, TRIM(MID(G955, SEARCH("USD ", G955)+4, SEARCH(" ", G955&amp;" ", SEARCH("USD ", G955)+4) - SEARCH("USD ", G955) - 4)))</f>
        <v>1.35</v>
      </c>
      <c r="P955">
        <f t="shared" si="131"/>
        <v>78019.200000000012</v>
      </c>
      <c r="Q955" t="e" cm="1">
        <f t="array" ref="Q955">Raw [1]Data!P955</f>
        <v>#NAME?</v>
      </c>
      <c r="R955" t="e" cm="1">
        <f t="array" ref="R955">Raw [1]Data!Q955</f>
        <v>#NAME?</v>
      </c>
      <c r="S955" t="e" cm="1">
        <f t="array" ref="S955">Raw [1]Data!T955</f>
        <v>#NAME?</v>
      </c>
      <c r="T955" t="e">
        <f t="shared" si="132"/>
        <v>#NAME?</v>
      </c>
      <c r="U955" t="e">
        <f t="shared" si="133"/>
        <v>#NAME?</v>
      </c>
      <c r="V955" t="str">
        <f t="shared" si="134"/>
        <v>Other</v>
      </c>
    </row>
    <row r="956" spans="1:22">
      <c r="A956" s="5" t="s">
        <v>12</v>
      </c>
      <c r="B956" s="2" t="s">
        <v>1289</v>
      </c>
      <c r="C956">
        <f t="shared" si="126"/>
        <v>2022</v>
      </c>
      <c r="D956" s="2" t="s">
        <v>14</v>
      </c>
      <c r="E956" s="3" t="s">
        <v>15</v>
      </c>
      <c r="F956" t="str">
        <f t="shared" si="127"/>
        <v>73</v>
      </c>
      <c r="G956" s="2" t="s">
        <v>1290</v>
      </c>
      <c r="H956" t="str">
        <f t="shared" si="128"/>
        <v xml:space="preserve">6587 </v>
      </c>
      <c r="I956" t="str" cm="1">
        <f t="array" ref="I956">IFERROR(INDEX(_xlfn.TEXTSPLIT(E956," "),1), "")</f>
        <v>73239990</v>
      </c>
      <c r="J956" t="s">
        <v>2835</v>
      </c>
      <c r="K956" t="str" cm="1">
        <f t="array" ref="K956">IF(ISERROR(SEARCH("QTY:", G956)), IF(ISERROR(SEARCH("TOTAL ", G956)), Raw [1]Data!N956, TRIM(MID(G956, SEARCH("TOTAL ", G956)+6, SEARCH(" ", G956&amp;" ", SEARCH("TOTAL ", G956)+6) - SEARCH("TOTAL ", G956) - 6))), TRIM(MID(G956, SEARCH("QTY:", G956)+4, SEARCH(" ", G956, SEARCH("QTY:", G956)+4) - SEARCH("QTY:", G956) - 4)))</f>
        <v>19920</v>
      </c>
      <c r="M956" t="str">
        <f t="shared" si="129"/>
        <v>19920</v>
      </c>
      <c r="N956">
        <f t="shared" si="130"/>
        <v>0</v>
      </c>
      <c r="O956" t="str" cm="1">
        <f t="array" ref="O956">IF(ISERROR(SEARCH("USD ", G956)), Raw [1]Data!S956, TRIM(MID(G956, SEARCH("USD ", G956)+4, SEARCH(" ", G956&amp;" ", SEARCH("USD ", G956)+4) - SEARCH("USD ", G956) - 4)))</f>
        <v>1.73</v>
      </c>
      <c r="P956">
        <f t="shared" si="131"/>
        <v>34461.599999999999</v>
      </c>
      <c r="Q956" t="e" cm="1">
        <f t="array" ref="Q956">Raw [1]Data!P956</f>
        <v>#NAME?</v>
      </c>
      <c r="R956" t="e" cm="1">
        <f t="array" ref="R956">Raw [1]Data!Q956</f>
        <v>#NAME?</v>
      </c>
      <c r="S956" t="e" cm="1">
        <f t="array" ref="S956">Raw [1]Data!T956</f>
        <v>#NAME?</v>
      </c>
      <c r="T956" t="e">
        <f t="shared" si="132"/>
        <v>#NAME?</v>
      </c>
      <c r="U956" t="e">
        <f t="shared" si="133"/>
        <v>#NAME?</v>
      </c>
      <c r="V956" t="str">
        <f t="shared" si="134"/>
        <v>Other</v>
      </c>
    </row>
    <row r="957" spans="1:22">
      <c r="A957" s="5" t="s">
        <v>12</v>
      </c>
      <c r="B957" s="2" t="s">
        <v>1289</v>
      </c>
      <c r="C957">
        <f t="shared" si="126"/>
        <v>2022</v>
      </c>
      <c r="D957" s="2" t="s">
        <v>14</v>
      </c>
      <c r="E957" s="3" t="s">
        <v>15</v>
      </c>
      <c r="F957" t="str">
        <f t="shared" si="127"/>
        <v>73</v>
      </c>
      <c r="G957" s="2" t="s">
        <v>1291</v>
      </c>
      <c r="H957" t="str">
        <f t="shared" si="128"/>
        <v xml:space="preserve">6856 </v>
      </c>
      <c r="I957" t="str" cm="1">
        <f t="array" ref="I957">IFERROR(INDEX(_xlfn.TEXTSPLIT(E957," "),1), "")</f>
        <v>73239990</v>
      </c>
      <c r="J957" t="s">
        <v>2835</v>
      </c>
      <c r="K957" t="str" cm="1">
        <f t="array" ref="K957">IF(ISERROR(SEARCH("QTY:", G957)), IF(ISERROR(SEARCH("TOTAL ", G957)), Raw [1]Data!N957, TRIM(MID(G957, SEARCH("TOTAL ", G957)+6, SEARCH(" ", G957&amp;" ", SEARCH("TOTAL ", G957)+6) - SEARCH("TOTAL ", G957) - 6))), TRIM(MID(G957, SEARCH("QTY:", G957)+4, SEARCH(" ", G957, SEARCH("QTY:", G957)+4) - SEARCH("QTY:", G957) - 4)))</f>
        <v>24576</v>
      </c>
      <c r="M957" t="str">
        <f t="shared" si="129"/>
        <v>24576</v>
      </c>
      <c r="N957">
        <f t="shared" si="130"/>
        <v>0</v>
      </c>
      <c r="O957" t="str" cm="1">
        <f t="array" ref="O957">IF(ISERROR(SEARCH("USD ", G957)), Raw [1]Data!S957, TRIM(MID(G957, SEARCH("USD ", G957)+4, SEARCH(" ", G957&amp;" ", SEARCH("USD ", G957)+4) - SEARCH("USD ", G957) - 4)))</f>
        <v>0.66</v>
      </c>
      <c r="P957">
        <f t="shared" si="131"/>
        <v>16220.16</v>
      </c>
      <c r="Q957" t="e" cm="1">
        <f t="array" ref="Q957">Raw [1]Data!P957</f>
        <v>#NAME?</v>
      </c>
      <c r="R957" t="e" cm="1">
        <f t="array" ref="R957">Raw [1]Data!Q957</f>
        <v>#NAME?</v>
      </c>
      <c r="S957" t="e" cm="1">
        <f t="array" ref="S957">Raw [1]Data!T957</f>
        <v>#NAME?</v>
      </c>
      <c r="T957" t="e">
        <f t="shared" si="132"/>
        <v>#NAME?</v>
      </c>
      <c r="U957" t="e">
        <f t="shared" si="133"/>
        <v>#NAME?</v>
      </c>
      <c r="V957" t="str">
        <f t="shared" si="134"/>
        <v>Other</v>
      </c>
    </row>
    <row r="958" spans="1:22">
      <c r="A958" s="5" t="s">
        <v>12</v>
      </c>
      <c r="B958" s="2" t="s">
        <v>1289</v>
      </c>
      <c r="C958">
        <f t="shared" si="126"/>
        <v>2022</v>
      </c>
      <c r="D958" s="2" t="s">
        <v>14</v>
      </c>
      <c r="E958" s="3" t="s">
        <v>15</v>
      </c>
      <c r="F958" t="str">
        <f t="shared" si="127"/>
        <v>73</v>
      </c>
      <c r="G958" s="2" t="s">
        <v>1292</v>
      </c>
      <c r="H958" t="str">
        <f t="shared" si="128"/>
        <v xml:space="preserve">KWP-1000B </v>
      </c>
      <c r="I958" t="str" cm="1">
        <f t="array" ref="I958">IFERROR(INDEX(_xlfn.TEXTSPLIT(E958," "),1), "")</f>
        <v>73239990</v>
      </c>
      <c r="J958" t="s">
        <v>2779</v>
      </c>
      <c r="K958" t="str" cm="1">
        <f t="array" ref="K958">IF(ISERROR(SEARCH("QTY:", G958)), IF(ISERROR(SEARCH("TOTAL ", G958)), Raw [1]Data!N958, TRIM(MID(G958, SEARCH("TOTAL ", G958)+6, SEARCH(" ", G958&amp;" ", SEARCH("TOTAL ", G958)+6) - SEARCH("TOTAL ", G958) - 6))), TRIM(MID(G958, SEARCH("QTY:", G958)+4, SEARCH(" ", G958, SEARCH("QTY:", G958)+4) - SEARCH("QTY:", G958) - 4)))</f>
        <v/>
      </c>
      <c r="M958" t="str">
        <f t="shared" si="129"/>
        <v/>
      </c>
      <c r="N958">
        <f t="shared" si="130"/>
        <v>0</v>
      </c>
      <c r="O958" t="str" cm="1">
        <f t="array" ref="O958">IF(ISERROR(SEARCH("USD ", G958)), Raw [1]Data!S958, TRIM(MID(G958, SEARCH("USD ", G958)+4, SEARCH(" ", G958&amp;" ", SEARCH("USD ", G958)+4) - SEARCH("USD ", G958) - 4)))</f>
        <v>1.64</v>
      </c>
      <c r="P958" t="e">
        <f t="shared" si="131"/>
        <v>#VALUE!</v>
      </c>
      <c r="Q958" t="e" cm="1">
        <f t="array" ref="Q958">Raw [1]Data!P958</f>
        <v>#NAME?</v>
      </c>
      <c r="R958" t="e" cm="1">
        <f t="array" ref="R958">Raw [1]Data!Q958</f>
        <v>#NAME?</v>
      </c>
      <c r="S958" t="e" cm="1">
        <f t="array" ref="S958">Raw [1]Data!T958</f>
        <v>#NAME?</v>
      </c>
      <c r="T958" t="e">
        <f t="shared" si="132"/>
        <v>#NAME?</v>
      </c>
      <c r="U958" t="e">
        <f t="shared" si="133"/>
        <v>#NAME?</v>
      </c>
      <c r="V958" t="str">
        <f t="shared" si="134"/>
        <v>Other</v>
      </c>
    </row>
    <row r="959" spans="1:22">
      <c r="A959" s="5" t="s">
        <v>12</v>
      </c>
      <c r="B959" s="2" t="s">
        <v>1289</v>
      </c>
      <c r="C959">
        <f t="shared" si="126"/>
        <v>2022</v>
      </c>
      <c r="D959" s="2" t="s">
        <v>14</v>
      </c>
      <c r="E959" s="3" t="s">
        <v>15</v>
      </c>
      <c r="F959" t="str">
        <f t="shared" si="127"/>
        <v>73</v>
      </c>
      <c r="G959" s="2" t="s">
        <v>1293</v>
      </c>
      <c r="H959" t="str">
        <f t="shared" si="128"/>
        <v xml:space="preserve">6901 </v>
      </c>
      <c r="I959" t="str" cm="1">
        <f t="array" ref="I959">IFERROR(INDEX(_xlfn.TEXTSPLIT(E959," "),1), "")</f>
        <v>73239990</v>
      </c>
      <c r="J959" t="s">
        <v>2835</v>
      </c>
      <c r="K959" t="str" cm="1">
        <f t="array" ref="K959">IF(ISERROR(SEARCH("QTY:", G959)), IF(ISERROR(SEARCH("TOTAL ", G959)), Raw [1]Data!N959, TRIM(MID(G959, SEARCH("TOTAL ", G959)+6, SEARCH(" ", G959&amp;" ", SEARCH("TOTAL ", G959)+6) - SEARCH("TOTAL ", G959) - 6))), TRIM(MID(G959, SEARCH("QTY:", G959)+4, SEARCH(" ", G959, SEARCH("QTY:", G959)+4) - SEARCH("QTY:", G959) - 4)))</f>
        <v>54696</v>
      </c>
      <c r="M959" t="str">
        <f t="shared" si="129"/>
        <v>54696</v>
      </c>
      <c r="N959">
        <f t="shared" si="130"/>
        <v>0</v>
      </c>
      <c r="O959" t="str" cm="1">
        <f t="array" ref="O959">IF(ISERROR(SEARCH("USD ", G959)), Raw [1]Data!S959, TRIM(MID(G959, SEARCH("USD ", G959)+4, SEARCH(" ", G959&amp;" ", SEARCH("USD ", G959)+4) - SEARCH("USD ", G959) - 4)))</f>
        <v>1.06</v>
      </c>
      <c r="P959">
        <f t="shared" si="131"/>
        <v>57977.760000000002</v>
      </c>
      <c r="Q959" t="e" cm="1">
        <f t="array" ref="Q959">Raw [1]Data!P959</f>
        <v>#NAME?</v>
      </c>
      <c r="R959" t="e" cm="1">
        <f t="array" ref="R959">Raw [1]Data!Q959</f>
        <v>#NAME?</v>
      </c>
      <c r="S959" t="e" cm="1">
        <f t="array" ref="S959">Raw [1]Data!T959</f>
        <v>#NAME?</v>
      </c>
      <c r="T959" t="e">
        <f t="shared" si="132"/>
        <v>#NAME?</v>
      </c>
      <c r="U959" t="e">
        <f t="shared" si="133"/>
        <v>#NAME?</v>
      </c>
      <c r="V959" t="str">
        <f t="shared" si="134"/>
        <v>Other</v>
      </c>
    </row>
    <row r="960" spans="1:22">
      <c r="A960" s="5" t="s">
        <v>12</v>
      </c>
      <c r="B960" s="2" t="s">
        <v>1289</v>
      </c>
      <c r="C960">
        <f t="shared" si="126"/>
        <v>2022</v>
      </c>
      <c r="D960" s="2" t="s">
        <v>14</v>
      </c>
      <c r="E960" s="3" t="s">
        <v>15</v>
      </c>
      <c r="F960" t="str">
        <f t="shared" si="127"/>
        <v>73</v>
      </c>
      <c r="G960" s="2" t="s">
        <v>1294</v>
      </c>
      <c r="H960" t="str">
        <f t="shared" si="128"/>
        <v xml:space="preserve">8504 </v>
      </c>
      <c r="I960" t="str" cm="1">
        <f t="array" ref="I960">IFERROR(INDEX(_xlfn.TEXTSPLIT(E960," "),1), "")</f>
        <v>73239990</v>
      </c>
      <c r="J960" t="s">
        <v>2835</v>
      </c>
      <c r="K960" t="str" cm="1">
        <f t="array" ref="K960">IF(ISERROR(SEARCH("QTY:", G960)), IF(ISERROR(SEARCH("TOTAL ", G960)), Raw [1]Data!N960, TRIM(MID(G960, SEARCH("TOTAL ", G960)+6, SEARCH(" ", G960&amp;" ", SEARCH("TOTAL ", G960)+6) - SEARCH("TOTAL ", G960) - 6))), TRIM(MID(G960, SEARCH("QTY:", G960)+4, SEARCH(" ", G960, SEARCH("QTY:", G960)+4) - SEARCH("QTY:", G960) - 4)))</f>
        <v>22080</v>
      </c>
      <c r="M960" t="str">
        <f t="shared" si="129"/>
        <v>22080</v>
      </c>
      <c r="N960">
        <f t="shared" si="130"/>
        <v>0</v>
      </c>
      <c r="O960" t="str" cm="1">
        <f t="array" ref="O960">IF(ISERROR(SEARCH("USD ", G960)), Raw [1]Data!S960, TRIM(MID(G960, SEARCH("USD ", G960)+4, SEARCH(" ", G960&amp;" ", SEARCH("USD ", G960)+4) - SEARCH("USD ", G960) - 4)))</f>
        <v>2.75</v>
      </c>
      <c r="P960">
        <f t="shared" si="131"/>
        <v>60720</v>
      </c>
      <c r="Q960" t="e" cm="1">
        <f t="array" ref="Q960">Raw [1]Data!P960</f>
        <v>#NAME?</v>
      </c>
      <c r="R960" t="e" cm="1">
        <f t="array" ref="R960">Raw [1]Data!Q960</f>
        <v>#NAME?</v>
      </c>
      <c r="S960" t="e" cm="1">
        <f t="array" ref="S960">Raw [1]Data!T960</f>
        <v>#NAME?</v>
      </c>
      <c r="T960" t="e">
        <f t="shared" si="132"/>
        <v>#NAME?</v>
      </c>
      <c r="U960" t="e">
        <f t="shared" si="133"/>
        <v>#NAME?</v>
      </c>
      <c r="V960" t="str">
        <f t="shared" si="134"/>
        <v>Other</v>
      </c>
    </row>
    <row r="961" spans="1:22">
      <c r="A961" s="5" t="s">
        <v>12</v>
      </c>
      <c r="B961" s="2" t="s">
        <v>1289</v>
      </c>
      <c r="C961">
        <f t="shared" si="126"/>
        <v>2022</v>
      </c>
      <c r="D961" s="2" t="s">
        <v>14</v>
      </c>
      <c r="E961" s="3" t="s">
        <v>15</v>
      </c>
      <c r="F961" t="str">
        <f t="shared" si="127"/>
        <v>73</v>
      </c>
      <c r="G961" s="2" t="s">
        <v>1295</v>
      </c>
      <c r="H961" t="str">
        <f t="shared" si="128"/>
        <v xml:space="preserve">6857 </v>
      </c>
      <c r="I961" t="str" cm="1">
        <f t="array" ref="I961">IFERROR(INDEX(_xlfn.TEXTSPLIT(E961," "),1), "")</f>
        <v>73239990</v>
      </c>
      <c r="J961" t="s">
        <v>2835</v>
      </c>
      <c r="K961" t="str" cm="1">
        <f t="array" ref="K961">IF(ISERROR(SEARCH("QTY:", G961)), IF(ISERROR(SEARCH("TOTAL ", G961)), Raw [1]Data!N961, TRIM(MID(G961, SEARCH("TOTAL ", G961)+6, SEARCH(" ", G961&amp;" ", SEARCH("TOTAL ", G961)+6) - SEARCH("TOTAL ", G961) - 6))), TRIM(MID(G961, SEARCH("QTY:", G961)+4, SEARCH(" ", G961, SEARCH("QTY:", G961)+4) - SEARCH("QTY:", G961) - 4)))</f>
        <v>29880</v>
      </c>
      <c r="M961" t="str">
        <f t="shared" si="129"/>
        <v>29880</v>
      </c>
      <c r="N961">
        <f t="shared" si="130"/>
        <v>0</v>
      </c>
      <c r="O961" t="str" cm="1">
        <f t="array" ref="O961">IF(ISERROR(SEARCH("USD ", G961)), Raw [1]Data!S961, TRIM(MID(G961, SEARCH("USD ", G961)+4, SEARCH(" ", G961&amp;" ", SEARCH("USD ", G961)+4) - SEARCH("USD ", G961) - 4)))</f>
        <v>0.85</v>
      </c>
      <c r="P961">
        <f t="shared" si="131"/>
        <v>25398</v>
      </c>
      <c r="Q961" t="e" cm="1">
        <f t="array" ref="Q961">Raw [1]Data!P961</f>
        <v>#NAME?</v>
      </c>
      <c r="R961" t="e" cm="1">
        <f t="array" ref="R961">Raw [1]Data!Q961</f>
        <v>#NAME?</v>
      </c>
      <c r="S961" t="e" cm="1">
        <f t="array" ref="S961">Raw [1]Data!T961</f>
        <v>#NAME?</v>
      </c>
      <c r="T961" t="e">
        <f t="shared" si="132"/>
        <v>#NAME?</v>
      </c>
      <c r="U961" t="e">
        <f t="shared" si="133"/>
        <v>#NAME?</v>
      </c>
      <c r="V961" t="str">
        <f t="shared" si="134"/>
        <v>Other</v>
      </c>
    </row>
    <row r="962" spans="1:22">
      <c r="A962" s="5" t="s">
        <v>12</v>
      </c>
      <c r="B962" s="2" t="s">
        <v>1289</v>
      </c>
      <c r="C962">
        <f t="shared" si="126"/>
        <v>2022</v>
      </c>
      <c r="D962" s="2" t="s">
        <v>14</v>
      </c>
      <c r="E962" s="3" t="s">
        <v>15</v>
      </c>
      <c r="F962" t="str">
        <f t="shared" si="127"/>
        <v>73</v>
      </c>
      <c r="G962" s="2" t="s">
        <v>1296</v>
      </c>
      <c r="H962" t="str">
        <f t="shared" si="128"/>
        <v xml:space="preserve">KWB-600F </v>
      </c>
      <c r="I962" t="str" cm="1">
        <f t="array" ref="I962">IFERROR(INDEX(_xlfn.TEXTSPLIT(E962," "),1), "")</f>
        <v>73239990</v>
      </c>
      <c r="J962" t="s">
        <v>2961</v>
      </c>
      <c r="K962" t="str" cm="1">
        <f t="array" ref="K962">IF(ISERROR(SEARCH("QTY:", G962)), IF(ISERROR(SEARCH("TOTAL ", G962)), Raw [1]Data!N962, TRIM(MID(G962, SEARCH("TOTAL ", G962)+6, SEARCH(" ", G962&amp;" ", SEARCH("TOTAL ", G962)+6) - SEARCH("TOTAL ", G962) - 6))), TRIM(MID(G962, SEARCH("QTY:", G962)+4, SEARCH(" ", G962, SEARCH("QTY:", G962)+4) - SEARCH("QTY:", G962) - 4)))</f>
        <v>18864</v>
      </c>
      <c r="M962" t="str">
        <f t="shared" si="129"/>
        <v>18864</v>
      </c>
      <c r="N962">
        <f t="shared" si="130"/>
        <v>0</v>
      </c>
      <c r="O962" t="str" cm="1">
        <f t="array" ref="O962">IF(ISERROR(SEARCH("USD ", G962)), Raw [1]Data!S962, TRIM(MID(G962, SEARCH("USD ", G962)+4, SEARCH(" ", G962&amp;" ", SEARCH("USD ", G962)+4) - SEARCH("USD ", G962) - 4)))</f>
        <v>1.01</v>
      </c>
      <c r="P962">
        <f t="shared" si="131"/>
        <v>19052.64</v>
      </c>
      <c r="Q962" t="e" cm="1">
        <f t="array" ref="Q962">Raw [1]Data!P962</f>
        <v>#NAME?</v>
      </c>
      <c r="R962" t="e" cm="1">
        <f t="array" ref="R962">Raw [1]Data!Q962</f>
        <v>#NAME?</v>
      </c>
      <c r="S962" t="e" cm="1">
        <f t="array" ref="S962">Raw [1]Data!T962</f>
        <v>#NAME?</v>
      </c>
      <c r="T962" t="e">
        <f t="shared" si="132"/>
        <v>#NAME?</v>
      </c>
      <c r="U962" t="e">
        <f t="shared" si="133"/>
        <v>#NAME?</v>
      </c>
      <c r="V962" t="str">
        <f t="shared" si="134"/>
        <v>Other</v>
      </c>
    </row>
    <row r="963" spans="1:22">
      <c r="A963" s="5" t="s">
        <v>12</v>
      </c>
      <c r="B963" s="2" t="s">
        <v>1289</v>
      </c>
      <c r="C963">
        <f t="shared" ref="C963:C1026" si="135">YEAR(B963)</f>
        <v>2022</v>
      </c>
      <c r="D963" s="2" t="s">
        <v>14</v>
      </c>
      <c r="E963" s="3" t="s">
        <v>15</v>
      </c>
      <c r="F963" t="str">
        <f t="shared" ref="F963:F1026" si="136">LEFT(E963,2)</f>
        <v>73</v>
      </c>
      <c r="G963" s="2" t="s">
        <v>1297</v>
      </c>
      <c r="H963" t="str">
        <f t="shared" ref="H963:H1026" si="137">IFERROR(LEFT(G963, FIND(" ",G963)), "")</f>
        <v xml:space="preserve">SB-01STAINLESS </v>
      </c>
      <c r="I963" t="str" cm="1">
        <f t="array" ref="I963">IFERROR(INDEX(_xlfn.TEXTSPLIT(E963," "),1), "")</f>
        <v>73239990</v>
      </c>
      <c r="J963" t="s">
        <v>2962</v>
      </c>
      <c r="K963" t="str" cm="1">
        <f t="array" ref="K963">IF(ISERROR(SEARCH("QTY:", G963)), IF(ISERROR(SEARCH("TOTAL ", G963)), Raw [1]Data!N963, TRIM(MID(G963, SEARCH("TOTAL ", G963)+6, SEARCH(" ", G963&amp;" ", SEARCH("TOTAL ", G963)+6) - SEARCH("TOTAL ", G963) - 6))), TRIM(MID(G963, SEARCH("QTY:", G963)+4, SEARCH(" ", G963, SEARCH("QTY:", G963)+4) - SEARCH("QTY:", G963) - 4)))</f>
        <v>28152</v>
      </c>
      <c r="M963" t="str">
        <f t="shared" ref="M963:M1026" si="138">K963</f>
        <v>28152</v>
      </c>
      <c r="N963">
        <f t="shared" ref="N963:N1026" si="139">L963</f>
        <v>0</v>
      </c>
      <c r="O963" t="str" cm="1">
        <f t="array" ref="O963">IF(ISERROR(SEARCH("USD ", G963)), Raw [1]Data!S963, TRIM(MID(G963, SEARCH("USD ", G963)+4, SEARCH(" ", G963&amp;" ", SEARCH("USD ", G963)+4) - SEARCH("USD ", G963) - 4)))</f>
        <v>1.205</v>
      </c>
      <c r="P963">
        <f t="shared" ref="P963:P1026" si="140">O963*M963</f>
        <v>33923.160000000003</v>
      </c>
      <c r="Q963" t="e" cm="1">
        <f t="array" ref="Q963">Raw [1]Data!P963</f>
        <v>#NAME?</v>
      </c>
      <c r="R963" t="e" cm="1">
        <f t="array" ref="R963">Raw [1]Data!Q963</f>
        <v>#NAME?</v>
      </c>
      <c r="S963" t="e" cm="1">
        <f t="array" ref="S963">Raw [1]Data!T963</f>
        <v>#NAME?</v>
      </c>
      <c r="T963" t="e">
        <f t="shared" ref="T963:T1026" si="141">S963/M963</f>
        <v>#NAME?</v>
      </c>
      <c r="U963" t="e">
        <f t="shared" ref="U963:U1026" si="142">IF(R963&lt;&gt;0, (S963/R963)*100, 0)</f>
        <v>#NAME?</v>
      </c>
      <c r="V963" t="str">
        <f t="shared" ref="V963:V1026" si="143">IF(OR(E963=73239990,E963=73231000,E963=73239390),"Steel","Other")</f>
        <v>Other</v>
      </c>
    </row>
    <row r="964" spans="1:22">
      <c r="A964" s="5" t="s">
        <v>12</v>
      </c>
      <c r="B964" s="2" t="s">
        <v>1289</v>
      </c>
      <c r="C964">
        <f t="shared" si="135"/>
        <v>2022</v>
      </c>
      <c r="D964" s="2" t="s">
        <v>14</v>
      </c>
      <c r="E964" s="3" t="s">
        <v>15</v>
      </c>
      <c r="F964" t="str">
        <f t="shared" si="136"/>
        <v>73</v>
      </c>
      <c r="G964" s="2" t="s">
        <v>1298</v>
      </c>
      <c r="H964" t="str">
        <f t="shared" si="137"/>
        <v xml:space="preserve">AM-06 </v>
      </c>
      <c r="I964" t="str" cm="1">
        <f t="array" ref="I964">IFERROR(INDEX(_xlfn.TEXTSPLIT(E964," "),1), "")</f>
        <v>73239990</v>
      </c>
      <c r="J964" t="s">
        <v>2835</v>
      </c>
      <c r="K964" t="str" cm="1">
        <f t="array" ref="K964">IF(ISERROR(SEARCH("QTY:", G964)), IF(ISERROR(SEARCH("TOTAL ", G964)), Raw [1]Data!N964, TRIM(MID(G964, SEARCH("TOTAL ", G964)+6, SEARCH(" ", G964&amp;" ", SEARCH("TOTAL ", G964)+6) - SEARCH("TOTAL ", G964) - 6))), TRIM(MID(G964, SEARCH("QTY:", G964)+4, SEARCH(" ", G964, SEARCH("QTY:", G964)+4) - SEARCH("QTY:", G964) - 4)))</f>
        <v/>
      </c>
      <c r="M964" t="str">
        <f t="shared" si="138"/>
        <v/>
      </c>
      <c r="N964">
        <f t="shared" si="139"/>
        <v>0</v>
      </c>
      <c r="O964" t="str" cm="1">
        <f t="array" ref="O964">IF(ISERROR(SEARCH("USD ", G964)), Raw [1]Data!S964, TRIM(MID(G964, SEARCH("USD ", G964)+4, SEARCH(" ", G964&amp;" ", SEARCH("USD ", G964)+4) - SEARCH("USD ", G964) - 4)))</f>
        <v>1.140</v>
      </c>
      <c r="P964" t="e">
        <f t="shared" si="140"/>
        <v>#VALUE!</v>
      </c>
      <c r="Q964" t="e" cm="1">
        <f t="array" ref="Q964">Raw [1]Data!P964</f>
        <v>#NAME?</v>
      </c>
      <c r="R964" t="e" cm="1">
        <f t="array" ref="R964">Raw [1]Data!Q964</f>
        <v>#NAME?</v>
      </c>
      <c r="S964" t="e" cm="1">
        <f t="array" ref="S964">Raw [1]Data!T964</f>
        <v>#NAME?</v>
      </c>
      <c r="T964" t="e">
        <f t="shared" si="141"/>
        <v>#NAME?</v>
      </c>
      <c r="U964" t="e">
        <f t="shared" si="142"/>
        <v>#NAME?</v>
      </c>
      <c r="V964" t="str">
        <f t="shared" si="143"/>
        <v>Other</v>
      </c>
    </row>
    <row r="965" spans="1:22">
      <c r="A965" s="5" t="s">
        <v>12</v>
      </c>
      <c r="B965" s="2" t="s">
        <v>1289</v>
      </c>
      <c r="C965">
        <f t="shared" si="135"/>
        <v>2022</v>
      </c>
      <c r="D965" s="2" t="s">
        <v>14</v>
      </c>
      <c r="E965" s="3" t="s">
        <v>15</v>
      </c>
      <c r="F965" t="str">
        <f t="shared" si="136"/>
        <v>73</v>
      </c>
      <c r="G965" s="2" t="s">
        <v>1299</v>
      </c>
      <c r="H965" t="str">
        <f t="shared" si="137"/>
        <v xml:space="preserve">SL-01 </v>
      </c>
      <c r="I965" t="str" cm="1">
        <f t="array" ref="I965">IFERROR(INDEX(_xlfn.TEXTSPLIT(E965," "),1), "")</f>
        <v>73239990</v>
      </c>
      <c r="J965" t="s">
        <v>2835</v>
      </c>
      <c r="K965" t="str" cm="1">
        <f t="array" ref="K965">IF(ISERROR(SEARCH("QTY:", G965)), IF(ISERROR(SEARCH("TOTAL ", G965)), Raw [1]Data!N965, TRIM(MID(G965, SEARCH("TOTAL ", G965)+6, SEARCH(" ", G965&amp;" ", SEARCH("TOTAL ", G965)+6) - SEARCH("TOTAL ", G965) - 6))), TRIM(MID(G965, SEARCH("QTY:", G965)+4, SEARCH(" ", G965, SEARCH("QTY:", G965)+4) - SEARCH("QTY:", G965) - 4)))</f>
        <v>15660</v>
      </c>
      <c r="M965" t="str">
        <f t="shared" si="138"/>
        <v>15660</v>
      </c>
      <c r="N965">
        <f t="shared" si="139"/>
        <v>0</v>
      </c>
      <c r="O965" t="str" cm="1">
        <f t="array" ref="O965">IF(ISERROR(SEARCH("USD ", G965)), Raw [1]Data!S965, TRIM(MID(G965, SEARCH("USD ", G965)+4, SEARCH(" ", G965&amp;" ", SEARCH("USD ", G965)+4) - SEARCH("USD ", G965) - 4)))</f>
        <v>1.300</v>
      </c>
      <c r="P965">
        <f t="shared" si="140"/>
        <v>20358</v>
      </c>
      <c r="Q965" t="e" cm="1">
        <f t="array" ref="Q965">Raw [1]Data!P965</f>
        <v>#NAME?</v>
      </c>
      <c r="R965" t="e" cm="1">
        <f t="array" ref="R965">Raw [1]Data!Q965</f>
        <v>#NAME?</v>
      </c>
      <c r="S965" t="e" cm="1">
        <f t="array" ref="S965">Raw [1]Data!T965</f>
        <v>#NAME?</v>
      </c>
      <c r="T965" t="e">
        <f t="shared" si="141"/>
        <v>#NAME?</v>
      </c>
      <c r="U965" t="e">
        <f t="shared" si="142"/>
        <v>#NAME?</v>
      </c>
      <c r="V965" t="str">
        <f t="shared" si="143"/>
        <v>Other</v>
      </c>
    </row>
    <row r="966" spans="1:22">
      <c r="A966" s="5" t="s">
        <v>12</v>
      </c>
      <c r="B966" s="2" t="s">
        <v>1300</v>
      </c>
      <c r="C966">
        <f t="shared" si="135"/>
        <v>2022</v>
      </c>
      <c r="D966" s="2" t="s">
        <v>14</v>
      </c>
      <c r="E966" s="3" t="s">
        <v>18</v>
      </c>
      <c r="F966" t="str">
        <f t="shared" si="136"/>
        <v>73</v>
      </c>
      <c r="G966" s="2" t="s">
        <v>1301</v>
      </c>
      <c r="H966" t="str">
        <f t="shared" si="137"/>
        <v xml:space="preserve">SS410 </v>
      </c>
      <c r="I966" t="str" cm="1">
        <f t="array" ref="I966">IFERROR(INDEX(_xlfn.TEXTSPLIT(E966," "),1), "")</f>
        <v>73231000</v>
      </c>
      <c r="J966" t="s">
        <v>2854</v>
      </c>
      <c r="K966" t="e" cm="1">
        <f t="array" ref="K966">IF(ISERROR(SEARCH("QTY:", G966)), IF(ISERROR(SEARCH("TOTAL ", G966)), Raw [1]Data!N966, TRIM(MID(G966, SEARCH("TOTAL ", G966)+6, SEARCH(" ", G966&amp;" ", SEARCH("TOTAL ", G966)+6) - SEARCH("TOTAL ", G966) - 6))), TRIM(MID(G966, SEARCH("QTY:", G966)+4, SEARCH(" ", G966, SEARCH("QTY:", G966)+4) - SEARCH("QTY:", G966) - 4)))</f>
        <v>#NAME?</v>
      </c>
      <c r="M966" t="e">
        <f t="shared" si="138"/>
        <v>#NAME?</v>
      </c>
      <c r="N966">
        <f t="shared" si="139"/>
        <v>0</v>
      </c>
      <c r="O966" t="str" cm="1">
        <f t="array" ref="O966">IF(ISERROR(SEARCH("USD ", G966)), Raw [1]Data!S966, TRIM(MID(G966, SEARCH("USD ", G966)+4, SEARCH(" ", G966&amp;" ", SEARCH("USD ", G966)+4) - SEARCH("USD ", G966) - 4)))</f>
        <v>0.195</v>
      </c>
      <c r="P966" t="e">
        <f t="shared" si="140"/>
        <v>#NAME?</v>
      </c>
      <c r="Q966" t="e" cm="1">
        <f t="array" ref="Q966">Raw [1]Data!P966</f>
        <v>#NAME?</v>
      </c>
      <c r="R966" t="e" cm="1">
        <f t="array" ref="R966">Raw [1]Data!Q966</f>
        <v>#NAME?</v>
      </c>
      <c r="S966" t="e" cm="1">
        <f t="array" ref="S966">Raw [1]Data!T966</f>
        <v>#NAME?</v>
      </c>
      <c r="T966" t="e">
        <f t="shared" si="141"/>
        <v>#NAME?</v>
      </c>
      <c r="U966" t="e">
        <f t="shared" si="142"/>
        <v>#NAME?</v>
      </c>
      <c r="V966" t="str">
        <f t="shared" si="143"/>
        <v>Other</v>
      </c>
    </row>
    <row r="967" spans="1:22">
      <c r="A967" s="5" t="s">
        <v>12</v>
      </c>
      <c r="B967" s="2" t="s">
        <v>1302</v>
      </c>
      <c r="C967">
        <f t="shared" si="135"/>
        <v>2022</v>
      </c>
      <c r="D967" s="2" t="s">
        <v>14</v>
      </c>
      <c r="E967" s="3" t="s">
        <v>15</v>
      </c>
      <c r="F967" t="str">
        <f t="shared" si="136"/>
        <v>73</v>
      </c>
      <c r="G967" s="2" t="s">
        <v>1303</v>
      </c>
      <c r="H967" t="str">
        <f t="shared" si="137"/>
        <v xml:space="preserve">2628 </v>
      </c>
      <c r="I967" t="str" cm="1">
        <f t="array" ref="I967">IFERROR(INDEX(_xlfn.TEXTSPLIT(E967," "),1), "")</f>
        <v>73239990</v>
      </c>
      <c r="J967" t="s">
        <v>2781</v>
      </c>
      <c r="K967" t="e" cm="1">
        <f t="array" ref="K967">IF(ISERROR(SEARCH("QTY:", G967)), IF(ISERROR(SEARCH("TOTAL ", G967)), Raw [1]Data!N967, TRIM(MID(G967, SEARCH("TOTAL ", G967)+6, SEARCH(" ", G967&amp;" ", SEARCH("TOTAL ", G967)+6) - SEARCH("TOTAL ", G967) - 6))), TRIM(MID(G967, SEARCH("QTY:", G967)+4, SEARCH(" ", G967, SEARCH("QTY:", G967)+4) - SEARCH("QTY:", G967) - 4)))</f>
        <v>#NAME?</v>
      </c>
      <c r="M967" t="e">
        <f t="shared" si="138"/>
        <v>#NAME?</v>
      </c>
      <c r="N967">
        <f t="shared" si="139"/>
        <v>0</v>
      </c>
      <c r="O967" t="str" cm="1">
        <f t="array" ref="O967">IF(ISERROR(SEARCH("USD ", G967)), Raw [1]Data!S967, TRIM(MID(G967, SEARCH("USD ", G967)+4, SEARCH(" ", G967&amp;" ", SEARCH("USD ", G967)+4) - SEARCH("USD ", G967) - 4)))</f>
        <v>0.445</v>
      </c>
      <c r="P967" t="e">
        <f t="shared" si="140"/>
        <v>#NAME?</v>
      </c>
      <c r="Q967" t="e" cm="1">
        <f t="array" ref="Q967">Raw [1]Data!P967</f>
        <v>#NAME?</v>
      </c>
      <c r="R967" t="e" cm="1">
        <f t="array" ref="R967">Raw [1]Data!Q967</f>
        <v>#NAME?</v>
      </c>
      <c r="S967" t="e" cm="1">
        <f t="array" ref="S967">Raw [1]Data!T967</f>
        <v>#NAME?</v>
      </c>
      <c r="T967" t="e">
        <f t="shared" si="141"/>
        <v>#NAME?</v>
      </c>
      <c r="U967" t="e">
        <f t="shared" si="142"/>
        <v>#NAME?</v>
      </c>
      <c r="V967" t="str">
        <f t="shared" si="143"/>
        <v>Other</v>
      </c>
    </row>
    <row r="968" spans="1:22">
      <c r="A968" s="5" t="s">
        <v>12</v>
      </c>
      <c r="B968" s="2" t="s">
        <v>1304</v>
      </c>
      <c r="C968">
        <f t="shared" si="135"/>
        <v>2022</v>
      </c>
      <c r="D968" s="2" t="s">
        <v>14</v>
      </c>
      <c r="E968" s="3" t="s">
        <v>15</v>
      </c>
      <c r="F968" t="str">
        <f t="shared" si="136"/>
        <v>73</v>
      </c>
      <c r="G968" s="2" t="s">
        <v>1305</v>
      </c>
      <c r="H968" t="str">
        <f t="shared" si="137"/>
        <v xml:space="preserve">KWB-600F </v>
      </c>
      <c r="I968" t="str" cm="1">
        <f t="array" ref="I968">IFERROR(INDEX(_xlfn.TEXTSPLIT(E968," "),1), "")</f>
        <v>73239990</v>
      </c>
      <c r="J968" t="s">
        <v>2963</v>
      </c>
      <c r="K968" t="str" cm="1">
        <f t="array" ref="K968">IF(ISERROR(SEARCH("QTY:", G968)), IF(ISERROR(SEARCH("TOTAL ", G968)), Raw [1]Data!N968, TRIM(MID(G968, SEARCH("TOTAL ", G968)+6, SEARCH(" ", G968&amp;" ", SEARCH("TOTAL ", G968)+6) - SEARCH("TOTAL ", G968) - 6))), TRIM(MID(G968, SEARCH("QTY:", G968)+4, SEARCH(" ", G968, SEARCH("QTY:", G968)+4) - SEARCH("QTY:", G968) - 4)))</f>
        <v>31200</v>
      </c>
      <c r="M968" t="str">
        <f t="shared" si="138"/>
        <v>31200</v>
      </c>
      <c r="N968">
        <f t="shared" si="139"/>
        <v>0</v>
      </c>
      <c r="O968" t="e" cm="1">
        <f t="array" ref="O968">IF(ISERROR(SEARCH("USD ", G968)), Raw [1]Data!S968, TRIM(MID(G968, SEARCH("USD ", G968)+4, SEARCH(" ", G968&amp;" ", SEARCH("USD ", G968)+4) - SEARCH("USD ", G968) - 4)))</f>
        <v>#NAME?</v>
      </c>
      <c r="P968" t="e">
        <f t="shared" si="140"/>
        <v>#NAME?</v>
      </c>
      <c r="Q968" t="e" cm="1">
        <f t="array" ref="Q968">Raw [1]Data!P968</f>
        <v>#NAME?</v>
      </c>
      <c r="R968" t="e" cm="1">
        <f t="array" ref="R968">Raw [1]Data!Q968</f>
        <v>#NAME?</v>
      </c>
      <c r="S968" t="e" cm="1">
        <f t="array" ref="S968">Raw [1]Data!T968</f>
        <v>#NAME?</v>
      </c>
      <c r="T968" t="e">
        <f t="shared" si="141"/>
        <v>#NAME?</v>
      </c>
      <c r="U968" t="e">
        <f t="shared" si="142"/>
        <v>#NAME?</v>
      </c>
      <c r="V968" t="str">
        <f t="shared" si="143"/>
        <v>Other</v>
      </c>
    </row>
    <row r="969" spans="1:22">
      <c r="A969" s="5" t="s">
        <v>12</v>
      </c>
      <c r="B969" s="2" t="s">
        <v>1304</v>
      </c>
      <c r="C969">
        <f t="shared" si="135"/>
        <v>2022</v>
      </c>
      <c r="D969" s="2" t="s">
        <v>14</v>
      </c>
      <c r="E969" s="3" t="s">
        <v>15</v>
      </c>
      <c r="F969" t="str">
        <f t="shared" si="136"/>
        <v>73</v>
      </c>
      <c r="G969" s="2" t="s">
        <v>1306</v>
      </c>
      <c r="H969" t="str">
        <f t="shared" si="137"/>
        <v xml:space="preserve">KWP-1000B </v>
      </c>
      <c r="I969" t="str" cm="1">
        <f t="array" ref="I969">IFERROR(INDEX(_xlfn.TEXTSPLIT(E969," "),1), "")</f>
        <v>73239990</v>
      </c>
      <c r="J969" t="s">
        <v>2779</v>
      </c>
      <c r="K969" t="str" cm="1">
        <f t="array" ref="K969">IF(ISERROR(SEARCH("QTY:", G969)), IF(ISERROR(SEARCH("TOTAL ", G969)), Raw [1]Data!N969, TRIM(MID(G969, SEARCH("TOTAL ", G969)+6, SEARCH(" ", G969&amp;" ", SEARCH("TOTAL ", G969)+6) - SEARCH("TOTAL ", G969) - 6))), TRIM(MID(G969, SEARCH("QTY:", G969)+4, SEARCH(" ", G969, SEARCH("QTY:", G969)+4) - SEARCH("QTY:", G969) - 4)))</f>
        <v/>
      </c>
      <c r="M969" t="str">
        <f t="shared" si="138"/>
        <v/>
      </c>
      <c r="N969">
        <f t="shared" si="139"/>
        <v>0</v>
      </c>
      <c r="O969" t="str" cm="1">
        <f t="array" ref="O969">IF(ISERROR(SEARCH("USD ", G969)), Raw [1]Data!S969, TRIM(MID(G969, SEARCH("USD ", G969)+4, SEARCH(" ", G969&amp;" ", SEARCH("USD ", G969)+4) - SEARCH("USD ", G969) - 4)))</f>
        <v>1.64</v>
      </c>
      <c r="P969" t="e">
        <f t="shared" si="140"/>
        <v>#VALUE!</v>
      </c>
      <c r="Q969" t="e" cm="1">
        <f t="array" ref="Q969">Raw [1]Data!P969</f>
        <v>#NAME?</v>
      </c>
      <c r="R969" t="e" cm="1">
        <f t="array" ref="R969">Raw [1]Data!Q969</f>
        <v>#NAME?</v>
      </c>
      <c r="S969" t="e" cm="1">
        <f t="array" ref="S969">Raw [1]Data!T969</f>
        <v>#NAME?</v>
      </c>
      <c r="T969" t="e">
        <f t="shared" si="141"/>
        <v>#NAME?</v>
      </c>
      <c r="U969" t="e">
        <f t="shared" si="142"/>
        <v>#NAME?</v>
      </c>
      <c r="V969" t="str">
        <f t="shared" si="143"/>
        <v>Other</v>
      </c>
    </row>
    <row r="970" spans="1:22">
      <c r="A970" s="5" t="s">
        <v>12</v>
      </c>
      <c r="B970" s="2" t="s">
        <v>1307</v>
      </c>
      <c r="C970">
        <f t="shared" si="135"/>
        <v>2022</v>
      </c>
      <c r="D970" s="2" t="s">
        <v>14</v>
      </c>
      <c r="E970" s="3" t="s">
        <v>15</v>
      </c>
      <c r="F970" t="str">
        <f t="shared" si="136"/>
        <v>73</v>
      </c>
      <c r="G970" s="2" t="s">
        <v>1308</v>
      </c>
      <c r="H970" t="str">
        <f t="shared" si="137"/>
        <v xml:space="preserve">6581 </v>
      </c>
      <c r="I970" t="str" cm="1">
        <f t="array" ref="I970">IFERROR(INDEX(_xlfn.TEXTSPLIT(E970," "),1), "")</f>
        <v>73239990</v>
      </c>
      <c r="J970" t="s">
        <v>2835</v>
      </c>
      <c r="K970" t="str" cm="1">
        <f t="array" ref="K970">IF(ISERROR(SEARCH("QTY:", G970)), IF(ISERROR(SEARCH("TOTAL ", G970)), Raw [1]Data!N970, TRIM(MID(G970, SEARCH("TOTAL ", G970)+6, SEARCH(" ", G970&amp;" ", SEARCH("TOTAL ", G970)+6) - SEARCH("TOTAL ", G970) - 6))), TRIM(MID(G970, SEARCH("QTY:", G970)+4, SEARCH(" ", G970, SEARCH("QTY:", G970)+4) - SEARCH("QTY:", G970) - 4)))</f>
        <v>87720</v>
      </c>
      <c r="M970" t="str">
        <f t="shared" si="138"/>
        <v>87720</v>
      </c>
      <c r="N970">
        <f t="shared" si="139"/>
        <v>0</v>
      </c>
      <c r="O970" t="str" cm="1">
        <f t="array" ref="O970">IF(ISERROR(SEARCH("USD ", G970)), Raw [1]Data!S970, TRIM(MID(G970, SEARCH("USD ", G970)+4, SEARCH(" ", G970&amp;" ", SEARCH("USD ", G970)+4) - SEARCH("USD ", G970) - 4)))</f>
        <v>1.02</v>
      </c>
      <c r="P970">
        <f t="shared" si="140"/>
        <v>89474.400000000009</v>
      </c>
      <c r="Q970" t="e" cm="1">
        <f t="array" ref="Q970">Raw [1]Data!P970</f>
        <v>#NAME?</v>
      </c>
      <c r="R970" t="e" cm="1">
        <f t="array" ref="R970">Raw [1]Data!Q970</f>
        <v>#NAME?</v>
      </c>
      <c r="S970" t="e" cm="1">
        <f t="array" ref="S970">Raw [1]Data!T970</f>
        <v>#NAME?</v>
      </c>
      <c r="T970" t="e">
        <f t="shared" si="141"/>
        <v>#NAME?</v>
      </c>
      <c r="U970" t="e">
        <f t="shared" si="142"/>
        <v>#NAME?</v>
      </c>
      <c r="V970" t="str">
        <f t="shared" si="143"/>
        <v>Other</v>
      </c>
    </row>
    <row r="971" spans="1:22">
      <c r="A971" s="5" t="s">
        <v>12</v>
      </c>
      <c r="B971" s="2" t="s">
        <v>1307</v>
      </c>
      <c r="C971">
        <f t="shared" si="135"/>
        <v>2022</v>
      </c>
      <c r="D971" s="2" t="s">
        <v>14</v>
      </c>
      <c r="E971" s="3" t="s">
        <v>15</v>
      </c>
      <c r="F971" t="str">
        <f t="shared" si="136"/>
        <v>73</v>
      </c>
      <c r="G971" s="2" t="s">
        <v>1309</v>
      </c>
      <c r="H971" t="str">
        <f t="shared" si="137"/>
        <v xml:space="preserve">8504 </v>
      </c>
      <c r="I971" t="str" cm="1">
        <f t="array" ref="I971">IFERROR(INDEX(_xlfn.TEXTSPLIT(E971," "),1), "")</f>
        <v>73239990</v>
      </c>
      <c r="J971" t="s">
        <v>2835</v>
      </c>
      <c r="K971" t="e" cm="1">
        <f t="array" ref="K971">IF(ISERROR(SEARCH("QTY:", G971)), IF(ISERROR(SEARCH("TOTAL ", G971)), Raw [1]Data!N971, TRIM(MID(G971, SEARCH("TOTAL ", G971)+6, SEARCH(" ", G971&amp;" ", SEARCH("TOTAL ", G971)+6) - SEARCH("TOTAL ", G971) - 6))), TRIM(MID(G971, SEARCH("QTY:", G971)+4, SEARCH(" ", G971, SEARCH("QTY:", G971)+4) - SEARCH("QTY:", G971) - 4)))</f>
        <v>#NAME?</v>
      </c>
      <c r="M971" t="e">
        <f t="shared" si="138"/>
        <v>#NAME?</v>
      </c>
      <c r="N971">
        <f t="shared" si="139"/>
        <v>0</v>
      </c>
      <c r="O971" t="str" cm="1">
        <f t="array" ref="O971">IF(ISERROR(SEARCH("USD ", G971)), Raw [1]Data!S971, TRIM(MID(G971, SEARCH("USD ", G971)+4, SEARCH(" ", G971&amp;" ", SEARCH("USD ", G971)+4) - SEARCH("USD ", G971) - 4)))</f>
        <v>2.75</v>
      </c>
      <c r="P971" t="e">
        <f t="shared" si="140"/>
        <v>#NAME?</v>
      </c>
      <c r="Q971" t="e" cm="1">
        <f t="array" ref="Q971">Raw [1]Data!P971</f>
        <v>#NAME?</v>
      </c>
      <c r="R971" t="e" cm="1">
        <f t="array" ref="R971">Raw [1]Data!Q971</f>
        <v>#NAME?</v>
      </c>
      <c r="S971" t="e" cm="1">
        <f t="array" ref="S971">Raw [1]Data!T971</f>
        <v>#NAME?</v>
      </c>
      <c r="T971" t="e">
        <f t="shared" si="141"/>
        <v>#NAME?</v>
      </c>
      <c r="U971" t="e">
        <f t="shared" si="142"/>
        <v>#NAME?</v>
      </c>
      <c r="V971" t="str">
        <f t="shared" si="143"/>
        <v>Other</v>
      </c>
    </row>
    <row r="972" spans="1:22">
      <c r="A972" s="5" t="s">
        <v>12</v>
      </c>
      <c r="B972" s="2" t="s">
        <v>1307</v>
      </c>
      <c r="C972">
        <f t="shared" si="135"/>
        <v>2022</v>
      </c>
      <c r="D972" s="2" t="s">
        <v>14</v>
      </c>
      <c r="E972" s="3" t="s">
        <v>15</v>
      </c>
      <c r="F972" t="str">
        <f t="shared" si="136"/>
        <v>73</v>
      </c>
      <c r="G972" s="2" t="s">
        <v>1310</v>
      </c>
      <c r="H972" t="str">
        <f t="shared" si="137"/>
        <v xml:space="preserve">6862 </v>
      </c>
      <c r="I972" t="str" cm="1">
        <f t="array" ref="I972">IFERROR(INDEX(_xlfn.TEXTSPLIT(E972," "),1), "")</f>
        <v>73239990</v>
      </c>
      <c r="J972" t="s">
        <v>2835</v>
      </c>
      <c r="K972" t="str" cm="1">
        <f t="array" ref="K972">IF(ISERROR(SEARCH("QTY:", G972)), IF(ISERROR(SEARCH("TOTAL ", G972)), Raw [1]Data!N972, TRIM(MID(G972, SEARCH("TOTAL ", G972)+6, SEARCH(" ", G972&amp;" ", SEARCH("TOTAL ", G972)+6) - SEARCH("TOTAL ", G972) - 6))), TRIM(MID(G972, SEARCH("QTY:", G972)+4, SEARCH(" ", G972, SEARCH("QTY:", G972)+4) - SEARCH("QTY:", G972) - 4)))</f>
        <v>22800</v>
      </c>
      <c r="M972" t="str">
        <f t="shared" si="138"/>
        <v>22800</v>
      </c>
      <c r="N972">
        <f t="shared" si="139"/>
        <v>0</v>
      </c>
      <c r="O972" t="e" cm="1">
        <f t="array" ref="O972">IF(ISERROR(SEARCH("USD ", G972)), Raw [1]Data!S972, TRIM(MID(G972, SEARCH("USD ", G972)+4, SEARCH(" ", G972&amp;" ", SEARCH("USD ", G972)+4) - SEARCH("USD ", G972) - 4)))</f>
        <v>#NAME?</v>
      </c>
      <c r="P972" t="e">
        <f t="shared" si="140"/>
        <v>#NAME?</v>
      </c>
      <c r="Q972" t="e" cm="1">
        <f t="array" ref="Q972">Raw [1]Data!P972</f>
        <v>#NAME?</v>
      </c>
      <c r="R972" t="e" cm="1">
        <f t="array" ref="R972">Raw [1]Data!Q972</f>
        <v>#NAME?</v>
      </c>
      <c r="S972" t="e" cm="1">
        <f t="array" ref="S972">Raw [1]Data!T972</f>
        <v>#NAME?</v>
      </c>
      <c r="T972" t="e">
        <f t="shared" si="141"/>
        <v>#NAME?</v>
      </c>
      <c r="U972" t="e">
        <f t="shared" si="142"/>
        <v>#NAME?</v>
      </c>
      <c r="V972" t="str">
        <f t="shared" si="143"/>
        <v>Other</v>
      </c>
    </row>
    <row r="973" spans="1:22">
      <c r="A973" s="5" t="s">
        <v>12</v>
      </c>
      <c r="B973" s="2" t="s">
        <v>1307</v>
      </c>
      <c r="C973">
        <f t="shared" si="135"/>
        <v>2022</v>
      </c>
      <c r="D973" s="2" t="s">
        <v>14</v>
      </c>
      <c r="E973" s="3" t="s">
        <v>15</v>
      </c>
      <c r="F973" t="str">
        <f t="shared" si="136"/>
        <v>73</v>
      </c>
      <c r="G973" s="2" t="s">
        <v>1311</v>
      </c>
      <c r="H973" t="str">
        <f t="shared" si="137"/>
        <v xml:space="preserve">6856 </v>
      </c>
      <c r="I973" t="str" cm="1">
        <f t="array" ref="I973">IFERROR(INDEX(_xlfn.TEXTSPLIT(E973," "),1), "")</f>
        <v>73239990</v>
      </c>
      <c r="J973" t="s">
        <v>2835</v>
      </c>
      <c r="K973" t="str" cm="1">
        <f t="array" ref="K973">IF(ISERROR(SEARCH("QTY:", G973)), IF(ISERROR(SEARCH("TOTAL ", G973)), Raw [1]Data!N973, TRIM(MID(G973, SEARCH("TOTAL ", G973)+6, SEARCH(" ", G973&amp;" ", SEARCH("TOTAL ", G973)+6) - SEARCH("TOTAL ", G973) - 6))), TRIM(MID(G973, SEARCH("QTY:", G973)+4, SEARCH(" ", G973, SEARCH("QTY:", G973)+4) - SEARCH("QTY:", G973) - 4)))</f>
        <v>60960</v>
      </c>
      <c r="M973" t="str">
        <f t="shared" si="138"/>
        <v>60960</v>
      </c>
      <c r="N973">
        <f t="shared" si="139"/>
        <v>0</v>
      </c>
      <c r="O973" t="str" cm="1">
        <f t="array" ref="O973">IF(ISERROR(SEARCH("USD ", G973)), Raw [1]Data!S973, TRIM(MID(G973, SEARCH("USD ", G973)+4, SEARCH(" ", G973&amp;" ", SEARCH("USD ", G973)+4) - SEARCH("USD ", G973) - 4)))</f>
        <v>0.66</v>
      </c>
      <c r="P973">
        <f t="shared" si="140"/>
        <v>40233.599999999999</v>
      </c>
      <c r="Q973" t="e" cm="1">
        <f t="array" ref="Q973">Raw [1]Data!P973</f>
        <v>#NAME?</v>
      </c>
      <c r="R973" t="e" cm="1">
        <f t="array" ref="R973">Raw [1]Data!Q973</f>
        <v>#NAME?</v>
      </c>
      <c r="S973" t="e" cm="1">
        <f t="array" ref="S973">Raw [1]Data!T973</f>
        <v>#NAME?</v>
      </c>
      <c r="T973" t="e">
        <f t="shared" si="141"/>
        <v>#NAME?</v>
      </c>
      <c r="U973" t="e">
        <f t="shared" si="142"/>
        <v>#NAME?</v>
      </c>
      <c r="V973" t="str">
        <f t="shared" si="143"/>
        <v>Other</v>
      </c>
    </row>
    <row r="974" spans="1:22">
      <c r="A974" s="5" t="s">
        <v>12</v>
      </c>
      <c r="B974" s="2" t="s">
        <v>1307</v>
      </c>
      <c r="C974">
        <f t="shared" si="135"/>
        <v>2022</v>
      </c>
      <c r="D974" s="2" t="s">
        <v>14</v>
      </c>
      <c r="E974" s="3" t="s">
        <v>15</v>
      </c>
      <c r="F974" t="str">
        <f t="shared" si="136"/>
        <v>73</v>
      </c>
      <c r="G974" s="2" t="s">
        <v>1312</v>
      </c>
      <c r="H974" t="str">
        <f t="shared" si="137"/>
        <v xml:space="preserve">6527 </v>
      </c>
      <c r="I974" t="str" cm="1">
        <f t="array" ref="I974">IFERROR(INDEX(_xlfn.TEXTSPLIT(E974," "),1), "")</f>
        <v>73239990</v>
      </c>
      <c r="J974" t="s">
        <v>2835</v>
      </c>
      <c r="K974" t="e" cm="1">
        <f t="array" ref="K974">IF(ISERROR(SEARCH("QTY:", G974)), IF(ISERROR(SEARCH("TOTAL ", G974)), Raw [1]Data!N974, TRIM(MID(G974, SEARCH("TOTAL ", G974)+6, SEARCH(" ", G974&amp;" ", SEARCH("TOTAL ", G974)+6) - SEARCH("TOTAL ", G974) - 6))), TRIM(MID(G974, SEARCH("QTY:", G974)+4, SEARCH(" ", G974, SEARCH("QTY:", G974)+4) - SEARCH("QTY:", G974) - 4)))</f>
        <v>#NAME?</v>
      </c>
      <c r="M974" t="e">
        <f t="shared" si="138"/>
        <v>#NAME?</v>
      </c>
      <c r="N974">
        <f t="shared" si="139"/>
        <v>0</v>
      </c>
      <c r="O974" t="str" cm="1">
        <f t="array" ref="O974">IF(ISERROR(SEARCH("USD ", G974)), Raw [1]Data!S974, TRIM(MID(G974, SEARCH("USD ", G974)+4, SEARCH(" ", G974&amp;" ", SEARCH("USD ", G974)+4) - SEARCH("USD ", G974) - 4)))</f>
        <v>2.06</v>
      </c>
      <c r="P974" t="e">
        <f t="shared" si="140"/>
        <v>#NAME?</v>
      </c>
      <c r="Q974" t="e" cm="1">
        <f t="array" ref="Q974">Raw [1]Data!P974</f>
        <v>#NAME?</v>
      </c>
      <c r="R974" t="e" cm="1">
        <f t="array" ref="R974">Raw [1]Data!Q974</f>
        <v>#NAME?</v>
      </c>
      <c r="S974" t="e" cm="1">
        <f t="array" ref="S974">Raw [1]Data!T974</f>
        <v>#NAME?</v>
      </c>
      <c r="T974" t="e">
        <f t="shared" si="141"/>
        <v>#NAME?</v>
      </c>
      <c r="U974" t="e">
        <f t="shared" si="142"/>
        <v>#NAME?</v>
      </c>
      <c r="V974" t="str">
        <f t="shared" si="143"/>
        <v>Other</v>
      </c>
    </row>
    <row r="975" spans="1:22">
      <c r="A975" s="5" t="s">
        <v>12</v>
      </c>
      <c r="B975" s="2" t="s">
        <v>1313</v>
      </c>
      <c r="C975">
        <f t="shared" si="135"/>
        <v>2022</v>
      </c>
      <c r="D975" s="2" t="s">
        <v>14</v>
      </c>
      <c r="E975" s="3" t="s">
        <v>15</v>
      </c>
      <c r="F975" t="str">
        <f t="shared" si="136"/>
        <v>73</v>
      </c>
      <c r="G975" s="2" t="s">
        <v>1314</v>
      </c>
      <c r="H975" t="str">
        <f t="shared" si="137"/>
        <v xml:space="preserve">NP-55 </v>
      </c>
      <c r="I975" t="str" cm="1">
        <f t="array" ref="I975">IFERROR(INDEX(_xlfn.TEXTSPLIT(E975," "),1), "")</f>
        <v>73239990</v>
      </c>
      <c r="J975" t="s">
        <v>2964</v>
      </c>
      <c r="K975" t="str" cm="1">
        <f t="array" ref="K975">IF(ISERROR(SEARCH("QTY:", G975)), IF(ISERROR(SEARCH("TOTAL ", G975)), Raw [1]Data!N975, TRIM(MID(G975, SEARCH("TOTAL ", G975)+6, SEARCH(" ", G975&amp;" ", SEARCH("TOTAL ", G975)+6) - SEARCH("TOTAL ", G975) - 6))), TRIM(MID(G975, SEARCH("QTY:", G975)+4, SEARCH(" ", G975, SEARCH("QTY:", G975)+4) - SEARCH("QTY:", G975) - 4)))</f>
        <v>122400</v>
      </c>
      <c r="M975" t="str">
        <f t="shared" si="138"/>
        <v>122400</v>
      </c>
      <c r="N975">
        <f t="shared" si="139"/>
        <v>0</v>
      </c>
      <c r="O975" t="str" cm="1">
        <f t="array" ref="O975">IF(ISERROR(SEARCH("USD ", G975)), Raw [1]Data!S975, TRIM(MID(G975, SEARCH("USD ", G975)+4, SEARCH(" ", G975&amp;" ", SEARCH("USD ", G975)+4) - SEARCH("USD ", G975) - 4)))</f>
        <v>0.3285</v>
      </c>
      <c r="P975">
        <f t="shared" si="140"/>
        <v>40208.400000000001</v>
      </c>
      <c r="Q975" t="e" cm="1">
        <f t="array" ref="Q975">Raw [1]Data!P975</f>
        <v>#NAME?</v>
      </c>
      <c r="R975" t="e" cm="1">
        <f t="array" ref="R975">Raw [1]Data!Q975</f>
        <v>#NAME?</v>
      </c>
      <c r="S975" t="e" cm="1">
        <f t="array" ref="S975">Raw [1]Data!T975</f>
        <v>#NAME?</v>
      </c>
      <c r="T975" t="e">
        <f t="shared" si="141"/>
        <v>#NAME?</v>
      </c>
      <c r="U975" t="e">
        <f t="shared" si="142"/>
        <v>#NAME?</v>
      </c>
      <c r="V975" t="str">
        <f t="shared" si="143"/>
        <v>Other</v>
      </c>
    </row>
    <row r="976" spans="1:22">
      <c r="A976" s="5" t="s">
        <v>12</v>
      </c>
      <c r="B976" s="2" t="s">
        <v>1313</v>
      </c>
      <c r="C976">
        <f t="shared" si="135"/>
        <v>2022</v>
      </c>
      <c r="D976" s="2" t="s">
        <v>14</v>
      </c>
      <c r="E976" s="3" t="s">
        <v>15</v>
      </c>
      <c r="F976" t="str">
        <f t="shared" si="136"/>
        <v>73</v>
      </c>
      <c r="G976" s="2" t="s">
        <v>1315</v>
      </c>
      <c r="H976" t="str">
        <f t="shared" si="137"/>
        <v xml:space="preserve">NP-19 </v>
      </c>
      <c r="I976" t="str" cm="1">
        <f t="array" ref="I976">IFERROR(INDEX(_xlfn.TEXTSPLIT(E976," "),1), "")</f>
        <v>73239990</v>
      </c>
      <c r="J976" t="s">
        <v>2965</v>
      </c>
      <c r="K976" t="str" cm="1">
        <f t="array" ref="K976">IF(ISERROR(SEARCH("QTY:", G976)), IF(ISERROR(SEARCH("TOTAL ", G976)), Raw [1]Data!N976, TRIM(MID(G976, SEARCH("TOTAL ", G976)+6, SEARCH(" ", G976&amp;" ", SEARCH("TOTAL ", G976)+6) - SEARCH("TOTAL ", G976) - 6))), TRIM(MID(G976, SEARCH("QTY:", G976)+4, SEARCH(" ", G976, SEARCH("QTY:", G976)+4) - SEARCH("QTY:", G976) - 4)))</f>
        <v>12624</v>
      </c>
      <c r="M976" t="str">
        <f t="shared" si="138"/>
        <v>12624</v>
      </c>
      <c r="N976">
        <f t="shared" si="139"/>
        <v>0</v>
      </c>
      <c r="O976" t="str" cm="1">
        <f t="array" ref="O976">IF(ISERROR(SEARCH("USD ", G976)), Raw [1]Data!S976, TRIM(MID(G976, SEARCH("USD ", G976)+4, SEARCH(" ", G976&amp;" ", SEARCH("USD ", G976)+4) - SEARCH("USD ", G976) - 4)))</f>
        <v>0.5210</v>
      </c>
      <c r="P976">
        <f t="shared" si="140"/>
        <v>6577.1040000000003</v>
      </c>
      <c r="Q976" t="e" cm="1">
        <f t="array" ref="Q976">Raw [1]Data!P976</f>
        <v>#NAME?</v>
      </c>
      <c r="R976" t="e" cm="1">
        <f t="array" ref="R976">Raw [1]Data!Q976</f>
        <v>#NAME?</v>
      </c>
      <c r="S976" t="e" cm="1">
        <f t="array" ref="S976">Raw [1]Data!T976</f>
        <v>#NAME?</v>
      </c>
      <c r="T976" t="e">
        <f t="shared" si="141"/>
        <v>#NAME?</v>
      </c>
      <c r="U976" t="e">
        <f t="shared" si="142"/>
        <v>#NAME?</v>
      </c>
      <c r="V976" t="str">
        <f t="shared" si="143"/>
        <v>Other</v>
      </c>
    </row>
    <row r="977" spans="1:22">
      <c r="A977" s="5" t="s">
        <v>12</v>
      </c>
      <c r="B977" s="2" t="s">
        <v>1313</v>
      </c>
      <c r="C977">
        <f t="shared" si="135"/>
        <v>2022</v>
      </c>
      <c r="D977" s="2" t="s">
        <v>14</v>
      </c>
      <c r="E977" s="3" t="s">
        <v>15</v>
      </c>
      <c r="F977" t="str">
        <f t="shared" si="136"/>
        <v>73</v>
      </c>
      <c r="G977" s="2" t="s">
        <v>1316</v>
      </c>
      <c r="H977" t="str">
        <f t="shared" si="137"/>
        <v xml:space="preserve">SB-12 </v>
      </c>
      <c r="I977" t="str" cm="1">
        <f t="array" ref="I977">IFERROR(INDEX(_xlfn.TEXTSPLIT(E977," "),1), "")</f>
        <v>73239990</v>
      </c>
      <c r="J977" t="s">
        <v>2835</v>
      </c>
      <c r="K977" t="str" cm="1">
        <f t="array" ref="K977">IF(ISERROR(SEARCH("QTY:", G977)), IF(ISERROR(SEARCH("TOTAL ", G977)), Raw [1]Data!N977, TRIM(MID(G977, SEARCH("TOTAL ", G977)+6, SEARCH(" ", G977&amp;" ", SEARCH("TOTAL ", G977)+6) - SEARCH("TOTAL ", G977) - 6))), TRIM(MID(G977, SEARCH("QTY:", G977)+4, SEARCH(" ", G977, SEARCH("QTY:", G977)+4) - SEARCH("QTY:", G977) - 4)))</f>
        <v>25200</v>
      </c>
      <c r="M977" t="str">
        <f t="shared" si="138"/>
        <v>25200</v>
      </c>
      <c r="N977">
        <f t="shared" si="139"/>
        <v>0</v>
      </c>
      <c r="O977" t="str" cm="1">
        <f t="array" ref="O977">IF(ISERROR(SEARCH("USD ", G977)), Raw [1]Data!S977, TRIM(MID(G977, SEARCH("USD ", G977)+4, SEARCH(" ", G977&amp;" ", SEARCH("USD ", G977)+4) - SEARCH("USD ", G977) - 4)))</f>
        <v>1.2240</v>
      </c>
      <c r="P977">
        <f t="shared" si="140"/>
        <v>30844.799999999999</v>
      </c>
      <c r="Q977" t="e" cm="1">
        <f t="array" ref="Q977">Raw [1]Data!P977</f>
        <v>#NAME?</v>
      </c>
      <c r="R977" t="e" cm="1">
        <f t="array" ref="R977">Raw [1]Data!Q977</f>
        <v>#NAME?</v>
      </c>
      <c r="S977" t="e" cm="1">
        <f t="array" ref="S977">Raw [1]Data!T977</f>
        <v>#NAME?</v>
      </c>
      <c r="T977" t="e">
        <f t="shared" si="141"/>
        <v>#NAME?</v>
      </c>
      <c r="U977" t="e">
        <f t="shared" si="142"/>
        <v>#NAME?</v>
      </c>
      <c r="V977" t="str">
        <f t="shared" si="143"/>
        <v>Other</v>
      </c>
    </row>
    <row r="978" spans="1:22">
      <c r="A978" s="5" t="s">
        <v>12</v>
      </c>
      <c r="B978" s="2" t="s">
        <v>1313</v>
      </c>
      <c r="C978">
        <f t="shared" si="135"/>
        <v>2022</v>
      </c>
      <c r="D978" s="2" t="s">
        <v>14</v>
      </c>
      <c r="E978" s="3" t="s">
        <v>15</v>
      </c>
      <c r="F978" t="str">
        <f t="shared" si="136"/>
        <v>73</v>
      </c>
      <c r="G978" s="2" t="s">
        <v>1317</v>
      </c>
      <c r="H978" t="str">
        <f t="shared" si="137"/>
        <v xml:space="preserve">DS-25 </v>
      </c>
      <c r="I978" t="str" cm="1">
        <f t="array" ref="I978">IFERROR(INDEX(_xlfn.TEXTSPLIT(E978," "),1), "")</f>
        <v>73239990</v>
      </c>
      <c r="J978" t="s">
        <v>2835</v>
      </c>
      <c r="K978" t="str" cm="1">
        <f t="array" ref="K978">IF(ISERROR(SEARCH("QTY:", G978)), IF(ISERROR(SEARCH("TOTAL ", G978)), Raw [1]Data!N978, TRIM(MID(G978, SEARCH("TOTAL ", G978)+6, SEARCH(" ", G978&amp;" ", SEARCH("TOTAL ", G978)+6) - SEARCH("TOTAL ", G978) - 6))), TRIM(MID(G978, SEARCH("QTY:", G978)+4, SEARCH(" ", G978, SEARCH("QTY:", G978)+4) - SEARCH("QTY:", G978) - 4)))</f>
        <v>100680</v>
      </c>
      <c r="M978" t="str">
        <f t="shared" si="138"/>
        <v>100680</v>
      </c>
      <c r="N978">
        <f t="shared" si="139"/>
        <v>0</v>
      </c>
      <c r="O978" t="e" cm="1">
        <f t="array" ref="O978">IF(ISERROR(SEARCH("USD ", G978)), Raw [1]Data!S978, TRIM(MID(G978, SEARCH("USD ", G978)+4, SEARCH(" ", G978&amp;" ", SEARCH("USD ", G978)+4) - SEARCH("USD ", G978) - 4)))</f>
        <v>#NAME?</v>
      </c>
      <c r="P978" t="e">
        <f t="shared" si="140"/>
        <v>#NAME?</v>
      </c>
      <c r="Q978" t="e" cm="1">
        <f t="array" ref="Q978">Raw [1]Data!P978</f>
        <v>#NAME?</v>
      </c>
      <c r="R978" t="e" cm="1">
        <f t="array" ref="R978">Raw [1]Data!Q978</f>
        <v>#NAME?</v>
      </c>
      <c r="S978" t="e" cm="1">
        <f t="array" ref="S978">Raw [1]Data!T978</f>
        <v>#NAME?</v>
      </c>
      <c r="T978" t="e">
        <f t="shared" si="141"/>
        <v>#NAME?</v>
      </c>
      <c r="U978" t="e">
        <f t="shared" si="142"/>
        <v>#NAME?</v>
      </c>
      <c r="V978" t="str">
        <f t="shared" si="143"/>
        <v>Other</v>
      </c>
    </row>
    <row r="979" spans="1:22">
      <c r="A979" s="5" t="s">
        <v>12</v>
      </c>
      <c r="B979" s="2" t="s">
        <v>1318</v>
      </c>
      <c r="C979">
        <f t="shared" si="135"/>
        <v>2022</v>
      </c>
      <c r="D979" s="2" t="s">
        <v>14</v>
      </c>
      <c r="E979" s="3" t="s">
        <v>15</v>
      </c>
      <c r="F979" t="str">
        <f t="shared" si="136"/>
        <v>73</v>
      </c>
      <c r="G979" s="2" t="s">
        <v>1319</v>
      </c>
      <c r="H979" t="str">
        <f t="shared" si="137"/>
        <v xml:space="preserve">AM-06 </v>
      </c>
      <c r="I979" t="str" cm="1">
        <f t="array" ref="I979">IFERROR(INDEX(_xlfn.TEXTSPLIT(E979," "),1), "")</f>
        <v>73239990</v>
      </c>
      <c r="J979" t="s">
        <v>2835</v>
      </c>
      <c r="K979" t="str" cm="1">
        <f t="array" ref="K979">IF(ISERROR(SEARCH("QTY:", G979)), IF(ISERROR(SEARCH("TOTAL ", G979)), Raw [1]Data!N979, TRIM(MID(G979, SEARCH("TOTAL ", G979)+6, SEARCH(" ", G979&amp;" ", SEARCH("TOTAL ", G979)+6) - SEARCH("TOTAL ", G979) - 6))), TRIM(MID(G979, SEARCH("QTY:", G979)+4, SEARCH(" ", G979, SEARCH("QTY:", G979)+4) - SEARCH("QTY:", G979) - 4)))</f>
        <v>29016</v>
      </c>
      <c r="M979" t="str">
        <f t="shared" si="138"/>
        <v>29016</v>
      </c>
      <c r="N979">
        <f t="shared" si="139"/>
        <v>0</v>
      </c>
      <c r="O979" t="str" cm="1">
        <f t="array" ref="O979">IF(ISERROR(SEARCH("USD ", G979)), Raw [1]Data!S979, TRIM(MID(G979, SEARCH("USD ", G979)+4, SEARCH(" ", G979&amp;" ", SEARCH("USD ", G979)+4) - SEARCH("USD ", G979) - 4)))</f>
        <v>1.14</v>
      </c>
      <c r="P979">
        <f t="shared" si="140"/>
        <v>33078.239999999998</v>
      </c>
      <c r="Q979" t="e" cm="1">
        <f t="array" ref="Q979">Raw [1]Data!P979</f>
        <v>#NAME?</v>
      </c>
      <c r="R979" t="e" cm="1">
        <f t="array" ref="R979">Raw [1]Data!Q979</f>
        <v>#NAME?</v>
      </c>
      <c r="S979" t="e" cm="1">
        <f t="array" ref="S979">Raw [1]Data!T979</f>
        <v>#NAME?</v>
      </c>
      <c r="T979" t="e">
        <f t="shared" si="141"/>
        <v>#NAME?</v>
      </c>
      <c r="U979" t="e">
        <f t="shared" si="142"/>
        <v>#NAME?</v>
      </c>
      <c r="V979" t="str">
        <f t="shared" si="143"/>
        <v>Other</v>
      </c>
    </row>
    <row r="980" spans="1:22">
      <c r="A980" s="5" t="s">
        <v>12</v>
      </c>
      <c r="B980" s="2" t="s">
        <v>1318</v>
      </c>
      <c r="C980">
        <f t="shared" si="135"/>
        <v>2022</v>
      </c>
      <c r="D980" s="2" t="s">
        <v>14</v>
      </c>
      <c r="E980" s="3" t="s">
        <v>15</v>
      </c>
      <c r="F980" t="str">
        <f t="shared" si="136"/>
        <v>73</v>
      </c>
      <c r="G980" s="2" t="s">
        <v>1320</v>
      </c>
      <c r="H980" t="str">
        <f t="shared" si="137"/>
        <v xml:space="preserve">NP-21 </v>
      </c>
      <c r="I980" t="str" cm="1">
        <f t="array" ref="I980">IFERROR(INDEX(_xlfn.TEXTSPLIT(E980," "),1), "")</f>
        <v>73239990</v>
      </c>
      <c r="J980" t="s">
        <v>2966</v>
      </c>
      <c r="K980" t="str" cm="1">
        <f t="array" ref="K980">IF(ISERROR(SEARCH("QTY:", G980)), IF(ISERROR(SEARCH("TOTAL ", G980)), Raw [1]Data!N980, TRIM(MID(G980, SEARCH("TOTAL ", G980)+6, SEARCH(" ", G980&amp;" ", SEARCH("TOTAL ", G980)+6) - SEARCH("TOTAL ", G980) - 6))), TRIM(MID(G980, SEARCH("QTY:", G980)+4, SEARCH(" ", G980, SEARCH("QTY:", G980)+4) - SEARCH("QTY:", G980) - 4)))</f>
        <v>14976PCSUSD</v>
      </c>
      <c r="M980" t="str">
        <f t="shared" si="138"/>
        <v>14976PCSUSD</v>
      </c>
      <c r="N980">
        <f t="shared" si="139"/>
        <v>0</v>
      </c>
      <c r="O980" t="str" cm="1">
        <f t="array" ref="O980">IF(ISERROR(SEARCH("USD ", G980)), Raw [1]Data!S980, TRIM(MID(G980, SEARCH("USD ", G980)+4, SEARCH(" ", G980&amp;" ", SEARCH("USD ", G980)+4) - SEARCH("USD ", G980) - 4)))</f>
        <v>1.14PER</v>
      </c>
      <c r="P980" t="e">
        <f t="shared" si="140"/>
        <v>#VALUE!</v>
      </c>
      <c r="Q980" t="e" cm="1">
        <f t="array" ref="Q980">Raw [1]Data!P980</f>
        <v>#NAME?</v>
      </c>
      <c r="R980" t="e" cm="1">
        <f t="array" ref="R980">Raw [1]Data!Q980</f>
        <v>#NAME?</v>
      </c>
      <c r="S980" t="e" cm="1">
        <f t="array" ref="S980">Raw [1]Data!T980</f>
        <v>#NAME?</v>
      </c>
      <c r="T980" t="e">
        <f t="shared" si="141"/>
        <v>#NAME?</v>
      </c>
      <c r="U980" t="e">
        <f t="shared" si="142"/>
        <v>#NAME?</v>
      </c>
      <c r="V980" t="str">
        <f t="shared" si="143"/>
        <v>Other</v>
      </c>
    </row>
    <row r="981" spans="1:22">
      <c r="A981" s="5" t="s">
        <v>12</v>
      </c>
      <c r="B981" s="2" t="s">
        <v>1321</v>
      </c>
      <c r="C981">
        <f t="shared" si="135"/>
        <v>2022</v>
      </c>
      <c r="D981" s="2" t="s">
        <v>14</v>
      </c>
      <c r="E981" s="3" t="s">
        <v>15</v>
      </c>
      <c r="F981" t="str">
        <f t="shared" si="136"/>
        <v>73</v>
      </c>
      <c r="G981" s="2" t="s">
        <v>1322</v>
      </c>
      <c r="H981" t="str">
        <f t="shared" si="137"/>
        <v xml:space="preserve">8505 </v>
      </c>
      <c r="I981" t="str" cm="1">
        <f t="array" ref="I981">IFERROR(INDEX(_xlfn.TEXTSPLIT(E981," "),1), "")</f>
        <v>73239990</v>
      </c>
      <c r="J981" t="s">
        <v>2835</v>
      </c>
      <c r="K981" t="str" cm="1">
        <f t="array" ref="K981">IF(ISERROR(SEARCH("QTY:", G981)), IF(ISERROR(SEARCH("TOTAL ", G981)), Raw [1]Data!N981, TRIM(MID(G981, SEARCH("TOTAL ", G981)+6, SEARCH(" ", G981&amp;" ", SEARCH("TOTAL ", G981)+6) - SEARCH("TOTAL ", G981) - 6))), TRIM(MID(G981, SEARCH("QTY:", G981)+4, SEARCH(" ", G981, SEARCH("QTY:", G981)+4) - SEARCH("QTY:", G981) - 4)))</f>
        <v>16800</v>
      </c>
      <c r="M981" t="str">
        <f t="shared" si="138"/>
        <v>16800</v>
      </c>
      <c r="N981">
        <f t="shared" si="139"/>
        <v>0</v>
      </c>
      <c r="O981" t="str" cm="1">
        <f t="array" ref="O981">IF(ISERROR(SEARCH("USD ", G981)), Raw [1]Data!S981, TRIM(MID(G981, SEARCH("USD ", G981)+4, SEARCH(" ", G981&amp;" ", SEARCH("USD ", G981)+4) - SEARCH("USD ", G981) - 4)))</f>
        <v>3.75</v>
      </c>
      <c r="P981">
        <f t="shared" si="140"/>
        <v>63000</v>
      </c>
      <c r="Q981" t="e" cm="1">
        <f t="array" ref="Q981">Raw [1]Data!P981</f>
        <v>#NAME?</v>
      </c>
      <c r="R981" t="e" cm="1">
        <f t="array" ref="R981">Raw [1]Data!Q981</f>
        <v>#NAME?</v>
      </c>
      <c r="S981" t="e" cm="1">
        <f t="array" ref="S981">Raw [1]Data!T981</f>
        <v>#NAME?</v>
      </c>
      <c r="T981" t="e">
        <f t="shared" si="141"/>
        <v>#NAME?</v>
      </c>
      <c r="U981" t="e">
        <f t="shared" si="142"/>
        <v>#NAME?</v>
      </c>
      <c r="V981" t="str">
        <f t="shared" si="143"/>
        <v>Other</v>
      </c>
    </row>
    <row r="982" spans="1:22">
      <c r="A982" s="5" t="s">
        <v>12</v>
      </c>
      <c r="B982" s="2" t="s">
        <v>1321</v>
      </c>
      <c r="C982">
        <f t="shared" si="135"/>
        <v>2022</v>
      </c>
      <c r="D982" s="2" t="s">
        <v>14</v>
      </c>
      <c r="E982" s="3" t="s">
        <v>15</v>
      </c>
      <c r="F982" t="str">
        <f t="shared" si="136"/>
        <v>73</v>
      </c>
      <c r="G982" s="2" t="s">
        <v>1323</v>
      </c>
      <c r="H982" t="str">
        <f t="shared" si="137"/>
        <v xml:space="preserve">6527 </v>
      </c>
      <c r="I982" t="str" cm="1">
        <f t="array" ref="I982">IFERROR(INDEX(_xlfn.TEXTSPLIT(E982," "),1), "")</f>
        <v>73239990</v>
      </c>
      <c r="J982" t="s">
        <v>2835</v>
      </c>
      <c r="K982" t="str" cm="1">
        <f t="array" ref="K982">IF(ISERROR(SEARCH("QTY:", G982)), IF(ISERROR(SEARCH("TOTAL ", G982)), Raw [1]Data!N982, TRIM(MID(G982, SEARCH("TOTAL ", G982)+6, SEARCH(" ", G982&amp;" ", SEARCH("TOTAL ", G982)+6) - SEARCH("TOTAL ", G982) - 6))), TRIM(MID(G982, SEARCH("QTY:", G982)+4, SEARCH(" ", G982, SEARCH("QTY:", G982)+4) - SEARCH("QTY:", G982) - 4)))</f>
        <v>25044</v>
      </c>
      <c r="M982" t="str">
        <f t="shared" si="138"/>
        <v>25044</v>
      </c>
      <c r="N982">
        <f t="shared" si="139"/>
        <v>0</v>
      </c>
      <c r="O982" t="str" cm="1">
        <f t="array" ref="O982">IF(ISERROR(SEARCH("USD ", G982)), Raw [1]Data!S982, TRIM(MID(G982, SEARCH("USD ", G982)+4, SEARCH(" ", G982&amp;" ", SEARCH("USD ", G982)+4) - SEARCH("USD ", G982) - 4)))</f>
        <v>2.06</v>
      </c>
      <c r="P982">
        <f t="shared" si="140"/>
        <v>51590.64</v>
      </c>
      <c r="Q982" t="e" cm="1">
        <f t="array" ref="Q982">Raw [1]Data!P982</f>
        <v>#NAME?</v>
      </c>
      <c r="R982" t="e" cm="1">
        <f t="array" ref="R982">Raw [1]Data!Q982</f>
        <v>#NAME?</v>
      </c>
      <c r="S982" t="e" cm="1">
        <f t="array" ref="S982">Raw [1]Data!T982</f>
        <v>#NAME?</v>
      </c>
      <c r="T982" t="e">
        <f t="shared" si="141"/>
        <v>#NAME?</v>
      </c>
      <c r="U982" t="e">
        <f t="shared" si="142"/>
        <v>#NAME?</v>
      </c>
      <c r="V982" t="str">
        <f t="shared" si="143"/>
        <v>Other</v>
      </c>
    </row>
    <row r="983" spans="1:22">
      <c r="A983" s="5" t="s">
        <v>12</v>
      </c>
      <c r="B983" s="2" t="s">
        <v>1321</v>
      </c>
      <c r="C983">
        <f t="shared" si="135"/>
        <v>2022</v>
      </c>
      <c r="D983" s="2" t="s">
        <v>14</v>
      </c>
      <c r="E983" s="3" t="s">
        <v>15</v>
      </c>
      <c r="F983" t="str">
        <f t="shared" si="136"/>
        <v>73</v>
      </c>
      <c r="G983" s="2" t="s">
        <v>1324</v>
      </c>
      <c r="H983" t="str">
        <f t="shared" si="137"/>
        <v xml:space="preserve">6578 </v>
      </c>
      <c r="I983" t="str" cm="1">
        <f t="array" ref="I983">IFERROR(INDEX(_xlfn.TEXTSPLIT(E983," "),1), "")</f>
        <v>73239990</v>
      </c>
      <c r="J983" t="s">
        <v>2835</v>
      </c>
      <c r="K983" t="str" cm="1">
        <f t="array" ref="K983">IF(ISERROR(SEARCH("QTY:", G983)), IF(ISERROR(SEARCH("TOTAL ", G983)), Raw [1]Data!N983, TRIM(MID(G983, SEARCH("TOTAL ", G983)+6, SEARCH(" ", G983&amp;" ", SEARCH("TOTAL ", G983)+6) - SEARCH("TOTAL ", G983) - 6))), TRIM(MID(G983, SEARCH("QTY:", G983)+4, SEARCH(" ", G983, SEARCH("QTY:", G983)+4) - SEARCH("QTY:", G983) - 4)))</f>
        <v>37920</v>
      </c>
      <c r="M983" t="str">
        <f t="shared" si="138"/>
        <v>37920</v>
      </c>
      <c r="N983">
        <f t="shared" si="139"/>
        <v>0</v>
      </c>
      <c r="O983" t="e" cm="1">
        <f t="array" ref="O983">IF(ISERROR(SEARCH("USD ", G983)), Raw [1]Data!S983, TRIM(MID(G983, SEARCH("USD ", G983)+4, SEARCH(" ", G983&amp;" ", SEARCH("USD ", G983)+4) - SEARCH("USD ", G983) - 4)))</f>
        <v>#NAME?</v>
      </c>
      <c r="P983" t="e">
        <f t="shared" si="140"/>
        <v>#NAME?</v>
      </c>
      <c r="Q983" t="e" cm="1">
        <f t="array" ref="Q983">Raw [1]Data!P983</f>
        <v>#NAME?</v>
      </c>
      <c r="R983" t="e" cm="1">
        <f t="array" ref="R983">Raw [1]Data!Q983</f>
        <v>#NAME?</v>
      </c>
      <c r="S983" t="e" cm="1">
        <f t="array" ref="S983">Raw [1]Data!T983</f>
        <v>#NAME?</v>
      </c>
      <c r="T983" t="e">
        <f t="shared" si="141"/>
        <v>#NAME?</v>
      </c>
      <c r="U983" t="e">
        <f t="shared" si="142"/>
        <v>#NAME?</v>
      </c>
      <c r="V983" t="str">
        <f t="shared" si="143"/>
        <v>Other</v>
      </c>
    </row>
    <row r="984" spans="1:22">
      <c r="A984" s="5" t="s">
        <v>12</v>
      </c>
      <c r="B984" s="2" t="s">
        <v>1325</v>
      </c>
      <c r="C984">
        <f t="shared" si="135"/>
        <v>2022</v>
      </c>
      <c r="D984" s="2" t="s">
        <v>14</v>
      </c>
      <c r="E984" s="3" t="s">
        <v>15</v>
      </c>
      <c r="F984" t="str">
        <f t="shared" si="136"/>
        <v>73</v>
      </c>
      <c r="G984" s="2" t="s">
        <v>1326</v>
      </c>
      <c r="H984" t="str">
        <f t="shared" si="137"/>
        <v xml:space="preserve">STAINLESS </v>
      </c>
      <c r="I984" t="str" cm="1">
        <f t="array" ref="I984">IFERROR(INDEX(_xlfn.TEXTSPLIT(E984," "),1), "")</f>
        <v>73239990</v>
      </c>
      <c r="J984" t="s">
        <v>2781</v>
      </c>
      <c r="K984" t="e" cm="1">
        <f t="array" ref="K984">IF(ISERROR(SEARCH("QTY:", G984)), IF(ISERROR(SEARCH("TOTAL ", G984)), Raw [1]Data!N984, TRIM(MID(G984, SEARCH("TOTAL ", G984)+6, SEARCH(" ", G984&amp;" ", SEARCH("TOTAL ", G984)+6) - SEARCH("TOTAL ", G984) - 6))), TRIM(MID(G984, SEARCH("QTY:", G984)+4, SEARCH(" ", G984, SEARCH("QTY:", G984)+4) - SEARCH("QTY:", G984) - 4)))</f>
        <v>#NAME?</v>
      </c>
      <c r="M984" t="e">
        <f t="shared" si="138"/>
        <v>#NAME?</v>
      </c>
      <c r="N984">
        <f t="shared" si="139"/>
        <v>0</v>
      </c>
      <c r="O984" t="str" cm="1">
        <f t="array" ref="O984">IF(ISERROR(SEARCH("USD ", G984)), Raw [1]Data!S984, TRIM(MID(G984, SEARCH("USD ", G984)+4, SEARCH(" ", G984&amp;" ", SEARCH("USD ", G984)+4) - SEARCH("USD ", G984) - 4)))</f>
        <v>1.01</v>
      </c>
      <c r="P984" t="e">
        <f t="shared" si="140"/>
        <v>#NAME?</v>
      </c>
      <c r="Q984" t="e" cm="1">
        <f t="array" ref="Q984">Raw [1]Data!P984</f>
        <v>#NAME?</v>
      </c>
      <c r="R984" t="e" cm="1">
        <f t="array" ref="R984">Raw [1]Data!Q984</f>
        <v>#NAME?</v>
      </c>
      <c r="S984" t="e" cm="1">
        <f t="array" ref="S984">Raw [1]Data!T984</f>
        <v>#NAME?</v>
      </c>
      <c r="T984" t="e">
        <f t="shared" si="141"/>
        <v>#NAME?</v>
      </c>
      <c r="U984" t="e">
        <f t="shared" si="142"/>
        <v>#NAME?</v>
      </c>
      <c r="V984" t="str">
        <f t="shared" si="143"/>
        <v>Other</v>
      </c>
    </row>
    <row r="985" spans="1:22">
      <c r="A985" s="5" t="s">
        <v>12</v>
      </c>
      <c r="B985" s="2" t="s">
        <v>1325</v>
      </c>
      <c r="C985">
        <f t="shared" si="135"/>
        <v>2022</v>
      </c>
      <c r="D985" s="2" t="s">
        <v>14</v>
      </c>
      <c r="E985" s="3" t="s">
        <v>18</v>
      </c>
      <c r="F985" t="str">
        <f t="shared" si="136"/>
        <v>73</v>
      </c>
      <c r="G985" s="2" t="s">
        <v>1327</v>
      </c>
      <c r="H985" t="str">
        <f t="shared" si="137"/>
        <v xml:space="preserve">8001-2 </v>
      </c>
      <c r="I985" t="str" cm="1">
        <f t="array" ref="I985">IFERROR(INDEX(_xlfn.TEXTSPLIT(E985," "),1), "")</f>
        <v>73231000</v>
      </c>
      <c r="J985" t="s">
        <v>2854</v>
      </c>
      <c r="K985" t="e" cm="1">
        <f t="array" ref="K985">IF(ISERROR(SEARCH("QTY:", G985)), IF(ISERROR(SEARCH("TOTAL ", G985)), Raw [1]Data!N985, TRIM(MID(G985, SEARCH("TOTAL ", G985)+6, SEARCH(" ", G985&amp;" ", SEARCH("TOTAL ", G985)+6) - SEARCH("TOTAL ", G985) - 6))), TRIM(MID(G985, SEARCH("QTY:", G985)+4, SEARCH(" ", G985, SEARCH("QTY:", G985)+4) - SEARCH("QTY:", G985) - 4)))</f>
        <v>#NAME?</v>
      </c>
      <c r="M985" t="e">
        <f t="shared" si="138"/>
        <v>#NAME?</v>
      </c>
      <c r="N985">
        <f t="shared" si="139"/>
        <v>0</v>
      </c>
      <c r="O985" t="str" cm="1">
        <f t="array" ref="O985">IF(ISERROR(SEARCH("USD ", G985)), Raw [1]Data!S985, TRIM(MID(G985, SEARCH("USD ", G985)+4, SEARCH(" ", G985&amp;" ", SEARCH("USD ", G985)+4) - SEARCH("USD ", G985) - 4)))</f>
        <v>0.168</v>
      </c>
      <c r="P985" t="e">
        <f t="shared" si="140"/>
        <v>#NAME?</v>
      </c>
      <c r="Q985" t="e" cm="1">
        <f t="array" ref="Q985">Raw [1]Data!P985</f>
        <v>#NAME?</v>
      </c>
      <c r="R985" t="e" cm="1">
        <f t="array" ref="R985">Raw [1]Data!Q985</f>
        <v>#NAME?</v>
      </c>
      <c r="S985" t="e" cm="1">
        <f t="array" ref="S985">Raw [1]Data!T985</f>
        <v>#NAME?</v>
      </c>
      <c r="T985" t="e">
        <f t="shared" si="141"/>
        <v>#NAME?</v>
      </c>
      <c r="U985" t="e">
        <f t="shared" si="142"/>
        <v>#NAME?</v>
      </c>
      <c r="V985" t="str">
        <f t="shared" si="143"/>
        <v>Other</v>
      </c>
    </row>
    <row r="986" spans="1:22">
      <c r="A986" s="5" t="s">
        <v>12</v>
      </c>
      <c r="B986" s="2" t="s">
        <v>1325</v>
      </c>
      <c r="C986">
        <f t="shared" si="135"/>
        <v>2022</v>
      </c>
      <c r="D986" s="2" t="s">
        <v>14</v>
      </c>
      <c r="E986" s="3" t="s">
        <v>15</v>
      </c>
      <c r="F986" t="str">
        <f t="shared" si="136"/>
        <v>73</v>
      </c>
      <c r="G986" s="2" t="s">
        <v>1328</v>
      </c>
      <c r="H986" t="str">
        <f t="shared" si="137"/>
        <v xml:space="preserve">NP-21 </v>
      </c>
      <c r="I986" t="str" cm="1">
        <f t="array" ref="I986">IFERROR(INDEX(_xlfn.TEXTSPLIT(E986," "),1), "")</f>
        <v>73239990</v>
      </c>
      <c r="J986" t="s">
        <v>2779</v>
      </c>
      <c r="K986" t="str" cm="1">
        <f t="array" ref="K986">IF(ISERROR(SEARCH("QTY:", G986)), IF(ISERROR(SEARCH("TOTAL ", G986)), Raw [1]Data!N986, TRIM(MID(G986, SEARCH("TOTAL ", G986)+6, SEARCH(" ", G986&amp;" ", SEARCH("TOTAL ", G986)+6) - SEARCH("TOTAL ", G986) - 6))), TRIM(MID(G986, SEARCH("QTY:", G986)+4, SEARCH(" ", G986, SEARCH("QTY:", G986)+4) - SEARCH("QTY:", G986) - 4)))</f>
        <v/>
      </c>
      <c r="M986" t="str">
        <f t="shared" si="138"/>
        <v/>
      </c>
      <c r="N986">
        <f t="shared" si="139"/>
        <v>0</v>
      </c>
      <c r="O986" t="str" cm="1">
        <f t="array" ref="O986">IF(ISERROR(SEARCH("USD ", G986)), Raw [1]Data!S986, TRIM(MID(G986, SEARCH("USD ", G986)+4, SEARCH(" ", G986&amp;" ", SEARCH("USD ", G986)+4) - SEARCH("USD ", G986) - 4)))</f>
        <v>1.14</v>
      </c>
      <c r="P986" t="e">
        <f t="shared" si="140"/>
        <v>#VALUE!</v>
      </c>
      <c r="Q986" t="e" cm="1">
        <f t="array" ref="Q986">Raw [1]Data!P986</f>
        <v>#NAME?</v>
      </c>
      <c r="R986" t="e" cm="1">
        <f t="array" ref="R986">Raw [1]Data!Q986</f>
        <v>#NAME?</v>
      </c>
      <c r="S986" t="e" cm="1">
        <f t="array" ref="S986">Raw [1]Data!T986</f>
        <v>#NAME?</v>
      </c>
      <c r="T986" t="e">
        <f t="shared" si="141"/>
        <v>#NAME?</v>
      </c>
      <c r="U986" t="e">
        <f t="shared" si="142"/>
        <v>#NAME?</v>
      </c>
      <c r="V986" t="str">
        <f t="shared" si="143"/>
        <v>Other</v>
      </c>
    </row>
    <row r="987" spans="1:22">
      <c r="A987" s="5" t="s">
        <v>12</v>
      </c>
      <c r="B987" s="2" t="s">
        <v>1329</v>
      </c>
      <c r="C987">
        <f t="shared" si="135"/>
        <v>2022</v>
      </c>
      <c r="D987" s="2" t="s">
        <v>14</v>
      </c>
      <c r="E987" s="3" t="s">
        <v>18</v>
      </c>
      <c r="F987" t="str">
        <f t="shared" si="136"/>
        <v>73</v>
      </c>
      <c r="G987" s="2" t="s">
        <v>1330</v>
      </c>
      <c r="H987" t="str">
        <f t="shared" si="137"/>
        <v xml:space="preserve">SS410 </v>
      </c>
      <c r="I987" t="str" cm="1">
        <f t="array" ref="I987">IFERROR(INDEX(_xlfn.TEXTSPLIT(E987," "),1), "")</f>
        <v>73231000</v>
      </c>
      <c r="J987" t="s">
        <v>2854</v>
      </c>
      <c r="K987" t="e" cm="1">
        <f t="array" ref="K987">IF(ISERROR(SEARCH("QTY:", G987)), IF(ISERROR(SEARCH("TOTAL ", G987)), Raw [1]Data!N987, TRIM(MID(G987, SEARCH("TOTAL ", G987)+6, SEARCH(" ", G987&amp;" ", SEARCH("TOTAL ", G987)+6) - SEARCH("TOTAL ", G987) - 6))), TRIM(MID(G987, SEARCH("QTY:", G987)+4, SEARCH(" ", G987, SEARCH("QTY:", G987)+4) - SEARCH("QTY:", G987) - 4)))</f>
        <v>#NAME?</v>
      </c>
      <c r="M987" t="e">
        <f t="shared" si="138"/>
        <v>#NAME?</v>
      </c>
      <c r="N987">
        <f t="shared" si="139"/>
        <v>0</v>
      </c>
      <c r="O987" t="str" cm="1">
        <f t="array" ref="O987">IF(ISERROR(SEARCH("USD ", G987)), Raw [1]Data!S987, TRIM(MID(G987, SEARCH("USD ", G987)+4, SEARCH(" ", G987&amp;" ", SEARCH("USD ", G987)+4) - SEARCH("USD ", G987) - 4)))</f>
        <v>0.195PER</v>
      </c>
      <c r="P987" t="e">
        <f t="shared" si="140"/>
        <v>#VALUE!</v>
      </c>
      <c r="Q987" t="e" cm="1">
        <f t="array" ref="Q987">Raw [1]Data!P987</f>
        <v>#NAME?</v>
      </c>
      <c r="R987" t="e" cm="1">
        <f t="array" ref="R987">Raw [1]Data!Q987</f>
        <v>#NAME?</v>
      </c>
      <c r="S987" t="e" cm="1">
        <f t="array" ref="S987">Raw [1]Data!T987</f>
        <v>#NAME?</v>
      </c>
      <c r="T987" t="e">
        <f t="shared" si="141"/>
        <v>#NAME?</v>
      </c>
      <c r="U987" t="e">
        <f t="shared" si="142"/>
        <v>#NAME?</v>
      </c>
      <c r="V987" t="str">
        <f t="shared" si="143"/>
        <v>Other</v>
      </c>
    </row>
    <row r="988" spans="1:22">
      <c r="A988" s="5" t="s">
        <v>12</v>
      </c>
      <c r="B988" s="2" t="s">
        <v>1331</v>
      </c>
      <c r="C988">
        <f t="shared" si="135"/>
        <v>2022</v>
      </c>
      <c r="D988" s="2" t="s">
        <v>14</v>
      </c>
      <c r="E988" s="3" t="s">
        <v>15</v>
      </c>
      <c r="F988" t="str">
        <f t="shared" si="136"/>
        <v>73</v>
      </c>
      <c r="G988" s="2" t="s">
        <v>1332</v>
      </c>
      <c r="H988" t="str">
        <f t="shared" si="137"/>
        <v xml:space="preserve">NP-20 </v>
      </c>
      <c r="I988" t="str" cm="1">
        <f t="array" ref="I988">IFERROR(INDEX(_xlfn.TEXTSPLIT(E988," "),1), "")</f>
        <v>73239990</v>
      </c>
      <c r="J988" t="s">
        <v>2967</v>
      </c>
      <c r="K988" t="str" cm="1">
        <f t="array" ref="K988">IF(ISERROR(SEARCH("QTY:", G988)), IF(ISERROR(SEARCH("TOTAL ", G988)), Raw [1]Data!N988, TRIM(MID(G988, SEARCH("TOTAL ", G988)+6, SEARCH(" ", G988&amp;" ", SEARCH("TOTAL ", G988)+6) - SEARCH("TOTAL ", G988) - 6))), TRIM(MID(G988, SEARCH("QTY:", G988)+4, SEARCH(" ", G988, SEARCH("QTY:", G988)+4) - SEARCH("QTY:", G988) - 4)))</f>
        <v>32904</v>
      </c>
      <c r="M988" t="str">
        <f t="shared" si="138"/>
        <v>32904</v>
      </c>
      <c r="N988">
        <f t="shared" si="139"/>
        <v>0</v>
      </c>
      <c r="O988" t="str" cm="1">
        <f t="array" ref="O988">IF(ISERROR(SEARCH("USD ", G988)), Raw [1]Data!S988, TRIM(MID(G988, SEARCH("USD ", G988)+4, SEARCH(" ", G988&amp;" ", SEARCH("USD ", G988)+4) - SEARCH("USD ", G988) - 4)))</f>
        <v>1.113</v>
      </c>
      <c r="P988">
        <f t="shared" si="140"/>
        <v>36622.152000000002</v>
      </c>
      <c r="Q988" t="e" cm="1">
        <f t="array" ref="Q988">Raw [1]Data!P988</f>
        <v>#NAME?</v>
      </c>
      <c r="R988" t="e" cm="1">
        <f t="array" ref="R988">Raw [1]Data!Q988</f>
        <v>#NAME?</v>
      </c>
      <c r="S988" t="e" cm="1">
        <f t="array" ref="S988">Raw [1]Data!T988</f>
        <v>#NAME?</v>
      </c>
      <c r="T988" t="e">
        <f t="shared" si="141"/>
        <v>#NAME?</v>
      </c>
      <c r="U988" t="e">
        <f t="shared" si="142"/>
        <v>#NAME?</v>
      </c>
      <c r="V988" t="str">
        <f t="shared" si="143"/>
        <v>Other</v>
      </c>
    </row>
    <row r="989" spans="1:22">
      <c r="A989" s="5" t="s">
        <v>12</v>
      </c>
      <c r="B989" s="2" t="s">
        <v>1331</v>
      </c>
      <c r="C989">
        <f t="shared" si="135"/>
        <v>2022</v>
      </c>
      <c r="D989" s="2" t="s">
        <v>14</v>
      </c>
      <c r="E989" s="3" t="s">
        <v>15</v>
      </c>
      <c r="F989" t="str">
        <f t="shared" si="136"/>
        <v>73</v>
      </c>
      <c r="G989" s="2" t="s">
        <v>1333</v>
      </c>
      <c r="H989" t="str">
        <f t="shared" si="137"/>
        <v xml:space="preserve">NP-21 </v>
      </c>
      <c r="I989" t="str" cm="1">
        <f t="array" ref="I989">IFERROR(INDEX(_xlfn.TEXTSPLIT(E989," "),1), "")</f>
        <v>73239990</v>
      </c>
      <c r="J989" t="s">
        <v>2968</v>
      </c>
      <c r="K989" t="str" cm="1">
        <f t="array" ref="K989">IF(ISERROR(SEARCH("QTY:", G989)), IF(ISERROR(SEARCH("TOTAL ", G989)), Raw [1]Data!N989, TRIM(MID(G989, SEARCH("TOTAL ", G989)+6, SEARCH(" ", G989&amp;" ", SEARCH("TOTAL ", G989)+6) - SEARCH("TOTAL ", G989) - 6))), TRIM(MID(G989, SEARCH("QTY:", G989)+4, SEARCH(" ", G989, SEARCH("QTY:", G989)+4) - SEARCH("QTY:", G989) - 4)))</f>
        <v>8532</v>
      </c>
      <c r="M989" t="str">
        <f t="shared" si="138"/>
        <v>8532</v>
      </c>
      <c r="N989">
        <f t="shared" si="139"/>
        <v>0</v>
      </c>
      <c r="O989" t="str" cm="1">
        <f t="array" ref="O989">IF(ISERROR(SEARCH("USD ", G989)), Raw [1]Data!S989, TRIM(MID(G989, SEARCH("USD ", G989)+4, SEARCH(" ", G989&amp;" ", SEARCH("USD ", G989)+4) - SEARCH("USD ", G989) - 4)))</f>
        <v>1.140</v>
      </c>
      <c r="P989">
        <f t="shared" si="140"/>
        <v>9726.48</v>
      </c>
      <c r="Q989" t="e" cm="1">
        <f t="array" ref="Q989">Raw [1]Data!P989</f>
        <v>#NAME?</v>
      </c>
      <c r="R989" t="e" cm="1">
        <f t="array" ref="R989">Raw [1]Data!Q989</f>
        <v>#NAME?</v>
      </c>
      <c r="S989" t="e" cm="1">
        <f t="array" ref="S989">Raw [1]Data!T989</f>
        <v>#NAME?</v>
      </c>
      <c r="T989" t="e">
        <f t="shared" si="141"/>
        <v>#NAME?</v>
      </c>
      <c r="U989" t="e">
        <f t="shared" si="142"/>
        <v>#NAME?</v>
      </c>
      <c r="V989" t="str">
        <f t="shared" si="143"/>
        <v>Other</v>
      </c>
    </row>
    <row r="990" spans="1:22">
      <c r="A990" s="5" t="s">
        <v>12</v>
      </c>
      <c r="B990" s="2" t="s">
        <v>1334</v>
      </c>
      <c r="C990">
        <f t="shared" si="135"/>
        <v>2022</v>
      </c>
      <c r="D990" s="2" t="s">
        <v>14</v>
      </c>
      <c r="E990" s="3" t="s">
        <v>15</v>
      </c>
      <c r="F990" t="str">
        <f t="shared" si="136"/>
        <v>73</v>
      </c>
      <c r="G990" s="2" t="s">
        <v>1335</v>
      </c>
      <c r="H990" t="str">
        <f t="shared" si="137"/>
        <v xml:space="preserve">NP-21 </v>
      </c>
      <c r="I990" t="str" cm="1">
        <f t="array" ref="I990">IFERROR(INDEX(_xlfn.TEXTSPLIT(E990," "),1), "")</f>
        <v>73239990</v>
      </c>
      <c r="J990" t="s">
        <v>2969</v>
      </c>
      <c r="K990" t="str" cm="1">
        <f t="array" ref="K990">IF(ISERROR(SEARCH("QTY:", G990)), IF(ISERROR(SEARCH("TOTAL ", G990)), Raw [1]Data!N990, TRIM(MID(G990, SEARCH("TOTAL ", G990)+6, SEARCH(" ", G990&amp;" ", SEARCH("TOTAL ", G990)+6) - SEARCH("TOTAL ", G990) - 6))), TRIM(MID(G990, SEARCH("QTY:", G990)+4, SEARCH(" ", G990, SEARCH("QTY:", G990)+4) - SEARCH("QTY:", G990) - 4)))</f>
        <v>19368PCSUSD</v>
      </c>
      <c r="M990" t="str">
        <f t="shared" si="138"/>
        <v>19368PCSUSD</v>
      </c>
      <c r="N990">
        <f t="shared" si="139"/>
        <v>0</v>
      </c>
      <c r="O990" t="str" cm="1">
        <f t="array" ref="O990">IF(ISERROR(SEARCH("USD ", G990)), Raw [1]Data!S990, TRIM(MID(G990, SEARCH("USD ", G990)+4, SEARCH(" ", G990&amp;" ", SEARCH("USD ", G990)+4) - SEARCH("USD ", G990) - 4)))</f>
        <v>1.140PER</v>
      </c>
      <c r="P990" t="e">
        <f t="shared" si="140"/>
        <v>#VALUE!</v>
      </c>
      <c r="Q990" t="e" cm="1">
        <f t="array" ref="Q990">Raw [1]Data!P990</f>
        <v>#NAME?</v>
      </c>
      <c r="R990" t="e" cm="1">
        <f t="array" ref="R990">Raw [1]Data!Q990</f>
        <v>#NAME?</v>
      </c>
      <c r="S990" t="e" cm="1">
        <f t="array" ref="S990">Raw [1]Data!T990</f>
        <v>#NAME?</v>
      </c>
      <c r="T990" t="e">
        <f t="shared" si="141"/>
        <v>#NAME?</v>
      </c>
      <c r="U990" t="e">
        <f t="shared" si="142"/>
        <v>#NAME?</v>
      </c>
      <c r="V990" t="str">
        <f t="shared" si="143"/>
        <v>Other</v>
      </c>
    </row>
    <row r="991" spans="1:22">
      <c r="A991" s="5" t="s">
        <v>12</v>
      </c>
      <c r="B991" s="2" t="s">
        <v>1334</v>
      </c>
      <c r="C991">
        <f t="shared" si="135"/>
        <v>2022</v>
      </c>
      <c r="D991" s="2" t="s">
        <v>14</v>
      </c>
      <c r="E991" s="3" t="s">
        <v>18</v>
      </c>
      <c r="F991" t="str">
        <f t="shared" si="136"/>
        <v>73</v>
      </c>
      <c r="G991" s="2" t="s">
        <v>1336</v>
      </c>
      <c r="H991" t="str">
        <f t="shared" si="137"/>
        <v xml:space="preserve">STEEL </v>
      </c>
      <c r="I991" t="str" cm="1">
        <f t="array" ref="I991">IFERROR(INDEX(_xlfn.TEXTSPLIT(E991," "),1), "")</f>
        <v>73231000</v>
      </c>
      <c r="J991" t="s">
        <v>2781</v>
      </c>
      <c r="K991" t="e" cm="1">
        <f t="array" ref="K991">IF(ISERROR(SEARCH("QTY:", G991)), IF(ISERROR(SEARCH("TOTAL ", G991)), Raw [1]Data!N991, TRIM(MID(G991, SEARCH("TOTAL ", G991)+6, SEARCH(" ", G991&amp;" ", SEARCH("TOTAL ", G991)+6) - SEARCH("TOTAL ", G991) - 6))), TRIM(MID(G991, SEARCH("QTY:", G991)+4, SEARCH(" ", G991, SEARCH("QTY:", G991)+4) - SEARCH("QTY:", G991) - 4)))</f>
        <v>#NAME?</v>
      </c>
      <c r="M991" t="e">
        <f t="shared" si="138"/>
        <v>#NAME?</v>
      </c>
      <c r="N991">
        <f t="shared" si="139"/>
        <v>0</v>
      </c>
      <c r="O991" t="str" cm="1">
        <f t="array" ref="O991">IF(ISERROR(SEARCH("USD ", G991)), Raw [1]Data!S991, TRIM(MID(G991, SEARCH("USD ", G991)+4, SEARCH(" ", G991&amp;" ", SEARCH("USD ", G991)+4) - SEARCH("USD ", G991) - 4)))</f>
        <v>0.275</v>
      </c>
      <c r="P991" t="e">
        <f t="shared" si="140"/>
        <v>#NAME?</v>
      </c>
      <c r="Q991" t="e" cm="1">
        <f t="array" ref="Q991">Raw [1]Data!P991</f>
        <v>#NAME?</v>
      </c>
      <c r="R991" t="e" cm="1">
        <f t="array" ref="R991">Raw [1]Data!Q991</f>
        <v>#NAME?</v>
      </c>
      <c r="S991" t="e" cm="1">
        <f t="array" ref="S991">Raw [1]Data!T991</f>
        <v>#NAME?</v>
      </c>
      <c r="T991" t="e">
        <f t="shared" si="141"/>
        <v>#NAME?</v>
      </c>
      <c r="U991" t="e">
        <f t="shared" si="142"/>
        <v>#NAME?</v>
      </c>
      <c r="V991" t="str">
        <f t="shared" si="143"/>
        <v>Other</v>
      </c>
    </row>
    <row r="992" spans="1:22">
      <c r="A992" s="5" t="s">
        <v>12</v>
      </c>
      <c r="B992" s="2" t="s">
        <v>1334</v>
      </c>
      <c r="C992">
        <f t="shared" si="135"/>
        <v>2022</v>
      </c>
      <c r="D992" s="2" t="s">
        <v>14</v>
      </c>
      <c r="E992" s="3" t="s">
        <v>15</v>
      </c>
      <c r="F992" t="str">
        <f t="shared" si="136"/>
        <v>73</v>
      </c>
      <c r="G992" s="2" t="s">
        <v>1337</v>
      </c>
      <c r="H992" t="str">
        <f t="shared" si="137"/>
        <v xml:space="preserve">STAINLESS </v>
      </c>
      <c r="I992" t="str" cm="1">
        <f t="array" ref="I992">IFERROR(INDEX(_xlfn.TEXTSPLIT(E992," "),1), "")</f>
        <v>73239990</v>
      </c>
      <c r="J992" t="s">
        <v>2779</v>
      </c>
      <c r="K992" t="str" cm="1">
        <f t="array" ref="K992">IF(ISERROR(SEARCH("QTY:", G992)), IF(ISERROR(SEARCH("TOTAL ", G992)), Raw [1]Data!N992, TRIM(MID(G992, SEARCH("TOTAL ", G992)+6, SEARCH(" ", G992&amp;" ", SEARCH("TOTAL ", G992)+6) - SEARCH("TOTAL ", G992) - 6))), TRIM(MID(G992, SEARCH("QTY:", G992)+4, SEARCH(" ", G992, SEARCH("QTY:", G992)+4) - SEARCH("QTY:", G992) - 4)))</f>
        <v/>
      </c>
      <c r="M992" t="str">
        <f t="shared" si="138"/>
        <v/>
      </c>
      <c r="N992">
        <f t="shared" si="139"/>
        <v>0</v>
      </c>
      <c r="O992" t="str" cm="1">
        <f t="array" ref="O992">IF(ISERROR(SEARCH("USD ", G992)), Raw [1]Data!S992, TRIM(MID(G992, SEARCH("USD ", G992)+4, SEARCH(" ", G992&amp;" ", SEARCH("USD ", G992)+4) - SEARCH("USD ", G992) - 4)))</f>
        <v>1.205</v>
      </c>
      <c r="P992" t="e">
        <f t="shared" si="140"/>
        <v>#VALUE!</v>
      </c>
      <c r="Q992" t="e" cm="1">
        <f t="array" ref="Q992">Raw [1]Data!P992</f>
        <v>#NAME?</v>
      </c>
      <c r="R992" t="e" cm="1">
        <f t="array" ref="R992">Raw [1]Data!Q992</f>
        <v>#NAME?</v>
      </c>
      <c r="S992" t="e" cm="1">
        <f t="array" ref="S992">Raw [1]Data!T992</f>
        <v>#NAME?</v>
      </c>
      <c r="T992" t="e">
        <f t="shared" si="141"/>
        <v>#NAME?</v>
      </c>
      <c r="U992" t="e">
        <f t="shared" si="142"/>
        <v>#NAME?</v>
      </c>
      <c r="V992" t="str">
        <f t="shared" si="143"/>
        <v>Other</v>
      </c>
    </row>
    <row r="993" spans="1:22">
      <c r="A993" s="5" t="s">
        <v>12</v>
      </c>
      <c r="B993" s="2" t="s">
        <v>1338</v>
      </c>
      <c r="C993">
        <f t="shared" si="135"/>
        <v>2022</v>
      </c>
      <c r="D993" s="2" t="s">
        <v>14</v>
      </c>
      <c r="E993" s="3" t="s">
        <v>15</v>
      </c>
      <c r="F993" t="str">
        <f t="shared" si="136"/>
        <v>73</v>
      </c>
      <c r="G993" s="2" t="s">
        <v>1339</v>
      </c>
      <c r="H993" t="str">
        <f t="shared" si="137"/>
        <v xml:space="preserve">NP-19 </v>
      </c>
      <c r="I993" t="str" cm="1">
        <f t="array" ref="I993">IFERROR(INDEX(_xlfn.TEXTSPLIT(E993," "),1), "")</f>
        <v>73239990</v>
      </c>
      <c r="J993" t="s">
        <v>2970</v>
      </c>
      <c r="K993" t="str" cm="1">
        <f t="array" ref="K993">IF(ISERROR(SEARCH("QTY:", G993)), IF(ISERROR(SEARCH("TOTAL ", G993)), Raw [1]Data!N993, TRIM(MID(G993, SEARCH("TOTAL ", G993)+6, SEARCH(" ", G993&amp;" ", SEARCH("TOTAL ", G993)+6) - SEARCH("TOTAL ", G993) - 6))), TRIM(MID(G993, SEARCH("QTY:", G993)+4, SEARCH(" ", G993, SEARCH("QTY:", G993)+4) - SEARCH("QTY:", G993) - 4)))</f>
        <v>25968</v>
      </c>
      <c r="M993" t="str">
        <f t="shared" si="138"/>
        <v>25968</v>
      </c>
      <c r="N993">
        <f t="shared" si="139"/>
        <v>0</v>
      </c>
      <c r="O993" t="str" cm="1">
        <f t="array" ref="O993">IF(ISERROR(SEARCH("USD ", G993)), Raw [1]Data!S993, TRIM(MID(G993, SEARCH("USD ", G993)+4, SEARCH(" ", G993&amp;" ", SEARCH("USD ", G993)+4) - SEARCH("USD ", G993) - 4)))</f>
        <v>0.524</v>
      </c>
      <c r="P993">
        <f t="shared" si="140"/>
        <v>13607.232</v>
      </c>
      <c r="Q993" t="e" cm="1">
        <f t="array" ref="Q993">Raw [1]Data!P993</f>
        <v>#NAME?</v>
      </c>
      <c r="R993" t="e" cm="1">
        <f t="array" ref="R993">Raw [1]Data!Q993</f>
        <v>#NAME?</v>
      </c>
      <c r="S993" t="e" cm="1">
        <f t="array" ref="S993">Raw [1]Data!T993</f>
        <v>#NAME?</v>
      </c>
      <c r="T993" t="e">
        <f t="shared" si="141"/>
        <v>#NAME?</v>
      </c>
      <c r="U993" t="e">
        <f t="shared" si="142"/>
        <v>#NAME?</v>
      </c>
      <c r="V993" t="str">
        <f t="shared" si="143"/>
        <v>Other</v>
      </c>
    </row>
    <row r="994" spans="1:22">
      <c r="A994" s="5" t="s">
        <v>12</v>
      </c>
      <c r="B994" s="2" t="s">
        <v>1338</v>
      </c>
      <c r="C994">
        <f t="shared" si="135"/>
        <v>2022</v>
      </c>
      <c r="D994" s="2" t="s">
        <v>14</v>
      </c>
      <c r="E994" s="3" t="s">
        <v>15</v>
      </c>
      <c r="F994" t="str">
        <f t="shared" si="136"/>
        <v>73</v>
      </c>
      <c r="G994" s="2" t="s">
        <v>1340</v>
      </c>
      <c r="H994" t="str">
        <f t="shared" si="137"/>
        <v xml:space="preserve">NP-20 </v>
      </c>
      <c r="I994" t="str" cm="1">
        <f t="array" ref="I994">IFERROR(INDEX(_xlfn.TEXTSPLIT(E994," "),1), "")</f>
        <v>73239990</v>
      </c>
      <c r="J994" t="s">
        <v>2971</v>
      </c>
      <c r="K994" t="str" cm="1">
        <f t="array" ref="K994">IF(ISERROR(SEARCH("QTY:", G994)), IF(ISERROR(SEARCH("TOTAL ", G994)), Raw [1]Data!N994, TRIM(MID(G994, SEARCH("TOTAL ", G994)+6, SEARCH(" ", G994&amp;" ", SEARCH("TOTAL ", G994)+6) - SEARCH("TOTAL ", G994) - 6))), TRIM(MID(G994, SEARCH("QTY:", G994)+4, SEARCH(" ", G994, SEARCH("QTY:", G994)+4) - SEARCH("QTY:", G994) - 4)))</f>
        <v>28224</v>
      </c>
      <c r="M994" t="str">
        <f t="shared" si="138"/>
        <v>28224</v>
      </c>
      <c r="N994">
        <f t="shared" si="139"/>
        <v>0</v>
      </c>
      <c r="O994" t="str" cm="1">
        <f t="array" ref="O994">IF(ISERROR(SEARCH("USD ", G994)), Raw [1]Data!S994, TRIM(MID(G994, SEARCH("USD ", G994)+4, SEARCH(" ", G994&amp;" ", SEARCH("USD ", G994)+4) - SEARCH("USD ", G994) - 4)))</f>
        <v>1.113</v>
      </c>
      <c r="P994">
        <f t="shared" si="140"/>
        <v>31413.311999999998</v>
      </c>
      <c r="Q994" t="e" cm="1">
        <f t="array" ref="Q994">Raw [1]Data!P994</f>
        <v>#NAME?</v>
      </c>
      <c r="R994" t="e" cm="1">
        <f t="array" ref="R994">Raw [1]Data!Q994</f>
        <v>#NAME?</v>
      </c>
      <c r="S994" t="e" cm="1">
        <f t="array" ref="S994">Raw [1]Data!T994</f>
        <v>#NAME?</v>
      </c>
      <c r="T994" t="e">
        <f t="shared" si="141"/>
        <v>#NAME?</v>
      </c>
      <c r="U994" t="e">
        <f t="shared" si="142"/>
        <v>#NAME?</v>
      </c>
      <c r="V994" t="str">
        <f t="shared" si="143"/>
        <v>Other</v>
      </c>
    </row>
    <row r="995" spans="1:22">
      <c r="A995" s="5" t="s">
        <v>12</v>
      </c>
      <c r="B995" s="2" t="s">
        <v>1338</v>
      </c>
      <c r="C995">
        <f t="shared" si="135"/>
        <v>2022</v>
      </c>
      <c r="D995" s="2" t="s">
        <v>14</v>
      </c>
      <c r="E995" s="3" t="s">
        <v>15</v>
      </c>
      <c r="F995" t="str">
        <f t="shared" si="136"/>
        <v>73</v>
      </c>
      <c r="G995" s="2" t="s">
        <v>1341</v>
      </c>
      <c r="H995" t="str">
        <f t="shared" si="137"/>
        <v xml:space="preserve">NP-21 </v>
      </c>
      <c r="I995" t="str" cm="1">
        <f t="array" ref="I995">IFERROR(INDEX(_xlfn.TEXTSPLIT(E995," "),1), "")</f>
        <v>73239990</v>
      </c>
      <c r="J995" t="s">
        <v>2781</v>
      </c>
      <c r="K995" t="e" cm="1">
        <f t="array" ref="K995">IF(ISERROR(SEARCH("QTY:", G995)), IF(ISERROR(SEARCH("TOTAL ", G995)), Raw [1]Data!N995, TRIM(MID(G995, SEARCH("TOTAL ", G995)+6, SEARCH(" ", G995&amp;" ", SEARCH("TOTAL ", G995)+6) - SEARCH("TOTAL ", G995) - 6))), TRIM(MID(G995, SEARCH("QTY:", G995)+4, SEARCH(" ", G995, SEARCH("QTY:", G995)+4) - SEARCH("QTY:", G995) - 4)))</f>
        <v>#NAME?</v>
      </c>
      <c r="M995" t="e">
        <f t="shared" si="138"/>
        <v>#NAME?</v>
      </c>
      <c r="N995">
        <f t="shared" si="139"/>
        <v>0</v>
      </c>
      <c r="O995" t="str" cm="1">
        <f t="array" ref="O995">IF(ISERROR(SEARCH("USD ", G995)), Raw [1]Data!S995, TRIM(MID(G995, SEARCH("USD ", G995)+4, SEARCH(" ", G995&amp;" ", SEARCH("USD ", G995)+4) - SEARCH("USD ", G995) - 4)))</f>
        <v>1.140</v>
      </c>
      <c r="P995" t="e">
        <f t="shared" si="140"/>
        <v>#NAME?</v>
      </c>
      <c r="Q995" t="e" cm="1">
        <f t="array" ref="Q995">Raw [1]Data!P995</f>
        <v>#NAME?</v>
      </c>
      <c r="R995" t="e" cm="1">
        <f t="array" ref="R995">Raw [1]Data!Q995</f>
        <v>#NAME?</v>
      </c>
      <c r="S995" t="e" cm="1">
        <f t="array" ref="S995">Raw [1]Data!T995</f>
        <v>#NAME?</v>
      </c>
      <c r="T995" t="e">
        <f t="shared" si="141"/>
        <v>#NAME?</v>
      </c>
      <c r="U995" t="e">
        <f t="shared" si="142"/>
        <v>#NAME?</v>
      </c>
      <c r="V995" t="str">
        <f t="shared" si="143"/>
        <v>Other</v>
      </c>
    </row>
    <row r="996" spans="1:22">
      <c r="A996" s="5" t="s">
        <v>12</v>
      </c>
      <c r="B996" s="2" t="s">
        <v>1338</v>
      </c>
      <c r="C996">
        <f t="shared" si="135"/>
        <v>2022</v>
      </c>
      <c r="D996" s="2" t="s">
        <v>14</v>
      </c>
      <c r="E996" s="3" t="s">
        <v>15</v>
      </c>
      <c r="F996" t="str">
        <f t="shared" si="136"/>
        <v>73</v>
      </c>
      <c r="G996" s="2" t="s">
        <v>1342</v>
      </c>
      <c r="H996" t="str">
        <f t="shared" si="137"/>
        <v xml:space="preserve">SL-01 </v>
      </c>
      <c r="I996" t="str" cm="1">
        <f t="array" ref="I996">IFERROR(INDEX(_xlfn.TEXTSPLIT(E996," "),1), "")</f>
        <v>73239990</v>
      </c>
      <c r="J996" t="s">
        <v>2835</v>
      </c>
      <c r="K996" t="str" cm="1">
        <f t="array" ref="K996">IF(ISERROR(SEARCH("QTY:", G996)), IF(ISERROR(SEARCH("TOTAL ", G996)), Raw [1]Data!N996, TRIM(MID(G996, SEARCH("TOTAL ", G996)+6, SEARCH(" ", G996&amp;" ", SEARCH("TOTAL ", G996)+6) - SEARCH("TOTAL ", G996) - 6))), TRIM(MID(G996, SEARCH("QTY:", G996)+4, SEARCH(" ", G996, SEARCH("QTY:", G996)+4) - SEARCH("QTY:", G996) - 4)))</f>
        <v>38196</v>
      </c>
      <c r="M996" t="str">
        <f t="shared" si="138"/>
        <v>38196</v>
      </c>
      <c r="N996">
        <f t="shared" si="139"/>
        <v>0</v>
      </c>
      <c r="O996" t="str" cm="1">
        <f t="array" ref="O996">IF(ISERROR(SEARCH("USD ", G996)), Raw [1]Data!S996, TRIM(MID(G996, SEARCH("USD ", G996)+4, SEARCH(" ", G996&amp;" ", SEARCH("USD ", G996)+4) - SEARCH("USD ", G996) - 4)))</f>
        <v>1.300PER</v>
      </c>
      <c r="P996" t="e">
        <f t="shared" si="140"/>
        <v>#VALUE!</v>
      </c>
      <c r="Q996" t="e" cm="1">
        <f t="array" ref="Q996">Raw [1]Data!P996</f>
        <v>#NAME?</v>
      </c>
      <c r="R996" t="e" cm="1">
        <f t="array" ref="R996">Raw [1]Data!Q996</f>
        <v>#NAME?</v>
      </c>
      <c r="S996" t="e" cm="1">
        <f t="array" ref="S996">Raw [1]Data!T996</f>
        <v>#NAME?</v>
      </c>
      <c r="T996" t="e">
        <f t="shared" si="141"/>
        <v>#NAME?</v>
      </c>
      <c r="U996" t="e">
        <f t="shared" si="142"/>
        <v>#NAME?</v>
      </c>
      <c r="V996" t="str">
        <f t="shared" si="143"/>
        <v>Other</v>
      </c>
    </row>
    <row r="997" spans="1:22">
      <c r="A997" s="5" t="s">
        <v>12</v>
      </c>
      <c r="B997" s="2" t="s">
        <v>1338</v>
      </c>
      <c r="C997">
        <f t="shared" si="135"/>
        <v>2022</v>
      </c>
      <c r="D997" s="2" t="s">
        <v>14</v>
      </c>
      <c r="E997" s="3" t="s">
        <v>15</v>
      </c>
      <c r="F997" t="str">
        <f t="shared" si="136"/>
        <v>73</v>
      </c>
      <c r="G997" s="2" t="s">
        <v>1343</v>
      </c>
      <c r="H997" t="str">
        <f t="shared" si="137"/>
        <v xml:space="preserve">SB-12 </v>
      </c>
      <c r="I997" t="str" cm="1">
        <f t="array" ref="I997">IFERROR(INDEX(_xlfn.TEXTSPLIT(E997," "),1), "")</f>
        <v>73239990</v>
      </c>
      <c r="J997" t="s">
        <v>2835</v>
      </c>
      <c r="K997" t="str" cm="1">
        <f t="array" ref="K997">IF(ISERROR(SEARCH("QTY:", G997)), IF(ISERROR(SEARCH("TOTAL ", G997)), Raw [1]Data!N997, TRIM(MID(G997, SEARCH("TOTAL ", G997)+6, SEARCH(" ", G997&amp;" ", SEARCH("TOTAL ", G997)+6) - SEARCH("TOTAL ", G997) - 6))), TRIM(MID(G997, SEARCH("QTY:", G997)+4, SEARCH(" ", G997, SEARCH("QTY:", G997)+4) - SEARCH("QTY:", G997) - 4)))</f>
        <v>25200</v>
      </c>
      <c r="M997" t="str">
        <f t="shared" si="138"/>
        <v>25200</v>
      </c>
      <c r="N997">
        <f t="shared" si="139"/>
        <v>0</v>
      </c>
      <c r="O997" t="str" cm="1">
        <f t="array" ref="O997">IF(ISERROR(SEARCH("USD ", G997)), Raw [1]Data!S997, TRIM(MID(G997, SEARCH("USD ", G997)+4, SEARCH(" ", G997&amp;" ", SEARCH("USD ", G997)+4) - SEARCH("USD ", G997) - 4)))</f>
        <v>1.230</v>
      </c>
      <c r="P997">
        <f t="shared" si="140"/>
        <v>30996</v>
      </c>
      <c r="Q997" t="e" cm="1">
        <f t="array" ref="Q997">Raw [1]Data!P997</f>
        <v>#NAME?</v>
      </c>
      <c r="R997" t="e" cm="1">
        <f t="array" ref="R997">Raw [1]Data!Q997</f>
        <v>#NAME?</v>
      </c>
      <c r="S997" t="e" cm="1">
        <f t="array" ref="S997">Raw [1]Data!T997</f>
        <v>#NAME?</v>
      </c>
      <c r="T997" t="e">
        <f t="shared" si="141"/>
        <v>#NAME?</v>
      </c>
      <c r="U997" t="e">
        <f t="shared" si="142"/>
        <v>#NAME?</v>
      </c>
      <c r="V997" t="str">
        <f t="shared" si="143"/>
        <v>Other</v>
      </c>
    </row>
    <row r="998" spans="1:22">
      <c r="A998" s="5" t="s">
        <v>12</v>
      </c>
      <c r="B998" s="2" t="s">
        <v>1344</v>
      </c>
      <c r="C998">
        <f t="shared" si="135"/>
        <v>2022</v>
      </c>
      <c r="D998" s="2" t="s">
        <v>14</v>
      </c>
      <c r="E998" s="3" t="s">
        <v>15</v>
      </c>
      <c r="F998" t="str">
        <f t="shared" si="136"/>
        <v>73</v>
      </c>
      <c r="G998" s="2" t="s">
        <v>1345</v>
      </c>
      <c r="H998" t="str">
        <f t="shared" si="137"/>
        <v xml:space="preserve">KL326D-9S </v>
      </c>
      <c r="I998" t="str" cm="1">
        <f t="array" ref="I998">IFERROR(INDEX(_xlfn.TEXTSPLIT(E998," "),1), "")</f>
        <v>73239990</v>
      </c>
      <c r="J998" t="s">
        <v>2835</v>
      </c>
      <c r="K998" t="e" cm="1">
        <f t="array" ref="K998">IF(ISERROR(SEARCH("QTY:", G998)), IF(ISERROR(SEARCH("TOTAL ", G998)), Raw [1]Data!N998, TRIM(MID(G998, SEARCH("TOTAL ", G998)+6, SEARCH(" ", G998&amp;" ", SEARCH("TOTAL ", G998)+6) - SEARCH("TOTAL ", G998) - 6))), TRIM(MID(G998, SEARCH("QTY:", G998)+4, SEARCH(" ", G998, SEARCH("QTY:", G998)+4) - SEARCH("QTY:", G998) - 4)))</f>
        <v>#NAME?</v>
      </c>
      <c r="M998" t="e">
        <f t="shared" si="138"/>
        <v>#NAME?</v>
      </c>
      <c r="N998">
        <f t="shared" si="139"/>
        <v>0</v>
      </c>
      <c r="O998" t="str" cm="1">
        <f t="array" ref="O998">IF(ISERROR(SEARCH("USD ", G998)), Raw [1]Data!S998, TRIM(MID(G998, SEARCH("USD ", G998)+4, SEARCH(" ", G998&amp;" ", SEARCH("USD ", G998)+4) - SEARCH("USD ", G998) - 4)))</f>
        <v>1.05</v>
      </c>
      <c r="P998" t="e">
        <f t="shared" si="140"/>
        <v>#NAME?</v>
      </c>
      <c r="Q998" t="e" cm="1">
        <f t="array" ref="Q998">Raw [1]Data!P998</f>
        <v>#NAME?</v>
      </c>
      <c r="R998" t="e" cm="1">
        <f t="array" ref="R998">Raw [1]Data!Q998</f>
        <v>#NAME?</v>
      </c>
      <c r="S998" t="e" cm="1">
        <f t="array" ref="S998">Raw [1]Data!T998</f>
        <v>#NAME?</v>
      </c>
      <c r="T998" t="e">
        <f t="shared" si="141"/>
        <v>#NAME?</v>
      </c>
      <c r="U998" t="e">
        <f t="shared" si="142"/>
        <v>#NAME?</v>
      </c>
      <c r="V998" t="str">
        <f t="shared" si="143"/>
        <v>Other</v>
      </c>
    </row>
    <row r="999" spans="1:22">
      <c r="A999" s="5" t="s">
        <v>12</v>
      </c>
      <c r="B999" s="2" t="s">
        <v>1344</v>
      </c>
      <c r="C999">
        <f t="shared" si="135"/>
        <v>2022</v>
      </c>
      <c r="D999" s="2" t="s">
        <v>14</v>
      </c>
      <c r="E999" s="3" t="s">
        <v>15</v>
      </c>
      <c r="F999" t="str">
        <f t="shared" si="136"/>
        <v>73</v>
      </c>
      <c r="G999" s="2" t="s">
        <v>1346</v>
      </c>
      <c r="H999" t="str">
        <f t="shared" si="137"/>
        <v xml:space="preserve">KL324H-9S </v>
      </c>
      <c r="I999" t="str" cm="1">
        <f t="array" ref="I999">IFERROR(INDEX(_xlfn.TEXTSPLIT(E999," "),1), "")</f>
        <v>73239990</v>
      </c>
      <c r="J999" t="s">
        <v>2835</v>
      </c>
      <c r="K999" t="e" cm="1">
        <f t="array" ref="K999">IF(ISERROR(SEARCH("QTY:", G999)), IF(ISERROR(SEARCH("TOTAL ", G999)), Raw [1]Data!N999, TRIM(MID(G999, SEARCH("TOTAL ", G999)+6, SEARCH(" ", G999&amp;" ", SEARCH("TOTAL ", G999)+6) - SEARCH("TOTAL ", G999) - 6))), TRIM(MID(G999, SEARCH("QTY:", G999)+4, SEARCH(" ", G999, SEARCH("QTY:", G999)+4) - SEARCH("QTY:", G999) - 4)))</f>
        <v>#NAME?</v>
      </c>
      <c r="M999" t="e">
        <f t="shared" si="138"/>
        <v>#NAME?</v>
      </c>
      <c r="N999">
        <f t="shared" si="139"/>
        <v>0</v>
      </c>
      <c r="O999" t="str" cm="1">
        <f t="array" ref="O999">IF(ISERROR(SEARCH("USD ", G999)), Raw [1]Data!S999, TRIM(MID(G999, SEARCH("USD ", G999)+4, SEARCH(" ", G999&amp;" ", SEARCH("USD ", G999)+4) - SEARCH("USD ", G999) - 4)))</f>
        <v>0.72</v>
      </c>
      <c r="P999" t="e">
        <f t="shared" si="140"/>
        <v>#NAME?</v>
      </c>
      <c r="Q999" t="e" cm="1">
        <f t="array" ref="Q999">Raw [1]Data!P999</f>
        <v>#NAME?</v>
      </c>
      <c r="R999" t="e" cm="1">
        <f t="array" ref="R999">Raw [1]Data!Q999</f>
        <v>#NAME?</v>
      </c>
      <c r="S999" t="e" cm="1">
        <f t="array" ref="S999">Raw [1]Data!T999</f>
        <v>#NAME?</v>
      </c>
      <c r="T999" t="e">
        <f t="shared" si="141"/>
        <v>#NAME?</v>
      </c>
      <c r="U999" t="e">
        <f t="shared" si="142"/>
        <v>#NAME?</v>
      </c>
      <c r="V999" t="str">
        <f t="shared" si="143"/>
        <v>Other</v>
      </c>
    </row>
    <row r="1000" spans="1:22">
      <c r="A1000" s="5" t="s">
        <v>12</v>
      </c>
      <c r="B1000" s="2" t="s">
        <v>1347</v>
      </c>
      <c r="C1000">
        <f t="shared" si="135"/>
        <v>2022</v>
      </c>
      <c r="D1000" s="2" t="s">
        <v>14</v>
      </c>
      <c r="E1000" s="3" t="s">
        <v>15</v>
      </c>
      <c r="F1000" t="str">
        <f t="shared" si="136"/>
        <v>73</v>
      </c>
      <c r="G1000" s="2" t="s">
        <v>1348</v>
      </c>
      <c r="H1000" t="str">
        <f t="shared" si="137"/>
        <v xml:space="preserve">RS-02 </v>
      </c>
      <c r="I1000" t="str" cm="1">
        <f t="array" ref="I1000">IFERROR(INDEX(_xlfn.TEXTSPLIT(E1000," "),1), "")</f>
        <v>73239990</v>
      </c>
      <c r="J1000" t="s">
        <v>2835</v>
      </c>
      <c r="K1000" t="str" cm="1">
        <f t="array" ref="K1000">IF(ISERROR(SEARCH("QTY:", G1000)), IF(ISERROR(SEARCH("TOTAL ", G1000)), Raw [1]Data!N1000, TRIM(MID(G1000, SEARCH("TOTAL ", G1000)+6, SEARCH(" ", G1000&amp;" ", SEARCH("TOTAL ", G1000)+6) - SEARCH("TOTAL ", G1000) - 6))), TRIM(MID(G1000, SEARCH("QTY:", G1000)+4, SEARCH(" ", G1000, SEARCH("QTY:", G1000)+4) - SEARCH("QTY:", G1000) - 4)))</f>
        <v>200PCS</v>
      </c>
      <c r="M1000" t="str">
        <f t="shared" si="138"/>
        <v>200PCS</v>
      </c>
      <c r="N1000">
        <f t="shared" si="139"/>
        <v>0</v>
      </c>
      <c r="O1000" t="str" cm="1">
        <f t="array" ref="O1000">IF(ISERROR(SEARCH("USD ", G1000)), Raw [1]Data!S1000, TRIM(MID(G1000, SEARCH("USD ", G1000)+4, SEARCH(" ", G1000&amp;" ", SEARCH("USD ", G1000)+4) - SEARCH("USD ", G1000) - 4)))</f>
        <v>0.465</v>
      </c>
      <c r="P1000" t="e">
        <f t="shared" si="140"/>
        <v>#VALUE!</v>
      </c>
      <c r="Q1000" t="e" cm="1">
        <f t="array" ref="Q1000">Raw [1]Data!P1000</f>
        <v>#NAME?</v>
      </c>
      <c r="R1000" t="e" cm="1">
        <f t="array" ref="R1000">Raw [1]Data!Q1000</f>
        <v>#NAME?</v>
      </c>
      <c r="S1000" t="e" cm="1">
        <f t="array" ref="S1000">Raw [1]Data!T1000</f>
        <v>#NAME?</v>
      </c>
      <c r="T1000" t="e">
        <f t="shared" si="141"/>
        <v>#NAME?</v>
      </c>
      <c r="U1000" t="e">
        <f t="shared" si="142"/>
        <v>#NAME?</v>
      </c>
      <c r="V1000" t="str">
        <f t="shared" si="143"/>
        <v>Other</v>
      </c>
    </row>
    <row r="1001" spans="1:22">
      <c r="A1001" s="5" t="s">
        <v>12</v>
      </c>
      <c r="B1001" s="2" t="s">
        <v>1347</v>
      </c>
      <c r="C1001">
        <f t="shared" si="135"/>
        <v>2022</v>
      </c>
      <c r="D1001" s="2" t="s">
        <v>14</v>
      </c>
      <c r="E1001" s="3" t="s">
        <v>15</v>
      </c>
      <c r="F1001" t="str">
        <f t="shared" si="136"/>
        <v>73</v>
      </c>
      <c r="G1001" s="2" t="s">
        <v>1349</v>
      </c>
      <c r="H1001" t="str">
        <f t="shared" si="137"/>
        <v xml:space="preserve">NP-19 </v>
      </c>
      <c r="I1001" t="str" cm="1">
        <f t="array" ref="I1001">IFERROR(INDEX(_xlfn.TEXTSPLIT(E1001," "),1), "")</f>
        <v>73239990</v>
      </c>
      <c r="J1001" t="s">
        <v>2972</v>
      </c>
      <c r="K1001" t="str" cm="1">
        <f t="array" ref="K1001">IF(ISERROR(SEARCH("QTY:", G1001)), IF(ISERROR(SEARCH("TOTAL ", G1001)), Raw [1]Data!N1001, TRIM(MID(G1001, SEARCH("TOTAL ", G1001)+6, SEARCH(" ", G1001&amp;" ", SEARCH("TOTAL ", G1001)+6) - SEARCH("TOTAL ", G1001) - 6))), TRIM(MID(G1001, SEARCH("QTY:", G1001)+4, SEARCH(" ", G1001, SEARCH("QTY:", G1001)+4) - SEARCH("QTY:", G1001) - 4)))</f>
        <v>33600</v>
      </c>
      <c r="M1001" t="str">
        <f t="shared" si="138"/>
        <v>33600</v>
      </c>
      <c r="N1001">
        <f t="shared" si="139"/>
        <v>0</v>
      </c>
      <c r="O1001" t="str" cm="1">
        <f t="array" ref="O1001">IF(ISERROR(SEARCH("USD ", G1001)), Raw [1]Data!S1001, TRIM(MID(G1001, SEARCH("USD ", G1001)+4, SEARCH(" ", G1001&amp;" ", SEARCH("USD ", G1001)+4) - SEARCH("USD ", G1001) - 4)))</f>
        <v>0.526</v>
      </c>
      <c r="P1001">
        <f t="shared" si="140"/>
        <v>17673.600000000002</v>
      </c>
      <c r="Q1001" t="e" cm="1">
        <f t="array" ref="Q1001">Raw [1]Data!P1001</f>
        <v>#NAME?</v>
      </c>
      <c r="R1001" t="e" cm="1">
        <f t="array" ref="R1001">Raw [1]Data!Q1001</f>
        <v>#NAME?</v>
      </c>
      <c r="S1001" t="e" cm="1">
        <f t="array" ref="S1001">Raw [1]Data!T1001</f>
        <v>#NAME?</v>
      </c>
      <c r="T1001" t="e">
        <f t="shared" si="141"/>
        <v>#NAME?</v>
      </c>
      <c r="U1001" t="e">
        <f t="shared" si="142"/>
        <v>#NAME?</v>
      </c>
      <c r="V1001" t="str">
        <f t="shared" si="143"/>
        <v>Other</v>
      </c>
    </row>
    <row r="1002" spans="1:22">
      <c r="A1002" s="5" t="s">
        <v>12</v>
      </c>
      <c r="B1002" s="2" t="s">
        <v>1350</v>
      </c>
      <c r="C1002">
        <f t="shared" si="135"/>
        <v>2022</v>
      </c>
      <c r="D1002" s="2" t="s">
        <v>14</v>
      </c>
      <c r="E1002" s="3" t="s">
        <v>18</v>
      </c>
      <c r="F1002" t="str">
        <f t="shared" si="136"/>
        <v>73</v>
      </c>
      <c r="G1002" s="2" t="s">
        <v>1351</v>
      </c>
      <c r="H1002" t="str">
        <f t="shared" si="137"/>
        <v xml:space="preserve">8001-2 </v>
      </c>
      <c r="I1002" t="str" cm="1">
        <f t="array" ref="I1002">IFERROR(INDEX(_xlfn.TEXTSPLIT(E1002," "),1), "")</f>
        <v>73231000</v>
      </c>
      <c r="J1002" t="s">
        <v>2781</v>
      </c>
      <c r="K1002" t="e" cm="1">
        <f t="array" ref="K1002">IF(ISERROR(SEARCH("QTY:", G1002)), IF(ISERROR(SEARCH("TOTAL ", G1002)), Raw [1]Data!N1002, TRIM(MID(G1002, SEARCH("TOTAL ", G1002)+6, SEARCH(" ", G1002&amp;" ", SEARCH("TOTAL ", G1002)+6) - SEARCH("TOTAL ", G1002) - 6))), TRIM(MID(G1002, SEARCH("QTY:", G1002)+4, SEARCH(" ", G1002, SEARCH("QTY:", G1002)+4) - SEARCH("QTY:", G1002) - 4)))</f>
        <v>#NAME?</v>
      </c>
      <c r="M1002" t="e">
        <f t="shared" si="138"/>
        <v>#NAME?</v>
      </c>
      <c r="N1002">
        <f t="shared" si="139"/>
        <v>0</v>
      </c>
      <c r="O1002" t="str" cm="1">
        <f t="array" ref="O1002">IF(ISERROR(SEARCH("USD ", G1002)), Raw [1]Data!S1002, TRIM(MID(G1002, SEARCH("USD ", G1002)+4, SEARCH(" ", G1002&amp;" ", SEARCH("USD ", G1002)+4) - SEARCH("USD ", G1002) - 4)))</f>
        <v>0.168</v>
      </c>
      <c r="P1002" t="e">
        <f t="shared" si="140"/>
        <v>#NAME?</v>
      </c>
      <c r="Q1002" t="e" cm="1">
        <f t="array" ref="Q1002">Raw [1]Data!P1002</f>
        <v>#NAME?</v>
      </c>
      <c r="R1002" t="e" cm="1">
        <f t="array" ref="R1002">Raw [1]Data!Q1002</f>
        <v>#NAME?</v>
      </c>
      <c r="S1002" t="e" cm="1">
        <f t="array" ref="S1002">Raw [1]Data!T1002</f>
        <v>#NAME?</v>
      </c>
      <c r="T1002" t="e">
        <f t="shared" si="141"/>
        <v>#NAME?</v>
      </c>
      <c r="U1002" t="e">
        <f t="shared" si="142"/>
        <v>#NAME?</v>
      </c>
      <c r="V1002" t="str">
        <f t="shared" si="143"/>
        <v>Other</v>
      </c>
    </row>
    <row r="1003" spans="1:22">
      <c r="A1003" s="5" t="s">
        <v>12</v>
      </c>
      <c r="B1003" s="2" t="s">
        <v>1352</v>
      </c>
      <c r="C1003">
        <f t="shared" si="135"/>
        <v>2022</v>
      </c>
      <c r="D1003" s="2" t="s">
        <v>14</v>
      </c>
      <c r="E1003" s="3" t="s">
        <v>15</v>
      </c>
      <c r="F1003" t="str">
        <f t="shared" si="136"/>
        <v>73</v>
      </c>
      <c r="G1003" s="2" t="s">
        <v>1353</v>
      </c>
      <c r="H1003" t="str">
        <f t="shared" si="137"/>
        <v xml:space="preserve">6561 </v>
      </c>
      <c r="I1003" t="str" cm="1">
        <f t="array" ref="I1003">IFERROR(INDEX(_xlfn.TEXTSPLIT(E1003," "),1), "")</f>
        <v>73239990</v>
      </c>
      <c r="J1003" t="s">
        <v>2835</v>
      </c>
      <c r="K1003" t="str" cm="1">
        <f t="array" ref="K1003">IF(ISERROR(SEARCH("QTY:", G1003)), IF(ISERROR(SEARCH("TOTAL ", G1003)), Raw [1]Data!N1003, TRIM(MID(G1003, SEARCH("TOTAL ", G1003)+6, SEARCH(" ", G1003&amp;" ", SEARCH("TOTAL ", G1003)+6) - SEARCH("TOTAL ", G1003) - 6))), TRIM(MID(G1003, SEARCH("QTY:", G1003)+4, SEARCH(" ", G1003, SEARCH("QTY:", G1003)+4) - SEARCH("QTY:", G1003) - 4)))</f>
        <v>21240</v>
      </c>
      <c r="M1003" t="str">
        <f t="shared" si="138"/>
        <v>21240</v>
      </c>
      <c r="N1003">
        <f t="shared" si="139"/>
        <v>0</v>
      </c>
      <c r="O1003" t="str" cm="1">
        <f t="array" ref="O1003">IF(ISERROR(SEARCH("USD ", G1003)), Raw [1]Data!S1003, TRIM(MID(G1003, SEARCH("USD ", G1003)+4, SEARCH(" ", G1003&amp;" ", SEARCH("USD ", G1003)+4) - SEARCH("USD ", G1003) - 4)))</f>
        <v>2.75</v>
      </c>
      <c r="P1003">
        <f t="shared" si="140"/>
        <v>58410</v>
      </c>
      <c r="Q1003" t="e" cm="1">
        <f t="array" ref="Q1003">Raw [1]Data!P1003</f>
        <v>#NAME?</v>
      </c>
      <c r="R1003" t="e" cm="1">
        <f t="array" ref="R1003">Raw [1]Data!Q1003</f>
        <v>#NAME?</v>
      </c>
      <c r="S1003" t="e" cm="1">
        <f t="array" ref="S1003">Raw [1]Data!T1003</f>
        <v>#NAME?</v>
      </c>
      <c r="T1003" t="e">
        <f t="shared" si="141"/>
        <v>#NAME?</v>
      </c>
      <c r="U1003" t="e">
        <f t="shared" si="142"/>
        <v>#NAME?</v>
      </c>
      <c r="V1003" t="str">
        <f t="shared" si="143"/>
        <v>Other</v>
      </c>
    </row>
    <row r="1004" spans="1:22">
      <c r="A1004" s="5" t="s">
        <v>12</v>
      </c>
      <c r="B1004" s="2" t="s">
        <v>1352</v>
      </c>
      <c r="C1004">
        <f t="shared" si="135"/>
        <v>2022</v>
      </c>
      <c r="D1004" s="2" t="s">
        <v>14</v>
      </c>
      <c r="E1004" s="3" t="s">
        <v>15</v>
      </c>
      <c r="F1004" t="str">
        <f t="shared" si="136"/>
        <v>73</v>
      </c>
      <c r="G1004" s="2" t="s">
        <v>1354</v>
      </c>
      <c r="H1004" t="str">
        <f t="shared" si="137"/>
        <v xml:space="preserve">8505 </v>
      </c>
      <c r="I1004" t="str" cm="1">
        <f t="array" ref="I1004">IFERROR(INDEX(_xlfn.TEXTSPLIT(E1004," "),1), "")</f>
        <v>73239990</v>
      </c>
      <c r="J1004" t="s">
        <v>2835</v>
      </c>
      <c r="K1004" t="str" cm="1">
        <f t="array" ref="K1004">IF(ISERROR(SEARCH("QTY:", G1004)), IF(ISERROR(SEARCH("TOTAL ", G1004)), Raw [1]Data!N1004, TRIM(MID(G1004, SEARCH("TOTAL ", G1004)+6, SEARCH(" ", G1004&amp;" ", SEARCH("TOTAL ", G1004)+6) - SEARCH("TOTAL ", G1004) - 6))), TRIM(MID(G1004, SEARCH("QTY:", G1004)+4, SEARCH(" ", G1004, SEARCH("QTY:", G1004)+4) - SEARCH("QTY:", G1004) - 4)))</f>
        <v>16800</v>
      </c>
      <c r="M1004" t="str">
        <f t="shared" si="138"/>
        <v>16800</v>
      </c>
      <c r="N1004">
        <f t="shared" si="139"/>
        <v>0</v>
      </c>
      <c r="O1004" t="str" cm="1">
        <f t="array" ref="O1004">IF(ISERROR(SEARCH("USD ", G1004)), Raw [1]Data!S1004, TRIM(MID(G1004, SEARCH("USD ", G1004)+4, SEARCH(" ", G1004&amp;" ", SEARCH("USD ", G1004)+4) - SEARCH("USD ", G1004) - 4)))</f>
        <v>3.75</v>
      </c>
      <c r="P1004">
        <f t="shared" si="140"/>
        <v>63000</v>
      </c>
      <c r="Q1004" t="e" cm="1">
        <f t="array" ref="Q1004">Raw [1]Data!P1004</f>
        <v>#NAME?</v>
      </c>
      <c r="R1004" t="e" cm="1">
        <f t="array" ref="R1004">Raw [1]Data!Q1004</f>
        <v>#NAME?</v>
      </c>
      <c r="S1004" t="e" cm="1">
        <f t="array" ref="S1004">Raw [1]Data!T1004</f>
        <v>#NAME?</v>
      </c>
      <c r="T1004" t="e">
        <f t="shared" si="141"/>
        <v>#NAME?</v>
      </c>
      <c r="U1004" t="e">
        <f t="shared" si="142"/>
        <v>#NAME?</v>
      </c>
      <c r="V1004" t="str">
        <f t="shared" si="143"/>
        <v>Other</v>
      </c>
    </row>
    <row r="1005" spans="1:22">
      <c r="A1005" s="5" t="s">
        <v>12</v>
      </c>
      <c r="B1005" s="2" t="s">
        <v>1355</v>
      </c>
      <c r="C1005">
        <f t="shared" si="135"/>
        <v>2022</v>
      </c>
      <c r="D1005" s="2" t="s">
        <v>14</v>
      </c>
      <c r="E1005" s="3" t="s">
        <v>15</v>
      </c>
      <c r="F1005" t="str">
        <f t="shared" si="136"/>
        <v>73</v>
      </c>
      <c r="G1005" s="2" t="s">
        <v>1356</v>
      </c>
      <c r="H1005" t="str">
        <f t="shared" si="137"/>
        <v xml:space="preserve">RYX-02-021A </v>
      </c>
      <c r="I1005" t="str" cm="1">
        <f t="array" ref="I1005">IFERROR(INDEX(_xlfn.TEXTSPLIT(E1005," "),1), "")</f>
        <v>73239990</v>
      </c>
      <c r="J1005" t="s">
        <v>2835</v>
      </c>
      <c r="K1005" t="e" cm="1">
        <f t="array" ref="K1005">IF(ISERROR(SEARCH("QTY:", G1005)), IF(ISERROR(SEARCH("TOTAL ", G1005)), Raw [1]Data!N1005, TRIM(MID(G1005, SEARCH("TOTAL ", G1005)+6, SEARCH(" ", G1005&amp;" ", SEARCH("TOTAL ", G1005)+6) - SEARCH("TOTAL ", G1005) - 6))), TRIM(MID(G1005, SEARCH("QTY:", G1005)+4, SEARCH(" ", G1005, SEARCH("QTY:", G1005)+4) - SEARCH("QTY:", G1005) - 4)))</f>
        <v>#NAME?</v>
      </c>
      <c r="M1005" t="e">
        <f t="shared" si="138"/>
        <v>#NAME?</v>
      </c>
      <c r="N1005">
        <f t="shared" si="139"/>
        <v>0</v>
      </c>
      <c r="O1005" t="str" cm="1">
        <f t="array" ref="O1005">IF(ISERROR(SEARCH("USD ", G1005)), Raw [1]Data!S1005, TRIM(MID(G1005, SEARCH("USD ", G1005)+4, SEARCH(" ", G1005&amp;" ", SEARCH("USD ", G1005)+4) - SEARCH("USD ", G1005) - 4)))</f>
        <v>9.40</v>
      </c>
      <c r="P1005" t="e">
        <f t="shared" si="140"/>
        <v>#NAME?</v>
      </c>
      <c r="Q1005" t="e" cm="1">
        <f t="array" ref="Q1005">Raw [1]Data!P1005</f>
        <v>#NAME?</v>
      </c>
      <c r="R1005" t="e" cm="1">
        <f t="array" ref="R1005">Raw [1]Data!Q1005</f>
        <v>#NAME?</v>
      </c>
      <c r="S1005" t="e" cm="1">
        <f t="array" ref="S1005">Raw [1]Data!T1005</f>
        <v>#NAME?</v>
      </c>
      <c r="T1005" t="e">
        <f t="shared" si="141"/>
        <v>#NAME?</v>
      </c>
      <c r="U1005" t="e">
        <f t="shared" si="142"/>
        <v>#NAME?</v>
      </c>
      <c r="V1005" t="str">
        <f t="shared" si="143"/>
        <v>Other</v>
      </c>
    </row>
    <row r="1006" spans="1:22">
      <c r="A1006" s="5" t="s">
        <v>12</v>
      </c>
      <c r="B1006" s="2" t="s">
        <v>1355</v>
      </c>
      <c r="C1006">
        <f t="shared" si="135"/>
        <v>2022</v>
      </c>
      <c r="D1006" s="2" t="s">
        <v>14</v>
      </c>
      <c r="E1006" s="3" t="s">
        <v>15</v>
      </c>
      <c r="F1006" t="str">
        <f t="shared" si="136"/>
        <v>73</v>
      </c>
      <c r="G1006" s="2" t="s">
        <v>1357</v>
      </c>
      <c r="H1006" t="str">
        <f t="shared" si="137"/>
        <v xml:space="preserve">RYX-02-020 </v>
      </c>
      <c r="I1006" t="str" cm="1">
        <f t="array" ref="I1006">IFERROR(INDEX(_xlfn.TEXTSPLIT(E1006," "),1), "")</f>
        <v>73239990</v>
      </c>
      <c r="J1006" t="s">
        <v>2835</v>
      </c>
      <c r="K1006" t="e" cm="1">
        <f t="array" ref="K1006">IF(ISERROR(SEARCH("QTY:", G1006)), IF(ISERROR(SEARCH("TOTAL ", G1006)), Raw [1]Data!N1006, TRIM(MID(G1006, SEARCH("TOTAL ", G1006)+6, SEARCH(" ", G1006&amp;" ", SEARCH("TOTAL ", G1006)+6) - SEARCH("TOTAL ", G1006) - 6))), TRIM(MID(G1006, SEARCH("QTY:", G1006)+4, SEARCH(" ", G1006, SEARCH("QTY:", G1006)+4) - SEARCH("QTY:", G1006) - 4)))</f>
        <v>#NAME?</v>
      </c>
      <c r="M1006" t="e">
        <f t="shared" si="138"/>
        <v>#NAME?</v>
      </c>
      <c r="N1006">
        <f t="shared" si="139"/>
        <v>0</v>
      </c>
      <c r="O1006" t="str" cm="1">
        <f t="array" ref="O1006">IF(ISERROR(SEARCH("USD ", G1006)), Raw [1]Data!S1006, TRIM(MID(G1006, SEARCH("USD ", G1006)+4, SEARCH(" ", G1006&amp;" ", SEARCH("USD ", G1006)+4) - SEARCH("USD ", G1006) - 4)))</f>
        <v>15.30</v>
      </c>
      <c r="P1006" t="e">
        <f t="shared" si="140"/>
        <v>#NAME?</v>
      </c>
      <c r="Q1006" t="e" cm="1">
        <f t="array" ref="Q1006">Raw [1]Data!P1006</f>
        <v>#NAME?</v>
      </c>
      <c r="R1006" t="e" cm="1">
        <f t="array" ref="R1006">Raw [1]Data!Q1006</f>
        <v>#NAME?</v>
      </c>
      <c r="S1006" t="e" cm="1">
        <f t="array" ref="S1006">Raw [1]Data!T1006</f>
        <v>#NAME?</v>
      </c>
      <c r="T1006" t="e">
        <f t="shared" si="141"/>
        <v>#NAME?</v>
      </c>
      <c r="U1006" t="e">
        <f t="shared" si="142"/>
        <v>#NAME?</v>
      </c>
      <c r="V1006" t="str">
        <f t="shared" si="143"/>
        <v>Other</v>
      </c>
    </row>
    <row r="1007" spans="1:22">
      <c r="A1007" s="5" t="s">
        <v>12</v>
      </c>
      <c r="B1007" s="2" t="s">
        <v>1358</v>
      </c>
      <c r="C1007">
        <f t="shared" si="135"/>
        <v>2022</v>
      </c>
      <c r="D1007" s="2" t="s">
        <v>14</v>
      </c>
      <c r="E1007" s="3" t="s">
        <v>15</v>
      </c>
      <c r="F1007" t="str">
        <f t="shared" si="136"/>
        <v>73</v>
      </c>
      <c r="G1007" s="2" t="s">
        <v>1359</v>
      </c>
      <c r="H1007" t="str">
        <f t="shared" si="137"/>
        <v xml:space="preserve">STAINLESS </v>
      </c>
      <c r="I1007" t="str" cm="1">
        <f t="array" ref="I1007">IFERROR(INDEX(_xlfn.TEXTSPLIT(E1007," "),1), "")</f>
        <v>73239990</v>
      </c>
      <c r="J1007" t="s">
        <v>2835</v>
      </c>
      <c r="K1007" t="e" cm="1">
        <f t="array" ref="K1007">IF(ISERROR(SEARCH("QTY:", G1007)), IF(ISERROR(SEARCH("TOTAL ", G1007)), Raw [1]Data!N1007, TRIM(MID(G1007, SEARCH("TOTAL ", G1007)+6, SEARCH(" ", G1007&amp;" ", SEARCH("TOTAL ", G1007)+6) - SEARCH("TOTAL ", G1007) - 6))), TRIM(MID(G1007, SEARCH("QTY:", G1007)+4, SEARCH(" ", G1007, SEARCH("QTY:", G1007)+4) - SEARCH("QTY:", G1007) - 4)))</f>
        <v>#NAME?</v>
      </c>
      <c r="M1007" t="e">
        <f t="shared" si="138"/>
        <v>#NAME?</v>
      </c>
      <c r="N1007">
        <f t="shared" si="139"/>
        <v>0</v>
      </c>
      <c r="O1007" t="str" cm="1">
        <f t="array" ref="O1007">IF(ISERROR(SEARCH("USD ", G1007)), Raw [1]Data!S1007, TRIM(MID(G1007, SEARCH("USD ", G1007)+4, SEARCH(" ", G1007&amp;" ", SEARCH("USD ", G1007)+4) - SEARCH("USD ", G1007) - 4)))</f>
        <v>0.72</v>
      </c>
      <c r="P1007" t="e">
        <f t="shared" si="140"/>
        <v>#NAME?</v>
      </c>
      <c r="Q1007" t="e" cm="1">
        <f t="array" ref="Q1007">Raw [1]Data!P1007</f>
        <v>#NAME?</v>
      </c>
      <c r="R1007" t="e" cm="1">
        <f t="array" ref="R1007">Raw [1]Data!Q1007</f>
        <v>#NAME?</v>
      </c>
      <c r="S1007" t="e" cm="1">
        <f t="array" ref="S1007">Raw [1]Data!T1007</f>
        <v>#NAME?</v>
      </c>
      <c r="T1007" t="e">
        <f t="shared" si="141"/>
        <v>#NAME?</v>
      </c>
      <c r="U1007" t="e">
        <f t="shared" si="142"/>
        <v>#NAME?</v>
      </c>
      <c r="V1007" t="str">
        <f t="shared" si="143"/>
        <v>Other</v>
      </c>
    </row>
    <row r="1008" spans="1:22">
      <c r="A1008" s="5" t="s">
        <v>12</v>
      </c>
      <c r="B1008" s="2" t="s">
        <v>1360</v>
      </c>
      <c r="C1008">
        <f t="shared" si="135"/>
        <v>2022</v>
      </c>
      <c r="D1008" s="2" t="s">
        <v>14</v>
      </c>
      <c r="E1008" s="3" t="s">
        <v>15</v>
      </c>
      <c r="F1008" t="str">
        <f t="shared" si="136"/>
        <v>73</v>
      </c>
      <c r="G1008" s="2" t="s">
        <v>1361</v>
      </c>
      <c r="H1008" t="str">
        <f t="shared" si="137"/>
        <v xml:space="preserve">STEEL </v>
      </c>
      <c r="I1008" t="str" cm="1">
        <f t="array" ref="I1008">IFERROR(INDEX(_xlfn.TEXTSPLIT(E1008," "),1), "")</f>
        <v>73239990</v>
      </c>
      <c r="J1008" t="s">
        <v>2835</v>
      </c>
      <c r="K1008" t="e" cm="1">
        <f t="array" ref="K1008">IF(ISERROR(SEARCH("QTY:", G1008)), IF(ISERROR(SEARCH("TOTAL ", G1008)), Raw [1]Data!N1008, TRIM(MID(G1008, SEARCH("TOTAL ", G1008)+6, SEARCH(" ", G1008&amp;" ", SEARCH("TOTAL ", G1008)+6) - SEARCH("TOTAL ", G1008) - 6))), TRIM(MID(G1008, SEARCH("QTY:", G1008)+4, SEARCH(" ", G1008, SEARCH("QTY:", G1008)+4) - SEARCH("QTY:", G1008) - 4)))</f>
        <v>#NAME?</v>
      </c>
      <c r="M1008" t="e">
        <f t="shared" si="138"/>
        <v>#NAME?</v>
      </c>
      <c r="N1008">
        <f t="shared" si="139"/>
        <v>0</v>
      </c>
      <c r="O1008" t="str" cm="1">
        <f t="array" ref="O1008">IF(ISERROR(SEARCH("USD ", G1008)), Raw [1]Data!S1008, TRIM(MID(G1008, SEARCH("USD ", G1008)+4, SEARCH(" ", G1008&amp;" ", SEARCH("USD ", G1008)+4) - SEARCH("USD ", G1008) - 4)))</f>
        <v>1.15</v>
      </c>
      <c r="P1008" t="e">
        <f t="shared" si="140"/>
        <v>#NAME?</v>
      </c>
      <c r="Q1008" t="e" cm="1">
        <f t="array" ref="Q1008">Raw [1]Data!P1008</f>
        <v>#NAME?</v>
      </c>
      <c r="R1008" t="e" cm="1">
        <f t="array" ref="R1008">Raw [1]Data!Q1008</f>
        <v>#NAME?</v>
      </c>
      <c r="S1008" t="e" cm="1">
        <f t="array" ref="S1008">Raw [1]Data!T1008</f>
        <v>#NAME?</v>
      </c>
      <c r="T1008" t="e">
        <f t="shared" si="141"/>
        <v>#NAME?</v>
      </c>
      <c r="U1008" t="e">
        <f t="shared" si="142"/>
        <v>#NAME?</v>
      </c>
      <c r="V1008" t="str">
        <f t="shared" si="143"/>
        <v>Other</v>
      </c>
    </row>
    <row r="1009" spans="1:22">
      <c r="A1009" s="5" t="s">
        <v>12</v>
      </c>
      <c r="B1009" s="2" t="s">
        <v>1362</v>
      </c>
      <c r="C1009">
        <f t="shared" si="135"/>
        <v>2022</v>
      </c>
      <c r="D1009" s="2" t="s">
        <v>14</v>
      </c>
      <c r="E1009" s="3" t="s">
        <v>15</v>
      </c>
      <c r="F1009" t="str">
        <f t="shared" si="136"/>
        <v>73</v>
      </c>
      <c r="G1009" s="2" t="s">
        <v>1363</v>
      </c>
      <c r="H1009" t="str">
        <f t="shared" si="137"/>
        <v xml:space="preserve">6901 </v>
      </c>
      <c r="I1009" t="str" cm="1">
        <f t="array" ref="I1009">IFERROR(INDEX(_xlfn.TEXTSPLIT(E1009," "),1), "")</f>
        <v>73239990</v>
      </c>
      <c r="J1009" t="s">
        <v>2835</v>
      </c>
      <c r="K1009" t="str" cm="1">
        <f t="array" ref="K1009">IF(ISERROR(SEARCH("QTY:", G1009)), IF(ISERROR(SEARCH("TOTAL ", G1009)), Raw [1]Data!N1009, TRIM(MID(G1009, SEARCH("TOTAL ", G1009)+6, SEARCH(" ", G1009&amp;" ", SEARCH("TOTAL ", G1009)+6) - SEARCH("TOTAL ", G1009) - 6))), TRIM(MID(G1009, SEARCH("QTY:", G1009)+4, SEARCH(" ", G1009, SEARCH("QTY:", G1009)+4) - SEARCH("QTY:", G1009) - 4)))</f>
        <v>54720</v>
      </c>
      <c r="M1009" t="str">
        <f t="shared" si="138"/>
        <v>54720</v>
      </c>
      <c r="N1009">
        <f t="shared" si="139"/>
        <v>0</v>
      </c>
      <c r="O1009" t="str" cm="1">
        <f t="array" ref="O1009">IF(ISERROR(SEARCH("USD ", G1009)), Raw [1]Data!S1009, TRIM(MID(G1009, SEARCH("USD ", G1009)+4, SEARCH(" ", G1009&amp;" ", SEARCH("USD ", G1009)+4) - SEARCH("USD ", G1009) - 4)))</f>
        <v>1.06</v>
      </c>
      <c r="P1009">
        <f t="shared" si="140"/>
        <v>58003.200000000004</v>
      </c>
      <c r="Q1009" t="e" cm="1">
        <f t="array" ref="Q1009">Raw [1]Data!P1009</f>
        <v>#NAME?</v>
      </c>
      <c r="R1009" t="e" cm="1">
        <f t="array" ref="R1009">Raw [1]Data!Q1009</f>
        <v>#NAME?</v>
      </c>
      <c r="S1009" t="e" cm="1">
        <f t="array" ref="S1009">Raw [1]Data!T1009</f>
        <v>#NAME?</v>
      </c>
      <c r="T1009" t="e">
        <f t="shared" si="141"/>
        <v>#NAME?</v>
      </c>
      <c r="U1009" t="e">
        <f t="shared" si="142"/>
        <v>#NAME?</v>
      </c>
      <c r="V1009" t="str">
        <f t="shared" si="143"/>
        <v>Other</v>
      </c>
    </row>
    <row r="1010" spans="1:22">
      <c r="A1010" s="5" t="s">
        <v>12</v>
      </c>
      <c r="B1010" s="2" t="s">
        <v>1362</v>
      </c>
      <c r="C1010">
        <f t="shared" si="135"/>
        <v>2022</v>
      </c>
      <c r="D1010" s="2" t="s">
        <v>14</v>
      </c>
      <c r="E1010" s="3" t="s">
        <v>15</v>
      </c>
      <c r="F1010" t="str">
        <f t="shared" si="136"/>
        <v>73</v>
      </c>
      <c r="G1010" s="2" t="s">
        <v>1364</v>
      </c>
      <c r="H1010" t="str">
        <f t="shared" si="137"/>
        <v xml:space="preserve">8504 </v>
      </c>
      <c r="I1010" t="str" cm="1">
        <f t="array" ref="I1010">IFERROR(INDEX(_xlfn.TEXTSPLIT(E1010," "),1), "")</f>
        <v>73239990</v>
      </c>
      <c r="J1010" t="s">
        <v>2835</v>
      </c>
      <c r="K1010" t="e" cm="1">
        <f t="array" ref="K1010">IF(ISERROR(SEARCH("QTY:", G1010)), IF(ISERROR(SEARCH("TOTAL ", G1010)), Raw [1]Data!N1010, TRIM(MID(G1010, SEARCH("TOTAL ", G1010)+6, SEARCH(" ", G1010&amp;" ", SEARCH("TOTAL ", G1010)+6) - SEARCH("TOTAL ", G1010) - 6))), TRIM(MID(G1010, SEARCH("QTY:", G1010)+4, SEARCH(" ", G1010, SEARCH("QTY:", G1010)+4) - SEARCH("QTY:", G1010) - 4)))</f>
        <v>#NAME?</v>
      </c>
      <c r="M1010" t="e">
        <f t="shared" si="138"/>
        <v>#NAME?</v>
      </c>
      <c r="N1010">
        <f t="shared" si="139"/>
        <v>0</v>
      </c>
      <c r="O1010" t="str" cm="1">
        <f t="array" ref="O1010">IF(ISERROR(SEARCH("USD ", G1010)), Raw [1]Data!S1010, TRIM(MID(G1010, SEARCH("USD ", G1010)+4, SEARCH(" ", G1010&amp;" ", SEARCH("USD ", G1010)+4) - SEARCH("USD ", G1010) - 4)))</f>
        <v>2.75</v>
      </c>
      <c r="P1010" t="e">
        <f t="shared" si="140"/>
        <v>#NAME?</v>
      </c>
      <c r="Q1010" t="e" cm="1">
        <f t="array" ref="Q1010">Raw [1]Data!P1010</f>
        <v>#NAME?</v>
      </c>
      <c r="R1010" t="e" cm="1">
        <f t="array" ref="R1010">Raw [1]Data!Q1010</f>
        <v>#NAME?</v>
      </c>
      <c r="S1010" t="e" cm="1">
        <f t="array" ref="S1010">Raw [1]Data!T1010</f>
        <v>#NAME?</v>
      </c>
      <c r="T1010" t="e">
        <f t="shared" si="141"/>
        <v>#NAME?</v>
      </c>
      <c r="U1010" t="e">
        <f t="shared" si="142"/>
        <v>#NAME?</v>
      </c>
      <c r="V1010" t="str">
        <f t="shared" si="143"/>
        <v>Other</v>
      </c>
    </row>
    <row r="1011" spans="1:22">
      <c r="A1011" s="5" t="s">
        <v>12</v>
      </c>
      <c r="B1011" s="2" t="s">
        <v>1365</v>
      </c>
      <c r="C1011">
        <f t="shared" si="135"/>
        <v>2022</v>
      </c>
      <c r="D1011" s="2" t="s">
        <v>14</v>
      </c>
      <c r="E1011" s="3" t="s">
        <v>15</v>
      </c>
      <c r="F1011" t="str">
        <f t="shared" si="136"/>
        <v>73</v>
      </c>
      <c r="G1011" s="2" t="s">
        <v>1366</v>
      </c>
      <c r="H1011" t="str">
        <f t="shared" si="137"/>
        <v xml:space="preserve">6862 </v>
      </c>
      <c r="I1011" t="str" cm="1">
        <f t="array" ref="I1011">IFERROR(INDEX(_xlfn.TEXTSPLIT(E1011," "),1), "")</f>
        <v>73239990</v>
      </c>
      <c r="J1011" t="s">
        <v>2835</v>
      </c>
      <c r="K1011" t="str" cm="1">
        <f t="array" ref="K1011">IF(ISERROR(SEARCH("QTY:", G1011)), IF(ISERROR(SEARCH("TOTAL ", G1011)), Raw [1]Data!N1011, TRIM(MID(G1011, SEARCH("TOTAL ", G1011)+6, SEARCH(" ", G1011&amp;" ", SEARCH("TOTAL ", G1011)+6) - SEARCH("TOTAL ", G1011) - 6))), TRIM(MID(G1011, SEARCH("QTY:", G1011)+4, SEARCH(" ", G1011, SEARCH("QTY:", G1011)+4) - SEARCH("QTY:", G1011) - 4)))</f>
        <v>20400</v>
      </c>
      <c r="M1011" t="str">
        <f t="shared" si="138"/>
        <v>20400</v>
      </c>
      <c r="N1011">
        <f t="shared" si="139"/>
        <v>0</v>
      </c>
      <c r="O1011" t="e" cm="1">
        <f t="array" ref="O1011">IF(ISERROR(SEARCH("USD ", G1011)), Raw [1]Data!S1011, TRIM(MID(G1011, SEARCH("USD ", G1011)+4, SEARCH(" ", G1011&amp;" ", SEARCH("USD ", G1011)+4) - SEARCH("USD ", G1011) - 4)))</f>
        <v>#NAME?</v>
      </c>
      <c r="P1011" t="e">
        <f t="shared" si="140"/>
        <v>#NAME?</v>
      </c>
      <c r="Q1011" t="e" cm="1">
        <f t="array" ref="Q1011">Raw [1]Data!P1011</f>
        <v>#NAME?</v>
      </c>
      <c r="R1011" t="e" cm="1">
        <f t="array" ref="R1011">Raw [1]Data!Q1011</f>
        <v>#NAME?</v>
      </c>
      <c r="S1011" t="e" cm="1">
        <f t="array" ref="S1011">Raw [1]Data!T1011</f>
        <v>#NAME?</v>
      </c>
      <c r="T1011" t="e">
        <f t="shared" si="141"/>
        <v>#NAME?</v>
      </c>
      <c r="U1011" t="e">
        <f t="shared" si="142"/>
        <v>#NAME?</v>
      </c>
      <c r="V1011" t="str">
        <f t="shared" si="143"/>
        <v>Other</v>
      </c>
    </row>
    <row r="1012" spans="1:22">
      <c r="A1012" s="5" t="s">
        <v>12</v>
      </c>
      <c r="B1012" s="2" t="s">
        <v>1365</v>
      </c>
      <c r="C1012">
        <f t="shared" si="135"/>
        <v>2022</v>
      </c>
      <c r="D1012" s="2" t="s">
        <v>14</v>
      </c>
      <c r="E1012" s="3" t="s">
        <v>15</v>
      </c>
      <c r="F1012" t="str">
        <f t="shared" si="136"/>
        <v>73</v>
      </c>
      <c r="G1012" s="2" t="s">
        <v>1367</v>
      </c>
      <c r="H1012" t="str">
        <f t="shared" si="137"/>
        <v xml:space="preserve">8504 </v>
      </c>
      <c r="I1012" t="str" cm="1">
        <f t="array" ref="I1012">IFERROR(INDEX(_xlfn.TEXTSPLIT(E1012," "),1), "")</f>
        <v>73239990</v>
      </c>
      <c r="J1012" t="s">
        <v>2835</v>
      </c>
      <c r="K1012" t="str" cm="1">
        <f t="array" ref="K1012">IF(ISERROR(SEARCH("QTY:", G1012)), IF(ISERROR(SEARCH("TOTAL ", G1012)), Raw [1]Data!N1012, TRIM(MID(G1012, SEARCH("TOTAL ", G1012)+6, SEARCH(" ", G1012&amp;" ", SEARCH("TOTAL ", G1012)+6) - SEARCH("TOTAL ", G1012) - 6))), TRIM(MID(G1012, SEARCH("QTY:", G1012)+4, SEARCH(" ", G1012, SEARCH("QTY:", G1012)+4) - SEARCH("QTY:", G1012) - 4)))</f>
        <v>22080</v>
      </c>
      <c r="M1012" t="str">
        <f t="shared" si="138"/>
        <v>22080</v>
      </c>
      <c r="N1012">
        <f t="shared" si="139"/>
        <v>0</v>
      </c>
      <c r="O1012" t="e" cm="1">
        <f t="array" ref="O1012">IF(ISERROR(SEARCH("USD ", G1012)), Raw [1]Data!S1012, TRIM(MID(G1012, SEARCH("USD ", G1012)+4, SEARCH(" ", G1012&amp;" ", SEARCH("USD ", G1012)+4) - SEARCH("USD ", G1012) - 4)))</f>
        <v>#NAME?</v>
      </c>
      <c r="P1012" t="e">
        <f t="shared" si="140"/>
        <v>#NAME?</v>
      </c>
      <c r="Q1012" t="e" cm="1">
        <f t="array" ref="Q1012">Raw [1]Data!P1012</f>
        <v>#NAME?</v>
      </c>
      <c r="R1012" t="e" cm="1">
        <f t="array" ref="R1012">Raw [1]Data!Q1012</f>
        <v>#NAME?</v>
      </c>
      <c r="S1012" t="e" cm="1">
        <f t="array" ref="S1012">Raw [1]Data!T1012</f>
        <v>#NAME?</v>
      </c>
      <c r="T1012" t="e">
        <f t="shared" si="141"/>
        <v>#NAME?</v>
      </c>
      <c r="U1012" t="e">
        <f t="shared" si="142"/>
        <v>#NAME?</v>
      </c>
      <c r="V1012" t="str">
        <f t="shared" si="143"/>
        <v>Other</v>
      </c>
    </row>
    <row r="1013" spans="1:22">
      <c r="A1013" s="5" t="s">
        <v>12</v>
      </c>
      <c r="B1013" s="2" t="s">
        <v>1365</v>
      </c>
      <c r="C1013">
        <f t="shared" si="135"/>
        <v>2022</v>
      </c>
      <c r="D1013" s="2" t="s">
        <v>14</v>
      </c>
      <c r="E1013" s="3" t="s">
        <v>15</v>
      </c>
      <c r="F1013" t="str">
        <f t="shared" si="136"/>
        <v>73</v>
      </c>
      <c r="G1013" s="2" t="s">
        <v>1368</v>
      </c>
      <c r="H1013" t="str">
        <f t="shared" si="137"/>
        <v xml:space="preserve">6578 </v>
      </c>
      <c r="I1013" t="str" cm="1">
        <f t="array" ref="I1013">IFERROR(INDEX(_xlfn.TEXTSPLIT(E1013," "),1), "")</f>
        <v>73239990</v>
      </c>
      <c r="J1013" t="s">
        <v>2835</v>
      </c>
      <c r="K1013" t="str" cm="1">
        <f t="array" ref="K1013">IF(ISERROR(SEARCH("QTY:", G1013)), IF(ISERROR(SEARCH("TOTAL ", G1013)), Raw [1]Data!N1013, TRIM(MID(G1013, SEARCH("TOTAL ", G1013)+6, SEARCH(" ", G1013&amp;" ", SEARCH("TOTAL ", G1013)+6) - SEARCH("TOTAL ", G1013) - 6))), TRIM(MID(G1013, SEARCH("QTY:", G1013)+4, SEARCH(" ", G1013, SEARCH("QTY:", G1013)+4) - SEARCH("QTY:", G1013) - 4)))</f>
        <v>37920</v>
      </c>
      <c r="M1013" t="str">
        <f t="shared" si="138"/>
        <v>37920</v>
      </c>
      <c r="N1013">
        <f t="shared" si="139"/>
        <v>0</v>
      </c>
      <c r="O1013" t="e" cm="1">
        <f t="array" ref="O1013">IF(ISERROR(SEARCH("USD ", G1013)), Raw [1]Data!S1013, TRIM(MID(G1013, SEARCH("USD ", G1013)+4, SEARCH(" ", G1013&amp;" ", SEARCH("USD ", G1013)+4) - SEARCH("USD ", G1013) - 4)))</f>
        <v>#NAME?</v>
      </c>
      <c r="P1013" t="e">
        <f t="shared" si="140"/>
        <v>#NAME?</v>
      </c>
      <c r="Q1013" t="e" cm="1">
        <f t="array" ref="Q1013">Raw [1]Data!P1013</f>
        <v>#NAME?</v>
      </c>
      <c r="R1013" t="e" cm="1">
        <f t="array" ref="R1013">Raw [1]Data!Q1013</f>
        <v>#NAME?</v>
      </c>
      <c r="S1013" t="e" cm="1">
        <f t="array" ref="S1013">Raw [1]Data!T1013</f>
        <v>#NAME?</v>
      </c>
      <c r="T1013" t="e">
        <f t="shared" si="141"/>
        <v>#NAME?</v>
      </c>
      <c r="U1013" t="e">
        <f t="shared" si="142"/>
        <v>#NAME?</v>
      </c>
      <c r="V1013" t="str">
        <f t="shared" si="143"/>
        <v>Other</v>
      </c>
    </row>
    <row r="1014" spans="1:22">
      <c r="A1014" s="5" t="s">
        <v>12</v>
      </c>
      <c r="B1014" s="2" t="s">
        <v>1369</v>
      </c>
      <c r="C1014">
        <f t="shared" si="135"/>
        <v>2022</v>
      </c>
      <c r="D1014" s="2" t="s">
        <v>14</v>
      </c>
      <c r="E1014" s="3" t="s">
        <v>15</v>
      </c>
      <c r="F1014" t="str">
        <f t="shared" si="136"/>
        <v>73</v>
      </c>
      <c r="G1014" s="2" t="s">
        <v>1370</v>
      </c>
      <c r="H1014" t="str">
        <f t="shared" si="137"/>
        <v xml:space="preserve">NP-21 </v>
      </c>
      <c r="I1014" t="str" cm="1">
        <f t="array" ref="I1014">IFERROR(INDEX(_xlfn.TEXTSPLIT(E1014," "),1), "")</f>
        <v>73239990</v>
      </c>
      <c r="J1014" t="s">
        <v>2919</v>
      </c>
      <c r="K1014" t="str" cm="1">
        <f t="array" ref="K1014">IF(ISERROR(SEARCH("QTY:", G1014)), IF(ISERROR(SEARCH("TOTAL ", G1014)), Raw [1]Data!N1014, TRIM(MID(G1014, SEARCH("TOTAL ", G1014)+6, SEARCH(" ", G1014&amp;" ", SEARCH("TOTAL ", G1014)+6) - SEARCH("TOTAL ", G1014) - 6))), TRIM(MID(G1014, SEARCH("QTY:", G1014)+4, SEARCH(" ", G1014, SEARCH("QTY:", G1014)+4) - SEARCH("QTY:", G1014) - 4)))</f>
        <v>13680</v>
      </c>
      <c r="M1014" t="str">
        <f t="shared" si="138"/>
        <v>13680</v>
      </c>
      <c r="N1014">
        <f t="shared" si="139"/>
        <v>0</v>
      </c>
      <c r="O1014" t="e" cm="1">
        <f t="array" ref="O1014">IF(ISERROR(SEARCH("USD ", G1014)), Raw [1]Data!S1014, TRIM(MID(G1014, SEARCH("USD ", G1014)+4, SEARCH(" ", G1014&amp;" ", SEARCH("USD ", G1014)+4) - SEARCH("USD ", G1014) - 4)))</f>
        <v>#NAME?</v>
      </c>
      <c r="P1014" t="e">
        <f t="shared" si="140"/>
        <v>#NAME?</v>
      </c>
      <c r="Q1014" t="e" cm="1">
        <f t="array" ref="Q1014">Raw [1]Data!P1014</f>
        <v>#NAME?</v>
      </c>
      <c r="R1014" t="e" cm="1">
        <f t="array" ref="R1014">Raw [1]Data!Q1014</f>
        <v>#NAME?</v>
      </c>
      <c r="S1014" t="e" cm="1">
        <f t="array" ref="S1014">Raw [1]Data!T1014</f>
        <v>#NAME?</v>
      </c>
      <c r="T1014" t="e">
        <f t="shared" si="141"/>
        <v>#NAME?</v>
      </c>
      <c r="U1014" t="e">
        <f t="shared" si="142"/>
        <v>#NAME?</v>
      </c>
      <c r="V1014" t="str">
        <f t="shared" si="143"/>
        <v>Other</v>
      </c>
    </row>
    <row r="1015" spans="1:22">
      <c r="A1015" s="5" t="s">
        <v>12</v>
      </c>
      <c r="B1015" s="2" t="s">
        <v>1369</v>
      </c>
      <c r="C1015">
        <f t="shared" si="135"/>
        <v>2022</v>
      </c>
      <c r="D1015" s="2" t="s">
        <v>14</v>
      </c>
      <c r="E1015" s="3" t="s">
        <v>15</v>
      </c>
      <c r="F1015" t="str">
        <f t="shared" si="136"/>
        <v>73</v>
      </c>
      <c r="G1015" s="2" t="s">
        <v>1371</v>
      </c>
      <c r="H1015" t="str">
        <f t="shared" si="137"/>
        <v xml:space="preserve">NP-003 </v>
      </c>
      <c r="I1015" t="str" cm="1">
        <f t="array" ref="I1015">IFERROR(INDEX(_xlfn.TEXTSPLIT(E1015," "),1), "")</f>
        <v>73239990</v>
      </c>
      <c r="J1015" t="s">
        <v>2781</v>
      </c>
      <c r="K1015" t="e" cm="1">
        <f t="array" ref="K1015">IF(ISERROR(SEARCH("QTY:", G1015)), IF(ISERROR(SEARCH("TOTAL ", G1015)), Raw [1]Data!N1015, TRIM(MID(G1015, SEARCH("TOTAL ", G1015)+6, SEARCH(" ", G1015&amp;" ", SEARCH("TOTAL ", G1015)+6) - SEARCH("TOTAL ", G1015) - 6))), TRIM(MID(G1015, SEARCH("QTY:", G1015)+4, SEARCH(" ", G1015, SEARCH("QTY:", G1015)+4) - SEARCH("QTY:", G1015) - 4)))</f>
        <v>#NAME?</v>
      </c>
      <c r="M1015" t="e">
        <f t="shared" si="138"/>
        <v>#NAME?</v>
      </c>
      <c r="N1015">
        <f t="shared" si="139"/>
        <v>0</v>
      </c>
      <c r="O1015" t="str" cm="1">
        <f t="array" ref="O1015">IF(ISERROR(SEARCH("USD ", G1015)), Raw [1]Data!S1015, TRIM(MID(G1015, SEARCH("USD ", G1015)+4, SEARCH(" ", G1015&amp;" ", SEARCH("USD ", G1015)+4) - SEARCH("USD ", G1015) - 4)))</f>
        <v>0.476</v>
      </c>
      <c r="P1015" t="e">
        <f t="shared" si="140"/>
        <v>#NAME?</v>
      </c>
      <c r="Q1015" t="e" cm="1">
        <f t="array" ref="Q1015">Raw [1]Data!P1015</f>
        <v>#NAME?</v>
      </c>
      <c r="R1015" t="e" cm="1">
        <f t="array" ref="R1015">Raw [1]Data!Q1015</f>
        <v>#NAME?</v>
      </c>
      <c r="S1015" t="e" cm="1">
        <f t="array" ref="S1015">Raw [1]Data!T1015</f>
        <v>#NAME?</v>
      </c>
      <c r="T1015" t="e">
        <f t="shared" si="141"/>
        <v>#NAME?</v>
      </c>
      <c r="U1015" t="e">
        <f t="shared" si="142"/>
        <v>#NAME?</v>
      </c>
      <c r="V1015" t="str">
        <f t="shared" si="143"/>
        <v>Other</v>
      </c>
    </row>
    <row r="1016" spans="1:22">
      <c r="A1016" s="5" t="s">
        <v>12</v>
      </c>
      <c r="B1016" s="2" t="s">
        <v>1369</v>
      </c>
      <c r="C1016">
        <f t="shared" si="135"/>
        <v>2022</v>
      </c>
      <c r="D1016" s="2" t="s">
        <v>14</v>
      </c>
      <c r="E1016" s="3" t="s">
        <v>15</v>
      </c>
      <c r="F1016" t="str">
        <f t="shared" si="136"/>
        <v>73</v>
      </c>
      <c r="G1016" s="2" t="s">
        <v>1372</v>
      </c>
      <c r="H1016" t="str">
        <f t="shared" si="137"/>
        <v xml:space="preserve">AM-06 </v>
      </c>
      <c r="I1016" t="str" cm="1">
        <f t="array" ref="I1016">IFERROR(INDEX(_xlfn.TEXTSPLIT(E1016," "),1), "")</f>
        <v>73239990</v>
      </c>
      <c r="J1016" t="s">
        <v>2835</v>
      </c>
      <c r="K1016" t="str" cm="1">
        <f t="array" ref="K1016">IF(ISERROR(SEARCH("QTY:", G1016)), IF(ISERROR(SEARCH("TOTAL ", G1016)), Raw [1]Data!N1016, TRIM(MID(G1016, SEARCH("TOTAL ", G1016)+6, SEARCH(" ", G1016&amp;" ", SEARCH("TOTAL ", G1016)+6) - SEARCH("TOTAL ", G1016) - 6))), TRIM(MID(G1016, SEARCH("QTY:", G1016)+4, SEARCH(" ", G1016, SEARCH("QTY:", G1016)+4) - SEARCH("QTY:", G1016) - 4)))</f>
        <v>30240</v>
      </c>
      <c r="M1016" t="str">
        <f t="shared" si="138"/>
        <v>30240</v>
      </c>
      <c r="N1016">
        <f t="shared" si="139"/>
        <v>0</v>
      </c>
      <c r="O1016" t="str" cm="1">
        <f t="array" ref="O1016">IF(ISERROR(SEARCH("USD ", G1016)), Raw [1]Data!S1016, TRIM(MID(G1016, SEARCH("USD ", G1016)+4, SEARCH(" ", G1016&amp;" ", SEARCH("USD ", G1016)+4) - SEARCH("USD ", G1016) - 4)))</f>
        <v>1.140</v>
      </c>
      <c r="P1016">
        <f t="shared" si="140"/>
        <v>34473.599999999999</v>
      </c>
      <c r="Q1016" t="e" cm="1">
        <f t="array" ref="Q1016">Raw [1]Data!P1016</f>
        <v>#NAME?</v>
      </c>
      <c r="R1016" t="e" cm="1">
        <f t="array" ref="R1016">Raw [1]Data!Q1016</f>
        <v>#NAME?</v>
      </c>
      <c r="S1016" t="e" cm="1">
        <f t="array" ref="S1016">Raw [1]Data!T1016</f>
        <v>#NAME?</v>
      </c>
      <c r="T1016" t="e">
        <f t="shared" si="141"/>
        <v>#NAME?</v>
      </c>
      <c r="U1016" t="e">
        <f t="shared" si="142"/>
        <v>#NAME?</v>
      </c>
      <c r="V1016" t="str">
        <f t="shared" si="143"/>
        <v>Other</v>
      </c>
    </row>
    <row r="1017" spans="1:22">
      <c r="A1017" s="5" t="s">
        <v>12</v>
      </c>
      <c r="B1017" s="2" t="s">
        <v>1369</v>
      </c>
      <c r="C1017">
        <f t="shared" si="135"/>
        <v>2022</v>
      </c>
      <c r="D1017" s="2" t="s">
        <v>14</v>
      </c>
      <c r="E1017" s="3" t="s">
        <v>15</v>
      </c>
      <c r="F1017" t="str">
        <f t="shared" si="136"/>
        <v>73</v>
      </c>
      <c r="G1017" s="2" t="s">
        <v>1373</v>
      </c>
      <c r="H1017" t="str">
        <f t="shared" si="137"/>
        <v xml:space="preserve">SL-01 </v>
      </c>
      <c r="I1017" t="str" cm="1">
        <f t="array" ref="I1017">IFERROR(INDEX(_xlfn.TEXTSPLIT(E1017," "),1), "")</f>
        <v>73239990</v>
      </c>
      <c r="J1017" t="s">
        <v>2835</v>
      </c>
      <c r="K1017" t="str" cm="1">
        <f t="array" ref="K1017">IF(ISERROR(SEARCH("QTY:", G1017)), IF(ISERROR(SEARCH("TOTAL ", G1017)), Raw [1]Data!N1017, TRIM(MID(G1017, SEARCH("TOTAL ", G1017)+6, SEARCH(" ", G1017&amp;" ", SEARCH("TOTAL ", G1017)+6) - SEARCH("TOTAL ", G1017) - 6))), TRIM(MID(G1017, SEARCH("QTY:", G1017)+4, SEARCH(" ", G1017, SEARCH("QTY:", G1017)+4) - SEARCH("QTY:", G1017) - 4)))</f>
        <v>11124</v>
      </c>
      <c r="M1017" t="str">
        <f t="shared" si="138"/>
        <v>11124</v>
      </c>
      <c r="N1017">
        <f t="shared" si="139"/>
        <v>0</v>
      </c>
      <c r="O1017" t="str" cm="1">
        <f t="array" ref="O1017">IF(ISERROR(SEARCH("USD ", G1017)), Raw [1]Data!S1017, TRIM(MID(G1017, SEARCH("USD ", G1017)+4, SEARCH(" ", G1017&amp;" ", SEARCH("USD ", G1017)+4) - SEARCH("USD ", G1017) - 4)))</f>
        <v>1.300</v>
      </c>
      <c r="P1017">
        <f t="shared" si="140"/>
        <v>14461.2</v>
      </c>
      <c r="Q1017" t="e" cm="1">
        <f t="array" ref="Q1017">Raw [1]Data!P1017</f>
        <v>#NAME?</v>
      </c>
      <c r="R1017" t="e" cm="1">
        <f t="array" ref="R1017">Raw [1]Data!Q1017</f>
        <v>#NAME?</v>
      </c>
      <c r="S1017" t="e" cm="1">
        <f t="array" ref="S1017">Raw [1]Data!T1017</f>
        <v>#NAME?</v>
      </c>
      <c r="T1017" t="e">
        <f t="shared" si="141"/>
        <v>#NAME?</v>
      </c>
      <c r="U1017" t="e">
        <f t="shared" si="142"/>
        <v>#NAME?</v>
      </c>
      <c r="V1017" t="str">
        <f t="shared" si="143"/>
        <v>Other</v>
      </c>
    </row>
    <row r="1018" spans="1:22">
      <c r="A1018" s="5" t="s">
        <v>12</v>
      </c>
      <c r="B1018" s="2" t="s">
        <v>1369</v>
      </c>
      <c r="C1018">
        <f t="shared" si="135"/>
        <v>2022</v>
      </c>
      <c r="D1018" s="2" t="s">
        <v>14</v>
      </c>
      <c r="E1018" s="3" t="s">
        <v>15</v>
      </c>
      <c r="F1018" t="str">
        <f t="shared" si="136"/>
        <v>73</v>
      </c>
      <c r="G1018" s="2" t="s">
        <v>1374</v>
      </c>
      <c r="H1018" t="str">
        <f t="shared" si="137"/>
        <v xml:space="preserve">NP-20 </v>
      </c>
      <c r="I1018" t="str" cm="1">
        <f t="array" ref="I1018">IFERROR(INDEX(_xlfn.TEXTSPLIT(E1018," "),1), "")</f>
        <v>73239990</v>
      </c>
      <c r="J1018" t="s">
        <v>2973</v>
      </c>
      <c r="K1018" t="str" cm="1">
        <f t="array" ref="K1018">IF(ISERROR(SEARCH("QTY:", G1018)), IF(ISERROR(SEARCH("TOTAL ", G1018)), Raw [1]Data!N1018, TRIM(MID(G1018, SEARCH("TOTAL ", G1018)+6, SEARCH(" ", G1018&amp;" ", SEARCH("TOTAL ", G1018)+6) - SEARCH("TOTAL ", G1018) - 6))), TRIM(MID(G1018, SEARCH("QTY:", G1018)+4, SEARCH(" ", G1018, SEARCH("QTY:", G1018)+4) - SEARCH("QTY:", G1018) - 4)))</f>
        <v>16128</v>
      </c>
      <c r="M1018" t="str">
        <f t="shared" si="138"/>
        <v>16128</v>
      </c>
      <c r="N1018">
        <f t="shared" si="139"/>
        <v>0</v>
      </c>
      <c r="O1018" t="e" cm="1">
        <f t="array" ref="O1018">IF(ISERROR(SEARCH("USD ", G1018)), Raw [1]Data!S1018, TRIM(MID(G1018, SEARCH("USD ", G1018)+4, SEARCH(" ", G1018&amp;" ", SEARCH("USD ", G1018)+4) - SEARCH("USD ", G1018) - 4)))</f>
        <v>#NAME?</v>
      </c>
      <c r="P1018" t="e">
        <f t="shared" si="140"/>
        <v>#NAME?</v>
      </c>
      <c r="Q1018" t="e" cm="1">
        <f t="array" ref="Q1018">Raw [1]Data!P1018</f>
        <v>#NAME?</v>
      </c>
      <c r="R1018" t="e" cm="1">
        <f t="array" ref="R1018">Raw [1]Data!Q1018</f>
        <v>#NAME?</v>
      </c>
      <c r="S1018" t="e" cm="1">
        <f t="array" ref="S1018">Raw [1]Data!T1018</f>
        <v>#NAME?</v>
      </c>
      <c r="T1018" t="e">
        <f t="shared" si="141"/>
        <v>#NAME?</v>
      </c>
      <c r="U1018" t="e">
        <f t="shared" si="142"/>
        <v>#NAME?</v>
      </c>
      <c r="V1018" t="str">
        <f t="shared" si="143"/>
        <v>Other</v>
      </c>
    </row>
    <row r="1019" spans="1:22">
      <c r="A1019" s="5" t="s">
        <v>12</v>
      </c>
      <c r="B1019" s="2" t="s">
        <v>1369</v>
      </c>
      <c r="C1019">
        <f t="shared" si="135"/>
        <v>2022</v>
      </c>
      <c r="D1019" s="2" t="s">
        <v>14</v>
      </c>
      <c r="E1019" s="3" t="s">
        <v>15</v>
      </c>
      <c r="F1019" t="str">
        <f t="shared" si="136"/>
        <v>73</v>
      </c>
      <c r="G1019" s="2" t="s">
        <v>1375</v>
      </c>
      <c r="H1019" t="str">
        <f t="shared" si="137"/>
        <v xml:space="preserve">AM-253 </v>
      </c>
      <c r="I1019" t="str" cm="1">
        <f t="array" ref="I1019">IFERROR(INDEX(_xlfn.TEXTSPLIT(E1019," "),1), "")</f>
        <v>73239990</v>
      </c>
      <c r="J1019" t="s">
        <v>2835</v>
      </c>
      <c r="K1019" t="str" cm="1">
        <f t="array" ref="K1019">IF(ISERROR(SEARCH("QTY:", G1019)), IF(ISERROR(SEARCH("TOTAL ", G1019)), Raw [1]Data!N1019, TRIM(MID(G1019, SEARCH("TOTAL ", G1019)+6, SEARCH(" ", G1019&amp;" ", SEARCH("TOTAL ", G1019)+6) - SEARCH("TOTAL ", G1019) - 6))), TRIM(MID(G1019, SEARCH("QTY:", G1019)+4, SEARCH(" ", G1019, SEARCH("QTY:", G1019)+4) - SEARCH("QTY:", G1019) - 4)))</f>
        <v>25200</v>
      </c>
      <c r="M1019" t="str">
        <f t="shared" si="138"/>
        <v>25200</v>
      </c>
      <c r="N1019">
        <f t="shared" si="139"/>
        <v>0</v>
      </c>
      <c r="O1019" t="str" cm="1">
        <f t="array" ref="O1019">IF(ISERROR(SEARCH("USD ", G1019)), Raw [1]Data!S1019, TRIM(MID(G1019, SEARCH("USD ", G1019)+4, SEARCH(" ", G1019&amp;" ", SEARCH("USD ", G1019)+4) - SEARCH("USD ", G1019) - 4)))</f>
        <v>0.611</v>
      </c>
      <c r="P1019">
        <f t="shared" si="140"/>
        <v>15397.199999999999</v>
      </c>
      <c r="Q1019" t="e" cm="1">
        <f t="array" ref="Q1019">Raw [1]Data!P1019</f>
        <v>#NAME?</v>
      </c>
      <c r="R1019" t="e" cm="1">
        <f t="array" ref="R1019">Raw [1]Data!Q1019</f>
        <v>#NAME?</v>
      </c>
      <c r="S1019" t="e" cm="1">
        <f t="array" ref="S1019">Raw [1]Data!T1019</f>
        <v>#NAME?</v>
      </c>
      <c r="T1019" t="e">
        <f t="shared" si="141"/>
        <v>#NAME?</v>
      </c>
      <c r="U1019" t="e">
        <f t="shared" si="142"/>
        <v>#NAME?</v>
      </c>
      <c r="V1019" t="str">
        <f t="shared" si="143"/>
        <v>Other</v>
      </c>
    </row>
    <row r="1020" spans="1:22">
      <c r="A1020" s="5" t="s">
        <v>12</v>
      </c>
      <c r="B1020" s="2" t="s">
        <v>1369</v>
      </c>
      <c r="C1020">
        <f t="shared" si="135"/>
        <v>2022</v>
      </c>
      <c r="D1020" s="2" t="s">
        <v>14</v>
      </c>
      <c r="E1020" s="3" t="s">
        <v>15</v>
      </c>
      <c r="F1020" t="str">
        <f t="shared" si="136"/>
        <v>73</v>
      </c>
      <c r="G1020" s="2" t="s">
        <v>1376</v>
      </c>
      <c r="H1020" t="str">
        <f t="shared" si="137"/>
        <v xml:space="preserve">STEEL </v>
      </c>
      <c r="I1020" t="str" cm="1">
        <f t="array" ref="I1020">IFERROR(INDEX(_xlfn.TEXTSPLIT(E1020," "),1), "")</f>
        <v>73239990</v>
      </c>
      <c r="J1020" t="s">
        <v>2974</v>
      </c>
      <c r="K1020" t="str" cm="1">
        <f t="array" ref="K1020">IF(ISERROR(SEARCH("QTY:", G1020)), IF(ISERROR(SEARCH("TOTAL ", G1020)), Raw [1]Data!N1020, TRIM(MID(G1020, SEARCH("TOTAL ", G1020)+6, SEARCH(" ", G1020&amp;" ", SEARCH("TOTAL ", G1020)+6) - SEARCH("TOTAL ", G1020) - 6))), TRIM(MID(G1020, SEARCH("QTY:", G1020)+4, SEARCH(" ", G1020, SEARCH("QTY:", G1020)+4) - SEARCH("QTY:", G1020) - 4)))</f>
        <v>43800</v>
      </c>
      <c r="M1020" t="str">
        <f t="shared" si="138"/>
        <v>43800</v>
      </c>
      <c r="N1020">
        <f t="shared" si="139"/>
        <v>0</v>
      </c>
      <c r="O1020" t="str" cm="1">
        <f t="array" ref="O1020">IF(ISERROR(SEARCH("USD ", G1020)), Raw [1]Data!S1020, TRIM(MID(G1020, SEARCH("USD ", G1020)+4, SEARCH(" ", G1020&amp;" ", SEARCH("USD ", G1020)+4) - SEARCH("USD ", G1020) - 4)))</f>
        <v>0.4739</v>
      </c>
      <c r="P1020">
        <f t="shared" si="140"/>
        <v>20756.82</v>
      </c>
      <c r="Q1020" t="e" cm="1">
        <f t="array" ref="Q1020">Raw [1]Data!P1020</f>
        <v>#NAME?</v>
      </c>
      <c r="R1020" t="e" cm="1">
        <f t="array" ref="R1020">Raw [1]Data!Q1020</f>
        <v>#NAME?</v>
      </c>
      <c r="S1020" t="e" cm="1">
        <f t="array" ref="S1020">Raw [1]Data!T1020</f>
        <v>#NAME?</v>
      </c>
      <c r="T1020" t="e">
        <f t="shared" si="141"/>
        <v>#NAME?</v>
      </c>
      <c r="U1020" t="e">
        <f t="shared" si="142"/>
        <v>#NAME?</v>
      </c>
      <c r="V1020" t="str">
        <f t="shared" si="143"/>
        <v>Other</v>
      </c>
    </row>
    <row r="1021" spans="1:22">
      <c r="A1021" s="5" t="s">
        <v>12</v>
      </c>
      <c r="B1021" s="2" t="s">
        <v>1369</v>
      </c>
      <c r="C1021">
        <f t="shared" si="135"/>
        <v>2022</v>
      </c>
      <c r="D1021" s="2" t="s">
        <v>14</v>
      </c>
      <c r="E1021" s="3" t="s">
        <v>15</v>
      </c>
      <c r="F1021" t="str">
        <f t="shared" si="136"/>
        <v>73</v>
      </c>
      <c r="G1021" s="2" t="s">
        <v>1377</v>
      </c>
      <c r="H1021" t="str">
        <f t="shared" si="137"/>
        <v xml:space="preserve">DS-25 </v>
      </c>
      <c r="I1021" t="str" cm="1">
        <f t="array" ref="I1021">IFERROR(INDEX(_xlfn.TEXTSPLIT(E1021," "),1), "")</f>
        <v>73239990</v>
      </c>
      <c r="J1021" t="s">
        <v>2835</v>
      </c>
      <c r="K1021" t="str" cm="1">
        <f t="array" ref="K1021">IF(ISERROR(SEARCH("QTY:", G1021)), IF(ISERROR(SEARCH("TOTAL ", G1021)), Raw [1]Data!N1021, TRIM(MID(G1021, SEARCH("TOTAL ", G1021)+6, SEARCH(" ", G1021&amp;" ", SEARCH("TOTAL ", G1021)+6) - SEARCH("TOTAL ", G1021) - 6))), TRIM(MID(G1021, SEARCH("QTY:", G1021)+4, SEARCH(" ", G1021, SEARCH("QTY:", G1021)+4) - SEARCH("QTY:", G1021) - 4)))</f>
        <v>99720</v>
      </c>
      <c r="M1021" t="str">
        <f t="shared" si="138"/>
        <v>99720</v>
      </c>
      <c r="N1021">
        <f t="shared" si="139"/>
        <v>0</v>
      </c>
      <c r="O1021" t="e" cm="1">
        <f t="array" ref="O1021">IF(ISERROR(SEARCH("USD ", G1021)), Raw [1]Data!S1021, TRIM(MID(G1021, SEARCH("USD ", G1021)+4, SEARCH(" ", G1021&amp;" ", SEARCH("USD ", G1021)+4) - SEARCH("USD ", G1021) - 4)))</f>
        <v>#NAME?</v>
      </c>
      <c r="P1021" t="e">
        <f t="shared" si="140"/>
        <v>#NAME?</v>
      </c>
      <c r="Q1021" t="e" cm="1">
        <f t="array" ref="Q1021">Raw [1]Data!P1021</f>
        <v>#NAME?</v>
      </c>
      <c r="R1021" t="e" cm="1">
        <f t="array" ref="R1021">Raw [1]Data!Q1021</f>
        <v>#NAME?</v>
      </c>
      <c r="S1021" t="e" cm="1">
        <f t="array" ref="S1021">Raw [1]Data!T1021</f>
        <v>#NAME?</v>
      </c>
      <c r="T1021" t="e">
        <f t="shared" si="141"/>
        <v>#NAME?</v>
      </c>
      <c r="U1021" t="e">
        <f t="shared" si="142"/>
        <v>#NAME?</v>
      </c>
      <c r="V1021" t="str">
        <f t="shared" si="143"/>
        <v>Other</v>
      </c>
    </row>
    <row r="1022" spans="1:22">
      <c r="A1022" s="5" t="s">
        <v>12</v>
      </c>
      <c r="B1022" s="2" t="s">
        <v>1369</v>
      </c>
      <c r="C1022">
        <f t="shared" si="135"/>
        <v>2022</v>
      </c>
      <c r="D1022" s="2" t="s">
        <v>14</v>
      </c>
      <c r="E1022" s="3" t="s">
        <v>15</v>
      </c>
      <c r="F1022" t="str">
        <f t="shared" si="136"/>
        <v>73</v>
      </c>
      <c r="G1022" s="2" t="s">
        <v>1378</v>
      </c>
      <c r="H1022" t="str">
        <f t="shared" si="137"/>
        <v xml:space="preserve">NP-003 </v>
      </c>
      <c r="I1022" t="str" cm="1">
        <f t="array" ref="I1022">IFERROR(INDEX(_xlfn.TEXTSPLIT(E1022," "),1), "")</f>
        <v>73239990</v>
      </c>
      <c r="J1022" t="s">
        <v>2975</v>
      </c>
      <c r="K1022" t="str" cm="1">
        <f t="array" ref="K1022">IF(ISERROR(SEARCH("QTY:", G1022)), IF(ISERROR(SEARCH("TOTAL ", G1022)), Raw [1]Data!N1022, TRIM(MID(G1022, SEARCH("TOTAL ", G1022)+6, SEARCH(" ", G1022&amp;" ", SEARCH("TOTAL ", G1022)+6) - SEARCH("TOTAL ", G1022) - 6))), TRIM(MID(G1022, SEARCH("QTY:", G1022)+4, SEARCH(" ", G1022, SEARCH("QTY:", G1022)+4) - SEARCH("QTY:", G1022) - 4)))</f>
        <v>52440</v>
      </c>
      <c r="M1022" t="str">
        <f t="shared" si="138"/>
        <v>52440</v>
      </c>
      <c r="N1022">
        <f t="shared" si="139"/>
        <v>0</v>
      </c>
      <c r="O1022" t="str" cm="1">
        <f t="array" ref="O1022">IF(ISERROR(SEARCH("USD ", G1022)), Raw [1]Data!S1022, TRIM(MID(G1022, SEARCH("USD ", G1022)+4, SEARCH(" ", G1022&amp;" ", SEARCH("USD ", G1022)+4) - SEARCH("USD ", G1022) - 4)))</f>
        <v>0.4761</v>
      </c>
      <c r="P1022">
        <f t="shared" si="140"/>
        <v>24966.684000000001</v>
      </c>
      <c r="Q1022" t="e" cm="1">
        <f t="array" ref="Q1022">Raw [1]Data!P1022</f>
        <v>#NAME?</v>
      </c>
      <c r="R1022" t="e" cm="1">
        <f t="array" ref="R1022">Raw [1]Data!Q1022</f>
        <v>#NAME?</v>
      </c>
      <c r="S1022" t="e" cm="1">
        <f t="array" ref="S1022">Raw [1]Data!T1022</f>
        <v>#NAME?</v>
      </c>
      <c r="T1022" t="e">
        <f t="shared" si="141"/>
        <v>#NAME?</v>
      </c>
      <c r="U1022" t="e">
        <f t="shared" si="142"/>
        <v>#NAME?</v>
      </c>
      <c r="V1022" t="str">
        <f t="shared" si="143"/>
        <v>Other</v>
      </c>
    </row>
    <row r="1023" spans="1:22">
      <c r="A1023" s="5" t="s">
        <v>12</v>
      </c>
      <c r="B1023" s="2" t="s">
        <v>1369</v>
      </c>
      <c r="C1023">
        <f t="shared" si="135"/>
        <v>2022</v>
      </c>
      <c r="D1023" s="2" t="s">
        <v>14</v>
      </c>
      <c r="E1023" s="3" t="s">
        <v>15</v>
      </c>
      <c r="F1023" t="str">
        <f t="shared" si="136"/>
        <v>73</v>
      </c>
      <c r="G1023" s="2" t="s">
        <v>1379</v>
      </c>
      <c r="H1023" t="str">
        <f t="shared" si="137"/>
        <v xml:space="preserve">SL-01 </v>
      </c>
      <c r="I1023" t="str" cm="1">
        <f t="array" ref="I1023">IFERROR(INDEX(_xlfn.TEXTSPLIT(E1023," "),1), "")</f>
        <v>73239990</v>
      </c>
      <c r="J1023" t="s">
        <v>2835</v>
      </c>
      <c r="K1023" t="str" cm="1">
        <f t="array" ref="K1023">IF(ISERROR(SEARCH("QTY:", G1023)), IF(ISERROR(SEARCH("TOTAL ", G1023)), Raw [1]Data!N1023, TRIM(MID(G1023, SEARCH("TOTAL ", G1023)+6, SEARCH(" ", G1023&amp;" ", SEARCH("TOTAL ", G1023)+6) - SEARCH("TOTAL ", G1023) - 6))), TRIM(MID(G1023, SEARCH("QTY:", G1023)+4, SEARCH(" ", G1023, SEARCH("QTY:", G1023)+4) - SEARCH("QTY:", G1023) - 4)))</f>
        <v/>
      </c>
      <c r="M1023" t="str">
        <f t="shared" si="138"/>
        <v/>
      </c>
      <c r="N1023">
        <f t="shared" si="139"/>
        <v>0</v>
      </c>
      <c r="O1023" t="str" cm="1">
        <f t="array" ref="O1023">IF(ISERROR(SEARCH("USD ", G1023)), Raw [1]Data!S1023, TRIM(MID(G1023, SEARCH("USD ", G1023)+4, SEARCH(" ", G1023&amp;" ", SEARCH("USD ", G1023)+4) - SEARCH("USD ", G1023) - 4)))</f>
        <v>1.300PER</v>
      </c>
      <c r="P1023" t="e">
        <f t="shared" si="140"/>
        <v>#VALUE!</v>
      </c>
      <c r="Q1023" t="e" cm="1">
        <f t="array" ref="Q1023">Raw [1]Data!P1023</f>
        <v>#NAME?</v>
      </c>
      <c r="R1023" t="e" cm="1">
        <f t="array" ref="R1023">Raw [1]Data!Q1023</f>
        <v>#NAME?</v>
      </c>
      <c r="S1023" t="e" cm="1">
        <f t="array" ref="S1023">Raw [1]Data!T1023</f>
        <v>#NAME?</v>
      </c>
      <c r="T1023" t="e">
        <f t="shared" si="141"/>
        <v>#NAME?</v>
      </c>
      <c r="U1023" t="e">
        <f t="shared" si="142"/>
        <v>#NAME?</v>
      </c>
      <c r="V1023" t="str">
        <f t="shared" si="143"/>
        <v>Other</v>
      </c>
    </row>
    <row r="1024" spans="1:22">
      <c r="A1024" s="5" t="s">
        <v>12</v>
      </c>
      <c r="B1024" s="2" t="s">
        <v>1369</v>
      </c>
      <c r="C1024">
        <f t="shared" si="135"/>
        <v>2022</v>
      </c>
      <c r="D1024" s="2" t="s">
        <v>14</v>
      </c>
      <c r="E1024" s="3" t="s">
        <v>15</v>
      </c>
      <c r="F1024" t="str">
        <f t="shared" si="136"/>
        <v>73</v>
      </c>
      <c r="G1024" s="2" t="s">
        <v>1380</v>
      </c>
      <c r="H1024" t="str">
        <f t="shared" si="137"/>
        <v xml:space="preserve">NP-55 </v>
      </c>
      <c r="I1024" t="str" cm="1">
        <f t="array" ref="I1024">IFERROR(INDEX(_xlfn.TEXTSPLIT(E1024," "),1), "")</f>
        <v>73239990</v>
      </c>
      <c r="J1024" t="s">
        <v>2895</v>
      </c>
      <c r="K1024" t="str" cm="1">
        <f t="array" ref="K1024">IF(ISERROR(SEARCH("QTY:", G1024)), IF(ISERROR(SEARCH("TOTAL ", G1024)), Raw [1]Data!N1024, TRIM(MID(G1024, SEARCH("TOTAL ", G1024)+6, SEARCH(" ", G1024&amp;" ", SEARCH("TOTAL ", G1024)+6) - SEARCH("TOTAL ", G1024) - 6))), TRIM(MID(G1024, SEARCH("QTY:", G1024)+4, SEARCH(" ", G1024, SEARCH("QTY:", G1024)+4) - SEARCH("QTY:", G1024) - 4)))</f>
        <v>100800</v>
      </c>
      <c r="M1024" t="str">
        <f t="shared" si="138"/>
        <v>100800</v>
      </c>
      <c r="N1024">
        <f t="shared" si="139"/>
        <v>0</v>
      </c>
      <c r="O1024" t="str" cm="1">
        <f t="array" ref="O1024">IF(ISERROR(SEARCH("USD ", G1024)), Raw [1]Data!S1024, TRIM(MID(G1024, SEARCH("USD ", G1024)+4, SEARCH(" ", G1024&amp;" ", SEARCH("USD ", G1024)+4) - SEARCH("USD ", G1024) - 4)))</f>
        <v>0.330</v>
      </c>
      <c r="P1024">
        <f t="shared" si="140"/>
        <v>33264</v>
      </c>
      <c r="Q1024" t="e" cm="1">
        <f t="array" ref="Q1024">Raw [1]Data!P1024</f>
        <v>#NAME?</v>
      </c>
      <c r="R1024" t="e" cm="1">
        <f t="array" ref="R1024">Raw [1]Data!Q1024</f>
        <v>#NAME?</v>
      </c>
      <c r="S1024" t="e" cm="1">
        <f t="array" ref="S1024">Raw [1]Data!T1024</f>
        <v>#NAME?</v>
      </c>
      <c r="T1024" t="e">
        <f t="shared" si="141"/>
        <v>#NAME?</v>
      </c>
      <c r="U1024" t="e">
        <f t="shared" si="142"/>
        <v>#NAME?</v>
      </c>
      <c r="V1024" t="str">
        <f t="shared" si="143"/>
        <v>Other</v>
      </c>
    </row>
    <row r="1025" spans="1:22">
      <c r="A1025" s="5" t="s">
        <v>12</v>
      </c>
      <c r="B1025" s="2" t="s">
        <v>1369</v>
      </c>
      <c r="C1025">
        <f t="shared" si="135"/>
        <v>2022</v>
      </c>
      <c r="D1025" s="2" t="s">
        <v>14</v>
      </c>
      <c r="E1025" s="3" t="s">
        <v>15</v>
      </c>
      <c r="F1025" t="str">
        <f t="shared" si="136"/>
        <v>73</v>
      </c>
      <c r="G1025" s="2" t="s">
        <v>1381</v>
      </c>
      <c r="H1025" t="str">
        <f t="shared" si="137"/>
        <v xml:space="preserve">STEEL </v>
      </c>
      <c r="I1025" t="str" cm="1">
        <f t="array" ref="I1025">IFERROR(INDEX(_xlfn.TEXTSPLIT(E1025," "),1), "")</f>
        <v>73239990</v>
      </c>
      <c r="J1025" t="s">
        <v>2835</v>
      </c>
      <c r="K1025" t="str" cm="1">
        <f t="array" ref="K1025">IF(ISERROR(SEARCH("QTY:", G1025)), IF(ISERROR(SEARCH("TOTAL ", G1025)), Raw [1]Data!N1025, TRIM(MID(G1025, SEARCH("TOTAL ", G1025)+6, SEARCH(" ", G1025&amp;" ", SEARCH("TOTAL ", G1025)+6) - SEARCH("TOTAL ", G1025) - 6))), TRIM(MID(G1025, SEARCH("QTY:", G1025)+4, SEARCH(" ", G1025, SEARCH("QTY:", G1025)+4) - SEARCH("QTY:", G1025) - 4)))</f>
        <v/>
      </c>
      <c r="M1025" t="str">
        <f t="shared" si="138"/>
        <v/>
      </c>
      <c r="N1025">
        <f t="shared" si="139"/>
        <v>0</v>
      </c>
      <c r="O1025" t="str" cm="1">
        <f t="array" ref="O1025">IF(ISERROR(SEARCH("USD ", G1025)), Raw [1]Data!S1025, TRIM(MID(G1025, SEARCH("USD ", G1025)+4, SEARCH(" ", G1025&amp;" ", SEARCH("USD ", G1025)+4) - SEARCH("USD ", G1025) - 4)))</f>
        <v>0.4634</v>
      </c>
      <c r="P1025" t="e">
        <f t="shared" si="140"/>
        <v>#VALUE!</v>
      </c>
      <c r="Q1025" t="e" cm="1">
        <f t="array" ref="Q1025">Raw [1]Data!P1025</f>
        <v>#NAME?</v>
      </c>
      <c r="R1025" t="e" cm="1">
        <f t="array" ref="R1025">Raw [1]Data!Q1025</f>
        <v>#NAME?</v>
      </c>
      <c r="S1025" t="e" cm="1">
        <f t="array" ref="S1025">Raw [1]Data!T1025</f>
        <v>#NAME?</v>
      </c>
      <c r="T1025" t="e">
        <f t="shared" si="141"/>
        <v>#NAME?</v>
      </c>
      <c r="U1025" t="e">
        <f t="shared" si="142"/>
        <v>#NAME?</v>
      </c>
      <c r="V1025" t="str">
        <f t="shared" si="143"/>
        <v>Other</v>
      </c>
    </row>
    <row r="1026" spans="1:22">
      <c r="A1026" s="5" t="s">
        <v>12</v>
      </c>
      <c r="B1026" s="2" t="s">
        <v>1369</v>
      </c>
      <c r="C1026">
        <f t="shared" si="135"/>
        <v>2022</v>
      </c>
      <c r="D1026" s="2" t="s">
        <v>14</v>
      </c>
      <c r="E1026" s="3" t="s">
        <v>15</v>
      </c>
      <c r="F1026" t="str">
        <f t="shared" si="136"/>
        <v>73</v>
      </c>
      <c r="G1026" s="2" t="s">
        <v>1382</v>
      </c>
      <c r="H1026" t="str">
        <f t="shared" si="137"/>
        <v xml:space="preserve">NP-20 </v>
      </c>
      <c r="I1026" t="str" cm="1">
        <f t="array" ref="I1026">IFERROR(INDEX(_xlfn.TEXTSPLIT(E1026," "),1), "")</f>
        <v>73239990</v>
      </c>
      <c r="J1026" t="s">
        <v>2976</v>
      </c>
      <c r="K1026" t="str" cm="1">
        <f t="array" ref="K1026">IF(ISERROR(SEARCH("QTY:", G1026)), IF(ISERROR(SEARCH("TOTAL ", G1026)), Raw [1]Data!N1026, TRIM(MID(G1026, SEARCH("TOTAL ", G1026)+6, SEARCH(" ", G1026&amp;" ", SEARCH("TOTAL ", G1026)+6) - SEARCH("TOTAL ", G1026) - 6))), TRIM(MID(G1026, SEARCH("QTY:", G1026)+4, SEARCH(" ", G1026, SEARCH("QTY:", G1026)+4) - SEARCH("QTY:", G1026) - 4)))</f>
        <v>936PCS</v>
      </c>
      <c r="M1026" t="str">
        <f t="shared" si="138"/>
        <v>936PCS</v>
      </c>
      <c r="N1026">
        <f t="shared" si="139"/>
        <v>0</v>
      </c>
      <c r="O1026" t="str" cm="1">
        <f t="array" ref="O1026">IF(ISERROR(SEARCH("USD ", G1026)), Raw [1]Data!S1026, TRIM(MID(G1026, SEARCH("USD ", G1026)+4, SEARCH(" ", G1026&amp;" ", SEARCH("USD ", G1026)+4) - SEARCH("USD ", G1026) - 4)))</f>
        <v>1.113</v>
      </c>
      <c r="P1026" t="e">
        <f t="shared" si="140"/>
        <v>#VALUE!</v>
      </c>
      <c r="Q1026" t="e" cm="1">
        <f t="array" ref="Q1026">Raw [1]Data!P1026</f>
        <v>#NAME?</v>
      </c>
      <c r="R1026" t="e" cm="1">
        <f t="array" ref="R1026">Raw [1]Data!Q1026</f>
        <v>#NAME?</v>
      </c>
      <c r="S1026" t="e" cm="1">
        <f t="array" ref="S1026">Raw [1]Data!T1026</f>
        <v>#NAME?</v>
      </c>
      <c r="T1026" t="e">
        <f t="shared" si="141"/>
        <v>#NAME?</v>
      </c>
      <c r="U1026" t="e">
        <f t="shared" si="142"/>
        <v>#NAME?</v>
      </c>
      <c r="V1026" t="str">
        <f t="shared" si="143"/>
        <v>Other</v>
      </c>
    </row>
    <row r="1027" spans="1:22">
      <c r="A1027" s="5" t="s">
        <v>12</v>
      </c>
      <c r="B1027" s="2" t="s">
        <v>1369</v>
      </c>
      <c r="C1027">
        <f t="shared" ref="C1027:C1090" si="144">YEAR(B1027)</f>
        <v>2022</v>
      </c>
      <c r="D1027" s="2" t="s">
        <v>14</v>
      </c>
      <c r="E1027" s="3" t="s">
        <v>15</v>
      </c>
      <c r="F1027" t="str">
        <f t="shared" ref="F1027:F1090" si="145">LEFT(E1027,2)</f>
        <v>73</v>
      </c>
      <c r="G1027" s="2" t="s">
        <v>1383</v>
      </c>
      <c r="H1027" t="str">
        <f t="shared" ref="H1027:H1090" si="146">IFERROR(LEFT(G1027, FIND(" ",G1027)), "")</f>
        <v xml:space="preserve">STEEL </v>
      </c>
      <c r="I1027" t="str" cm="1">
        <f t="array" ref="I1027">IFERROR(INDEX(_xlfn.TEXTSPLIT(E1027," "),1), "")</f>
        <v>73239990</v>
      </c>
      <c r="J1027" t="s">
        <v>2977</v>
      </c>
      <c r="K1027" t="str" cm="1">
        <f t="array" ref="K1027">IF(ISERROR(SEARCH("QTY:", G1027)), IF(ISERROR(SEARCH("TOTAL ", G1027)), Raw [1]Data!N1027, TRIM(MID(G1027, SEARCH("TOTAL ", G1027)+6, SEARCH(" ", G1027&amp;" ", SEARCH("TOTAL ", G1027)+6) - SEARCH("TOTAL ", G1027) - 6))), TRIM(MID(G1027, SEARCH("QTY:", G1027)+4, SEARCH(" ", G1027, SEARCH("QTY:", G1027)+4) - SEARCH("QTY:", G1027) - 4)))</f>
        <v>101880</v>
      </c>
      <c r="M1027" t="str">
        <f t="shared" ref="M1027:M1090" si="147">K1027</f>
        <v>101880</v>
      </c>
      <c r="N1027">
        <f t="shared" ref="N1027:N1090" si="148">L1027</f>
        <v>0</v>
      </c>
      <c r="O1027" t="str" cm="1">
        <f t="array" ref="O1027">IF(ISERROR(SEARCH("USD ", G1027)), Raw [1]Data!S1027, TRIM(MID(G1027, SEARCH("USD ", G1027)+4, SEARCH(" ", G1027&amp;" ", SEARCH("USD ", G1027)+4) - SEARCH("USD ", G1027) - 4)))</f>
        <v>0.4761</v>
      </c>
      <c r="P1027">
        <f t="shared" ref="P1027:P1090" si="149">O1027*M1027</f>
        <v>48505.067999999999</v>
      </c>
      <c r="Q1027" t="e" cm="1">
        <f t="array" ref="Q1027">Raw [1]Data!P1027</f>
        <v>#NAME?</v>
      </c>
      <c r="R1027" t="e" cm="1">
        <f t="array" ref="R1027">Raw [1]Data!Q1027</f>
        <v>#NAME?</v>
      </c>
      <c r="S1027" t="e" cm="1">
        <f t="array" ref="S1027">Raw [1]Data!T1027</f>
        <v>#NAME?</v>
      </c>
      <c r="T1027" t="e">
        <f t="shared" ref="T1027:T1090" si="150">S1027/M1027</f>
        <v>#NAME?</v>
      </c>
      <c r="U1027" t="e">
        <f t="shared" ref="U1027:U1090" si="151">IF(R1027&lt;&gt;0, (S1027/R1027)*100, 0)</f>
        <v>#NAME?</v>
      </c>
      <c r="V1027" t="str">
        <f t="shared" ref="V1027:V1090" si="152">IF(OR(E1027=73239990,E1027=73231000,E1027=73239390),"Steel","Other")</f>
        <v>Other</v>
      </c>
    </row>
    <row r="1028" spans="1:22">
      <c r="A1028" s="5" t="s">
        <v>12</v>
      </c>
      <c r="B1028" s="2" t="s">
        <v>1384</v>
      </c>
      <c r="C1028">
        <f t="shared" si="144"/>
        <v>2022</v>
      </c>
      <c r="D1028" s="2" t="s">
        <v>14</v>
      </c>
      <c r="E1028" s="3" t="s">
        <v>15</v>
      </c>
      <c r="F1028" t="str">
        <f t="shared" si="145"/>
        <v>73</v>
      </c>
      <c r="G1028" s="2" t="s">
        <v>1385</v>
      </c>
      <c r="H1028" t="str">
        <f t="shared" si="146"/>
        <v xml:space="preserve">KWP-1000B </v>
      </c>
      <c r="I1028" t="str" cm="1">
        <f t="array" ref="I1028">IFERROR(INDEX(_xlfn.TEXTSPLIT(E1028," "),1), "")</f>
        <v>73239990</v>
      </c>
      <c r="J1028" t="s">
        <v>2779</v>
      </c>
      <c r="K1028" t="str" cm="1">
        <f t="array" ref="K1028">IF(ISERROR(SEARCH("QTY:", G1028)), IF(ISERROR(SEARCH("TOTAL ", G1028)), Raw [1]Data!N1028, TRIM(MID(G1028, SEARCH("TOTAL ", G1028)+6, SEARCH(" ", G1028&amp;" ", SEARCH("TOTAL ", G1028)+6) - SEARCH("TOTAL ", G1028) - 6))), TRIM(MID(G1028, SEARCH("QTY:", G1028)+4, SEARCH(" ", G1028, SEARCH("QTY:", G1028)+4) - SEARCH("QTY:", G1028) - 4)))</f>
        <v/>
      </c>
      <c r="M1028" t="str">
        <f t="shared" si="147"/>
        <v/>
      </c>
      <c r="N1028">
        <f t="shared" si="148"/>
        <v>0</v>
      </c>
      <c r="O1028" t="str" cm="1">
        <f t="array" ref="O1028">IF(ISERROR(SEARCH("USD ", G1028)), Raw [1]Data!S1028, TRIM(MID(G1028, SEARCH("USD ", G1028)+4, SEARCH(" ", G1028&amp;" ", SEARCH("USD ", G1028)+4) - SEARCH("USD ", G1028) - 4)))</f>
        <v>1.65</v>
      </c>
      <c r="P1028" t="e">
        <f t="shared" si="149"/>
        <v>#VALUE!</v>
      </c>
      <c r="Q1028" t="e" cm="1">
        <f t="array" ref="Q1028">Raw [1]Data!P1028</f>
        <v>#NAME?</v>
      </c>
      <c r="R1028" t="e" cm="1">
        <f t="array" ref="R1028">Raw [1]Data!Q1028</f>
        <v>#NAME?</v>
      </c>
      <c r="S1028" t="e" cm="1">
        <f t="array" ref="S1028">Raw [1]Data!T1028</f>
        <v>#NAME?</v>
      </c>
      <c r="T1028" t="e">
        <f t="shared" si="150"/>
        <v>#NAME?</v>
      </c>
      <c r="U1028" t="e">
        <f t="shared" si="151"/>
        <v>#NAME?</v>
      </c>
      <c r="V1028" t="str">
        <f t="shared" si="152"/>
        <v>Other</v>
      </c>
    </row>
    <row r="1029" spans="1:22">
      <c r="A1029" s="5" t="s">
        <v>12</v>
      </c>
      <c r="B1029" s="2" t="s">
        <v>1386</v>
      </c>
      <c r="C1029">
        <f t="shared" si="144"/>
        <v>2022</v>
      </c>
      <c r="D1029" s="2" t="s">
        <v>14</v>
      </c>
      <c r="E1029" s="3" t="s">
        <v>15</v>
      </c>
      <c r="F1029" t="str">
        <f t="shared" si="145"/>
        <v>73</v>
      </c>
      <c r="G1029" s="2" t="s">
        <v>1387</v>
      </c>
      <c r="H1029" t="str">
        <f t="shared" si="146"/>
        <v xml:space="preserve">NP-55 </v>
      </c>
      <c r="I1029" t="str" cm="1">
        <f t="array" ref="I1029">IFERROR(INDEX(_xlfn.TEXTSPLIT(E1029," "),1), "")</f>
        <v>73239990</v>
      </c>
      <c r="J1029" t="s">
        <v>2895</v>
      </c>
      <c r="K1029" t="str" cm="1">
        <f t="array" ref="K1029">IF(ISERROR(SEARCH("QTY:", G1029)), IF(ISERROR(SEARCH("TOTAL ", G1029)), Raw [1]Data!N1029, TRIM(MID(G1029, SEARCH("TOTAL ", G1029)+6, SEARCH(" ", G1029&amp;" ", SEARCH("TOTAL ", G1029)+6) - SEARCH("TOTAL ", G1029) - 6))), TRIM(MID(G1029, SEARCH("QTY:", G1029)+4, SEARCH(" ", G1029, SEARCH("QTY:", G1029)+4) - SEARCH("QTY:", G1029) - 4)))</f>
        <v>100800</v>
      </c>
      <c r="M1029" t="str">
        <f t="shared" si="147"/>
        <v>100800</v>
      </c>
      <c r="N1029">
        <f t="shared" si="148"/>
        <v>0</v>
      </c>
      <c r="O1029" t="str" cm="1">
        <f t="array" ref="O1029">IF(ISERROR(SEARCH("USD ", G1029)), Raw [1]Data!S1029, TRIM(MID(G1029, SEARCH("USD ", G1029)+4, SEARCH(" ", G1029&amp;" ", SEARCH("USD ", G1029)+4) - SEARCH("USD ", G1029) - 4)))</f>
        <v>0.3285</v>
      </c>
      <c r="P1029">
        <f t="shared" si="149"/>
        <v>33112.800000000003</v>
      </c>
      <c r="Q1029" t="e" cm="1">
        <f t="array" ref="Q1029">Raw [1]Data!P1029</f>
        <v>#NAME?</v>
      </c>
      <c r="R1029" t="e" cm="1">
        <f t="array" ref="R1029">Raw [1]Data!Q1029</f>
        <v>#NAME?</v>
      </c>
      <c r="S1029" t="e" cm="1">
        <f t="array" ref="S1029">Raw [1]Data!T1029</f>
        <v>#NAME?</v>
      </c>
      <c r="T1029" t="e">
        <f t="shared" si="150"/>
        <v>#NAME?</v>
      </c>
      <c r="U1029" t="e">
        <f t="shared" si="151"/>
        <v>#NAME?</v>
      </c>
      <c r="V1029" t="str">
        <f t="shared" si="152"/>
        <v>Other</v>
      </c>
    </row>
    <row r="1030" spans="1:22">
      <c r="A1030" s="5" t="s">
        <v>12</v>
      </c>
      <c r="B1030" s="2" t="s">
        <v>1386</v>
      </c>
      <c r="C1030">
        <f t="shared" si="144"/>
        <v>2022</v>
      </c>
      <c r="D1030" s="2" t="s">
        <v>14</v>
      </c>
      <c r="E1030" s="3" t="s">
        <v>15</v>
      </c>
      <c r="F1030" t="str">
        <f t="shared" si="145"/>
        <v>73</v>
      </c>
      <c r="G1030" s="2" t="s">
        <v>1388</v>
      </c>
      <c r="H1030" t="str">
        <f t="shared" si="146"/>
        <v xml:space="preserve">RS-02 </v>
      </c>
      <c r="I1030" t="str" cm="1">
        <f t="array" ref="I1030">IFERROR(INDEX(_xlfn.TEXTSPLIT(E1030," "),1), "")</f>
        <v>73239990</v>
      </c>
      <c r="J1030" t="s">
        <v>2835</v>
      </c>
      <c r="K1030" t="str" cm="1">
        <f t="array" ref="K1030">IF(ISERROR(SEARCH("QTY:", G1030)), IF(ISERROR(SEARCH("TOTAL ", G1030)), Raw [1]Data!N1030, TRIM(MID(G1030, SEARCH("TOTAL ", G1030)+6, SEARCH(" ", G1030&amp;" ", SEARCH("TOTAL ", G1030)+6) - SEARCH("TOTAL ", G1030) - 6))), TRIM(MID(G1030, SEARCH("QTY:", G1030)+4, SEARCH(" ", G1030, SEARCH("QTY:", G1030)+4) - SEARCH("QTY:", G1030) - 4)))</f>
        <v>49800</v>
      </c>
      <c r="M1030" t="str">
        <f t="shared" si="147"/>
        <v>49800</v>
      </c>
      <c r="N1030">
        <f t="shared" si="148"/>
        <v>0</v>
      </c>
      <c r="O1030" t="str" cm="1">
        <f t="array" ref="O1030">IF(ISERROR(SEARCH("USD ", G1030)), Raw [1]Data!S1030, TRIM(MID(G1030, SEARCH("USD ", G1030)+4, SEARCH(" ", G1030&amp;" ", SEARCH("USD ", G1030)+4) - SEARCH("USD ", G1030) - 4)))</f>
        <v>0.4612</v>
      </c>
      <c r="P1030">
        <f t="shared" si="149"/>
        <v>22967.759999999998</v>
      </c>
      <c r="Q1030" t="e" cm="1">
        <f t="array" ref="Q1030">Raw [1]Data!P1030</f>
        <v>#NAME?</v>
      </c>
      <c r="R1030" t="e" cm="1">
        <f t="array" ref="R1030">Raw [1]Data!Q1030</f>
        <v>#NAME?</v>
      </c>
      <c r="S1030" t="e" cm="1">
        <f t="array" ref="S1030">Raw [1]Data!T1030</f>
        <v>#NAME?</v>
      </c>
      <c r="T1030" t="e">
        <f t="shared" si="150"/>
        <v>#NAME?</v>
      </c>
      <c r="U1030" t="e">
        <f t="shared" si="151"/>
        <v>#NAME?</v>
      </c>
      <c r="V1030" t="str">
        <f t="shared" si="152"/>
        <v>Other</v>
      </c>
    </row>
    <row r="1031" spans="1:22">
      <c r="A1031" s="5" t="s">
        <v>12</v>
      </c>
      <c r="B1031" s="2" t="s">
        <v>1386</v>
      </c>
      <c r="C1031">
        <f t="shared" si="144"/>
        <v>2022</v>
      </c>
      <c r="D1031" s="2" t="s">
        <v>14</v>
      </c>
      <c r="E1031" s="3" t="s">
        <v>15</v>
      </c>
      <c r="F1031" t="str">
        <f t="shared" si="145"/>
        <v>73</v>
      </c>
      <c r="G1031" s="2" t="s">
        <v>1389</v>
      </c>
      <c r="H1031" t="str">
        <f t="shared" si="146"/>
        <v xml:space="preserve">NP-003 </v>
      </c>
      <c r="I1031" t="str" cm="1">
        <f t="array" ref="I1031">IFERROR(INDEX(_xlfn.TEXTSPLIT(E1031," "),1), "")</f>
        <v>73239990</v>
      </c>
      <c r="J1031" t="s">
        <v>2978</v>
      </c>
      <c r="K1031" t="str" cm="1">
        <f t="array" ref="K1031">IF(ISERROR(SEARCH("QTY:", G1031)), IF(ISERROR(SEARCH("TOTAL ", G1031)), Raw [1]Data!N1031, TRIM(MID(G1031, SEARCH("TOTAL ", G1031)+6, SEARCH(" ", G1031&amp;" ", SEARCH("TOTAL ", G1031)+6) - SEARCH("TOTAL ", G1031) - 6))), TRIM(MID(G1031, SEARCH("QTY:", G1031)+4, SEARCH(" ", G1031, SEARCH("QTY:", G1031)+4) - SEARCH("QTY:", G1031) - 4)))</f>
        <v>198480</v>
      </c>
      <c r="M1031" t="str">
        <f t="shared" si="147"/>
        <v>198480</v>
      </c>
      <c r="N1031">
        <f t="shared" si="148"/>
        <v>0</v>
      </c>
      <c r="O1031" t="str" cm="1">
        <f t="array" ref="O1031">IF(ISERROR(SEARCH("USD ", G1031)), Raw [1]Data!S1031, TRIM(MID(G1031, SEARCH("USD ", G1031)+4, SEARCH(" ", G1031&amp;" ", SEARCH("USD ", G1031)+4) - SEARCH("USD ", G1031) - 4)))</f>
        <v>0.4739</v>
      </c>
      <c r="P1031">
        <f t="shared" si="149"/>
        <v>94059.671999999991</v>
      </c>
      <c r="Q1031" t="e" cm="1">
        <f t="array" ref="Q1031">Raw [1]Data!P1031</f>
        <v>#NAME?</v>
      </c>
      <c r="R1031" t="e" cm="1">
        <f t="array" ref="R1031">Raw [1]Data!Q1031</f>
        <v>#NAME?</v>
      </c>
      <c r="S1031" t="e" cm="1">
        <f t="array" ref="S1031">Raw [1]Data!T1031</f>
        <v>#NAME?</v>
      </c>
      <c r="T1031" t="e">
        <f t="shared" si="150"/>
        <v>#NAME?</v>
      </c>
      <c r="U1031" t="e">
        <f t="shared" si="151"/>
        <v>#NAME?</v>
      </c>
      <c r="V1031" t="str">
        <f t="shared" si="152"/>
        <v>Other</v>
      </c>
    </row>
    <row r="1032" spans="1:22">
      <c r="A1032" s="5" t="s">
        <v>12</v>
      </c>
      <c r="B1032" s="2" t="s">
        <v>1390</v>
      </c>
      <c r="C1032">
        <f t="shared" si="144"/>
        <v>2022</v>
      </c>
      <c r="D1032" s="2" t="s">
        <v>14</v>
      </c>
      <c r="E1032" s="3" t="s">
        <v>15</v>
      </c>
      <c r="F1032" t="str">
        <f t="shared" si="145"/>
        <v>73</v>
      </c>
      <c r="G1032" s="2" t="s">
        <v>1391</v>
      </c>
      <c r="H1032" t="str">
        <f t="shared" si="146"/>
        <v xml:space="preserve">KWP-600B </v>
      </c>
      <c r="I1032" t="str" cm="1">
        <f t="array" ref="I1032">IFERROR(INDEX(_xlfn.TEXTSPLIT(E1032," "),1), "")</f>
        <v>73239990</v>
      </c>
      <c r="J1032" t="s">
        <v>2979</v>
      </c>
      <c r="K1032" t="str" cm="1">
        <f t="array" ref="K1032">IF(ISERROR(SEARCH("QTY:", G1032)), IF(ISERROR(SEARCH("TOTAL ", G1032)), Raw [1]Data!N1032, TRIM(MID(G1032, SEARCH("TOTAL ", G1032)+6, SEARCH(" ", G1032&amp;" ", SEARCH("TOTAL ", G1032)+6) - SEARCH("TOTAL ", G1032) - 6))), TRIM(MID(G1032, SEARCH("QTY:", G1032)+4, SEARCH(" ", G1032, SEARCH("QTY:", G1032)+4) - SEARCH("QTY:", G1032) - 4)))</f>
        <v>38800</v>
      </c>
      <c r="M1032" t="str">
        <f t="shared" si="147"/>
        <v>38800</v>
      </c>
      <c r="N1032">
        <f t="shared" si="148"/>
        <v>0</v>
      </c>
      <c r="O1032" t="str" cm="1">
        <f t="array" ref="O1032">IF(ISERROR(SEARCH("USD ", G1032)), Raw [1]Data!S1032, TRIM(MID(G1032, SEARCH("USD ", G1032)+4, SEARCH(" ", G1032&amp;" ", SEARCH("USD ", G1032)+4) - SEARCH("USD ", G1032) - 4)))</f>
        <v>1.29</v>
      </c>
      <c r="P1032">
        <f t="shared" si="149"/>
        <v>50052</v>
      </c>
      <c r="Q1032" t="e" cm="1">
        <f t="array" ref="Q1032">Raw [1]Data!P1032</f>
        <v>#NAME?</v>
      </c>
      <c r="R1032" t="e" cm="1">
        <f t="array" ref="R1032">Raw [1]Data!Q1032</f>
        <v>#NAME?</v>
      </c>
      <c r="S1032" t="e" cm="1">
        <f t="array" ref="S1032">Raw [1]Data!T1032</f>
        <v>#NAME?</v>
      </c>
      <c r="T1032" t="e">
        <f t="shared" si="150"/>
        <v>#NAME?</v>
      </c>
      <c r="U1032" t="e">
        <f t="shared" si="151"/>
        <v>#NAME?</v>
      </c>
      <c r="V1032" t="str">
        <f t="shared" si="152"/>
        <v>Other</v>
      </c>
    </row>
    <row r="1033" spans="1:22">
      <c r="A1033" s="5" t="s">
        <v>12</v>
      </c>
      <c r="B1033" s="2" t="s">
        <v>1390</v>
      </c>
      <c r="C1033">
        <f t="shared" si="144"/>
        <v>2022</v>
      </c>
      <c r="D1033" s="2" t="s">
        <v>14</v>
      </c>
      <c r="E1033" s="3" t="s">
        <v>15</v>
      </c>
      <c r="F1033" t="str">
        <f t="shared" si="145"/>
        <v>73</v>
      </c>
      <c r="G1033" s="2" t="s">
        <v>1392</v>
      </c>
      <c r="H1033" t="str">
        <f t="shared" si="146"/>
        <v xml:space="preserve">NP-20 </v>
      </c>
      <c r="I1033" t="str" cm="1">
        <f t="array" ref="I1033">IFERROR(INDEX(_xlfn.TEXTSPLIT(E1033," "),1), "")</f>
        <v>73239990</v>
      </c>
      <c r="J1033" t="s">
        <v>2980</v>
      </c>
      <c r="K1033" t="str" cm="1">
        <f t="array" ref="K1033">IF(ISERROR(SEARCH("QTY:", G1033)), IF(ISERROR(SEARCH("TOTAL ", G1033)), Raw [1]Data!N1033, TRIM(MID(G1033, SEARCH("TOTAL ", G1033)+6, SEARCH(" ", G1033&amp;" ", SEARCH("TOTAL ", G1033)+6) - SEARCH("TOTAL ", G1033) - 6))), TRIM(MID(G1033, SEARCH("QTY:", G1033)+4, SEARCH(" ", G1033, SEARCH("QTY:", G1033)+4) - SEARCH("QTY:", G1033) - 4)))</f>
        <v>20304</v>
      </c>
      <c r="M1033" t="str">
        <f t="shared" si="147"/>
        <v>20304</v>
      </c>
      <c r="N1033">
        <f t="shared" si="148"/>
        <v>0</v>
      </c>
      <c r="O1033" t="str" cm="1">
        <f t="array" ref="O1033">IF(ISERROR(SEARCH("USD ", G1033)), Raw [1]Data!S1033, TRIM(MID(G1033, SEARCH("USD ", G1033)+4, SEARCH(" ", G1033&amp;" ", SEARCH("USD ", G1033)+4) - SEARCH("USD ", G1033) - 4)))</f>
        <v>1.113</v>
      </c>
      <c r="P1033">
        <f t="shared" si="149"/>
        <v>22598.351999999999</v>
      </c>
      <c r="Q1033" t="e" cm="1">
        <f t="array" ref="Q1033">Raw [1]Data!P1033</f>
        <v>#NAME?</v>
      </c>
      <c r="R1033" t="e" cm="1">
        <f t="array" ref="R1033">Raw [1]Data!Q1033</f>
        <v>#NAME?</v>
      </c>
      <c r="S1033" t="e" cm="1">
        <f t="array" ref="S1033">Raw [1]Data!T1033</f>
        <v>#NAME?</v>
      </c>
      <c r="T1033" t="e">
        <f t="shared" si="150"/>
        <v>#NAME?</v>
      </c>
      <c r="U1033" t="e">
        <f t="shared" si="151"/>
        <v>#NAME?</v>
      </c>
      <c r="V1033" t="str">
        <f t="shared" si="152"/>
        <v>Other</v>
      </c>
    </row>
    <row r="1034" spans="1:22">
      <c r="A1034" s="5" t="s">
        <v>12</v>
      </c>
      <c r="B1034" s="2" t="s">
        <v>1390</v>
      </c>
      <c r="C1034">
        <f t="shared" si="144"/>
        <v>2022</v>
      </c>
      <c r="D1034" s="2" t="s">
        <v>14</v>
      </c>
      <c r="E1034" s="3" t="s">
        <v>15</v>
      </c>
      <c r="F1034" t="str">
        <f t="shared" si="145"/>
        <v>73</v>
      </c>
      <c r="G1034" s="2" t="s">
        <v>1393</v>
      </c>
      <c r="H1034" t="str">
        <f t="shared" si="146"/>
        <v xml:space="preserve">AM-06 </v>
      </c>
      <c r="I1034" t="str" cm="1">
        <f t="array" ref="I1034">IFERROR(INDEX(_xlfn.TEXTSPLIT(E1034," "),1), "")</f>
        <v>73239990</v>
      </c>
      <c r="J1034" t="s">
        <v>2835</v>
      </c>
      <c r="K1034" t="str" cm="1">
        <f t="array" ref="K1034">IF(ISERROR(SEARCH("QTY:", G1034)), IF(ISERROR(SEARCH("TOTAL ", G1034)), Raw [1]Data!N1034, TRIM(MID(G1034, SEARCH("TOTAL ", G1034)+6, SEARCH(" ", G1034&amp;" ", SEARCH("TOTAL ", G1034)+6) - SEARCH("TOTAL ", G1034) - 6))), TRIM(MID(G1034, SEARCH("QTY:", G1034)+4, SEARCH(" ", G1034, SEARCH("QTY:", G1034)+4) - SEARCH("QTY:", G1034) - 4)))</f>
        <v>15588</v>
      </c>
      <c r="M1034" t="str">
        <f t="shared" si="147"/>
        <v>15588</v>
      </c>
      <c r="N1034">
        <f t="shared" si="148"/>
        <v>0</v>
      </c>
      <c r="O1034" t="e" cm="1">
        <f t="array" ref="O1034">IF(ISERROR(SEARCH("USD ", G1034)), Raw [1]Data!S1034, TRIM(MID(G1034, SEARCH("USD ", G1034)+4, SEARCH(" ", G1034&amp;" ", SEARCH("USD ", G1034)+4) - SEARCH("USD ", G1034) - 4)))</f>
        <v>#NAME?</v>
      </c>
      <c r="P1034" t="e">
        <f t="shared" si="149"/>
        <v>#NAME?</v>
      </c>
      <c r="Q1034" t="e" cm="1">
        <f t="array" ref="Q1034">Raw [1]Data!P1034</f>
        <v>#NAME?</v>
      </c>
      <c r="R1034" t="e" cm="1">
        <f t="array" ref="R1034">Raw [1]Data!Q1034</f>
        <v>#NAME?</v>
      </c>
      <c r="S1034" t="e" cm="1">
        <f t="array" ref="S1034">Raw [1]Data!T1034</f>
        <v>#NAME?</v>
      </c>
      <c r="T1034" t="e">
        <f t="shared" si="150"/>
        <v>#NAME?</v>
      </c>
      <c r="U1034" t="e">
        <f t="shared" si="151"/>
        <v>#NAME?</v>
      </c>
      <c r="V1034" t="str">
        <f t="shared" si="152"/>
        <v>Other</v>
      </c>
    </row>
    <row r="1035" spans="1:22">
      <c r="A1035" s="5" t="s">
        <v>12</v>
      </c>
      <c r="B1035" s="2" t="s">
        <v>1390</v>
      </c>
      <c r="C1035">
        <f t="shared" si="144"/>
        <v>2022</v>
      </c>
      <c r="D1035" s="2" t="s">
        <v>14</v>
      </c>
      <c r="E1035" s="3" t="s">
        <v>15</v>
      </c>
      <c r="F1035" t="str">
        <f t="shared" si="145"/>
        <v>73</v>
      </c>
      <c r="G1035" s="2" t="s">
        <v>1393</v>
      </c>
      <c r="H1035" t="str">
        <f t="shared" si="146"/>
        <v xml:space="preserve">AM-06 </v>
      </c>
      <c r="I1035" t="str" cm="1">
        <f t="array" ref="I1035">IFERROR(INDEX(_xlfn.TEXTSPLIT(E1035," "),1), "")</f>
        <v>73239990</v>
      </c>
      <c r="J1035" t="s">
        <v>2835</v>
      </c>
      <c r="K1035" t="str" cm="1">
        <f t="array" ref="K1035">IF(ISERROR(SEARCH("QTY:", G1035)), IF(ISERROR(SEARCH("TOTAL ", G1035)), Raw [1]Data!N1035, TRIM(MID(G1035, SEARCH("TOTAL ", G1035)+6, SEARCH(" ", G1035&amp;" ", SEARCH("TOTAL ", G1035)+6) - SEARCH("TOTAL ", G1035) - 6))), TRIM(MID(G1035, SEARCH("QTY:", G1035)+4, SEARCH(" ", G1035, SEARCH("QTY:", G1035)+4) - SEARCH("QTY:", G1035) - 4)))</f>
        <v>15588</v>
      </c>
      <c r="M1035" t="str">
        <f t="shared" si="147"/>
        <v>15588</v>
      </c>
      <c r="N1035">
        <f t="shared" si="148"/>
        <v>0</v>
      </c>
      <c r="O1035" t="e" cm="1">
        <f t="array" ref="O1035">IF(ISERROR(SEARCH("USD ", G1035)), Raw [1]Data!S1035, TRIM(MID(G1035, SEARCH("USD ", G1035)+4, SEARCH(" ", G1035&amp;" ", SEARCH("USD ", G1035)+4) - SEARCH("USD ", G1035) - 4)))</f>
        <v>#NAME?</v>
      </c>
      <c r="P1035" t="e">
        <f t="shared" si="149"/>
        <v>#NAME?</v>
      </c>
      <c r="Q1035" t="e" cm="1">
        <f t="array" ref="Q1035">Raw [1]Data!P1035</f>
        <v>#NAME?</v>
      </c>
      <c r="R1035" t="e" cm="1">
        <f t="array" ref="R1035">Raw [1]Data!Q1035</f>
        <v>#NAME?</v>
      </c>
      <c r="S1035" t="e" cm="1">
        <f t="array" ref="S1035">Raw [1]Data!T1035</f>
        <v>#NAME?</v>
      </c>
      <c r="T1035" t="e">
        <f t="shared" si="150"/>
        <v>#NAME?</v>
      </c>
      <c r="U1035" t="e">
        <f t="shared" si="151"/>
        <v>#NAME?</v>
      </c>
      <c r="V1035" t="str">
        <f t="shared" si="152"/>
        <v>Other</v>
      </c>
    </row>
    <row r="1036" spans="1:22">
      <c r="A1036" s="5" t="s">
        <v>12</v>
      </c>
      <c r="B1036" s="2" t="s">
        <v>1390</v>
      </c>
      <c r="C1036">
        <f t="shared" si="144"/>
        <v>2022</v>
      </c>
      <c r="D1036" s="2" t="s">
        <v>14</v>
      </c>
      <c r="E1036" s="3" t="s">
        <v>15</v>
      </c>
      <c r="F1036" t="str">
        <f t="shared" si="145"/>
        <v>73</v>
      </c>
      <c r="G1036" s="2" t="s">
        <v>1394</v>
      </c>
      <c r="H1036" t="str">
        <f t="shared" si="146"/>
        <v xml:space="preserve">SL-01 </v>
      </c>
      <c r="I1036" t="str" cm="1">
        <f t="array" ref="I1036">IFERROR(INDEX(_xlfn.TEXTSPLIT(E1036," "),1), "")</f>
        <v>73239990</v>
      </c>
      <c r="J1036" t="s">
        <v>2835</v>
      </c>
      <c r="K1036" t="str" cm="1">
        <f t="array" ref="K1036">IF(ISERROR(SEARCH("QTY:", G1036)), IF(ISERROR(SEARCH("TOTAL ", G1036)), Raw [1]Data!N1036, TRIM(MID(G1036, SEARCH("TOTAL ", G1036)+6, SEARCH(" ", G1036&amp;" ", SEARCH("TOTAL ", G1036)+6) - SEARCH("TOTAL ", G1036) - 6))), TRIM(MID(G1036, SEARCH("QTY:", G1036)+4, SEARCH(" ", G1036, SEARCH("QTY:", G1036)+4) - SEARCH("QTY:", G1036) - 4)))</f>
        <v>14904</v>
      </c>
      <c r="M1036" t="str">
        <f t="shared" si="147"/>
        <v>14904</v>
      </c>
      <c r="N1036">
        <f t="shared" si="148"/>
        <v>0</v>
      </c>
      <c r="O1036" t="str" cm="1">
        <f t="array" ref="O1036">IF(ISERROR(SEARCH("USD ", G1036)), Raw [1]Data!S1036, TRIM(MID(G1036, SEARCH("USD ", G1036)+4, SEARCH(" ", G1036&amp;" ", SEARCH("USD ", G1036)+4) - SEARCH("USD ", G1036) - 4)))</f>
        <v>1.300</v>
      </c>
      <c r="P1036">
        <f t="shared" si="149"/>
        <v>19375.2</v>
      </c>
      <c r="Q1036" t="e" cm="1">
        <f t="array" ref="Q1036">Raw [1]Data!P1036</f>
        <v>#NAME?</v>
      </c>
      <c r="R1036" t="e" cm="1">
        <f t="array" ref="R1036">Raw [1]Data!Q1036</f>
        <v>#NAME?</v>
      </c>
      <c r="S1036" t="e" cm="1">
        <f t="array" ref="S1036">Raw [1]Data!T1036</f>
        <v>#NAME?</v>
      </c>
      <c r="T1036" t="e">
        <f t="shared" si="150"/>
        <v>#NAME?</v>
      </c>
      <c r="U1036" t="e">
        <f t="shared" si="151"/>
        <v>#NAME?</v>
      </c>
      <c r="V1036" t="str">
        <f t="shared" si="152"/>
        <v>Other</v>
      </c>
    </row>
    <row r="1037" spans="1:22">
      <c r="A1037" s="5" t="s">
        <v>12</v>
      </c>
      <c r="B1037" s="2" t="s">
        <v>1390</v>
      </c>
      <c r="C1037">
        <f t="shared" si="144"/>
        <v>2022</v>
      </c>
      <c r="D1037" s="2" t="s">
        <v>14</v>
      </c>
      <c r="E1037" s="3" t="s">
        <v>15</v>
      </c>
      <c r="F1037" t="str">
        <f t="shared" si="145"/>
        <v>73</v>
      </c>
      <c r="G1037" s="2" t="s">
        <v>1395</v>
      </c>
      <c r="H1037" t="str">
        <f t="shared" si="146"/>
        <v xml:space="preserve">NP-21 </v>
      </c>
      <c r="I1037" t="str" cm="1">
        <f t="array" ref="I1037">IFERROR(INDEX(_xlfn.TEXTSPLIT(E1037," "),1), "")</f>
        <v>73239990</v>
      </c>
      <c r="J1037" t="s">
        <v>2981</v>
      </c>
      <c r="K1037" t="str" cm="1">
        <f t="array" ref="K1037">IF(ISERROR(SEARCH("QTY:", G1037)), IF(ISERROR(SEARCH("TOTAL ", G1037)), Raw [1]Data!N1037, TRIM(MID(G1037, SEARCH("TOTAL ", G1037)+6, SEARCH(" ", G1037&amp;" ", SEARCH("TOTAL ", G1037)+6) - SEARCH("TOTAL ", G1037) - 6))), TRIM(MID(G1037, SEARCH("QTY:", G1037)+4, SEARCH(" ", G1037, SEARCH("QTY:", G1037)+4) - SEARCH("QTY:", G1037) - 4)))</f>
        <v>4860</v>
      </c>
      <c r="M1037" t="str">
        <f t="shared" si="147"/>
        <v>4860</v>
      </c>
      <c r="N1037">
        <f t="shared" si="148"/>
        <v>0</v>
      </c>
      <c r="O1037" t="str" cm="1">
        <f t="array" ref="O1037">IF(ISERROR(SEARCH("USD ", G1037)), Raw [1]Data!S1037, TRIM(MID(G1037, SEARCH("USD ", G1037)+4, SEARCH(" ", G1037&amp;" ", SEARCH("USD ", G1037)+4) - SEARCH("USD ", G1037) - 4)))</f>
        <v>1.140</v>
      </c>
      <c r="P1037">
        <f t="shared" si="149"/>
        <v>5540.4</v>
      </c>
      <c r="Q1037" t="e" cm="1">
        <f t="array" ref="Q1037">Raw [1]Data!P1037</f>
        <v>#NAME?</v>
      </c>
      <c r="R1037" t="e" cm="1">
        <f t="array" ref="R1037">Raw [1]Data!Q1037</f>
        <v>#NAME?</v>
      </c>
      <c r="S1037" t="e" cm="1">
        <f t="array" ref="S1037">Raw [1]Data!T1037</f>
        <v>#NAME?</v>
      </c>
      <c r="T1037" t="e">
        <f t="shared" si="150"/>
        <v>#NAME?</v>
      </c>
      <c r="U1037" t="e">
        <f t="shared" si="151"/>
        <v>#NAME?</v>
      </c>
      <c r="V1037" t="str">
        <f t="shared" si="152"/>
        <v>Other</v>
      </c>
    </row>
    <row r="1038" spans="1:22">
      <c r="A1038" s="5" t="s">
        <v>12</v>
      </c>
      <c r="B1038" s="2" t="s">
        <v>1390</v>
      </c>
      <c r="C1038">
        <f t="shared" si="144"/>
        <v>2022</v>
      </c>
      <c r="D1038" s="2" t="s">
        <v>14</v>
      </c>
      <c r="E1038" s="3" t="s">
        <v>15</v>
      </c>
      <c r="F1038" t="str">
        <f t="shared" si="145"/>
        <v>73</v>
      </c>
      <c r="G1038" s="2" t="s">
        <v>1396</v>
      </c>
      <c r="H1038" t="str">
        <f t="shared" si="146"/>
        <v xml:space="preserve">NP-21 </v>
      </c>
      <c r="I1038" t="str" cm="1">
        <f t="array" ref="I1038">IFERROR(INDEX(_xlfn.TEXTSPLIT(E1038," "),1), "")</f>
        <v>73239990</v>
      </c>
      <c r="J1038" t="s">
        <v>2982</v>
      </c>
      <c r="K1038" t="str" cm="1">
        <f t="array" ref="K1038">IF(ISERROR(SEARCH("QTY:", G1038)), IF(ISERROR(SEARCH("TOTAL ", G1038)), Raw [1]Data!N1038, TRIM(MID(G1038, SEARCH("TOTAL ", G1038)+6, SEARCH(" ", G1038&amp;" ", SEARCH("TOTAL ", G1038)+6) - SEARCH("TOTAL ", G1038) - 6))), TRIM(MID(G1038, SEARCH("QTY:", G1038)+4, SEARCH(" ", G1038, SEARCH("QTY:", G1038)+4) - SEARCH("QTY:", G1038) - 4)))</f>
        <v>23580</v>
      </c>
      <c r="M1038" t="str">
        <f t="shared" si="147"/>
        <v>23580</v>
      </c>
      <c r="N1038">
        <f t="shared" si="148"/>
        <v>0</v>
      </c>
      <c r="O1038" t="str" cm="1">
        <f t="array" ref="O1038">IF(ISERROR(SEARCH("USD ", G1038)), Raw [1]Data!S1038, TRIM(MID(G1038, SEARCH("USD ", G1038)+4, SEARCH(" ", G1038&amp;" ", SEARCH("USD ", G1038)+4) - SEARCH("USD ", G1038) - 4)))</f>
        <v>1.140</v>
      </c>
      <c r="P1038">
        <f t="shared" si="149"/>
        <v>26881.199999999997</v>
      </c>
      <c r="Q1038" t="e" cm="1">
        <f t="array" ref="Q1038">Raw [1]Data!P1038</f>
        <v>#NAME?</v>
      </c>
      <c r="R1038" t="e" cm="1">
        <f t="array" ref="R1038">Raw [1]Data!Q1038</f>
        <v>#NAME?</v>
      </c>
      <c r="S1038" t="e" cm="1">
        <f t="array" ref="S1038">Raw [1]Data!T1038</f>
        <v>#NAME?</v>
      </c>
      <c r="T1038" t="e">
        <f t="shared" si="150"/>
        <v>#NAME?</v>
      </c>
      <c r="U1038" t="e">
        <f t="shared" si="151"/>
        <v>#NAME?</v>
      </c>
      <c r="V1038" t="str">
        <f t="shared" si="152"/>
        <v>Other</v>
      </c>
    </row>
    <row r="1039" spans="1:22">
      <c r="A1039" s="5" t="s">
        <v>12</v>
      </c>
      <c r="B1039" s="2" t="s">
        <v>1390</v>
      </c>
      <c r="C1039">
        <f t="shared" si="144"/>
        <v>2022</v>
      </c>
      <c r="D1039" s="2" t="s">
        <v>14</v>
      </c>
      <c r="E1039" s="3" t="s">
        <v>15</v>
      </c>
      <c r="F1039" t="str">
        <f t="shared" si="145"/>
        <v>73</v>
      </c>
      <c r="G1039" s="2" t="s">
        <v>1395</v>
      </c>
      <c r="H1039" t="str">
        <f t="shared" si="146"/>
        <v xml:space="preserve">NP-21 </v>
      </c>
      <c r="I1039" t="str" cm="1">
        <f t="array" ref="I1039">IFERROR(INDEX(_xlfn.TEXTSPLIT(E1039," "),1), "")</f>
        <v>73239990</v>
      </c>
      <c r="J1039" t="s">
        <v>2981</v>
      </c>
      <c r="K1039" t="str" cm="1">
        <f t="array" ref="K1039">IF(ISERROR(SEARCH("QTY:", G1039)), IF(ISERROR(SEARCH("TOTAL ", G1039)), Raw [1]Data!N1039, TRIM(MID(G1039, SEARCH("TOTAL ", G1039)+6, SEARCH(" ", G1039&amp;" ", SEARCH("TOTAL ", G1039)+6) - SEARCH("TOTAL ", G1039) - 6))), TRIM(MID(G1039, SEARCH("QTY:", G1039)+4, SEARCH(" ", G1039, SEARCH("QTY:", G1039)+4) - SEARCH("QTY:", G1039) - 4)))</f>
        <v>4860</v>
      </c>
      <c r="M1039" t="str">
        <f t="shared" si="147"/>
        <v>4860</v>
      </c>
      <c r="N1039">
        <f t="shared" si="148"/>
        <v>0</v>
      </c>
      <c r="O1039" t="str" cm="1">
        <f t="array" ref="O1039">IF(ISERROR(SEARCH("USD ", G1039)), Raw [1]Data!S1039, TRIM(MID(G1039, SEARCH("USD ", G1039)+4, SEARCH(" ", G1039&amp;" ", SEARCH("USD ", G1039)+4) - SEARCH("USD ", G1039) - 4)))</f>
        <v>1.140</v>
      </c>
      <c r="P1039">
        <f t="shared" si="149"/>
        <v>5540.4</v>
      </c>
      <c r="Q1039" t="e" cm="1">
        <f t="array" ref="Q1039">Raw [1]Data!P1039</f>
        <v>#NAME?</v>
      </c>
      <c r="R1039" t="e" cm="1">
        <f t="array" ref="R1039">Raw [1]Data!Q1039</f>
        <v>#NAME?</v>
      </c>
      <c r="S1039" t="e" cm="1">
        <f t="array" ref="S1039">Raw [1]Data!T1039</f>
        <v>#NAME?</v>
      </c>
      <c r="T1039" t="e">
        <f t="shared" si="150"/>
        <v>#NAME?</v>
      </c>
      <c r="U1039" t="e">
        <f t="shared" si="151"/>
        <v>#NAME?</v>
      </c>
      <c r="V1039" t="str">
        <f t="shared" si="152"/>
        <v>Other</v>
      </c>
    </row>
    <row r="1040" spans="1:22">
      <c r="A1040" s="5" t="s">
        <v>12</v>
      </c>
      <c r="B1040" s="2" t="s">
        <v>1390</v>
      </c>
      <c r="C1040">
        <f t="shared" si="144"/>
        <v>2022</v>
      </c>
      <c r="D1040" s="2" t="s">
        <v>14</v>
      </c>
      <c r="E1040" s="3" t="s">
        <v>15</v>
      </c>
      <c r="F1040" t="str">
        <f t="shared" si="145"/>
        <v>73</v>
      </c>
      <c r="G1040" s="2" t="s">
        <v>1397</v>
      </c>
      <c r="H1040" t="str">
        <f t="shared" si="146"/>
        <v xml:space="preserve">SB-01 </v>
      </c>
      <c r="I1040" t="str" cm="1">
        <f t="array" ref="I1040">IFERROR(INDEX(_xlfn.TEXTSPLIT(E1040," "),1), "")</f>
        <v>73239990</v>
      </c>
      <c r="J1040" t="s">
        <v>2983</v>
      </c>
      <c r="K1040" t="str" cm="1">
        <f t="array" ref="K1040">IF(ISERROR(SEARCH("QTY:", G1040)), IF(ISERROR(SEARCH("TOTAL ", G1040)), Raw [1]Data!N1040, TRIM(MID(G1040, SEARCH("TOTAL ", G1040)+6, SEARCH(" ", G1040&amp;" ", SEARCH("TOTAL ", G1040)+6) - SEARCH("TOTAL ", G1040) - 6))), TRIM(MID(G1040, SEARCH("QTY:", G1040)+4, SEARCH(" ", G1040, SEARCH("QTY:", G1040)+4) - SEARCH("QTY:", G1040) - 4)))</f>
        <v>5328</v>
      </c>
      <c r="M1040" t="str">
        <f t="shared" si="147"/>
        <v>5328</v>
      </c>
      <c r="N1040">
        <f t="shared" si="148"/>
        <v>0</v>
      </c>
      <c r="O1040" t="str" cm="1">
        <f t="array" ref="O1040">IF(ISERROR(SEARCH("USD ", G1040)), Raw [1]Data!S1040, TRIM(MID(G1040, SEARCH("USD ", G1040)+4, SEARCH(" ", G1040&amp;" ", SEARCH("USD ", G1040)+4) - SEARCH("USD ", G1040) - 4)))</f>
        <v>1.205</v>
      </c>
      <c r="P1040">
        <f t="shared" si="149"/>
        <v>6420.2400000000007</v>
      </c>
      <c r="Q1040" t="e" cm="1">
        <f t="array" ref="Q1040">Raw [1]Data!P1040</f>
        <v>#NAME?</v>
      </c>
      <c r="R1040" t="e" cm="1">
        <f t="array" ref="R1040">Raw [1]Data!Q1040</f>
        <v>#NAME?</v>
      </c>
      <c r="S1040" t="e" cm="1">
        <f t="array" ref="S1040">Raw [1]Data!T1040</f>
        <v>#NAME?</v>
      </c>
      <c r="T1040" t="e">
        <f t="shared" si="150"/>
        <v>#NAME?</v>
      </c>
      <c r="U1040" t="e">
        <f t="shared" si="151"/>
        <v>#NAME?</v>
      </c>
      <c r="V1040" t="str">
        <f t="shared" si="152"/>
        <v>Other</v>
      </c>
    </row>
    <row r="1041" spans="1:22">
      <c r="A1041" s="5" t="s">
        <v>12</v>
      </c>
      <c r="B1041" s="2" t="s">
        <v>1390</v>
      </c>
      <c r="C1041">
        <f t="shared" si="144"/>
        <v>2022</v>
      </c>
      <c r="D1041" s="2" t="s">
        <v>14</v>
      </c>
      <c r="E1041" s="3" t="s">
        <v>15</v>
      </c>
      <c r="F1041" t="str">
        <f t="shared" si="145"/>
        <v>73</v>
      </c>
      <c r="G1041" s="2" t="s">
        <v>1396</v>
      </c>
      <c r="H1041" t="str">
        <f t="shared" si="146"/>
        <v xml:space="preserve">NP-21 </v>
      </c>
      <c r="I1041" t="str" cm="1">
        <f t="array" ref="I1041">IFERROR(INDEX(_xlfn.TEXTSPLIT(E1041," "),1), "")</f>
        <v>73239990</v>
      </c>
      <c r="J1041" t="s">
        <v>2982</v>
      </c>
      <c r="K1041" t="str" cm="1">
        <f t="array" ref="K1041">IF(ISERROR(SEARCH("QTY:", G1041)), IF(ISERROR(SEARCH("TOTAL ", G1041)), Raw [1]Data!N1041, TRIM(MID(G1041, SEARCH("TOTAL ", G1041)+6, SEARCH(" ", G1041&amp;" ", SEARCH("TOTAL ", G1041)+6) - SEARCH("TOTAL ", G1041) - 6))), TRIM(MID(G1041, SEARCH("QTY:", G1041)+4, SEARCH(" ", G1041, SEARCH("QTY:", G1041)+4) - SEARCH("QTY:", G1041) - 4)))</f>
        <v>23580</v>
      </c>
      <c r="M1041" t="str">
        <f t="shared" si="147"/>
        <v>23580</v>
      </c>
      <c r="N1041">
        <f t="shared" si="148"/>
        <v>0</v>
      </c>
      <c r="O1041" t="str" cm="1">
        <f t="array" ref="O1041">IF(ISERROR(SEARCH("USD ", G1041)), Raw [1]Data!S1041, TRIM(MID(G1041, SEARCH("USD ", G1041)+4, SEARCH(" ", G1041&amp;" ", SEARCH("USD ", G1041)+4) - SEARCH("USD ", G1041) - 4)))</f>
        <v>1.140</v>
      </c>
      <c r="P1041">
        <f t="shared" si="149"/>
        <v>26881.199999999997</v>
      </c>
      <c r="Q1041" t="e" cm="1">
        <f t="array" ref="Q1041">Raw [1]Data!P1041</f>
        <v>#NAME?</v>
      </c>
      <c r="R1041" t="e" cm="1">
        <f t="array" ref="R1041">Raw [1]Data!Q1041</f>
        <v>#NAME?</v>
      </c>
      <c r="S1041" t="e" cm="1">
        <f t="array" ref="S1041">Raw [1]Data!T1041</f>
        <v>#NAME?</v>
      </c>
      <c r="T1041" t="e">
        <f t="shared" si="150"/>
        <v>#NAME?</v>
      </c>
      <c r="U1041" t="e">
        <f t="shared" si="151"/>
        <v>#NAME?</v>
      </c>
      <c r="V1041" t="str">
        <f t="shared" si="152"/>
        <v>Other</v>
      </c>
    </row>
    <row r="1042" spans="1:22">
      <c r="A1042" s="5" t="s">
        <v>12</v>
      </c>
      <c r="B1042" s="2" t="s">
        <v>1390</v>
      </c>
      <c r="C1042">
        <f t="shared" si="144"/>
        <v>2022</v>
      </c>
      <c r="D1042" s="2" t="s">
        <v>14</v>
      </c>
      <c r="E1042" s="3" t="s">
        <v>18</v>
      </c>
      <c r="F1042" t="str">
        <f t="shared" si="145"/>
        <v>73</v>
      </c>
      <c r="G1042" s="2" t="s">
        <v>1398</v>
      </c>
      <c r="H1042" t="str">
        <f t="shared" si="146"/>
        <v xml:space="preserve">OKS-4156 </v>
      </c>
      <c r="I1042" t="str" cm="1">
        <f t="array" ref="I1042">IFERROR(INDEX(_xlfn.TEXTSPLIT(E1042," "),1), "")</f>
        <v>73231000</v>
      </c>
      <c r="J1042" t="s">
        <v>2984</v>
      </c>
      <c r="K1042" t="str" cm="1">
        <f t="array" ref="K1042">IF(ISERROR(SEARCH("QTY:", G1042)), IF(ISERROR(SEARCH("TOTAL ", G1042)), Raw [1]Data!N1042, TRIM(MID(G1042, SEARCH("TOTAL ", G1042)+6, SEARCH(" ", G1042&amp;" ", SEARCH("TOTAL ", G1042)+6) - SEARCH("TOTAL ", G1042) - 6))), TRIM(MID(G1042, SEARCH("QTY:", G1042)+4, SEARCH(" ", G1042, SEARCH("QTY:", G1042)+4) - SEARCH("QTY:", G1042) - 4)))</f>
        <v>98000</v>
      </c>
      <c r="M1042" t="str">
        <f t="shared" si="147"/>
        <v>98000</v>
      </c>
      <c r="N1042">
        <f t="shared" si="148"/>
        <v>0</v>
      </c>
      <c r="O1042" t="str" cm="1">
        <f t="array" ref="O1042">IF(ISERROR(SEARCH("USD ", G1042)), Raw [1]Data!S1042, TRIM(MID(G1042, SEARCH("USD ", G1042)+4, SEARCH(" ", G1042&amp;" ", SEARCH("USD ", G1042)+4) - SEARCH("USD ", G1042) - 4)))</f>
        <v>0.275</v>
      </c>
      <c r="P1042">
        <f t="shared" si="149"/>
        <v>26950.000000000004</v>
      </c>
      <c r="Q1042" t="e" cm="1">
        <f t="array" ref="Q1042">Raw [1]Data!P1042</f>
        <v>#NAME?</v>
      </c>
      <c r="R1042" t="e" cm="1">
        <f t="array" ref="R1042">Raw [1]Data!Q1042</f>
        <v>#NAME?</v>
      </c>
      <c r="S1042" t="e" cm="1">
        <f t="array" ref="S1042">Raw [1]Data!T1042</f>
        <v>#NAME?</v>
      </c>
      <c r="T1042" t="e">
        <f t="shared" si="150"/>
        <v>#NAME?</v>
      </c>
      <c r="U1042" t="e">
        <f t="shared" si="151"/>
        <v>#NAME?</v>
      </c>
      <c r="V1042" t="str">
        <f t="shared" si="152"/>
        <v>Other</v>
      </c>
    </row>
    <row r="1043" spans="1:22">
      <c r="A1043" s="5" t="s">
        <v>12</v>
      </c>
      <c r="B1043" s="2" t="s">
        <v>1390</v>
      </c>
      <c r="C1043">
        <f t="shared" si="144"/>
        <v>2022</v>
      </c>
      <c r="D1043" s="2" t="s">
        <v>14</v>
      </c>
      <c r="E1043" s="3" t="s">
        <v>15</v>
      </c>
      <c r="F1043" t="str">
        <f t="shared" si="145"/>
        <v>73</v>
      </c>
      <c r="G1043" s="2" t="s">
        <v>1392</v>
      </c>
      <c r="H1043" t="str">
        <f t="shared" si="146"/>
        <v xml:space="preserve">NP-20 </v>
      </c>
      <c r="I1043" t="str" cm="1">
        <f t="array" ref="I1043">IFERROR(INDEX(_xlfn.TEXTSPLIT(E1043," "),1), "")</f>
        <v>73239990</v>
      </c>
      <c r="J1043" t="s">
        <v>2980</v>
      </c>
      <c r="K1043" t="str" cm="1">
        <f t="array" ref="K1043">IF(ISERROR(SEARCH("QTY:", G1043)), IF(ISERROR(SEARCH("TOTAL ", G1043)), Raw [1]Data!N1043, TRIM(MID(G1043, SEARCH("TOTAL ", G1043)+6, SEARCH(" ", G1043&amp;" ", SEARCH("TOTAL ", G1043)+6) - SEARCH("TOTAL ", G1043) - 6))), TRIM(MID(G1043, SEARCH("QTY:", G1043)+4, SEARCH(" ", G1043, SEARCH("QTY:", G1043)+4) - SEARCH("QTY:", G1043) - 4)))</f>
        <v>20304</v>
      </c>
      <c r="M1043" t="str">
        <f t="shared" si="147"/>
        <v>20304</v>
      </c>
      <c r="N1043">
        <f t="shared" si="148"/>
        <v>0</v>
      </c>
      <c r="O1043" t="str" cm="1">
        <f t="array" ref="O1043">IF(ISERROR(SEARCH("USD ", G1043)), Raw [1]Data!S1043, TRIM(MID(G1043, SEARCH("USD ", G1043)+4, SEARCH(" ", G1043&amp;" ", SEARCH("USD ", G1043)+4) - SEARCH("USD ", G1043) - 4)))</f>
        <v>1.113</v>
      </c>
      <c r="P1043">
        <f t="shared" si="149"/>
        <v>22598.351999999999</v>
      </c>
      <c r="Q1043" t="e" cm="1">
        <f t="array" ref="Q1043">Raw [1]Data!P1043</f>
        <v>#NAME?</v>
      </c>
      <c r="R1043" t="e" cm="1">
        <f t="array" ref="R1043">Raw [1]Data!Q1043</f>
        <v>#NAME?</v>
      </c>
      <c r="S1043" t="e" cm="1">
        <f t="array" ref="S1043">Raw [1]Data!T1043</f>
        <v>#NAME?</v>
      </c>
      <c r="T1043" t="e">
        <f t="shared" si="150"/>
        <v>#NAME?</v>
      </c>
      <c r="U1043" t="e">
        <f t="shared" si="151"/>
        <v>#NAME?</v>
      </c>
      <c r="V1043" t="str">
        <f t="shared" si="152"/>
        <v>Other</v>
      </c>
    </row>
    <row r="1044" spans="1:22">
      <c r="A1044" s="5" t="s">
        <v>12</v>
      </c>
      <c r="B1044" s="2" t="s">
        <v>1390</v>
      </c>
      <c r="C1044">
        <f t="shared" si="144"/>
        <v>2022</v>
      </c>
      <c r="D1044" s="2" t="s">
        <v>14</v>
      </c>
      <c r="E1044" s="3" t="s">
        <v>18</v>
      </c>
      <c r="F1044" t="str">
        <f t="shared" si="145"/>
        <v>73</v>
      </c>
      <c r="G1044" s="2" t="s">
        <v>1398</v>
      </c>
      <c r="H1044" t="str">
        <f t="shared" si="146"/>
        <v xml:space="preserve">OKS-4156 </v>
      </c>
      <c r="I1044" t="str" cm="1">
        <f t="array" ref="I1044">IFERROR(INDEX(_xlfn.TEXTSPLIT(E1044," "),1), "")</f>
        <v>73231000</v>
      </c>
      <c r="J1044" t="s">
        <v>2984</v>
      </c>
      <c r="K1044" t="str" cm="1">
        <f t="array" ref="K1044">IF(ISERROR(SEARCH("QTY:", G1044)), IF(ISERROR(SEARCH("TOTAL ", G1044)), Raw [1]Data!N1044, TRIM(MID(G1044, SEARCH("TOTAL ", G1044)+6, SEARCH(" ", G1044&amp;" ", SEARCH("TOTAL ", G1044)+6) - SEARCH("TOTAL ", G1044) - 6))), TRIM(MID(G1044, SEARCH("QTY:", G1044)+4, SEARCH(" ", G1044, SEARCH("QTY:", G1044)+4) - SEARCH("QTY:", G1044) - 4)))</f>
        <v>98000</v>
      </c>
      <c r="M1044" t="str">
        <f t="shared" si="147"/>
        <v>98000</v>
      </c>
      <c r="N1044">
        <f t="shared" si="148"/>
        <v>0</v>
      </c>
      <c r="O1044" t="str" cm="1">
        <f t="array" ref="O1044">IF(ISERROR(SEARCH("USD ", G1044)), Raw [1]Data!S1044, TRIM(MID(G1044, SEARCH("USD ", G1044)+4, SEARCH(" ", G1044&amp;" ", SEARCH("USD ", G1044)+4) - SEARCH("USD ", G1044) - 4)))</f>
        <v>0.275</v>
      </c>
      <c r="P1044">
        <f t="shared" si="149"/>
        <v>26950.000000000004</v>
      </c>
      <c r="Q1044" t="e" cm="1">
        <f t="array" ref="Q1044">Raw [1]Data!P1044</f>
        <v>#NAME?</v>
      </c>
      <c r="R1044" t="e" cm="1">
        <f t="array" ref="R1044">Raw [1]Data!Q1044</f>
        <v>#NAME?</v>
      </c>
      <c r="S1044" t="e" cm="1">
        <f t="array" ref="S1044">Raw [1]Data!T1044</f>
        <v>#NAME?</v>
      </c>
      <c r="T1044" t="e">
        <f t="shared" si="150"/>
        <v>#NAME?</v>
      </c>
      <c r="U1044" t="e">
        <f t="shared" si="151"/>
        <v>#NAME?</v>
      </c>
      <c r="V1044" t="str">
        <f t="shared" si="152"/>
        <v>Other</v>
      </c>
    </row>
    <row r="1045" spans="1:22">
      <c r="A1045" s="5" t="s">
        <v>12</v>
      </c>
      <c r="B1045" s="2" t="s">
        <v>1390</v>
      </c>
      <c r="C1045">
        <f t="shared" si="144"/>
        <v>2022</v>
      </c>
      <c r="D1045" s="2" t="s">
        <v>14</v>
      </c>
      <c r="E1045" s="3" t="s">
        <v>15</v>
      </c>
      <c r="F1045" t="str">
        <f t="shared" si="145"/>
        <v>73</v>
      </c>
      <c r="G1045" s="2" t="s">
        <v>1397</v>
      </c>
      <c r="H1045" t="str">
        <f t="shared" si="146"/>
        <v xml:space="preserve">SB-01 </v>
      </c>
      <c r="I1045" t="str" cm="1">
        <f t="array" ref="I1045">IFERROR(INDEX(_xlfn.TEXTSPLIT(E1045," "),1), "")</f>
        <v>73239990</v>
      </c>
      <c r="J1045" t="s">
        <v>2983</v>
      </c>
      <c r="K1045" t="str" cm="1">
        <f t="array" ref="K1045">IF(ISERROR(SEARCH("QTY:", G1045)), IF(ISERROR(SEARCH("TOTAL ", G1045)), Raw [1]Data!N1045, TRIM(MID(G1045, SEARCH("TOTAL ", G1045)+6, SEARCH(" ", G1045&amp;" ", SEARCH("TOTAL ", G1045)+6) - SEARCH("TOTAL ", G1045) - 6))), TRIM(MID(G1045, SEARCH("QTY:", G1045)+4, SEARCH(" ", G1045, SEARCH("QTY:", G1045)+4) - SEARCH("QTY:", G1045) - 4)))</f>
        <v>5328</v>
      </c>
      <c r="M1045" t="str">
        <f t="shared" si="147"/>
        <v>5328</v>
      </c>
      <c r="N1045">
        <f t="shared" si="148"/>
        <v>0</v>
      </c>
      <c r="O1045" t="str" cm="1">
        <f t="array" ref="O1045">IF(ISERROR(SEARCH("USD ", G1045)), Raw [1]Data!S1045, TRIM(MID(G1045, SEARCH("USD ", G1045)+4, SEARCH(" ", G1045&amp;" ", SEARCH("USD ", G1045)+4) - SEARCH("USD ", G1045) - 4)))</f>
        <v>1.205</v>
      </c>
      <c r="P1045">
        <f t="shared" si="149"/>
        <v>6420.2400000000007</v>
      </c>
      <c r="Q1045" t="e" cm="1">
        <f t="array" ref="Q1045">Raw [1]Data!P1045</f>
        <v>#NAME?</v>
      </c>
      <c r="R1045" t="e" cm="1">
        <f t="array" ref="R1045">Raw [1]Data!Q1045</f>
        <v>#NAME?</v>
      </c>
      <c r="S1045" t="e" cm="1">
        <f t="array" ref="S1045">Raw [1]Data!T1045</f>
        <v>#NAME?</v>
      </c>
      <c r="T1045" t="e">
        <f t="shared" si="150"/>
        <v>#NAME?</v>
      </c>
      <c r="U1045" t="e">
        <f t="shared" si="151"/>
        <v>#NAME?</v>
      </c>
      <c r="V1045" t="str">
        <f t="shared" si="152"/>
        <v>Other</v>
      </c>
    </row>
    <row r="1046" spans="1:22">
      <c r="A1046" s="5" t="s">
        <v>12</v>
      </c>
      <c r="B1046" s="2" t="s">
        <v>1390</v>
      </c>
      <c r="C1046">
        <f t="shared" si="144"/>
        <v>2022</v>
      </c>
      <c r="D1046" s="2" t="s">
        <v>14</v>
      </c>
      <c r="E1046" s="3" t="s">
        <v>15</v>
      </c>
      <c r="F1046" t="str">
        <f t="shared" si="145"/>
        <v>73</v>
      </c>
      <c r="G1046" s="2" t="s">
        <v>1391</v>
      </c>
      <c r="H1046" t="str">
        <f t="shared" si="146"/>
        <v xml:space="preserve">KWP-600B </v>
      </c>
      <c r="I1046" t="str" cm="1">
        <f t="array" ref="I1046">IFERROR(INDEX(_xlfn.TEXTSPLIT(E1046," "),1), "")</f>
        <v>73239990</v>
      </c>
      <c r="J1046" t="s">
        <v>2979</v>
      </c>
      <c r="K1046" t="str" cm="1">
        <f t="array" ref="K1046">IF(ISERROR(SEARCH("QTY:", G1046)), IF(ISERROR(SEARCH("TOTAL ", G1046)), Raw [1]Data!N1046, TRIM(MID(G1046, SEARCH("TOTAL ", G1046)+6, SEARCH(" ", G1046&amp;" ", SEARCH("TOTAL ", G1046)+6) - SEARCH("TOTAL ", G1046) - 6))), TRIM(MID(G1046, SEARCH("QTY:", G1046)+4, SEARCH(" ", G1046, SEARCH("QTY:", G1046)+4) - SEARCH("QTY:", G1046) - 4)))</f>
        <v>38800</v>
      </c>
      <c r="M1046" t="str">
        <f t="shared" si="147"/>
        <v>38800</v>
      </c>
      <c r="N1046">
        <f t="shared" si="148"/>
        <v>0</v>
      </c>
      <c r="O1046" t="str" cm="1">
        <f t="array" ref="O1046">IF(ISERROR(SEARCH("USD ", G1046)), Raw [1]Data!S1046, TRIM(MID(G1046, SEARCH("USD ", G1046)+4, SEARCH(" ", G1046&amp;" ", SEARCH("USD ", G1046)+4) - SEARCH("USD ", G1046) - 4)))</f>
        <v>1.29</v>
      </c>
      <c r="P1046">
        <f t="shared" si="149"/>
        <v>50052</v>
      </c>
      <c r="Q1046" t="e" cm="1">
        <f t="array" ref="Q1046">Raw [1]Data!P1046</f>
        <v>#NAME?</v>
      </c>
      <c r="R1046" t="e" cm="1">
        <f t="array" ref="R1046">Raw [1]Data!Q1046</f>
        <v>#NAME?</v>
      </c>
      <c r="S1046" t="e" cm="1">
        <f t="array" ref="S1046">Raw [1]Data!T1046</f>
        <v>#NAME?</v>
      </c>
      <c r="T1046" t="e">
        <f t="shared" si="150"/>
        <v>#NAME?</v>
      </c>
      <c r="U1046" t="e">
        <f t="shared" si="151"/>
        <v>#NAME?</v>
      </c>
      <c r="V1046" t="str">
        <f t="shared" si="152"/>
        <v>Other</v>
      </c>
    </row>
    <row r="1047" spans="1:22">
      <c r="A1047" s="5" t="s">
        <v>12</v>
      </c>
      <c r="B1047" s="2" t="s">
        <v>1390</v>
      </c>
      <c r="C1047">
        <f t="shared" si="144"/>
        <v>2022</v>
      </c>
      <c r="D1047" s="2" t="s">
        <v>14</v>
      </c>
      <c r="E1047" s="3" t="s">
        <v>15</v>
      </c>
      <c r="F1047" t="str">
        <f t="shared" si="145"/>
        <v>73</v>
      </c>
      <c r="G1047" s="2" t="s">
        <v>1394</v>
      </c>
      <c r="H1047" t="str">
        <f t="shared" si="146"/>
        <v xml:space="preserve">SL-01 </v>
      </c>
      <c r="I1047" t="str" cm="1">
        <f t="array" ref="I1047">IFERROR(INDEX(_xlfn.TEXTSPLIT(E1047," "),1), "")</f>
        <v>73239990</v>
      </c>
      <c r="J1047" t="s">
        <v>2835</v>
      </c>
      <c r="K1047" t="str" cm="1">
        <f t="array" ref="K1047">IF(ISERROR(SEARCH("QTY:", G1047)), IF(ISERROR(SEARCH("TOTAL ", G1047)), Raw [1]Data!N1047, TRIM(MID(G1047, SEARCH("TOTAL ", G1047)+6, SEARCH(" ", G1047&amp;" ", SEARCH("TOTAL ", G1047)+6) - SEARCH("TOTAL ", G1047) - 6))), TRIM(MID(G1047, SEARCH("QTY:", G1047)+4, SEARCH(" ", G1047, SEARCH("QTY:", G1047)+4) - SEARCH("QTY:", G1047) - 4)))</f>
        <v>14904</v>
      </c>
      <c r="M1047" t="str">
        <f t="shared" si="147"/>
        <v>14904</v>
      </c>
      <c r="N1047">
        <f t="shared" si="148"/>
        <v>0</v>
      </c>
      <c r="O1047" t="str" cm="1">
        <f t="array" ref="O1047">IF(ISERROR(SEARCH("USD ", G1047)), Raw [1]Data!S1047, TRIM(MID(G1047, SEARCH("USD ", G1047)+4, SEARCH(" ", G1047&amp;" ", SEARCH("USD ", G1047)+4) - SEARCH("USD ", G1047) - 4)))</f>
        <v>1.300</v>
      </c>
      <c r="P1047">
        <f t="shared" si="149"/>
        <v>19375.2</v>
      </c>
      <c r="Q1047" t="e" cm="1">
        <f t="array" ref="Q1047">Raw [1]Data!P1047</f>
        <v>#NAME?</v>
      </c>
      <c r="R1047" t="e" cm="1">
        <f t="array" ref="R1047">Raw [1]Data!Q1047</f>
        <v>#NAME?</v>
      </c>
      <c r="S1047" t="e" cm="1">
        <f t="array" ref="S1047">Raw [1]Data!T1047</f>
        <v>#NAME?</v>
      </c>
      <c r="T1047" t="e">
        <f t="shared" si="150"/>
        <v>#NAME?</v>
      </c>
      <c r="U1047" t="e">
        <f t="shared" si="151"/>
        <v>#NAME?</v>
      </c>
      <c r="V1047" t="str">
        <f t="shared" si="152"/>
        <v>Other</v>
      </c>
    </row>
    <row r="1048" spans="1:22">
      <c r="A1048" s="5" t="s">
        <v>12</v>
      </c>
      <c r="B1048" s="2" t="s">
        <v>1399</v>
      </c>
      <c r="C1048">
        <f t="shared" si="144"/>
        <v>2022</v>
      </c>
      <c r="D1048" s="2" t="s">
        <v>14</v>
      </c>
      <c r="E1048" s="3" t="s">
        <v>15</v>
      </c>
      <c r="F1048" t="str">
        <f t="shared" si="145"/>
        <v>73</v>
      </c>
      <c r="G1048" s="2" t="s">
        <v>1400</v>
      </c>
      <c r="H1048" t="str">
        <f t="shared" si="146"/>
        <v xml:space="preserve">2628 </v>
      </c>
      <c r="I1048" t="str" cm="1">
        <f t="array" ref="I1048">IFERROR(INDEX(_xlfn.TEXTSPLIT(E1048," "),1), "")</f>
        <v>73239990</v>
      </c>
      <c r="J1048" t="s">
        <v>2985</v>
      </c>
      <c r="K1048" t="str" cm="1">
        <f t="array" ref="K1048">IF(ISERROR(SEARCH("QTY:", G1048)), IF(ISERROR(SEARCH("TOTAL ", G1048)), Raw [1]Data!N1048, TRIM(MID(G1048, SEARCH("TOTAL ", G1048)+6, SEARCH(" ", G1048&amp;" ", SEARCH("TOTAL ", G1048)+6) - SEARCH("TOTAL ", G1048) - 6))), TRIM(MID(G1048, SEARCH("QTY:", G1048)+4, SEARCH(" ", G1048, SEARCH("QTY:", G1048)+4) - SEARCH("QTY:", G1048) - 4)))</f>
        <v>167400</v>
      </c>
      <c r="M1048" t="str">
        <f t="shared" si="147"/>
        <v>167400</v>
      </c>
      <c r="N1048">
        <f t="shared" si="148"/>
        <v>0</v>
      </c>
      <c r="O1048" t="str" cm="1">
        <f t="array" ref="O1048">IF(ISERROR(SEARCH("USD ", G1048)), Raw [1]Data!S1048, TRIM(MID(G1048, SEARCH("USD ", G1048)+4, SEARCH(" ", G1048&amp;" ", SEARCH("USD ", G1048)+4) - SEARCH("USD ", G1048) - 4)))</f>
        <v>0.445PRE</v>
      </c>
      <c r="P1048" t="e">
        <f t="shared" si="149"/>
        <v>#VALUE!</v>
      </c>
      <c r="Q1048" t="e" cm="1">
        <f t="array" ref="Q1048">Raw [1]Data!P1048</f>
        <v>#NAME?</v>
      </c>
      <c r="R1048" t="e" cm="1">
        <f t="array" ref="R1048">Raw [1]Data!Q1048</f>
        <v>#NAME?</v>
      </c>
      <c r="S1048" t="e" cm="1">
        <f t="array" ref="S1048">Raw [1]Data!T1048</f>
        <v>#NAME?</v>
      </c>
      <c r="T1048" t="e">
        <f t="shared" si="150"/>
        <v>#NAME?</v>
      </c>
      <c r="U1048" t="e">
        <f t="shared" si="151"/>
        <v>#NAME?</v>
      </c>
      <c r="V1048" t="str">
        <f t="shared" si="152"/>
        <v>Other</v>
      </c>
    </row>
    <row r="1049" spans="1:22">
      <c r="A1049" s="5" t="s">
        <v>12</v>
      </c>
      <c r="B1049" s="2" t="s">
        <v>1399</v>
      </c>
      <c r="C1049">
        <f t="shared" si="144"/>
        <v>2022</v>
      </c>
      <c r="D1049" s="2" t="s">
        <v>14</v>
      </c>
      <c r="E1049" s="3" t="s">
        <v>15</v>
      </c>
      <c r="F1049" t="str">
        <f t="shared" si="145"/>
        <v>73</v>
      </c>
      <c r="G1049" s="2" t="s">
        <v>1400</v>
      </c>
      <c r="H1049" t="str">
        <f t="shared" si="146"/>
        <v xml:space="preserve">2628 </v>
      </c>
      <c r="I1049" t="str" cm="1">
        <f t="array" ref="I1049">IFERROR(INDEX(_xlfn.TEXTSPLIT(E1049," "),1), "")</f>
        <v>73239990</v>
      </c>
      <c r="J1049" t="s">
        <v>2985</v>
      </c>
      <c r="K1049" t="str" cm="1">
        <f t="array" ref="K1049">IF(ISERROR(SEARCH("QTY:", G1049)), IF(ISERROR(SEARCH("TOTAL ", G1049)), Raw [1]Data!N1049, TRIM(MID(G1049, SEARCH("TOTAL ", G1049)+6, SEARCH(" ", G1049&amp;" ", SEARCH("TOTAL ", G1049)+6) - SEARCH("TOTAL ", G1049) - 6))), TRIM(MID(G1049, SEARCH("QTY:", G1049)+4, SEARCH(" ", G1049, SEARCH("QTY:", G1049)+4) - SEARCH("QTY:", G1049) - 4)))</f>
        <v>167400</v>
      </c>
      <c r="M1049" t="str">
        <f t="shared" si="147"/>
        <v>167400</v>
      </c>
      <c r="N1049">
        <f t="shared" si="148"/>
        <v>0</v>
      </c>
      <c r="O1049" t="str" cm="1">
        <f t="array" ref="O1049">IF(ISERROR(SEARCH("USD ", G1049)), Raw [1]Data!S1049, TRIM(MID(G1049, SEARCH("USD ", G1049)+4, SEARCH(" ", G1049&amp;" ", SEARCH("USD ", G1049)+4) - SEARCH("USD ", G1049) - 4)))</f>
        <v>0.445PRE</v>
      </c>
      <c r="P1049" t="e">
        <f t="shared" si="149"/>
        <v>#VALUE!</v>
      </c>
      <c r="Q1049" t="e" cm="1">
        <f t="array" ref="Q1049">Raw [1]Data!P1049</f>
        <v>#NAME?</v>
      </c>
      <c r="R1049" t="e" cm="1">
        <f t="array" ref="R1049">Raw [1]Data!Q1049</f>
        <v>#NAME?</v>
      </c>
      <c r="S1049" t="e" cm="1">
        <f t="array" ref="S1049">Raw [1]Data!T1049</f>
        <v>#NAME?</v>
      </c>
      <c r="T1049" t="e">
        <f t="shared" si="150"/>
        <v>#NAME?</v>
      </c>
      <c r="U1049" t="e">
        <f t="shared" si="151"/>
        <v>#NAME?</v>
      </c>
      <c r="V1049" t="str">
        <f t="shared" si="152"/>
        <v>Other</v>
      </c>
    </row>
    <row r="1050" spans="1:22">
      <c r="A1050" s="5" t="s">
        <v>12</v>
      </c>
      <c r="B1050" s="2" t="s">
        <v>1401</v>
      </c>
      <c r="C1050">
        <f t="shared" si="144"/>
        <v>2022</v>
      </c>
      <c r="D1050" s="2" t="s">
        <v>14</v>
      </c>
      <c r="E1050" s="3" t="s">
        <v>15</v>
      </c>
      <c r="F1050" t="str">
        <f t="shared" si="145"/>
        <v>73</v>
      </c>
      <c r="G1050" s="2" t="s">
        <v>1402</v>
      </c>
      <c r="H1050" t="str">
        <f t="shared" si="146"/>
        <v xml:space="preserve">NP-20 </v>
      </c>
      <c r="I1050" t="str" cm="1">
        <f t="array" ref="I1050">IFERROR(INDEX(_xlfn.TEXTSPLIT(E1050," "),1), "")</f>
        <v>73239990</v>
      </c>
      <c r="J1050" t="s">
        <v>2986</v>
      </c>
      <c r="K1050" t="str" cm="1">
        <f t="array" ref="K1050">IF(ISERROR(SEARCH("QTY:", G1050)), IF(ISERROR(SEARCH("TOTAL ", G1050)), Raw [1]Data!N1050, TRIM(MID(G1050, SEARCH("TOTAL ", G1050)+6, SEARCH(" ", G1050&amp;" ", SEARCH("TOTAL ", G1050)+6) - SEARCH("TOTAL ", G1050) - 6))), TRIM(MID(G1050, SEARCH("QTY:", G1050)+4, SEARCH(" ", G1050, SEARCH("QTY:", G1050)+4) - SEARCH("QTY:", G1050) - 4)))</f>
        <v>4068</v>
      </c>
      <c r="M1050" t="str">
        <f t="shared" si="147"/>
        <v>4068</v>
      </c>
      <c r="N1050">
        <f t="shared" si="148"/>
        <v>0</v>
      </c>
      <c r="O1050" t="str" cm="1">
        <f t="array" ref="O1050">IF(ISERROR(SEARCH("USD ", G1050)), Raw [1]Data!S1050, TRIM(MID(G1050, SEARCH("USD ", G1050)+4, SEARCH(" ", G1050&amp;" ", SEARCH("USD ", G1050)+4) - SEARCH("USD ", G1050) - 4)))</f>
        <v>1.113</v>
      </c>
      <c r="P1050">
        <f t="shared" si="149"/>
        <v>4527.6840000000002</v>
      </c>
      <c r="Q1050" t="e" cm="1">
        <f t="array" ref="Q1050">Raw [1]Data!P1050</f>
        <v>#NAME?</v>
      </c>
      <c r="R1050" t="e" cm="1">
        <f t="array" ref="R1050">Raw [1]Data!Q1050</f>
        <v>#NAME?</v>
      </c>
      <c r="S1050" t="e" cm="1">
        <f t="array" ref="S1050">Raw [1]Data!T1050</f>
        <v>#NAME?</v>
      </c>
      <c r="T1050" t="e">
        <f t="shared" si="150"/>
        <v>#NAME?</v>
      </c>
      <c r="U1050" t="e">
        <f t="shared" si="151"/>
        <v>#NAME?</v>
      </c>
      <c r="V1050" t="str">
        <f t="shared" si="152"/>
        <v>Other</v>
      </c>
    </row>
    <row r="1051" spans="1:22">
      <c r="A1051" s="5" t="s">
        <v>12</v>
      </c>
      <c r="B1051" s="2" t="s">
        <v>1401</v>
      </c>
      <c r="C1051">
        <f t="shared" si="144"/>
        <v>2022</v>
      </c>
      <c r="D1051" s="2" t="s">
        <v>14</v>
      </c>
      <c r="E1051" s="3" t="s">
        <v>15</v>
      </c>
      <c r="F1051" t="str">
        <f t="shared" si="145"/>
        <v>73</v>
      </c>
      <c r="G1051" s="2" t="s">
        <v>1403</v>
      </c>
      <c r="H1051" t="str">
        <f t="shared" si="146"/>
        <v xml:space="preserve">SB-01 </v>
      </c>
      <c r="I1051" t="str" cm="1">
        <f t="array" ref="I1051">IFERROR(INDEX(_xlfn.TEXTSPLIT(E1051," "),1), "")</f>
        <v>73239990</v>
      </c>
      <c r="J1051" t="s">
        <v>2987</v>
      </c>
      <c r="K1051" t="str" cm="1">
        <f t="array" ref="K1051">IF(ISERROR(SEARCH("QTY:", G1051)), IF(ISERROR(SEARCH("TOTAL ", G1051)), Raw [1]Data!N1051, TRIM(MID(G1051, SEARCH("TOTAL ", G1051)+6, SEARCH(" ", G1051&amp;" ", SEARCH("TOTAL ", G1051)+6) - SEARCH("TOTAL ", G1051) - 6))), TRIM(MID(G1051, SEARCH("QTY:", G1051)+4, SEARCH(" ", G1051, SEARCH("QTY:", G1051)+4) - SEARCH("QTY:", G1051) - 4)))</f>
        <v>42192NUM/USD</v>
      </c>
      <c r="M1051" t="str">
        <f t="shared" si="147"/>
        <v>42192NUM/USD</v>
      </c>
      <c r="N1051">
        <f t="shared" si="148"/>
        <v>0</v>
      </c>
      <c r="O1051" t="str" cm="1">
        <f t="array" ref="O1051">IF(ISERROR(SEARCH("USD ", G1051)), Raw [1]Data!S1051, TRIM(MID(G1051, SEARCH("USD ", G1051)+4, SEARCH(" ", G1051&amp;" ", SEARCH("USD ", G1051)+4) - SEARCH("USD ", G1051) - 4)))</f>
        <v>1.205</v>
      </c>
      <c r="P1051" t="e">
        <f t="shared" si="149"/>
        <v>#VALUE!</v>
      </c>
      <c r="Q1051" t="e" cm="1">
        <f t="array" ref="Q1051">Raw [1]Data!P1051</f>
        <v>#NAME?</v>
      </c>
      <c r="R1051" t="e" cm="1">
        <f t="array" ref="R1051">Raw [1]Data!Q1051</f>
        <v>#NAME?</v>
      </c>
      <c r="S1051" t="e" cm="1">
        <f t="array" ref="S1051">Raw [1]Data!T1051</f>
        <v>#NAME?</v>
      </c>
      <c r="T1051" t="e">
        <f t="shared" si="150"/>
        <v>#NAME?</v>
      </c>
      <c r="U1051" t="e">
        <f t="shared" si="151"/>
        <v>#NAME?</v>
      </c>
      <c r="V1051" t="str">
        <f t="shared" si="152"/>
        <v>Other</v>
      </c>
    </row>
    <row r="1052" spans="1:22">
      <c r="A1052" s="5" t="s">
        <v>12</v>
      </c>
      <c r="B1052" s="2" t="s">
        <v>1404</v>
      </c>
      <c r="C1052">
        <f t="shared" si="144"/>
        <v>2021</v>
      </c>
      <c r="D1052" s="2" t="s">
        <v>14</v>
      </c>
      <c r="E1052" s="3" t="s">
        <v>15</v>
      </c>
      <c r="F1052" t="str">
        <f t="shared" si="145"/>
        <v>73</v>
      </c>
      <c r="G1052" s="2" t="s">
        <v>1288</v>
      </c>
      <c r="H1052" t="str">
        <f t="shared" si="146"/>
        <v xml:space="preserve">SM1168 </v>
      </c>
      <c r="I1052" t="str" cm="1">
        <f t="array" ref="I1052">IFERROR(INDEX(_xlfn.TEXTSPLIT(E1052," "),1), "")</f>
        <v>73239990</v>
      </c>
      <c r="J1052" t="s">
        <v>2835</v>
      </c>
      <c r="K1052" t="str" cm="1">
        <f t="array" ref="K1052">IF(ISERROR(SEARCH("QTY:", G1052)), IF(ISERROR(SEARCH("TOTAL ", G1052)), Raw [1]Data!N1052, TRIM(MID(G1052, SEARCH("TOTAL ", G1052)+6, SEARCH(" ", G1052&amp;" ", SEARCH("TOTAL ", G1052)+6) - SEARCH("TOTAL ", G1052) - 6))), TRIM(MID(G1052, SEARCH("QTY:", G1052)+4, SEARCH(" ", G1052, SEARCH("QTY:", G1052)+4) - SEARCH("QTY:", G1052) - 4)))</f>
        <v>57792</v>
      </c>
      <c r="M1052" t="str">
        <f t="shared" si="147"/>
        <v>57792</v>
      </c>
      <c r="N1052">
        <f t="shared" si="148"/>
        <v>0</v>
      </c>
      <c r="O1052" t="str" cm="1">
        <f t="array" ref="O1052">IF(ISERROR(SEARCH("USD ", G1052)), Raw [1]Data!S1052, TRIM(MID(G1052, SEARCH("USD ", G1052)+4, SEARCH(" ", G1052&amp;" ", SEARCH("USD ", G1052)+4) - SEARCH("USD ", G1052) - 4)))</f>
        <v>1.35</v>
      </c>
      <c r="P1052">
        <f t="shared" si="149"/>
        <v>78019.200000000012</v>
      </c>
      <c r="Q1052" t="e" cm="1">
        <f t="array" ref="Q1052">Raw [1]Data!P1052</f>
        <v>#NAME?</v>
      </c>
      <c r="R1052" t="e" cm="1">
        <f t="array" ref="R1052">Raw [1]Data!Q1052</f>
        <v>#NAME?</v>
      </c>
      <c r="S1052" t="e" cm="1">
        <f t="array" ref="S1052">Raw [1]Data!T1052</f>
        <v>#NAME?</v>
      </c>
      <c r="T1052" t="e">
        <f t="shared" si="150"/>
        <v>#NAME?</v>
      </c>
      <c r="U1052" t="e">
        <f t="shared" si="151"/>
        <v>#NAME?</v>
      </c>
      <c r="V1052" t="str">
        <f t="shared" si="152"/>
        <v>Other</v>
      </c>
    </row>
    <row r="1053" spans="1:22">
      <c r="A1053" s="5" t="s">
        <v>12</v>
      </c>
      <c r="B1053" s="2" t="s">
        <v>1404</v>
      </c>
      <c r="C1053">
        <f t="shared" si="144"/>
        <v>2021</v>
      </c>
      <c r="D1053" s="2" t="s">
        <v>14</v>
      </c>
      <c r="E1053" s="3" t="s">
        <v>15</v>
      </c>
      <c r="F1053" t="str">
        <f t="shared" si="145"/>
        <v>73</v>
      </c>
      <c r="G1053" s="2" t="s">
        <v>1405</v>
      </c>
      <c r="H1053" t="str">
        <f t="shared" si="146"/>
        <v xml:space="preserve">RS-02 </v>
      </c>
      <c r="I1053" t="str" cm="1">
        <f t="array" ref="I1053">IFERROR(INDEX(_xlfn.TEXTSPLIT(E1053," "),1), "")</f>
        <v>73239990</v>
      </c>
      <c r="J1053" t="s">
        <v>2835</v>
      </c>
      <c r="K1053" t="str" cm="1">
        <f t="array" ref="K1053">IF(ISERROR(SEARCH("QTY:", G1053)), IF(ISERROR(SEARCH("TOTAL ", G1053)), Raw [1]Data!N1053, TRIM(MID(G1053, SEARCH("TOTAL ", G1053)+6, SEARCH(" ", G1053&amp;" ", SEARCH("TOTAL ", G1053)+6) - SEARCH("TOTAL ", G1053) - 6))), TRIM(MID(G1053, SEARCH("QTY:", G1053)+4, SEARCH(" ", G1053, SEARCH("QTY:", G1053)+4) - SEARCH("QTY:", G1053) - 4)))</f>
        <v>50000</v>
      </c>
      <c r="M1053" t="str">
        <f t="shared" si="147"/>
        <v>50000</v>
      </c>
      <c r="N1053">
        <f t="shared" si="148"/>
        <v>0</v>
      </c>
      <c r="O1053" t="str" cm="1">
        <f t="array" ref="O1053">IF(ISERROR(SEARCH("USD ", G1053)), Raw [1]Data!S1053, TRIM(MID(G1053, SEARCH("USD ", G1053)+4, SEARCH(" ", G1053&amp;" ", SEARCH("USD ", G1053)+4) - SEARCH("USD ", G1053) - 4)))</f>
        <v>0.461</v>
      </c>
      <c r="P1053">
        <f t="shared" si="149"/>
        <v>23050</v>
      </c>
      <c r="Q1053" t="e" cm="1">
        <f t="array" ref="Q1053">Raw [1]Data!P1053</f>
        <v>#NAME?</v>
      </c>
      <c r="R1053" t="e" cm="1">
        <f t="array" ref="R1053">Raw [1]Data!Q1053</f>
        <v>#NAME?</v>
      </c>
      <c r="S1053" t="e" cm="1">
        <f t="array" ref="S1053">Raw [1]Data!T1053</f>
        <v>#NAME?</v>
      </c>
      <c r="T1053" t="e">
        <f t="shared" si="150"/>
        <v>#NAME?</v>
      </c>
      <c r="U1053" t="e">
        <f t="shared" si="151"/>
        <v>#NAME?</v>
      </c>
      <c r="V1053" t="str">
        <f t="shared" si="152"/>
        <v>Other</v>
      </c>
    </row>
    <row r="1054" spans="1:22">
      <c r="A1054" s="5" t="s">
        <v>12</v>
      </c>
      <c r="B1054" s="2" t="s">
        <v>1404</v>
      </c>
      <c r="C1054">
        <f t="shared" si="144"/>
        <v>2021</v>
      </c>
      <c r="D1054" s="2" t="s">
        <v>14</v>
      </c>
      <c r="E1054" s="3" t="s">
        <v>15</v>
      </c>
      <c r="F1054" t="str">
        <f t="shared" si="145"/>
        <v>73</v>
      </c>
      <c r="G1054" s="2" t="s">
        <v>1406</v>
      </c>
      <c r="H1054" t="str">
        <f t="shared" si="146"/>
        <v xml:space="preserve">NP-55 </v>
      </c>
      <c r="I1054" t="str" cm="1">
        <f t="array" ref="I1054">IFERROR(INDEX(_xlfn.TEXTSPLIT(E1054," "),1), "")</f>
        <v>73239990</v>
      </c>
      <c r="J1054" t="s">
        <v>2988</v>
      </c>
      <c r="K1054" t="str" cm="1">
        <f t="array" ref="K1054">IF(ISERROR(SEARCH("QTY:", G1054)), IF(ISERROR(SEARCH("TOTAL ", G1054)), Raw [1]Data!N1054, TRIM(MID(G1054, SEARCH("TOTAL ", G1054)+6, SEARCH(" ", G1054&amp;" ", SEARCH("TOTAL ", G1054)+6) - SEARCH("TOTAL ", G1054) - 6))), TRIM(MID(G1054, SEARCH("QTY:", G1054)+4, SEARCH(" ", G1054, SEARCH("QTY:", G1054)+4) - SEARCH("QTY:", G1054) - 4)))</f>
        <v>77544</v>
      </c>
      <c r="M1054" t="str">
        <f t="shared" si="147"/>
        <v>77544</v>
      </c>
      <c r="N1054">
        <f t="shared" si="148"/>
        <v>0</v>
      </c>
      <c r="O1054" t="str" cm="1">
        <f t="array" ref="O1054">IF(ISERROR(SEARCH("USD ", G1054)), Raw [1]Data!S1054, TRIM(MID(G1054, SEARCH("USD ", G1054)+4, SEARCH(" ", G1054&amp;" ", SEARCH("USD ", G1054)+4) - SEARCH("USD ", G1054) - 4)))</f>
        <v>0.3285</v>
      </c>
      <c r="P1054">
        <f t="shared" si="149"/>
        <v>25473.204000000002</v>
      </c>
      <c r="Q1054" t="e" cm="1">
        <f t="array" ref="Q1054">Raw [1]Data!P1054</f>
        <v>#NAME?</v>
      </c>
      <c r="R1054" t="e" cm="1">
        <f t="array" ref="R1054">Raw [1]Data!Q1054</f>
        <v>#NAME?</v>
      </c>
      <c r="S1054" t="e" cm="1">
        <f t="array" ref="S1054">Raw [1]Data!T1054</f>
        <v>#NAME?</v>
      </c>
      <c r="T1054" t="e">
        <f t="shared" si="150"/>
        <v>#NAME?</v>
      </c>
      <c r="U1054" t="e">
        <f t="shared" si="151"/>
        <v>#NAME?</v>
      </c>
      <c r="V1054" t="str">
        <f t="shared" si="152"/>
        <v>Other</v>
      </c>
    </row>
    <row r="1055" spans="1:22">
      <c r="A1055" s="5" t="s">
        <v>12</v>
      </c>
      <c r="B1055" s="2" t="s">
        <v>1404</v>
      </c>
      <c r="C1055">
        <f t="shared" si="144"/>
        <v>2021</v>
      </c>
      <c r="D1055" s="2" t="s">
        <v>14</v>
      </c>
      <c r="E1055" s="3" t="s">
        <v>18</v>
      </c>
      <c r="F1055" t="str">
        <f t="shared" si="145"/>
        <v>73</v>
      </c>
      <c r="G1055" s="2" t="s">
        <v>1407</v>
      </c>
      <c r="H1055" t="str">
        <f t="shared" si="146"/>
        <v xml:space="preserve">8001-2 </v>
      </c>
      <c r="I1055" t="str" cm="1">
        <f t="array" ref="I1055">IFERROR(INDEX(_xlfn.TEXTSPLIT(E1055," "),1), "")</f>
        <v>73231000</v>
      </c>
      <c r="J1055" t="s">
        <v>2989</v>
      </c>
      <c r="K1055" t="str" cm="1">
        <f t="array" ref="K1055">IF(ISERROR(SEARCH("QTY:", G1055)), IF(ISERROR(SEARCH("TOTAL ", G1055)), Raw [1]Data!N1055, TRIM(MID(G1055, SEARCH("TOTAL ", G1055)+6, SEARCH(" ", G1055&amp;" ", SEARCH("TOTAL ", G1055)+6) - SEARCH("TOTAL ", G1055) - 6))), TRIM(MID(G1055, SEARCH("QTY:", G1055)+4, SEARCH(" ", G1055, SEARCH("QTY:", G1055)+4) - SEARCH("QTY:", G1055) - 4)))</f>
        <v>164400</v>
      </c>
      <c r="M1055" t="str">
        <f t="shared" si="147"/>
        <v>164400</v>
      </c>
      <c r="N1055">
        <f t="shared" si="148"/>
        <v>0</v>
      </c>
      <c r="O1055" t="str" cm="1">
        <f t="array" ref="O1055">IF(ISERROR(SEARCH("USD ", G1055)), Raw [1]Data!S1055, TRIM(MID(G1055, SEARCH("USD ", G1055)+4, SEARCH(" ", G1055&amp;" ", SEARCH("USD ", G1055)+4) - SEARCH("USD ", G1055) - 4)))</f>
        <v>0.168</v>
      </c>
      <c r="P1055">
        <f t="shared" si="149"/>
        <v>27619.200000000001</v>
      </c>
      <c r="Q1055" t="e" cm="1">
        <f t="array" ref="Q1055">Raw [1]Data!P1055</f>
        <v>#NAME?</v>
      </c>
      <c r="R1055" t="e" cm="1">
        <f t="array" ref="R1055">Raw [1]Data!Q1055</f>
        <v>#NAME?</v>
      </c>
      <c r="S1055" t="e" cm="1">
        <f t="array" ref="S1055">Raw [1]Data!T1055</f>
        <v>#NAME?</v>
      </c>
      <c r="T1055" t="e">
        <f t="shared" si="150"/>
        <v>#NAME?</v>
      </c>
      <c r="U1055" t="e">
        <f t="shared" si="151"/>
        <v>#NAME?</v>
      </c>
      <c r="V1055" t="str">
        <f t="shared" si="152"/>
        <v>Other</v>
      </c>
    </row>
    <row r="1056" spans="1:22">
      <c r="A1056" s="5" t="s">
        <v>12</v>
      </c>
      <c r="B1056" s="2" t="s">
        <v>1404</v>
      </c>
      <c r="C1056">
        <f t="shared" si="144"/>
        <v>2021</v>
      </c>
      <c r="D1056" s="2" t="s">
        <v>14</v>
      </c>
      <c r="E1056" s="3" t="s">
        <v>15</v>
      </c>
      <c r="F1056" t="str">
        <f t="shared" si="145"/>
        <v>73</v>
      </c>
      <c r="G1056" s="2" t="s">
        <v>1408</v>
      </c>
      <c r="H1056" t="str">
        <f t="shared" si="146"/>
        <v xml:space="preserve">AM-217 </v>
      </c>
      <c r="I1056" t="str" cm="1">
        <f t="array" ref="I1056">IFERROR(INDEX(_xlfn.TEXTSPLIT(E1056," "),1), "")</f>
        <v>73239990</v>
      </c>
      <c r="J1056" t="s">
        <v>2835</v>
      </c>
      <c r="K1056" t="str" cm="1">
        <f t="array" ref="K1056">IF(ISERROR(SEARCH("QTY:", G1056)), IF(ISERROR(SEARCH("TOTAL ", G1056)), Raw [1]Data!N1056, TRIM(MID(G1056, SEARCH("TOTAL ", G1056)+6, SEARCH(" ", G1056&amp;" ", SEARCH("TOTAL ", G1056)+6) - SEARCH("TOTAL ", G1056) - 6))), TRIM(MID(G1056, SEARCH("QTY:", G1056)+4, SEARCH(" ", G1056, SEARCH("QTY:", G1056)+4) - SEARCH("QTY:", G1056) - 4)))</f>
        <v>5100</v>
      </c>
      <c r="M1056" t="str">
        <f t="shared" si="147"/>
        <v>5100</v>
      </c>
      <c r="N1056">
        <f t="shared" si="148"/>
        <v>0</v>
      </c>
      <c r="O1056" t="str" cm="1">
        <f t="array" ref="O1056">IF(ISERROR(SEARCH("USD ", G1056)), Raw [1]Data!S1056, TRIM(MID(G1056, SEARCH("USD ", G1056)+4, SEARCH(" ", G1056&amp;" ", SEARCH("USD ", G1056)+4) - SEARCH("USD ", G1056) - 4)))</f>
        <v>2.1327</v>
      </c>
      <c r="P1056">
        <f t="shared" si="149"/>
        <v>10876.769999999999</v>
      </c>
      <c r="Q1056" t="e" cm="1">
        <f t="array" ref="Q1056">Raw [1]Data!P1056</f>
        <v>#NAME?</v>
      </c>
      <c r="R1056" t="e" cm="1">
        <f t="array" ref="R1056">Raw [1]Data!Q1056</f>
        <v>#NAME?</v>
      </c>
      <c r="S1056" t="e" cm="1">
        <f t="array" ref="S1056">Raw [1]Data!T1056</f>
        <v>#NAME?</v>
      </c>
      <c r="T1056" t="e">
        <f t="shared" si="150"/>
        <v>#NAME?</v>
      </c>
      <c r="U1056" t="e">
        <f t="shared" si="151"/>
        <v>#NAME?</v>
      </c>
      <c r="V1056" t="str">
        <f t="shared" si="152"/>
        <v>Other</v>
      </c>
    </row>
    <row r="1057" spans="1:22">
      <c r="A1057" s="5" t="s">
        <v>12</v>
      </c>
      <c r="B1057" s="2" t="s">
        <v>1404</v>
      </c>
      <c r="C1057">
        <f t="shared" si="144"/>
        <v>2021</v>
      </c>
      <c r="D1057" s="2" t="s">
        <v>14</v>
      </c>
      <c r="E1057" s="3" t="s">
        <v>15</v>
      </c>
      <c r="F1057" t="str">
        <f t="shared" si="145"/>
        <v>73</v>
      </c>
      <c r="G1057" s="2" t="s">
        <v>1409</v>
      </c>
      <c r="H1057" t="str">
        <f t="shared" si="146"/>
        <v xml:space="preserve">NP-19 </v>
      </c>
      <c r="I1057" t="str" cm="1">
        <f t="array" ref="I1057">IFERROR(INDEX(_xlfn.TEXTSPLIT(E1057," "),1), "")</f>
        <v>73239990</v>
      </c>
      <c r="J1057" t="s">
        <v>2990</v>
      </c>
      <c r="K1057" t="str" cm="1">
        <f t="array" ref="K1057">IF(ISERROR(SEARCH("QTY:", G1057)), IF(ISERROR(SEARCH("TOTAL ", G1057)), Raw [1]Data!N1057, TRIM(MID(G1057, SEARCH("TOTAL ", G1057)+6, SEARCH(" ", G1057&amp;" ", SEARCH("TOTAL ", G1057)+6) - SEARCH("TOTAL ", G1057) - 6))), TRIM(MID(G1057, SEARCH("QTY:", G1057)+4, SEARCH(" ", G1057, SEARCH("QTY:", G1057)+4) - SEARCH("QTY:", G1057) - 4)))</f>
        <v>10848</v>
      </c>
      <c r="M1057" t="str">
        <f t="shared" si="147"/>
        <v>10848</v>
      </c>
      <c r="N1057">
        <f t="shared" si="148"/>
        <v>0</v>
      </c>
      <c r="O1057" t="str" cm="1">
        <f t="array" ref="O1057">IF(ISERROR(SEARCH("USD ", G1057)), Raw [1]Data!S1057, TRIM(MID(G1057, SEARCH("USD ", G1057)+4, SEARCH(" ", G1057&amp;" ", SEARCH("USD ", G1057)+4) - SEARCH("USD ", G1057) - 4)))</f>
        <v>0.5055</v>
      </c>
      <c r="P1057">
        <f t="shared" si="149"/>
        <v>5483.6639999999998</v>
      </c>
      <c r="Q1057" t="e" cm="1">
        <f t="array" ref="Q1057">Raw [1]Data!P1057</f>
        <v>#NAME?</v>
      </c>
      <c r="R1057" t="e" cm="1">
        <f t="array" ref="R1057">Raw [1]Data!Q1057</f>
        <v>#NAME?</v>
      </c>
      <c r="S1057" t="e" cm="1">
        <f t="array" ref="S1057">Raw [1]Data!T1057</f>
        <v>#NAME?</v>
      </c>
      <c r="T1057" t="e">
        <f t="shared" si="150"/>
        <v>#NAME?</v>
      </c>
      <c r="U1057" t="e">
        <f t="shared" si="151"/>
        <v>#NAME?</v>
      </c>
      <c r="V1057" t="str">
        <f t="shared" si="152"/>
        <v>Other</v>
      </c>
    </row>
    <row r="1058" spans="1:22">
      <c r="A1058" s="5" t="s">
        <v>12</v>
      </c>
      <c r="B1058" s="2" t="s">
        <v>1404</v>
      </c>
      <c r="C1058">
        <f t="shared" si="144"/>
        <v>2021</v>
      </c>
      <c r="D1058" s="2" t="s">
        <v>14</v>
      </c>
      <c r="E1058" s="3" t="s">
        <v>15</v>
      </c>
      <c r="F1058" t="str">
        <f t="shared" si="145"/>
        <v>73</v>
      </c>
      <c r="G1058" s="2" t="s">
        <v>1410</v>
      </c>
      <c r="H1058" t="str">
        <f t="shared" si="146"/>
        <v xml:space="preserve">KL326D-9S </v>
      </c>
      <c r="I1058" t="str" cm="1">
        <f t="array" ref="I1058">IFERROR(INDEX(_xlfn.TEXTSPLIT(E1058," "),1), "")</f>
        <v>73239990</v>
      </c>
      <c r="J1058" t="s">
        <v>2835</v>
      </c>
      <c r="K1058" t="str" cm="1">
        <f t="array" ref="K1058">IF(ISERROR(SEARCH("QTY:", G1058)), IF(ISERROR(SEARCH("TOTAL ", G1058)), Raw [1]Data!N1058, TRIM(MID(G1058, SEARCH("TOTAL ", G1058)+6, SEARCH(" ", G1058&amp;" ", SEARCH("TOTAL ", G1058)+6) - SEARCH("TOTAL ", G1058) - 6))), TRIM(MID(G1058, SEARCH("QTY:", G1058)+4, SEARCH(" ", G1058, SEARCH("QTY:", G1058)+4) - SEARCH("QTY:", G1058) - 4)))</f>
        <v>37560PCS/USD</v>
      </c>
      <c r="M1058" t="str">
        <f t="shared" si="147"/>
        <v>37560PCS/USD</v>
      </c>
      <c r="N1058">
        <f t="shared" si="148"/>
        <v>0</v>
      </c>
      <c r="O1058" t="str" cm="1">
        <f t="array" ref="O1058">IF(ISERROR(SEARCH("USD ", G1058)), Raw [1]Data!S1058, TRIM(MID(G1058, SEARCH("USD ", G1058)+4, SEARCH(" ", G1058&amp;" ", SEARCH("USD ", G1058)+4) - SEARCH("USD ", G1058) - 4)))</f>
        <v>1.05</v>
      </c>
      <c r="P1058" t="e">
        <f t="shared" si="149"/>
        <v>#VALUE!</v>
      </c>
      <c r="Q1058" t="e" cm="1">
        <f t="array" ref="Q1058">Raw [1]Data!P1058</f>
        <v>#NAME?</v>
      </c>
      <c r="R1058" t="e" cm="1">
        <f t="array" ref="R1058">Raw [1]Data!Q1058</f>
        <v>#NAME?</v>
      </c>
      <c r="S1058" t="e" cm="1">
        <f t="array" ref="S1058">Raw [1]Data!T1058</f>
        <v>#NAME?</v>
      </c>
      <c r="T1058" t="e">
        <f t="shared" si="150"/>
        <v>#NAME?</v>
      </c>
      <c r="U1058" t="e">
        <f t="shared" si="151"/>
        <v>#NAME?</v>
      </c>
      <c r="V1058" t="str">
        <f t="shared" si="152"/>
        <v>Other</v>
      </c>
    </row>
    <row r="1059" spans="1:22">
      <c r="A1059" s="5" t="s">
        <v>12</v>
      </c>
      <c r="B1059" s="2" t="s">
        <v>1404</v>
      </c>
      <c r="C1059">
        <f t="shared" si="144"/>
        <v>2021</v>
      </c>
      <c r="D1059" s="2" t="s">
        <v>14</v>
      </c>
      <c r="E1059" s="3" t="s">
        <v>18</v>
      </c>
      <c r="F1059" t="str">
        <f t="shared" si="145"/>
        <v>73</v>
      </c>
      <c r="G1059" s="2" t="s">
        <v>1411</v>
      </c>
      <c r="H1059" t="str">
        <f t="shared" si="146"/>
        <v xml:space="preserve">8001-2STEEL </v>
      </c>
      <c r="I1059" t="str" cm="1">
        <f t="array" ref="I1059">IFERROR(INDEX(_xlfn.TEXTSPLIT(E1059," "),1), "")</f>
        <v>73231000</v>
      </c>
      <c r="J1059" t="s">
        <v>2989</v>
      </c>
      <c r="K1059" t="str" cm="1">
        <f t="array" ref="K1059">IF(ISERROR(SEARCH("QTY:", G1059)), IF(ISERROR(SEARCH("TOTAL ", G1059)), Raw [1]Data!N1059, TRIM(MID(G1059, SEARCH("TOTAL ", G1059)+6, SEARCH(" ", G1059&amp;" ", SEARCH("TOTAL ", G1059)+6) - SEARCH("TOTAL ", G1059) - 6))), TRIM(MID(G1059, SEARCH("QTY:", G1059)+4, SEARCH(" ", G1059, SEARCH("QTY:", G1059)+4) - SEARCH("QTY:", G1059) - 4)))</f>
        <v>164400</v>
      </c>
      <c r="M1059" t="str">
        <f t="shared" si="147"/>
        <v>164400</v>
      </c>
      <c r="N1059">
        <f t="shared" si="148"/>
        <v>0</v>
      </c>
      <c r="O1059" t="str" cm="1">
        <f t="array" ref="O1059">IF(ISERROR(SEARCH("USD ", G1059)), Raw [1]Data!S1059, TRIM(MID(G1059, SEARCH("USD ", G1059)+4, SEARCH(" ", G1059&amp;" ", SEARCH("USD ", G1059)+4) - SEARCH("USD ", G1059) - 4)))</f>
        <v>0.168</v>
      </c>
      <c r="P1059">
        <f t="shared" si="149"/>
        <v>27619.200000000001</v>
      </c>
      <c r="Q1059" t="e" cm="1">
        <f t="array" ref="Q1059">Raw [1]Data!P1059</f>
        <v>#NAME?</v>
      </c>
      <c r="R1059" t="e" cm="1">
        <f t="array" ref="R1059">Raw [1]Data!Q1059</f>
        <v>#NAME?</v>
      </c>
      <c r="S1059" t="e" cm="1">
        <f t="array" ref="S1059">Raw [1]Data!T1059</f>
        <v>#NAME?</v>
      </c>
      <c r="T1059" t="e">
        <f t="shared" si="150"/>
        <v>#NAME?</v>
      </c>
      <c r="U1059" t="e">
        <f t="shared" si="151"/>
        <v>#NAME?</v>
      </c>
      <c r="V1059" t="str">
        <f t="shared" si="152"/>
        <v>Other</v>
      </c>
    </row>
    <row r="1060" spans="1:22">
      <c r="A1060" s="5" t="s">
        <v>12</v>
      </c>
      <c r="B1060" s="2" t="s">
        <v>1412</v>
      </c>
      <c r="C1060">
        <f t="shared" si="144"/>
        <v>2021</v>
      </c>
      <c r="D1060" s="2" t="s">
        <v>14</v>
      </c>
      <c r="E1060" s="3" t="s">
        <v>15</v>
      </c>
      <c r="F1060" t="str">
        <f t="shared" si="145"/>
        <v>73</v>
      </c>
      <c r="G1060" s="2" t="s">
        <v>1413</v>
      </c>
      <c r="H1060" t="str">
        <f t="shared" si="146"/>
        <v xml:space="preserve">RYX-02-021A </v>
      </c>
      <c r="I1060" t="str" cm="1">
        <f t="array" ref="I1060">IFERROR(INDEX(_xlfn.TEXTSPLIT(E1060," "),1), "")</f>
        <v>73239990</v>
      </c>
      <c r="J1060" t="s">
        <v>2835</v>
      </c>
      <c r="K1060" t="str" cm="1">
        <f t="array" ref="K1060">IF(ISERROR(SEARCH("QTY:", G1060)), IF(ISERROR(SEARCH("TOTAL ", G1060)), Raw [1]Data!N1060, TRIM(MID(G1060, SEARCH("TOTAL ", G1060)+6, SEARCH(" ", G1060&amp;" ", SEARCH("TOTAL ", G1060)+6) - SEARCH("TOTAL ", G1060) - 6))), TRIM(MID(G1060, SEARCH("QTY:", G1060)+4, SEARCH(" ", G1060, SEARCH("QTY:", G1060)+4) - SEARCH("QTY:", G1060) - 4)))</f>
        <v>3888NUS/USD</v>
      </c>
      <c r="M1060" t="str">
        <f t="shared" si="147"/>
        <v>3888NUS/USD</v>
      </c>
      <c r="N1060">
        <f t="shared" si="148"/>
        <v>0</v>
      </c>
      <c r="O1060" t="str" cm="1">
        <f t="array" ref="O1060">IF(ISERROR(SEARCH("USD ", G1060)), Raw [1]Data!S1060, TRIM(MID(G1060, SEARCH("USD ", G1060)+4, SEARCH(" ", G1060&amp;" ", SEARCH("USD ", G1060)+4) - SEARCH("USD ", G1060) - 4)))</f>
        <v>9.40</v>
      </c>
      <c r="P1060" t="e">
        <f t="shared" si="149"/>
        <v>#VALUE!</v>
      </c>
      <c r="Q1060" t="e" cm="1">
        <f t="array" ref="Q1060">Raw [1]Data!P1060</f>
        <v>#NAME?</v>
      </c>
      <c r="R1060" t="e" cm="1">
        <f t="array" ref="R1060">Raw [1]Data!Q1060</f>
        <v>#NAME?</v>
      </c>
      <c r="S1060" t="e" cm="1">
        <f t="array" ref="S1060">Raw [1]Data!T1060</f>
        <v>#NAME?</v>
      </c>
      <c r="T1060" t="e">
        <f t="shared" si="150"/>
        <v>#NAME?</v>
      </c>
      <c r="U1060" t="e">
        <f t="shared" si="151"/>
        <v>#NAME?</v>
      </c>
      <c r="V1060" t="str">
        <f t="shared" si="152"/>
        <v>Other</v>
      </c>
    </row>
    <row r="1061" spans="1:22">
      <c r="A1061" s="5" t="s">
        <v>12</v>
      </c>
      <c r="B1061" s="2" t="s">
        <v>1412</v>
      </c>
      <c r="C1061">
        <f t="shared" si="144"/>
        <v>2021</v>
      </c>
      <c r="D1061" s="2" t="s">
        <v>14</v>
      </c>
      <c r="E1061" s="3" t="s">
        <v>15</v>
      </c>
      <c r="F1061" t="str">
        <f t="shared" si="145"/>
        <v>73</v>
      </c>
      <c r="G1061" s="2" t="s">
        <v>1414</v>
      </c>
      <c r="H1061" t="str">
        <f t="shared" si="146"/>
        <v xml:space="preserve">RYX-02-020 </v>
      </c>
      <c r="I1061" t="str" cm="1">
        <f t="array" ref="I1061">IFERROR(INDEX(_xlfn.TEXTSPLIT(E1061," "),1), "")</f>
        <v>73239990</v>
      </c>
      <c r="J1061" t="s">
        <v>2835</v>
      </c>
      <c r="K1061" t="str" cm="1">
        <f t="array" ref="K1061">IF(ISERROR(SEARCH("QTY:", G1061)), IF(ISERROR(SEARCH("TOTAL ", G1061)), Raw [1]Data!N1061, TRIM(MID(G1061, SEARCH("TOTAL ", G1061)+6, SEARCH(" ", G1061&amp;" ", SEARCH("TOTAL ", G1061)+6) - SEARCH("TOTAL ", G1061) - 6))), TRIM(MID(G1061, SEARCH("QTY:", G1061)+4, SEARCH(" ", G1061, SEARCH("QTY:", G1061)+4) - SEARCH("QTY:", G1061) - 4)))</f>
        <v>2464</v>
      </c>
      <c r="M1061" t="str">
        <f t="shared" si="147"/>
        <v>2464</v>
      </c>
      <c r="N1061">
        <f t="shared" si="148"/>
        <v>0</v>
      </c>
      <c r="O1061" t="str" cm="1">
        <f t="array" ref="O1061">IF(ISERROR(SEARCH("USD ", G1061)), Raw [1]Data!S1061, TRIM(MID(G1061, SEARCH("USD ", G1061)+4, SEARCH(" ", G1061&amp;" ", SEARCH("USD ", G1061)+4) - SEARCH("USD ", G1061) - 4)))</f>
        <v>15.30</v>
      </c>
      <c r="P1061">
        <f t="shared" si="149"/>
        <v>37699.200000000004</v>
      </c>
      <c r="Q1061" t="e" cm="1">
        <f t="array" ref="Q1061">Raw [1]Data!P1061</f>
        <v>#NAME?</v>
      </c>
      <c r="R1061" t="e" cm="1">
        <f t="array" ref="R1061">Raw [1]Data!Q1061</f>
        <v>#NAME?</v>
      </c>
      <c r="S1061" t="e" cm="1">
        <f t="array" ref="S1061">Raw [1]Data!T1061</f>
        <v>#NAME?</v>
      </c>
      <c r="T1061" t="e">
        <f t="shared" si="150"/>
        <v>#NAME?</v>
      </c>
      <c r="U1061" t="e">
        <f t="shared" si="151"/>
        <v>#NAME?</v>
      </c>
      <c r="V1061" t="str">
        <f t="shared" si="152"/>
        <v>Other</v>
      </c>
    </row>
    <row r="1062" spans="1:22">
      <c r="A1062" s="5" t="s">
        <v>12</v>
      </c>
      <c r="B1062" s="2" t="s">
        <v>1415</v>
      </c>
      <c r="C1062">
        <f t="shared" si="144"/>
        <v>2021</v>
      </c>
      <c r="D1062" s="2" t="s">
        <v>14</v>
      </c>
      <c r="E1062" s="3" t="s">
        <v>15</v>
      </c>
      <c r="F1062" t="str">
        <f t="shared" si="145"/>
        <v>73</v>
      </c>
      <c r="G1062" s="2" t="s">
        <v>1416</v>
      </c>
      <c r="H1062" t="str">
        <f t="shared" si="146"/>
        <v xml:space="preserve">AM-253 </v>
      </c>
      <c r="I1062" t="str" cm="1">
        <f t="array" ref="I1062">IFERROR(INDEX(_xlfn.TEXTSPLIT(E1062," "),1), "")</f>
        <v>73239990</v>
      </c>
      <c r="J1062" t="s">
        <v>2835</v>
      </c>
      <c r="K1062" t="str" cm="1">
        <f t="array" ref="K1062">IF(ISERROR(SEARCH("QTY:", G1062)), IF(ISERROR(SEARCH("TOTAL ", G1062)), Raw [1]Data!N1062, TRIM(MID(G1062, SEARCH("TOTAL ", G1062)+6, SEARCH(" ", G1062&amp;" ", SEARCH("TOTAL ", G1062)+6) - SEARCH("TOTAL ", G1062) - 6))), TRIM(MID(G1062, SEARCH("QTY:", G1062)+4, SEARCH(" ", G1062, SEARCH("QTY:", G1062)+4) - SEARCH("QTY:", G1062) - 4)))</f>
        <v>25236</v>
      </c>
      <c r="M1062" t="str">
        <f t="shared" si="147"/>
        <v>25236</v>
      </c>
      <c r="N1062">
        <f t="shared" si="148"/>
        <v>0</v>
      </c>
      <c r="O1062" t="str" cm="1">
        <f t="array" ref="O1062">IF(ISERROR(SEARCH("USD ", G1062)), Raw [1]Data!S1062, TRIM(MID(G1062, SEARCH("USD ", G1062)+4, SEARCH(" ", G1062&amp;" ", SEARCH("USD ", G1062)+4) - SEARCH("USD ", G1062) - 4)))</f>
        <v>0.6082</v>
      </c>
      <c r="P1062">
        <f t="shared" si="149"/>
        <v>15348.535199999998</v>
      </c>
      <c r="Q1062" t="e" cm="1">
        <f t="array" ref="Q1062">Raw [1]Data!P1062</f>
        <v>#NAME?</v>
      </c>
      <c r="R1062" t="e" cm="1">
        <f t="array" ref="R1062">Raw [1]Data!Q1062</f>
        <v>#NAME?</v>
      </c>
      <c r="S1062" t="e" cm="1">
        <f t="array" ref="S1062">Raw [1]Data!T1062</f>
        <v>#NAME?</v>
      </c>
      <c r="T1062" t="e">
        <f t="shared" si="150"/>
        <v>#NAME?</v>
      </c>
      <c r="U1062" t="e">
        <f t="shared" si="151"/>
        <v>#NAME?</v>
      </c>
      <c r="V1062" t="str">
        <f t="shared" si="152"/>
        <v>Other</v>
      </c>
    </row>
    <row r="1063" spans="1:22">
      <c r="A1063" s="5" t="s">
        <v>12</v>
      </c>
      <c r="B1063" s="2" t="s">
        <v>1417</v>
      </c>
      <c r="C1063">
        <f t="shared" si="144"/>
        <v>2021</v>
      </c>
      <c r="D1063" s="2" t="s">
        <v>14</v>
      </c>
      <c r="E1063" s="3" t="s">
        <v>18</v>
      </c>
      <c r="F1063" t="str">
        <f t="shared" si="145"/>
        <v>73</v>
      </c>
      <c r="G1063" s="2" t="s">
        <v>1418</v>
      </c>
      <c r="H1063" t="str">
        <f t="shared" si="146"/>
        <v xml:space="preserve">SS410 </v>
      </c>
      <c r="I1063" t="str" cm="1">
        <f t="array" ref="I1063">IFERROR(INDEX(_xlfn.TEXTSPLIT(E1063," "),1), "")</f>
        <v>73231000</v>
      </c>
      <c r="J1063" t="s">
        <v>2991</v>
      </c>
      <c r="K1063" t="str" cm="1">
        <f t="array" ref="K1063">IF(ISERROR(SEARCH("QTY:", G1063)), IF(ISERROR(SEARCH("TOTAL ", G1063)), Raw [1]Data!N1063, TRIM(MID(G1063, SEARCH("TOTAL ", G1063)+6, SEARCH(" ", G1063&amp;" ", SEARCH("TOTAL ", G1063)+6) - SEARCH("TOTAL ", G1063) - 6))), TRIM(MID(G1063, SEARCH("QTY:", G1063)+4, SEARCH(" ", G1063, SEARCH("QTY:", G1063)+4) - SEARCH("QTY:", G1063) - 4)))</f>
        <v>123600</v>
      </c>
      <c r="M1063" t="str">
        <f t="shared" si="147"/>
        <v>123600</v>
      </c>
      <c r="N1063">
        <f t="shared" si="148"/>
        <v>0</v>
      </c>
      <c r="O1063" t="str" cm="1">
        <f t="array" ref="O1063">IF(ISERROR(SEARCH("USD ", G1063)), Raw [1]Data!S1063, TRIM(MID(G1063, SEARCH("USD ", G1063)+4, SEARCH(" ", G1063&amp;" ", SEARCH("USD ", G1063)+4) - SEARCH("USD ", G1063) - 4)))</f>
        <v>0.195</v>
      </c>
      <c r="P1063">
        <f t="shared" si="149"/>
        <v>24102</v>
      </c>
      <c r="Q1063" t="e" cm="1">
        <f t="array" ref="Q1063">Raw [1]Data!P1063</f>
        <v>#NAME?</v>
      </c>
      <c r="R1063" t="e" cm="1">
        <f t="array" ref="R1063">Raw [1]Data!Q1063</f>
        <v>#NAME?</v>
      </c>
      <c r="S1063" t="e" cm="1">
        <f t="array" ref="S1063">Raw [1]Data!T1063</f>
        <v>#NAME?</v>
      </c>
      <c r="T1063" t="e">
        <f t="shared" si="150"/>
        <v>#NAME?</v>
      </c>
      <c r="U1063" t="e">
        <f t="shared" si="151"/>
        <v>#NAME?</v>
      </c>
      <c r="V1063" t="str">
        <f t="shared" si="152"/>
        <v>Other</v>
      </c>
    </row>
    <row r="1064" spans="1:22">
      <c r="A1064" s="5" t="s">
        <v>12</v>
      </c>
      <c r="B1064" s="2" t="s">
        <v>1419</v>
      </c>
      <c r="C1064">
        <f t="shared" si="144"/>
        <v>2021</v>
      </c>
      <c r="D1064" s="2" t="s">
        <v>14</v>
      </c>
      <c r="E1064" s="3" t="s">
        <v>18</v>
      </c>
      <c r="F1064" t="str">
        <f t="shared" si="145"/>
        <v>73</v>
      </c>
      <c r="G1064" s="2" t="s">
        <v>1420</v>
      </c>
      <c r="H1064" t="str">
        <f t="shared" si="146"/>
        <v xml:space="preserve">8001-2 </v>
      </c>
      <c r="I1064" t="str" cm="1">
        <f t="array" ref="I1064">IFERROR(INDEX(_xlfn.TEXTSPLIT(E1064," "),1), "")</f>
        <v>73231000</v>
      </c>
      <c r="J1064" t="s">
        <v>2992</v>
      </c>
      <c r="K1064" t="str" cm="1">
        <f t="array" ref="K1064">IF(ISERROR(SEARCH("QTY:", G1064)), IF(ISERROR(SEARCH("TOTAL ", G1064)), Raw [1]Data!N1064, TRIM(MID(G1064, SEARCH("TOTAL ", G1064)+6, SEARCH(" ", G1064&amp;" ", SEARCH("TOTAL ", G1064)+6) - SEARCH("TOTAL ", G1064) - 6))), TRIM(MID(G1064, SEARCH("QTY:", G1064)+4, SEARCH(" ", G1064, SEARCH("QTY:", G1064)+4) - SEARCH("QTY:", G1064) - 4)))</f>
        <v>165360</v>
      </c>
      <c r="M1064" t="str">
        <f t="shared" si="147"/>
        <v>165360</v>
      </c>
      <c r="N1064">
        <f t="shared" si="148"/>
        <v>0</v>
      </c>
      <c r="O1064" t="str" cm="1">
        <f t="array" ref="O1064">IF(ISERROR(SEARCH("USD ", G1064)), Raw [1]Data!S1064, TRIM(MID(G1064, SEARCH("USD ", G1064)+4, SEARCH(" ", G1064&amp;" ", SEARCH("USD ", G1064)+4) - SEARCH("USD ", G1064) - 4)))</f>
        <v>0.168</v>
      </c>
      <c r="P1064">
        <f t="shared" si="149"/>
        <v>27780.480000000003</v>
      </c>
      <c r="Q1064" t="e" cm="1">
        <f t="array" ref="Q1064">Raw [1]Data!P1064</f>
        <v>#NAME?</v>
      </c>
      <c r="R1064" t="e" cm="1">
        <f t="array" ref="R1064">Raw [1]Data!Q1064</f>
        <v>#NAME?</v>
      </c>
      <c r="S1064" t="e" cm="1">
        <f t="array" ref="S1064">Raw [1]Data!T1064</f>
        <v>#NAME?</v>
      </c>
      <c r="T1064" t="e">
        <f t="shared" si="150"/>
        <v>#NAME?</v>
      </c>
      <c r="U1064" t="e">
        <f t="shared" si="151"/>
        <v>#NAME?</v>
      </c>
      <c r="V1064" t="str">
        <f t="shared" si="152"/>
        <v>Other</v>
      </c>
    </row>
    <row r="1065" spans="1:22">
      <c r="A1065" s="5" t="s">
        <v>12</v>
      </c>
      <c r="B1065" s="2" t="s">
        <v>1421</v>
      </c>
      <c r="C1065">
        <f t="shared" si="144"/>
        <v>2021</v>
      </c>
      <c r="D1065" s="2" t="s">
        <v>14</v>
      </c>
      <c r="E1065" s="3" t="s">
        <v>15</v>
      </c>
      <c r="F1065" t="str">
        <f t="shared" si="145"/>
        <v>73</v>
      </c>
      <c r="G1065" s="2" t="s">
        <v>1422</v>
      </c>
      <c r="H1065" t="str">
        <f t="shared" si="146"/>
        <v xml:space="preserve">NP-19 </v>
      </c>
      <c r="I1065" t="str" cm="1">
        <f t="array" ref="I1065">IFERROR(INDEX(_xlfn.TEXTSPLIT(E1065," "),1), "")</f>
        <v>73239990</v>
      </c>
      <c r="J1065" t="s">
        <v>2993</v>
      </c>
      <c r="K1065" t="str" cm="1">
        <f t="array" ref="K1065">IF(ISERROR(SEARCH("QTY:", G1065)), IF(ISERROR(SEARCH("TOTAL ", G1065)), Raw [1]Data!N1065, TRIM(MID(G1065, SEARCH("TOTAL ", G1065)+6, SEARCH(" ", G1065&amp;" ", SEARCH("TOTAL ", G1065)+6) - SEARCH("TOTAL ", G1065) - 6))), TRIM(MID(G1065, SEARCH("QTY:", G1065)+4, SEARCH(" ", G1065, SEARCH("QTY:", G1065)+4) - SEARCH("QTY:", G1065) - 4)))</f>
        <v>39792</v>
      </c>
      <c r="M1065" t="str">
        <f t="shared" si="147"/>
        <v>39792</v>
      </c>
      <c r="N1065">
        <f t="shared" si="148"/>
        <v>0</v>
      </c>
      <c r="O1065" t="str" cm="1">
        <f t="array" ref="O1065">IF(ISERROR(SEARCH("USD ", G1065)), Raw [1]Data!S1065, TRIM(MID(G1065, SEARCH("USD ", G1065)+4, SEARCH(" ", G1065&amp;" ", SEARCH("USD ", G1065)+4) - SEARCH("USD ", G1065) - 4)))</f>
        <v>0.5039</v>
      </c>
      <c r="P1065">
        <f t="shared" si="149"/>
        <v>20051.1888</v>
      </c>
      <c r="Q1065" t="e" cm="1">
        <f t="array" ref="Q1065">Raw [1]Data!P1065</f>
        <v>#NAME?</v>
      </c>
      <c r="R1065" t="e" cm="1">
        <f t="array" ref="R1065">Raw [1]Data!Q1065</f>
        <v>#NAME?</v>
      </c>
      <c r="S1065" t="e" cm="1">
        <f t="array" ref="S1065">Raw [1]Data!T1065</f>
        <v>#NAME?</v>
      </c>
      <c r="T1065" t="e">
        <f t="shared" si="150"/>
        <v>#NAME?</v>
      </c>
      <c r="U1065" t="e">
        <f t="shared" si="151"/>
        <v>#NAME?</v>
      </c>
      <c r="V1065" t="str">
        <f t="shared" si="152"/>
        <v>Other</v>
      </c>
    </row>
    <row r="1066" spans="1:22">
      <c r="A1066" s="5" t="s">
        <v>12</v>
      </c>
      <c r="B1066" s="2" t="s">
        <v>1421</v>
      </c>
      <c r="C1066">
        <f t="shared" si="144"/>
        <v>2021</v>
      </c>
      <c r="D1066" s="2" t="s">
        <v>14</v>
      </c>
      <c r="E1066" s="3" t="s">
        <v>15</v>
      </c>
      <c r="F1066" t="str">
        <f t="shared" si="145"/>
        <v>73</v>
      </c>
      <c r="G1066" s="2" t="s">
        <v>1423</v>
      </c>
      <c r="H1066" t="str">
        <f t="shared" si="146"/>
        <v xml:space="preserve">NP-003 </v>
      </c>
      <c r="I1066" t="str" cm="1">
        <f t="array" ref="I1066">IFERROR(INDEX(_xlfn.TEXTSPLIT(E1066," "),1), "")</f>
        <v>73239990</v>
      </c>
      <c r="J1066" t="s">
        <v>2994</v>
      </c>
      <c r="K1066" t="str" cm="1">
        <f t="array" ref="K1066">IF(ISERROR(SEARCH("QTY:", G1066)), IF(ISERROR(SEARCH("TOTAL ", G1066)), Raw [1]Data!N1066, TRIM(MID(G1066, SEARCH("TOTAL ", G1066)+6, SEARCH(" ", G1066&amp;" ", SEARCH("TOTAL ", G1066)+6) - SEARCH("TOTAL ", G1066) - 6))), TRIM(MID(G1066, SEARCH("QTY:", G1066)+4, SEARCH(" ", G1066, SEARCH("QTY:", G1066)+4) - SEARCH("QTY:", G1066) - 4)))</f>
        <v>3120</v>
      </c>
      <c r="M1066" t="str">
        <f t="shared" si="147"/>
        <v>3120</v>
      </c>
      <c r="N1066">
        <f t="shared" si="148"/>
        <v>0</v>
      </c>
      <c r="O1066" t="str" cm="1">
        <f t="array" ref="O1066">IF(ISERROR(SEARCH("USD ", G1066)), Raw [1]Data!S1066, TRIM(MID(G1066, SEARCH("USD ", G1066)+4, SEARCH(" ", G1066&amp;" ", SEARCH("USD ", G1066)+4) - SEARCH("USD ", G1066) - 4)))</f>
        <v>0.472</v>
      </c>
      <c r="P1066">
        <f t="shared" si="149"/>
        <v>1472.6399999999999</v>
      </c>
      <c r="Q1066" t="e" cm="1">
        <f t="array" ref="Q1066">Raw [1]Data!P1066</f>
        <v>#NAME?</v>
      </c>
      <c r="R1066" t="e" cm="1">
        <f t="array" ref="R1066">Raw [1]Data!Q1066</f>
        <v>#NAME?</v>
      </c>
      <c r="S1066" t="e" cm="1">
        <f t="array" ref="S1066">Raw [1]Data!T1066</f>
        <v>#NAME?</v>
      </c>
      <c r="T1066" t="e">
        <f t="shared" si="150"/>
        <v>#NAME?</v>
      </c>
      <c r="U1066" t="e">
        <f t="shared" si="151"/>
        <v>#NAME?</v>
      </c>
      <c r="V1066" t="str">
        <f t="shared" si="152"/>
        <v>Other</v>
      </c>
    </row>
    <row r="1067" spans="1:22">
      <c r="A1067" s="5" t="s">
        <v>12</v>
      </c>
      <c r="B1067" s="2" t="s">
        <v>1421</v>
      </c>
      <c r="C1067">
        <f t="shared" si="144"/>
        <v>2021</v>
      </c>
      <c r="D1067" s="2" t="s">
        <v>14</v>
      </c>
      <c r="E1067" s="3" t="s">
        <v>15</v>
      </c>
      <c r="F1067" t="str">
        <f t="shared" si="145"/>
        <v>73</v>
      </c>
      <c r="G1067" s="2" t="s">
        <v>1424</v>
      </c>
      <c r="H1067" t="str">
        <f t="shared" si="146"/>
        <v xml:space="preserve">SB-12 </v>
      </c>
      <c r="I1067" t="str" cm="1">
        <f t="array" ref="I1067">IFERROR(INDEX(_xlfn.TEXTSPLIT(E1067," "),1), "")</f>
        <v>73239990</v>
      </c>
      <c r="J1067" t="s">
        <v>2835</v>
      </c>
      <c r="K1067" t="str" cm="1">
        <f t="array" ref="K1067">IF(ISERROR(SEARCH("QTY:", G1067)), IF(ISERROR(SEARCH("TOTAL ", G1067)), Raw [1]Data!N1067, TRIM(MID(G1067, SEARCH("TOTAL ", G1067)+6, SEARCH(" ", G1067&amp;" ", SEARCH("TOTAL ", G1067)+6) - SEARCH("TOTAL ", G1067) - 6))), TRIM(MID(G1067, SEARCH("QTY:", G1067)+4, SEARCH(" ", G1067, SEARCH("QTY:", G1067)+4) - SEARCH("QTY:", G1067) - 4)))</f>
        <v>30000</v>
      </c>
      <c r="M1067" t="str">
        <f t="shared" si="147"/>
        <v>30000</v>
      </c>
      <c r="N1067">
        <f t="shared" si="148"/>
        <v>0</v>
      </c>
      <c r="O1067" t="str" cm="1">
        <f t="array" ref="O1067">IF(ISERROR(SEARCH("USD ", G1067)), Raw [1]Data!S1067, TRIM(MID(G1067, SEARCH("USD ", G1067)+4, SEARCH(" ", G1067&amp;" ", SEARCH("USD ", G1067)+4) - SEARCH("USD ", G1067) - 4)))</f>
        <v>1.220</v>
      </c>
      <c r="P1067">
        <f t="shared" si="149"/>
        <v>36600</v>
      </c>
      <c r="Q1067" t="e" cm="1">
        <f t="array" ref="Q1067">Raw [1]Data!P1067</f>
        <v>#NAME?</v>
      </c>
      <c r="R1067" t="e" cm="1">
        <f t="array" ref="R1067">Raw [1]Data!Q1067</f>
        <v>#NAME?</v>
      </c>
      <c r="S1067" t="e" cm="1">
        <f t="array" ref="S1067">Raw [1]Data!T1067</f>
        <v>#NAME?</v>
      </c>
      <c r="T1067" t="e">
        <f t="shared" si="150"/>
        <v>#NAME?</v>
      </c>
      <c r="U1067" t="e">
        <f t="shared" si="151"/>
        <v>#NAME?</v>
      </c>
      <c r="V1067" t="str">
        <f t="shared" si="152"/>
        <v>Other</v>
      </c>
    </row>
    <row r="1068" spans="1:22">
      <c r="A1068" s="5" t="s">
        <v>12</v>
      </c>
      <c r="B1068" s="2" t="s">
        <v>1421</v>
      </c>
      <c r="C1068">
        <f t="shared" si="144"/>
        <v>2021</v>
      </c>
      <c r="D1068" s="2" t="s">
        <v>14</v>
      </c>
      <c r="E1068" s="3" t="s">
        <v>15</v>
      </c>
      <c r="F1068" t="str">
        <f t="shared" si="145"/>
        <v>73</v>
      </c>
      <c r="G1068" s="2" t="s">
        <v>1425</v>
      </c>
      <c r="H1068" t="str">
        <f t="shared" si="146"/>
        <v xml:space="preserve">NP-003 </v>
      </c>
      <c r="I1068" t="str" cm="1">
        <f t="array" ref="I1068">IFERROR(INDEX(_xlfn.TEXTSPLIT(E1068," "),1), "")</f>
        <v>73239990</v>
      </c>
      <c r="J1068" t="s">
        <v>2995</v>
      </c>
      <c r="K1068" t="str" cm="1">
        <f t="array" ref="K1068">IF(ISERROR(SEARCH("QTY:", G1068)), IF(ISERROR(SEARCH("TOTAL ", G1068)), Raw [1]Data!N1068, TRIM(MID(G1068, SEARCH("TOTAL ", G1068)+6, SEARCH(" ", G1068&amp;" ", SEARCH("TOTAL ", G1068)+6) - SEARCH("TOTAL ", G1068) - 6))), TRIM(MID(G1068, SEARCH("QTY:", G1068)+4, SEARCH(" ", G1068, SEARCH("QTY:", G1068)+4) - SEARCH("QTY:", G1068) - 4)))</f>
        <v>192480</v>
      </c>
      <c r="M1068" t="str">
        <f t="shared" si="147"/>
        <v>192480</v>
      </c>
      <c r="N1068">
        <f t="shared" si="148"/>
        <v>0</v>
      </c>
      <c r="O1068" t="e" cm="1">
        <f t="array" ref="O1068">IF(ISERROR(SEARCH("USD ", G1068)), Raw [1]Data!S1068, TRIM(MID(G1068, SEARCH("USD ", G1068)+4, SEARCH(" ", G1068&amp;" ", SEARCH("USD ", G1068)+4) - SEARCH("USD ", G1068) - 4)))</f>
        <v>#NAME?</v>
      </c>
      <c r="P1068" t="e">
        <f t="shared" si="149"/>
        <v>#NAME?</v>
      </c>
      <c r="Q1068" t="e" cm="1">
        <f t="array" ref="Q1068">Raw [1]Data!P1068</f>
        <v>#NAME?</v>
      </c>
      <c r="R1068" t="e" cm="1">
        <f t="array" ref="R1068">Raw [1]Data!Q1068</f>
        <v>#NAME?</v>
      </c>
      <c r="S1068" t="e" cm="1">
        <f t="array" ref="S1068">Raw [1]Data!T1068</f>
        <v>#NAME?</v>
      </c>
      <c r="T1068" t="e">
        <f t="shared" si="150"/>
        <v>#NAME?</v>
      </c>
      <c r="U1068" t="e">
        <f t="shared" si="151"/>
        <v>#NAME?</v>
      </c>
      <c r="V1068" t="str">
        <f t="shared" si="152"/>
        <v>Other</v>
      </c>
    </row>
    <row r="1069" spans="1:22">
      <c r="A1069" s="5" t="s">
        <v>12</v>
      </c>
      <c r="B1069" s="2" t="s">
        <v>1421</v>
      </c>
      <c r="C1069">
        <f t="shared" si="144"/>
        <v>2021</v>
      </c>
      <c r="D1069" s="2" t="s">
        <v>14</v>
      </c>
      <c r="E1069" s="3" t="s">
        <v>18</v>
      </c>
      <c r="F1069" t="str">
        <f t="shared" si="145"/>
        <v>73</v>
      </c>
      <c r="G1069" s="2" t="s">
        <v>1426</v>
      </c>
      <c r="H1069" t="str">
        <f t="shared" si="146"/>
        <v xml:space="preserve">OKS-4156 </v>
      </c>
      <c r="I1069" t="str" cm="1">
        <f t="array" ref="I1069">IFERROR(INDEX(_xlfn.TEXTSPLIT(E1069," "),1), "")</f>
        <v>73231000</v>
      </c>
      <c r="J1069" t="s">
        <v>2781</v>
      </c>
      <c r="K1069" t="e" cm="1">
        <f t="array" ref="K1069">IF(ISERROR(SEARCH("QTY:", G1069)), IF(ISERROR(SEARCH("TOTAL ", G1069)), Raw [1]Data!N1069, TRIM(MID(G1069, SEARCH("TOTAL ", G1069)+6, SEARCH(" ", G1069&amp;" ", SEARCH("TOTAL ", G1069)+6) - SEARCH("TOTAL ", G1069) - 6))), TRIM(MID(G1069, SEARCH("QTY:", G1069)+4, SEARCH(" ", G1069, SEARCH("QTY:", G1069)+4) - SEARCH("QTY:", G1069) - 4)))</f>
        <v>#NAME?</v>
      </c>
      <c r="M1069" t="e">
        <f t="shared" si="147"/>
        <v>#NAME?</v>
      </c>
      <c r="N1069">
        <f t="shared" si="148"/>
        <v>0</v>
      </c>
      <c r="O1069" t="str" cm="1">
        <f t="array" ref="O1069">IF(ISERROR(SEARCH("USD ", G1069)), Raw [1]Data!S1069, TRIM(MID(G1069, SEARCH("USD ", G1069)+4, SEARCH(" ", G1069&amp;" ", SEARCH("USD ", G1069)+4) - SEARCH("USD ", G1069) - 4)))</f>
        <v>0.275</v>
      </c>
      <c r="P1069" t="e">
        <f t="shared" si="149"/>
        <v>#NAME?</v>
      </c>
      <c r="Q1069" t="e" cm="1">
        <f t="array" ref="Q1069">Raw [1]Data!P1069</f>
        <v>#NAME?</v>
      </c>
      <c r="R1069" t="e" cm="1">
        <f t="array" ref="R1069">Raw [1]Data!Q1069</f>
        <v>#NAME?</v>
      </c>
      <c r="S1069" t="e" cm="1">
        <f t="array" ref="S1069">Raw [1]Data!T1069</f>
        <v>#NAME?</v>
      </c>
      <c r="T1069" t="e">
        <f t="shared" si="150"/>
        <v>#NAME?</v>
      </c>
      <c r="U1069" t="e">
        <f t="shared" si="151"/>
        <v>#NAME?</v>
      </c>
      <c r="V1069" t="str">
        <f t="shared" si="152"/>
        <v>Other</v>
      </c>
    </row>
    <row r="1070" spans="1:22">
      <c r="A1070" s="5" t="s">
        <v>12</v>
      </c>
      <c r="B1070" s="2" t="s">
        <v>1427</v>
      </c>
      <c r="C1070">
        <f t="shared" si="144"/>
        <v>2021</v>
      </c>
      <c r="D1070" s="2" t="s">
        <v>14</v>
      </c>
      <c r="E1070" s="3" t="s">
        <v>15</v>
      </c>
      <c r="F1070" t="str">
        <f t="shared" si="145"/>
        <v>73</v>
      </c>
      <c r="G1070" s="2" t="s">
        <v>1428</v>
      </c>
      <c r="H1070" t="str">
        <f t="shared" si="146"/>
        <v xml:space="preserve">2628 </v>
      </c>
      <c r="I1070" t="str" cm="1">
        <f t="array" ref="I1070">IFERROR(INDEX(_xlfn.TEXTSPLIT(E1070," "),1), "")</f>
        <v>73239990</v>
      </c>
      <c r="J1070" t="s">
        <v>2996</v>
      </c>
      <c r="K1070" t="str" cm="1">
        <f t="array" ref="K1070">IF(ISERROR(SEARCH("QTY:", G1070)), IF(ISERROR(SEARCH("TOTAL ", G1070)), Raw [1]Data!N1070, TRIM(MID(G1070, SEARCH("TOTAL ", G1070)+6, SEARCH(" ", G1070&amp;" ", SEARCH("TOTAL ", G1070)+6) - SEARCH("TOTAL ", G1070) - 6))), TRIM(MID(G1070, SEARCH("QTY:", G1070)+4, SEARCH(" ", G1070, SEARCH("QTY:", G1070)+4) - SEARCH("QTY:", G1070) - 4)))</f>
        <v>166464</v>
      </c>
      <c r="M1070" t="str">
        <f t="shared" si="147"/>
        <v>166464</v>
      </c>
      <c r="N1070">
        <f t="shared" si="148"/>
        <v>0</v>
      </c>
      <c r="O1070" t="str" cm="1">
        <f t="array" ref="O1070">IF(ISERROR(SEARCH("USD ", G1070)), Raw [1]Data!S1070, TRIM(MID(G1070, SEARCH("USD ", G1070)+4, SEARCH(" ", G1070&amp;" ", SEARCH("USD ", G1070)+4) - SEARCH("USD ", G1070) - 4)))</f>
        <v>0.445PER</v>
      </c>
      <c r="P1070" t="e">
        <f t="shared" si="149"/>
        <v>#VALUE!</v>
      </c>
      <c r="Q1070" t="e" cm="1">
        <f t="array" ref="Q1070">Raw [1]Data!P1070</f>
        <v>#NAME?</v>
      </c>
      <c r="R1070" t="e" cm="1">
        <f t="array" ref="R1070">Raw [1]Data!Q1070</f>
        <v>#NAME?</v>
      </c>
      <c r="S1070" t="e" cm="1">
        <f t="array" ref="S1070">Raw [1]Data!T1070</f>
        <v>#NAME?</v>
      </c>
      <c r="T1070" t="e">
        <f t="shared" si="150"/>
        <v>#NAME?</v>
      </c>
      <c r="U1070" t="e">
        <f t="shared" si="151"/>
        <v>#NAME?</v>
      </c>
      <c r="V1070" t="str">
        <f t="shared" si="152"/>
        <v>Other</v>
      </c>
    </row>
    <row r="1071" spans="1:22">
      <c r="A1071" s="5" t="s">
        <v>12</v>
      </c>
      <c r="B1071" s="2" t="s">
        <v>1429</v>
      </c>
      <c r="C1071">
        <f t="shared" si="144"/>
        <v>2021</v>
      </c>
      <c r="D1071" s="2" t="s">
        <v>14</v>
      </c>
      <c r="E1071" s="3" t="s">
        <v>15</v>
      </c>
      <c r="F1071" t="str">
        <f t="shared" si="145"/>
        <v>73</v>
      </c>
      <c r="G1071" s="2" t="s">
        <v>1430</v>
      </c>
      <c r="H1071" t="str">
        <f t="shared" si="146"/>
        <v xml:space="preserve">DS-25 </v>
      </c>
      <c r="I1071" t="str" cm="1">
        <f t="array" ref="I1071">IFERROR(INDEX(_xlfn.TEXTSPLIT(E1071," "),1), "")</f>
        <v>73239990</v>
      </c>
      <c r="J1071" t="s">
        <v>2835</v>
      </c>
      <c r="K1071" t="str" cm="1">
        <f t="array" ref="K1071">IF(ISERROR(SEARCH("QTY:", G1071)), IF(ISERROR(SEARCH("TOTAL ", G1071)), Raw [1]Data!N1071, TRIM(MID(G1071, SEARCH("TOTAL ", G1071)+6, SEARCH(" ", G1071&amp;" ", SEARCH("TOTAL ", G1071)+6) - SEARCH("TOTAL ", G1071) - 6))), TRIM(MID(G1071, SEARCH("QTY:", G1071)+4, SEARCH(" ", G1071, SEARCH("QTY:", G1071)+4) - SEARCH("QTY:", G1071) - 4)))</f>
        <v/>
      </c>
      <c r="M1071" t="str">
        <f t="shared" si="147"/>
        <v/>
      </c>
      <c r="N1071">
        <f t="shared" si="148"/>
        <v>0</v>
      </c>
      <c r="O1071" t="str" cm="1">
        <f t="array" ref="O1071">IF(ISERROR(SEARCH("USD ", G1071)), Raw [1]Data!S1071, TRIM(MID(G1071, SEARCH("USD ", G1071)+4, SEARCH(" ", G1071&amp;" ", SEARCH("USD ", G1071)+4) - SEARCH("USD ", G1071) - 4)))</f>
        <v>0.2389</v>
      </c>
      <c r="P1071" t="e">
        <f t="shared" si="149"/>
        <v>#VALUE!</v>
      </c>
      <c r="Q1071" t="e" cm="1">
        <f t="array" ref="Q1071">Raw [1]Data!P1071</f>
        <v>#NAME?</v>
      </c>
      <c r="R1071" t="e" cm="1">
        <f t="array" ref="R1071">Raw [1]Data!Q1071</f>
        <v>#NAME?</v>
      </c>
      <c r="S1071" t="e" cm="1">
        <f t="array" ref="S1071">Raw [1]Data!T1071</f>
        <v>#NAME?</v>
      </c>
      <c r="T1071" t="e">
        <f t="shared" si="150"/>
        <v>#NAME?</v>
      </c>
      <c r="U1071" t="e">
        <f t="shared" si="151"/>
        <v>#NAME?</v>
      </c>
      <c r="V1071" t="str">
        <f t="shared" si="152"/>
        <v>Other</v>
      </c>
    </row>
    <row r="1072" spans="1:22">
      <c r="A1072" s="5" t="s">
        <v>12</v>
      </c>
      <c r="B1072" s="2" t="s">
        <v>1431</v>
      </c>
      <c r="C1072">
        <f t="shared" si="144"/>
        <v>2021</v>
      </c>
      <c r="D1072" s="2" t="s">
        <v>14</v>
      </c>
      <c r="E1072" s="3" t="s">
        <v>15</v>
      </c>
      <c r="F1072" t="str">
        <f t="shared" si="145"/>
        <v>73</v>
      </c>
      <c r="G1072" s="2" t="s">
        <v>1432</v>
      </c>
      <c r="H1072" t="str">
        <f t="shared" si="146"/>
        <v xml:space="preserve">STEEL </v>
      </c>
      <c r="I1072" t="str" cm="1">
        <f t="array" ref="I1072">IFERROR(INDEX(_xlfn.TEXTSPLIT(E1072," "),1), "")</f>
        <v>73239990</v>
      </c>
      <c r="J1072" t="s">
        <v>2835</v>
      </c>
      <c r="K1072" t="e" cm="1">
        <f t="array" ref="K1072">IF(ISERROR(SEARCH("QTY:", G1072)), IF(ISERROR(SEARCH("TOTAL ", G1072)), Raw [1]Data!N1072, TRIM(MID(G1072, SEARCH("TOTAL ", G1072)+6, SEARCH(" ", G1072&amp;" ", SEARCH("TOTAL ", G1072)+6) - SEARCH("TOTAL ", G1072) - 6))), TRIM(MID(G1072, SEARCH("QTY:", G1072)+4, SEARCH(" ", G1072, SEARCH("QTY:", G1072)+4) - SEARCH("QTY:", G1072) - 4)))</f>
        <v>#NAME?</v>
      </c>
      <c r="M1072" t="e">
        <f t="shared" si="147"/>
        <v>#NAME?</v>
      </c>
      <c r="N1072">
        <f t="shared" si="148"/>
        <v>0</v>
      </c>
      <c r="O1072" t="str" cm="1">
        <f t="array" ref="O1072">IF(ISERROR(SEARCH("USD ", G1072)), Raw [1]Data!S1072, TRIM(MID(G1072, SEARCH("USD ", G1072)+4, SEARCH(" ", G1072&amp;" ", SEARCH("USD ", G1072)+4) - SEARCH("USD ", G1072) - 4)))</f>
        <v>0.4591</v>
      </c>
      <c r="P1072" t="e">
        <f t="shared" si="149"/>
        <v>#NAME?</v>
      </c>
      <c r="Q1072" t="e" cm="1">
        <f t="array" ref="Q1072">Raw [1]Data!P1072</f>
        <v>#NAME?</v>
      </c>
      <c r="R1072" t="e" cm="1">
        <f t="array" ref="R1072">Raw [1]Data!Q1072</f>
        <v>#NAME?</v>
      </c>
      <c r="S1072" t="e" cm="1">
        <f t="array" ref="S1072">Raw [1]Data!T1072</f>
        <v>#NAME?</v>
      </c>
      <c r="T1072" t="e">
        <f t="shared" si="150"/>
        <v>#NAME?</v>
      </c>
      <c r="U1072" t="e">
        <f t="shared" si="151"/>
        <v>#NAME?</v>
      </c>
      <c r="V1072" t="str">
        <f t="shared" si="152"/>
        <v>Other</v>
      </c>
    </row>
    <row r="1073" spans="1:22">
      <c r="A1073" s="5" t="s">
        <v>12</v>
      </c>
      <c r="B1073" s="2" t="s">
        <v>1431</v>
      </c>
      <c r="C1073">
        <f t="shared" si="144"/>
        <v>2021</v>
      </c>
      <c r="D1073" s="2" t="s">
        <v>14</v>
      </c>
      <c r="E1073" s="3" t="s">
        <v>15</v>
      </c>
      <c r="F1073" t="str">
        <f t="shared" si="145"/>
        <v>73</v>
      </c>
      <c r="G1073" s="2" t="s">
        <v>1433</v>
      </c>
      <c r="H1073" t="str">
        <f t="shared" si="146"/>
        <v xml:space="preserve">STEEL </v>
      </c>
      <c r="I1073" t="str" cm="1">
        <f t="array" ref="I1073">IFERROR(INDEX(_xlfn.TEXTSPLIT(E1073," "),1), "")</f>
        <v>73239990</v>
      </c>
      <c r="J1073" t="s">
        <v>2997</v>
      </c>
      <c r="K1073" t="str" cm="1">
        <f t="array" ref="K1073">IF(ISERROR(SEARCH("QTY:", G1073)), IF(ISERROR(SEARCH("TOTAL ", G1073)), Raw [1]Data!N1073, TRIM(MID(G1073, SEARCH("TOTAL ", G1073)+6, SEARCH(" ", G1073&amp;" ", SEARCH("TOTAL ", G1073)+6) - SEARCH("TOTAL ", G1073) - 6))), TRIM(MID(G1073, SEARCH("QTY:", G1073)+4, SEARCH(" ", G1073, SEARCH("QTY:", G1073)+4) - SEARCH("QTY:", G1073) - 4)))</f>
        <v>75600</v>
      </c>
      <c r="M1073" t="str">
        <f t="shared" si="147"/>
        <v>75600</v>
      </c>
      <c r="N1073">
        <f t="shared" si="148"/>
        <v>0</v>
      </c>
      <c r="O1073" t="str" cm="1">
        <f t="array" ref="O1073">IF(ISERROR(SEARCH("USD ", G1073)), Raw [1]Data!S1073, TRIM(MID(G1073, SEARCH("USD ", G1073)+4, SEARCH(" ", G1073&amp;" ", SEARCH("USD ", G1073)+4) - SEARCH("USD ", G1073) - 4)))</f>
        <v>0.3270</v>
      </c>
      <c r="P1073">
        <f t="shared" si="149"/>
        <v>24721.200000000001</v>
      </c>
      <c r="Q1073" t="e" cm="1">
        <f t="array" ref="Q1073">Raw [1]Data!P1073</f>
        <v>#NAME?</v>
      </c>
      <c r="R1073" t="e" cm="1">
        <f t="array" ref="R1073">Raw [1]Data!Q1073</f>
        <v>#NAME?</v>
      </c>
      <c r="S1073" t="e" cm="1">
        <f t="array" ref="S1073">Raw [1]Data!T1073</f>
        <v>#NAME?</v>
      </c>
      <c r="T1073" t="e">
        <f t="shared" si="150"/>
        <v>#NAME?</v>
      </c>
      <c r="U1073" t="e">
        <f t="shared" si="151"/>
        <v>#NAME?</v>
      </c>
      <c r="V1073" t="str">
        <f t="shared" si="152"/>
        <v>Other</v>
      </c>
    </row>
    <row r="1074" spans="1:22">
      <c r="A1074" s="5" t="s">
        <v>12</v>
      </c>
      <c r="B1074" s="2" t="s">
        <v>1434</v>
      </c>
      <c r="C1074">
        <f t="shared" si="144"/>
        <v>2021</v>
      </c>
      <c r="D1074" s="2" t="s">
        <v>14</v>
      </c>
      <c r="E1074" s="3" t="s">
        <v>15</v>
      </c>
      <c r="F1074" t="str">
        <f t="shared" si="145"/>
        <v>73</v>
      </c>
      <c r="G1074" s="2" t="s">
        <v>1435</v>
      </c>
      <c r="H1074" t="str">
        <f t="shared" si="146"/>
        <v xml:space="preserve">KWP-1000B </v>
      </c>
      <c r="I1074" t="str" cm="1">
        <f t="array" ref="I1074">IFERROR(INDEX(_xlfn.TEXTSPLIT(E1074," "),1), "")</f>
        <v>73239990</v>
      </c>
      <c r="J1074" t="s">
        <v>2998</v>
      </c>
      <c r="K1074" t="str" cm="1">
        <f t="array" ref="K1074">IF(ISERROR(SEARCH("QTY:", G1074)), IF(ISERROR(SEARCH("TOTAL ", G1074)), Raw [1]Data!N1074, TRIM(MID(G1074, SEARCH("TOTAL ", G1074)+6, SEARCH(" ", G1074&amp;" ", SEARCH("TOTAL ", G1074)+6) - SEARCH("TOTAL ", G1074) - 6))), TRIM(MID(G1074, SEARCH("QTY:", G1074)+4, SEARCH(" ", G1074, SEARCH("QTY:", G1074)+4) - SEARCH("QTY:", G1074) - 4)))</f>
        <v>27000</v>
      </c>
      <c r="M1074" t="str">
        <f t="shared" si="147"/>
        <v>27000</v>
      </c>
      <c r="N1074">
        <f t="shared" si="148"/>
        <v>0</v>
      </c>
      <c r="O1074" t="str" cm="1">
        <f t="array" ref="O1074">IF(ISERROR(SEARCH("USD ", G1074)), Raw [1]Data!S1074, TRIM(MID(G1074, SEARCH("USD ", G1074)+4, SEARCH(" ", G1074&amp;" ", SEARCH("USD ", G1074)+4) - SEARCH("USD ", G1074) - 4)))</f>
        <v>PER</v>
      </c>
      <c r="P1074" t="e">
        <f t="shared" si="149"/>
        <v>#VALUE!</v>
      </c>
      <c r="Q1074" t="e" cm="1">
        <f t="array" ref="Q1074">Raw [1]Data!P1074</f>
        <v>#NAME?</v>
      </c>
      <c r="R1074" t="e" cm="1">
        <f t="array" ref="R1074">Raw [1]Data!Q1074</f>
        <v>#NAME?</v>
      </c>
      <c r="S1074" t="e" cm="1">
        <f t="array" ref="S1074">Raw [1]Data!T1074</f>
        <v>#NAME?</v>
      </c>
      <c r="T1074" t="e">
        <f t="shared" si="150"/>
        <v>#NAME?</v>
      </c>
      <c r="U1074" t="e">
        <f t="shared" si="151"/>
        <v>#NAME?</v>
      </c>
      <c r="V1074" t="str">
        <f t="shared" si="152"/>
        <v>Other</v>
      </c>
    </row>
    <row r="1075" spans="1:22">
      <c r="A1075" s="5" t="s">
        <v>12</v>
      </c>
      <c r="B1075" s="2" t="s">
        <v>1436</v>
      </c>
      <c r="C1075">
        <f t="shared" si="144"/>
        <v>2021</v>
      </c>
      <c r="D1075" s="2" t="s">
        <v>14</v>
      </c>
      <c r="E1075" s="3" t="s">
        <v>15</v>
      </c>
      <c r="F1075" t="str">
        <f t="shared" si="145"/>
        <v>73</v>
      </c>
      <c r="G1075" s="2" t="s">
        <v>1437</v>
      </c>
      <c r="H1075" t="str">
        <f t="shared" si="146"/>
        <v xml:space="preserve">STAINLESS </v>
      </c>
      <c r="I1075" t="str" cm="1">
        <f t="array" ref="I1075">IFERROR(INDEX(_xlfn.TEXTSPLIT(E1075," "),1), "")</f>
        <v>73239990</v>
      </c>
      <c r="J1075" t="s">
        <v>2835</v>
      </c>
      <c r="K1075" t="e" cm="1">
        <f t="array" ref="K1075">IF(ISERROR(SEARCH("QTY:", G1075)), IF(ISERROR(SEARCH("TOTAL ", G1075)), Raw [1]Data!N1075, TRIM(MID(G1075, SEARCH("TOTAL ", G1075)+6, SEARCH(" ", G1075&amp;" ", SEARCH("TOTAL ", G1075)+6) - SEARCH("TOTAL ", G1075) - 6))), TRIM(MID(G1075, SEARCH("QTY:", G1075)+4, SEARCH(" ", G1075, SEARCH("QTY:", G1075)+4) - SEARCH("QTY:", G1075) - 4)))</f>
        <v>#NAME?</v>
      </c>
      <c r="M1075" t="e">
        <f t="shared" si="147"/>
        <v>#NAME?</v>
      </c>
      <c r="N1075">
        <f t="shared" si="148"/>
        <v>0</v>
      </c>
      <c r="O1075" t="str" cm="1">
        <f t="array" ref="O1075">IF(ISERROR(SEARCH("USD ", G1075)), Raw [1]Data!S1075, TRIM(MID(G1075, SEARCH("USD ", G1075)+4, SEARCH(" ", G1075&amp;" ", SEARCH("USD ", G1075)+4) - SEARCH("USD ", G1075) - 4)))</f>
        <v>0.74</v>
      </c>
      <c r="P1075" t="e">
        <f t="shared" si="149"/>
        <v>#NAME?</v>
      </c>
      <c r="Q1075" t="e" cm="1">
        <f t="array" ref="Q1075">Raw [1]Data!P1075</f>
        <v>#NAME?</v>
      </c>
      <c r="R1075" t="e" cm="1">
        <f t="array" ref="R1075">Raw [1]Data!Q1075</f>
        <v>#NAME?</v>
      </c>
      <c r="S1075" t="e" cm="1">
        <f t="array" ref="S1075">Raw [1]Data!T1075</f>
        <v>#NAME?</v>
      </c>
      <c r="T1075" t="e">
        <f t="shared" si="150"/>
        <v>#NAME?</v>
      </c>
      <c r="U1075" t="e">
        <f t="shared" si="151"/>
        <v>#NAME?</v>
      </c>
      <c r="V1075" t="str">
        <f t="shared" si="152"/>
        <v>Other</v>
      </c>
    </row>
    <row r="1076" spans="1:22">
      <c r="A1076" s="5" t="s">
        <v>12</v>
      </c>
      <c r="B1076" s="2" t="s">
        <v>1438</v>
      </c>
      <c r="C1076">
        <f t="shared" si="144"/>
        <v>2021</v>
      </c>
      <c r="D1076" s="2" t="s">
        <v>14</v>
      </c>
      <c r="E1076" s="3" t="s">
        <v>15</v>
      </c>
      <c r="F1076" t="str">
        <f t="shared" si="145"/>
        <v>73</v>
      </c>
      <c r="G1076" s="2" t="s">
        <v>1439</v>
      </c>
      <c r="H1076" t="str">
        <f t="shared" si="146"/>
        <v xml:space="preserve">STEEL </v>
      </c>
      <c r="I1076" t="str" cm="1">
        <f t="array" ref="I1076">IFERROR(INDEX(_xlfn.TEXTSPLIT(E1076," "),1), "")</f>
        <v>73239990</v>
      </c>
      <c r="J1076" t="s">
        <v>2835</v>
      </c>
      <c r="K1076" t="str" cm="1">
        <f t="array" ref="K1076">IF(ISERROR(SEARCH("QTY:", G1076)), IF(ISERROR(SEARCH("TOTAL ", G1076)), Raw [1]Data!N1076, TRIM(MID(G1076, SEARCH("TOTAL ", G1076)+6, SEARCH(" ", G1076&amp;" ", SEARCH("TOTAL ", G1076)+6) - SEARCH("TOTAL ", G1076) - 6))), TRIM(MID(G1076, SEARCH("QTY:", G1076)+4, SEARCH(" ", G1076, SEARCH("QTY:", G1076)+4) - SEARCH("QTY:", G1076) - 4)))</f>
        <v>40644</v>
      </c>
      <c r="M1076" t="str">
        <f t="shared" si="147"/>
        <v>40644</v>
      </c>
      <c r="N1076">
        <f t="shared" si="148"/>
        <v>0</v>
      </c>
      <c r="O1076" t="str" cm="1">
        <f t="array" ref="O1076">IF(ISERROR(SEARCH("USD ", G1076)), Raw [1]Data!S1076, TRIM(MID(G1076, SEARCH("USD ", G1076)+4, SEARCH(" ", G1076&amp;" ", SEARCH("USD ", G1076)+4) - SEARCH("USD ", G1076) - 4)))</f>
        <v>0.595</v>
      </c>
      <c r="P1076">
        <f t="shared" si="149"/>
        <v>24183.18</v>
      </c>
      <c r="Q1076" t="e" cm="1">
        <f t="array" ref="Q1076">Raw [1]Data!P1076</f>
        <v>#NAME?</v>
      </c>
      <c r="R1076" t="e" cm="1">
        <f t="array" ref="R1076">Raw [1]Data!Q1076</f>
        <v>#NAME?</v>
      </c>
      <c r="S1076" t="e" cm="1">
        <f t="array" ref="S1076">Raw [1]Data!T1076</f>
        <v>#NAME?</v>
      </c>
      <c r="T1076" t="e">
        <f t="shared" si="150"/>
        <v>#NAME?</v>
      </c>
      <c r="U1076" t="e">
        <f t="shared" si="151"/>
        <v>#NAME?</v>
      </c>
      <c r="V1076" t="str">
        <f t="shared" si="152"/>
        <v>Other</v>
      </c>
    </row>
    <row r="1077" spans="1:22">
      <c r="A1077" s="5" t="s">
        <v>12</v>
      </c>
      <c r="B1077" s="2" t="s">
        <v>1440</v>
      </c>
      <c r="C1077">
        <f t="shared" si="144"/>
        <v>2021</v>
      </c>
      <c r="D1077" s="2" t="s">
        <v>14</v>
      </c>
      <c r="E1077" s="3" t="s">
        <v>15</v>
      </c>
      <c r="F1077" t="str">
        <f t="shared" si="145"/>
        <v>73</v>
      </c>
      <c r="G1077" s="2" t="s">
        <v>1441</v>
      </c>
      <c r="H1077" t="str">
        <f t="shared" si="146"/>
        <v xml:space="preserve">STEEL </v>
      </c>
      <c r="I1077" t="str" cm="1">
        <f t="array" ref="I1077">IFERROR(INDEX(_xlfn.TEXTSPLIT(E1077," "),1), "")</f>
        <v>73239990</v>
      </c>
      <c r="J1077" t="s">
        <v>2835</v>
      </c>
      <c r="K1077" t="e" cm="1">
        <f t="array" ref="K1077">IF(ISERROR(SEARCH("QTY:", G1077)), IF(ISERROR(SEARCH("TOTAL ", G1077)), Raw [1]Data!N1077, TRIM(MID(G1077, SEARCH("TOTAL ", G1077)+6, SEARCH(" ", G1077&amp;" ", SEARCH("TOTAL ", G1077)+6) - SEARCH("TOTAL ", G1077) - 6))), TRIM(MID(G1077, SEARCH("QTY:", G1077)+4, SEARCH(" ", G1077, SEARCH("QTY:", G1077)+4) - SEARCH("QTY:", G1077) - 4)))</f>
        <v>#NAME?</v>
      </c>
      <c r="M1077" t="e">
        <f t="shared" si="147"/>
        <v>#NAME?</v>
      </c>
      <c r="N1077">
        <f t="shared" si="148"/>
        <v>0</v>
      </c>
      <c r="O1077" t="str" cm="1">
        <f t="array" ref="O1077">IF(ISERROR(SEARCH("USD ", G1077)), Raw [1]Data!S1077, TRIM(MID(G1077, SEARCH("USD ", G1077)+4, SEARCH(" ", G1077&amp;" ", SEARCH("USD ", G1077)+4) - SEARCH("USD ", G1077) - 4)))</f>
        <v>0.92</v>
      </c>
      <c r="P1077" t="e">
        <f t="shared" si="149"/>
        <v>#NAME?</v>
      </c>
      <c r="Q1077" t="e" cm="1">
        <f t="array" ref="Q1077">Raw [1]Data!P1077</f>
        <v>#NAME?</v>
      </c>
      <c r="R1077" t="e" cm="1">
        <f t="array" ref="R1077">Raw [1]Data!Q1077</f>
        <v>#NAME?</v>
      </c>
      <c r="S1077" t="e" cm="1">
        <f t="array" ref="S1077">Raw [1]Data!T1077</f>
        <v>#NAME?</v>
      </c>
      <c r="T1077" t="e">
        <f t="shared" si="150"/>
        <v>#NAME?</v>
      </c>
      <c r="U1077" t="e">
        <f t="shared" si="151"/>
        <v>#NAME?</v>
      </c>
      <c r="V1077" t="str">
        <f t="shared" si="152"/>
        <v>Other</v>
      </c>
    </row>
    <row r="1078" spans="1:22">
      <c r="A1078" s="5" t="s">
        <v>12</v>
      </c>
      <c r="B1078" s="2" t="s">
        <v>1440</v>
      </c>
      <c r="C1078">
        <f t="shared" si="144"/>
        <v>2021</v>
      </c>
      <c r="D1078" s="2" t="s">
        <v>14</v>
      </c>
      <c r="E1078" s="3" t="s">
        <v>15</v>
      </c>
      <c r="F1078" t="str">
        <f t="shared" si="145"/>
        <v>73</v>
      </c>
      <c r="G1078" s="2" t="s">
        <v>1442</v>
      </c>
      <c r="H1078" t="str">
        <f t="shared" si="146"/>
        <v xml:space="preserve">STEEL </v>
      </c>
      <c r="I1078" t="str" cm="1">
        <f t="array" ref="I1078">IFERROR(INDEX(_xlfn.TEXTSPLIT(E1078," "),1), "")</f>
        <v>73239990</v>
      </c>
      <c r="J1078" t="s">
        <v>2835</v>
      </c>
      <c r="K1078" t="e" cm="1">
        <f t="array" ref="K1078">IF(ISERROR(SEARCH("QTY:", G1078)), IF(ISERROR(SEARCH("TOTAL ", G1078)), Raw [1]Data!N1078, TRIM(MID(G1078, SEARCH("TOTAL ", G1078)+6, SEARCH(" ", G1078&amp;" ", SEARCH("TOTAL ", G1078)+6) - SEARCH("TOTAL ", G1078) - 6))), TRIM(MID(G1078, SEARCH("QTY:", G1078)+4, SEARCH(" ", G1078, SEARCH("QTY:", G1078)+4) - SEARCH("QTY:", G1078) - 4)))</f>
        <v>#NAME?</v>
      </c>
      <c r="M1078" t="e">
        <f t="shared" si="147"/>
        <v>#NAME?</v>
      </c>
      <c r="N1078">
        <f t="shared" si="148"/>
        <v>0</v>
      </c>
      <c r="O1078" t="str" cm="1">
        <f t="array" ref="O1078">IF(ISERROR(SEARCH("USD ", G1078)), Raw [1]Data!S1078, TRIM(MID(G1078, SEARCH("USD ", G1078)+4, SEARCH(" ", G1078&amp;" ", SEARCH("USD ", G1078)+4) - SEARCH("USD ", G1078) - 4)))</f>
        <v>2.49</v>
      </c>
      <c r="P1078" t="e">
        <f t="shared" si="149"/>
        <v>#NAME?</v>
      </c>
      <c r="Q1078" t="e" cm="1">
        <f t="array" ref="Q1078">Raw [1]Data!P1078</f>
        <v>#NAME?</v>
      </c>
      <c r="R1078" t="e" cm="1">
        <f t="array" ref="R1078">Raw [1]Data!Q1078</f>
        <v>#NAME?</v>
      </c>
      <c r="S1078" t="e" cm="1">
        <f t="array" ref="S1078">Raw [1]Data!T1078</f>
        <v>#NAME?</v>
      </c>
      <c r="T1078" t="e">
        <f t="shared" si="150"/>
        <v>#NAME?</v>
      </c>
      <c r="U1078" t="e">
        <f t="shared" si="151"/>
        <v>#NAME?</v>
      </c>
      <c r="V1078" t="str">
        <f t="shared" si="152"/>
        <v>Other</v>
      </c>
    </row>
    <row r="1079" spans="1:22">
      <c r="A1079" s="5" t="s">
        <v>12</v>
      </c>
      <c r="B1079" s="2" t="s">
        <v>1443</v>
      </c>
      <c r="C1079">
        <f t="shared" si="144"/>
        <v>2021</v>
      </c>
      <c r="D1079" s="2" t="s">
        <v>14</v>
      </c>
      <c r="E1079" s="3" t="s">
        <v>15</v>
      </c>
      <c r="F1079" t="str">
        <f t="shared" si="145"/>
        <v>73</v>
      </c>
      <c r="G1079" s="2" t="s">
        <v>1444</v>
      </c>
      <c r="H1079" t="str">
        <f t="shared" si="146"/>
        <v xml:space="preserve">STAINLESS </v>
      </c>
      <c r="I1079" t="str" cm="1">
        <f t="array" ref="I1079">IFERROR(INDEX(_xlfn.TEXTSPLIT(E1079," "),1), "")</f>
        <v>73239990</v>
      </c>
      <c r="J1079" t="s">
        <v>2781</v>
      </c>
      <c r="K1079" t="e" cm="1">
        <f t="array" ref="K1079">IF(ISERROR(SEARCH("QTY:", G1079)), IF(ISERROR(SEARCH("TOTAL ", G1079)), Raw [1]Data!N1079, TRIM(MID(G1079, SEARCH("TOTAL ", G1079)+6, SEARCH(" ", G1079&amp;" ", SEARCH("TOTAL ", G1079)+6) - SEARCH("TOTAL ", G1079) - 6))), TRIM(MID(G1079, SEARCH("QTY:", G1079)+4, SEARCH(" ", G1079, SEARCH("QTY:", G1079)+4) - SEARCH("QTY:", G1079) - 4)))</f>
        <v>#NAME?</v>
      </c>
      <c r="M1079" t="e">
        <f t="shared" si="147"/>
        <v>#NAME?</v>
      </c>
      <c r="N1079">
        <f t="shared" si="148"/>
        <v>0</v>
      </c>
      <c r="O1079" t="str" cm="1">
        <f t="array" ref="O1079">IF(ISERROR(SEARCH("USD ", G1079)), Raw [1]Data!S1079, TRIM(MID(G1079, SEARCH("USD ", G1079)+4, SEARCH(" ", G1079&amp;" ", SEARCH("USD ", G1079)+4) - SEARCH("USD ", G1079) - 4)))</f>
        <v>0.99</v>
      </c>
      <c r="P1079" t="e">
        <f t="shared" si="149"/>
        <v>#NAME?</v>
      </c>
      <c r="Q1079" t="e" cm="1">
        <f t="array" ref="Q1079">Raw [1]Data!P1079</f>
        <v>#NAME?</v>
      </c>
      <c r="R1079" t="e" cm="1">
        <f t="array" ref="R1079">Raw [1]Data!Q1079</f>
        <v>#NAME?</v>
      </c>
      <c r="S1079" t="e" cm="1">
        <f t="array" ref="S1079">Raw [1]Data!T1079</f>
        <v>#NAME?</v>
      </c>
      <c r="T1079" t="e">
        <f t="shared" si="150"/>
        <v>#NAME?</v>
      </c>
      <c r="U1079" t="e">
        <f t="shared" si="151"/>
        <v>#NAME?</v>
      </c>
      <c r="V1079" t="str">
        <f t="shared" si="152"/>
        <v>Other</v>
      </c>
    </row>
    <row r="1080" spans="1:22">
      <c r="A1080" s="5" t="s">
        <v>12</v>
      </c>
      <c r="B1080" s="2" t="s">
        <v>1445</v>
      </c>
      <c r="C1080">
        <f t="shared" si="144"/>
        <v>2021</v>
      </c>
      <c r="D1080" s="2" t="s">
        <v>14</v>
      </c>
      <c r="E1080" s="3" t="s">
        <v>18</v>
      </c>
      <c r="F1080" t="str">
        <f t="shared" si="145"/>
        <v>73</v>
      </c>
      <c r="G1080" s="2" t="s">
        <v>1446</v>
      </c>
      <c r="H1080" t="str">
        <f t="shared" si="146"/>
        <v xml:space="preserve">SS </v>
      </c>
      <c r="I1080" t="str" cm="1">
        <f t="array" ref="I1080">IFERROR(INDEX(_xlfn.TEXTSPLIT(E1080," "),1), "")</f>
        <v>73231000</v>
      </c>
      <c r="J1080" t="s">
        <v>2854</v>
      </c>
      <c r="K1080" t="e" cm="1">
        <f t="array" ref="K1080">IF(ISERROR(SEARCH("QTY:", G1080)), IF(ISERROR(SEARCH("TOTAL ", G1080)), Raw [1]Data!N1080, TRIM(MID(G1080, SEARCH("TOTAL ", G1080)+6, SEARCH(" ", G1080&amp;" ", SEARCH("TOTAL ", G1080)+6) - SEARCH("TOTAL ", G1080) - 6))), TRIM(MID(G1080, SEARCH("QTY:", G1080)+4, SEARCH(" ", G1080, SEARCH("QTY:", G1080)+4) - SEARCH("QTY:", G1080) - 4)))</f>
        <v>#NAME?</v>
      </c>
      <c r="M1080" t="e">
        <f t="shared" si="147"/>
        <v>#NAME?</v>
      </c>
      <c r="N1080">
        <f t="shared" si="148"/>
        <v>0</v>
      </c>
      <c r="O1080" t="str" cm="1">
        <f t="array" ref="O1080">IF(ISERROR(SEARCH("USD ", G1080)), Raw [1]Data!S1080, TRIM(MID(G1080, SEARCH("USD ", G1080)+4, SEARCH(" ", G1080&amp;" ", SEARCH("USD ", G1080)+4) - SEARCH("USD ", G1080) - 4)))</f>
        <v>0.19</v>
      </c>
      <c r="P1080" t="e">
        <f t="shared" si="149"/>
        <v>#NAME?</v>
      </c>
      <c r="Q1080" t="e" cm="1">
        <f t="array" ref="Q1080">Raw [1]Data!P1080</f>
        <v>#NAME?</v>
      </c>
      <c r="R1080" t="e" cm="1">
        <f t="array" ref="R1080">Raw [1]Data!Q1080</f>
        <v>#NAME?</v>
      </c>
      <c r="S1080" t="e" cm="1">
        <f t="array" ref="S1080">Raw [1]Data!T1080</f>
        <v>#NAME?</v>
      </c>
      <c r="T1080" t="e">
        <f t="shared" si="150"/>
        <v>#NAME?</v>
      </c>
      <c r="U1080" t="e">
        <f t="shared" si="151"/>
        <v>#NAME?</v>
      </c>
      <c r="V1080" t="str">
        <f t="shared" si="152"/>
        <v>Other</v>
      </c>
    </row>
    <row r="1081" spans="1:22">
      <c r="A1081" s="5" t="s">
        <v>12</v>
      </c>
      <c r="B1081" s="2" t="s">
        <v>1447</v>
      </c>
      <c r="C1081">
        <f t="shared" si="144"/>
        <v>2021</v>
      </c>
      <c r="D1081" s="2" t="s">
        <v>14</v>
      </c>
      <c r="E1081" s="3" t="s">
        <v>15</v>
      </c>
      <c r="F1081" t="str">
        <f t="shared" si="145"/>
        <v>73</v>
      </c>
      <c r="G1081" s="2" t="s">
        <v>1448</v>
      </c>
      <c r="H1081" t="str">
        <f t="shared" si="146"/>
        <v xml:space="preserve">STEEL </v>
      </c>
      <c r="I1081" t="str" cm="1">
        <f t="array" ref="I1081">IFERROR(INDEX(_xlfn.TEXTSPLIT(E1081," "),1), "")</f>
        <v>73239990</v>
      </c>
      <c r="J1081" t="s">
        <v>2835</v>
      </c>
      <c r="K1081" t="str" cm="1">
        <f t="array" ref="K1081">IF(ISERROR(SEARCH("QTY:", G1081)), IF(ISERROR(SEARCH("TOTAL ", G1081)), Raw [1]Data!N1081, TRIM(MID(G1081, SEARCH("TOTAL ", G1081)+6, SEARCH(" ", G1081&amp;" ", SEARCH("TOTAL ", G1081)+6) - SEARCH("TOTAL ", G1081) - 6))), TRIM(MID(G1081, SEARCH("QTY:", G1081)+4, SEARCH(" ", G1081, SEARCH("QTY:", G1081)+4) - SEARCH("QTY:", G1081) - 4)))</f>
        <v>600</v>
      </c>
      <c r="M1081" t="str">
        <f t="shared" si="147"/>
        <v>600</v>
      </c>
      <c r="N1081">
        <f t="shared" si="148"/>
        <v>0</v>
      </c>
      <c r="O1081" t="str" cm="1">
        <f t="array" ref="O1081">IF(ISERROR(SEARCH("USD ", G1081)), Raw [1]Data!S1081, TRIM(MID(G1081, SEARCH("USD ", G1081)+4, SEARCH(" ", G1081&amp;" ", SEARCH("USD ", G1081)+4) - SEARCH("USD ", G1081) - 4)))</f>
        <v>1.207</v>
      </c>
      <c r="P1081">
        <f t="shared" si="149"/>
        <v>724.2</v>
      </c>
      <c r="Q1081" t="e" cm="1">
        <f t="array" ref="Q1081">Raw [1]Data!P1081</f>
        <v>#NAME?</v>
      </c>
      <c r="R1081" t="e" cm="1">
        <f t="array" ref="R1081">Raw [1]Data!Q1081</f>
        <v>#NAME?</v>
      </c>
      <c r="S1081" t="e" cm="1">
        <f t="array" ref="S1081">Raw [1]Data!T1081</f>
        <v>#NAME?</v>
      </c>
      <c r="T1081" t="e">
        <f t="shared" si="150"/>
        <v>#NAME?</v>
      </c>
      <c r="U1081" t="e">
        <f t="shared" si="151"/>
        <v>#NAME?</v>
      </c>
      <c r="V1081" t="str">
        <f t="shared" si="152"/>
        <v>Other</v>
      </c>
    </row>
    <row r="1082" spans="1:22">
      <c r="A1082" s="5" t="s">
        <v>12</v>
      </c>
      <c r="B1082" s="2" t="s">
        <v>1447</v>
      </c>
      <c r="C1082">
        <f t="shared" si="144"/>
        <v>2021</v>
      </c>
      <c r="D1082" s="2" t="s">
        <v>14</v>
      </c>
      <c r="E1082" s="3" t="s">
        <v>15</v>
      </c>
      <c r="F1082" t="str">
        <f t="shared" si="145"/>
        <v>73</v>
      </c>
      <c r="G1082" s="2" t="s">
        <v>1449</v>
      </c>
      <c r="H1082" t="str">
        <f t="shared" si="146"/>
        <v xml:space="preserve">STAINLESS </v>
      </c>
      <c r="I1082" t="str" cm="1">
        <f t="array" ref="I1082">IFERROR(INDEX(_xlfn.TEXTSPLIT(E1082," "),1), "")</f>
        <v>73239990</v>
      </c>
      <c r="J1082" t="s">
        <v>2835</v>
      </c>
      <c r="K1082" t="str" cm="1">
        <f t="array" ref="K1082">IF(ISERROR(SEARCH("QTY:", G1082)), IF(ISERROR(SEARCH("TOTAL ", G1082)), Raw [1]Data!N1082, TRIM(MID(G1082, SEARCH("TOTAL ", G1082)+6, SEARCH(" ", G1082&amp;" ", SEARCH("TOTAL ", G1082)+6) - SEARCH("TOTAL ", G1082) - 6))), TRIM(MID(G1082, SEARCH("QTY:", G1082)+4, SEARCH(" ", G1082, SEARCH("QTY:", G1082)+4) - SEARCH("QTY:", G1082) - 4)))</f>
        <v>100200</v>
      </c>
      <c r="M1082" t="str">
        <f t="shared" si="147"/>
        <v>100200</v>
      </c>
      <c r="N1082">
        <f t="shared" si="148"/>
        <v>0</v>
      </c>
      <c r="O1082" t="str" cm="1">
        <f t="array" ref="O1082">IF(ISERROR(SEARCH("USD ", G1082)), Raw [1]Data!S1082, TRIM(MID(G1082, SEARCH("USD ", G1082)+4, SEARCH(" ", G1082&amp;" ", SEARCH("USD ", G1082)+4) - SEARCH("USD ", G1082) - 4)))</f>
        <v>0.2274</v>
      </c>
      <c r="P1082">
        <f t="shared" si="149"/>
        <v>22785.48</v>
      </c>
      <c r="Q1082" t="e" cm="1">
        <f t="array" ref="Q1082">Raw [1]Data!P1082</f>
        <v>#NAME?</v>
      </c>
      <c r="R1082" t="e" cm="1">
        <f t="array" ref="R1082">Raw [1]Data!Q1082</f>
        <v>#NAME?</v>
      </c>
      <c r="S1082" t="e" cm="1">
        <f t="array" ref="S1082">Raw [1]Data!T1082</f>
        <v>#NAME?</v>
      </c>
      <c r="T1082" t="e">
        <f t="shared" si="150"/>
        <v>#NAME?</v>
      </c>
      <c r="U1082" t="e">
        <f t="shared" si="151"/>
        <v>#NAME?</v>
      </c>
      <c r="V1082" t="str">
        <f t="shared" si="152"/>
        <v>Other</v>
      </c>
    </row>
    <row r="1083" spans="1:22">
      <c r="A1083" s="5" t="s">
        <v>12</v>
      </c>
      <c r="B1083" s="2" t="s">
        <v>1450</v>
      </c>
      <c r="C1083">
        <f t="shared" si="144"/>
        <v>2021</v>
      </c>
      <c r="D1083" s="2" t="s">
        <v>14</v>
      </c>
      <c r="E1083" s="3" t="s">
        <v>15</v>
      </c>
      <c r="F1083" t="str">
        <f t="shared" si="145"/>
        <v>73</v>
      </c>
      <c r="G1083" s="2" t="s">
        <v>1451</v>
      </c>
      <c r="H1083" t="str">
        <f t="shared" si="146"/>
        <v xml:space="preserve">STEEL </v>
      </c>
      <c r="I1083" t="str" cm="1">
        <f t="array" ref="I1083">IFERROR(INDEX(_xlfn.TEXTSPLIT(E1083," "),1), "")</f>
        <v>73239990</v>
      </c>
      <c r="J1083" t="s">
        <v>2835</v>
      </c>
      <c r="K1083" t="str" cm="1">
        <f t="array" ref="K1083">IF(ISERROR(SEARCH("QTY:", G1083)), IF(ISERROR(SEARCH("TOTAL ", G1083)), Raw [1]Data!N1083, TRIM(MID(G1083, SEARCH("TOTAL ", G1083)+6, SEARCH(" ", G1083&amp;" ", SEARCH("TOTAL ", G1083)+6) - SEARCH("TOTAL ", G1083) - 6))), TRIM(MID(G1083, SEARCH("QTY:", G1083)+4, SEARCH(" ", G1083, SEARCH("QTY:", G1083)+4) - SEARCH("QTY:", G1083) - 4)))</f>
        <v>24384</v>
      </c>
      <c r="M1083" t="str">
        <f t="shared" si="147"/>
        <v>24384</v>
      </c>
      <c r="N1083">
        <f t="shared" si="148"/>
        <v>0</v>
      </c>
      <c r="O1083" t="str" cm="1">
        <f t="array" ref="O1083">IF(ISERROR(SEARCH("USD ", G1083)), Raw [1]Data!S1083, TRIM(MID(G1083, SEARCH("USD ", G1083)+4, SEARCH(" ", G1083&amp;" ", SEARCH("USD ", G1083)+4) - SEARCH("USD ", G1083) - 4)))</f>
        <v>1.207</v>
      </c>
      <c r="P1083">
        <f t="shared" si="149"/>
        <v>29431.488000000001</v>
      </c>
      <c r="Q1083" t="e" cm="1">
        <f t="array" ref="Q1083">Raw [1]Data!P1083</f>
        <v>#NAME?</v>
      </c>
      <c r="R1083" t="e" cm="1">
        <f t="array" ref="R1083">Raw [1]Data!Q1083</f>
        <v>#NAME?</v>
      </c>
      <c r="S1083" t="e" cm="1">
        <f t="array" ref="S1083">Raw [1]Data!T1083</f>
        <v>#NAME?</v>
      </c>
      <c r="T1083" t="e">
        <f t="shared" si="150"/>
        <v>#NAME?</v>
      </c>
      <c r="U1083" t="e">
        <f t="shared" si="151"/>
        <v>#NAME?</v>
      </c>
      <c r="V1083" t="str">
        <f t="shared" si="152"/>
        <v>Other</v>
      </c>
    </row>
    <row r="1084" spans="1:22">
      <c r="A1084" s="5" t="s">
        <v>12</v>
      </c>
      <c r="B1084" s="2" t="s">
        <v>1452</v>
      </c>
      <c r="C1084">
        <f t="shared" si="144"/>
        <v>2021</v>
      </c>
      <c r="D1084" s="2" t="s">
        <v>14</v>
      </c>
      <c r="E1084" s="3" t="s">
        <v>18</v>
      </c>
      <c r="F1084" t="str">
        <f t="shared" si="145"/>
        <v>73</v>
      </c>
      <c r="G1084" s="2" t="s">
        <v>1336</v>
      </c>
      <c r="H1084" t="str">
        <f t="shared" si="146"/>
        <v xml:space="preserve">STEEL </v>
      </c>
      <c r="I1084" t="str" cm="1">
        <f t="array" ref="I1084">IFERROR(INDEX(_xlfn.TEXTSPLIT(E1084," "),1), "")</f>
        <v>73231000</v>
      </c>
      <c r="J1084" t="s">
        <v>2781</v>
      </c>
      <c r="K1084" t="e" cm="1">
        <f t="array" ref="K1084">IF(ISERROR(SEARCH("QTY:", G1084)), IF(ISERROR(SEARCH("TOTAL ", G1084)), Raw [1]Data!N1084, TRIM(MID(G1084, SEARCH("TOTAL ", G1084)+6, SEARCH(" ", G1084&amp;" ", SEARCH("TOTAL ", G1084)+6) - SEARCH("TOTAL ", G1084) - 6))), TRIM(MID(G1084, SEARCH("QTY:", G1084)+4, SEARCH(" ", G1084, SEARCH("QTY:", G1084)+4) - SEARCH("QTY:", G1084) - 4)))</f>
        <v>#NAME?</v>
      </c>
      <c r="M1084" t="e">
        <f t="shared" si="147"/>
        <v>#NAME?</v>
      </c>
      <c r="N1084">
        <f t="shared" si="148"/>
        <v>0</v>
      </c>
      <c r="O1084" t="str" cm="1">
        <f t="array" ref="O1084">IF(ISERROR(SEARCH("USD ", G1084)), Raw [1]Data!S1084, TRIM(MID(G1084, SEARCH("USD ", G1084)+4, SEARCH(" ", G1084&amp;" ", SEARCH("USD ", G1084)+4) - SEARCH("USD ", G1084) - 4)))</f>
        <v>0.275</v>
      </c>
      <c r="P1084" t="e">
        <f t="shared" si="149"/>
        <v>#NAME?</v>
      </c>
      <c r="Q1084" t="e" cm="1">
        <f t="array" ref="Q1084">Raw [1]Data!P1084</f>
        <v>#NAME?</v>
      </c>
      <c r="R1084" t="e" cm="1">
        <f t="array" ref="R1084">Raw [1]Data!Q1084</f>
        <v>#NAME?</v>
      </c>
      <c r="S1084" t="e" cm="1">
        <f t="array" ref="S1084">Raw [1]Data!T1084</f>
        <v>#NAME?</v>
      </c>
      <c r="T1084" t="e">
        <f t="shared" si="150"/>
        <v>#NAME?</v>
      </c>
      <c r="U1084" t="e">
        <f t="shared" si="151"/>
        <v>#NAME?</v>
      </c>
      <c r="V1084" t="str">
        <f t="shared" si="152"/>
        <v>Other</v>
      </c>
    </row>
    <row r="1085" spans="1:22">
      <c r="A1085" s="5" t="s">
        <v>12</v>
      </c>
      <c r="B1085" s="2" t="s">
        <v>1453</v>
      </c>
      <c r="C1085">
        <f t="shared" si="144"/>
        <v>2021</v>
      </c>
      <c r="D1085" s="2" t="s">
        <v>14</v>
      </c>
      <c r="E1085" s="3" t="s">
        <v>15</v>
      </c>
      <c r="F1085" t="str">
        <f t="shared" si="145"/>
        <v>73</v>
      </c>
      <c r="G1085" s="2" t="s">
        <v>1454</v>
      </c>
      <c r="H1085" t="str">
        <f t="shared" si="146"/>
        <v xml:space="preserve">STEEL </v>
      </c>
      <c r="I1085" t="str" cm="1">
        <f t="array" ref="I1085">IFERROR(INDEX(_xlfn.TEXTSPLIT(E1085," "),1), "")</f>
        <v>73239990</v>
      </c>
      <c r="J1085" t="s">
        <v>2835</v>
      </c>
      <c r="K1085" t="e" cm="1">
        <f t="array" ref="K1085">IF(ISERROR(SEARCH("QTY:", G1085)), IF(ISERROR(SEARCH("TOTAL ", G1085)), Raw [1]Data!N1085, TRIM(MID(G1085, SEARCH("TOTAL ", G1085)+6, SEARCH(" ", G1085&amp;" ", SEARCH("TOTAL ", G1085)+6) - SEARCH("TOTAL ", G1085) - 6))), TRIM(MID(G1085, SEARCH("QTY:", G1085)+4, SEARCH(" ", G1085, SEARCH("QTY:", G1085)+4) - SEARCH("QTY:", G1085) - 4)))</f>
        <v>#NAME?</v>
      </c>
      <c r="M1085" t="e">
        <f t="shared" si="147"/>
        <v>#NAME?</v>
      </c>
      <c r="N1085">
        <f t="shared" si="148"/>
        <v>0</v>
      </c>
      <c r="O1085" t="str" cm="1">
        <f t="array" ref="O1085">IF(ISERROR(SEARCH("USD ", G1085)), Raw [1]Data!S1085, TRIM(MID(G1085, SEARCH("USD ", G1085)+4, SEARCH(" ", G1085&amp;" ", SEARCH("USD ", G1085)+4) - SEARCH("USD ", G1085) - 4)))</f>
        <v>1.12</v>
      </c>
      <c r="P1085" t="e">
        <f t="shared" si="149"/>
        <v>#NAME?</v>
      </c>
      <c r="Q1085" t="e" cm="1">
        <f t="array" ref="Q1085">Raw [1]Data!P1085</f>
        <v>#NAME?</v>
      </c>
      <c r="R1085" t="e" cm="1">
        <f t="array" ref="R1085">Raw [1]Data!Q1085</f>
        <v>#NAME?</v>
      </c>
      <c r="S1085" t="e" cm="1">
        <f t="array" ref="S1085">Raw [1]Data!T1085</f>
        <v>#NAME?</v>
      </c>
      <c r="T1085" t="e">
        <f t="shared" si="150"/>
        <v>#NAME?</v>
      </c>
      <c r="U1085" t="e">
        <f t="shared" si="151"/>
        <v>#NAME?</v>
      </c>
      <c r="V1085" t="str">
        <f t="shared" si="152"/>
        <v>Other</v>
      </c>
    </row>
    <row r="1086" spans="1:22">
      <c r="A1086" s="5" t="s">
        <v>12</v>
      </c>
      <c r="B1086" s="2" t="s">
        <v>1455</v>
      </c>
      <c r="C1086">
        <f t="shared" si="144"/>
        <v>2021</v>
      </c>
      <c r="D1086" s="2" t="s">
        <v>14</v>
      </c>
      <c r="E1086" s="3" t="s">
        <v>15</v>
      </c>
      <c r="F1086" t="str">
        <f t="shared" si="145"/>
        <v>73</v>
      </c>
      <c r="G1086" s="2" t="s">
        <v>1456</v>
      </c>
      <c r="H1086" t="str">
        <f t="shared" si="146"/>
        <v xml:space="preserve">STEEL </v>
      </c>
      <c r="I1086" t="str" cm="1">
        <f t="array" ref="I1086">IFERROR(INDEX(_xlfn.TEXTSPLIT(E1086," "),1), "")</f>
        <v>73239990</v>
      </c>
      <c r="J1086" t="s">
        <v>2835</v>
      </c>
      <c r="K1086" t="str" cm="1">
        <f t="array" ref="K1086">IF(ISERROR(SEARCH("QTY:", G1086)), IF(ISERROR(SEARCH("TOTAL ", G1086)), Raw [1]Data!N1086, TRIM(MID(G1086, SEARCH("TOTAL ", G1086)+6, SEARCH(" ", G1086&amp;" ", SEARCH("TOTAL ", G1086)+6) - SEARCH("TOTAL ", G1086) - 6))), TRIM(MID(G1086, SEARCH("QTY:", G1086)+4, SEARCH(" ", G1086, SEARCH("QTY:", G1086)+4) - SEARCH("QTY:", G1086) - 4)))</f>
        <v>80720</v>
      </c>
      <c r="M1086" t="str">
        <f t="shared" si="147"/>
        <v>80720</v>
      </c>
      <c r="N1086">
        <f t="shared" si="148"/>
        <v>0</v>
      </c>
      <c r="O1086" t="str" cm="1">
        <f t="array" ref="O1086">IF(ISERROR(SEARCH("USD ", G1086)), Raw [1]Data!S1086, TRIM(MID(G1086, SEARCH("USD ", G1086)+4, SEARCH(" ", G1086&amp;" ", SEARCH("USD ", G1086)+4) - SEARCH("USD ", G1086) - 4)))</f>
        <v>0.4534</v>
      </c>
      <c r="P1086">
        <f t="shared" si="149"/>
        <v>36598.448000000004</v>
      </c>
      <c r="Q1086" t="e" cm="1">
        <f t="array" ref="Q1086">Raw [1]Data!P1086</f>
        <v>#NAME?</v>
      </c>
      <c r="R1086" t="e" cm="1">
        <f t="array" ref="R1086">Raw [1]Data!Q1086</f>
        <v>#NAME?</v>
      </c>
      <c r="S1086" t="e" cm="1">
        <f t="array" ref="S1086">Raw [1]Data!T1086</f>
        <v>#NAME?</v>
      </c>
      <c r="T1086" t="e">
        <f t="shared" si="150"/>
        <v>#NAME?</v>
      </c>
      <c r="U1086" t="e">
        <f t="shared" si="151"/>
        <v>#NAME?</v>
      </c>
      <c r="V1086" t="str">
        <f t="shared" si="152"/>
        <v>Other</v>
      </c>
    </row>
    <row r="1087" spans="1:22">
      <c r="A1087" s="5" t="s">
        <v>12</v>
      </c>
      <c r="B1087" s="2" t="s">
        <v>1455</v>
      </c>
      <c r="C1087">
        <f t="shared" si="144"/>
        <v>2021</v>
      </c>
      <c r="D1087" s="2" t="s">
        <v>14</v>
      </c>
      <c r="E1087" s="3" t="s">
        <v>15</v>
      </c>
      <c r="F1087" t="str">
        <f t="shared" si="145"/>
        <v>73</v>
      </c>
      <c r="G1087" s="2" t="s">
        <v>1457</v>
      </c>
      <c r="H1087" t="str">
        <f t="shared" si="146"/>
        <v xml:space="preserve">STEEL </v>
      </c>
      <c r="I1087" t="str" cm="1">
        <f t="array" ref="I1087">IFERROR(INDEX(_xlfn.TEXTSPLIT(E1087," "),1), "")</f>
        <v>73239990</v>
      </c>
      <c r="J1087" t="s">
        <v>2835</v>
      </c>
      <c r="K1087" t="str" cm="1">
        <f t="array" ref="K1087">IF(ISERROR(SEARCH("QTY:", G1087)), IF(ISERROR(SEARCH("TOTAL ", G1087)), Raw [1]Data!N1087, TRIM(MID(G1087, SEARCH("TOTAL ", G1087)+6, SEARCH(" ", G1087&amp;" ", SEARCH("TOTAL ", G1087)+6) - SEARCH("TOTAL ", G1087) - 6))), TRIM(MID(G1087, SEARCH("QTY:", G1087)+4, SEARCH(" ", G1087, SEARCH("QTY:", G1087)+4) - SEARCH("QTY:", G1087) - 4)))</f>
        <v>25104</v>
      </c>
      <c r="M1087" t="str">
        <f t="shared" si="147"/>
        <v>25104</v>
      </c>
      <c r="N1087">
        <f t="shared" si="148"/>
        <v>0</v>
      </c>
      <c r="O1087" t="str" cm="1">
        <f t="array" ref="O1087">IF(ISERROR(SEARCH("USD ", G1087)), Raw [1]Data!S1087, TRIM(MID(G1087, SEARCH("USD ", G1087)+4, SEARCH(" ", G1087&amp;" ", SEARCH("USD ", G1087)+4) - SEARCH("USD ", G1087) - 4)))</f>
        <v>1.2034</v>
      </c>
      <c r="P1087">
        <f t="shared" si="149"/>
        <v>30210.153600000001</v>
      </c>
      <c r="Q1087" t="e" cm="1">
        <f t="array" ref="Q1087">Raw [1]Data!P1087</f>
        <v>#NAME?</v>
      </c>
      <c r="R1087" t="e" cm="1">
        <f t="array" ref="R1087">Raw [1]Data!Q1087</f>
        <v>#NAME?</v>
      </c>
      <c r="S1087" t="e" cm="1">
        <f t="array" ref="S1087">Raw [1]Data!T1087</f>
        <v>#NAME?</v>
      </c>
      <c r="T1087" t="e">
        <f t="shared" si="150"/>
        <v>#NAME?</v>
      </c>
      <c r="U1087" t="e">
        <f t="shared" si="151"/>
        <v>#NAME?</v>
      </c>
      <c r="V1087" t="str">
        <f t="shared" si="152"/>
        <v>Other</v>
      </c>
    </row>
    <row r="1088" spans="1:22">
      <c r="A1088" s="5" t="s">
        <v>12</v>
      </c>
      <c r="B1088" s="2" t="s">
        <v>1455</v>
      </c>
      <c r="C1088">
        <f t="shared" si="144"/>
        <v>2021</v>
      </c>
      <c r="D1088" s="2" t="s">
        <v>14</v>
      </c>
      <c r="E1088" s="3" t="s">
        <v>15</v>
      </c>
      <c r="F1088" t="str">
        <f t="shared" si="145"/>
        <v>73</v>
      </c>
      <c r="G1088" s="2" t="s">
        <v>1458</v>
      </c>
      <c r="H1088" t="str">
        <f t="shared" si="146"/>
        <v xml:space="preserve">STEEL </v>
      </c>
      <c r="I1088" t="str" cm="1">
        <f t="array" ref="I1088">IFERROR(INDEX(_xlfn.TEXTSPLIT(E1088," "),1), "")</f>
        <v>73239990</v>
      </c>
      <c r="J1088" t="s">
        <v>2835</v>
      </c>
      <c r="K1088" t="str" cm="1">
        <f t="array" ref="K1088">IF(ISERROR(SEARCH("QTY:", G1088)), IF(ISERROR(SEARCH("TOTAL ", G1088)), Raw [1]Data!N1088, TRIM(MID(G1088, SEARCH("TOTAL ", G1088)+6, SEARCH(" ", G1088&amp;" ", SEARCH("TOTAL ", G1088)+6) - SEARCH("TOTAL ", G1088) - 6))), TRIM(MID(G1088, SEARCH("QTY:", G1088)+4, SEARCH(" ", G1088, SEARCH("QTY:", G1088)+4) - SEARCH("QTY:", G1088) - 4)))</f>
        <v>8400</v>
      </c>
      <c r="M1088" t="str">
        <f t="shared" si="147"/>
        <v>8400</v>
      </c>
      <c r="N1088">
        <f t="shared" si="148"/>
        <v>0</v>
      </c>
      <c r="O1088" t="str" cm="1">
        <f t="array" ref="O1088">IF(ISERROR(SEARCH("USD ", G1088)), Raw [1]Data!S1088, TRIM(MID(G1088, SEARCH("USD ", G1088)+4, SEARCH(" ", G1088&amp;" ", SEARCH("USD ", G1088)+4) - SEARCH("USD ", G1088) - 4)))</f>
        <v>1.2034</v>
      </c>
      <c r="P1088">
        <f t="shared" si="149"/>
        <v>10108.56</v>
      </c>
      <c r="Q1088" t="e" cm="1">
        <f t="array" ref="Q1088">Raw [1]Data!P1088</f>
        <v>#NAME?</v>
      </c>
      <c r="R1088" t="e" cm="1">
        <f t="array" ref="R1088">Raw [1]Data!Q1088</f>
        <v>#NAME?</v>
      </c>
      <c r="S1088" t="e" cm="1">
        <f t="array" ref="S1088">Raw [1]Data!T1088</f>
        <v>#NAME?</v>
      </c>
      <c r="T1088" t="e">
        <f t="shared" si="150"/>
        <v>#NAME?</v>
      </c>
      <c r="U1088" t="e">
        <f t="shared" si="151"/>
        <v>#NAME?</v>
      </c>
      <c r="V1088" t="str">
        <f t="shared" si="152"/>
        <v>Other</v>
      </c>
    </row>
    <row r="1089" spans="1:22">
      <c r="A1089" s="5" t="s">
        <v>12</v>
      </c>
      <c r="B1089" s="2" t="s">
        <v>1455</v>
      </c>
      <c r="C1089">
        <f t="shared" si="144"/>
        <v>2021</v>
      </c>
      <c r="D1089" s="2" t="s">
        <v>14</v>
      </c>
      <c r="E1089" s="3" t="s">
        <v>15</v>
      </c>
      <c r="F1089" t="str">
        <f t="shared" si="145"/>
        <v>73</v>
      </c>
      <c r="G1089" s="2" t="s">
        <v>1459</v>
      </c>
      <c r="H1089" t="str">
        <f t="shared" si="146"/>
        <v xml:space="preserve">STEEL </v>
      </c>
      <c r="I1089" t="str" cm="1">
        <f t="array" ref="I1089">IFERROR(INDEX(_xlfn.TEXTSPLIT(E1089," "),1), "")</f>
        <v>73239990</v>
      </c>
      <c r="J1089" t="s">
        <v>2895</v>
      </c>
      <c r="K1089" t="str" cm="1">
        <f t="array" ref="K1089">IF(ISERROR(SEARCH("QTY:", G1089)), IF(ISERROR(SEARCH("TOTAL ", G1089)), Raw [1]Data!N1089, TRIM(MID(G1089, SEARCH("TOTAL ", G1089)+6, SEARCH(" ", G1089&amp;" ", SEARCH("TOTAL ", G1089)+6) - SEARCH("TOTAL ", G1089) - 6))), TRIM(MID(G1089, SEARCH("QTY:", G1089)+4, SEARCH(" ", G1089, SEARCH("QTY:", G1089)+4) - SEARCH("QTY:", G1089) - 4)))</f>
        <v>100800</v>
      </c>
      <c r="M1089" t="str">
        <f t="shared" si="147"/>
        <v>100800</v>
      </c>
      <c r="N1089">
        <f t="shared" si="148"/>
        <v>0</v>
      </c>
      <c r="O1089" t="str" cm="1">
        <f t="array" ref="O1089">IF(ISERROR(SEARCH("USD ", G1089)), Raw [1]Data!S1089, TRIM(MID(G1089, SEARCH("USD ", G1089)+4, SEARCH(" ", G1089&amp;" ", SEARCH("USD ", G1089)+4) - SEARCH("USD ", G1089) - 4)))</f>
        <v>0.3229</v>
      </c>
      <c r="P1089">
        <f t="shared" si="149"/>
        <v>32548.320000000003</v>
      </c>
      <c r="Q1089" t="e" cm="1">
        <f t="array" ref="Q1089">Raw [1]Data!P1089</f>
        <v>#NAME?</v>
      </c>
      <c r="R1089" t="e" cm="1">
        <f t="array" ref="R1089">Raw [1]Data!Q1089</f>
        <v>#NAME?</v>
      </c>
      <c r="S1089" t="e" cm="1">
        <f t="array" ref="S1089">Raw [1]Data!T1089</f>
        <v>#NAME?</v>
      </c>
      <c r="T1089" t="e">
        <f t="shared" si="150"/>
        <v>#NAME?</v>
      </c>
      <c r="U1089" t="e">
        <f t="shared" si="151"/>
        <v>#NAME?</v>
      </c>
      <c r="V1089" t="str">
        <f t="shared" si="152"/>
        <v>Other</v>
      </c>
    </row>
    <row r="1090" spans="1:22">
      <c r="A1090" s="5" t="s">
        <v>12</v>
      </c>
      <c r="B1090" s="2" t="s">
        <v>1455</v>
      </c>
      <c r="C1090">
        <f t="shared" si="144"/>
        <v>2021</v>
      </c>
      <c r="D1090" s="2" t="s">
        <v>14</v>
      </c>
      <c r="E1090" s="3" t="s">
        <v>15</v>
      </c>
      <c r="F1090" t="str">
        <f t="shared" si="145"/>
        <v>73</v>
      </c>
      <c r="G1090" s="2" t="s">
        <v>1460</v>
      </c>
      <c r="H1090" t="str">
        <f t="shared" si="146"/>
        <v xml:space="preserve">STEEL </v>
      </c>
      <c r="I1090" t="str" cm="1">
        <f t="array" ref="I1090">IFERROR(INDEX(_xlfn.TEXTSPLIT(E1090," "),1), "")</f>
        <v>73239990</v>
      </c>
      <c r="J1090" t="s">
        <v>2999</v>
      </c>
      <c r="K1090" t="str" cm="1">
        <f t="array" ref="K1090">IF(ISERROR(SEARCH("QTY:", G1090)), IF(ISERROR(SEARCH("TOTAL ", G1090)), Raw [1]Data!N1090, TRIM(MID(G1090, SEARCH("TOTAL ", G1090)+6, SEARCH(" ", G1090&amp;" ", SEARCH("TOTAL ", G1090)+6) - SEARCH("TOTAL ", G1090) - 6))), TRIM(MID(G1090, SEARCH("QTY:", G1090)+4, SEARCH(" ", G1090, SEARCH("QTY:", G1090)+4) - SEARCH("QTY:", G1090) - 4)))</f>
        <v>252000</v>
      </c>
      <c r="M1090" t="str">
        <f t="shared" si="147"/>
        <v>252000</v>
      </c>
      <c r="N1090">
        <f t="shared" si="148"/>
        <v>0</v>
      </c>
      <c r="O1090" t="str" cm="1">
        <f t="array" ref="O1090">IF(ISERROR(SEARCH("USD ", G1090)), Raw [1]Data!S1090, TRIM(MID(G1090, SEARCH("USD ", G1090)+4, SEARCH(" ", G1090&amp;" ", SEARCH("USD ", G1090)+4) - SEARCH("USD ", G1090) - 4)))</f>
        <v>0.4658</v>
      </c>
      <c r="P1090">
        <f t="shared" si="149"/>
        <v>117381.59999999999</v>
      </c>
      <c r="Q1090" t="e" cm="1">
        <f t="array" ref="Q1090">Raw [1]Data!P1090</f>
        <v>#NAME?</v>
      </c>
      <c r="R1090" t="e" cm="1">
        <f t="array" ref="R1090">Raw [1]Data!Q1090</f>
        <v>#NAME?</v>
      </c>
      <c r="S1090" t="e" cm="1">
        <f t="array" ref="S1090">Raw [1]Data!T1090</f>
        <v>#NAME?</v>
      </c>
      <c r="T1090" t="e">
        <f t="shared" si="150"/>
        <v>#NAME?</v>
      </c>
      <c r="U1090" t="e">
        <f t="shared" si="151"/>
        <v>#NAME?</v>
      </c>
      <c r="V1090" t="str">
        <f t="shared" si="152"/>
        <v>Other</v>
      </c>
    </row>
    <row r="1091" spans="1:22">
      <c r="A1091" s="5" t="s">
        <v>12</v>
      </c>
      <c r="B1091" s="2" t="s">
        <v>1461</v>
      </c>
      <c r="C1091">
        <f t="shared" ref="C1091:C1154" si="153">YEAR(B1091)</f>
        <v>2021</v>
      </c>
      <c r="D1091" s="2" t="s">
        <v>14</v>
      </c>
      <c r="E1091" s="3" t="s">
        <v>18</v>
      </c>
      <c r="F1091" t="str">
        <f t="shared" ref="F1091:F1154" si="154">LEFT(E1091,2)</f>
        <v>73</v>
      </c>
      <c r="G1091" s="2" t="s">
        <v>1462</v>
      </c>
      <c r="H1091" t="str">
        <f t="shared" ref="H1091:H1154" si="155">IFERROR(LEFT(G1091, FIND(" ",G1091)), "")</f>
        <v xml:space="preserve">SS </v>
      </c>
      <c r="I1091" t="str" cm="1">
        <f t="array" ref="I1091">IFERROR(INDEX(_xlfn.TEXTSPLIT(E1091," "),1), "")</f>
        <v>73231000</v>
      </c>
      <c r="J1091" t="s">
        <v>2854</v>
      </c>
      <c r="K1091" t="e" cm="1">
        <f t="array" ref="K1091">IF(ISERROR(SEARCH("QTY:", G1091)), IF(ISERROR(SEARCH("TOTAL ", G1091)), Raw [1]Data!N1091, TRIM(MID(G1091, SEARCH("TOTAL ", G1091)+6, SEARCH(" ", G1091&amp;" ", SEARCH("TOTAL ", G1091)+6) - SEARCH("TOTAL ", G1091) - 6))), TRIM(MID(G1091, SEARCH("QTY:", G1091)+4, SEARCH(" ", G1091, SEARCH("QTY:", G1091)+4) - SEARCH("QTY:", G1091) - 4)))</f>
        <v>#NAME?</v>
      </c>
      <c r="M1091" t="e">
        <f t="shared" ref="M1091:M1154" si="156">K1091</f>
        <v>#NAME?</v>
      </c>
      <c r="N1091">
        <f t="shared" ref="N1091:N1154" si="157">L1091</f>
        <v>0</v>
      </c>
      <c r="O1091" t="str" cm="1">
        <f t="array" ref="O1091">IF(ISERROR(SEARCH("USD ", G1091)), Raw [1]Data!S1091, TRIM(MID(G1091, SEARCH("USD ", G1091)+4, SEARCH(" ", G1091&amp;" ", SEARCH("USD ", G1091)+4) - SEARCH("USD ", G1091) - 4)))</f>
        <v>0.19</v>
      </c>
      <c r="P1091" t="e">
        <f t="shared" ref="P1091:P1154" si="158">O1091*M1091</f>
        <v>#NAME?</v>
      </c>
      <c r="Q1091" t="e" cm="1">
        <f t="array" ref="Q1091">Raw [1]Data!P1091</f>
        <v>#NAME?</v>
      </c>
      <c r="R1091" t="e" cm="1">
        <f t="array" ref="R1091">Raw [1]Data!Q1091</f>
        <v>#NAME?</v>
      </c>
      <c r="S1091" t="e" cm="1">
        <f t="array" ref="S1091">Raw [1]Data!T1091</f>
        <v>#NAME?</v>
      </c>
      <c r="T1091" t="e">
        <f t="shared" ref="T1091:T1154" si="159">S1091/M1091</f>
        <v>#NAME?</v>
      </c>
      <c r="U1091" t="e">
        <f t="shared" ref="U1091:U1154" si="160">IF(R1091&lt;&gt;0, (S1091/R1091)*100, 0)</f>
        <v>#NAME?</v>
      </c>
      <c r="V1091" t="str">
        <f t="shared" ref="V1091:V1154" si="161">IF(OR(E1091=73239990,E1091=73231000,E1091=73239390),"Steel","Other")</f>
        <v>Other</v>
      </c>
    </row>
    <row r="1092" spans="1:22">
      <c r="A1092" s="5" t="s">
        <v>12</v>
      </c>
      <c r="B1092" s="2" t="s">
        <v>1463</v>
      </c>
      <c r="C1092">
        <f t="shared" si="153"/>
        <v>2021</v>
      </c>
      <c r="D1092" s="2" t="s">
        <v>14</v>
      </c>
      <c r="E1092" s="3" t="s">
        <v>15</v>
      </c>
      <c r="F1092" t="str">
        <f t="shared" si="154"/>
        <v>73</v>
      </c>
      <c r="G1092" s="2" t="s">
        <v>1464</v>
      </c>
      <c r="H1092" t="str">
        <f t="shared" si="155"/>
        <v xml:space="preserve">STEEL </v>
      </c>
      <c r="I1092" t="str" cm="1">
        <f t="array" ref="I1092">IFERROR(INDEX(_xlfn.TEXTSPLIT(E1092," "),1), "")</f>
        <v>73239990</v>
      </c>
      <c r="J1092" t="s">
        <v>3000</v>
      </c>
      <c r="K1092" t="str" cm="1">
        <f t="array" ref="K1092">IF(ISERROR(SEARCH("QTY:", G1092)), IF(ISERROR(SEARCH("TOTAL ", G1092)), Raw [1]Data!N1092, TRIM(MID(G1092, SEARCH("TOTAL ", G1092)+6, SEARCH(" ", G1092&amp;" ", SEARCH("TOTAL ", G1092)+6) - SEARCH("TOTAL ", G1092) - 6))), TRIM(MID(G1092, SEARCH("QTY:", G1092)+4, SEARCH(" ", G1092, SEARCH("QTY:", G1092)+4) - SEARCH("QTY:", G1092) - 4)))</f>
        <v>29712</v>
      </c>
      <c r="M1092" t="str">
        <f t="shared" si="156"/>
        <v>29712</v>
      </c>
      <c r="N1092">
        <f t="shared" si="157"/>
        <v>0</v>
      </c>
      <c r="O1092" t="str" cm="1">
        <f t="array" ref="O1092">IF(ISERROR(SEARCH("USD ", G1092)), Raw [1]Data!S1092, TRIM(MID(G1092, SEARCH("USD ", G1092)+4, SEARCH(" ", G1092&amp;" ", SEARCH("USD ", G1092)+4) - SEARCH("USD ", G1092) - 4)))</f>
        <v>0.4984</v>
      </c>
      <c r="P1092">
        <f t="shared" si="158"/>
        <v>14808.460800000001</v>
      </c>
      <c r="Q1092" t="e" cm="1">
        <f t="array" ref="Q1092">Raw [1]Data!P1092</f>
        <v>#NAME?</v>
      </c>
      <c r="R1092" t="e" cm="1">
        <f t="array" ref="R1092">Raw [1]Data!Q1092</f>
        <v>#NAME?</v>
      </c>
      <c r="S1092" t="e" cm="1">
        <f t="array" ref="S1092">Raw [1]Data!T1092</f>
        <v>#NAME?</v>
      </c>
      <c r="T1092" t="e">
        <f t="shared" si="159"/>
        <v>#NAME?</v>
      </c>
      <c r="U1092" t="e">
        <f t="shared" si="160"/>
        <v>#NAME?</v>
      </c>
      <c r="V1092" t="str">
        <f t="shared" si="161"/>
        <v>Other</v>
      </c>
    </row>
    <row r="1093" spans="1:22">
      <c r="A1093" s="5" t="s">
        <v>12</v>
      </c>
      <c r="B1093" s="2" t="s">
        <v>1463</v>
      </c>
      <c r="C1093">
        <f t="shared" si="153"/>
        <v>2021</v>
      </c>
      <c r="D1093" s="2" t="s">
        <v>14</v>
      </c>
      <c r="E1093" s="3" t="s">
        <v>15</v>
      </c>
      <c r="F1093" t="str">
        <f t="shared" si="154"/>
        <v>73</v>
      </c>
      <c r="G1093" s="2" t="s">
        <v>1465</v>
      </c>
      <c r="H1093" t="str">
        <f t="shared" si="155"/>
        <v xml:space="preserve">NP-21 </v>
      </c>
      <c r="I1093" t="str" cm="1">
        <f t="array" ref="I1093">IFERROR(INDEX(_xlfn.TEXTSPLIT(E1093," "),1), "")</f>
        <v>73239990</v>
      </c>
      <c r="J1093" t="s">
        <v>2781</v>
      </c>
      <c r="K1093" t="e" cm="1">
        <f t="array" ref="K1093">IF(ISERROR(SEARCH("QTY:", G1093)), IF(ISERROR(SEARCH("TOTAL ", G1093)), Raw [1]Data!N1093, TRIM(MID(G1093, SEARCH("TOTAL ", G1093)+6, SEARCH(" ", G1093&amp;" ", SEARCH("TOTAL ", G1093)+6) - SEARCH("TOTAL ", G1093) - 6))), TRIM(MID(G1093, SEARCH("QTY:", G1093)+4, SEARCH(" ", G1093, SEARCH("QTY:", G1093)+4) - SEARCH("QTY:", G1093) - 4)))</f>
        <v>#NAME?</v>
      </c>
      <c r="M1093" t="e">
        <f t="shared" si="156"/>
        <v>#NAME?</v>
      </c>
      <c r="N1093">
        <f t="shared" si="157"/>
        <v>0</v>
      </c>
      <c r="O1093" t="str" cm="1">
        <f t="array" ref="O1093">IF(ISERROR(SEARCH("USD ", G1093)), Raw [1]Data!S1093, TRIM(MID(G1093, SEARCH("USD ", G1093)+4, SEARCH(" ", G1093&amp;" ", SEARCH("USD ", G1093)+4) - SEARCH("USD ", G1093) - 4)))</f>
        <v>1.110</v>
      </c>
      <c r="P1093" t="e">
        <f t="shared" si="158"/>
        <v>#NAME?</v>
      </c>
      <c r="Q1093" t="e" cm="1">
        <f t="array" ref="Q1093">Raw [1]Data!P1093</f>
        <v>#NAME?</v>
      </c>
      <c r="R1093" t="e" cm="1">
        <f t="array" ref="R1093">Raw [1]Data!Q1093</f>
        <v>#NAME?</v>
      </c>
      <c r="S1093" t="e" cm="1">
        <f t="array" ref="S1093">Raw [1]Data!T1093</f>
        <v>#NAME?</v>
      </c>
      <c r="T1093" t="e">
        <f t="shared" si="159"/>
        <v>#NAME?</v>
      </c>
      <c r="U1093" t="e">
        <f t="shared" si="160"/>
        <v>#NAME?</v>
      </c>
      <c r="V1093" t="str">
        <f t="shared" si="161"/>
        <v>Other</v>
      </c>
    </row>
    <row r="1094" spans="1:22">
      <c r="A1094" s="5" t="s">
        <v>12</v>
      </c>
      <c r="B1094" s="2" t="s">
        <v>1463</v>
      </c>
      <c r="C1094">
        <f t="shared" si="153"/>
        <v>2021</v>
      </c>
      <c r="D1094" s="2" t="s">
        <v>14</v>
      </c>
      <c r="E1094" s="3" t="s">
        <v>15</v>
      </c>
      <c r="F1094" t="str">
        <f t="shared" si="154"/>
        <v>73</v>
      </c>
      <c r="G1094" s="2" t="s">
        <v>1466</v>
      </c>
      <c r="H1094" t="str">
        <f t="shared" si="155"/>
        <v xml:space="preserve">STEEL </v>
      </c>
      <c r="I1094" t="str" cm="1">
        <f t="array" ref="I1094">IFERROR(INDEX(_xlfn.TEXTSPLIT(E1094," "),1), "")</f>
        <v>73239990</v>
      </c>
      <c r="J1094" t="s">
        <v>2835</v>
      </c>
      <c r="K1094" t="str" cm="1">
        <f t="array" ref="K1094">IF(ISERROR(SEARCH("QTY:", G1094)), IF(ISERROR(SEARCH("TOTAL ", G1094)), Raw [1]Data!N1094, TRIM(MID(G1094, SEARCH("TOTAL ", G1094)+6, SEARCH(" ", G1094&amp;" ", SEARCH("TOTAL ", G1094)+6) - SEARCH("TOTAL ", G1094) - 6))), TRIM(MID(G1094, SEARCH("QTY:", G1094)+4, SEARCH(" ", G1094, SEARCH("QTY:", G1094)+4) - SEARCH("QTY:", G1094) - 4)))</f>
        <v>19280</v>
      </c>
      <c r="M1094" t="str">
        <f t="shared" si="156"/>
        <v>19280</v>
      </c>
      <c r="N1094">
        <f t="shared" si="157"/>
        <v>0</v>
      </c>
      <c r="O1094" t="str" cm="1">
        <f t="array" ref="O1094">IF(ISERROR(SEARCH("USD ", G1094)), Raw [1]Data!S1094, TRIM(MID(G1094, SEARCH("USD ", G1094)+4, SEARCH(" ", G1094&amp;" ", SEARCH("USD ", G1094)+4) - SEARCH("USD ", G1094) - 4)))</f>
        <v>0.4548</v>
      </c>
      <c r="P1094">
        <f t="shared" si="158"/>
        <v>8768.5439999999999</v>
      </c>
      <c r="Q1094" t="e" cm="1">
        <f t="array" ref="Q1094">Raw [1]Data!P1094</f>
        <v>#NAME?</v>
      </c>
      <c r="R1094" t="e" cm="1">
        <f t="array" ref="R1094">Raw [1]Data!Q1094</f>
        <v>#NAME?</v>
      </c>
      <c r="S1094" t="e" cm="1">
        <f t="array" ref="S1094">Raw [1]Data!T1094</f>
        <v>#NAME?</v>
      </c>
      <c r="T1094" t="e">
        <f t="shared" si="159"/>
        <v>#NAME?</v>
      </c>
      <c r="U1094" t="e">
        <f t="shared" si="160"/>
        <v>#NAME?</v>
      </c>
      <c r="V1094" t="str">
        <f t="shared" si="161"/>
        <v>Other</v>
      </c>
    </row>
    <row r="1095" spans="1:22">
      <c r="A1095" s="5" t="s">
        <v>12</v>
      </c>
      <c r="B1095" s="2" t="s">
        <v>1463</v>
      </c>
      <c r="C1095">
        <f t="shared" si="153"/>
        <v>2021</v>
      </c>
      <c r="D1095" s="2" t="s">
        <v>14</v>
      </c>
      <c r="E1095" s="3" t="s">
        <v>15</v>
      </c>
      <c r="F1095" t="str">
        <f t="shared" si="154"/>
        <v>73</v>
      </c>
      <c r="G1095" s="2" t="s">
        <v>1467</v>
      </c>
      <c r="H1095" t="str">
        <f t="shared" si="155"/>
        <v xml:space="preserve">STEEL </v>
      </c>
      <c r="I1095" t="str" cm="1">
        <f t="array" ref="I1095">IFERROR(INDEX(_xlfn.TEXTSPLIT(E1095," "),1), "")</f>
        <v>73239990</v>
      </c>
      <c r="J1095" t="s">
        <v>2786</v>
      </c>
      <c r="K1095" t="str" cm="1">
        <f t="array" ref="K1095">IF(ISERROR(SEARCH("QTY:", G1095)), IF(ISERROR(SEARCH("TOTAL ", G1095)), Raw [1]Data!N1095, TRIM(MID(G1095, SEARCH("TOTAL ", G1095)+6, SEARCH(" ", G1095&amp;" ", SEARCH("TOTAL ", G1095)+6) - SEARCH("TOTAL ", G1095) - 6))), TRIM(MID(G1095, SEARCH("QTY:", G1095)+4, SEARCH(" ", G1095, SEARCH("QTY:", G1095)+4) - SEARCH("QTY:", G1095) - 4)))</f>
        <v>50400</v>
      </c>
      <c r="M1095" t="str">
        <f t="shared" si="156"/>
        <v>50400</v>
      </c>
      <c r="N1095">
        <f t="shared" si="157"/>
        <v>0</v>
      </c>
      <c r="O1095" t="str" cm="1">
        <f t="array" ref="O1095">IF(ISERROR(SEARCH("USD ", G1095)), Raw [1]Data!S1095, TRIM(MID(G1095, SEARCH("USD ", G1095)+4, SEARCH(" ", G1095&amp;" ", SEARCH("USD ", G1095)+4) - SEARCH("USD ", G1095) - 4)))</f>
        <v>0.3239</v>
      </c>
      <c r="P1095">
        <f t="shared" si="158"/>
        <v>16324.560000000001</v>
      </c>
      <c r="Q1095" t="e" cm="1">
        <f t="array" ref="Q1095">Raw [1]Data!P1095</f>
        <v>#NAME?</v>
      </c>
      <c r="R1095" t="e" cm="1">
        <f t="array" ref="R1095">Raw [1]Data!Q1095</f>
        <v>#NAME?</v>
      </c>
      <c r="S1095" t="e" cm="1">
        <f t="array" ref="S1095">Raw [1]Data!T1095</f>
        <v>#NAME?</v>
      </c>
      <c r="T1095" t="e">
        <f t="shared" si="159"/>
        <v>#NAME?</v>
      </c>
      <c r="U1095" t="e">
        <f t="shared" si="160"/>
        <v>#NAME?</v>
      </c>
      <c r="V1095" t="str">
        <f t="shared" si="161"/>
        <v>Other</v>
      </c>
    </row>
    <row r="1096" spans="1:22">
      <c r="A1096" s="5" t="s">
        <v>12</v>
      </c>
      <c r="B1096" s="2" t="s">
        <v>1463</v>
      </c>
      <c r="C1096">
        <f t="shared" si="153"/>
        <v>2021</v>
      </c>
      <c r="D1096" s="2" t="s">
        <v>14</v>
      </c>
      <c r="E1096" s="3" t="s">
        <v>15</v>
      </c>
      <c r="F1096" t="str">
        <f t="shared" si="154"/>
        <v>73</v>
      </c>
      <c r="G1096" s="2" t="s">
        <v>1468</v>
      </c>
      <c r="H1096" t="str">
        <f t="shared" si="155"/>
        <v xml:space="preserve">SL-01 </v>
      </c>
      <c r="I1096" t="str" cm="1">
        <f t="array" ref="I1096">IFERROR(INDEX(_xlfn.TEXTSPLIT(E1096," "),1), "")</f>
        <v>73239990</v>
      </c>
      <c r="J1096" t="s">
        <v>2835</v>
      </c>
      <c r="K1096" t="str" cm="1">
        <f t="array" ref="K1096">IF(ISERROR(SEARCH("QTY:", G1096)), IF(ISERROR(SEARCH("TOTAL ", G1096)), Raw [1]Data!N1096, TRIM(MID(G1096, SEARCH("TOTAL ", G1096)+6, SEARCH(" ", G1096&amp;" ", SEARCH("TOTAL ", G1096)+6) - SEARCH("TOTAL ", G1096) - 6))), TRIM(MID(G1096, SEARCH("QTY:", G1096)+4, SEARCH(" ", G1096, SEARCH("QTY:", G1096)+4) - SEARCH("QTY:", G1096) - 4)))</f>
        <v>24408</v>
      </c>
      <c r="M1096" t="str">
        <f t="shared" si="156"/>
        <v>24408</v>
      </c>
      <c r="N1096">
        <f t="shared" si="157"/>
        <v>0</v>
      </c>
      <c r="O1096" t="str" cm="1">
        <f t="array" ref="O1096">IF(ISERROR(SEARCH("USD ", G1096)), Raw [1]Data!S1096, TRIM(MID(G1096, SEARCH("USD ", G1096)+4, SEARCH(" ", G1096&amp;" ", SEARCH("USD ", G1096)+4) - SEARCH("USD ", G1096) - 4)))</f>
        <v>1.245</v>
      </c>
      <c r="P1096">
        <f t="shared" si="158"/>
        <v>30387.960000000003</v>
      </c>
      <c r="Q1096" t="e" cm="1">
        <f t="array" ref="Q1096">Raw [1]Data!P1096</f>
        <v>#NAME?</v>
      </c>
      <c r="R1096" t="e" cm="1">
        <f t="array" ref="R1096">Raw [1]Data!Q1096</f>
        <v>#NAME?</v>
      </c>
      <c r="S1096" t="e" cm="1">
        <f t="array" ref="S1096">Raw [1]Data!T1096</f>
        <v>#NAME?</v>
      </c>
      <c r="T1096" t="e">
        <f t="shared" si="159"/>
        <v>#NAME?</v>
      </c>
      <c r="U1096" t="e">
        <f t="shared" si="160"/>
        <v>#NAME?</v>
      </c>
      <c r="V1096" t="str">
        <f t="shared" si="161"/>
        <v>Other</v>
      </c>
    </row>
    <row r="1097" spans="1:22">
      <c r="A1097" s="5" t="s">
        <v>12</v>
      </c>
      <c r="B1097" s="2" t="s">
        <v>1463</v>
      </c>
      <c r="C1097">
        <f t="shared" si="153"/>
        <v>2021</v>
      </c>
      <c r="D1097" s="2" t="s">
        <v>14</v>
      </c>
      <c r="E1097" s="3" t="s">
        <v>15</v>
      </c>
      <c r="F1097" t="str">
        <f t="shared" si="154"/>
        <v>73</v>
      </c>
      <c r="G1097" s="2" t="s">
        <v>1469</v>
      </c>
      <c r="H1097" t="str">
        <f t="shared" si="155"/>
        <v xml:space="preserve">STEEL </v>
      </c>
      <c r="I1097" t="str" cm="1">
        <f t="array" ref="I1097">IFERROR(INDEX(_xlfn.TEXTSPLIT(E1097," "),1), "")</f>
        <v>73239990</v>
      </c>
      <c r="J1097" t="s">
        <v>3001</v>
      </c>
      <c r="K1097" t="str" cm="1">
        <f t="array" ref="K1097">IF(ISERROR(SEARCH("QTY:", G1097)), IF(ISERROR(SEARCH("TOTAL ", G1097)), Raw [1]Data!N1097, TRIM(MID(G1097, SEARCH("TOTAL ", G1097)+6, SEARCH(" ", G1097&amp;" ", SEARCH("TOTAL ", G1097)+6) - SEARCH("TOTAL ", G1097) - 6))), TRIM(MID(G1097, SEARCH("QTY:", G1097)+4, SEARCH(" ", G1097, SEARCH("QTY:", G1097)+4) - SEARCH("QTY:", G1097) - 4)))</f>
        <v>17136</v>
      </c>
      <c r="M1097" t="str">
        <f t="shared" si="156"/>
        <v>17136</v>
      </c>
      <c r="N1097">
        <f t="shared" si="157"/>
        <v>0</v>
      </c>
      <c r="O1097" t="str" cm="1">
        <f t="array" ref="O1097">IF(ISERROR(SEARCH("USD ", G1097)), Raw [1]Data!S1097, TRIM(MID(G1097, SEARCH("USD ", G1097)+4, SEARCH(" ", G1097&amp;" ", SEARCH("USD ", G1097)+4) - SEARCH("USD ", G1097) - 4)))</f>
        <v>0.4984</v>
      </c>
      <c r="P1097">
        <f t="shared" si="158"/>
        <v>8540.5823999999993</v>
      </c>
      <c r="Q1097" t="e" cm="1">
        <f t="array" ref="Q1097">Raw [1]Data!P1097</f>
        <v>#NAME?</v>
      </c>
      <c r="R1097" t="e" cm="1">
        <f t="array" ref="R1097">Raw [1]Data!Q1097</f>
        <v>#NAME?</v>
      </c>
      <c r="S1097" t="e" cm="1">
        <f t="array" ref="S1097">Raw [1]Data!T1097</f>
        <v>#NAME?</v>
      </c>
      <c r="T1097" t="e">
        <f t="shared" si="159"/>
        <v>#NAME?</v>
      </c>
      <c r="U1097" t="e">
        <f t="shared" si="160"/>
        <v>#NAME?</v>
      </c>
      <c r="V1097" t="str">
        <f t="shared" si="161"/>
        <v>Other</v>
      </c>
    </row>
    <row r="1098" spans="1:22">
      <c r="A1098" s="5" t="s">
        <v>12</v>
      </c>
      <c r="B1098" s="2" t="s">
        <v>1463</v>
      </c>
      <c r="C1098">
        <f t="shared" si="153"/>
        <v>2021</v>
      </c>
      <c r="D1098" s="2" t="s">
        <v>14</v>
      </c>
      <c r="E1098" s="3" t="s">
        <v>15</v>
      </c>
      <c r="F1098" t="str">
        <f t="shared" si="154"/>
        <v>73</v>
      </c>
      <c r="G1098" s="2" t="s">
        <v>1470</v>
      </c>
      <c r="H1098" t="str">
        <f t="shared" si="155"/>
        <v xml:space="preserve">STEEL </v>
      </c>
      <c r="I1098" t="str" cm="1">
        <f t="array" ref="I1098">IFERROR(INDEX(_xlfn.TEXTSPLIT(E1098," "),1), "")</f>
        <v>73239990</v>
      </c>
      <c r="J1098" t="s">
        <v>2835</v>
      </c>
      <c r="K1098" t="str" cm="1">
        <f t="array" ref="K1098">IF(ISERROR(SEARCH("QTY:", G1098)), IF(ISERROR(SEARCH("TOTAL ", G1098)), Raw [1]Data!N1098, TRIM(MID(G1098, SEARCH("TOTAL ", G1098)+6, SEARCH(" ", G1098&amp;" ", SEARCH("TOTAL ", G1098)+6) - SEARCH("TOTAL ", G1098) - 6))), TRIM(MID(G1098, SEARCH("QTY:", G1098)+4, SEARCH(" ", G1098, SEARCH("QTY:", G1098)+4) - SEARCH("QTY:", G1098) - 4)))</f>
        <v>15600</v>
      </c>
      <c r="M1098" t="str">
        <f t="shared" si="156"/>
        <v>15600</v>
      </c>
      <c r="N1098">
        <f t="shared" si="157"/>
        <v>0</v>
      </c>
      <c r="O1098" t="str" cm="1">
        <f t="array" ref="O1098">IF(ISERROR(SEARCH("USD ", G1098)), Raw [1]Data!S1098, TRIM(MID(G1098, SEARCH("USD ", G1098)+4, SEARCH(" ", G1098&amp;" ", SEARCH("USD ", G1098)+4) - SEARCH("USD ", G1098) - 4)))</f>
        <v>1.2071</v>
      </c>
      <c r="P1098">
        <f t="shared" si="158"/>
        <v>18830.760000000002</v>
      </c>
      <c r="Q1098" t="e" cm="1">
        <f t="array" ref="Q1098">Raw [1]Data!P1098</f>
        <v>#NAME?</v>
      </c>
      <c r="R1098" t="e" cm="1">
        <f t="array" ref="R1098">Raw [1]Data!Q1098</f>
        <v>#NAME?</v>
      </c>
      <c r="S1098" t="e" cm="1">
        <f t="array" ref="S1098">Raw [1]Data!T1098</f>
        <v>#NAME?</v>
      </c>
      <c r="T1098" t="e">
        <f t="shared" si="159"/>
        <v>#NAME?</v>
      </c>
      <c r="U1098" t="e">
        <f t="shared" si="160"/>
        <v>#NAME?</v>
      </c>
      <c r="V1098" t="str">
        <f t="shared" si="161"/>
        <v>Other</v>
      </c>
    </row>
    <row r="1099" spans="1:22">
      <c r="A1099" s="5" t="s">
        <v>12</v>
      </c>
      <c r="B1099" s="2" t="s">
        <v>1463</v>
      </c>
      <c r="C1099">
        <f t="shared" si="153"/>
        <v>2021</v>
      </c>
      <c r="D1099" s="2" t="s">
        <v>14</v>
      </c>
      <c r="E1099" s="3" t="s">
        <v>15</v>
      </c>
      <c r="F1099" t="str">
        <f t="shared" si="154"/>
        <v>73</v>
      </c>
      <c r="G1099" s="2" t="s">
        <v>1471</v>
      </c>
      <c r="H1099" t="str">
        <f t="shared" si="155"/>
        <v xml:space="preserve">STEEL </v>
      </c>
      <c r="I1099" t="str" cm="1">
        <f t="array" ref="I1099">IFERROR(INDEX(_xlfn.TEXTSPLIT(E1099," "),1), "")</f>
        <v>73239990</v>
      </c>
      <c r="J1099" t="s">
        <v>3002</v>
      </c>
      <c r="K1099" t="str" cm="1">
        <f t="array" ref="K1099">IF(ISERROR(SEARCH("QTY:", G1099)), IF(ISERROR(SEARCH("TOTAL ", G1099)), Raw [1]Data!N1099, TRIM(MID(G1099, SEARCH("TOTAL ", G1099)+6, SEARCH(" ", G1099&amp;" ", SEARCH("TOTAL ", G1099)+6) - SEARCH("TOTAL ", G1099) - 6))), TRIM(MID(G1099, SEARCH("QTY:", G1099)+4, SEARCH(" ", G1099, SEARCH("QTY:", G1099)+4) - SEARCH("QTY:", G1099) - 4)))</f>
        <v>63600</v>
      </c>
      <c r="M1099" t="str">
        <f t="shared" si="156"/>
        <v>63600</v>
      </c>
      <c r="N1099">
        <f t="shared" si="157"/>
        <v>0</v>
      </c>
      <c r="O1099" t="str" cm="1">
        <f t="array" ref="O1099">IF(ISERROR(SEARCH("USD ", G1099)), Raw [1]Data!S1099, TRIM(MID(G1099, SEARCH("USD ", G1099)+4, SEARCH(" ", G1099&amp;" ", SEARCH("USD ", G1099)+4) - SEARCH("USD ", G1099) - 4)))</f>
        <v>0.4563</v>
      </c>
      <c r="P1099">
        <f t="shared" si="158"/>
        <v>29020.68</v>
      </c>
      <c r="Q1099" t="e" cm="1">
        <f t="array" ref="Q1099">Raw [1]Data!P1099</f>
        <v>#NAME?</v>
      </c>
      <c r="R1099" t="e" cm="1">
        <f t="array" ref="R1099">Raw [1]Data!Q1099</f>
        <v>#NAME?</v>
      </c>
      <c r="S1099" t="e" cm="1">
        <f t="array" ref="S1099">Raw [1]Data!T1099</f>
        <v>#NAME?</v>
      </c>
      <c r="T1099" t="e">
        <f t="shared" si="159"/>
        <v>#NAME?</v>
      </c>
      <c r="U1099" t="e">
        <f t="shared" si="160"/>
        <v>#NAME?</v>
      </c>
      <c r="V1099" t="str">
        <f t="shared" si="161"/>
        <v>Other</v>
      </c>
    </row>
    <row r="1100" spans="1:22">
      <c r="A1100" s="5" t="s">
        <v>12</v>
      </c>
      <c r="B1100" s="2" t="s">
        <v>1463</v>
      </c>
      <c r="C1100">
        <f t="shared" si="153"/>
        <v>2021</v>
      </c>
      <c r="D1100" s="2" t="s">
        <v>14</v>
      </c>
      <c r="E1100" s="3" t="s">
        <v>15</v>
      </c>
      <c r="F1100" t="str">
        <f t="shared" si="154"/>
        <v>73</v>
      </c>
      <c r="G1100" s="2" t="s">
        <v>1472</v>
      </c>
      <c r="H1100" t="str">
        <f t="shared" si="155"/>
        <v xml:space="preserve">KWP-600B </v>
      </c>
      <c r="I1100" t="str" cm="1">
        <f t="array" ref="I1100">IFERROR(INDEX(_xlfn.TEXTSPLIT(E1100," "),1), "")</f>
        <v>73239990</v>
      </c>
      <c r="J1100" t="s">
        <v>2779</v>
      </c>
      <c r="K1100" t="str" cm="1">
        <f t="array" ref="K1100">IF(ISERROR(SEARCH("QTY:", G1100)), IF(ISERROR(SEARCH("TOTAL ", G1100)), Raw [1]Data!N1100, TRIM(MID(G1100, SEARCH("TOTAL ", G1100)+6, SEARCH(" ", G1100&amp;" ", SEARCH("TOTAL ", G1100)+6) - SEARCH("TOTAL ", G1100) - 6))), TRIM(MID(G1100, SEARCH("QTY:", G1100)+4, SEARCH(" ", G1100, SEARCH("QTY:", G1100)+4) - SEARCH("QTY:", G1100) - 4)))</f>
        <v/>
      </c>
      <c r="M1100" t="str">
        <f t="shared" si="156"/>
        <v/>
      </c>
      <c r="N1100">
        <f t="shared" si="157"/>
        <v>0</v>
      </c>
      <c r="O1100" t="str" cm="1">
        <f t="array" ref="O1100">IF(ISERROR(SEARCH("USD ", G1100)), Raw [1]Data!S1100, TRIM(MID(G1100, SEARCH("USD ", G1100)+4, SEARCH(" ", G1100&amp;" ", SEARCH("USD ", G1100)+4) - SEARCH("USD ", G1100) - 4)))</f>
        <v>1.25</v>
      </c>
      <c r="P1100" t="e">
        <f t="shared" si="158"/>
        <v>#VALUE!</v>
      </c>
      <c r="Q1100" t="e" cm="1">
        <f t="array" ref="Q1100">Raw [1]Data!P1100</f>
        <v>#NAME?</v>
      </c>
      <c r="R1100" t="e" cm="1">
        <f t="array" ref="R1100">Raw [1]Data!Q1100</f>
        <v>#NAME?</v>
      </c>
      <c r="S1100" t="e" cm="1">
        <f t="array" ref="S1100">Raw [1]Data!T1100</f>
        <v>#NAME?</v>
      </c>
      <c r="T1100" t="e">
        <f t="shared" si="159"/>
        <v>#NAME?</v>
      </c>
      <c r="U1100" t="e">
        <f t="shared" si="160"/>
        <v>#NAME?</v>
      </c>
      <c r="V1100" t="str">
        <f t="shared" si="161"/>
        <v>Other</v>
      </c>
    </row>
    <row r="1101" spans="1:22">
      <c r="A1101" s="5" t="s">
        <v>12</v>
      </c>
      <c r="B1101" s="2" t="s">
        <v>1463</v>
      </c>
      <c r="C1101">
        <f t="shared" si="153"/>
        <v>2021</v>
      </c>
      <c r="D1101" s="2" t="s">
        <v>14</v>
      </c>
      <c r="E1101" s="3" t="s">
        <v>15</v>
      </c>
      <c r="F1101" t="str">
        <f t="shared" si="154"/>
        <v>73</v>
      </c>
      <c r="G1101" s="2" t="s">
        <v>1467</v>
      </c>
      <c r="H1101" t="str">
        <f t="shared" si="155"/>
        <v xml:space="preserve">STEEL </v>
      </c>
      <c r="I1101" t="str" cm="1">
        <f t="array" ref="I1101">IFERROR(INDEX(_xlfn.TEXTSPLIT(E1101," "),1), "")</f>
        <v>73239990</v>
      </c>
      <c r="J1101" t="s">
        <v>2786</v>
      </c>
      <c r="K1101" t="str" cm="1">
        <f t="array" ref="K1101">IF(ISERROR(SEARCH("QTY:", G1101)), IF(ISERROR(SEARCH("TOTAL ", G1101)), Raw [1]Data!N1101, TRIM(MID(G1101, SEARCH("TOTAL ", G1101)+6, SEARCH(" ", G1101&amp;" ", SEARCH("TOTAL ", G1101)+6) - SEARCH("TOTAL ", G1101) - 6))), TRIM(MID(G1101, SEARCH("QTY:", G1101)+4, SEARCH(" ", G1101, SEARCH("QTY:", G1101)+4) - SEARCH("QTY:", G1101) - 4)))</f>
        <v>50400</v>
      </c>
      <c r="M1101" t="str">
        <f t="shared" si="156"/>
        <v>50400</v>
      </c>
      <c r="N1101">
        <f t="shared" si="157"/>
        <v>0</v>
      </c>
      <c r="O1101" t="str" cm="1">
        <f t="array" ref="O1101">IF(ISERROR(SEARCH("USD ", G1101)), Raw [1]Data!S1101, TRIM(MID(G1101, SEARCH("USD ", G1101)+4, SEARCH(" ", G1101&amp;" ", SEARCH("USD ", G1101)+4) - SEARCH("USD ", G1101) - 4)))</f>
        <v>0.3239</v>
      </c>
      <c r="P1101">
        <f t="shared" si="158"/>
        <v>16324.560000000001</v>
      </c>
      <c r="Q1101" t="e" cm="1">
        <f t="array" ref="Q1101">Raw [1]Data!P1101</f>
        <v>#NAME?</v>
      </c>
      <c r="R1101" t="e" cm="1">
        <f t="array" ref="R1101">Raw [1]Data!Q1101</f>
        <v>#NAME?</v>
      </c>
      <c r="S1101" t="e" cm="1">
        <f t="array" ref="S1101">Raw [1]Data!T1101</f>
        <v>#NAME?</v>
      </c>
      <c r="T1101" t="e">
        <f t="shared" si="159"/>
        <v>#NAME?</v>
      </c>
      <c r="U1101" t="e">
        <f t="shared" si="160"/>
        <v>#NAME?</v>
      </c>
      <c r="V1101" t="str">
        <f t="shared" si="161"/>
        <v>Other</v>
      </c>
    </row>
    <row r="1102" spans="1:22">
      <c r="A1102" s="5" t="s">
        <v>12</v>
      </c>
      <c r="B1102" s="2" t="s">
        <v>1463</v>
      </c>
      <c r="C1102">
        <f t="shared" si="153"/>
        <v>2021</v>
      </c>
      <c r="D1102" s="2" t="s">
        <v>14</v>
      </c>
      <c r="E1102" s="3" t="s">
        <v>15</v>
      </c>
      <c r="F1102" t="str">
        <f t="shared" si="154"/>
        <v>73</v>
      </c>
      <c r="G1102" s="2" t="s">
        <v>1473</v>
      </c>
      <c r="H1102" t="str">
        <f t="shared" si="155"/>
        <v xml:space="preserve">SB-01 </v>
      </c>
      <c r="I1102" t="str" cm="1">
        <f t="array" ref="I1102">IFERROR(INDEX(_xlfn.TEXTSPLIT(E1102," "),1), "")</f>
        <v>73239990</v>
      </c>
      <c r="J1102" t="s">
        <v>3003</v>
      </c>
      <c r="K1102" t="str" cm="1">
        <f t="array" ref="K1102">IF(ISERROR(SEARCH("QTY:", G1102)), IF(ISERROR(SEARCH("TOTAL ", G1102)), Raw [1]Data!N1102, TRIM(MID(G1102, SEARCH("TOTAL ", G1102)+6, SEARCH(" ", G1102&amp;" ", SEARCH("TOTAL ", G1102)+6) - SEARCH("TOTAL ", G1102) - 6))), TRIM(MID(G1102, SEARCH("QTY:", G1102)+4, SEARCH(" ", G1102, SEARCH("QTY:", G1102)+4) - SEARCH("QTY:", G1102) - 4)))</f>
        <v>9072</v>
      </c>
      <c r="M1102" t="str">
        <f t="shared" si="156"/>
        <v>9072</v>
      </c>
      <c r="N1102">
        <f t="shared" si="157"/>
        <v>0</v>
      </c>
      <c r="O1102" t="str" cm="1">
        <f t="array" ref="O1102">IF(ISERROR(SEARCH("USD ", G1102)), Raw [1]Data!S1102, TRIM(MID(G1102, SEARCH("USD ", G1102)+4, SEARCH(" ", G1102&amp;" ", SEARCH("USD ", G1102)+4) - SEARCH("USD ", G1102) - 4)))</f>
        <v>1.150</v>
      </c>
      <c r="P1102">
        <f t="shared" si="158"/>
        <v>10432.799999999999</v>
      </c>
      <c r="Q1102" t="e" cm="1">
        <f t="array" ref="Q1102">Raw [1]Data!P1102</f>
        <v>#NAME?</v>
      </c>
      <c r="R1102" t="e" cm="1">
        <f t="array" ref="R1102">Raw [1]Data!Q1102</f>
        <v>#NAME?</v>
      </c>
      <c r="S1102" t="e" cm="1">
        <f t="array" ref="S1102">Raw [1]Data!T1102</f>
        <v>#NAME?</v>
      </c>
      <c r="T1102" t="e">
        <f t="shared" si="159"/>
        <v>#NAME?</v>
      </c>
      <c r="U1102" t="e">
        <f t="shared" si="160"/>
        <v>#NAME?</v>
      </c>
      <c r="V1102" t="str">
        <f t="shared" si="161"/>
        <v>Other</v>
      </c>
    </row>
    <row r="1103" spans="1:22">
      <c r="A1103" s="5" t="s">
        <v>12</v>
      </c>
      <c r="B1103" s="2" t="s">
        <v>1463</v>
      </c>
      <c r="C1103">
        <f t="shared" si="153"/>
        <v>2021</v>
      </c>
      <c r="D1103" s="2" t="s">
        <v>14</v>
      </c>
      <c r="E1103" s="3" t="s">
        <v>15</v>
      </c>
      <c r="F1103" t="str">
        <f t="shared" si="154"/>
        <v>73</v>
      </c>
      <c r="G1103" s="2" t="s">
        <v>1474</v>
      </c>
      <c r="H1103" t="str">
        <f t="shared" si="155"/>
        <v xml:space="preserve">STEEL </v>
      </c>
      <c r="I1103" t="str" cm="1">
        <f t="array" ref="I1103">IFERROR(INDEX(_xlfn.TEXTSPLIT(E1103," "),1), "")</f>
        <v>73239990</v>
      </c>
      <c r="J1103" t="s">
        <v>3004</v>
      </c>
      <c r="K1103" t="str" cm="1">
        <f t="array" ref="K1103">IF(ISERROR(SEARCH("QTY:", G1103)), IF(ISERROR(SEARCH("TOTAL ", G1103)), Raw [1]Data!N1103, TRIM(MID(G1103, SEARCH("TOTAL ", G1103)+6, SEARCH(" ", G1103&amp;" ", SEARCH("TOTAL ", G1103)+6) - SEARCH("TOTAL ", G1103) - 6))), TRIM(MID(G1103, SEARCH("QTY:", G1103)+4, SEARCH(" ", G1103, SEARCH("QTY:", G1103)+4) - SEARCH("QTY:", G1103) - 4)))</f>
        <v>156000</v>
      </c>
      <c r="M1103" t="str">
        <f t="shared" si="156"/>
        <v>156000</v>
      </c>
      <c r="N1103">
        <f t="shared" si="157"/>
        <v>0</v>
      </c>
      <c r="O1103" t="str" cm="1">
        <f t="array" ref="O1103">IF(ISERROR(SEARCH("USD ", G1103)), Raw [1]Data!S1103, TRIM(MID(G1103, SEARCH("USD ", G1103)+4, SEARCH(" ", G1103&amp;" ", SEARCH("USD ", G1103)+4) - SEARCH("USD ", G1103) - 4)))</f>
        <v>0.4672</v>
      </c>
      <c r="P1103">
        <f t="shared" si="158"/>
        <v>72883.199999999997</v>
      </c>
      <c r="Q1103" t="e" cm="1">
        <f t="array" ref="Q1103">Raw [1]Data!P1103</f>
        <v>#NAME?</v>
      </c>
      <c r="R1103" t="e" cm="1">
        <f t="array" ref="R1103">Raw [1]Data!Q1103</f>
        <v>#NAME?</v>
      </c>
      <c r="S1103" t="e" cm="1">
        <f t="array" ref="S1103">Raw [1]Data!T1103</f>
        <v>#NAME?</v>
      </c>
      <c r="T1103" t="e">
        <f t="shared" si="159"/>
        <v>#NAME?</v>
      </c>
      <c r="U1103" t="e">
        <f t="shared" si="160"/>
        <v>#NAME?</v>
      </c>
      <c r="V1103" t="str">
        <f t="shared" si="161"/>
        <v>Other</v>
      </c>
    </row>
    <row r="1104" spans="1:22">
      <c r="A1104" s="5" t="s">
        <v>12</v>
      </c>
      <c r="B1104" s="2" t="s">
        <v>1463</v>
      </c>
      <c r="C1104">
        <f t="shared" si="153"/>
        <v>2021</v>
      </c>
      <c r="D1104" s="2" t="s">
        <v>14</v>
      </c>
      <c r="E1104" s="3" t="s">
        <v>15</v>
      </c>
      <c r="F1104" t="str">
        <f t="shared" si="154"/>
        <v>73</v>
      </c>
      <c r="G1104" s="2" t="s">
        <v>1475</v>
      </c>
      <c r="H1104" t="str">
        <f t="shared" si="155"/>
        <v xml:space="preserve">STEEL </v>
      </c>
      <c r="I1104" t="str" cm="1">
        <f t="array" ref="I1104">IFERROR(INDEX(_xlfn.TEXTSPLIT(E1104," "),1), "")</f>
        <v>73239990</v>
      </c>
      <c r="J1104" t="s">
        <v>2835</v>
      </c>
      <c r="K1104" t="str" cm="1">
        <f t="array" ref="K1104">IF(ISERROR(SEARCH("QTY:", G1104)), IF(ISERROR(SEARCH("TOTAL ", G1104)), Raw [1]Data!N1104, TRIM(MID(G1104, SEARCH("TOTAL ", G1104)+6, SEARCH(" ", G1104&amp;" ", SEARCH("TOTAL ", G1104)+6) - SEARCH("TOTAL ", G1104) - 6))), TRIM(MID(G1104, SEARCH("QTY:", G1104)+4, SEARCH(" ", G1104, SEARCH("QTY:", G1104)+4) - SEARCH("QTY:", G1104) - 4)))</f>
        <v>69200</v>
      </c>
      <c r="M1104" t="str">
        <f t="shared" si="156"/>
        <v>69200</v>
      </c>
      <c r="N1104">
        <f t="shared" si="157"/>
        <v>0</v>
      </c>
      <c r="O1104" t="str" cm="1">
        <f t="array" ref="O1104">IF(ISERROR(SEARCH("USD ", G1104)), Raw [1]Data!S1104, TRIM(MID(G1104, SEARCH("USD ", G1104)+4, SEARCH(" ", G1104&amp;" ", SEARCH("USD ", G1104)+4) - SEARCH("USD ", G1104) - 4)))</f>
        <v>0.4548</v>
      </c>
      <c r="P1104">
        <f t="shared" si="158"/>
        <v>31472.16</v>
      </c>
      <c r="Q1104" t="e" cm="1">
        <f t="array" ref="Q1104">Raw [1]Data!P1104</f>
        <v>#NAME?</v>
      </c>
      <c r="R1104" t="e" cm="1">
        <f t="array" ref="R1104">Raw [1]Data!Q1104</f>
        <v>#NAME?</v>
      </c>
      <c r="S1104" t="e" cm="1">
        <f t="array" ref="S1104">Raw [1]Data!T1104</f>
        <v>#NAME?</v>
      </c>
      <c r="T1104" t="e">
        <f t="shared" si="159"/>
        <v>#NAME?</v>
      </c>
      <c r="U1104" t="e">
        <f t="shared" si="160"/>
        <v>#NAME?</v>
      </c>
      <c r="V1104" t="str">
        <f t="shared" si="161"/>
        <v>Other</v>
      </c>
    </row>
    <row r="1105" spans="1:22">
      <c r="A1105" s="5" t="s">
        <v>12</v>
      </c>
      <c r="B1105" s="2" t="s">
        <v>1463</v>
      </c>
      <c r="C1105">
        <f t="shared" si="153"/>
        <v>2021</v>
      </c>
      <c r="D1105" s="2" t="s">
        <v>14</v>
      </c>
      <c r="E1105" s="3" t="s">
        <v>15</v>
      </c>
      <c r="F1105" t="str">
        <f t="shared" si="154"/>
        <v>73</v>
      </c>
      <c r="G1105" s="2" t="s">
        <v>1476</v>
      </c>
      <c r="H1105" t="str">
        <f t="shared" si="155"/>
        <v xml:space="preserve">STEEL </v>
      </c>
      <c r="I1105" t="str" cm="1">
        <f t="array" ref="I1105">IFERROR(INDEX(_xlfn.TEXTSPLIT(E1105," "),1), "")</f>
        <v>73239990</v>
      </c>
      <c r="J1105" t="s">
        <v>2835</v>
      </c>
      <c r="K1105" t="str" cm="1">
        <f t="array" ref="K1105">IF(ISERROR(SEARCH("QTY:", G1105)), IF(ISERROR(SEARCH("TOTAL ", G1105)), Raw [1]Data!N1105, TRIM(MID(G1105, SEARCH("TOTAL ", G1105)+6, SEARCH(" ", G1105&amp;" ", SEARCH("TOTAL ", G1105)+6) - SEARCH("TOTAL ", G1105) - 6))), TRIM(MID(G1105, SEARCH("QTY:", G1105)+4, SEARCH(" ", G1105, SEARCH("QTY:", G1105)+4) - SEARCH("QTY:", G1105) - 4)))</f>
        <v>26400</v>
      </c>
      <c r="M1105" t="str">
        <f t="shared" si="156"/>
        <v>26400</v>
      </c>
      <c r="N1105">
        <f t="shared" si="157"/>
        <v>0</v>
      </c>
      <c r="O1105" t="str" cm="1">
        <f t="array" ref="O1105">IF(ISERROR(SEARCH("USD ", G1105)), Raw [1]Data!S1105, TRIM(MID(G1105, SEARCH("USD ", G1105)+4, SEARCH(" ", G1105&amp;" ", SEARCH("USD ", G1105)+4) - SEARCH("USD ", G1105) - 4)))</f>
        <v>1.2071</v>
      </c>
      <c r="P1105">
        <f t="shared" si="158"/>
        <v>31867.440000000002</v>
      </c>
      <c r="Q1105" t="e" cm="1">
        <f t="array" ref="Q1105">Raw [1]Data!P1105</f>
        <v>#NAME?</v>
      </c>
      <c r="R1105" t="e" cm="1">
        <f t="array" ref="R1105">Raw [1]Data!Q1105</f>
        <v>#NAME?</v>
      </c>
      <c r="S1105" t="e" cm="1">
        <f t="array" ref="S1105">Raw [1]Data!T1105</f>
        <v>#NAME?</v>
      </c>
      <c r="T1105" t="e">
        <f t="shared" si="159"/>
        <v>#NAME?</v>
      </c>
      <c r="U1105" t="e">
        <f t="shared" si="160"/>
        <v>#NAME?</v>
      </c>
      <c r="V1105" t="str">
        <f t="shared" si="161"/>
        <v>Other</v>
      </c>
    </row>
    <row r="1106" spans="1:22">
      <c r="A1106" s="5" t="s">
        <v>12</v>
      </c>
      <c r="B1106" s="2" t="s">
        <v>1477</v>
      </c>
      <c r="C1106">
        <f t="shared" si="153"/>
        <v>2021</v>
      </c>
      <c r="D1106" s="2" t="s">
        <v>14</v>
      </c>
      <c r="E1106" s="3" t="s">
        <v>15</v>
      </c>
      <c r="F1106" t="str">
        <f t="shared" si="154"/>
        <v>73</v>
      </c>
      <c r="G1106" s="2" t="s">
        <v>1478</v>
      </c>
      <c r="H1106" t="str">
        <f t="shared" si="155"/>
        <v xml:space="preserve">KWP-1000B </v>
      </c>
      <c r="I1106" t="str" cm="1">
        <f t="array" ref="I1106">IFERROR(INDEX(_xlfn.TEXTSPLIT(E1106," "),1), "")</f>
        <v>73239990</v>
      </c>
      <c r="J1106" t="s">
        <v>2779</v>
      </c>
      <c r="K1106" t="str" cm="1">
        <f t="array" ref="K1106">IF(ISERROR(SEARCH("QTY:", G1106)), IF(ISERROR(SEARCH("TOTAL ", G1106)), Raw [1]Data!N1106, TRIM(MID(G1106, SEARCH("TOTAL ", G1106)+6, SEARCH(" ", G1106&amp;" ", SEARCH("TOTAL ", G1106)+6) - SEARCH("TOTAL ", G1106) - 6))), TRIM(MID(G1106, SEARCH("QTY:", G1106)+4, SEARCH(" ", G1106, SEARCH("QTY:", G1106)+4) - SEARCH("QTY:", G1106) - 4)))</f>
        <v/>
      </c>
      <c r="M1106" t="str">
        <f t="shared" si="156"/>
        <v/>
      </c>
      <c r="N1106">
        <f t="shared" si="157"/>
        <v>0</v>
      </c>
      <c r="O1106" t="str" cm="1">
        <f t="array" ref="O1106">IF(ISERROR(SEARCH("USD ", G1106)), Raw [1]Data!S1106, TRIM(MID(G1106, SEARCH("USD ", G1106)+4, SEARCH(" ", G1106&amp;" ", SEARCH("USD ", G1106)+4) - SEARCH("USD ", G1106) - 4)))</f>
        <v>1.42</v>
      </c>
      <c r="P1106" t="e">
        <f t="shared" si="158"/>
        <v>#VALUE!</v>
      </c>
      <c r="Q1106" t="e" cm="1">
        <f t="array" ref="Q1106">Raw [1]Data!P1106</f>
        <v>#NAME?</v>
      </c>
      <c r="R1106" t="e" cm="1">
        <f t="array" ref="R1106">Raw [1]Data!Q1106</f>
        <v>#NAME?</v>
      </c>
      <c r="S1106" t="e" cm="1">
        <f t="array" ref="S1106">Raw [1]Data!T1106</f>
        <v>#NAME?</v>
      </c>
      <c r="T1106" t="e">
        <f t="shared" si="159"/>
        <v>#NAME?</v>
      </c>
      <c r="U1106" t="e">
        <f t="shared" si="160"/>
        <v>#NAME?</v>
      </c>
      <c r="V1106" t="str">
        <f t="shared" si="161"/>
        <v>Other</v>
      </c>
    </row>
    <row r="1107" spans="1:22">
      <c r="A1107" s="5" t="s">
        <v>12</v>
      </c>
      <c r="B1107" s="2" t="s">
        <v>1479</v>
      </c>
      <c r="C1107">
        <f t="shared" si="153"/>
        <v>2021</v>
      </c>
      <c r="D1107" s="2" t="s">
        <v>14</v>
      </c>
      <c r="E1107" s="3" t="s">
        <v>18</v>
      </c>
      <c r="F1107" t="str">
        <f t="shared" si="154"/>
        <v>73</v>
      </c>
      <c r="G1107" s="2" t="s">
        <v>1336</v>
      </c>
      <c r="H1107" t="str">
        <f t="shared" si="155"/>
        <v xml:space="preserve">STEEL </v>
      </c>
      <c r="I1107" t="str" cm="1">
        <f t="array" ref="I1107">IFERROR(INDEX(_xlfn.TEXTSPLIT(E1107," "),1), "")</f>
        <v>73231000</v>
      </c>
      <c r="J1107" t="s">
        <v>2781</v>
      </c>
      <c r="K1107" t="e" cm="1">
        <f t="array" ref="K1107">IF(ISERROR(SEARCH("QTY:", G1107)), IF(ISERROR(SEARCH("TOTAL ", G1107)), Raw [1]Data!N1107, TRIM(MID(G1107, SEARCH("TOTAL ", G1107)+6, SEARCH(" ", G1107&amp;" ", SEARCH("TOTAL ", G1107)+6) - SEARCH("TOTAL ", G1107) - 6))), TRIM(MID(G1107, SEARCH("QTY:", G1107)+4, SEARCH(" ", G1107, SEARCH("QTY:", G1107)+4) - SEARCH("QTY:", G1107) - 4)))</f>
        <v>#NAME?</v>
      </c>
      <c r="M1107" t="e">
        <f t="shared" si="156"/>
        <v>#NAME?</v>
      </c>
      <c r="N1107">
        <f t="shared" si="157"/>
        <v>0</v>
      </c>
      <c r="O1107" t="str" cm="1">
        <f t="array" ref="O1107">IF(ISERROR(SEARCH("USD ", G1107)), Raw [1]Data!S1107, TRIM(MID(G1107, SEARCH("USD ", G1107)+4, SEARCH(" ", G1107&amp;" ", SEARCH("USD ", G1107)+4) - SEARCH("USD ", G1107) - 4)))</f>
        <v>0.275</v>
      </c>
      <c r="P1107" t="e">
        <f t="shared" si="158"/>
        <v>#NAME?</v>
      </c>
      <c r="Q1107" t="e" cm="1">
        <f t="array" ref="Q1107">Raw [1]Data!P1107</f>
        <v>#NAME?</v>
      </c>
      <c r="R1107" t="e" cm="1">
        <f t="array" ref="R1107">Raw [1]Data!Q1107</f>
        <v>#NAME?</v>
      </c>
      <c r="S1107" t="e" cm="1">
        <f t="array" ref="S1107">Raw [1]Data!T1107</f>
        <v>#NAME?</v>
      </c>
      <c r="T1107" t="e">
        <f t="shared" si="159"/>
        <v>#NAME?</v>
      </c>
      <c r="U1107" t="e">
        <f t="shared" si="160"/>
        <v>#NAME?</v>
      </c>
      <c r="V1107" t="str">
        <f t="shared" si="161"/>
        <v>Other</v>
      </c>
    </row>
    <row r="1108" spans="1:22">
      <c r="A1108" s="5" t="s">
        <v>12</v>
      </c>
      <c r="B1108" s="2" t="s">
        <v>1480</v>
      </c>
      <c r="C1108">
        <f t="shared" si="153"/>
        <v>2021</v>
      </c>
      <c r="D1108" s="2" t="s">
        <v>14</v>
      </c>
      <c r="E1108" s="3" t="s">
        <v>18</v>
      </c>
      <c r="F1108" t="str">
        <f t="shared" si="154"/>
        <v>73</v>
      </c>
      <c r="G1108" s="2" t="s">
        <v>1481</v>
      </c>
      <c r="H1108" t="str">
        <f t="shared" si="155"/>
        <v xml:space="preserve">STEEL </v>
      </c>
      <c r="I1108" t="str" cm="1">
        <f t="array" ref="I1108">IFERROR(INDEX(_xlfn.TEXTSPLIT(E1108," "),1), "")</f>
        <v>73231000</v>
      </c>
      <c r="J1108" t="s">
        <v>2781</v>
      </c>
      <c r="K1108" t="e" cm="1">
        <f t="array" ref="K1108">IF(ISERROR(SEARCH("QTY:", G1108)), IF(ISERROR(SEARCH("TOTAL ", G1108)), Raw [1]Data!N1108, TRIM(MID(G1108, SEARCH("TOTAL ", G1108)+6, SEARCH(" ", G1108&amp;" ", SEARCH("TOTAL ", G1108)+6) - SEARCH("TOTAL ", G1108) - 6))), TRIM(MID(G1108, SEARCH("QTY:", G1108)+4, SEARCH(" ", G1108, SEARCH("QTY:", G1108)+4) - SEARCH("QTY:", G1108) - 4)))</f>
        <v>#NAME?</v>
      </c>
      <c r="M1108" t="e">
        <f t="shared" si="156"/>
        <v>#NAME?</v>
      </c>
      <c r="N1108">
        <f t="shared" si="157"/>
        <v>0</v>
      </c>
      <c r="O1108" t="str" cm="1">
        <f t="array" ref="O1108">IF(ISERROR(SEARCH("USD ", G1108)), Raw [1]Data!S1108, TRIM(MID(G1108, SEARCH("USD ", G1108)+4, SEARCH(" ", G1108&amp;" ", SEARCH("USD ", G1108)+4) - SEARCH("USD ", G1108) - 4)))</f>
        <v>0.275</v>
      </c>
      <c r="P1108" t="e">
        <f t="shared" si="158"/>
        <v>#NAME?</v>
      </c>
      <c r="Q1108" t="e" cm="1">
        <f t="array" ref="Q1108">Raw [1]Data!P1108</f>
        <v>#NAME?</v>
      </c>
      <c r="R1108" t="e" cm="1">
        <f t="array" ref="R1108">Raw [1]Data!Q1108</f>
        <v>#NAME?</v>
      </c>
      <c r="S1108" t="e" cm="1">
        <f t="array" ref="S1108">Raw [1]Data!T1108</f>
        <v>#NAME?</v>
      </c>
      <c r="T1108" t="e">
        <f t="shared" si="159"/>
        <v>#NAME?</v>
      </c>
      <c r="U1108" t="e">
        <f t="shared" si="160"/>
        <v>#NAME?</v>
      </c>
      <c r="V1108" t="str">
        <f t="shared" si="161"/>
        <v>Other</v>
      </c>
    </row>
    <row r="1109" spans="1:22">
      <c r="A1109" s="5" t="s">
        <v>12</v>
      </c>
      <c r="B1109" s="2" t="s">
        <v>1482</v>
      </c>
      <c r="C1109">
        <f t="shared" si="153"/>
        <v>2021</v>
      </c>
      <c r="D1109" s="2" t="s">
        <v>14</v>
      </c>
      <c r="E1109" s="3" t="s">
        <v>15</v>
      </c>
      <c r="F1109" t="str">
        <f t="shared" si="154"/>
        <v>73</v>
      </c>
      <c r="G1109" s="2" t="s">
        <v>1483</v>
      </c>
      <c r="H1109" t="str">
        <f t="shared" si="155"/>
        <v xml:space="preserve">STEEL </v>
      </c>
      <c r="I1109" t="str" cm="1">
        <f t="array" ref="I1109">IFERROR(INDEX(_xlfn.TEXTSPLIT(E1109," "),1), "")</f>
        <v>73239990</v>
      </c>
      <c r="J1109" t="s">
        <v>2835</v>
      </c>
      <c r="K1109" t="e" cm="1">
        <f t="array" ref="K1109">IF(ISERROR(SEARCH("QTY:", G1109)), IF(ISERROR(SEARCH("TOTAL ", G1109)), Raw [1]Data!N1109, TRIM(MID(G1109, SEARCH("TOTAL ", G1109)+6, SEARCH(" ", G1109&amp;" ", SEARCH("TOTAL ", G1109)+6) - SEARCH("TOTAL ", G1109) - 6))), TRIM(MID(G1109, SEARCH("QTY:", G1109)+4, SEARCH(" ", G1109, SEARCH("QTY:", G1109)+4) - SEARCH("QTY:", G1109) - 4)))</f>
        <v>#NAME?</v>
      </c>
      <c r="M1109" t="e">
        <f t="shared" si="156"/>
        <v>#NAME?</v>
      </c>
      <c r="N1109">
        <f t="shared" si="157"/>
        <v>0</v>
      </c>
      <c r="O1109" t="str" cm="1">
        <f t="array" ref="O1109">IF(ISERROR(SEARCH("USD ", G1109)), Raw [1]Data!S1109, TRIM(MID(G1109, SEARCH("USD ", G1109)+4, SEARCH(" ", G1109&amp;" ", SEARCH("USD ", G1109)+4) - SEARCH("USD ", G1109) - 4)))</f>
        <v>3.45</v>
      </c>
      <c r="P1109" t="e">
        <f t="shared" si="158"/>
        <v>#NAME?</v>
      </c>
      <c r="Q1109" t="e" cm="1">
        <f t="array" ref="Q1109">Raw [1]Data!P1109</f>
        <v>#NAME?</v>
      </c>
      <c r="R1109" t="e" cm="1">
        <f t="array" ref="R1109">Raw [1]Data!Q1109</f>
        <v>#NAME?</v>
      </c>
      <c r="S1109" t="e" cm="1">
        <f t="array" ref="S1109">Raw [1]Data!T1109</f>
        <v>#NAME?</v>
      </c>
      <c r="T1109" t="e">
        <f t="shared" si="159"/>
        <v>#NAME?</v>
      </c>
      <c r="U1109" t="e">
        <f t="shared" si="160"/>
        <v>#NAME?</v>
      </c>
      <c r="V1109" t="str">
        <f t="shared" si="161"/>
        <v>Other</v>
      </c>
    </row>
    <row r="1110" spans="1:22">
      <c r="A1110" s="5" t="s">
        <v>12</v>
      </c>
      <c r="B1110" s="2" t="s">
        <v>1482</v>
      </c>
      <c r="C1110">
        <f t="shared" si="153"/>
        <v>2021</v>
      </c>
      <c r="D1110" s="2" t="s">
        <v>14</v>
      </c>
      <c r="E1110" s="3" t="s">
        <v>15</v>
      </c>
      <c r="F1110" t="str">
        <f t="shared" si="154"/>
        <v>73</v>
      </c>
      <c r="G1110" s="2" t="s">
        <v>1484</v>
      </c>
      <c r="H1110" t="str">
        <f t="shared" si="155"/>
        <v xml:space="preserve">STEEL </v>
      </c>
      <c r="I1110" t="str" cm="1">
        <f t="array" ref="I1110">IFERROR(INDEX(_xlfn.TEXTSPLIT(E1110," "),1), "")</f>
        <v>73239990</v>
      </c>
      <c r="J1110" t="s">
        <v>2835</v>
      </c>
      <c r="K1110" t="e" cm="1">
        <f t="array" ref="K1110">IF(ISERROR(SEARCH("QTY:", G1110)), IF(ISERROR(SEARCH("TOTAL ", G1110)), Raw [1]Data!N1110, TRIM(MID(G1110, SEARCH("TOTAL ", G1110)+6, SEARCH(" ", G1110&amp;" ", SEARCH("TOTAL ", G1110)+6) - SEARCH("TOTAL ", G1110) - 6))), TRIM(MID(G1110, SEARCH("QTY:", G1110)+4, SEARCH(" ", G1110, SEARCH("QTY:", G1110)+4) - SEARCH("QTY:", G1110) - 4)))</f>
        <v>#NAME?</v>
      </c>
      <c r="M1110" t="e">
        <f t="shared" si="156"/>
        <v>#NAME?</v>
      </c>
      <c r="N1110">
        <f t="shared" si="157"/>
        <v>0</v>
      </c>
      <c r="O1110" t="str" cm="1">
        <f t="array" ref="O1110">IF(ISERROR(SEARCH("USD ", G1110)), Raw [1]Data!S1110, TRIM(MID(G1110, SEARCH("USD ", G1110)+4, SEARCH(" ", G1110&amp;" ", SEARCH("USD ", G1110)+4) - SEARCH("USD ", G1110) - 4)))</f>
        <v>2.54</v>
      </c>
      <c r="P1110" t="e">
        <f t="shared" si="158"/>
        <v>#NAME?</v>
      </c>
      <c r="Q1110" t="e" cm="1">
        <f t="array" ref="Q1110">Raw [1]Data!P1110</f>
        <v>#NAME?</v>
      </c>
      <c r="R1110" t="e" cm="1">
        <f t="array" ref="R1110">Raw [1]Data!Q1110</f>
        <v>#NAME?</v>
      </c>
      <c r="S1110" t="e" cm="1">
        <f t="array" ref="S1110">Raw [1]Data!T1110</f>
        <v>#NAME?</v>
      </c>
      <c r="T1110" t="e">
        <f t="shared" si="159"/>
        <v>#NAME?</v>
      </c>
      <c r="U1110" t="e">
        <f t="shared" si="160"/>
        <v>#NAME?</v>
      </c>
      <c r="V1110" t="str">
        <f t="shared" si="161"/>
        <v>Other</v>
      </c>
    </row>
    <row r="1111" spans="1:22">
      <c r="A1111" s="5" t="s">
        <v>12</v>
      </c>
      <c r="B1111" s="2" t="s">
        <v>1482</v>
      </c>
      <c r="C1111">
        <f t="shared" si="153"/>
        <v>2021</v>
      </c>
      <c r="D1111" s="2" t="s">
        <v>14</v>
      </c>
      <c r="E1111" s="3" t="s">
        <v>15</v>
      </c>
      <c r="F1111" t="str">
        <f t="shared" si="154"/>
        <v>73</v>
      </c>
      <c r="G1111" s="2" t="s">
        <v>1485</v>
      </c>
      <c r="H1111" t="str">
        <f t="shared" si="155"/>
        <v xml:space="preserve">STEEL </v>
      </c>
      <c r="I1111" t="str" cm="1">
        <f t="array" ref="I1111">IFERROR(INDEX(_xlfn.TEXTSPLIT(E1111," "),1), "")</f>
        <v>73239990</v>
      </c>
      <c r="J1111" t="s">
        <v>2835</v>
      </c>
      <c r="K1111" t="e" cm="1">
        <f t="array" ref="K1111">IF(ISERROR(SEARCH("QTY:", G1111)), IF(ISERROR(SEARCH("TOTAL ", G1111)), Raw [1]Data!N1111, TRIM(MID(G1111, SEARCH("TOTAL ", G1111)+6, SEARCH(" ", G1111&amp;" ", SEARCH("TOTAL ", G1111)+6) - SEARCH("TOTAL ", G1111) - 6))), TRIM(MID(G1111, SEARCH("QTY:", G1111)+4, SEARCH(" ", G1111, SEARCH("QTY:", G1111)+4) - SEARCH("QTY:", G1111) - 4)))</f>
        <v>#NAME?</v>
      </c>
      <c r="M1111" t="e">
        <f t="shared" si="156"/>
        <v>#NAME?</v>
      </c>
      <c r="N1111">
        <f t="shared" si="157"/>
        <v>0</v>
      </c>
      <c r="O1111" t="str" cm="1">
        <f t="array" ref="O1111">IF(ISERROR(SEARCH("USD ", G1111)), Raw [1]Data!S1111, TRIM(MID(G1111, SEARCH("USD ", G1111)+4, SEARCH(" ", G1111&amp;" ", SEARCH("USD ", G1111)+4) - SEARCH("USD ", G1111) - 4)))</f>
        <v>2.49</v>
      </c>
      <c r="P1111" t="e">
        <f t="shared" si="158"/>
        <v>#NAME?</v>
      </c>
      <c r="Q1111" t="e" cm="1">
        <f t="array" ref="Q1111">Raw [1]Data!P1111</f>
        <v>#NAME?</v>
      </c>
      <c r="R1111" t="e" cm="1">
        <f t="array" ref="R1111">Raw [1]Data!Q1111</f>
        <v>#NAME?</v>
      </c>
      <c r="S1111" t="e" cm="1">
        <f t="array" ref="S1111">Raw [1]Data!T1111</f>
        <v>#NAME?</v>
      </c>
      <c r="T1111" t="e">
        <f t="shared" si="159"/>
        <v>#NAME?</v>
      </c>
      <c r="U1111" t="e">
        <f t="shared" si="160"/>
        <v>#NAME?</v>
      </c>
      <c r="V1111" t="str">
        <f t="shared" si="161"/>
        <v>Other</v>
      </c>
    </row>
    <row r="1112" spans="1:22">
      <c r="A1112" s="5" t="s">
        <v>12</v>
      </c>
      <c r="B1112" s="2" t="s">
        <v>1486</v>
      </c>
      <c r="C1112">
        <f t="shared" si="153"/>
        <v>2021</v>
      </c>
      <c r="D1112" s="2" t="s">
        <v>14</v>
      </c>
      <c r="E1112" s="3" t="s">
        <v>15</v>
      </c>
      <c r="F1112" t="str">
        <f t="shared" si="154"/>
        <v>73</v>
      </c>
      <c r="G1112" s="2" t="s">
        <v>1487</v>
      </c>
      <c r="H1112" t="str">
        <f t="shared" si="155"/>
        <v xml:space="preserve">STEEL </v>
      </c>
      <c r="I1112" t="str" cm="1">
        <f t="array" ref="I1112">IFERROR(INDEX(_xlfn.TEXTSPLIT(E1112," "),1), "")</f>
        <v>73239990</v>
      </c>
      <c r="J1112" t="s">
        <v>2781</v>
      </c>
      <c r="K1112" t="e" cm="1">
        <f t="array" ref="K1112">IF(ISERROR(SEARCH("QTY:", G1112)), IF(ISERROR(SEARCH("TOTAL ", G1112)), Raw [1]Data!N1112, TRIM(MID(G1112, SEARCH("TOTAL ", G1112)+6, SEARCH(" ", G1112&amp;" ", SEARCH("TOTAL ", G1112)+6) - SEARCH("TOTAL ", G1112) - 6))), TRIM(MID(G1112, SEARCH("QTY:", G1112)+4, SEARCH(" ", G1112, SEARCH("QTY:", G1112)+4) - SEARCH("QTY:", G1112) - 4)))</f>
        <v>#NAME?</v>
      </c>
      <c r="M1112" t="e">
        <f t="shared" si="156"/>
        <v>#NAME?</v>
      </c>
      <c r="N1112">
        <f t="shared" si="157"/>
        <v>0</v>
      </c>
      <c r="O1112" t="str" cm="1">
        <f t="array" ref="O1112">IF(ISERROR(SEARCH("USD ", G1112)), Raw [1]Data!S1112, TRIM(MID(G1112, SEARCH("USD ", G1112)+4, SEARCH(" ", G1112&amp;" ", SEARCH("USD ", G1112)+4) - SEARCH("USD ", G1112) - 4)))</f>
        <v>0.4563</v>
      </c>
      <c r="P1112" t="e">
        <f t="shared" si="158"/>
        <v>#NAME?</v>
      </c>
      <c r="Q1112" t="e" cm="1">
        <f t="array" ref="Q1112">Raw [1]Data!P1112</f>
        <v>#NAME?</v>
      </c>
      <c r="R1112" t="e" cm="1">
        <f t="array" ref="R1112">Raw [1]Data!Q1112</f>
        <v>#NAME?</v>
      </c>
      <c r="S1112" t="e" cm="1">
        <f t="array" ref="S1112">Raw [1]Data!T1112</f>
        <v>#NAME?</v>
      </c>
      <c r="T1112" t="e">
        <f t="shared" si="159"/>
        <v>#NAME?</v>
      </c>
      <c r="U1112" t="e">
        <f t="shared" si="160"/>
        <v>#NAME?</v>
      </c>
      <c r="V1112" t="str">
        <f t="shared" si="161"/>
        <v>Other</v>
      </c>
    </row>
    <row r="1113" spans="1:22">
      <c r="A1113" s="5" t="s">
        <v>12</v>
      </c>
      <c r="B1113" s="2" t="s">
        <v>1486</v>
      </c>
      <c r="C1113">
        <f t="shared" si="153"/>
        <v>2021</v>
      </c>
      <c r="D1113" s="2" t="s">
        <v>14</v>
      </c>
      <c r="E1113" s="3" t="s">
        <v>15</v>
      </c>
      <c r="F1113" t="str">
        <f t="shared" si="154"/>
        <v>73</v>
      </c>
      <c r="G1113" s="2" t="s">
        <v>1444</v>
      </c>
      <c r="H1113" t="str">
        <f t="shared" si="155"/>
        <v xml:space="preserve">STAINLESS </v>
      </c>
      <c r="I1113" t="str" cm="1">
        <f t="array" ref="I1113">IFERROR(INDEX(_xlfn.TEXTSPLIT(E1113," "),1), "")</f>
        <v>73239990</v>
      </c>
      <c r="J1113" t="s">
        <v>2781</v>
      </c>
      <c r="K1113" t="e" cm="1">
        <f t="array" ref="K1113">IF(ISERROR(SEARCH("QTY:", G1113)), IF(ISERROR(SEARCH("TOTAL ", G1113)), Raw [1]Data!N1113, TRIM(MID(G1113, SEARCH("TOTAL ", G1113)+6, SEARCH(" ", G1113&amp;" ", SEARCH("TOTAL ", G1113)+6) - SEARCH("TOTAL ", G1113) - 6))), TRIM(MID(G1113, SEARCH("QTY:", G1113)+4, SEARCH(" ", G1113, SEARCH("QTY:", G1113)+4) - SEARCH("QTY:", G1113) - 4)))</f>
        <v>#NAME?</v>
      </c>
      <c r="M1113" t="e">
        <f t="shared" si="156"/>
        <v>#NAME?</v>
      </c>
      <c r="N1113">
        <f t="shared" si="157"/>
        <v>0</v>
      </c>
      <c r="O1113" t="str" cm="1">
        <f t="array" ref="O1113">IF(ISERROR(SEARCH("USD ", G1113)), Raw [1]Data!S1113, TRIM(MID(G1113, SEARCH("USD ", G1113)+4, SEARCH(" ", G1113&amp;" ", SEARCH("USD ", G1113)+4) - SEARCH("USD ", G1113) - 4)))</f>
        <v>0.99</v>
      </c>
      <c r="P1113" t="e">
        <f t="shared" si="158"/>
        <v>#NAME?</v>
      </c>
      <c r="Q1113" t="e" cm="1">
        <f t="array" ref="Q1113">Raw [1]Data!P1113</f>
        <v>#NAME?</v>
      </c>
      <c r="R1113" t="e" cm="1">
        <f t="array" ref="R1113">Raw [1]Data!Q1113</f>
        <v>#NAME?</v>
      </c>
      <c r="S1113" t="e" cm="1">
        <f t="array" ref="S1113">Raw [1]Data!T1113</f>
        <v>#NAME?</v>
      </c>
      <c r="T1113" t="e">
        <f t="shared" si="159"/>
        <v>#NAME?</v>
      </c>
      <c r="U1113" t="e">
        <f t="shared" si="160"/>
        <v>#NAME?</v>
      </c>
      <c r="V1113" t="str">
        <f t="shared" si="161"/>
        <v>Other</v>
      </c>
    </row>
    <row r="1114" spans="1:22">
      <c r="A1114" s="5" t="s">
        <v>12</v>
      </c>
      <c r="B1114" s="2" t="s">
        <v>1486</v>
      </c>
      <c r="C1114">
        <f t="shared" si="153"/>
        <v>2021</v>
      </c>
      <c r="D1114" s="2" t="s">
        <v>14</v>
      </c>
      <c r="E1114" s="3" t="s">
        <v>15</v>
      </c>
      <c r="F1114" t="str">
        <f t="shared" si="154"/>
        <v>73</v>
      </c>
      <c r="G1114" s="2" t="s">
        <v>1488</v>
      </c>
      <c r="H1114" t="str">
        <f t="shared" si="155"/>
        <v xml:space="preserve">STEEL </v>
      </c>
      <c r="I1114" t="str" cm="1">
        <f t="array" ref="I1114">IFERROR(INDEX(_xlfn.TEXTSPLIT(E1114," "),1), "")</f>
        <v>73239990</v>
      </c>
      <c r="J1114" t="s">
        <v>2835</v>
      </c>
      <c r="K1114" t="e" cm="1">
        <f t="array" ref="K1114">IF(ISERROR(SEARCH("QTY:", G1114)), IF(ISERROR(SEARCH("TOTAL ", G1114)), Raw [1]Data!N1114, TRIM(MID(G1114, SEARCH("TOTAL ", G1114)+6, SEARCH(" ", G1114&amp;" ", SEARCH("TOTAL ", G1114)+6) - SEARCH("TOTAL ", G1114) - 6))), TRIM(MID(G1114, SEARCH("QTY:", G1114)+4, SEARCH(" ", G1114, SEARCH("QTY:", G1114)+4) - SEARCH("QTY:", G1114) - 4)))</f>
        <v>#NAME?</v>
      </c>
      <c r="M1114" t="e">
        <f t="shared" si="156"/>
        <v>#NAME?</v>
      </c>
      <c r="N1114">
        <f t="shared" si="157"/>
        <v>0</v>
      </c>
      <c r="O1114" t="str" cm="1">
        <f t="array" ref="O1114">IF(ISERROR(SEARCH("USD ", G1114)), Raw [1]Data!S1114, TRIM(MID(G1114, SEARCH("USD ", G1114)+4, SEARCH(" ", G1114&amp;" ", SEARCH("USD ", G1114)+4) - SEARCH("USD ", G1114) - 4)))</f>
        <v>0.826</v>
      </c>
      <c r="P1114" t="e">
        <f t="shared" si="158"/>
        <v>#NAME?</v>
      </c>
      <c r="Q1114" t="e" cm="1">
        <f t="array" ref="Q1114">Raw [1]Data!P1114</f>
        <v>#NAME?</v>
      </c>
      <c r="R1114" t="e" cm="1">
        <f t="array" ref="R1114">Raw [1]Data!Q1114</f>
        <v>#NAME?</v>
      </c>
      <c r="S1114" t="e" cm="1">
        <f t="array" ref="S1114">Raw [1]Data!T1114</f>
        <v>#NAME?</v>
      </c>
      <c r="T1114" t="e">
        <f t="shared" si="159"/>
        <v>#NAME?</v>
      </c>
      <c r="U1114" t="e">
        <f t="shared" si="160"/>
        <v>#NAME?</v>
      </c>
      <c r="V1114" t="str">
        <f t="shared" si="161"/>
        <v>Other</v>
      </c>
    </row>
    <row r="1115" spans="1:22">
      <c r="A1115" s="5" t="s">
        <v>12</v>
      </c>
      <c r="B1115" s="2" t="s">
        <v>1486</v>
      </c>
      <c r="C1115">
        <f t="shared" si="153"/>
        <v>2021</v>
      </c>
      <c r="D1115" s="2" t="s">
        <v>14</v>
      </c>
      <c r="E1115" s="3" t="s">
        <v>15</v>
      </c>
      <c r="F1115" t="str">
        <f t="shared" si="154"/>
        <v>73</v>
      </c>
      <c r="G1115" s="2" t="s">
        <v>1489</v>
      </c>
      <c r="H1115" t="str">
        <f t="shared" si="155"/>
        <v xml:space="preserve">STEEL </v>
      </c>
      <c r="I1115" t="str" cm="1">
        <f t="array" ref="I1115">IFERROR(INDEX(_xlfn.TEXTSPLIT(E1115," "),1), "")</f>
        <v>73239990</v>
      </c>
      <c r="J1115" t="s">
        <v>2781</v>
      </c>
      <c r="K1115" t="e" cm="1">
        <f t="array" ref="K1115">IF(ISERROR(SEARCH("QTY:", G1115)), IF(ISERROR(SEARCH("TOTAL ", G1115)), Raw [1]Data!N1115, TRIM(MID(G1115, SEARCH("TOTAL ", G1115)+6, SEARCH(" ", G1115&amp;" ", SEARCH("TOTAL ", G1115)+6) - SEARCH("TOTAL ", G1115) - 6))), TRIM(MID(G1115, SEARCH("QTY:", G1115)+4, SEARCH(" ", G1115, SEARCH("QTY:", G1115)+4) - SEARCH("QTY:", G1115) - 4)))</f>
        <v>#NAME?</v>
      </c>
      <c r="M1115" t="e">
        <f t="shared" si="156"/>
        <v>#NAME?</v>
      </c>
      <c r="N1115">
        <f t="shared" si="157"/>
        <v>0</v>
      </c>
      <c r="O1115" t="str" cm="1">
        <f t="array" ref="O1115">IF(ISERROR(SEARCH("USD ", G1115)), Raw [1]Data!S1115, TRIM(MID(G1115, SEARCH("USD ", G1115)+4, SEARCH(" ", G1115&amp;" ", SEARCH("USD ", G1115)+4) - SEARCH("USD ", G1115) - 4)))</f>
        <v>0.3239</v>
      </c>
      <c r="P1115" t="e">
        <f t="shared" si="158"/>
        <v>#NAME?</v>
      </c>
      <c r="Q1115" t="e" cm="1">
        <f t="array" ref="Q1115">Raw [1]Data!P1115</f>
        <v>#NAME?</v>
      </c>
      <c r="R1115" t="e" cm="1">
        <f t="array" ref="R1115">Raw [1]Data!Q1115</f>
        <v>#NAME?</v>
      </c>
      <c r="S1115" t="e" cm="1">
        <f t="array" ref="S1115">Raw [1]Data!T1115</f>
        <v>#NAME?</v>
      </c>
      <c r="T1115" t="e">
        <f t="shared" si="159"/>
        <v>#NAME?</v>
      </c>
      <c r="U1115" t="e">
        <f t="shared" si="160"/>
        <v>#NAME?</v>
      </c>
      <c r="V1115" t="str">
        <f t="shared" si="161"/>
        <v>Other</v>
      </c>
    </row>
    <row r="1116" spans="1:22">
      <c r="A1116" s="5" t="s">
        <v>12</v>
      </c>
      <c r="B1116" s="2" t="s">
        <v>1486</v>
      </c>
      <c r="C1116">
        <f t="shared" si="153"/>
        <v>2021</v>
      </c>
      <c r="D1116" s="2" t="s">
        <v>14</v>
      </c>
      <c r="E1116" s="3" t="s">
        <v>15</v>
      </c>
      <c r="F1116" t="str">
        <f t="shared" si="154"/>
        <v>73</v>
      </c>
      <c r="G1116" s="2" t="s">
        <v>1490</v>
      </c>
      <c r="H1116" t="str">
        <f t="shared" si="155"/>
        <v xml:space="preserve">STEEL </v>
      </c>
      <c r="I1116" t="str" cm="1">
        <f t="array" ref="I1116">IFERROR(INDEX(_xlfn.TEXTSPLIT(E1116," "),1), "")</f>
        <v>73239990</v>
      </c>
      <c r="J1116" t="s">
        <v>2835</v>
      </c>
      <c r="K1116" t="e" cm="1">
        <f t="array" ref="K1116">IF(ISERROR(SEARCH("QTY:", G1116)), IF(ISERROR(SEARCH("TOTAL ", G1116)), Raw [1]Data!N1116, TRIM(MID(G1116, SEARCH("TOTAL ", G1116)+6, SEARCH(" ", G1116&amp;" ", SEARCH("TOTAL ", G1116)+6) - SEARCH("TOTAL ", G1116) - 6))), TRIM(MID(G1116, SEARCH("QTY:", G1116)+4, SEARCH(" ", G1116, SEARCH("QTY:", G1116)+4) - SEARCH("QTY:", G1116) - 4)))</f>
        <v>#NAME?</v>
      </c>
      <c r="M1116" t="e">
        <f t="shared" si="156"/>
        <v>#NAME?</v>
      </c>
      <c r="N1116">
        <f t="shared" si="157"/>
        <v>0</v>
      </c>
      <c r="O1116" t="str" cm="1">
        <f t="array" ref="O1116">IF(ISERROR(SEARCH("USD ", G1116)), Raw [1]Data!S1116, TRIM(MID(G1116, SEARCH("USD ", G1116)+4, SEARCH(" ", G1116&amp;" ", SEARCH("USD ", G1116)+4) - SEARCH("USD ", G1116) - 4)))</f>
        <v>0.4548</v>
      </c>
      <c r="P1116" t="e">
        <f t="shared" si="158"/>
        <v>#NAME?</v>
      </c>
      <c r="Q1116" t="e" cm="1">
        <f t="array" ref="Q1116">Raw [1]Data!P1116</f>
        <v>#NAME?</v>
      </c>
      <c r="R1116" t="e" cm="1">
        <f t="array" ref="R1116">Raw [1]Data!Q1116</f>
        <v>#NAME?</v>
      </c>
      <c r="S1116" t="e" cm="1">
        <f t="array" ref="S1116">Raw [1]Data!T1116</f>
        <v>#NAME?</v>
      </c>
      <c r="T1116" t="e">
        <f t="shared" si="159"/>
        <v>#NAME?</v>
      </c>
      <c r="U1116" t="e">
        <f t="shared" si="160"/>
        <v>#NAME?</v>
      </c>
      <c r="V1116" t="str">
        <f t="shared" si="161"/>
        <v>Other</v>
      </c>
    </row>
    <row r="1117" spans="1:22">
      <c r="A1117" s="5" t="s">
        <v>12</v>
      </c>
      <c r="B1117" s="2" t="s">
        <v>1486</v>
      </c>
      <c r="C1117">
        <f t="shared" si="153"/>
        <v>2021</v>
      </c>
      <c r="D1117" s="2" t="s">
        <v>14</v>
      </c>
      <c r="E1117" s="3" t="s">
        <v>15</v>
      </c>
      <c r="F1117" t="str">
        <f t="shared" si="154"/>
        <v>73</v>
      </c>
      <c r="G1117" s="2" t="s">
        <v>1491</v>
      </c>
      <c r="H1117" t="str">
        <f t="shared" si="155"/>
        <v xml:space="preserve">MILD </v>
      </c>
      <c r="I1117" t="str" cm="1">
        <f t="array" ref="I1117">IFERROR(INDEX(_xlfn.TEXTSPLIT(E1117," "),1), "")</f>
        <v>73239990</v>
      </c>
      <c r="J1117" t="s">
        <v>2835</v>
      </c>
      <c r="K1117" t="e" cm="1">
        <f t="array" ref="K1117">IF(ISERROR(SEARCH("QTY:", G1117)), IF(ISERROR(SEARCH("TOTAL ", G1117)), Raw [1]Data!N1117, TRIM(MID(G1117, SEARCH("TOTAL ", G1117)+6, SEARCH(" ", G1117&amp;" ", SEARCH("TOTAL ", G1117)+6) - SEARCH("TOTAL ", G1117) - 6))), TRIM(MID(G1117, SEARCH("QTY:", G1117)+4, SEARCH(" ", G1117, SEARCH("QTY:", G1117)+4) - SEARCH("QTY:", G1117) - 4)))</f>
        <v>#NAME?</v>
      </c>
      <c r="M1117" t="e">
        <f t="shared" si="156"/>
        <v>#NAME?</v>
      </c>
      <c r="N1117">
        <f t="shared" si="157"/>
        <v>0</v>
      </c>
      <c r="O1117" t="str" cm="1">
        <f t="array" ref="O1117">IF(ISERROR(SEARCH("USD ", G1117)), Raw [1]Data!S1117, TRIM(MID(G1117, SEARCH("USD ", G1117)+4, SEARCH(" ", G1117&amp;" ", SEARCH("USD ", G1117)+4) - SEARCH("USD ", G1117) - 4)))</f>
        <v>8.85</v>
      </c>
      <c r="P1117" t="e">
        <f t="shared" si="158"/>
        <v>#NAME?</v>
      </c>
      <c r="Q1117" t="e" cm="1">
        <f t="array" ref="Q1117">Raw [1]Data!P1117</f>
        <v>#NAME?</v>
      </c>
      <c r="R1117" t="e" cm="1">
        <f t="array" ref="R1117">Raw [1]Data!Q1117</f>
        <v>#NAME?</v>
      </c>
      <c r="S1117" t="e" cm="1">
        <f t="array" ref="S1117">Raw [1]Data!T1117</f>
        <v>#NAME?</v>
      </c>
      <c r="T1117" t="e">
        <f t="shared" si="159"/>
        <v>#NAME?</v>
      </c>
      <c r="U1117" t="e">
        <f t="shared" si="160"/>
        <v>#NAME?</v>
      </c>
      <c r="V1117" t="str">
        <f t="shared" si="161"/>
        <v>Other</v>
      </c>
    </row>
    <row r="1118" spans="1:22">
      <c r="A1118" s="5" t="s">
        <v>12</v>
      </c>
      <c r="B1118" s="2" t="s">
        <v>1486</v>
      </c>
      <c r="C1118">
        <f t="shared" si="153"/>
        <v>2021</v>
      </c>
      <c r="D1118" s="2" t="s">
        <v>14</v>
      </c>
      <c r="E1118" s="3" t="s">
        <v>15</v>
      </c>
      <c r="F1118" t="str">
        <f t="shared" si="154"/>
        <v>73</v>
      </c>
      <c r="G1118" s="2" t="s">
        <v>1492</v>
      </c>
      <c r="H1118" t="str">
        <f t="shared" si="155"/>
        <v xml:space="preserve">STEEL </v>
      </c>
      <c r="I1118" t="str" cm="1">
        <f t="array" ref="I1118">IFERROR(INDEX(_xlfn.TEXTSPLIT(E1118," "),1), "")</f>
        <v>73239990</v>
      </c>
      <c r="J1118" t="s">
        <v>2781</v>
      </c>
      <c r="K1118" t="e" cm="1">
        <f t="array" ref="K1118">IF(ISERROR(SEARCH("QTY:", G1118)), IF(ISERROR(SEARCH("TOTAL ", G1118)), Raw [1]Data!N1118, TRIM(MID(G1118, SEARCH("TOTAL ", G1118)+6, SEARCH(" ", G1118&amp;" ", SEARCH("TOTAL ", G1118)+6) - SEARCH("TOTAL ", G1118) - 6))), TRIM(MID(G1118, SEARCH("QTY:", G1118)+4, SEARCH(" ", G1118, SEARCH("QTY:", G1118)+4) - SEARCH("QTY:", G1118) - 4)))</f>
        <v>#NAME?</v>
      </c>
      <c r="M1118" t="e">
        <f t="shared" si="156"/>
        <v>#NAME?</v>
      </c>
      <c r="N1118">
        <f t="shared" si="157"/>
        <v>0</v>
      </c>
      <c r="O1118" t="str" cm="1">
        <f t="array" ref="O1118">IF(ISERROR(SEARCH("USD ", G1118)), Raw [1]Data!S1118, TRIM(MID(G1118, SEARCH("USD ", G1118)+4, SEARCH(" ", G1118&amp;" ", SEARCH("USD ", G1118)+4) - SEARCH("USD ", G1118) - 4)))</f>
        <v>0.4984</v>
      </c>
      <c r="P1118" t="e">
        <f t="shared" si="158"/>
        <v>#NAME?</v>
      </c>
      <c r="Q1118" t="e" cm="1">
        <f t="array" ref="Q1118">Raw [1]Data!P1118</f>
        <v>#NAME?</v>
      </c>
      <c r="R1118" t="e" cm="1">
        <f t="array" ref="R1118">Raw [1]Data!Q1118</f>
        <v>#NAME?</v>
      </c>
      <c r="S1118" t="e" cm="1">
        <f t="array" ref="S1118">Raw [1]Data!T1118</f>
        <v>#NAME?</v>
      </c>
      <c r="T1118" t="e">
        <f t="shared" si="159"/>
        <v>#NAME?</v>
      </c>
      <c r="U1118" t="e">
        <f t="shared" si="160"/>
        <v>#NAME?</v>
      </c>
      <c r="V1118" t="str">
        <f t="shared" si="161"/>
        <v>Other</v>
      </c>
    </row>
    <row r="1119" spans="1:22">
      <c r="A1119" s="5" t="s">
        <v>12</v>
      </c>
      <c r="B1119" s="2" t="s">
        <v>1493</v>
      </c>
      <c r="C1119">
        <f t="shared" si="153"/>
        <v>2021</v>
      </c>
      <c r="D1119" s="2" t="s">
        <v>14</v>
      </c>
      <c r="E1119" s="3" t="s">
        <v>15</v>
      </c>
      <c r="F1119" t="str">
        <f t="shared" si="154"/>
        <v>73</v>
      </c>
      <c r="G1119" s="2" t="s">
        <v>1494</v>
      </c>
      <c r="H1119" t="str">
        <f t="shared" si="155"/>
        <v xml:space="preserve">STAINLESS </v>
      </c>
      <c r="I1119" t="str" cm="1">
        <f t="array" ref="I1119">IFERROR(INDEX(_xlfn.TEXTSPLIT(E1119," "),1), "")</f>
        <v>73239990</v>
      </c>
      <c r="J1119" t="s">
        <v>2835</v>
      </c>
      <c r="K1119" t="e" cm="1">
        <f t="array" ref="K1119">IF(ISERROR(SEARCH("QTY:", G1119)), IF(ISERROR(SEARCH("TOTAL ", G1119)), Raw [1]Data!N1119, TRIM(MID(G1119, SEARCH("TOTAL ", G1119)+6, SEARCH(" ", G1119&amp;" ", SEARCH("TOTAL ", G1119)+6) - SEARCH("TOTAL ", G1119) - 6))), TRIM(MID(G1119, SEARCH("QTY:", G1119)+4, SEARCH(" ", G1119, SEARCH("QTY:", G1119)+4) - SEARCH("QTY:", G1119) - 4)))</f>
        <v>#NAME?</v>
      </c>
      <c r="M1119" t="e">
        <f t="shared" si="156"/>
        <v>#NAME?</v>
      </c>
      <c r="N1119">
        <f t="shared" si="157"/>
        <v>0</v>
      </c>
      <c r="O1119" t="str" cm="1">
        <f t="array" ref="O1119">IF(ISERROR(SEARCH("USD ", G1119)), Raw [1]Data!S1119, TRIM(MID(G1119, SEARCH("USD ", G1119)+4, SEARCH(" ", G1119&amp;" ", SEARCH("USD ", G1119)+4) - SEARCH("USD ", G1119) - 4)))</f>
        <v>1.245</v>
      </c>
      <c r="P1119" t="e">
        <f t="shared" si="158"/>
        <v>#NAME?</v>
      </c>
      <c r="Q1119" t="e" cm="1">
        <f t="array" ref="Q1119">Raw [1]Data!P1119</f>
        <v>#NAME?</v>
      </c>
      <c r="R1119" t="e" cm="1">
        <f t="array" ref="R1119">Raw [1]Data!Q1119</f>
        <v>#NAME?</v>
      </c>
      <c r="S1119" t="e" cm="1">
        <f t="array" ref="S1119">Raw [1]Data!T1119</f>
        <v>#NAME?</v>
      </c>
      <c r="T1119" t="e">
        <f t="shared" si="159"/>
        <v>#NAME?</v>
      </c>
      <c r="U1119" t="e">
        <f t="shared" si="160"/>
        <v>#NAME?</v>
      </c>
      <c r="V1119" t="str">
        <f t="shared" si="161"/>
        <v>Other</v>
      </c>
    </row>
    <row r="1120" spans="1:22">
      <c r="A1120" s="5" t="s">
        <v>12</v>
      </c>
      <c r="B1120" s="2" t="s">
        <v>1493</v>
      </c>
      <c r="C1120">
        <f t="shared" si="153"/>
        <v>2021</v>
      </c>
      <c r="D1120" s="2" t="s">
        <v>14</v>
      </c>
      <c r="E1120" s="3" t="s">
        <v>15</v>
      </c>
      <c r="F1120" t="str">
        <f t="shared" si="154"/>
        <v>73</v>
      </c>
      <c r="G1120" s="2" t="s">
        <v>1495</v>
      </c>
      <c r="H1120" t="str">
        <f t="shared" si="155"/>
        <v xml:space="preserve">STAINLESS </v>
      </c>
      <c r="I1120" t="str" cm="1">
        <f t="array" ref="I1120">IFERROR(INDEX(_xlfn.TEXTSPLIT(E1120," "),1), "")</f>
        <v>73239990</v>
      </c>
      <c r="J1120" t="s">
        <v>2781</v>
      </c>
      <c r="K1120" t="e" cm="1">
        <f t="array" ref="K1120">IF(ISERROR(SEARCH("QTY:", G1120)), IF(ISERROR(SEARCH("TOTAL ", G1120)), Raw [1]Data!N1120, TRIM(MID(G1120, SEARCH("TOTAL ", G1120)+6, SEARCH(" ", G1120&amp;" ", SEARCH("TOTAL ", G1120)+6) - SEARCH("TOTAL ", G1120) - 6))), TRIM(MID(G1120, SEARCH("QTY:", G1120)+4, SEARCH(" ", G1120, SEARCH("QTY:", G1120)+4) - SEARCH("QTY:", G1120) - 4)))</f>
        <v>#NAME?</v>
      </c>
      <c r="M1120" t="e">
        <f t="shared" si="156"/>
        <v>#NAME?</v>
      </c>
      <c r="N1120">
        <f t="shared" si="157"/>
        <v>0</v>
      </c>
      <c r="O1120" t="str" cm="1">
        <f t="array" ref="O1120">IF(ISERROR(SEARCH("USD ", G1120)), Raw [1]Data!S1120, TRIM(MID(G1120, SEARCH("USD ", G1120)+4, SEARCH(" ", G1120&amp;" ", SEARCH("USD ", G1120)+4) - SEARCH("USD ", G1120) - 4)))</f>
        <v>1.110</v>
      </c>
      <c r="P1120" t="e">
        <f t="shared" si="158"/>
        <v>#NAME?</v>
      </c>
      <c r="Q1120" t="e" cm="1">
        <f t="array" ref="Q1120">Raw [1]Data!P1120</f>
        <v>#NAME?</v>
      </c>
      <c r="R1120" t="e" cm="1">
        <f t="array" ref="R1120">Raw [1]Data!Q1120</f>
        <v>#NAME?</v>
      </c>
      <c r="S1120" t="e" cm="1">
        <f t="array" ref="S1120">Raw [1]Data!T1120</f>
        <v>#NAME?</v>
      </c>
      <c r="T1120" t="e">
        <f t="shared" si="159"/>
        <v>#NAME?</v>
      </c>
      <c r="U1120" t="e">
        <f t="shared" si="160"/>
        <v>#NAME?</v>
      </c>
      <c r="V1120" t="str">
        <f t="shared" si="161"/>
        <v>Other</v>
      </c>
    </row>
    <row r="1121" spans="1:22">
      <c r="A1121" s="5" t="s">
        <v>12</v>
      </c>
      <c r="B1121" s="2" t="s">
        <v>1493</v>
      </c>
      <c r="C1121">
        <f t="shared" si="153"/>
        <v>2021</v>
      </c>
      <c r="D1121" s="2" t="s">
        <v>14</v>
      </c>
      <c r="E1121" s="3" t="s">
        <v>15</v>
      </c>
      <c r="F1121" t="str">
        <f t="shared" si="154"/>
        <v>73</v>
      </c>
      <c r="G1121" s="2" t="s">
        <v>1496</v>
      </c>
      <c r="H1121" t="str">
        <f t="shared" si="155"/>
        <v xml:space="preserve">STAINLESS </v>
      </c>
      <c r="I1121" t="str" cm="1">
        <f t="array" ref="I1121">IFERROR(INDEX(_xlfn.TEXTSPLIT(E1121," "),1), "")</f>
        <v>73239990</v>
      </c>
      <c r="J1121" t="s">
        <v>2781</v>
      </c>
      <c r="K1121" t="e" cm="1">
        <f t="array" ref="K1121">IF(ISERROR(SEARCH("QTY:", G1121)), IF(ISERROR(SEARCH("TOTAL ", G1121)), Raw [1]Data!N1121, TRIM(MID(G1121, SEARCH("TOTAL ", G1121)+6, SEARCH(" ", G1121&amp;" ", SEARCH("TOTAL ", G1121)+6) - SEARCH("TOTAL ", G1121) - 6))), TRIM(MID(G1121, SEARCH("QTY:", G1121)+4, SEARCH(" ", G1121, SEARCH("QTY:", G1121)+4) - SEARCH("QTY:", G1121) - 4)))</f>
        <v>#NAME?</v>
      </c>
      <c r="M1121" t="e">
        <f t="shared" si="156"/>
        <v>#NAME?</v>
      </c>
      <c r="N1121">
        <f t="shared" si="157"/>
        <v>0</v>
      </c>
      <c r="O1121" t="str" cm="1">
        <f t="array" ref="O1121">IF(ISERROR(SEARCH("USD ", G1121)), Raw [1]Data!S1121, TRIM(MID(G1121, SEARCH("USD ", G1121)+4, SEARCH(" ", G1121&amp;" ", SEARCH("USD ", G1121)+4) - SEARCH("USD ", G1121) - 4)))</f>
        <v>1.150</v>
      </c>
      <c r="P1121" t="e">
        <f t="shared" si="158"/>
        <v>#NAME?</v>
      </c>
      <c r="Q1121" t="e" cm="1">
        <f t="array" ref="Q1121">Raw [1]Data!P1121</f>
        <v>#NAME?</v>
      </c>
      <c r="R1121" t="e" cm="1">
        <f t="array" ref="R1121">Raw [1]Data!Q1121</f>
        <v>#NAME?</v>
      </c>
      <c r="S1121" t="e" cm="1">
        <f t="array" ref="S1121">Raw [1]Data!T1121</f>
        <v>#NAME?</v>
      </c>
      <c r="T1121" t="e">
        <f t="shared" si="159"/>
        <v>#NAME?</v>
      </c>
      <c r="U1121" t="e">
        <f t="shared" si="160"/>
        <v>#NAME?</v>
      </c>
      <c r="V1121" t="str">
        <f t="shared" si="161"/>
        <v>Other</v>
      </c>
    </row>
    <row r="1122" spans="1:22">
      <c r="A1122" s="5" t="s">
        <v>12</v>
      </c>
      <c r="B1122" s="2" t="s">
        <v>1493</v>
      </c>
      <c r="C1122">
        <f t="shared" si="153"/>
        <v>2021</v>
      </c>
      <c r="D1122" s="2" t="s">
        <v>14</v>
      </c>
      <c r="E1122" s="3" t="s">
        <v>15</v>
      </c>
      <c r="F1122" t="str">
        <f t="shared" si="154"/>
        <v>73</v>
      </c>
      <c r="G1122" s="2" t="s">
        <v>1497</v>
      </c>
      <c r="H1122" t="str">
        <f t="shared" si="155"/>
        <v xml:space="preserve">STAINLESS </v>
      </c>
      <c r="I1122" t="str" cm="1">
        <f t="array" ref="I1122">IFERROR(INDEX(_xlfn.TEXTSPLIT(E1122," "),1), "")</f>
        <v>73239990</v>
      </c>
      <c r="J1122" t="s">
        <v>2835</v>
      </c>
      <c r="K1122" t="e" cm="1">
        <f t="array" ref="K1122">IF(ISERROR(SEARCH("QTY:", G1122)), IF(ISERROR(SEARCH("TOTAL ", G1122)), Raw [1]Data!N1122, TRIM(MID(G1122, SEARCH("TOTAL ", G1122)+6, SEARCH(" ", G1122&amp;" ", SEARCH("TOTAL ", G1122)+6) - SEARCH("TOTAL ", G1122) - 6))), TRIM(MID(G1122, SEARCH("QTY:", G1122)+4, SEARCH(" ", G1122, SEARCH("QTY:", G1122)+4) - SEARCH("QTY:", G1122) - 4)))</f>
        <v>#NAME?</v>
      </c>
      <c r="M1122" t="e">
        <f t="shared" si="156"/>
        <v>#NAME?</v>
      </c>
      <c r="N1122">
        <f t="shared" si="157"/>
        <v>0</v>
      </c>
      <c r="O1122" t="str" cm="1">
        <f t="array" ref="O1122">IF(ISERROR(SEARCH("USD ", G1122)), Raw [1]Data!S1122, TRIM(MID(G1122, SEARCH("USD ", G1122)+4, SEARCH(" ", G1122&amp;" ", SEARCH("USD ", G1122)+4) - SEARCH("USD ", G1122) - 4)))</f>
        <v>1.110</v>
      </c>
      <c r="P1122" t="e">
        <f t="shared" si="158"/>
        <v>#NAME?</v>
      </c>
      <c r="Q1122" t="e" cm="1">
        <f t="array" ref="Q1122">Raw [1]Data!P1122</f>
        <v>#NAME?</v>
      </c>
      <c r="R1122" t="e" cm="1">
        <f t="array" ref="R1122">Raw [1]Data!Q1122</f>
        <v>#NAME?</v>
      </c>
      <c r="S1122" t="e" cm="1">
        <f t="array" ref="S1122">Raw [1]Data!T1122</f>
        <v>#NAME?</v>
      </c>
      <c r="T1122" t="e">
        <f t="shared" si="159"/>
        <v>#NAME?</v>
      </c>
      <c r="U1122" t="e">
        <f t="shared" si="160"/>
        <v>#NAME?</v>
      </c>
      <c r="V1122" t="str">
        <f t="shared" si="161"/>
        <v>Other</v>
      </c>
    </row>
    <row r="1123" spans="1:22">
      <c r="A1123" s="5" t="s">
        <v>12</v>
      </c>
      <c r="B1123" s="2" t="s">
        <v>1498</v>
      </c>
      <c r="C1123">
        <f t="shared" si="153"/>
        <v>2021</v>
      </c>
      <c r="D1123" s="2" t="s">
        <v>14</v>
      </c>
      <c r="E1123" s="3" t="s">
        <v>15</v>
      </c>
      <c r="F1123" t="str">
        <f t="shared" si="154"/>
        <v>73</v>
      </c>
      <c r="G1123" s="2" t="s">
        <v>1499</v>
      </c>
      <c r="H1123" t="str">
        <f t="shared" si="155"/>
        <v xml:space="preserve">STEEL </v>
      </c>
      <c r="I1123" t="str" cm="1">
        <f t="array" ref="I1123">IFERROR(INDEX(_xlfn.TEXTSPLIT(E1123," "),1), "")</f>
        <v>73239990</v>
      </c>
      <c r="J1123" t="s">
        <v>3005</v>
      </c>
      <c r="K1123" t="str" cm="1">
        <f t="array" ref="K1123">IF(ISERROR(SEARCH("QTY:", G1123)), IF(ISERROR(SEARCH("TOTAL ", G1123)), Raw [1]Data!N1123, TRIM(MID(G1123, SEARCH("TOTAL ", G1123)+6, SEARCH(" ", G1123&amp;" ", SEARCH("TOTAL ", G1123)+6) - SEARCH("TOTAL ", G1123) - 6))), TRIM(MID(G1123, SEARCH("QTY:", G1123)+4, SEARCH(" ", G1123, SEARCH("QTY:", G1123)+4) - SEARCH("QTY:", G1123) - 4)))</f>
        <v>31680</v>
      </c>
      <c r="M1123" t="str">
        <f t="shared" si="156"/>
        <v>31680</v>
      </c>
      <c r="N1123">
        <f t="shared" si="157"/>
        <v>0</v>
      </c>
      <c r="O1123" t="str" cm="1">
        <f t="array" ref="O1123">IF(ISERROR(SEARCH("USD ", G1123)), Raw [1]Data!S1123, TRIM(MID(G1123, SEARCH("USD ", G1123)+4, SEARCH(" ", G1123&amp;" ", SEARCH("USD ", G1123)+4) - SEARCH("USD ", G1123) - 4)))</f>
        <v>0.498</v>
      </c>
      <c r="P1123">
        <f t="shared" si="158"/>
        <v>15776.64</v>
      </c>
      <c r="Q1123" t="e" cm="1">
        <f t="array" ref="Q1123">Raw [1]Data!P1123</f>
        <v>#NAME?</v>
      </c>
      <c r="R1123" t="e" cm="1">
        <f t="array" ref="R1123">Raw [1]Data!Q1123</f>
        <v>#NAME?</v>
      </c>
      <c r="S1123" t="e" cm="1">
        <f t="array" ref="S1123">Raw [1]Data!T1123</f>
        <v>#NAME?</v>
      </c>
      <c r="T1123" t="e">
        <f t="shared" si="159"/>
        <v>#NAME?</v>
      </c>
      <c r="U1123" t="e">
        <f t="shared" si="160"/>
        <v>#NAME?</v>
      </c>
      <c r="V1123" t="str">
        <f t="shared" si="161"/>
        <v>Other</v>
      </c>
    </row>
    <row r="1124" spans="1:22">
      <c r="A1124" s="5" t="s">
        <v>12</v>
      </c>
      <c r="B1124" s="2" t="s">
        <v>1500</v>
      </c>
      <c r="C1124">
        <f t="shared" si="153"/>
        <v>2021</v>
      </c>
      <c r="D1124" s="2" t="s">
        <v>14</v>
      </c>
      <c r="E1124" s="3" t="s">
        <v>15</v>
      </c>
      <c r="F1124" t="str">
        <f t="shared" si="154"/>
        <v>73</v>
      </c>
      <c r="G1124" s="2" t="s">
        <v>1501</v>
      </c>
      <c r="H1124" t="str">
        <f t="shared" si="155"/>
        <v xml:space="preserve">HOUSEHOLD </v>
      </c>
      <c r="I1124" t="str" cm="1">
        <f t="array" ref="I1124">IFERROR(INDEX(_xlfn.TEXTSPLIT(E1124," "),1), "")</f>
        <v>73239990</v>
      </c>
      <c r="J1124" t="s">
        <v>2781</v>
      </c>
      <c r="K1124" t="e" cm="1">
        <f t="array" ref="K1124">IF(ISERROR(SEARCH("QTY:", G1124)), IF(ISERROR(SEARCH("TOTAL ", G1124)), Raw [1]Data!N1124, TRIM(MID(G1124, SEARCH("TOTAL ", G1124)+6, SEARCH(" ", G1124&amp;" ", SEARCH("TOTAL ", G1124)+6) - SEARCH("TOTAL ", G1124) - 6))), TRIM(MID(G1124, SEARCH("QTY:", G1124)+4, SEARCH(" ", G1124, SEARCH("QTY:", G1124)+4) - SEARCH("QTY:", G1124) - 4)))</f>
        <v>#NAME?</v>
      </c>
      <c r="M1124" t="e">
        <f t="shared" si="156"/>
        <v>#NAME?</v>
      </c>
      <c r="N1124">
        <f t="shared" si="157"/>
        <v>0</v>
      </c>
      <c r="O1124" t="str" cm="1">
        <f t="array" ref="O1124">IF(ISERROR(SEARCH("USD ", G1124)), Raw [1]Data!S1124, TRIM(MID(G1124, SEARCH("USD ", G1124)+4, SEARCH(" ", G1124&amp;" ", SEARCH("USD ", G1124)+4) - SEARCH("USD ", G1124) - 4)))</f>
        <v>0.445</v>
      </c>
      <c r="P1124" t="e">
        <f t="shared" si="158"/>
        <v>#NAME?</v>
      </c>
      <c r="Q1124" t="e" cm="1">
        <f t="array" ref="Q1124">Raw [1]Data!P1124</f>
        <v>#NAME?</v>
      </c>
      <c r="R1124" t="e" cm="1">
        <f t="array" ref="R1124">Raw [1]Data!Q1124</f>
        <v>#NAME?</v>
      </c>
      <c r="S1124" t="e" cm="1">
        <f t="array" ref="S1124">Raw [1]Data!T1124</f>
        <v>#NAME?</v>
      </c>
      <c r="T1124" t="e">
        <f t="shared" si="159"/>
        <v>#NAME?</v>
      </c>
      <c r="U1124" t="e">
        <f t="shared" si="160"/>
        <v>#NAME?</v>
      </c>
      <c r="V1124" t="str">
        <f t="shared" si="161"/>
        <v>Other</v>
      </c>
    </row>
    <row r="1125" spans="1:22">
      <c r="A1125" s="5" t="s">
        <v>12</v>
      </c>
      <c r="B1125" s="2" t="s">
        <v>1502</v>
      </c>
      <c r="C1125">
        <f t="shared" si="153"/>
        <v>2021</v>
      </c>
      <c r="D1125" s="2" t="s">
        <v>14</v>
      </c>
      <c r="E1125" s="3" t="s">
        <v>15</v>
      </c>
      <c r="F1125" t="str">
        <f t="shared" si="154"/>
        <v>73</v>
      </c>
      <c r="G1125" s="2" t="s">
        <v>1503</v>
      </c>
      <c r="H1125" t="str">
        <f t="shared" si="155"/>
        <v xml:space="preserve">MILD </v>
      </c>
      <c r="I1125" t="str" cm="1">
        <f t="array" ref="I1125">IFERROR(INDEX(_xlfn.TEXTSPLIT(E1125," "),1), "")</f>
        <v>73239990</v>
      </c>
      <c r="J1125" t="s">
        <v>2835</v>
      </c>
      <c r="K1125" t="e" cm="1">
        <f t="array" ref="K1125">IF(ISERROR(SEARCH("QTY:", G1125)), IF(ISERROR(SEARCH("TOTAL ", G1125)), Raw [1]Data!N1125, TRIM(MID(G1125, SEARCH("TOTAL ", G1125)+6, SEARCH(" ", G1125&amp;" ", SEARCH("TOTAL ", G1125)+6) - SEARCH("TOTAL ", G1125) - 6))), TRIM(MID(G1125, SEARCH("QTY:", G1125)+4, SEARCH(" ", G1125, SEARCH("QTY:", G1125)+4) - SEARCH("QTY:", G1125) - 4)))</f>
        <v>#NAME?</v>
      </c>
      <c r="M1125" t="e">
        <f t="shared" si="156"/>
        <v>#NAME?</v>
      </c>
      <c r="N1125">
        <f t="shared" si="157"/>
        <v>0</v>
      </c>
      <c r="O1125" t="str" cm="1">
        <f t="array" ref="O1125">IF(ISERROR(SEARCH("USD ", G1125)), Raw [1]Data!S1125, TRIM(MID(G1125, SEARCH("USD ", G1125)+4, SEARCH(" ", G1125&amp;" ", SEARCH("USD ", G1125)+4) - SEARCH("USD ", G1125) - 4)))</f>
        <v>14.20</v>
      </c>
      <c r="P1125" t="e">
        <f t="shared" si="158"/>
        <v>#NAME?</v>
      </c>
      <c r="Q1125" t="e" cm="1">
        <f t="array" ref="Q1125">Raw [1]Data!P1125</f>
        <v>#NAME?</v>
      </c>
      <c r="R1125" t="e" cm="1">
        <f t="array" ref="R1125">Raw [1]Data!Q1125</f>
        <v>#NAME?</v>
      </c>
      <c r="S1125" t="e" cm="1">
        <f t="array" ref="S1125">Raw [1]Data!T1125</f>
        <v>#NAME?</v>
      </c>
      <c r="T1125" t="e">
        <f t="shared" si="159"/>
        <v>#NAME?</v>
      </c>
      <c r="U1125" t="e">
        <f t="shared" si="160"/>
        <v>#NAME?</v>
      </c>
      <c r="V1125" t="str">
        <f t="shared" si="161"/>
        <v>Other</v>
      </c>
    </row>
    <row r="1126" spans="1:22">
      <c r="A1126" s="5" t="s">
        <v>12</v>
      </c>
      <c r="B1126" s="2" t="s">
        <v>1504</v>
      </c>
      <c r="C1126">
        <f t="shared" si="153"/>
        <v>2021</v>
      </c>
      <c r="D1126" s="2" t="s">
        <v>14</v>
      </c>
      <c r="E1126" s="3" t="s">
        <v>15</v>
      </c>
      <c r="F1126" t="str">
        <f t="shared" si="154"/>
        <v>73</v>
      </c>
      <c r="G1126" s="2" t="s">
        <v>1505</v>
      </c>
      <c r="H1126" t="str">
        <f t="shared" si="155"/>
        <v xml:space="preserve">STEEL </v>
      </c>
      <c r="I1126" t="str" cm="1">
        <f t="array" ref="I1126">IFERROR(INDEX(_xlfn.TEXTSPLIT(E1126," "),1), "")</f>
        <v>73239990</v>
      </c>
      <c r="J1126" t="s">
        <v>3006</v>
      </c>
      <c r="K1126" t="str" cm="1">
        <f t="array" ref="K1126">IF(ISERROR(SEARCH("QTY:", G1126)), IF(ISERROR(SEARCH("TOTAL ", G1126)), Raw [1]Data!N1126, TRIM(MID(G1126, SEARCH("TOTAL ", G1126)+6, SEARCH(" ", G1126&amp;" ", SEARCH("TOTAL ", G1126)+6) - SEARCH("TOTAL ", G1126) - 6))), TRIM(MID(G1126, SEARCH("QTY:", G1126)+4, SEARCH(" ", G1126, SEARCH("QTY:", G1126)+4) - SEARCH("QTY:", G1126) - 4)))</f>
        <v>60000</v>
      </c>
      <c r="M1126" t="str">
        <f t="shared" si="156"/>
        <v>60000</v>
      </c>
      <c r="N1126">
        <f t="shared" si="157"/>
        <v>0</v>
      </c>
      <c r="O1126" t="str" cm="1">
        <f t="array" ref="O1126">IF(ISERROR(SEARCH("USD ", G1126)), Raw [1]Data!S1126, TRIM(MID(G1126, SEARCH("USD ", G1126)+4, SEARCH(" ", G1126&amp;" ", SEARCH("USD ", G1126)+4) - SEARCH("USD ", G1126) - 4)))</f>
        <v>0.4606</v>
      </c>
      <c r="P1126">
        <f t="shared" si="158"/>
        <v>27636</v>
      </c>
      <c r="Q1126" t="e" cm="1">
        <f t="array" ref="Q1126">Raw [1]Data!P1126</f>
        <v>#NAME?</v>
      </c>
      <c r="R1126" t="e" cm="1">
        <f t="array" ref="R1126">Raw [1]Data!Q1126</f>
        <v>#NAME?</v>
      </c>
      <c r="S1126" t="e" cm="1">
        <f t="array" ref="S1126">Raw [1]Data!T1126</f>
        <v>#NAME?</v>
      </c>
      <c r="T1126" t="e">
        <f t="shared" si="159"/>
        <v>#NAME?</v>
      </c>
      <c r="U1126" t="e">
        <f t="shared" si="160"/>
        <v>#NAME?</v>
      </c>
      <c r="V1126" t="str">
        <f t="shared" si="161"/>
        <v>Other</v>
      </c>
    </row>
    <row r="1127" spans="1:22">
      <c r="A1127" s="5" t="s">
        <v>12</v>
      </c>
      <c r="B1127" s="2" t="s">
        <v>1506</v>
      </c>
      <c r="C1127">
        <f t="shared" si="153"/>
        <v>2021</v>
      </c>
      <c r="D1127" s="2" t="s">
        <v>14</v>
      </c>
      <c r="E1127" s="3" t="s">
        <v>15</v>
      </c>
      <c r="F1127" t="str">
        <f t="shared" si="154"/>
        <v>73</v>
      </c>
      <c r="G1127" s="2" t="s">
        <v>1507</v>
      </c>
      <c r="H1127" t="str">
        <f t="shared" si="155"/>
        <v xml:space="preserve">MILD </v>
      </c>
      <c r="I1127" t="str" cm="1">
        <f t="array" ref="I1127">IFERROR(INDEX(_xlfn.TEXTSPLIT(E1127," "),1), "")</f>
        <v>73239990</v>
      </c>
      <c r="J1127" t="s">
        <v>2835</v>
      </c>
      <c r="K1127" t="e" cm="1">
        <f t="array" ref="K1127">IF(ISERROR(SEARCH("QTY:", G1127)), IF(ISERROR(SEARCH("TOTAL ", G1127)), Raw [1]Data!N1127, TRIM(MID(G1127, SEARCH("TOTAL ", G1127)+6, SEARCH(" ", G1127&amp;" ", SEARCH("TOTAL ", G1127)+6) - SEARCH("TOTAL ", G1127) - 6))), TRIM(MID(G1127, SEARCH("QTY:", G1127)+4, SEARCH(" ", G1127, SEARCH("QTY:", G1127)+4) - SEARCH("QTY:", G1127) - 4)))</f>
        <v>#NAME?</v>
      </c>
      <c r="M1127" t="e">
        <f t="shared" si="156"/>
        <v>#NAME?</v>
      </c>
      <c r="N1127">
        <f t="shared" si="157"/>
        <v>0</v>
      </c>
      <c r="O1127" t="str" cm="1">
        <f t="array" ref="O1127">IF(ISERROR(SEARCH("USD ", G1127)), Raw [1]Data!S1127, TRIM(MID(G1127, SEARCH("USD ", G1127)+4, SEARCH(" ", G1127&amp;" ", SEARCH("USD ", G1127)+4) - SEARCH("USD ", G1127) - 4)))</f>
        <v>8.85</v>
      </c>
      <c r="P1127" t="e">
        <f t="shared" si="158"/>
        <v>#NAME?</v>
      </c>
      <c r="Q1127" t="e" cm="1">
        <f t="array" ref="Q1127">Raw [1]Data!P1127</f>
        <v>#NAME?</v>
      </c>
      <c r="R1127" t="e" cm="1">
        <f t="array" ref="R1127">Raw [1]Data!Q1127</f>
        <v>#NAME?</v>
      </c>
      <c r="S1127" t="e" cm="1">
        <f t="array" ref="S1127">Raw [1]Data!T1127</f>
        <v>#NAME?</v>
      </c>
      <c r="T1127" t="e">
        <f t="shared" si="159"/>
        <v>#NAME?</v>
      </c>
      <c r="U1127" t="e">
        <f t="shared" si="160"/>
        <v>#NAME?</v>
      </c>
      <c r="V1127" t="str">
        <f t="shared" si="161"/>
        <v>Other</v>
      </c>
    </row>
    <row r="1128" spans="1:22">
      <c r="A1128" s="5" t="s">
        <v>12</v>
      </c>
      <c r="B1128" s="2" t="s">
        <v>1508</v>
      </c>
      <c r="C1128">
        <f t="shared" si="153"/>
        <v>2021</v>
      </c>
      <c r="D1128" s="2" t="s">
        <v>14</v>
      </c>
      <c r="E1128" s="3" t="s">
        <v>15</v>
      </c>
      <c r="F1128" t="str">
        <f t="shared" si="154"/>
        <v>73</v>
      </c>
      <c r="G1128" s="2" t="s">
        <v>1509</v>
      </c>
      <c r="H1128" t="str">
        <f t="shared" si="155"/>
        <v xml:space="preserve">STEEL </v>
      </c>
      <c r="I1128" t="str" cm="1">
        <f t="array" ref="I1128">IFERROR(INDEX(_xlfn.TEXTSPLIT(E1128," "),1), "")</f>
        <v>73239990</v>
      </c>
      <c r="J1128" t="s">
        <v>3007</v>
      </c>
      <c r="K1128" t="str" cm="1">
        <f t="array" ref="K1128">IF(ISERROR(SEARCH("QTY:", G1128)), IF(ISERROR(SEARCH("TOTAL ", G1128)), Raw [1]Data!N1128, TRIM(MID(G1128, SEARCH("TOTAL ", G1128)+6, SEARCH(" ", G1128&amp;" ", SEARCH("TOTAL ", G1128)+6) - SEARCH("TOTAL ", G1128) - 6))), TRIM(MID(G1128, SEARCH("QTY:", G1128)+4, SEARCH(" ", G1128, SEARCH("QTY:", G1128)+4) - SEARCH("QTY:", G1128) - 4)))</f>
        <v>48528</v>
      </c>
      <c r="M1128" t="str">
        <f t="shared" si="156"/>
        <v>48528</v>
      </c>
      <c r="N1128">
        <f t="shared" si="157"/>
        <v>0</v>
      </c>
      <c r="O1128" t="str" cm="1">
        <f t="array" ref="O1128">IF(ISERROR(SEARCH("USD ", G1128)), Raw [1]Data!S1128, TRIM(MID(G1128, SEARCH("USD ", G1128)+4, SEARCH(" ", G1128&amp;" ", SEARCH("USD ", G1128)+4) - SEARCH("USD ", G1128) - 4)))</f>
        <v>0.5047</v>
      </c>
      <c r="P1128">
        <f t="shared" si="158"/>
        <v>24492.081600000001</v>
      </c>
      <c r="Q1128" t="e" cm="1">
        <f t="array" ref="Q1128">Raw [1]Data!P1128</f>
        <v>#NAME?</v>
      </c>
      <c r="R1128" t="e" cm="1">
        <f t="array" ref="R1128">Raw [1]Data!Q1128</f>
        <v>#NAME?</v>
      </c>
      <c r="S1128" t="e" cm="1">
        <f t="array" ref="S1128">Raw [1]Data!T1128</f>
        <v>#NAME?</v>
      </c>
      <c r="T1128" t="e">
        <f t="shared" si="159"/>
        <v>#NAME?</v>
      </c>
      <c r="U1128" t="e">
        <f t="shared" si="160"/>
        <v>#NAME?</v>
      </c>
      <c r="V1128" t="str">
        <f t="shared" si="161"/>
        <v>Other</v>
      </c>
    </row>
    <row r="1129" spans="1:22">
      <c r="A1129" s="5" t="s">
        <v>12</v>
      </c>
      <c r="B1129" s="2" t="s">
        <v>1508</v>
      </c>
      <c r="C1129">
        <f t="shared" si="153"/>
        <v>2021</v>
      </c>
      <c r="D1129" s="2" t="s">
        <v>14</v>
      </c>
      <c r="E1129" s="3" t="s">
        <v>15</v>
      </c>
      <c r="F1129" t="str">
        <f t="shared" si="154"/>
        <v>73</v>
      </c>
      <c r="G1129" s="2" t="s">
        <v>1510</v>
      </c>
      <c r="H1129" t="str">
        <f t="shared" si="155"/>
        <v xml:space="preserve">STEEL </v>
      </c>
      <c r="I1129" t="str" cm="1">
        <f t="array" ref="I1129">IFERROR(INDEX(_xlfn.TEXTSPLIT(E1129," "),1), "")</f>
        <v>73239990</v>
      </c>
      <c r="J1129" t="s">
        <v>2835</v>
      </c>
      <c r="K1129" t="str" cm="1">
        <f t="array" ref="K1129">IF(ISERROR(SEARCH("QTY:", G1129)), IF(ISERROR(SEARCH("TOTAL ", G1129)), Raw [1]Data!N1129, TRIM(MID(G1129, SEARCH("TOTAL ", G1129)+6, SEARCH(" ", G1129&amp;" ", SEARCH("TOTAL ", G1129)+6) - SEARCH("TOTAL ", G1129) - 6))), TRIM(MID(G1129, SEARCH("QTY:", G1129)+4, SEARCH(" ", G1129, SEARCH("QTY:", G1129)+4) - SEARCH("QTY:", G1129) - 4)))</f>
        <v>11600</v>
      </c>
      <c r="M1129" t="str">
        <f t="shared" si="156"/>
        <v>11600</v>
      </c>
      <c r="N1129">
        <f t="shared" si="157"/>
        <v>0</v>
      </c>
      <c r="O1129" t="str" cm="1">
        <f t="array" ref="O1129">IF(ISERROR(SEARCH("USD ", G1129)), Raw [1]Data!S1129, TRIM(MID(G1129, SEARCH("USD ", G1129)+4, SEARCH(" ", G1129&amp;" ", SEARCH("USD ", G1129)+4) - SEARCH("USD ", G1129) - 4)))</f>
        <v>0.4605</v>
      </c>
      <c r="P1129">
        <f t="shared" si="158"/>
        <v>5341.8</v>
      </c>
      <c r="Q1129" t="e" cm="1">
        <f t="array" ref="Q1129">Raw [1]Data!P1129</f>
        <v>#NAME?</v>
      </c>
      <c r="R1129" t="e" cm="1">
        <f t="array" ref="R1129">Raw [1]Data!Q1129</f>
        <v>#NAME?</v>
      </c>
      <c r="S1129" t="e" cm="1">
        <f t="array" ref="S1129">Raw [1]Data!T1129</f>
        <v>#NAME?</v>
      </c>
      <c r="T1129" t="e">
        <f t="shared" si="159"/>
        <v>#NAME?</v>
      </c>
      <c r="U1129" t="e">
        <f t="shared" si="160"/>
        <v>#NAME?</v>
      </c>
      <c r="V1129" t="str">
        <f t="shared" si="161"/>
        <v>Other</v>
      </c>
    </row>
    <row r="1130" spans="1:22">
      <c r="A1130" s="5" t="s">
        <v>12</v>
      </c>
      <c r="B1130" s="2" t="s">
        <v>1508</v>
      </c>
      <c r="C1130">
        <f t="shared" si="153"/>
        <v>2021</v>
      </c>
      <c r="D1130" s="2" t="s">
        <v>14</v>
      </c>
      <c r="E1130" s="3" t="s">
        <v>15</v>
      </c>
      <c r="F1130" t="str">
        <f t="shared" si="154"/>
        <v>73</v>
      </c>
      <c r="G1130" s="2" t="s">
        <v>1511</v>
      </c>
      <c r="H1130" t="str">
        <f t="shared" si="155"/>
        <v xml:space="preserve">STAINLESS </v>
      </c>
      <c r="I1130" t="str" cm="1">
        <f t="array" ref="I1130">IFERROR(INDEX(_xlfn.TEXTSPLIT(E1130," "),1), "")</f>
        <v>73239990</v>
      </c>
      <c r="J1130" t="s">
        <v>2835</v>
      </c>
      <c r="K1130" t="e" cm="1">
        <f t="array" ref="K1130">IF(ISERROR(SEARCH("QTY:", G1130)), IF(ISERROR(SEARCH("TOTAL ", G1130)), Raw [1]Data!N1130, TRIM(MID(G1130, SEARCH("TOTAL ", G1130)+6, SEARCH(" ", G1130&amp;" ", SEARCH("TOTAL ", G1130)+6) - SEARCH("TOTAL ", G1130) - 6))), TRIM(MID(G1130, SEARCH("QTY:", G1130)+4, SEARCH(" ", G1130, SEARCH("QTY:", G1130)+4) - SEARCH("QTY:", G1130) - 4)))</f>
        <v>#NAME?</v>
      </c>
      <c r="M1130" t="e">
        <f t="shared" si="156"/>
        <v>#NAME?</v>
      </c>
      <c r="N1130">
        <f t="shared" si="157"/>
        <v>0</v>
      </c>
      <c r="O1130" t="str" cm="1">
        <f t="array" ref="O1130">IF(ISERROR(SEARCH("USD ", G1130)), Raw [1]Data!S1130, TRIM(MID(G1130, SEARCH("USD ", G1130)+4, SEARCH(" ", G1130&amp;" ", SEARCH("USD ", G1130)+4) - SEARCH("USD ", G1130) - 4)))</f>
        <v>0.67</v>
      </c>
      <c r="P1130" t="e">
        <f t="shared" si="158"/>
        <v>#NAME?</v>
      </c>
      <c r="Q1130" t="e" cm="1">
        <f t="array" ref="Q1130">Raw [1]Data!P1130</f>
        <v>#NAME?</v>
      </c>
      <c r="R1130" t="e" cm="1">
        <f t="array" ref="R1130">Raw [1]Data!Q1130</f>
        <v>#NAME?</v>
      </c>
      <c r="S1130" t="e" cm="1">
        <f t="array" ref="S1130">Raw [1]Data!T1130</f>
        <v>#NAME?</v>
      </c>
      <c r="T1130" t="e">
        <f t="shared" si="159"/>
        <v>#NAME?</v>
      </c>
      <c r="U1130" t="e">
        <f t="shared" si="160"/>
        <v>#NAME?</v>
      </c>
      <c r="V1130" t="str">
        <f t="shared" si="161"/>
        <v>Other</v>
      </c>
    </row>
    <row r="1131" spans="1:22">
      <c r="A1131" s="5" t="s">
        <v>12</v>
      </c>
      <c r="B1131" s="2" t="s">
        <v>1512</v>
      </c>
      <c r="C1131">
        <f t="shared" si="153"/>
        <v>2021</v>
      </c>
      <c r="D1131" s="2" t="s">
        <v>14</v>
      </c>
      <c r="E1131" s="3" t="s">
        <v>15</v>
      </c>
      <c r="F1131" t="str">
        <f t="shared" si="154"/>
        <v>73</v>
      </c>
      <c r="G1131" s="2" t="s">
        <v>1513</v>
      </c>
      <c r="H1131" t="str">
        <f t="shared" si="155"/>
        <v xml:space="preserve">NP-21 </v>
      </c>
      <c r="I1131" t="str" cm="1">
        <f t="array" ref="I1131">IFERROR(INDEX(_xlfn.TEXTSPLIT(E1131," "),1), "")</f>
        <v>73239990</v>
      </c>
      <c r="J1131" t="s">
        <v>2781</v>
      </c>
      <c r="K1131" t="e" cm="1">
        <f t="array" ref="K1131">IF(ISERROR(SEARCH("QTY:", G1131)), IF(ISERROR(SEARCH("TOTAL ", G1131)), Raw [1]Data!N1131, TRIM(MID(G1131, SEARCH("TOTAL ", G1131)+6, SEARCH(" ", G1131&amp;" ", SEARCH("TOTAL ", G1131)+6) - SEARCH("TOTAL ", G1131) - 6))), TRIM(MID(G1131, SEARCH("QTY:", G1131)+4, SEARCH(" ", G1131, SEARCH("QTY:", G1131)+4) - SEARCH("QTY:", G1131) - 4)))</f>
        <v>#NAME?</v>
      </c>
      <c r="M1131" t="e">
        <f t="shared" si="156"/>
        <v>#NAME?</v>
      </c>
      <c r="N1131">
        <f t="shared" si="157"/>
        <v>0</v>
      </c>
      <c r="O1131" t="str" cm="1">
        <f t="array" ref="O1131">IF(ISERROR(SEARCH("USD ", G1131)), Raw [1]Data!S1131, TRIM(MID(G1131, SEARCH("USD ", G1131)+4, SEARCH(" ", G1131&amp;" ", SEARCH("USD ", G1131)+4) - SEARCH("USD ", G1131) - 4)))</f>
        <v>1.11</v>
      </c>
      <c r="P1131" t="e">
        <f t="shared" si="158"/>
        <v>#NAME?</v>
      </c>
      <c r="Q1131" t="e" cm="1">
        <f t="array" ref="Q1131">Raw [1]Data!P1131</f>
        <v>#NAME?</v>
      </c>
      <c r="R1131" t="e" cm="1">
        <f t="array" ref="R1131">Raw [1]Data!Q1131</f>
        <v>#NAME?</v>
      </c>
      <c r="S1131" t="e" cm="1">
        <f t="array" ref="S1131">Raw [1]Data!T1131</f>
        <v>#NAME?</v>
      </c>
      <c r="T1131" t="e">
        <f t="shared" si="159"/>
        <v>#NAME?</v>
      </c>
      <c r="U1131" t="e">
        <f t="shared" si="160"/>
        <v>#NAME?</v>
      </c>
      <c r="V1131" t="str">
        <f t="shared" si="161"/>
        <v>Other</v>
      </c>
    </row>
    <row r="1132" spans="1:22">
      <c r="A1132" s="5" t="s">
        <v>12</v>
      </c>
      <c r="B1132" s="2" t="s">
        <v>1512</v>
      </c>
      <c r="C1132">
        <f t="shared" si="153"/>
        <v>2021</v>
      </c>
      <c r="D1132" s="2" t="s">
        <v>14</v>
      </c>
      <c r="E1132" s="3" t="s">
        <v>15</v>
      </c>
      <c r="F1132" t="str">
        <f t="shared" si="154"/>
        <v>73</v>
      </c>
      <c r="G1132" s="2" t="s">
        <v>1514</v>
      </c>
      <c r="H1132" t="str">
        <f t="shared" si="155"/>
        <v xml:space="preserve">SB-01 </v>
      </c>
      <c r="I1132" t="str" cm="1">
        <f t="array" ref="I1132">IFERROR(INDEX(_xlfn.TEXTSPLIT(E1132," "),1), "")</f>
        <v>73239990</v>
      </c>
      <c r="J1132" t="s">
        <v>3008</v>
      </c>
      <c r="K1132" t="str" cm="1">
        <f t="array" ref="K1132">IF(ISERROR(SEARCH("QTY:", G1132)), IF(ISERROR(SEARCH("TOTAL ", G1132)), Raw [1]Data!N1132, TRIM(MID(G1132, SEARCH("TOTAL ", G1132)+6, SEARCH(" ", G1132&amp;" ", SEARCH("TOTAL ", G1132)+6) - SEARCH("TOTAL ", G1132) - 6))), TRIM(MID(G1132, SEARCH("QTY:", G1132)+4, SEARCH(" ", G1132, SEARCH("QTY:", G1132)+4) - SEARCH("QTY:", G1132) - 4)))</f>
        <v>45936</v>
      </c>
      <c r="M1132" t="str">
        <f t="shared" si="156"/>
        <v>45936</v>
      </c>
      <c r="N1132">
        <f t="shared" si="157"/>
        <v>0</v>
      </c>
      <c r="O1132" t="str" cm="1">
        <f t="array" ref="O1132">IF(ISERROR(SEARCH("USD ", G1132)), Raw [1]Data!S1132, TRIM(MID(G1132, SEARCH("USD ", G1132)+4, SEARCH(" ", G1132&amp;" ", SEARCH("USD ", G1132)+4) - SEARCH("USD ", G1132) - 4)))</f>
        <v>1.15</v>
      </c>
      <c r="P1132">
        <f t="shared" si="158"/>
        <v>52826.399999999994</v>
      </c>
      <c r="Q1132" t="e" cm="1">
        <f t="array" ref="Q1132">Raw [1]Data!P1132</f>
        <v>#NAME?</v>
      </c>
      <c r="R1132" t="e" cm="1">
        <f t="array" ref="R1132">Raw [1]Data!Q1132</f>
        <v>#NAME?</v>
      </c>
      <c r="S1132" t="e" cm="1">
        <f t="array" ref="S1132">Raw [1]Data!T1132</f>
        <v>#NAME?</v>
      </c>
      <c r="T1132" t="e">
        <f t="shared" si="159"/>
        <v>#NAME?</v>
      </c>
      <c r="U1132" t="e">
        <f t="shared" si="160"/>
        <v>#NAME?</v>
      </c>
      <c r="V1132" t="str">
        <f t="shared" si="161"/>
        <v>Other</v>
      </c>
    </row>
    <row r="1133" spans="1:22">
      <c r="A1133" s="5" t="s">
        <v>12</v>
      </c>
      <c r="B1133" s="2" t="s">
        <v>1512</v>
      </c>
      <c r="C1133">
        <f t="shared" si="153"/>
        <v>2021</v>
      </c>
      <c r="D1133" s="2" t="s">
        <v>14</v>
      </c>
      <c r="E1133" s="3" t="s">
        <v>15</v>
      </c>
      <c r="F1133" t="str">
        <f t="shared" si="154"/>
        <v>73</v>
      </c>
      <c r="G1133" s="2" t="s">
        <v>1515</v>
      </c>
      <c r="H1133" t="str">
        <f t="shared" si="155"/>
        <v xml:space="preserve">AM-06 </v>
      </c>
      <c r="I1133" t="str" cm="1">
        <f t="array" ref="I1133">IFERROR(INDEX(_xlfn.TEXTSPLIT(E1133," "),1), "")</f>
        <v>73239990</v>
      </c>
      <c r="J1133" t="s">
        <v>2835</v>
      </c>
      <c r="K1133" t="str" cm="1">
        <f t="array" ref="K1133">IF(ISERROR(SEARCH("QTY:", G1133)), IF(ISERROR(SEARCH("TOTAL ", G1133)), Raw [1]Data!N1133, TRIM(MID(G1133, SEARCH("TOTAL ", G1133)+6, SEARCH(" ", G1133&amp;" ", SEARCH("TOTAL ", G1133)+6) - SEARCH("TOTAL ", G1133) - 6))), TRIM(MID(G1133, SEARCH("QTY:", G1133)+4, SEARCH(" ", G1133, SEARCH("QTY:", G1133)+4) - SEARCH("QTY:", G1133) - 4)))</f>
        <v>18864</v>
      </c>
      <c r="M1133" t="str">
        <f t="shared" si="156"/>
        <v>18864</v>
      </c>
      <c r="N1133">
        <f t="shared" si="157"/>
        <v>0</v>
      </c>
      <c r="O1133" t="str" cm="1">
        <f t="array" ref="O1133">IF(ISERROR(SEARCH("USD ", G1133)), Raw [1]Data!S1133, TRIM(MID(G1133, SEARCH("USD ", G1133)+4, SEARCH(" ", G1133&amp;" ", SEARCH("USD ", G1133)+4) - SEARCH("USD ", G1133) - 4)))</f>
        <v>1.11</v>
      </c>
      <c r="P1133">
        <f t="shared" si="158"/>
        <v>20939.04</v>
      </c>
      <c r="Q1133" t="e" cm="1">
        <f t="array" ref="Q1133">Raw [1]Data!P1133</f>
        <v>#NAME?</v>
      </c>
      <c r="R1133" t="e" cm="1">
        <f t="array" ref="R1133">Raw [1]Data!Q1133</f>
        <v>#NAME?</v>
      </c>
      <c r="S1133" t="e" cm="1">
        <f t="array" ref="S1133">Raw [1]Data!T1133</f>
        <v>#NAME?</v>
      </c>
      <c r="T1133" t="e">
        <f t="shared" si="159"/>
        <v>#NAME?</v>
      </c>
      <c r="U1133" t="e">
        <f t="shared" si="160"/>
        <v>#NAME?</v>
      </c>
      <c r="V1133" t="str">
        <f t="shared" si="161"/>
        <v>Other</v>
      </c>
    </row>
    <row r="1134" spans="1:22">
      <c r="A1134" s="5" t="s">
        <v>12</v>
      </c>
      <c r="B1134" s="2" t="s">
        <v>1516</v>
      </c>
      <c r="C1134">
        <f t="shared" si="153"/>
        <v>2021</v>
      </c>
      <c r="D1134" s="2" t="s">
        <v>14</v>
      </c>
      <c r="E1134" s="3" t="s">
        <v>15</v>
      </c>
      <c r="F1134" t="str">
        <f t="shared" si="154"/>
        <v>73</v>
      </c>
      <c r="G1134" s="2" t="s">
        <v>1517</v>
      </c>
      <c r="H1134" t="str">
        <f t="shared" si="155"/>
        <v xml:space="preserve">STEEL </v>
      </c>
      <c r="I1134" t="str" cm="1">
        <f t="array" ref="I1134">IFERROR(INDEX(_xlfn.TEXTSPLIT(E1134," "),1), "")</f>
        <v>73239990</v>
      </c>
      <c r="J1134" t="s">
        <v>2835</v>
      </c>
      <c r="K1134" t="str" cm="1">
        <f t="array" ref="K1134">IF(ISERROR(SEARCH("QTY:", G1134)), IF(ISERROR(SEARCH("TOTAL ", G1134)), Raw [1]Data!N1134, TRIM(MID(G1134, SEARCH("TOTAL ", G1134)+6, SEARCH(" ", G1134&amp;" ", SEARCH("TOTAL ", G1134)+6) - SEARCH("TOTAL ", G1134) - 6))), TRIM(MID(G1134, SEARCH("QTY:", G1134)+4, SEARCH(" ", G1134, SEARCH("QTY:", G1134)+4) - SEARCH("QTY:", G1134) - 4)))</f>
        <v>21240</v>
      </c>
      <c r="M1134" t="str">
        <f t="shared" si="156"/>
        <v>21240</v>
      </c>
      <c r="N1134">
        <f t="shared" si="157"/>
        <v>0</v>
      </c>
      <c r="O1134" t="str" cm="1">
        <f t="array" ref="O1134">IF(ISERROR(SEARCH("USD ", G1134)), Raw [1]Data!S1134, TRIM(MID(G1134, SEARCH("USD ", G1134)+4, SEARCH(" ", G1134&amp;" ", SEARCH("USD ", G1134)+4) - SEARCH("USD ", G1134) - 4)))</f>
        <v>2.54</v>
      </c>
      <c r="P1134">
        <f t="shared" si="158"/>
        <v>53949.599999999999</v>
      </c>
      <c r="Q1134" t="e" cm="1">
        <f t="array" ref="Q1134">Raw [1]Data!P1134</f>
        <v>#NAME?</v>
      </c>
      <c r="R1134" t="e" cm="1">
        <f t="array" ref="R1134">Raw [1]Data!Q1134</f>
        <v>#NAME?</v>
      </c>
      <c r="S1134" t="e" cm="1">
        <f t="array" ref="S1134">Raw [1]Data!T1134</f>
        <v>#NAME?</v>
      </c>
      <c r="T1134" t="e">
        <f t="shared" si="159"/>
        <v>#NAME?</v>
      </c>
      <c r="U1134" t="e">
        <f t="shared" si="160"/>
        <v>#NAME?</v>
      </c>
      <c r="V1134" t="str">
        <f t="shared" si="161"/>
        <v>Other</v>
      </c>
    </row>
    <row r="1135" spans="1:22">
      <c r="A1135" s="5" t="s">
        <v>12</v>
      </c>
      <c r="B1135" s="2" t="s">
        <v>1516</v>
      </c>
      <c r="C1135">
        <f t="shared" si="153"/>
        <v>2021</v>
      </c>
      <c r="D1135" s="2" t="s">
        <v>14</v>
      </c>
      <c r="E1135" s="3" t="s">
        <v>15</v>
      </c>
      <c r="F1135" t="str">
        <f t="shared" si="154"/>
        <v>73</v>
      </c>
      <c r="G1135" s="2" t="s">
        <v>1518</v>
      </c>
      <c r="H1135" t="str">
        <f t="shared" si="155"/>
        <v xml:space="preserve">STEEL </v>
      </c>
      <c r="I1135" t="str" cm="1">
        <f t="array" ref="I1135">IFERROR(INDEX(_xlfn.TEXTSPLIT(E1135," "),1), "")</f>
        <v>73239990</v>
      </c>
      <c r="J1135" t="s">
        <v>2835</v>
      </c>
      <c r="K1135" t="str" cm="1">
        <f t="array" ref="K1135">IF(ISERROR(SEARCH("QTY:", G1135)), IF(ISERROR(SEARCH("TOTAL ", G1135)), Raw [1]Data!N1135, TRIM(MID(G1135, SEARCH("TOTAL ", G1135)+6, SEARCH(" ", G1135&amp;" ", SEARCH("TOTAL ", G1135)+6) - SEARCH("TOTAL ", G1135) - 6))), TRIM(MID(G1135, SEARCH("QTY:", G1135)+4, SEARCH(" ", G1135, SEARCH("QTY:", G1135)+4) - SEARCH("QTY:", G1135) - 4)))</f>
        <v>85656</v>
      </c>
      <c r="M1135" t="str">
        <f t="shared" si="156"/>
        <v>85656</v>
      </c>
      <c r="N1135">
        <f t="shared" si="157"/>
        <v>0</v>
      </c>
      <c r="O1135" t="str" cm="1">
        <f t="array" ref="O1135">IF(ISERROR(SEARCH("USD ", G1135)), Raw [1]Data!S1135, TRIM(MID(G1135, SEARCH("USD ", G1135)+4, SEARCH(" ", G1135&amp;" ", SEARCH("USD ", G1135)+4) - SEARCH("USD ", G1135) - 4)))</f>
        <v>0.92</v>
      </c>
      <c r="P1135">
        <f t="shared" si="158"/>
        <v>78803.520000000004</v>
      </c>
      <c r="Q1135" t="e" cm="1">
        <f t="array" ref="Q1135">Raw [1]Data!P1135</f>
        <v>#NAME?</v>
      </c>
      <c r="R1135" t="e" cm="1">
        <f t="array" ref="R1135">Raw [1]Data!Q1135</f>
        <v>#NAME?</v>
      </c>
      <c r="S1135" t="e" cm="1">
        <f t="array" ref="S1135">Raw [1]Data!T1135</f>
        <v>#NAME?</v>
      </c>
      <c r="T1135" t="e">
        <f t="shared" si="159"/>
        <v>#NAME?</v>
      </c>
      <c r="U1135" t="e">
        <f t="shared" si="160"/>
        <v>#NAME?</v>
      </c>
      <c r="V1135" t="str">
        <f t="shared" si="161"/>
        <v>Other</v>
      </c>
    </row>
    <row r="1136" spans="1:22">
      <c r="A1136" s="5" t="s">
        <v>12</v>
      </c>
      <c r="B1136" s="2" t="s">
        <v>1516</v>
      </c>
      <c r="C1136">
        <f t="shared" si="153"/>
        <v>2021</v>
      </c>
      <c r="D1136" s="2" t="s">
        <v>14</v>
      </c>
      <c r="E1136" s="3" t="s">
        <v>15</v>
      </c>
      <c r="F1136" t="str">
        <f t="shared" si="154"/>
        <v>73</v>
      </c>
      <c r="G1136" s="2" t="s">
        <v>1519</v>
      </c>
      <c r="H1136" t="str">
        <f t="shared" si="155"/>
        <v xml:space="preserve">STEEL </v>
      </c>
      <c r="I1136" t="str" cm="1">
        <f t="array" ref="I1136">IFERROR(INDEX(_xlfn.TEXTSPLIT(E1136," "),1), "")</f>
        <v>73239990</v>
      </c>
      <c r="J1136" t="s">
        <v>2835</v>
      </c>
      <c r="K1136" t="str" cm="1">
        <f t="array" ref="K1136">IF(ISERROR(SEARCH("QTY:", G1136)), IF(ISERROR(SEARCH("TOTAL ", G1136)), Raw [1]Data!N1136, TRIM(MID(G1136, SEARCH("TOTAL ", G1136)+6, SEARCH(" ", G1136&amp;" ", SEARCH("TOTAL ", G1136)+6) - SEARCH("TOTAL ", G1136) - 6))), TRIM(MID(G1136, SEARCH("QTY:", G1136)+4, SEARCH(" ", G1136, SEARCH("QTY:", G1136)+4) - SEARCH("QTY:", G1136) - 4)))</f>
        <v>51648</v>
      </c>
      <c r="M1136" t="str">
        <f t="shared" si="156"/>
        <v>51648</v>
      </c>
      <c r="N1136">
        <f t="shared" si="157"/>
        <v>0</v>
      </c>
      <c r="O1136" t="str" cm="1">
        <f t="array" ref="O1136">IF(ISERROR(SEARCH("USD ", G1136)), Raw [1]Data!S1136, TRIM(MID(G1136, SEARCH("USD ", G1136)+4, SEARCH(" ", G1136&amp;" ", SEARCH("USD ", G1136)+4) - SEARCH("USD ", G1136) - 4)))</f>
        <v>0.61</v>
      </c>
      <c r="P1136">
        <f t="shared" si="158"/>
        <v>31505.279999999999</v>
      </c>
      <c r="Q1136" t="e" cm="1">
        <f t="array" ref="Q1136">Raw [1]Data!P1136</f>
        <v>#NAME?</v>
      </c>
      <c r="R1136" t="e" cm="1">
        <f t="array" ref="R1136">Raw [1]Data!Q1136</f>
        <v>#NAME?</v>
      </c>
      <c r="S1136" t="e" cm="1">
        <f t="array" ref="S1136">Raw [1]Data!T1136</f>
        <v>#NAME?</v>
      </c>
      <c r="T1136" t="e">
        <f t="shared" si="159"/>
        <v>#NAME?</v>
      </c>
      <c r="U1136" t="e">
        <f t="shared" si="160"/>
        <v>#NAME?</v>
      </c>
      <c r="V1136" t="str">
        <f t="shared" si="161"/>
        <v>Other</v>
      </c>
    </row>
    <row r="1137" spans="1:22">
      <c r="A1137" s="5" t="s">
        <v>12</v>
      </c>
      <c r="B1137" s="2" t="s">
        <v>1516</v>
      </c>
      <c r="C1137">
        <f t="shared" si="153"/>
        <v>2021</v>
      </c>
      <c r="D1137" s="2" t="s">
        <v>14</v>
      </c>
      <c r="E1137" s="3" t="s">
        <v>15</v>
      </c>
      <c r="F1137" t="str">
        <f t="shared" si="154"/>
        <v>73</v>
      </c>
      <c r="G1137" s="2" t="s">
        <v>1520</v>
      </c>
      <c r="H1137" t="str">
        <f t="shared" si="155"/>
        <v xml:space="preserve">STEEL </v>
      </c>
      <c r="I1137" t="str" cm="1">
        <f t="array" ref="I1137">IFERROR(INDEX(_xlfn.TEXTSPLIT(E1137," "),1), "")</f>
        <v>73239990</v>
      </c>
      <c r="J1137" t="s">
        <v>2835</v>
      </c>
      <c r="K1137" t="str" cm="1">
        <f t="array" ref="K1137">IF(ISERROR(SEARCH("QTY:", G1137)), IF(ISERROR(SEARCH("TOTAL ", G1137)), Raw [1]Data!N1137, TRIM(MID(G1137, SEARCH("TOTAL ", G1137)+6, SEARCH(" ", G1137&amp;" ", SEARCH("TOTAL ", G1137)+6) - SEARCH("TOTAL ", G1137) - 6))), TRIM(MID(G1137, SEARCH("QTY:", G1137)+4, SEARCH(" ", G1137, SEARCH("QTY:", G1137)+4) - SEARCH("QTY:", G1137) - 4)))</f>
        <v>55200</v>
      </c>
      <c r="M1137" t="str">
        <f t="shared" si="156"/>
        <v>55200</v>
      </c>
      <c r="N1137">
        <f t="shared" si="157"/>
        <v>0</v>
      </c>
      <c r="O1137" t="str" cm="1">
        <f t="array" ref="O1137">IF(ISERROR(SEARCH("USD ", G1137)), Raw [1]Data!S1137, TRIM(MID(G1137, SEARCH("USD ", G1137)+4, SEARCH(" ", G1137&amp;" ", SEARCH("USD ", G1137)+4) - SEARCH("USD ", G1137) - 4)))</f>
        <v>0.99</v>
      </c>
      <c r="P1137">
        <f t="shared" si="158"/>
        <v>54648</v>
      </c>
      <c r="Q1137" t="e" cm="1">
        <f t="array" ref="Q1137">Raw [1]Data!P1137</f>
        <v>#NAME?</v>
      </c>
      <c r="R1137" t="e" cm="1">
        <f t="array" ref="R1137">Raw [1]Data!Q1137</f>
        <v>#NAME?</v>
      </c>
      <c r="S1137" t="e" cm="1">
        <f t="array" ref="S1137">Raw [1]Data!T1137</f>
        <v>#NAME?</v>
      </c>
      <c r="T1137" t="e">
        <f t="shared" si="159"/>
        <v>#NAME?</v>
      </c>
      <c r="U1137" t="e">
        <f t="shared" si="160"/>
        <v>#NAME?</v>
      </c>
      <c r="V1137" t="str">
        <f t="shared" si="161"/>
        <v>Other</v>
      </c>
    </row>
    <row r="1138" spans="1:22">
      <c r="A1138" s="5" t="s">
        <v>12</v>
      </c>
      <c r="B1138" s="2" t="s">
        <v>1521</v>
      </c>
      <c r="C1138">
        <f t="shared" si="153"/>
        <v>2021</v>
      </c>
      <c r="D1138" s="2" t="s">
        <v>14</v>
      </c>
      <c r="E1138" s="3" t="s">
        <v>15</v>
      </c>
      <c r="F1138" t="str">
        <f t="shared" si="154"/>
        <v>73</v>
      </c>
      <c r="G1138" s="2" t="s">
        <v>1522</v>
      </c>
      <c r="H1138" t="str">
        <f t="shared" si="155"/>
        <v xml:space="preserve">STEEL </v>
      </c>
      <c r="I1138" t="str" cm="1">
        <f t="array" ref="I1138">IFERROR(INDEX(_xlfn.TEXTSPLIT(E1138," "),1), "")</f>
        <v>73239990</v>
      </c>
      <c r="J1138" t="s">
        <v>2835</v>
      </c>
      <c r="K1138" t="str" cm="1">
        <f t="array" ref="K1138">IF(ISERROR(SEARCH("QTY:", G1138)), IF(ISERROR(SEARCH("TOTAL ", G1138)), Raw [1]Data!N1138, TRIM(MID(G1138, SEARCH("TOTAL ", G1138)+6, SEARCH(" ", G1138&amp;" ", SEARCH("TOTAL ", G1138)+6) - SEARCH("TOTAL ", G1138) - 6))), TRIM(MID(G1138, SEARCH("QTY:", G1138)+4, SEARCH(" ", G1138, SEARCH("QTY:", G1138)+4) - SEARCH("QTY:", G1138) - 4)))</f>
        <v>5040</v>
      </c>
      <c r="M1138" t="str">
        <f t="shared" si="156"/>
        <v>5040</v>
      </c>
      <c r="N1138">
        <f t="shared" si="157"/>
        <v>0</v>
      </c>
      <c r="O1138" t="str" cm="1">
        <f t="array" ref="O1138">IF(ISERROR(SEARCH("USD ", G1138)), Raw [1]Data!S1138, TRIM(MID(G1138, SEARCH("USD ", G1138)+4, SEARCH(" ", G1138&amp;" ", SEARCH("USD ", G1138)+4) - SEARCH("USD ", G1138) - 4)))</f>
        <v>2.1360</v>
      </c>
      <c r="P1138">
        <f t="shared" si="158"/>
        <v>10765.44</v>
      </c>
      <c r="Q1138" t="e" cm="1">
        <f t="array" ref="Q1138">Raw [1]Data!P1138</f>
        <v>#NAME?</v>
      </c>
      <c r="R1138" t="e" cm="1">
        <f t="array" ref="R1138">Raw [1]Data!Q1138</f>
        <v>#NAME?</v>
      </c>
      <c r="S1138" t="e" cm="1">
        <f t="array" ref="S1138">Raw [1]Data!T1138</f>
        <v>#NAME?</v>
      </c>
      <c r="T1138" t="e">
        <f t="shared" si="159"/>
        <v>#NAME?</v>
      </c>
      <c r="U1138" t="e">
        <f t="shared" si="160"/>
        <v>#NAME?</v>
      </c>
      <c r="V1138" t="str">
        <f t="shared" si="161"/>
        <v>Other</v>
      </c>
    </row>
    <row r="1139" spans="1:22">
      <c r="A1139" s="5" t="s">
        <v>12</v>
      </c>
      <c r="B1139" s="2" t="s">
        <v>1521</v>
      </c>
      <c r="C1139">
        <f t="shared" si="153"/>
        <v>2021</v>
      </c>
      <c r="D1139" s="2" t="s">
        <v>14</v>
      </c>
      <c r="E1139" s="3" t="s">
        <v>15</v>
      </c>
      <c r="F1139" t="str">
        <f t="shared" si="154"/>
        <v>73</v>
      </c>
      <c r="G1139" s="2" t="s">
        <v>1523</v>
      </c>
      <c r="H1139" t="str">
        <f t="shared" si="155"/>
        <v xml:space="preserve">STAINLESS </v>
      </c>
      <c r="I1139" t="str" cm="1">
        <f t="array" ref="I1139">IFERROR(INDEX(_xlfn.TEXTSPLIT(E1139," "),1), "")</f>
        <v>73239990</v>
      </c>
      <c r="J1139" t="s">
        <v>2835</v>
      </c>
      <c r="K1139" t="str" cm="1">
        <f t="array" ref="K1139">IF(ISERROR(SEARCH("QTY:", G1139)), IF(ISERROR(SEARCH("TOTAL ", G1139)), Raw [1]Data!N1139, TRIM(MID(G1139, SEARCH("TOTAL ", G1139)+6, SEARCH(" ", G1139&amp;" ", SEARCH("TOTAL ", G1139)+6) - SEARCH("TOTAL ", G1139) - 6))), TRIM(MID(G1139, SEARCH("QTY:", G1139)+4, SEARCH(" ", G1139, SEARCH("QTY:", G1139)+4) - SEARCH("QTY:", G1139) - 4)))</f>
        <v>21240</v>
      </c>
      <c r="M1139" t="str">
        <f t="shared" si="156"/>
        <v>21240</v>
      </c>
      <c r="N1139">
        <f t="shared" si="157"/>
        <v>0</v>
      </c>
      <c r="O1139" t="str" cm="1">
        <f t="array" ref="O1139">IF(ISERROR(SEARCH("USD ", G1139)), Raw [1]Data!S1139, TRIM(MID(G1139, SEARCH("USD ", G1139)+4, SEARCH(" ", G1139&amp;" ", SEARCH("USD ", G1139)+4) - SEARCH("USD ", G1139) - 4)))</f>
        <v>0.2310</v>
      </c>
      <c r="P1139">
        <f t="shared" si="158"/>
        <v>4906.4400000000005</v>
      </c>
      <c r="Q1139" t="e" cm="1">
        <f t="array" ref="Q1139">Raw [1]Data!P1139</f>
        <v>#NAME?</v>
      </c>
      <c r="R1139" t="e" cm="1">
        <f t="array" ref="R1139">Raw [1]Data!Q1139</f>
        <v>#NAME?</v>
      </c>
      <c r="S1139" t="e" cm="1">
        <f t="array" ref="S1139">Raw [1]Data!T1139</f>
        <v>#NAME?</v>
      </c>
      <c r="T1139" t="e">
        <f t="shared" si="159"/>
        <v>#NAME?</v>
      </c>
      <c r="U1139" t="e">
        <f t="shared" si="160"/>
        <v>#NAME?</v>
      </c>
      <c r="V1139" t="str">
        <f t="shared" si="161"/>
        <v>Other</v>
      </c>
    </row>
    <row r="1140" spans="1:22">
      <c r="A1140" s="5" t="s">
        <v>12</v>
      </c>
      <c r="B1140" s="2" t="s">
        <v>1521</v>
      </c>
      <c r="C1140">
        <f t="shared" si="153"/>
        <v>2021</v>
      </c>
      <c r="D1140" s="2" t="s">
        <v>14</v>
      </c>
      <c r="E1140" s="3" t="s">
        <v>18</v>
      </c>
      <c r="F1140" t="str">
        <f t="shared" si="154"/>
        <v>73</v>
      </c>
      <c r="G1140" s="2" t="s">
        <v>1524</v>
      </c>
      <c r="H1140" t="str">
        <f t="shared" si="155"/>
        <v xml:space="preserve">STEEL </v>
      </c>
      <c r="I1140" t="str" cm="1">
        <f t="array" ref="I1140">IFERROR(INDEX(_xlfn.TEXTSPLIT(E1140," "),1), "")</f>
        <v>73231000</v>
      </c>
      <c r="J1140" t="s">
        <v>2854</v>
      </c>
      <c r="K1140" t="e" cm="1">
        <f t="array" ref="K1140">IF(ISERROR(SEARCH("QTY:", G1140)), IF(ISERROR(SEARCH("TOTAL ", G1140)), Raw [1]Data!N1140, TRIM(MID(G1140, SEARCH("TOTAL ", G1140)+6, SEARCH(" ", G1140&amp;" ", SEARCH("TOTAL ", G1140)+6) - SEARCH("TOTAL ", G1140) - 6))), TRIM(MID(G1140, SEARCH("QTY:", G1140)+4, SEARCH(" ", G1140, SEARCH("QTY:", G1140)+4) - SEARCH("QTY:", G1140) - 4)))</f>
        <v>#NAME?</v>
      </c>
      <c r="M1140" t="e">
        <f t="shared" si="156"/>
        <v>#NAME?</v>
      </c>
      <c r="N1140">
        <f t="shared" si="157"/>
        <v>0</v>
      </c>
      <c r="O1140" t="str" cm="1">
        <f t="array" ref="O1140">IF(ISERROR(SEARCH("USD ", G1140)), Raw [1]Data!S1140, TRIM(MID(G1140, SEARCH("USD ", G1140)+4, SEARCH(" ", G1140&amp;" ", SEARCH("USD ", G1140)+4) - SEARCH("USD ", G1140) - 4)))</f>
        <v>0.168</v>
      </c>
      <c r="P1140" t="e">
        <f t="shared" si="158"/>
        <v>#NAME?</v>
      </c>
      <c r="Q1140" t="e" cm="1">
        <f t="array" ref="Q1140">Raw [1]Data!P1140</f>
        <v>#NAME?</v>
      </c>
      <c r="R1140" t="e" cm="1">
        <f t="array" ref="R1140">Raw [1]Data!Q1140</f>
        <v>#NAME?</v>
      </c>
      <c r="S1140" t="e" cm="1">
        <f t="array" ref="S1140">Raw [1]Data!T1140</f>
        <v>#NAME?</v>
      </c>
      <c r="T1140" t="e">
        <f t="shared" si="159"/>
        <v>#NAME?</v>
      </c>
      <c r="U1140" t="e">
        <f t="shared" si="160"/>
        <v>#NAME?</v>
      </c>
      <c r="V1140" t="str">
        <f t="shared" si="161"/>
        <v>Other</v>
      </c>
    </row>
    <row r="1141" spans="1:22">
      <c r="A1141" s="5" t="s">
        <v>12</v>
      </c>
      <c r="B1141" s="2" t="s">
        <v>1521</v>
      </c>
      <c r="C1141">
        <f t="shared" si="153"/>
        <v>2021</v>
      </c>
      <c r="D1141" s="2" t="s">
        <v>14</v>
      </c>
      <c r="E1141" s="3" t="s">
        <v>15</v>
      </c>
      <c r="F1141" t="str">
        <f t="shared" si="154"/>
        <v>73</v>
      </c>
      <c r="G1141" s="2" t="s">
        <v>1525</v>
      </c>
      <c r="H1141" t="str">
        <f t="shared" si="155"/>
        <v xml:space="preserve">NP-21 </v>
      </c>
      <c r="I1141" t="str" cm="1">
        <f t="array" ref="I1141">IFERROR(INDEX(_xlfn.TEXTSPLIT(E1141," "),1), "")</f>
        <v>73239990</v>
      </c>
      <c r="J1141" t="s">
        <v>2973</v>
      </c>
      <c r="K1141" t="str" cm="1">
        <f t="array" ref="K1141">IF(ISERROR(SEARCH("QTY:", G1141)), IF(ISERROR(SEARCH("TOTAL ", G1141)), Raw [1]Data!N1141, TRIM(MID(G1141, SEARCH("TOTAL ", G1141)+6, SEARCH(" ", G1141&amp;" ", SEARCH("TOTAL ", G1141)+6) - SEARCH("TOTAL ", G1141) - 6))), TRIM(MID(G1141, SEARCH("QTY:", G1141)+4, SEARCH(" ", G1141, SEARCH("QTY:", G1141)+4) - SEARCH("QTY:", G1141) - 4)))</f>
        <v>16128</v>
      </c>
      <c r="M1141" t="str">
        <f t="shared" si="156"/>
        <v>16128</v>
      </c>
      <c r="N1141">
        <f t="shared" si="157"/>
        <v>0</v>
      </c>
      <c r="O1141" t="str" cm="1">
        <f t="array" ref="O1141">IF(ISERROR(SEARCH("USD ", G1141)), Raw [1]Data!S1141, TRIM(MID(G1141, SEARCH("USD ", G1141)+4, SEARCH(" ", G1141&amp;" ", SEARCH("USD ", G1141)+4) - SEARCH("USD ", G1141) - 4)))</f>
        <v>1.110</v>
      </c>
      <c r="P1141">
        <f t="shared" si="158"/>
        <v>17902.080000000002</v>
      </c>
      <c r="Q1141" t="e" cm="1">
        <f t="array" ref="Q1141">Raw [1]Data!P1141</f>
        <v>#NAME?</v>
      </c>
      <c r="R1141" t="e" cm="1">
        <f t="array" ref="R1141">Raw [1]Data!Q1141</f>
        <v>#NAME?</v>
      </c>
      <c r="S1141" t="e" cm="1">
        <f t="array" ref="S1141">Raw [1]Data!T1141</f>
        <v>#NAME?</v>
      </c>
      <c r="T1141" t="e">
        <f t="shared" si="159"/>
        <v>#NAME?</v>
      </c>
      <c r="U1141" t="e">
        <f t="shared" si="160"/>
        <v>#NAME?</v>
      </c>
      <c r="V1141" t="str">
        <f t="shared" si="161"/>
        <v>Other</v>
      </c>
    </row>
    <row r="1142" spans="1:22">
      <c r="A1142" s="5" t="s">
        <v>12</v>
      </c>
      <c r="B1142" s="2" t="s">
        <v>1521</v>
      </c>
      <c r="C1142">
        <f t="shared" si="153"/>
        <v>2021</v>
      </c>
      <c r="D1142" s="2" t="s">
        <v>14</v>
      </c>
      <c r="E1142" s="3" t="s">
        <v>15</v>
      </c>
      <c r="F1142" t="str">
        <f t="shared" si="154"/>
        <v>73</v>
      </c>
      <c r="G1142" s="2" t="s">
        <v>1526</v>
      </c>
      <c r="H1142" t="str">
        <f t="shared" si="155"/>
        <v xml:space="preserve">STEEL </v>
      </c>
      <c r="I1142" t="str" cm="1">
        <f t="array" ref="I1142">IFERROR(INDEX(_xlfn.TEXTSPLIT(E1142," "),1), "")</f>
        <v>73239990</v>
      </c>
      <c r="J1142" t="s">
        <v>2835</v>
      </c>
      <c r="K1142" t="str" cm="1">
        <f t="array" ref="K1142">IF(ISERROR(SEARCH("QTY:", G1142)), IF(ISERROR(SEARCH("TOTAL ", G1142)), Raw [1]Data!N1142, TRIM(MID(G1142, SEARCH("TOTAL ", G1142)+6, SEARCH(" ", G1142&amp;" ", SEARCH("TOTAL ", G1142)+6) - SEARCH("TOTAL ", G1142) - 6))), TRIM(MID(G1142, SEARCH("QTY:", G1142)+4, SEARCH(" ", G1142, SEARCH("QTY:", G1142)+4) - SEARCH("QTY:", G1142) - 4)))</f>
        <v>38400</v>
      </c>
      <c r="M1142" t="str">
        <f t="shared" si="156"/>
        <v>38400</v>
      </c>
      <c r="N1142">
        <f t="shared" si="157"/>
        <v>0</v>
      </c>
      <c r="O1142" t="str" cm="1">
        <f t="array" ref="O1142">IF(ISERROR(SEARCH("USD ", G1142)), Raw [1]Data!S1142, TRIM(MID(G1142, SEARCH("USD ", G1142)+4, SEARCH(" ", G1142&amp;" ", SEARCH("USD ", G1142)+4) - SEARCH("USD ", G1142) - 4)))</f>
        <v>0.4620</v>
      </c>
      <c r="P1142">
        <f t="shared" si="158"/>
        <v>17740.8</v>
      </c>
      <c r="Q1142" t="e" cm="1">
        <f t="array" ref="Q1142">Raw [1]Data!P1142</f>
        <v>#NAME?</v>
      </c>
      <c r="R1142" t="e" cm="1">
        <f t="array" ref="R1142">Raw [1]Data!Q1142</f>
        <v>#NAME?</v>
      </c>
      <c r="S1142" t="e" cm="1">
        <f t="array" ref="S1142">Raw [1]Data!T1142</f>
        <v>#NAME?</v>
      </c>
      <c r="T1142" t="e">
        <f t="shared" si="159"/>
        <v>#NAME?</v>
      </c>
      <c r="U1142" t="e">
        <f t="shared" si="160"/>
        <v>#NAME?</v>
      </c>
      <c r="V1142" t="str">
        <f t="shared" si="161"/>
        <v>Other</v>
      </c>
    </row>
    <row r="1143" spans="1:22">
      <c r="A1143" s="5" t="s">
        <v>12</v>
      </c>
      <c r="B1143" s="2" t="s">
        <v>1521</v>
      </c>
      <c r="C1143">
        <f t="shared" si="153"/>
        <v>2021</v>
      </c>
      <c r="D1143" s="2" t="s">
        <v>14</v>
      </c>
      <c r="E1143" s="3" t="s">
        <v>15</v>
      </c>
      <c r="F1143" t="str">
        <f t="shared" si="154"/>
        <v>73</v>
      </c>
      <c r="G1143" s="2" t="s">
        <v>1527</v>
      </c>
      <c r="H1143" t="str">
        <f t="shared" si="155"/>
        <v xml:space="preserve">SL-01 </v>
      </c>
      <c r="I1143" t="str" cm="1">
        <f t="array" ref="I1143">IFERROR(INDEX(_xlfn.TEXTSPLIT(E1143," "),1), "")</f>
        <v>73239990</v>
      </c>
      <c r="J1143" t="s">
        <v>2835</v>
      </c>
      <c r="K1143" t="str" cm="1">
        <f t="array" ref="K1143">IF(ISERROR(SEARCH("QTY:", G1143)), IF(ISERROR(SEARCH("TOTAL ", G1143)), Raw [1]Data!N1143, TRIM(MID(G1143, SEARCH("TOTAL ", G1143)+6, SEARCH(" ", G1143&amp;" ", SEARCH("TOTAL ", G1143)+6) - SEARCH("TOTAL ", G1143) - 6))), TRIM(MID(G1143, SEARCH("QTY:", G1143)+4, SEARCH(" ", G1143, SEARCH("QTY:", G1143)+4) - SEARCH("QTY:", G1143) - 4)))</f>
        <v>24588</v>
      </c>
      <c r="M1143" t="str">
        <f t="shared" si="156"/>
        <v>24588</v>
      </c>
      <c r="N1143">
        <f t="shared" si="157"/>
        <v>0</v>
      </c>
      <c r="O1143" t="str" cm="1">
        <f t="array" ref="O1143">IF(ISERROR(SEARCH("USD ", G1143)), Raw [1]Data!S1143, TRIM(MID(G1143, SEARCH("USD ", G1143)+4, SEARCH(" ", G1143&amp;" ", SEARCH("USD ", G1143)+4) - SEARCH("USD ", G1143) - 4)))</f>
        <v>1.245</v>
      </c>
      <c r="P1143">
        <f t="shared" si="158"/>
        <v>30612.06</v>
      </c>
      <c r="Q1143" t="e" cm="1">
        <f t="array" ref="Q1143">Raw [1]Data!P1143</f>
        <v>#NAME?</v>
      </c>
      <c r="R1143" t="e" cm="1">
        <f t="array" ref="R1143">Raw [1]Data!Q1143</f>
        <v>#NAME?</v>
      </c>
      <c r="S1143" t="e" cm="1">
        <f t="array" ref="S1143">Raw [1]Data!T1143</f>
        <v>#NAME?</v>
      </c>
      <c r="T1143" t="e">
        <f t="shared" si="159"/>
        <v>#NAME?</v>
      </c>
      <c r="U1143" t="e">
        <f t="shared" si="160"/>
        <v>#NAME?</v>
      </c>
      <c r="V1143" t="str">
        <f t="shared" si="161"/>
        <v>Other</v>
      </c>
    </row>
    <row r="1144" spans="1:22">
      <c r="A1144" s="5" t="s">
        <v>12</v>
      </c>
      <c r="B1144" s="2" t="s">
        <v>1521</v>
      </c>
      <c r="C1144">
        <f t="shared" si="153"/>
        <v>2021</v>
      </c>
      <c r="D1144" s="2" t="s">
        <v>14</v>
      </c>
      <c r="E1144" s="3" t="s">
        <v>15</v>
      </c>
      <c r="F1144" t="str">
        <f t="shared" si="154"/>
        <v>73</v>
      </c>
      <c r="G1144" s="2" t="s">
        <v>1528</v>
      </c>
      <c r="H1144" t="str">
        <f t="shared" si="155"/>
        <v xml:space="preserve">STEEL </v>
      </c>
      <c r="I1144" t="str" cm="1">
        <f t="array" ref="I1144">IFERROR(INDEX(_xlfn.TEXTSPLIT(E1144," "),1), "")</f>
        <v>73239990</v>
      </c>
      <c r="J1144" t="s">
        <v>2868</v>
      </c>
      <c r="K1144" t="str" cm="1">
        <f t="array" ref="K1144">IF(ISERROR(SEARCH("QTY:", G1144)), IF(ISERROR(SEARCH("TOTAL ", G1144)), Raw [1]Data!N1144, TRIM(MID(G1144, SEARCH("TOTAL ", G1144)+6, SEARCH(" ", G1144&amp;" ", SEARCH("TOTAL ", G1144)+6) - SEARCH("TOTAL ", G1144) - 6))), TRIM(MID(G1144, SEARCH("QTY:", G1144)+4, SEARCH(" ", G1144, SEARCH("QTY:", G1144)+4) - SEARCH("QTY:", G1144) - 4)))</f>
        <v>150000</v>
      </c>
      <c r="M1144" t="str">
        <f t="shared" si="156"/>
        <v>150000</v>
      </c>
      <c r="N1144">
        <f t="shared" si="157"/>
        <v>0</v>
      </c>
      <c r="O1144" t="str" cm="1">
        <f t="array" ref="O1144">IF(ISERROR(SEARCH("USD ", G1144)), Raw [1]Data!S1144, TRIM(MID(G1144, SEARCH("USD ", G1144)+4, SEARCH(" ", G1144&amp;" ", SEARCH("USD ", G1144)+4) - SEARCH("USD ", G1144) - 4)))</f>
        <v>0.4636</v>
      </c>
      <c r="P1144">
        <f t="shared" si="158"/>
        <v>69540</v>
      </c>
      <c r="Q1144" t="e" cm="1">
        <f t="array" ref="Q1144">Raw [1]Data!P1144</f>
        <v>#NAME?</v>
      </c>
      <c r="R1144" t="e" cm="1">
        <f t="array" ref="R1144">Raw [1]Data!Q1144</f>
        <v>#NAME?</v>
      </c>
      <c r="S1144" t="e" cm="1">
        <f t="array" ref="S1144">Raw [1]Data!T1144</f>
        <v>#NAME?</v>
      </c>
      <c r="T1144" t="e">
        <f t="shared" si="159"/>
        <v>#NAME?</v>
      </c>
      <c r="U1144" t="e">
        <f t="shared" si="160"/>
        <v>#NAME?</v>
      </c>
      <c r="V1144" t="str">
        <f t="shared" si="161"/>
        <v>Other</v>
      </c>
    </row>
    <row r="1145" spans="1:22">
      <c r="A1145" s="5" t="s">
        <v>12</v>
      </c>
      <c r="B1145" s="2" t="s">
        <v>1521</v>
      </c>
      <c r="C1145">
        <f t="shared" si="153"/>
        <v>2021</v>
      </c>
      <c r="D1145" s="2" t="s">
        <v>14</v>
      </c>
      <c r="E1145" s="3" t="s">
        <v>15</v>
      </c>
      <c r="F1145" t="str">
        <f t="shared" si="154"/>
        <v>73</v>
      </c>
      <c r="G1145" s="2" t="s">
        <v>1529</v>
      </c>
      <c r="H1145" t="str">
        <f t="shared" si="155"/>
        <v xml:space="preserve">STEEL </v>
      </c>
      <c r="I1145" t="str" cm="1">
        <f t="array" ref="I1145">IFERROR(INDEX(_xlfn.TEXTSPLIT(E1145," "),1), "")</f>
        <v>73239990</v>
      </c>
      <c r="J1145" t="s">
        <v>2786</v>
      </c>
      <c r="K1145" t="str" cm="1">
        <f t="array" ref="K1145">IF(ISERROR(SEARCH("QTY:", G1145)), IF(ISERROR(SEARCH("TOTAL ", G1145)), Raw [1]Data!N1145, TRIM(MID(G1145, SEARCH("TOTAL ", G1145)+6, SEARCH(" ", G1145&amp;" ", SEARCH("TOTAL ", G1145)+6) - SEARCH("TOTAL ", G1145) - 6))), TRIM(MID(G1145, SEARCH("QTY:", G1145)+4, SEARCH(" ", G1145, SEARCH("QTY:", G1145)+4) - SEARCH("QTY:", G1145) - 4)))</f>
        <v>50400</v>
      </c>
      <c r="M1145" t="str">
        <f t="shared" si="156"/>
        <v>50400</v>
      </c>
      <c r="N1145">
        <f t="shared" si="157"/>
        <v>0</v>
      </c>
      <c r="O1145" t="str" cm="1">
        <f t="array" ref="O1145">IF(ISERROR(SEARCH("USD ", G1145)), Raw [1]Data!S1145, TRIM(MID(G1145, SEARCH("USD ", G1145)+4, SEARCH(" ", G1145&amp;" ", SEARCH("USD ", G1145)+4) - SEARCH("USD ", G1145) - 4)))</f>
        <v>0.3291</v>
      </c>
      <c r="P1145">
        <f t="shared" si="158"/>
        <v>16586.64</v>
      </c>
      <c r="Q1145" t="e" cm="1">
        <f t="array" ref="Q1145">Raw [1]Data!P1145</f>
        <v>#NAME?</v>
      </c>
      <c r="R1145" t="e" cm="1">
        <f t="array" ref="R1145">Raw [1]Data!Q1145</f>
        <v>#NAME?</v>
      </c>
      <c r="S1145" t="e" cm="1">
        <f t="array" ref="S1145">Raw [1]Data!T1145</f>
        <v>#NAME?</v>
      </c>
      <c r="T1145" t="e">
        <f t="shared" si="159"/>
        <v>#NAME?</v>
      </c>
      <c r="U1145" t="e">
        <f t="shared" si="160"/>
        <v>#NAME?</v>
      </c>
      <c r="V1145" t="str">
        <f t="shared" si="161"/>
        <v>Other</v>
      </c>
    </row>
    <row r="1146" spans="1:22">
      <c r="A1146" s="5" t="s">
        <v>12</v>
      </c>
      <c r="B1146" s="2" t="s">
        <v>1521</v>
      </c>
      <c r="C1146">
        <f t="shared" si="153"/>
        <v>2021</v>
      </c>
      <c r="D1146" s="2" t="s">
        <v>14</v>
      </c>
      <c r="E1146" s="3" t="s">
        <v>15</v>
      </c>
      <c r="F1146" t="str">
        <f t="shared" si="154"/>
        <v>73</v>
      </c>
      <c r="G1146" s="2" t="s">
        <v>1530</v>
      </c>
      <c r="H1146" t="str">
        <f t="shared" si="155"/>
        <v xml:space="preserve">STEEL </v>
      </c>
      <c r="I1146" t="str" cm="1">
        <f t="array" ref="I1146">IFERROR(INDEX(_xlfn.TEXTSPLIT(E1146," "),1), "")</f>
        <v>73239990</v>
      </c>
      <c r="J1146" t="s">
        <v>3009</v>
      </c>
      <c r="K1146" t="str" cm="1">
        <f t="array" ref="K1146">IF(ISERROR(SEARCH("QTY:", G1146)), IF(ISERROR(SEARCH("TOTAL ", G1146)), Raw [1]Data!N1146, TRIM(MID(G1146, SEARCH("TOTAL ", G1146)+6, SEARCH(" ", G1146&amp;" ", SEARCH("TOTAL ", G1146)+6) - SEARCH("TOTAL ", G1146) - 6))), TRIM(MID(G1146, SEARCH("QTY:", G1146)+4, SEARCH(" ", G1146, SEARCH("QTY:", G1146)+4) - SEARCH("QTY:", G1146) - 4)))</f>
        <v>40224</v>
      </c>
      <c r="M1146" t="str">
        <f t="shared" si="156"/>
        <v>40224</v>
      </c>
      <c r="N1146">
        <f t="shared" si="157"/>
        <v>0</v>
      </c>
      <c r="O1146" t="str" cm="1">
        <f t="array" ref="O1146">IF(ISERROR(SEARCH("USD ", G1146)), Raw [1]Data!S1146, TRIM(MID(G1146, SEARCH("USD ", G1146)+4, SEARCH(" ", G1146&amp;" ", SEARCH("USD ", G1146)+4) - SEARCH("USD ", G1146) - 4)))</f>
        <v>0.5063</v>
      </c>
      <c r="P1146">
        <f t="shared" si="158"/>
        <v>20365.411199999999</v>
      </c>
      <c r="Q1146" t="e" cm="1">
        <f t="array" ref="Q1146">Raw [1]Data!P1146</f>
        <v>#NAME?</v>
      </c>
      <c r="R1146" t="e" cm="1">
        <f t="array" ref="R1146">Raw [1]Data!Q1146</f>
        <v>#NAME?</v>
      </c>
      <c r="S1146" t="e" cm="1">
        <f t="array" ref="S1146">Raw [1]Data!T1146</f>
        <v>#NAME?</v>
      </c>
      <c r="T1146" t="e">
        <f t="shared" si="159"/>
        <v>#NAME?</v>
      </c>
      <c r="U1146" t="e">
        <f t="shared" si="160"/>
        <v>#NAME?</v>
      </c>
      <c r="V1146" t="str">
        <f t="shared" si="161"/>
        <v>Other</v>
      </c>
    </row>
    <row r="1147" spans="1:22">
      <c r="A1147" s="5" t="s">
        <v>12</v>
      </c>
      <c r="B1147" s="2" t="s">
        <v>1531</v>
      </c>
      <c r="C1147">
        <f t="shared" si="153"/>
        <v>2021</v>
      </c>
      <c r="D1147" s="2" t="s">
        <v>14</v>
      </c>
      <c r="E1147" s="3" t="s">
        <v>18</v>
      </c>
      <c r="F1147" t="str">
        <f t="shared" si="154"/>
        <v>73</v>
      </c>
      <c r="G1147" s="2" t="s">
        <v>1532</v>
      </c>
      <c r="H1147" t="str">
        <f t="shared" si="155"/>
        <v xml:space="preserve">STEEL </v>
      </c>
      <c r="I1147" t="str" cm="1">
        <f t="array" ref="I1147">IFERROR(INDEX(_xlfn.TEXTSPLIT(E1147," "),1), "")</f>
        <v>73231000</v>
      </c>
      <c r="J1147" t="s">
        <v>2854</v>
      </c>
      <c r="K1147" t="e" cm="1">
        <f t="array" ref="K1147">IF(ISERROR(SEARCH("QTY:", G1147)), IF(ISERROR(SEARCH("TOTAL ", G1147)), Raw [1]Data!N1147, TRIM(MID(G1147, SEARCH("TOTAL ", G1147)+6, SEARCH(" ", G1147&amp;" ", SEARCH("TOTAL ", G1147)+6) - SEARCH("TOTAL ", G1147) - 6))), TRIM(MID(G1147, SEARCH("QTY:", G1147)+4, SEARCH(" ", G1147, SEARCH("QTY:", G1147)+4) - SEARCH("QTY:", G1147) - 4)))</f>
        <v>#NAME?</v>
      </c>
      <c r="M1147" t="e">
        <f t="shared" si="156"/>
        <v>#NAME?</v>
      </c>
      <c r="N1147">
        <f t="shared" si="157"/>
        <v>0</v>
      </c>
      <c r="O1147" t="str" cm="1">
        <f t="array" ref="O1147">IF(ISERROR(SEARCH("USD ", G1147)), Raw [1]Data!S1147, TRIM(MID(G1147, SEARCH("USD ", G1147)+4, SEARCH(" ", G1147&amp;" ", SEARCH("USD ", G1147)+4) - SEARCH("USD ", G1147) - 4)))</f>
        <v>0.168</v>
      </c>
      <c r="P1147" t="e">
        <f t="shared" si="158"/>
        <v>#NAME?</v>
      </c>
      <c r="Q1147" t="e" cm="1">
        <f t="array" ref="Q1147">Raw [1]Data!P1147</f>
        <v>#NAME?</v>
      </c>
      <c r="R1147" t="e" cm="1">
        <f t="array" ref="R1147">Raw [1]Data!Q1147</f>
        <v>#NAME?</v>
      </c>
      <c r="S1147" t="e" cm="1">
        <f t="array" ref="S1147">Raw [1]Data!T1147</f>
        <v>#NAME?</v>
      </c>
      <c r="T1147" t="e">
        <f t="shared" si="159"/>
        <v>#NAME?</v>
      </c>
      <c r="U1147" t="e">
        <f t="shared" si="160"/>
        <v>#NAME?</v>
      </c>
      <c r="V1147" t="str">
        <f t="shared" si="161"/>
        <v>Other</v>
      </c>
    </row>
    <row r="1148" spans="1:22">
      <c r="A1148" s="5" t="s">
        <v>12</v>
      </c>
      <c r="B1148" s="2" t="s">
        <v>1533</v>
      </c>
      <c r="C1148">
        <f t="shared" si="153"/>
        <v>2021</v>
      </c>
      <c r="D1148" s="2" t="s">
        <v>14</v>
      </c>
      <c r="E1148" s="3" t="s">
        <v>15</v>
      </c>
      <c r="F1148" t="str">
        <f t="shared" si="154"/>
        <v>73</v>
      </c>
      <c r="G1148" s="2" t="s">
        <v>1534</v>
      </c>
      <c r="H1148" t="str">
        <f t="shared" si="155"/>
        <v xml:space="preserve">HOUSEHOLD </v>
      </c>
      <c r="I1148" t="str" cm="1">
        <f t="array" ref="I1148">IFERROR(INDEX(_xlfn.TEXTSPLIT(E1148," "),1), "")</f>
        <v>73239990</v>
      </c>
      <c r="J1148" t="s">
        <v>2781</v>
      </c>
      <c r="K1148" t="e" cm="1">
        <f t="array" ref="K1148">IF(ISERROR(SEARCH("QTY:", G1148)), IF(ISERROR(SEARCH("TOTAL ", G1148)), Raw [1]Data!N1148, TRIM(MID(G1148, SEARCH("TOTAL ", G1148)+6, SEARCH(" ", G1148&amp;" ", SEARCH("TOTAL ", G1148)+6) - SEARCH("TOTAL ", G1148) - 6))), TRIM(MID(G1148, SEARCH("QTY:", G1148)+4, SEARCH(" ", G1148, SEARCH("QTY:", G1148)+4) - SEARCH("QTY:", G1148) - 4)))</f>
        <v>#NAME?</v>
      </c>
      <c r="M1148" t="e">
        <f t="shared" si="156"/>
        <v>#NAME?</v>
      </c>
      <c r="N1148">
        <f t="shared" si="157"/>
        <v>0</v>
      </c>
      <c r="O1148" t="str" cm="1">
        <f t="array" ref="O1148">IF(ISERROR(SEARCH("USD ", G1148)), Raw [1]Data!S1148, TRIM(MID(G1148, SEARCH("USD ", G1148)+4, SEARCH(" ", G1148&amp;" ", SEARCH("USD ", G1148)+4) - SEARCH("USD ", G1148) - 4)))</f>
        <v>0.445</v>
      </c>
      <c r="P1148" t="e">
        <f t="shared" si="158"/>
        <v>#NAME?</v>
      </c>
      <c r="Q1148" t="e" cm="1">
        <f t="array" ref="Q1148">Raw [1]Data!P1148</f>
        <v>#NAME?</v>
      </c>
      <c r="R1148" t="e" cm="1">
        <f t="array" ref="R1148">Raw [1]Data!Q1148</f>
        <v>#NAME?</v>
      </c>
      <c r="S1148" t="e" cm="1">
        <f t="array" ref="S1148">Raw [1]Data!T1148</f>
        <v>#NAME?</v>
      </c>
      <c r="T1148" t="e">
        <f t="shared" si="159"/>
        <v>#NAME?</v>
      </c>
      <c r="U1148" t="e">
        <f t="shared" si="160"/>
        <v>#NAME?</v>
      </c>
      <c r="V1148" t="str">
        <f t="shared" si="161"/>
        <v>Other</v>
      </c>
    </row>
    <row r="1149" spans="1:22">
      <c r="A1149" s="5" t="s">
        <v>12</v>
      </c>
      <c r="B1149" s="2" t="s">
        <v>1535</v>
      </c>
      <c r="C1149">
        <f t="shared" si="153"/>
        <v>2021</v>
      </c>
      <c r="D1149" s="2" t="s">
        <v>14</v>
      </c>
      <c r="E1149" s="3" t="s">
        <v>15</v>
      </c>
      <c r="F1149" t="str">
        <f t="shared" si="154"/>
        <v>73</v>
      </c>
      <c r="G1149" s="2" t="s">
        <v>1536</v>
      </c>
      <c r="H1149" t="str">
        <f t="shared" si="155"/>
        <v xml:space="preserve">FAMILY </v>
      </c>
      <c r="I1149" t="str" cm="1">
        <f t="array" ref="I1149">IFERROR(INDEX(_xlfn.TEXTSPLIT(E1149," "),1), "")</f>
        <v>73239990</v>
      </c>
      <c r="J1149" t="s">
        <v>2779</v>
      </c>
      <c r="K1149" t="str" cm="1">
        <f t="array" ref="K1149">IF(ISERROR(SEARCH("QTY:", G1149)), IF(ISERROR(SEARCH("TOTAL ", G1149)), Raw [1]Data!N1149, TRIM(MID(G1149, SEARCH("TOTAL ", G1149)+6, SEARCH(" ", G1149&amp;" ", SEARCH("TOTAL ", G1149)+6) - SEARCH("TOTAL ", G1149) - 6))), TRIM(MID(G1149, SEARCH("QTY:", G1149)+4, SEARCH(" ", G1149, SEARCH("QTY:", G1149)+4) - SEARCH("QTY:", G1149) - 4)))</f>
        <v>3648</v>
      </c>
      <c r="M1149" t="str">
        <f t="shared" si="156"/>
        <v>3648</v>
      </c>
      <c r="N1149">
        <f t="shared" si="157"/>
        <v>0</v>
      </c>
      <c r="O1149" t="e" cm="1">
        <f t="array" ref="O1149">IF(ISERROR(SEARCH("USD ", G1149)), Raw [1]Data!S1149, TRIM(MID(G1149, SEARCH("USD ", G1149)+4, SEARCH(" ", G1149&amp;" ", SEARCH("USD ", G1149)+4) - SEARCH("USD ", G1149) - 4)))</f>
        <v>#NAME?</v>
      </c>
      <c r="P1149" t="e">
        <f t="shared" si="158"/>
        <v>#NAME?</v>
      </c>
      <c r="Q1149" t="e" cm="1">
        <f t="array" ref="Q1149">Raw [1]Data!P1149</f>
        <v>#NAME?</v>
      </c>
      <c r="R1149" t="e" cm="1">
        <f t="array" ref="R1149">Raw [1]Data!Q1149</f>
        <v>#NAME?</v>
      </c>
      <c r="S1149" t="e" cm="1">
        <f t="array" ref="S1149">Raw [1]Data!T1149</f>
        <v>#NAME?</v>
      </c>
      <c r="T1149" t="e">
        <f t="shared" si="159"/>
        <v>#NAME?</v>
      </c>
      <c r="U1149" t="e">
        <f t="shared" si="160"/>
        <v>#NAME?</v>
      </c>
      <c r="V1149" t="str">
        <f t="shared" si="161"/>
        <v>Other</v>
      </c>
    </row>
    <row r="1150" spans="1:22">
      <c r="A1150" s="5" t="s">
        <v>12</v>
      </c>
      <c r="B1150" s="2" t="s">
        <v>1537</v>
      </c>
      <c r="C1150">
        <f t="shared" si="153"/>
        <v>2021</v>
      </c>
      <c r="D1150" s="2" t="s">
        <v>14</v>
      </c>
      <c r="E1150" s="3" t="s">
        <v>15</v>
      </c>
      <c r="F1150" t="str">
        <f t="shared" si="154"/>
        <v>73</v>
      </c>
      <c r="G1150" s="2" t="s">
        <v>1538</v>
      </c>
      <c r="H1150" t="str">
        <f t="shared" si="155"/>
        <v xml:space="preserve">SS </v>
      </c>
      <c r="I1150" t="str" cm="1">
        <f t="array" ref="I1150">IFERROR(INDEX(_xlfn.TEXTSPLIT(E1150," "),1), "")</f>
        <v>73239990</v>
      </c>
      <c r="J1150" t="s">
        <v>2779</v>
      </c>
      <c r="K1150" t="str" cm="1">
        <f t="array" ref="K1150">IF(ISERROR(SEARCH("QTY:", G1150)), IF(ISERROR(SEARCH("TOTAL ", G1150)), Raw [1]Data!N1150, TRIM(MID(G1150, SEARCH("TOTAL ", G1150)+6, SEARCH(" ", G1150&amp;" ", SEARCH("TOTAL ", G1150)+6) - SEARCH("TOTAL ", G1150) - 6))), TRIM(MID(G1150, SEARCH("QTY:", G1150)+4, SEARCH(" ", G1150, SEARCH("QTY:", G1150)+4) - SEARCH("QTY:", G1150) - 4)))</f>
        <v/>
      </c>
      <c r="M1150" t="str">
        <f t="shared" si="156"/>
        <v/>
      </c>
      <c r="N1150">
        <f t="shared" si="157"/>
        <v>0</v>
      </c>
      <c r="O1150" t="str" cm="1">
        <f t="array" ref="O1150">IF(ISERROR(SEARCH("USD ", G1150)), Raw [1]Data!S1150, TRIM(MID(G1150, SEARCH("USD ", G1150)+4, SEARCH(" ", G1150&amp;" ", SEARCH("USD ", G1150)+4) - SEARCH("USD ", G1150) - 4)))</f>
        <v>1.42PER</v>
      </c>
      <c r="P1150" t="e">
        <f t="shared" si="158"/>
        <v>#VALUE!</v>
      </c>
      <c r="Q1150" t="e" cm="1">
        <f t="array" ref="Q1150">Raw [1]Data!P1150</f>
        <v>#NAME?</v>
      </c>
      <c r="R1150" t="e" cm="1">
        <f t="array" ref="R1150">Raw [1]Data!Q1150</f>
        <v>#NAME?</v>
      </c>
      <c r="S1150" t="e" cm="1">
        <f t="array" ref="S1150">Raw [1]Data!T1150</f>
        <v>#NAME?</v>
      </c>
      <c r="T1150" t="e">
        <f t="shared" si="159"/>
        <v>#NAME?</v>
      </c>
      <c r="U1150" t="e">
        <f t="shared" si="160"/>
        <v>#NAME?</v>
      </c>
      <c r="V1150" t="str">
        <f t="shared" si="161"/>
        <v>Other</v>
      </c>
    </row>
    <row r="1151" spans="1:22">
      <c r="A1151" s="5" t="s">
        <v>12</v>
      </c>
      <c r="B1151" s="2" t="s">
        <v>1537</v>
      </c>
      <c r="C1151">
        <f t="shared" si="153"/>
        <v>2021</v>
      </c>
      <c r="D1151" s="2" t="s">
        <v>14</v>
      </c>
      <c r="E1151" s="3" t="s">
        <v>15</v>
      </c>
      <c r="F1151" t="str">
        <f t="shared" si="154"/>
        <v>73</v>
      </c>
      <c r="G1151" s="2" t="s">
        <v>1539</v>
      </c>
      <c r="H1151" t="str">
        <f t="shared" si="155"/>
        <v xml:space="preserve">MILD </v>
      </c>
      <c r="I1151" t="str" cm="1">
        <f t="array" ref="I1151">IFERROR(INDEX(_xlfn.TEXTSPLIT(E1151," "),1), "")</f>
        <v>73239990</v>
      </c>
      <c r="J1151" t="s">
        <v>2835</v>
      </c>
      <c r="K1151" t="e" cm="1">
        <f t="array" ref="K1151">IF(ISERROR(SEARCH("QTY:", G1151)), IF(ISERROR(SEARCH("TOTAL ", G1151)), Raw [1]Data!N1151, TRIM(MID(G1151, SEARCH("TOTAL ", G1151)+6, SEARCH(" ", G1151&amp;" ", SEARCH("TOTAL ", G1151)+6) - SEARCH("TOTAL ", G1151) - 6))), TRIM(MID(G1151, SEARCH("QTY:", G1151)+4, SEARCH(" ", G1151, SEARCH("QTY:", G1151)+4) - SEARCH("QTY:", G1151) - 4)))</f>
        <v>#NAME?</v>
      </c>
      <c r="M1151" t="e">
        <f t="shared" si="156"/>
        <v>#NAME?</v>
      </c>
      <c r="N1151">
        <f t="shared" si="157"/>
        <v>0</v>
      </c>
      <c r="O1151" t="str" cm="1">
        <f t="array" ref="O1151">IF(ISERROR(SEARCH("USD ", G1151)), Raw [1]Data!S1151, TRIM(MID(G1151, SEARCH("USD ", G1151)+4, SEARCH(" ", G1151&amp;" ", SEARCH("USD ", G1151)+4) - SEARCH("USD ", G1151) - 4)))</f>
        <v>14.20</v>
      </c>
      <c r="P1151" t="e">
        <f t="shared" si="158"/>
        <v>#NAME?</v>
      </c>
      <c r="Q1151" t="e" cm="1">
        <f t="array" ref="Q1151">Raw [1]Data!P1151</f>
        <v>#NAME?</v>
      </c>
      <c r="R1151" t="e" cm="1">
        <f t="array" ref="R1151">Raw [1]Data!Q1151</f>
        <v>#NAME?</v>
      </c>
      <c r="S1151" t="e" cm="1">
        <f t="array" ref="S1151">Raw [1]Data!T1151</f>
        <v>#NAME?</v>
      </c>
      <c r="T1151" t="e">
        <f t="shared" si="159"/>
        <v>#NAME?</v>
      </c>
      <c r="U1151" t="e">
        <f t="shared" si="160"/>
        <v>#NAME?</v>
      </c>
      <c r="V1151" t="str">
        <f t="shared" si="161"/>
        <v>Other</v>
      </c>
    </row>
    <row r="1152" spans="1:22">
      <c r="A1152" s="5" t="s">
        <v>12</v>
      </c>
      <c r="B1152" s="2" t="s">
        <v>1537</v>
      </c>
      <c r="C1152">
        <f t="shared" si="153"/>
        <v>2021</v>
      </c>
      <c r="D1152" s="2" t="s">
        <v>14</v>
      </c>
      <c r="E1152" s="3" t="s">
        <v>18</v>
      </c>
      <c r="F1152" t="str">
        <f t="shared" si="154"/>
        <v>73</v>
      </c>
      <c r="G1152" s="2" t="s">
        <v>1540</v>
      </c>
      <c r="H1152" t="str">
        <f t="shared" si="155"/>
        <v xml:space="preserve">STEEL </v>
      </c>
      <c r="I1152" t="str" cm="1">
        <f t="array" ref="I1152">IFERROR(INDEX(_xlfn.TEXTSPLIT(E1152," "),1), "")</f>
        <v>73231000</v>
      </c>
      <c r="J1152" t="s">
        <v>2854</v>
      </c>
      <c r="K1152" t="e" cm="1">
        <f t="array" ref="K1152">IF(ISERROR(SEARCH("QTY:", G1152)), IF(ISERROR(SEARCH("TOTAL ", G1152)), Raw [1]Data!N1152, TRIM(MID(G1152, SEARCH("TOTAL ", G1152)+6, SEARCH(" ", G1152&amp;" ", SEARCH("TOTAL ", G1152)+6) - SEARCH("TOTAL ", G1152) - 6))), TRIM(MID(G1152, SEARCH("QTY:", G1152)+4, SEARCH(" ", G1152, SEARCH("QTY:", G1152)+4) - SEARCH("QTY:", G1152) - 4)))</f>
        <v>#NAME?</v>
      </c>
      <c r="M1152" t="e">
        <f t="shared" si="156"/>
        <v>#NAME?</v>
      </c>
      <c r="N1152">
        <f t="shared" si="157"/>
        <v>0</v>
      </c>
      <c r="O1152" t="str" cm="1">
        <f t="array" ref="O1152">IF(ISERROR(SEARCH("USD ", G1152)), Raw [1]Data!S1152, TRIM(MID(G1152, SEARCH("USD ", G1152)+4, SEARCH(" ", G1152&amp;" ", SEARCH("USD ", G1152)+4) - SEARCH("USD ", G1152) - 4)))</f>
        <v>0.151</v>
      </c>
      <c r="P1152" t="e">
        <f t="shared" si="158"/>
        <v>#NAME?</v>
      </c>
      <c r="Q1152" t="e" cm="1">
        <f t="array" ref="Q1152">Raw [1]Data!P1152</f>
        <v>#NAME?</v>
      </c>
      <c r="R1152" t="e" cm="1">
        <f t="array" ref="R1152">Raw [1]Data!Q1152</f>
        <v>#NAME?</v>
      </c>
      <c r="S1152" t="e" cm="1">
        <f t="array" ref="S1152">Raw [1]Data!T1152</f>
        <v>#NAME?</v>
      </c>
      <c r="T1152" t="e">
        <f t="shared" si="159"/>
        <v>#NAME?</v>
      </c>
      <c r="U1152" t="e">
        <f t="shared" si="160"/>
        <v>#NAME?</v>
      </c>
      <c r="V1152" t="str">
        <f t="shared" si="161"/>
        <v>Other</v>
      </c>
    </row>
    <row r="1153" spans="1:22">
      <c r="A1153" s="5" t="s">
        <v>12</v>
      </c>
      <c r="B1153" s="2" t="s">
        <v>1537</v>
      </c>
      <c r="C1153">
        <f t="shared" si="153"/>
        <v>2021</v>
      </c>
      <c r="D1153" s="2" t="s">
        <v>14</v>
      </c>
      <c r="E1153" s="3" t="s">
        <v>15</v>
      </c>
      <c r="F1153" t="str">
        <f t="shared" si="154"/>
        <v>73</v>
      </c>
      <c r="G1153" s="2" t="s">
        <v>1541</v>
      </c>
      <c r="H1153" t="str">
        <f t="shared" si="155"/>
        <v xml:space="preserve">STEEL </v>
      </c>
      <c r="I1153" t="str" cm="1">
        <f t="array" ref="I1153">IFERROR(INDEX(_xlfn.TEXTSPLIT(E1153," "),1), "")</f>
        <v>73239990</v>
      </c>
      <c r="J1153" t="s">
        <v>2835</v>
      </c>
      <c r="K1153" t="str" cm="1">
        <f t="array" ref="K1153">IF(ISERROR(SEARCH("QTY:", G1153)), IF(ISERROR(SEARCH("TOTAL ", G1153)), Raw [1]Data!N1153, TRIM(MID(G1153, SEARCH("TOTAL ", G1153)+6, SEARCH(" ", G1153&amp;" ", SEARCH("TOTAL ", G1153)+6) - SEARCH("TOTAL ", G1153) - 6))), TRIM(MID(G1153, SEARCH("QTY:", G1153)+4, SEARCH(" ", G1153, SEARCH("QTY:", G1153)+4) - SEARCH("QTY:", G1153) - 4)))</f>
        <v>40320</v>
      </c>
      <c r="M1153" t="str">
        <f t="shared" si="156"/>
        <v>40320</v>
      </c>
      <c r="N1153">
        <f t="shared" si="157"/>
        <v>0</v>
      </c>
      <c r="O1153" t="str" cm="1">
        <f t="array" ref="O1153">IF(ISERROR(SEARCH("USD ", G1153)), Raw [1]Data!S1153, TRIM(MID(G1153, SEARCH("USD ", G1153)+4, SEARCH(" ", G1153&amp;" ", SEARCH("USD ", G1153)+4) - SEARCH("USD ", G1153) - 4)))</f>
        <v>0.5906</v>
      </c>
      <c r="P1153">
        <f t="shared" si="158"/>
        <v>23812.992000000002</v>
      </c>
      <c r="Q1153" t="e" cm="1">
        <f t="array" ref="Q1153">Raw [1]Data!P1153</f>
        <v>#NAME?</v>
      </c>
      <c r="R1153" t="e" cm="1">
        <f t="array" ref="R1153">Raw [1]Data!Q1153</f>
        <v>#NAME?</v>
      </c>
      <c r="S1153" t="e" cm="1">
        <f t="array" ref="S1153">Raw [1]Data!T1153</f>
        <v>#NAME?</v>
      </c>
      <c r="T1153" t="e">
        <f t="shared" si="159"/>
        <v>#NAME?</v>
      </c>
      <c r="U1153" t="e">
        <f t="shared" si="160"/>
        <v>#NAME?</v>
      </c>
      <c r="V1153" t="str">
        <f t="shared" si="161"/>
        <v>Other</v>
      </c>
    </row>
    <row r="1154" spans="1:22">
      <c r="A1154" s="5" t="s">
        <v>12</v>
      </c>
      <c r="B1154" s="2" t="s">
        <v>1537</v>
      </c>
      <c r="C1154">
        <f t="shared" si="153"/>
        <v>2021</v>
      </c>
      <c r="D1154" s="2" t="s">
        <v>14</v>
      </c>
      <c r="E1154" s="3" t="s">
        <v>15</v>
      </c>
      <c r="F1154" t="str">
        <f t="shared" si="154"/>
        <v>73</v>
      </c>
      <c r="G1154" s="2" t="s">
        <v>1542</v>
      </c>
      <c r="H1154" t="str">
        <f t="shared" si="155"/>
        <v xml:space="preserve">STEEL </v>
      </c>
      <c r="I1154" t="str" cm="1">
        <f t="array" ref="I1154">IFERROR(INDEX(_xlfn.TEXTSPLIT(E1154," "),1), "")</f>
        <v>73239990</v>
      </c>
      <c r="J1154" t="s">
        <v>2835</v>
      </c>
      <c r="K1154" t="str" cm="1">
        <f t="array" ref="K1154">IF(ISERROR(SEARCH("QTY:", G1154)), IF(ISERROR(SEARCH("TOTAL ", G1154)), Raw [1]Data!N1154, TRIM(MID(G1154, SEARCH("TOTAL ", G1154)+6, SEARCH(" ", G1154&amp;" ", SEARCH("TOTAL ", G1154)+6) - SEARCH("TOTAL ", G1154) - 6))), TRIM(MID(G1154, SEARCH("QTY:", G1154)+4, SEARCH(" ", G1154, SEARCH("QTY:", G1154)+4) - SEARCH("QTY:", G1154) - 4)))</f>
        <v>57480</v>
      </c>
      <c r="M1154" t="str">
        <f t="shared" si="156"/>
        <v>57480</v>
      </c>
      <c r="N1154">
        <f t="shared" si="157"/>
        <v>0</v>
      </c>
      <c r="O1154" t="str" cm="1">
        <f t="array" ref="O1154">IF(ISERROR(SEARCH("USD ", G1154)), Raw [1]Data!S1154, TRIM(MID(G1154, SEARCH("USD ", G1154)+4, SEARCH(" ", G1154&amp;" ", SEARCH("USD ", G1154)+4) - SEARCH("USD ", G1154) - 4)))</f>
        <v>1.21</v>
      </c>
      <c r="P1154">
        <f t="shared" si="158"/>
        <v>69550.8</v>
      </c>
      <c r="Q1154" t="e" cm="1">
        <f t="array" ref="Q1154">Raw [1]Data!P1154</f>
        <v>#NAME?</v>
      </c>
      <c r="R1154" t="e" cm="1">
        <f t="array" ref="R1154">Raw [1]Data!Q1154</f>
        <v>#NAME?</v>
      </c>
      <c r="S1154" t="e" cm="1">
        <f t="array" ref="S1154">Raw [1]Data!T1154</f>
        <v>#NAME?</v>
      </c>
      <c r="T1154" t="e">
        <f t="shared" si="159"/>
        <v>#NAME?</v>
      </c>
      <c r="U1154" t="e">
        <f t="shared" si="160"/>
        <v>#NAME?</v>
      </c>
      <c r="V1154" t="str">
        <f t="shared" si="161"/>
        <v>Other</v>
      </c>
    </row>
    <row r="1155" spans="1:22">
      <c r="A1155" s="5" t="s">
        <v>12</v>
      </c>
      <c r="B1155" s="2" t="s">
        <v>1537</v>
      </c>
      <c r="C1155">
        <f t="shared" ref="C1155:C1218" si="162">YEAR(B1155)</f>
        <v>2021</v>
      </c>
      <c r="D1155" s="2" t="s">
        <v>14</v>
      </c>
      <c r="E1155" s="3" t="s">
        <v>15</v>
      </c>
      <c r="F1155" t="str">
        <f t="shared" ref="F1155:F1218" si="163">LEFT(E1155,2)</f>
        <v>73</v>
      </c>
      <c r="G1155" s="2" t="s">
        <v>1543</v>
      </c>
      <c r="H1155" t="str">
        <f t="shared" ref="H1155:H1218" si="164">IFERROR(LEFT(G1155, FIND(" ",G1155)), "")</f>
        <v xml:space="preserve">STEEL </v>
      </c>
      <c r="I1155" t="str" cm="1">
        <f t="array" ref="I1155">IFERROR(INDEX(_xlfn.TEXTSPLIT(E1155," "),1), "")</f>
        <v>73239990</v>
      </c>
      <c r="J1155" t="s">
        <v>2835</v>
      </c>
      <c r="K1155" t="str" cm="1">
        <f t="array" ref="K1155">IF(ISERROR(SEARCH("QTY:", G1155)), IF(ISERROR(SEARCH("TOTAL ", G1155)), Raw [1]Data!N1155, TRIM(MID(G1155, SEARCH("TOTAL ", G1155)+6, SEARCH(" ", G1155&amp;" ", SEARCH("TOTAL ", G1155)+6) - SEARCH("TOTAL ", G1155) - 6))), TRIM(MID(G1155, SEARCH("QTY:", G1155)+4, SEARCH(" ", G1155, SEARCH("QTY:", G1155)+4) - SEARCH("QTY:", G1155) - 4)))</f>
        <v>20160</v>
      </c>
      <c r="M1155" t="str">
        <f t="shared" ref="M1155:M1218" si="165">K1155</f>
        <v>20160</v>
      </c>
      <c r="N1155">
        <f t="shared" ref="N1155:N1218" si="166">L1155</f>
        <v>0</v>
      </c>
      <c r="O1155" t="str" cm="1">
        <f t="array" ref="O1155">IF(ISERROR(SEARCH("USD ", G1155)), Raw [1]Data!S1155, TRIM(MID(G1155, SEARCH("USD ", G1155)+4, SEARCH(" ", G1155&amp;" ", SEARCH("USD ", G1155)+4) - SEARCH("USD ", G1155) - 4)))</f>
        <v>0.5906</v>
      </c>
      <c r="P1155">
        <f t="shared" ref="P1155:P1218" si="167">O1155*M1155</f>
        <v>11906.496000000001</v>
      </c>
      <c r="Q1155" t="e" cm="1">
        <f t="array" ref="Q1155">Raw [1]Data!P1155</f>
        <v>#NAME?</v>
      </c>
      <c r="R1155" t="e" cm="1">
        <f t="array" ref="R1155">Raw [1]Data!Q1155</f>
        <v>#NAME?</v>
      </c>
      <c r="S1155" t="e" cm="1">
        <f t="array" ref="S1155">Raw [1]Data!T1155</f>
        <v>#NAME?</v>
      </c>
      <c r="T1155" t="e">
        <f t="shared" ref="T1155:T1218" si="168">S1155/M1155</f>
        <v>#NAME?</v>
      </c>
      <c r="U1155" t="e">
        <f t="shared" ref="U1155:U1218" si="169">IF(R1155&lt;&gt;0, (S1155/R1155)*100, 0)</f>
        <v>#NAME?</v>
      </c>
      <c r="V1155" t="str">
        <f t="shared" ref="V1155:V1218" si="170">IF(OR(E1155=73239990,E1155=73231000,E1155=73239390),"Steel","Other")</f>
        <v>Other</v>
      </c>
    </row>
    <row r="1156" spans="1:22">
      <c r="A1156" s="5" t="s">
        <v>12</v>
      </c>
      <c r="B1156" s="2" t="s">
        <v>1544</v>
      </c>
      <c r="C1156">
        <f t="shared" si="162"/>
        <v>2021</v>
      </c>
      <c r="D1156" s="2" t="s">
        <v>14</v>
      </c>
      <c r="E1156" s="3" t="s">
        <v>15</v>
      </c>
      <c r="F1156" t="str">
        <f t="shared" si="163"/>
        <v>73</v>
      </c>
      <c r="G1156" s="2" t="s">
        <v>1545</v>
      </c>
      <c r="H1156" t="str">
        <f t="shared" si="164"/>
        <v xml:space="preserve">FAMILY </v>
      </c>
      <c r="I1156" t="str" cm="1">
        <f t="array" ref="I1156">IFERROR(INDEX(_xlfn.TEXTSPLIT(E1156," "),1), "")</f>
        <v>73239990</v>
      </c>
      <c r="J1156" t="s">
        <v>2779</v>
      </c>
      <c r="K1156" t="str" cm="1">
        <f t="array" ref="K1156">IF(ISERROR(SEARCH("QTY:", G1156)), IF(ISERROR(SEARCH("TOTAL ", G1156)), Raw [1]Data!N1156, TRIM(MID(G1156, SEARCH("TOTAL ", G1156)+6, SEARCH(" ", G1156&amp;" ", SEARCH("TOTAL ", G1156)+6) - SEARCH("TOTAL ", G1156) - 6))), TRIM(MID(G1156, SEARCH("QTY:", G1156)+4, SEARCH(" ", G1156, SEARCH("QTY:", G1156)+4) - SEARCH("QTY:", G1156) - 4)))</f>
        <v>1824</v>
      </c>
      <c r="M1156" t="str">
        <f t="shared" si="165"/>
        <v>1824</v>
      </c>
      <c r="N1156">
        <f t="shared" si="166"/>
        <v>0</v>
      </c>
      <c r="O1156" t="e" cm="1">
        <f t="array" ref="O1156">IF(ISERROR(SEARCH("USD ", G1156)), Raw [1]Data!S1156, TRIM(MID(G1156, SEARCH("USD ", G1156)+4, SEARCH(" ", G1156&amp;" ", SEARCH("USD ", G1156)+4) - SEARCH("USD ", G1156) - 4)))</f>
        <v>#NAME?</v>
      </c>
      <c r="P1156" t="e">
        <f t="shared" si="167"/>
        <v>#NAME?</v>
      </c>
      <c r="Q1156" t="e" cm="1">
        <f t="array" ref="Q1156">Raw [1]Data!P1156</f>
        <v>#NAME?</v>
      </c>
      <c r="R1156" t="e" cm="1">
        <f t="array" ref="R1156">Raw [1]Data!Q1156</f>
        <v>#NAME?</v>
      </c>
      <c r="S1156" t="e" cm="1">
        <f t="array" ref="S1156">Raw [1]Data!T1156</f>
        <v>#NAME?</v>
      </c>
      <c r="T1156" t="e">
        <f t="shared" si="168"/>
        <v>#NAME?</v>
      </c>
      <c r="U1156" t="e">
        <f t="shared" si="169"/>
        <v>#NAME?</v>
      </c>
      <c r="V1156" t="str">
        <f t="shared" si="170"/>
        <v>Other</v>
      </c>
    </row>
    <row r="1157" spans="1:22">
      <c r="A1157" s="5" t="s">
        <v>12</v>
      </c>
      <c r="B1157" s="2" t="s">
        <v>1546</v>
      </c>
      <c r="C1157">
        <f t="shared" si="162"/>
        <v>2021</v>
      </c>
      <c r="D1157" s="2" t="s">
        <v>14</v>
      </c>
      <c r="E1157" s="3" t="s">
        <v>18</v>
      </c>
      <c r="F1157" t="str">
        <f t="shared" si="163"/>
        <v>73</v>
      </c>
      <c r="G1157" s="2" t="s">
        <v>1547</v>
      </c>
      <c r="H1157" t="str">
        <f t="shared" si="164"/>
        <v xml:space="preserve">SS </v>
      </c>
      <c r="I1157" t="str" cm="1">
        <f t="array" ref="I1157">IFERROR(INDEX(_xlfn.TEXTSPLIT(E1157," "),1), "")</f>
        <v>73231000</v>
      </c>
      <c r="J1157" t="s">
        <v>2854</v>
      </c>
      <c r="K1157" t="e" cm="1">
        <f t="array" ref="K1157">IF(ISERROR(SEARCH("QTY:", G1157)), IF(ISERROR(SEARCH("TOTAL ", G1157)), Raw [1]Data!N1157, TRIM(MID(G1157, SEARCH("TOTAL ", G1157)+6, SEARCH(" ", G1157&amp;" ", SEARCH("TOTAL ", G1157)+6) - SEARCH("TOTAL ", G1157) - 6))), TRIM(MID(G1157, SEARCH("QTY:", G1157)+4, SEARCH(" ", G1157, SEARCH("QTY:", G1157)+4) - SEARCH("QTY:", G1157) - 4)))</f>
        <v>#NAME?</v>
      </c>
      <c r="M1157" t="e">
        <f t="shared" si="165"/>
        <v>#NAME?</v>
      </c>
      <c r="N1157">
        <f t="shared" si="166"/>
        <v>0</v>
      </c>
      <c r="O1157" t="str" cm="1">
        <f t="array" ref="O1157">IF(ISERROR(SEARCH("USD ", G1157)), Raw [1]Data!S1157, TRIM(MID(G1157, SEARCH("USD ", G1157)+4, SEARCH(" ", G1157&amp;" ", SEARCH("USD ", G1157)+4) - SEARCH("USD ", G1157) - 4)))</f>
        <v>0.193</v>
      </c>
      <c r="P1157" t="e">
        <f t="shared" si="167"/>
        <v>#NAME?</v>
      </c>
      <c r="Q1157" t="e" cm="1">
        <f t="array" ref="Q1157">Raw [1]Data!P1157</f>
        <v>#NAME?</v>
      </c>
      <c r="R1157" t="e" cm="1">
        <f t="array" ref="R1157">Raw [1]Data!Q1157</f>
        <v>#NAME?</v>
      </c>
      <c r="S1157" t="e" cm="1">
        <f t="array" ref="S1157">Raw [1]Data!T1157</f>
        <v>#NAME?</v>
      </c>
      <c r="T1157" t="e">
        <f t="shared" si="168"/>
        <v>#NAME?</v>
      </c>
      <c r="U1157" t="e">
        <f t="shared" si="169"/>
        <v>#NAME?</v>
      </c>
      <c r="V1157" t="str">
        <f t="shared" si="170"/>
        <v>Other</v>
      </c>
    </row>
    <row r="1158" spans="1:22">
      <c r="A1158" s="5" t="s">
        <v>12</v>
      </c>
      <c r="B1158" s="2" t="s">
        <v>1548</v>
      </c>
      <c r="C1158">
        <f t="shared" si="162"/>
        <v>2021</v>
      </c>
      <c r="D1158" s="2" t="s">
        <v>14</v>
      </c>
      <c r="E1158" s="3" t="s">
        <v>15</v>
      </c>
      <c r="F1158" t="str">
        <f t="shared" si="163"/>
        <v>73</v>
      </c>
      <c r="G1158" s="2" t="s">
        <v>1549</v>
      </c>
      <c r="H1158" t="str">
        <f t="shared" si="164"/>
        <v xml:space="preserve">SS </v>
      </c>
      <c r="I1158" t="str" cm="1">
        <f t="array" ref="I1158">IFERROR(INDEX(_xlfn.TEXTSPLIT(E1158," "),1), "")</f>
        <v>73239990</v>
      </c>
      <c r="J1158" t="s">
        <v>2779</v>
      </c>
      <c r="K1158" t="str" cm="1">
        <f t="array" ref="K1158">IF(ISERROR(SEARCH("QTY:", G1158)), IF(ISERROR(SEARCH("TOTAL ", G1158)), Raw [1]Data!N1158, TRIM(MID(G1158, SEARCH("TOTAL ", G1158)+6, SEARCH(" ", G1158&amp;" ", SEARCH("TOTAL ", G1158)+6) - SEARCH("TOTAL ", G1158) - 6))), TRIM(MID(G1158, SEARCH("QTY:", G1158)+4, SEARCH(" ", G1158, SEARCH("QTY:", G1158)+4) - SEARCH("QTY:", G1158) - 4)))</f>
        <v/>
      </c>
      <c r="M1158" t="str">
        <f t="shared" si="165"/>
        <v/>
      </c>
      <c r="N1158">
        <f t="shared" si="166"/>
        <v>0</v>
      </c>
      <c r="O1158" t="str" cm="1">
        <f t="array" ref="O1158">IF(ISERROR(SEARCH("USD ", G1158)), Raw [1]Data!S1158, TRIM(MID(G1158, SEARCH("USD ", G1158)+4, SEARCH(" ", G1158&amp;" ", SEARCH("USD ", G1158)+4) - SEARCH("USD ", G1158) - 4)))</f>
        <v>1.20</v>
      </c>
      <c r="P1158" t="e">
        <f t="shared" si="167"/>
        <v>#VALUE!</v>
      </c>
      <c r="Q1158" t="e" cm="1">
        <f t="array" ref="Q1158">Raw [1]Data!P1158</f>
        <v>#NAME?</v>
      </c>
      <c r="R1158" t="e" cm="1">
        <f t="array" ref="R1158">Raw [1]Data!Q1158</f>
        <v>#NAME?</v>
      </c>
      <c r="S1158" t="e" cm="1">
        <f t="array" ref="S1158">Raw [1]Data!T1158</f>
        <v>#NAME?</v>
      </c>
      <c r="T1158" t="e">
        <f t="shared" si="168"/>
        <v>#NAME?</v>
      </c>
      <c r="U1158" t="e">
        <f t="shared" si="169"/>
        <v>#NAME?</v>
      </c>
      <c r="V1158" t="str">
        <f t="shared" si="170"/>
        <v>Other</v>
      </c>
    </row>
    <row r="1159" spans="1:22">
      <c r="A1159" s="5" t="s">
        <v>12</v>
      </c>
      <c r="B1159" s="2" t="s">
        <v>1551</v>
      </c>
      <c r="C1159">
        <f t="shared" si="162"/>
        <v>2021</v>
      </c>
      <c r="D1159" s="2" t="s">
        <v>14</v>
      </c>
      <c r="E1159" s="3" t="s">
        <v>15</v>
      </c>
      <c r="F1159" t="str">
        <f t="shared" si="163"/>
        <v>73</v>
      </c>
      <c r="G1159" s="2" t="s">
        <v>1552</v>
      </c>
      <c r="H1159" t="str">
        <f t="shared" si="164"/>
        <v xml:space="preserve">NP-003 </v>
      </c>
      <c r="I1159" t="str" cm="1">
        <f t="array" ref="I1159">IFERROR(INDEX(_xlfn.TEXTSPLIT(E1159," "),1), "")</f>
        <v>73239990</v>
      </c>
      <c r="J1159" t="s">
        <v>3006</v>
      </c>
      <c r="K1159" t="str" cm="1">
        <f t="array" ref="K1159">IF(ISERROR(SEARCH("QTY:", G1159)), IF(ISERROR(SEARCH("TOTAL ", G1159)), Raw [1]Data!N1159, TRIM(MID(G1159, SEARCH("TOTAL ", G1159)+6, SEARCH(" ", G1159&amp;" ", SEARCH("TOTAL ", G1159)+6) - SEARCH("TOTAL ", G1159) - 6))), TRIM(MID(G1159, SEARCH("QTY:", G1159)+4, SEARCH(" ", G1159, SEARCH("QTY:", G1159)+4) - SEARCH("QTY:", G1159) - 4)))</f>
        <v>60000</v>
      </c>
      <c r="M1159" t="str">
        <f t="shared" si="165"/>
        <v>60000</v>
      </c>
      <c r="N1159">
        <f t="shared" si="166"/>
        <v>0</v>
      </c>
      <c r="O1159" t="str" cm="1">
        <f t="array" ref="O1159">IF(ISERROR(SEARCH("USD ", G1159)), Raw [1]Data!S1159, TRIM(MID(G1159, SEARCH("USD ", G1159)+4, SEARCH(" ", G1159&amp;" ", SEARCH("USD ", G1159)+4) - SEARCH("USD ", G1159) - 4)))</f>
        <v>0.4585</v>
      </c>
      <c r="P1159">
        <f t="shared" si="167"/>
        <v>27510</v>
      </c>
      <c r="Q1159" t="e" cm="1">
        <f t="array" ref="Q1159">Raw [1]Data!P1159</f>
        <v>#NAME?</v>
      </c>
      <c r="R1159" t="e" cm="1">
        <f t="array" ref="R1159">Raw [1]Data!Q1159</f>
        <v>#NAME?</v>
      </c>
      <c r="S1159" t="e" cm="1">
        <f t="array" ref="S1159">Raw [1]Data!T1159</f>
        <v>#NAME?</v>
      </c>
      <c r="T1159" t="e">
        <f t="shared" si="168"/>
        <v>#NAME?</v>
      </c>
      <c r="U1159" t="e">
        <f t="shared" si="169"/>
        <v>#NAME?</v>
      </c>
      <c r="V1159" t="str">
        <f t="shared" si="170"/>
        <v>Other</v>
      </c>
    </row>
    <row r="1160" spans="1:22">
      <c r="A1160" s="5" t="s">
        <v>12</v>
      </c>
      <c r="B1160" s="2" t="s">
        <v>1551</v>
      </c>
      <c r="C1160">
        <f t="shared" si="162"/>
        <v>2021</v>
      </c>
      <c r="D1160" s="2" t="s">
        <v>14</v>
      </c>
      <c r="E1160" s="3" t="s">
        <v>15</v>
      </c>
      <c r="F1160" t="str">
        <f t="shared" si="163"/>
        <v>73</v>
      </c>
      <c r="G1160" s="2" t="s">
        <v>1553</v>
      </c>
      <c r="H1160" t="str">
        <f t="shared" si="164"/>
        <v xml:space="preserve">DS-25 </v>
      </c>
      <c r="I1160" t="str" cm="1">
        <f t="array" ref="I1160">IFERROR(INDEX(_xlfn.TEXTSPLIT(E1160," "),1), "")</f>
        <v>73239990</v>
      </c>
      <c r="J1160" t="s">
        <v>2835</v>
      </c>
      <c r="K1160" t="str" cm="1">
        <f t="array" ref="K1160">IF(ISERROR(SEARCH("QTY:", G1160)), IF(ISERROR(SEARCH("TOTAL ", G1160)), Raw [1]Data!N1160, TRIM(MID(G1160, SEARCH("TOTAL ", G1160)+6, SEARCH(" ", G1160&amp;" ", SEARCH("TOTAL ", G1160)+6) - SEARCH("TOTAL ", G1160) - 6))), TRIM(MID(G1160, SEARCH("QTY:", G1160)+4, SEARCH(" ", G1160, SEARCH("QTY:", G1160)+4) - SEARCH("QTY:", G1160) - 4)))</f>
        <v>80760</v>
      </c>
      <c r="M1160" t="str">
        <f t="shared" si="165"/>
        <v>80760</v>
      </c>
      <c r="N1160">
        <f t="shared" si="166"/>
        <v>0</v>
      </c>
      <c r="O1160" t="str" cm="1">
        <f t="array" ref="O1160">IF(ISERROR(SEARCH("USD ", G1160)), Raw [1]Data!S1160, TRIM(MID(G1160, SEARCH("USD ", G1160)+4, SEARCH(" ", G1160&amp;" ", SEARCH("USD ", G1160)+4) - SEARCH("USD ", G1160) - 4)))</f>
        <v>0.2362</v>
      </c>
      <c r="P1160">
        <f t="shared" si="167"/>
        <v>19075.511999999999</v>
      </c>
      <c r="Q1160" t="e" cm="1">
        <f t="array" ref="Q1160">Raw [1]Data!P1160</f>
        <v>#NAME?</v>
      </c>
      <c r="R1160" t="e" cm="1">
        <f t="array" ref="R1160">Raw [1]Data!Q1160</f>
        <v>#NAME?</v>
      </c>
      <c r="S1160" t="e" cm="1">
        <f t="array" ref="S1160">Raw [1]Data!T1160</f>
        <v>#NAME?</v>
      </c>
      <c r="T1160" t="e">
        <f t="shared" si="168"/>
        <v>#NAME?</v>
      </c>
      <c r="U1160" t="e">
        <f t="shared" si="169"/>
        <v>#NAME?</v>
      </c>
      <c r="V1160" t="str">
        <f t="shared" si="170"/>
        <v>Other</v>
      </c>
    </row>
    <row r="1161" spans="1:22">
      <c r="A1161" s="5" t="s">
        <v>12</v>
      </c>
      <c r="B1161" s="2" t="s">
        <v>1551</v>
      </c>
      <c r="C1161">
        <f t="shared" si="162"/>
        <v>2021</v>
      </c>
      <c r="D1161" s="2" t="s">
        <v>14</v>
      </c>
      <c r="E1161" s="3" t="s">
        <v>15</v>
      </c>
      <c r="F1161" t="str">
        <f t="shared" si="163"/>
        <v>73</v>
      </c>
      <c r="G1161" s="2" t="s">
        <v>1554</v>
      </c>
      <c r="H1161" t="str">
        <f t="shared" si="164"/>
        <v xml:space="preserve">RS-02 </v>
      </c>
      <c r="I1161" t="str" cm="1">
        <f t="array" ref="I1161">IFERROR(INDEX(_xlfn.TEXTSPLIT(E1161," "),1), "")</f>
        <v>73239990</v>
      </c>
      <c r="J1161" t="s">
        <v>2835</v>
      </c>
      <c r="K1161" t="str" cm="1">
        <f t="array" ref="K1161">IF(ISERROR(SEARCH("QTY:", G1161)), IF(ISERROR(SEARCH("TOTAL ", G1161)), Raw [1]Data!N1161, TRIM(MID(G1161, SEARCH("TOTAL ", G1161)+6, SEARCH(" ", G1161&amp;" ", SEARCH("TOTAL ", G1161)+6) - SEARCH("TOTAL ", G1161) - 6))), TRIM(MID(G1161, SEARCH("QTY:", G1161)+4, SEARCH(" ", G1161, SEARCH("QTY:", G1161)+4) - SEARCH("QTY:", G1161) - 4)))</f>
        <v>50000</v>
      </c>
      <c r="M1161" t="str">
        <f t="shared" si="165"/>
        <v>50000</v>
      </c>
      <c r="N1161">
        <f t="shared" si="166"/>
        <v>0</v>
      </c>
      <c r="O1161" t="str" cm="1">
        <f t="array" ref="O1161">IF(ISERROR(SEARCH("USD ", G1161)), Raw [1]Data!S1161, TRIM(MID(G1161, SEARCH("USD ", G1161)+4, SEARCH(" ", G1161&amp;" ", SEARCH("USD ", G1161)+4) - SEARCH("USD ", G1161) - 4)))</f>
        <v>0.4569</v>
      </c>
      <c r="P1161">
        <f t="shared" si="167"/>
        <v>22845</v>
      </c>
      <c r="Q1161" t="e" cm="1">
        <f t="array" ref="Q1161">Raw [1]Data!P1161</f>
        <v>#NAME?</v>
      </c>
      <c r="R1161" t="e" cm="1">
        <f t="array" ref="R1161">Raw [1]Data!Q1161</f>
        <v>#NAME?</v>
      </c>
      <c r="S1161" t="e" cm="1">
        <f t="array" ref="S1161">Raw [1]Data!T1161</f>
        <v>#NAME?</v>
      </c>
      <c r="T1161" t="e">
        <f t="shared" si="168"/>
        <v>#NAME?</v>
      </c>
      <c r="U1161" t="e">
        <f t="shared" si="169"/>
        <v>#NAME?</v>
      </c>
      <c r="V1161" t="str">
        <f t="shared" si="170"/>
        <v>Other</v>
      </c>
    </row>
    <row r="1162" spans="1:22">
      <c r="A1162" s="5" t="s">
        <v>12</v>
      </c>
      <c r="B1162" s="2" t="s">
        <v>1555</v>
      </c>
      <c r="C1162">
        <f t="shared" si="162"/>
        <v>2021</v>
      </c>
      <c r="D1162" s="2" t="s">
        <v>14</v>
      </c>
      <c r="E1162" s="3" t="s">
        <v>15</v>
      </c>
      <c r="F1162" t="str">
        <f t="shared" si="163"/>
        <v>73</v>
      </c>
      <c r="G1162" s="2" t="s">
        <v>1556</v>
      </c>
      <c r="H1162" t="str">
        <f t="shared" si="164"/>
        <v xml:space="preserve">NP-20 </v>
      </c>
      <c r="I1162" t="str" cm="1">
        <f t="array" ref="I1162">IFERROR(INDEX(_xlfn.TEXTSPLIT(E1162," "),1), "")</f>
        <v>73239990</v>
      </c>
      <c r="J1162" t="s">
        <v>2981</v>
      </c>
      <c r="K1162" t="str" cm="1">
        <f t="array" ref="K1162">IF(ISERROR(SEARCH("QTY:", G1162)), IF(ISERROR(SEARCH("TOTAL ", G1162)), Raw [1]Data!N1162, TRIM(MID(G1162, SEARCH("TOTAL ", G1162)+6, SEARCH(" ", G1162&amp;" ", SEARCH("TOTAL ", G1162)+6) - SEARCH("TOTAL ", G1162) - 6))), TRIM(MID(G1162, SEARCH("QTY:", G1162)+4, SEARCH(" ", G1162, SEARCH("QTY:", G1162)+4) - SEARCH("QTY:", G1162) - 4)))</f>
        <v>4860</v>
      </c>
      <c r="M1162" t="str">
        <f t="shared" si="165"/>
        <v>4860</v>
      </c>
      <c r="N1162">
        <f t="shared" si="166"/>
        <v>0</v>
      </c>
      <c r="O1162" t="str" cm="1">
        <f t="array" ref="O1162">IF(ISERROR(SEARCH("USD ", G1162)), Raw [1]Data!S1162, TRIM(MID(G1162, SEARCH("USD ", G1162)+4, SEARCH(" ", G1162&amp;" ", SEARCH("USD ", G1162)+4) - SEARCH("USD ", G1162) - 4)))</f>
        <v>1.060</v>
      </c>
      <c r="P1162">
        <f t="shared" si="167"/>
        <v>5151.6000000000004</v>
      </c>
      <c r="Q1162" t="e" cm="1">
        <f t="array" ref="Q1162">Raw [1]Data!P1162</f>
        <v>#NAME?</v>
      </c>
      <c r="R1162" t="e" cm="1">
        <f t="array" ref="R1162">Raw [1]Data!Q1162</f>
        <v>#NAME?</v>
      </c>
      <c r="S1162" t="e" cm="1">
        <f t="array" ref="S1162">Raw [1]Data!T1162</f>
        <v>#NAME?</v>
      </c>
      <c r="T1162" t="e">
        <f t="shared" si="168"/>
        <v>#NAME?</v>
      </c>
      <c r="U1162" t="e">
        <f t="shared" si="169"/>
        <v>#NAME?</v>
      </c>
      <c r="V1162" t="str">
        <f t="shared" si="170"/>
        <v>Other</v>
      </c>
    </row>
    <row r="1163" spans="1:22">
      <c r="A1163" s="5" t="s">
        <v>12</v>
      </c>
      <c r="B1163" s="2" t="s">
        <v>1555</v>
      </c>
      <c r="C1163">
        <f t="shared" si="162"/>
        <v>2021</v>
      </c>
      <c r="D1163" s="2" t="s">
        <v>14</v>
      </c>
      <c r="E1163" s="3" t="s">
        <v>15</v>
      </c>
      <c r="F1163" t="str">
        <f t="shared" si="163"/>
        <v>73</v>
      </c>
      <c r="G1163" s="2" t="s">
        <v>1557</v>
      </c>
      <c r="H1163" t="str">
        <f t="shared" si="164"/>
        <v xml:space="preserve">SB-01 </v>
      </c>
      <c r="I1163" t="str" cm="1">
        <f t="array" ref="I1163">IFERROR(INDEX(_xlfn.TEXTSPLIT(E1163," "),1), "")</f>
        <v>73239990</v>
      </c>
      <c r="J1163" t="s">
        <v>3010</v>
      </c>
      <c r="K1163" t="str" cm="1">
        <f t="array" ref="K1163">IF(ISERROR(SEARCH("QTY:", G1163)), IF(ISERROR(SEARCH("TOTAL ", G1163)), Raw [1]Data!N1163, TRIM(MID(G1163, SEARCH("TOTAL ", G1163)+6, SEARCH(" ", G1163&amp;" ", SEARCH("TOTAL ", G1163)+6) - SEARCH("TOTAL ", G1163) - 6))), TRIM(MID(G1163, SEARCH("QTY:", G1163)+4, SEARCH(" ", G1163, SEARCH("QTY:", G1163)+4) - SEARCH("QTY:", G1163) - 4)))</f>
        <v>17964</v>
      </c>
      <c r="M1163" t="str">
        <f t="shared" si="165"/>
        <v>17964</v>
      </c>
      <c r="N1163">
        <f t="shared" si="166"/>
        <v>0</v>
      </c>
      <c r="O1163" t="str" cm="1">
        <f t="array" ref="O1163">IF(ISERROR(SEARCH("USD ", G1163)), Raw [1]Data!S1163, TRIM(MID(G1163, SEARCH("USD ", G1163)+4, SEARCH(" ", G1163&amp;" ", SEARCH("USD ", G1163)+4) - SEARCH("USD ", G1163) - 4)))</f>
        <v>1.130</v>
      </c>
      <c r="P1163">
        <f t="shared" si="167"/>
        <v>20299.32</v>
      </c>
      <c r="Q1163" t="e" cm="1">
        <f t="array" ref="Q1163">Raw [1]Data!P1163</f>
        <v>#NAME?</v>
      </c>
      <c r="R1163" t="e" cm="1">
        <f t="array" ref="R1163">Raw [1]Data!Q1163</f>
        <v>#NAME?</v>
      </c>
      <c r="S1163" t="e" cm="1">
        <f t="array" ref="S1163">Raw [1]Data!T1163</f>
        <v>#NAME?</v>
      </c>
      <c r="T1163" t="e">
        <f t="shared" si="168"/>
        <v>#NAME?</v>
      </c>
      <c r="U1163" t="e">
        <f t="shared" si="169"/>
        <v>#NAME?</v>
      </c>
      <c r="V1163" t="str">
        <f t="shared" si="170"/>
        <v>Other</v>
      </c>
    </row>
    <row r="1164" spans="1:22">
      <c r="A1164" s="5" t="s">
        <v>12</v>
      </c>
      <c r="B1164" s="2" t="s">
        <v>1555</v>
      </c>
      <c r="C1164">
        <f t="shared" si="162"/>
        <v>2021</v>
      </c>
      <c r="D1164" s="2" t="s">
        <v>14</v>
      </c>
      <c r="E1164" s="3" t="s">
        <v>15</v>
      </c>
      <c r="F1164" t="str">
        <f t="shared" si="163"/>
        <v>73</v>
      </c>
      <c r="G1164" s="2" t="s">
        <v>1558</v>
      </c>
      <c r="H1164" t="str">
        <f t="shared" si="164"/>
        <v xml:space="preserve">MP-202 </v>
      </c>
      <c r="I1164" t="str" cm="1">
        <f t="array" ref="I1164">IFERROR(INDEX(_xlfn.TEXTSPLIT(E1164," "),1), "")</f>
        <v>73239990</v>
      </c>
      <c r="J1164" t="s">
        <v>3011</v>
      </c>
      <c r="K1164" t="str" cm="1">
        <f t="array" ref="K1164">IF(ISERROR(SEARCH("QTY:", G1164)), IF(ISERROR(SEARCH("TOTAL ", G1164)), Raw [1]Data!N1164, TRIM(MID(G1164, SEARCH("TOTAL ", G1164)+6, SEARCH(" ", G1164&amp;" ", SEARCH("TOTAL ", G1164)+6) - SEARCH("TOTAL ", G1164) - 6))), TRIM(MID(G1164, SEARCH("QTY:", G1164)+4, SEARCH(" ", G1164, SEARCH("QTY:", G1164)+4) - SEARCH("QTY:", G1164) - 4)))</f>
        <v>21096</v>
      </c>
      <c r="M1164" t="str">
        <f t="shared" si="165"/>
        <v>21096</v>
      </c>
      <c r="N1164">
        <f t="shared" si="166"/>
        <v>0</v>
      </c>
      <c r="O1164" t="str" cm="1">
        <f t="array" ref="O1164">IF(ISERROR(SEARCH("USD ", G1164)), Raw [1]Data!S1164, TRIM(MID(G1164, SEARCH("USD ", G1164)+4, SEARCH(" ", G1164&amp;" ", SEARCH("USD ", G1164)+4) - SEARCH("USD ", G1164) - 4)))</f>
        <v>1.142</v>
      </c>
      <c r="P1164">
        <f t="shared" si="167"/>
        <v>24091.631999999998</v>
      </c>
      <c r="Q1164" t="e" cm="1">
        <f t="array" ref="Q1164">Raw [1]Data!P1164</f>
        <v>#NAME?</v>
      </c>
      <c r="R1164" t="e" cm="1">
        <f t="array" ref="R1164">Raw [1]Data!Q1164</f>
        <v>#NAME?</v>
      </c>
      <c r="S1164" t="e" cm="1">
        <f t="array" ref="S1164">Raw [1]Data!T1164</f>
        <v>#NAME?</v>
      </c>
      <c r="T1164" t="e">
        <f t="shared" si="168"/>
        <v>#NAME?</v>
      </c>
      <c r="U1164" t="e">
        <f t="shared" si="169"/>
        <v>#NAME?</v>
      </c>
      <c r="V1164" t="str">
        <f t="shared" si="170"/>
        <v>Other</v>
      </c>
    </row>
    <row r="1165" spans="1:22">
      <c r="A1165" s="5" t="s">
        <v>12</v>
      </c>
      <c r="B1165" s="2" t="s">
        <v>1555</v>
      </c>
      <c r="C1165">
        <f t="shared" si="162"/>
        <v>2021</v>
      </c>
      <c r="D1165" s="2" t="s">
        <v>14</v>
      </c>
      <c r="E1165" s="3" t="s">
        <v>15</v>
      </c>
      <c r="F1165" t="str">
        <f t="shared" si="163"/>
        <v>73</v>
      </c>
      <c r="G1165" s="2" t="s">
        <v>1559</v>
      </c>
      <c r="H1165" t="str">
        <f t="shared" si="164"/>
        <v xml:space="preserve">NP-21 </v>
      </c>
      <c r="I1165" t="str" cm="1">
        <f t="array" ref="I1165">IFERROR(INDEX(_xlfn.TEXTSPLIT(E1165," "),1), "")</f>
        <v>73239990</v>
      </c>
      <c r="J1165" t="s">
        <v>2948</v>
      </c>
      <c r="K1165" t="str" cm="1">
        <f t="array" ref="K1165">IF(ISERROR(SEARCH("QTY:", G1165)), IF(ISERROR(SEARCH("TOTAL ", G1165)), Raw [1]Data!N1165, TRIM(MID(G1165, SEARCH("TOTAL ", G1165)+6, SEARCH(" ", G1165&amp;" ", SEARCH("TOTAL ", G1165)+6) - SEARCH("TOTAL ", G1165) - 6))), TRIM(MID(G1165, SEARCH("QTY:", G1165)+4, SEARCH(" ", G1165, SEARCH("QTY:", G1165)+4) - SEARCH("QTY:", G1165) - 4)))</f>
        <v>43164</v>
      </c>
      <c r="M1165" t="str">
        <f t="shared" si="165"/>
        <v>43164</v>
      </c>
      <c r="N1165">
        <f t="shared" si="166"/>
        <v>0</v>
      </c>
      <c r="O1165" t="str" cm="1">
        <f t="array" ref="O1165">IF(ISERROR(SEARCH("USD ", G1165)), Raw [1]Data!S1165, TRIM(MID(G1165, SEARCH("USD ", G1165)+4, SEARCH(" ", G1165&amp;" ", SEARCH("USD ", G1165)+4) - SEARCH("USD ", G1165) - 4)))</f>
        <v>1.110</v>
      </c>
      <c r="P1165">
        <f t="shared" si="167"/>
        <v>47912.04</v>
      </c>
      <c r="Q1165" t="e" cm="1">
        <f t="array" ref="Q1165">Raw [1]Data!P1165</f>
        <v>#NAME?</v>
      </c>
      <c r="R1165" t="e" cm="1">
        <f t="array" ref="R1165">Raw [1]Data!Q1165</f>
        <v>#NAME?</v>
      </c>
      <c r="S1165" t="e" cm="1">
        <f t="array" ref="S1165">Raw [1]Data!T1165</f>
        <v>#NAME?</v>
      </c>
      <c r="T1165" t="e">
        <f t="shared" si="168"/>
        <v>#NAME?</v>
      </c>
      <c r="U1165" t="e">
        <f t="shared" si="169"/>
        <v>#NAME?</v>
      </c>
      <c r="V1165" t="str">
        <f t="shared" si="170"/>
        <v>Other</v>
      </c>
    </row>
    <row r="1166" spans="1:22">
      <c r="A1166" s="5" t="s">
        <v>12</v>
      </c>
      <c r="B1166" s="2" t="s">
        <v>1560</v>
      </c>
      <c r="C1166">
        <f t="shared" si="162"/>
        <v>2021</v>
      </c>
      <c r="D1166" s="2" t="s">
        <v>14</v>
      </c>
      <c r="E1166" s="3" t="s">
        <v>15</v>
      </c>
      <c r="F1166" t="str">
        <f t="shared" si="163"/>
        <v>73</v>
      </c>
      <c r="G1166" s="2" t="s">
        <v>1561</v>
      </c>
      <c r="H1166" t="str">
        <f t="shared" si="164"/>
        <v xml:space="preserve">MILD </v>
      </c>
      <c r="I1166" t="str" cm="1">
        <f t="array" ref="I1166">IFERROR(INDEX(_xlfn.TEXTSPLIT(E1166," "),1), "")</f>
        <v>73239990</v>
      </c>
      <c r="J1166" t="s">
        <v>2835</v>
      </c>
      <c r="K1166" t="e" cm="1">
        <f t="array" ref="K1166">IF(ISERROR(SEARCH("QTY:", G1166)), IF(ISERROR(SEARCH("TOTAL ", G1166)), Raw [1]Data!N1166, TRIM(MID(G1166, SEARCH("TOTAL ", G1166)+6, SEARCH(" ", G1166&amp;" ", SEARCH("TOTAL ", G1166)+6) - SEARCH("TOTAL ", G1166) - 6))), TRIM(MID(G1166, SEARCH("QTY:", G1166)+4, SEARCH(" ", G1166, SEARCH("QTY:", G1166)+4) - SEARCH("QTY:", G1166) - 4)))</f>
        <v>#NAME?</v>
      </c>
      <c r="M1166" t="e">
        <f t="shared" si="165"/>
        <v>#NAME?</v>
      </c>
      <c r="N1166">
        <f t="shared" si="166"/>
        <v>0</v>
      </c>
      <c r="O1166" t="str" cm="1">
        <f t="array" ref="O1166">IF(ISERROR(SEARCH("USD ", G1166)), Raw [1]Data!S1166, TRIM(MID(G1166, SEARCH("USD ", G1166)+4, SEARCH(" ", G1166&amp;" ", SEARCH("USD ", G1166)+4) - SEARCH("USD ", G1166) - 4)))</f>
        <v>8.85</v>
      </c>
      <c r="P1166" t="e">
        <f t="shared" si="167"/>
        <v>#NAME?</v>
      </c>
      <c r="Q1166" t="e" cm="1">
        <f t="array" ref="Q1166">Raw [1]Data!P1166</f>
        <v>#NAME?</v>
      </c>
      <c r="R1166" t="e" cm="1">
        <f t="array" ref="R1166">Raw [1]Data!Q1166</f>
        <v>#NAME?</v>
      </c>
      <c r="S1166" t="e" cm="1">
        <f t="array" ref="S1166">Raw [1]Data!T1166</f>
        <v>#NAME?</v>
      </c>
      <c r="T1166" t="e">
        <f t="shared" si="168"/>
        <v>#NAME?</v>
      </c>
      <c r="U1166" t="e">
        <f t="shared" si="169"/>
        <v>#NAME?</v>
      </c>
      <c r="V1166" t="str">
        <f t="shared" si="170"/>
        <v>Other</v>
      </c>
    </row>
    <row r="1167" spans="1:22">
      <c r="A1167" s="5" t="s">
        <v>12</v>
      </c>
      <c r="B1167" s="2" t="s">
        <v>1560</v>
      </c>
      <c r="C1167">
        <f t="shared" si="162"/>
        <v>2021</v>
      </c>
      <c r="D1167" s="2" t="s">
        <v>14</v>
      </c>
      <c r="E1167" s="3" t="s">
        <v>15</v>
      </c>
      <c r="F1167" t="str">
        <f t="shared" si="163"/>
        <v>73</v>
      </c>
      <c r="G1167" s="2" t="s">
        <v>1562</v>
      </c>
      <c r="H1167" t="str">
        <f t="shared" si="164"/>
        <v xml:space="preserve">MILD </v>
      </c>
      <c r="I1167" t="str" cm="1">
        <f t="array" ref="I1167">IFERROR(INDEX(_xlfn.TEXTSPLIT(E1167," "),1), "")</f>
        <v>73239990</v>
      </c>
      <c r="J1167" t="s">
        <v>2835</v>
      </c>
      <c r="K1167" t="e" cm="1">
        <f t="array" ref="K1167">IF(ISERROR(SEARCH("QTY:", G1167)), IF(ISERROR(SEARCH("TOTAL ", G1167)), Raw [1]Data!N1167, TRIM(MID(G1167, SEARCH("TOTAL ", G1167)+6, SEARCH(" ", G1167&amp;" ", SEARCH("TOTAL ", G1167)+6) - SEARCH("TOTAL ", G1167) - 6))), TRIM(MID(G1167, SEARCH("QTY:", G1167)+4, SEARCH(" ", G1167, SEARCH("QTY:", G1167)+4) - SEARCH("QTY:", G1167) - 4)))</f>
        <v>#NAME?</v>
      </c>
      <c r="M1167" t="e">
        <f t="shared" si="165"/>
        <v>#NAME?</v>
      </c>
      <c r="N1167">
        <f t="shared" si="166"/>
        <v>0</v>
      </c>
      <c r="O1167" t="str" cm="1">
        <f t="array" ref="O1167">IF(ISERROR(SEARCH("USD ", G1167)), Raw [1]Data!S1167, TRIM(MID(G1167, SEARCH("USD ", G1167)+4, SEARCH(" ", G1167&amp;" ", SEARCH("USD ", G1167)+4) - SEARCH("USD ", G1167) - 4)))</f>
        <v>14.20</v>
      </c>
      <c r="P1167" t="e">
        <f t="shared" si="167"/>
        <v>#NAME?</v>
      </c>
      <c r="Q1167" t="e" cm="1">
        <f t="array" ref="Q1167">Raw [1]Data!P1167</f>
        <v>#NAME?</v>
      </c>
      <c r="R1167" t="e" cm="1">
        <f t="array" ref="R1167">Raw [1]Data!Q1167</f>
        <v>#NAME?</v>
      </c>
      <c r="S1167" t="e" cm="1">
        <f t="array" ref="S1167">Raw [1]Data!T1167</f>
        <v>#NAME?</v>
      </c>
      <c r="T1167" t="e">
        <f t="shared" si="168"/>
        <v>#NAME?</v>
      </c>
      <c r="U1167" t="e">
        <f t="shared" si="169"/>
        <v>#NAME?</v>
      </c>
      <c r="V1167" t="str">
        <f t="shared" si="170"/>
        <v>Other</v>
      </c>
    </row>
    <row r="1168" spans="1:22">
      <c r="A1168" s="5" t="s">
        <v>12</v>
      </c>
      <c r="B1168" s="2" t="s">
        <v>1563</v>
      </c>
      <c r="C1168">
        <f t="shared" si="162"/>
        <v>2021</v>
      </c>
      <c r="D1168" s="2" t="s">
        <v>14</v>
      </c>
      <c r="E1168" s="3" t="s">
        <v>15</v>
      </c>
      <c r="F1168" t="str">
        <f t="shared" si="163"/>
        <v>73</v>
      </c>
      <c r="G1168" s="2" t="s">
        <v>1564</v>
      </c>
      <c r="H1168" t="str">
        <f t="shared" si="164"/>
        <v xml:space="preserve">STEEL </v>
      </c>
      <c r="I1168" t="str" cm="1">
        <f t="array" ref="I1168">IFERROR(INDEX(_xlfn.TEXTSPLIT(E1168," "),1), "")</f>
        <v>73239990</v>
      </c>
      <c r="J1168" t="s">
        <v>2835</v>
      </c>
      <c r="K1168" t="str" cm="1">
        <f t="array" ref="K1168">IF(ISERROR(SEARCH("QTY:", G1168)), IF(ISERROR(SEARCH("TOTAL ", G1168)), Raw [1]Data!N1168, TRIM(MID(G1168, SEARCH("TOTAL ", G1168)+6, SEARCH(" ", G1168&amp;" ", SEARCH("TOTAL ", G1168)+6) - SEARCH("TOTAL ", G1168) - 6))), TRIM(MID(G1168, SEARCH("QTY:", G1168)+4, SEARCH(" ", G1168, SEARCH("QTY:", G1168)+4) - SEARCH("QTY:", G1168) - 4)))</f>
        <v>5040</v>
      </c>
      <c r="M1168" t="str">
        <f t="shared" si="165"/>
        <v>5040</v>
      </c>
      <c r="N1168">
        <f t="shared" si="166"/>
        <v>0</v>
      </c>
      <c r="O1168" t="e" cm="1">
        <f t="array" ref="O1168">IF(ISERROR(SEARCH("USD ", G1168)), Raw [1]Data!S1168, TRIM(MID(G1168, SEARCH("USD ", G1168)+4, SEARCH(" ", G1168&amp;" ", SEARCH("USD ", G1168)+4) - SEARCH("USD ", G1168) - 4)))</f>
        <v>#NAME?</v>
      </c>
      <c r="P1168" t="e">
        <f t="shared" si="167"/>
        <v>#NAME?</v>
      </c>
      <c r="Q1168" t="e" cm="1">
        <f t="array" ref="Q1168">Raw [1]Data!P1168</f>
        <v>#NAME?</v>
      </c>
      <c r="R1168" t="e" cm="1">
        <f t="array" ref="R1168">Raw [1]Data!Q1168</f>
        <v>#NAME?</v>
      </c>
      <c r="S1168" t="e" cm="1">
        <f t="array" ref="S1168">Raw [1]Data!T1168</f>
        <v>#NAME?</v>
      </c>
      <c r="T1168" t="e">
        <f t="shared" si="168"/>
        <v>#NAME?</v>
      </c>
      <c r="U1168" t="e">
        <f t="shared" si="169"/>
        <v>#NAME?</v>
      </c>
      <c r="V1168" t="str">
        <f t="shared" si="170"/>
        <v>Other</v>
      </c>
    </row>
    <row r="1169" spans="1:22">
      <c r="A1169" s="5" t="s">
        <v>12</v>
      </c>
      <c r="B1169" s="2" t="s">
        <v>1563</v>
      </c>
      <c r="C1169">
        <f t="shared" si="162"/>
        <v>2021</v>
      </c>
      <c r="D1169" s="2" t="s">
        <v>14</v>
      </c>
      <c r="E1169" s="3" t="s">
        <v>15</v>
      </c>
      <c r="F1169" t="str">
        <f t="shared" si="163"/>
        <v>73</v>
      </c>
      <c r="G1169" s="2" t="s">
        <v>1565</v>
      </c>
      <c r="H1169" t="str">
        <f t="shared" si="164"/>
        <v xml:space="preserve">STEEL </v>
      </c>
      <c r="I1169" t="str" cm="1">
        <f t="array" ref="I1169">IFERROR(INDEX(_xlfn.TEXTSPLIT(E1169," "),1), "")</f>
        <v>73239990</v>
      </c>
      <c r="J1169" t="s">
        <v>2835</v>
      </c>
      <c r="K1169" t="str" cm="1">
        <f t="array" ref="K1169">IF(ISERROR(SEARCH("QTY:", G1169)), IF(ISERROR(SEARCH("TOTAL ", G1169)), Raw [1]Data!N1169, TRIM(MID(G1169, SEARCH("TOTAL ", G1169)+6, SEARCH(" ", G1169&amp;" ", SEARCH("TOTAL ", G1169)+6) - SEARCH("TOTAL ", G1169) - 6))), TRIM(MID(G1169, SEARCH("QTY:", G1169)+4, SEARCH(" ", G1169, SEARCH("QTY:", G1169)+4) - SEARCH("QTY:", G1169) - 4)))</f>
        <v>16800</v>
      </c>
      <c r="M1169" t="str">
        <f t="shared" si="165"/>
        <v>16800</v>
      </c>
      <c r="N1169">
        <f t="shared" si="166"/>
        <v>0</v>
      </c>
      <c r="O1169" t="e" cm="1">
        <f t="array" ref="O1169">IF(ISERROR(SEARCH("USD ", G1169)), Raw [1]Data!S1169, TRIM(MID(G1169, SEARCH("USD ", G1169)+4, SEARCH(" ", G1169&amp;" ", SEARCH("USD ", G1169)+4) - SEARCH("USD ", G1169) - 4)))</f>
        <v>#NAME?</v>
      </c>
      <c r="P1169" t="e">
        <f t="shared" si="167"/>
        <v>#NAME?</v>
      </c>
      <c r="Q1169" t="e" cm="1">
        <f t="array" ref="Q1169">Raw [1]Data!P1169</f>
        <v>#NAME?</v>
      </c>
      <c r="R1169" t="e" cm="1">
        <f t="array" ref="R1169">Raw [1]Data!Q1169</f>
        <v>#NAME?</v>
      </c>
      <c r="S1169" t="e" cm="1">
        <f t="array" ref="S1169">Raw [1]Data!T1169</f>
        <v>#NAME?</v>
      </c>
      <c r="T1169" t="e">
        <f t="shared" si="168"/>
        <v>#NAME?</v>
      </c>
      <c r="U1169" t="e">
        <f t="shared" si="169"/>
        <v>#NAME?</v>
      </c>
      <c r="V1169" t="str">
        <f t="shared" si="170"/>
        <v>Other</v>
      </c>
    </row>
    <row r="1170" spans="1:22">
      <c r="A1170" s="5" t="s">
        <v>12</v>
      </c>
      <c r="B1170" s="2" t="s">
        <v>1563</v>
      </c>
      <c r="C1170">
        <f t="shared" si="162"/>
        <v>2021</v>
      </c>
      <c r="D1170" s="2" t="s">
        <v>14</v>
      </c>
      <c r="E1170" s="3" t="s">
        <v>15</v>
      </c>
      <c r="F1170" t="str">
        <f t="shared" si="163"/>
        <v>73</v>
      </c>
      <c r="G1170" s="2" t="s">
        <v>1566</v>
      </c>
      <c r="H1170" t="str">
        <f t="shared" si="164"/>
        <v xml:space="preserve">STEEL </v>
      </c>
      <c r="I1170" t="str" cm="1">
        <f t="array" ref="I1170">IFERROR(INDEX(_xlfn.TEXTSPLIT(E1170," "),1), "")</f>
        <v>73239990</v>
      </c>
      <c r="J1170" t="s">
        <v>2835</v>
      </c>
      <c r="K1170" t="str" cm="1">
        <f t="array" ref="K1170">IF(ISERROR(SEARCH("QTY:", G1170)), IF(ISERROR(SEARCH("TOTAL ", G1170)), Raw [1]Data!N1170, TRIM(MID(G1170, SEARCH("TOTAL ", G1170)+6, SEARCH(" ", G1170&amp;" ", SEARCH("TOTAL ", G1170)+6) - SEARCH("TOTAL ", G1170) - 6))), TRIM(MID(G1170, SEARCH("QTY:", G1170)+4, SEARCH(" ", G1170, SEARCH("QTY:", G1170)+4) - SEARCH("QTY:", G1170) - 4)))</f>
        <v>21264</v>
      </c>
      <c r="M1170" t="str">
        <f t="shared" si="165"/>
        <v>21264</v>
      </c>
      <c r="N1170">
        <f t="shared" si="166"/>
        <v>0</v>
      </c>
      <c r="O1170" t="e" cm="1">
        <f t="array" ref="O1170">IF(ISERROR(SEARCH("USD ", G1170)), Raw [1]Data!S1170, TRIM(MID(G1170, SEARCH("USD ", G1170)+4, SEARCH(" ", G1170&amp;" ", SEARCH("USD ", G1170)+4) - SEARCH("USD ", G1170) - 4)))</f>
        <v>#NAME?</v>
      </c>
      <c r="P1170" t="e">
        <f t="shared" si="167"/>
        <v>#NAME?</v>
      </c>
      <c r="Q1170" t="e" cm="1">
        <f t="array" ref="Q1170">Raw [1]Data!P1170</f>
        <v>#NAME?</v>
      </c>
      <c r="R1170" t="e" cm="1">
        <f t="array" ref="R1170">Raw [1]Data!Q1170</f>
        <v>#NAME?</v>
      </c>
      <c r="S1170" t="e" cm="1">
        <f t="array" ref="S1170">Raw [1]Data!T1170</f>
        <v>#NAME?</v>
      </c>
      <c r="T1170" t="e">
        <f t="shared" si="168"/>
        <v>#NAME?</v>
      </c>
      <c r="U1170" t="e">
        <f t="shared" si="169"/>
        <v>#NAME?</v>
      </c>
      <c r="V1170" t="str">
        <f t="shared" si="170"/>
        <v>Other</v>
      </c>
    </row>
    <row r="1171" spans="1:22">
      <c r="A1171" s="5" t="s">
        <v>12</v>
      </c>
      <c r="B1171" s="2" t="s">
        <v>1563</v>
      </c>
      <c r="C1171">
        <f t="shared" si="162"/>
        <v>2021</v>
      </c>
      <c r="D1171" s="2" t="s">
        <v>14</v>
      </c>
      <c r="E1171" s="3" t="s">
        <v>15</v>
      </c>
      <c r="F1171" t="str">
        <f t="shared" si="163"/>
        <v>73</v>
      </c>
      <c r="G1171" s="2" t="s">
        <v>1567</v>
      </c>
      <c r="H1171" t="str">
        <f t="shared" si="164"/>
        <v xml:space="preserve">STEEL </v>
      </c>
      <c r="I1171" t="str" cm="1">
        <f t="array" ref="I1171">IFERROR(INDEX(_xlfn.TEXTSPLIT(E1171," "),1), "")</f>
        <v>73239990</v>
      </c>
      <c r="J1171" t="s">
        <v>2835</v>
      </c>
      <c r="K1171" t="str" cm="1">
        <f t="array" ref="K1171">IF(ISERROR(SEARCH("QTY:", G1171)), IF(ISERROR(SEARCH("TOTAL ", G1171)), Raw [1]Data!N1171, TRIM(MID(G1171, SEARCH("TOTAL ", G1171)+6, SEARCH(" ", G1171&amp;" ", SEARCH("TOTAL ", G1171)+6) - SEARCH("TOTAL ", G1171) - 6))), TRIM(MID(G1171, SEARCH("QTY:", G1171)+4, SEARCH(" ", G1171, SEARCH("QTY:", G1171)+4) - SEARCH("QTY:", G1171) - 4)))</f>
        <v>37920</v>
      </c>
      <c r="M1171" t="str">
        <f t="shared" si="165"/>
        <v>37920</v>
      </c>
      <c r="N1171">
        <f t="shared" si="166"/>
        <v>0</v>
      </c>
      <c r="O1171" t="e" cm="1">
        <f t="array" ref="O1171">IF(ISERROR(SEARCH("USD ", G1171)), Raw [1]Data!S1171, TRIM(MID(G1171, SEARCH("USD ", G1171)+4, SEARCH(" ", G1171&amp;" ", SEARCH("USD ", G1171)+4) - SEARCH("USD ", G1171) - 4)))</f>
        <v>#NAME?</v>
      </c>
      <c r="P1171" t="e">
        <f t="shared" si="167"/>
        <v>#NAME?</v>
      </c>
      <c r="Q1171" t="e" cm="1">
        <f t="array" ref="Q1171">Raw [1]Data!P1171</f>
        <v>#NAME?</v>
      </c>
      <c r="R1171" t="e" cm="1">
        <f t="array" ref="R1171">Raw [1]Data!Q1171</f>
        <v>#NAME?</v>
      </c>
      <c r="S1171" t="e" cm="1">
        <f t="array" ref="S1171">Raw [1]Data!T1171</f>
        <v>#NAME?</v>
      </c>
      <c r="T1171" t="e">
        <f t="shared" si="168"/>
        <v>#NAME?</v>
      </c>
      <c r="U1171" t="e">
        <f t="shared" si="169"/>
        <v>#NAME?</v>
      </c>
      <c r="V1171" t="str">
        <f t="shared" si="170"/>
        <v>Other</v>
      </c>
    </row>
    <row r="1172" spans="1:22">
      <c r="A1172" s="5" t="s">
        <v>12</v>
      </c>
      <c r="B1172" s="2" t="s">
        <v>1563</v>
      </c>
      <c r="C1172">
        <f t="shared" si="162"/>
        <v>2021</v>
      </c>
      <c r="D1172" s="2" t="s">
        <v>14</v>
      </c>
      <c r="E1172" s="3" t="s">
        <v>15</v>
      </c>
      <c r="F1172" t="str">
        <f t="shared" si="163"/>
        <v>73</v>
      </c>
      <c r="G1172" s="2" t="s">
        <v>1568</v>
      </c>
      <c r="H1172" t="str">
        <f t="shared" si="164"/>
        <v xml:space="preserve">STEEL </v>
      </c>
      <c r="I1172" t="str" cm="1">
        <f t="array" ref="I1172">IFERROR(INDEX(_xlfn.TEXTSPLIT(E1172," "),1), "")</f>
        <v>73239990</v>
      </c>
      <c r="J1172" t="s">
        <v>2835</v>
      </c>
      <c r="K1172" t="str" cm="1">
        <f t="array" ref="K1172">IF(ISERROR(SEARCH("QTY:", G1172)), IF(ISERROR(SEARCH("TOTAL ", G1172)), Raw [1]Data!N1172, TRIM(MID(G1172, SEARCH("TOTAL ", G1172)+6, SEARCH(" ", G1172&amp;" ", SEARCH("TOTAL ", G1172)+6) - SEARCH("TOTAL ", G1172) - 6))), TRIM(MID(G1172, SEARCH("QTY:", G1172)+4, SEARCH(" ", G1172, SEARCH("QTY:", G1172)+4) - SEARCH("QTY:", G1172) - 4)))</f>
        <v>20400</v>
      </c>
      <c r="M1172" t="str">
        <f t="shared" si="165"/>
        <v>20400</v>
      </c>
      <c r="N1172">
        <f t="shared" si="166"/>
        <v>0</v>
      </c>
      <c r="O1172" t="e" cm="1">
        <f t="array" ref="O1172">IF(ISERROR(SEARCH("USD ", G1172)), Raw [1]Data!S1172, TRIM(MID(G1172, SEARCH("USD ", G1172)+4, SEARCH(" ", G1172&amp;" ", SEARCH("USD ", G1172)+4) - SEARCH("USD ", G1172) - 4)))</f>
        <v>#NAME?</v>
      </c>
      <c r="P1172" t="e">
        <f t="shared" si="167"/>
        <v>#NAME?</v>
      </c>
      <c r="Q1172" t="e" cm="1">
        <f t="array" ref="Q1172">Raw [1]Data!P1172</f>
        <v>#NAME?</v>
      </c>
      <c r="R1172" t="e" cm="1">
        <f t="array" ref="R1172">Raw [1]Data!Q1172</f>
        <v>#NAME?</v>
      </c>
      <c r="S1172" t="e" cm="1">
        <f t="array" ref="S1172">Raw [1]Data!T1172</f>
        <v>#NAME?</v>
      </c>
      <c r="T1172" t="e">
        <f t="shared" si="168"/>
        <v>#NAME?</v>
      </c>
      <c r="U1172" t="e">
        <f t="shared" si="169"/>
        <v>#NAME?</v>
      </c>
      <c r="V1172" t="str">
        <f t="shared" si="170"/>
        <v>Other</v>
      </c>
    </row>
    <row r="1173" spans="1:22">
      <c r="A1173" s="5" t="s">
        <v>12</v>
      </c>
      <c r="B1173" s="2" t="s">
        <v>1569</v>
      </c>
      <c r="C1173">
        <f t="shared" si="162"/>
        <v>2021</v>
      </c>
      <c r="D1173" s="2" t="s">
        <v>14</v>
      </c>
      <c r="E1173" s="3" t="s">
        <v>15</v>
      </c>
      <c r="F1173" t="str">
        <f t="shared" si="163"/>
        <v>73</v>
      </c>
      <c r="G1173" s="2" t="s">
        <v>1570</v>
      </c>
      <c r="H1173" t="str">
        <f t="shared" si="164"/>
        <v xml:space="preserve">NP-21 </v>
      </c>
      <c r="I1173" t="str" cm="1">
        <f t="array" ref="I1173">IFERROR(INDEX(_xlfn.TEXTSPLIT(E1173," "),1), "")</f>
        <v>73239990</v>
      </c>
      <c r="J1173" t="s">
        <v>3012</v>
      </c>
      <c r="K1173" t="str" cm="1">
        <f t="array" ref="K1173">IF(ISERROR(SEARCH("QTY:", G1173)), IF(ISERROR(SEARCH("TOTAL ", G1173)), Raw [1]Data!N1173, TRIM(MID(G1173, SEARCH("TOTAL ", G1173)+6, SEARCH(" ", G1173&amp;" ", SEARCH("TOTAL ", G1173)+6) - SEARCH("TOTAL ", G1173) - 6))), TRIM(MID(G1173, SEARCH("QTY:", G1173)+4, SEARCH(" ", G1173, SEARCH("QTY:", G1173)+4) - SEARCH("QTY:", G1173) - 4)))</f>
        <v>7524</v>
      </c>
      <c r="M1173" t="str">
        <f t="shared" si="165"/>
        <v>7524</v>
      </c>
      <c r="N1173">
        <f t="shared" si="166"/>
        <v>0</v>
      </c>
      <c r="O1173" t="str" cm="1">
        <f t="array" ref="O1173">IF(ISERROR(SEARCH("USD ", G1173)), Raw [1]Data!S1173, TRIM(MID(G1173, SEARCH("USD ", G1173)+4, SEARCH(" ", G1173&amp;" ", SEARCH("USD ", G1173)+4) - SEARCH("USD ", G1173) - 4)))</f>
        <v>1.11</v>
      </c>
      <c r="P1173">
        <f t="shared" si="167"/>
        <v>8351.6400000000012</v>
      </c>
      <c r="Q1173" t="e" cm="1">
        <f t="array" ref="Q1173">Raw [1]Data!P1173</f>
        <v>#NAME?</v>
      </c>
      <c r="R1173" t="e" cm="1">
        <f t="array" ref="R1173">Raw [1]Data!Q1173</f>
        <v>#NAME?</v>
      </c>
      <c r="S1173" t="e" cm="1">
        <f t="array" ref="S1173">Raw [1]Data!T1173</f>
        <v>#NAME?</v>
      </c>
      <c r="T1173" t="e">
        <f t="shared" si="168"/>
        <v>#NAME?</v>
      </c>
      <c r="U1173" t="e">
        <f t="shared" si="169"/>
        <v>#NAME?</v>
      </c>
      <c r="V1173" t="str">
        <f t="shared" si="170"/>
        <v>Other</v>
      </c>
    </row>
    <row r="1174" spans="1:22">
      <c r="A1174" s="5" t="s">
        <v>12</v>
      </c>
      <c r="B1174" s="2" t="s">
        <v>1569</v>
      </c>
      <c r="C1174">
        <f t="shared" si="162"/>
        <v>2021</v>
      </c>
      <c r="D1174" s="2" t="s">
        <v>14</v>
      </c>
      <c r="E1174" s="3" t="s">
        <v>15</v>
      </c>
      <c r="F1174" t="str">
        <f t="shared" si="163"/>
        <v>73</v>
      </c>
      <c r="G1174" s="2" t="s">
        <v>1571</v>
      </c>
      <c r="H1174" t="str">
        <f t="shared" si="164"/>
        <v xml:space="preserve">SB-01 </v>
      </c>
      <c r="I1174" t="str" cm="1">
        <f t="array" ref="I1174">IFERROR(INDEX(_xlfn.TEXTSPLIT(E1174," "),1), "")</f>
        <v>73239990</v>
      </c>
      <c r="J1174" t="s">
        <v>3013</v>
      </c>
      <c r="K1174" t="str" cm="1">
        <f t="array" ref="K1174">IF(ISERROR(SEARCH("QTY:", G1174)), IF(ISERROR(SEARCH("TOTAL ", G1174)), Raw [1]Data!N1174, TRIM(MID(G1174, SEARCH("TOTAL ", G1174)+6, SEARCH(" ", G1174&amp;" ", SEARCH("TOTAL ", G1174)+6) - SEARCH("TOTAL ", G1174) - 6))), TRIM(MID(G1174, SEARCH("QTY:", G1174)+4, SEARCH(" ", G1174, SEARCH("QTY:", G1174)+4) - SEARCH("QTY:", G1174) - 4)))</f>
        <v>11340</v>
      </c>
      <c r="M1174" t="str">
        <f t="shared" si="165"/>
        <v>11340</v>
      </c>
      <c r="N1174">
        <f t="shared" si="166"/>
        <v>0</v>
      </c>
      <c r="O1174" t="str" cm="1">
        <f t="array" ref="O1174">IF(ISERROR(SEARCH("USD ", G1174)), Raw [1]Data!S1174, TRIM(MID(G1174, SEARCH("USD ", G1174)+4, SEARCH(" ", G1174&amp;" ", SEARCH("USD ", G1174)+4) - SEARCH("USD ", G1174) - 4)))</f>
        <v>1.13</v>
      </c>
      <c r="P1174">
        <f t="shared" si="167"/>
        <v>12814.199999999999</v>
      </c>
      <c r="Q1174" t="e" cm="1">
        <f t="array" ref="Q1174">Raw [1]Data!P1174</f>
        <v>#NAME?</v>
      </c>
      <c r="R1174" t="e" cm="1">
        <f t="array" ref="R1174">Raw [1]Data!Q1174</f>
        <v>#NAME?</v>
      </c>
      <c r="S1174" t="e" cm="1">
        <f t="array" ref="S1174">Raw [1]Data!T1174</f>
        <v>#NAME?</v>
      </c>
      <c r="T1174" t="e">
        <f t="shared" si="168"/>
        <v>#NAME?</v>
      </c>
      <c r="U1174" t="e">
        <f t="shared" si="169"/>
        <v>#NAME?</v>
      </c>
      <c r="V1174" t="str">
        <f t="shared" si="170"/>
        <v>Other</v>
      </c>
    </row>
    <row r="1175" spans="1:22">
      <c r="A1175" s="5" t="s">
        <v>12</v>
      </c>
      <c r="B1175" s="2" t="s">
        <v>1569</v>
      </c>
      <c r="C1175">
        <f t="shared" si="162"/>
        <v>2021</v>
      </c>
      <c r="D1175" s="2" t="s">
        <v>14</v>
      </c>
      <c r="E1175" s="3" t="s">
        <v>15</v>
      </c>
      <c r="F1175" t="str">
        <f t="shared" si="163"/>
        <v>73</v>
      </c>
      <c r="G1175" s="2" t="s">
        <v>1572</v>
      </c>
      <c r="H1175" t="str">
        <f t="shared" si="164"/>
        <v xml:space="preserve">NP-20 </v>
      </c>
      <c r="I1175" t="str" cm="1">
        <f t="array" ref="I1175">IFERROR(INDEX(_xlfn.TEXTSPLIT(E1175," "),1), "")</f>
        <v>73239990</v>
      </c>
      <c r="J1175" t="s">
        <v>3014</v>
      </c>
      <c r="K1175" t="str" cm="1">
        <f t="array" ref="K1175">IF(ISERROR(SEARCH("QTY:", G1175)), IF(ISERROR(SEARCH("TOTAL ", G1175)), Raw [1]Data!N1175, TRIM(MID(G1175, SEARCH("TOTAL ", G1175)+6, SEARCH(" ", G1175&amp;" ", SEARCH("TOTAL ", G1175)+6) - SEARCH("TOTAL ", G1175) - 6))), TRIM(MID(G1175, SEARCH("QTY:", G1175)+4, SEARCH(" ", G1175, SEARCH("QTY:", G1175)+4) - SEARCH("QTY:", G1175) - 4)))</f>
        <v>24228</v>
      </c>
      <c r="M1175" t="str">
        <f t="shared" si="165"/>
        <v>24228</v>
      </c>
      <c r="N1175">
        <f t="shared" si="166"/>
        <v>0</v>
      </c>
      <c r="O1175" t="str" cm="1">
        <f t="array" ref="O1175">IF(ISERROR(SEARCH("USD ", G1175)), Raw [1]Data!S1175, TRIM(MID(G1175, SEARCH("USD ", G1175)+4, SEARCH(" ", G1175&amp;" ", SEARCH("USD ", G1175)+4) - SEARCH("USD ", G1175) - 4)))</f>
        <v>1.06</v>
      </c>
      <c r="P1175">
        <f t="shared" si="167"/>
        <v>25681.68</v>
      </c>
      <c r="Q1175" t="e" cm="1">
        <f t="array" ref="Q1175">Raw [1]Data!P1175</f>
        <v>#NAME?</v>
      </c>
      <c r="R1175" t="e" cm="1">
        <f t="array" ref="R1175">Raw [1]Data!Q1175</f>
        <v>#NAME?</v>
      </c>
      <c r="S1175" t="e" cm="1">
        <f t="array" ref="S1175">Raw [1]Data!T1175</f>
        <v>#NAME?</v>
      </c>
      <c r="T1175" t="e">
        <f t="shared" si="168"/>
        <v>#NAME?</v>
      </c>
      <c r="U1175" t="e">
        <f t="shared" si="169"/>
        <v>#NAME?</v>
      </c>
      <c r="V1175" t="str">
        <f t="shared" si="170"/>
        <v>Other</v>
      </c>
    </row>
    <row r="1176" spans="1:22">
      <c r="A1176" s="5" t="s">
        <v>12</v>
      </c>
      <c r="B1176" s="2" t="s">
        <v>1573</v>
      </c>
      <c r="C1176">
        <f t="shared" si="162"/>
        <v>2021</v>
      </c>
      <c r="D1176" s="2" t="s">
        <v>14</v>
      </c>
      <c r="E1176" s="3" t="s">
        <v>15</v>
      </c>
      <c r="F1176" t="str">
        <f t="shared" si="163"/>
        <v>73</v>
      </c>
      <c r="G1176" s="2" t="s">
        <v>1574</v>
      </c>
      <c r="H1176" t="str">
        <f t="shared" si="164"/>
        <v xml:space="preserve">NP-55 </v>
      </c>
      <c r="I1176" t="str" cm="1">
        <f t="array" ref="I1176">IFERROR(INDEX(_xlfn.TEXTSPLIT(E1176," "),1), "")</f>
        <v>73239990</v>
      </c>
      <c r="J1176" t="s">
        <v>3015</v>
      </c>
      <c r="K1176" t="str" cm="1">
        <f t="array" ref="K1176">IF(ISERROR(SEARCH("QTY:", G1176)), IF(ISERROR(SEARCH("TOTAL ", G1176)), Raw [1]Data!N1176, TRIM(MID(G1176, SEARCH("TOTAL ", G1176)+6, SEARCH(" ", G1176&amp;" ", SEARCH("TOTAL ", G1176)+6) - SEARCH("TOTAL ", G1176) - 6))), TRIM(MID(G1176, SEARCH("QTY:", G1176)+4, SEARCH(" ", G1176, SEARCH("QTY:", G1176)+4) - SEARCH("QTY:", G1176) - 4)))</f>
        <v>20160</v>
      </c>
      <c r="M1176" t="str">
        <f t="shared" si="165"/>
        <v>20160</v>
      </c>
      <c r="N1176">
        <f t="shared" si="166"/>
        <v>0</v>
      </c>
      <c r="O1176" t="str" cm="1">
        <f t="array" ref="O1176">IF(ISERROR(SEARCH("USD ", G1176)), Raw [1]Data!S1176, TRIM(MID(G1176, SEARCH("USD ", G1176)+4, SEARCH(" ", G1176&amp;" ", SEARCH("USD ", G1176)+4) - SEARCH("USD ", G1176) - 4)))</f>
        <v>0.3224</v>
      </c>
      <c r="P1176">
        <f t="shared" si="167"/>
        <v>6499.5840000000007</v>
      </c>
      <c r="Q1176" t="e" cm="1">
        <f t="array" ref="Q1176">Raw [1]Data!P1176</f>
        <v>#NAME?</v>
      </c>
      <c r="R1176" t="e" cm="1">
        <f t="array" ref="R1176">Raw [1]Data!Q1176</f>
        <v>#NAME?</v>
      </c>
      <c r="S1176" t="e" cm="1">
        <f t="array" ref="S1176">Raw [1]Data!T1176</f>
        <v>#NAME?</v>
      </c>
      <c r="T1176" t="e">
        <f t="shared" si="168"/>
        <v>#NAME?</v>
      </c>
      <c r="U1176" t="e">
        <f t="shared" si="169"/>
        <v>#NAME?</v>
      </c>
      <c r="V1176" t="str">
        <f t="shared" si="170"/>
        <v>Other</v>
      </c>
    </row>
    <row r="1177" spans="1:22">
      <c r="A1177" s="5" t="s">
        <v>12</v>
      </c>
      <c r="B1177" s="2" t="s">
        <v>1573</v>
      </c>
      <c r="C1177">
        <f t="shared" si="162"/>
        <v>2021</v>
      </c>
      <c r="D1177" s="2" t="s">
        <v>14</v>
      </c>
      <c r="E1177" s="3" t="s">
        <v>15</v>
      </c>
      <c r="F1177" t="str">
        <f t="shared" si="163"/>
        <v>73</v>
      </c>
      <c r="G1177" s="2" t="s">
        <v>1575</v>
      </c>
      <c r="H1177" t="str">
        <f t="shared" si="164"/>
        <v xml:space="preserve">RS-02 </v>
      </c>
      <c r="I1177" t="str" cm="1">
        <f t="array" ref="I1177">IFERROR(INDEX(_xlfn.TEXTSPLIT(E1177," "),1), "")</f>
        <v>73239990</v>
      </c>
      <c r="J1177" t="s">
        <v>2835</v>
      </c>
      <c r="K1177" t="str" cm="1">
        <f t="array" ref="K1177">IF(ISERROR(SEARCH("QTY:", G1177)), IF(ISERROR(SEARCH("TOTAL ", G1177)), Raw [1]Data!N1177, TRIM(MID(G1177, SEARCH("TOTAL ", G1177)+6, SEARCH(" ", G1177&amp;" ", SEARCH("TOTAL ", G1177)+6) - SEARCH("TOTAL ", G1177) - 6))), TRIM(MID(G1177, SEARCH("QTY:", G1177)+4, SEARCH(" ", G1177, SEARCH("QTY:", G1177)+4) - SEARCH("QTY:", G1177) - 4)))</f>
        <v>9360</v>
      </c>
      <c r="M1177" t="str">
        <f t="shared" si="165"/>
        <v>9360</v>
      </c>
      <c r="N1177">
        <f t="shared" si="166"/>
        <v>0</v>
      </c>
      <c r="O1177" t="str" cm="1">
        <f t="array" ref="O1177">IF(ISERROR(SEARCH("USD ", G1177)), Raw [1]Data!S1177, TRIM(MID(G1177, SEARCH("USD ", G1177)+4, SEARCH(" ", G1177&amp;" ", SEARCH("USD ", G1177)+4) - SEARCH("USD ", G1177) - 4)))</f>
        <v>0.4527</v>
      </c>
      <c r="P1177">
        <f t="shared" si="167"/>
        <v>4237.2719999999999</v>
      </c>
      <c r="Q1177" t="e" cm="1">
        <f t="array" ref="Q1177">Raw [1]Data!P1177</f>
        <v>#NAME?</v>
      </c>
      <c r="R1177" t="e" cm="1">
        <f t="array" ref="R1177">Raw [1]Data!Q1177</f>
        <v>#NAME?</v>
      </c>
      <c r="S1177" t="e" cm="1">
        <f t="array" ref="S1177">Raw [1]Data!T1177</f>
        <v>#NAME?</v>
      </c>
      <c r="T1177" t="e">
        <f t="shared" si="168"/>
        <v>#NAME?</v>
      </c>
      <c r="U1177" t="e">
        <f t="shared" si="169"/>
        <v>#NAME?</v>
      </c>
      <c r="V1177" t="str">
        <f t="shared" si="170"/>
        <v>Other</v>
      </c>
    </row>
    <row r="1178" spans="1:22">
      <c r="A1178" s="5" t="s">
        <v>12</v>
      </c>
      <c r="B1178" s="2" t="s">
        <v>1576</v>
      </c>
      <c r="C1178">
        <f t="shared" si="162"/>
        <v>2021</v>
      </c>
      <c r="D1178" s="2" t="s">
        <v>14</v>
      </c>
      <c r="E1178" s="3" t="s">
        <v>15</v>
      </c>
      <c r="F1178" t="str">
        <f t="shared" si="163"/>
        <v>73</v>
      </c>
      <c r="G1178" s="2" t="s">
        <v>1545</v>
      </c>
      <c r="H1178" t="str">
        <f t="shared" si="164"/>
        <v xml:space="preserve">FAMILY </v>
      </c>
      <c r="I1178" t="str" cm="1">
        <f t="array" ref="I1178">IFERROR(INDEX(_xlfn.TEXTSPLIT(E1178," "),1), "")</f>
        <v>73239990</v>
      </c>
      <c r="J1178" t="s">
        <v>2779</v>
      </c>
      <c r="K1178" t="str" cm="1">
        <f t="array" ref="K1178">IF(ISERROR(SEARCH("QTY:", G1178)), IF(ISERROR(SEARCH("TOTAL ", G1178)), Raw [1]Data!N1178, TRIM(MID(G1178, SEARCH("TOTAL ", G1178)+6, SEARCH(" ", G1178&amp;" ", SEARCH("TOTAL ", G1178)+6) - SEARCH("TOTAL ", G1178) - 6))), TRIM(MID(G1178, SEARCH("QTY:", G1178)+4, SEARCH(" ", G1178, SEARCH("QTY:", G1178)+4) - SEARCH("QTY:", G1178) - 4)))</f>
        <v>1824</v>
      </c>
      <c r="M1178" t="str">
        <f t="shared" si="165"/>
        <v>1824</v>
      </c>
      <c r="N1178">
        <f t="shared" si="166"/>
        <v>0</v>
      </c>
      <c r="O1178" t="e" cm="1">
        <f t="array" ref="O1178">IF(ISERROR(SEARCH("USD ", G1178)), Raw [1]Data!S1178, TRIM(MID(G1178, SEARCH("USD ", G1178)+4, SEARCH(" ", G1178&amp;" ", SEARCH("USD ", G1178)+4) - SEARCH("USD ", G1178) - 4)))</f>
        <v>#NAME?</v>
      </c>
      <c r="P1178" t="e">
        <f t="shared" si="167"/>
        <v>#NAME?</v>
      </c>
      <c r="Q1178" t="e" cm="1">
        <f t="array" ref="Q1178">Raw [1]Data!P1178</f>
        <v>#NAME?</v>
      </c>
      <c r="R1178" t="e" cm="1">
        <f t="array" ref="R1178">Raw [1]Data!Q1178</f>
        <v>#NAME?</v>
      </c>
      <c r="S1178" t="e" cm="1">
        <f t="array" ref="S1178">Raw [1]Data!T1178</f>
        <v>#NAME?</v>
      </c>
      <c r="T1178" t="e">
        <f t="shared" si="168"/>
        <v>#NAME?</v>
      </c>
      <c r="U1178" t="e">
        <f t="shared" si="169"/>
        <v>#NAME?</v>
      </c>
      <c r="V1178" t="str">
        <f t="shared" si="170"/>
        <v>Other</v>
      </c>
    </row>
    <row r="1179" spans="1:22">
      <c r="A1179" s="5" t="s">
        <v>12</v>
      </c>
      <c r="B1179" s="2" t="s">
        <v>1577</v>
      </c>
      <c r="C1179">
        <f t="shared" si="162"/>
        <v>2021</v>
      </c>
      <c r="D1179" s="2" t="s">
        <v>14</v>
      </c>
      <c r="E1179" s="3" t="s">
        <v>15</v>
      </c>
      <c r="F1179" t="str">
        <f t="shared" si="163"/>
        <v>73</v>
      </c>
      <c r="G1179" s="2" t="s">
        <v>1578</v>
      </c>
      <c r="H1179" t="str">
        <f t="shared" si="164"/>
        <v xml:space="preserve">STAINLESS </v>
      </c>
      <c r="I1179" t="str" cm="1">
        <f t="array" ref="I1179">IFERROR(INDEX(_xlfn.TEXTSPLIT(E1179," "),1), "")</f>
        <v>73239990</v>
      </c>
      <c r="J1179" t="s">
        <v>2835</v>
      </c>
      <c r="K1179" t="str" cm="1">
        <f t="array" ref="K1179">IF(ISERROR(SEARCH("QTY:", G1179)), IF(ISERROR(SEARCH("TOTAL ", G1179)), Raw [1]Data!N1179, TRIM(MID(G1179, SEARCH("TOTAL ", G1179)+6, SEARCH(" ", G1179&amp;" ", SEARCH("TOTAL ", G1179)+6) - SEARCH("TOTAL ", G1179) - 6))), TRIM(MID(G1179, SEARCH("QTY:", G1179)+4, SEARCH(" ", G1179, SEARCH("QTY:", G1179)+4) - SEARCH("QTY:", G1179) - 4)))</f>
        <v/>
      </c>
      <c r="M1179" t="str">
        <f t="shared" si="165"/>
        <v/>
      </c>
      <c r="N1179">
        <f t="shared" si="166"/>
        <v>0</v>
      </c>
      <c r="O1179" t="str" cm="1">
        <f t="array" ref="O1179">IF(ISERROR(SEARCH("USD ", G1179)), Raw [1]Data!S1179, TRIM(MID(G1179, SEARCH("USD ", G1179)+4, SEARCH(" ", G1179&amp;" ", SEARCH("USD ", G1179)+4) - SEARCH("USD ", G1179) - 4)))</f>
        <v>1.110</v>
      </c>
      <c r="P1179" t="e">
        <f t="shared" si="167"/>
        <v>#VALUE!</v>
      </c>
      <c r="Q1179" t="e" cm="1">
        <f t="array" ref="Q1179">Raw [1]Data!P1179</f>
        <v>#NAME?</v>
      </c>
      <c r="R1179" t="e" cm="1">
        <f t="array" ref="R1179">Raw [1]Data!Q1179</f>
        <v>#NAME?</v>
      </c>
      <c r="S1179" t="e" cm="1">
        <f t="array" ref="S1179">Raw [1]Data!T1179</f>
        <v>#NAME?</v>
      </c>
      <c r="T1179" t="e">
        <f t="shared" si="168"/>
        <v>#NAME?</v>
      </c>
      <c r="U1179" t="e">
        <f t="shared" si="169"/>
        <v>#NAME?</v>
      </c>
      <c r="V1179" t="str">
        <f t="shared" si="170"/>
        <v>Other</v>
      </c>
    </row>
    <row r="1180" spans="1:22">
      <c r="A1180" s="5" t="s">
        <v>12</v>
      </c>
      <c r="B1180" s="2" t="s">
        <v>1577</v>
      </c>
      <c r="C1180">
        <f t="shared" si="162"/>
        <v>2021</v>
      </c>
      <c r="D1180" s="2" t="s">
        <v>14</v>
      </c>
      <c r="E1180" s="3" t="s">
        <v>15</v>
      </c>
      <c r="F1180" t="str">
        <f t="shared" si="163"/>
        <v>73</v>
      </c>
      <c r="G1180" s="2" t="s">
        <v>1579</v>
      </c>
      <c r="H1180" t="str">
        <f t="shared" si="164"/>
        <v xml:space="preserve">STAINLESS </v>
      </c>
      <c r="I1180" t="str" cm="1">
        <f t="array" ref="I1180">IFERROR(INDEX(_xlfn.TEXTSPLIT(E1180," "),1), "")</f>
        <v>73239990</v>
      </c>
      <c r="J1180" t="s">
        <v>2835</v>
      </c>
      <c r="K1180" t="str" cm="1">
        <f t="array" ref="K1180">IF(ISERROR(SEARCH("QTY:", G1180)), IF(ISERROR(SEARCH("TOTAL ", G1180)), Raw [1]Data!N1180, TRIM(MID(G1180, SEARCH("TOTAL ", G1180)+6, SEARCH(" ", G1180&amp;" ", SEARCH("TOTAL ", G1180)+6) - SEARCH("TOTAL ", G1180) - 6))), TRIM(MID(G1180, SEARCH("QTY:", G1180)+4, SEARCH(" ", G1180, SEARCH("QTY:", G1180)+4) - SEARCH("QTY:", G1180) - 4)))</f>
        <v/>
      </c>
      <c r="M1180" t="str">
        <f t="shared" si="165"/>
        <v/>
      </c>
      <c r="N1180">
        <f t="shared" si="166"/>
        <v>0</v>
      </c>
      <c r="O1180" t="str" cm="1">
        <f t="array" ref="O1180">IF(ISERROR(SEARCH("USD ", G1180)), Raw [1]Data!S1180, TRIM(MID(G1180, SEARCH("USD ", G1180)+4, SEARCH(" ", G1180&amp;" ", SEARCH("USD ", G1180)+4) - SEARCH("USD ", G1180) - 4)))</f>
        <v>1.245</v>
      </c>
      <c r="P1180" t="e">
        <f t="shared" si="167"/>
        <v>#VALUE!</v>
      </c>
      <c r="Q1180" t="e" cm="1">
        <f t="array" ref="Q1180">Raw [1]Data!P1180</f>
        <v>#NAME?</v>
      </c>
      <c r="R1180" t="e" cm="1">
        <f t="array" ref="R1180">Raw [1]Data!Q1180</f>
        <v>#NAME?</v>
      </c>
      <c r="S1180" t="e" cm="1">
        <f t="array" ref="S1180">Raw [1]Data!T1180</f>
        <v>#NAME?</v>
      </c>
      <c r="T1180" t="e">
        <f t="shared" si="168"/>
        <v>#NAME?</v>
      </c>
      <c r="U1180" t="e">
        <f t="shared" si="169"/>
        <v>#NAME?</v>
      </c>
      <c r="V1180" t="str">
        <f t="shared" si="170"/>
        <v>Other</v>
      </c>
    </row>
    <row r="1181" spans="1:22">
      <c r="A1181" s="5" t="s">
        <v>12</v>
      </c>
      <c r="B1181" s="2" t="s">
        <v>1577</v>
      </c>
      <c r="C1181">
        <f t="shared" si="162"/>
        <v>2021</v>
      </c>
      <c r="D1181" s="2" t="s">
        <v>14</v>
      </c>
      <c r="E1181" s="3" t="s">
        <v>15</v>
      </c>
      <c r="F1181" t="str">
        <f t="shared" si="163"/>
        <v>73</v>
      </c>
      <c r="G1181" s="2" t="s">
        <v>1580</v>
      </c>
      <c r="H1181" t="str">
        <f t="shared" si="164"/>
        <v xml:space="preserve">STAINLESS </v>
      </c>
      <c r="I1181" t="str" cm="1">
        <f t="array" ref="I1181">IFERROR(INDEX(_xlfn.TEXTSPLIT(E1181," "),1), "")</f>
        <v>73239990</v>
      </c>
      <c r="J1181" t="s">
        <v>2835</v>
      </c>
      <c r="K1181" t="e" cm="1">
        <f t="array" ref="K1181">IF(ISERROR(SEARCH("QTY:", G1181)), IF(ISERROR(SEARCH("TOTAL ", G1181)), Raw [1]Data!N1181, TRIM(MID(G1181, SEARCH("TOTAL ", G1181)+6, SEARCH(" ", G1181&amp;" ", SEARCH("TOTAL ", G1181)+6) - SEARCH("TOTAL ", G1181) - 6))), TRIM(MID(G1181, SEARCH("QTY:", G1181)+4, SEARCH(" ", G1181, SEARCH("QTY:", G1181)+4) - SEARCH("QTY:", G1181) - 4)))</f>
        <v>#NAME?</v>
      </c>
      <c r="M1181" t="e">
        <f t="shared" si="165"/>
        <v>#NAME?</v>
      </c>
      <c r="N1181">
        <f t="shared" si="166"/>
        <v>0</v>
      </c>
      <c r="O1181" t="str" cm="1">
        <f t="array" ref="O1181">IF(ISERROR(SEARCH("USD ", G1181)), Raw [1]Data!S1181, TRIM(MID(G1181, SEARCH("USD ", G1181)+4, SEARCH(" ", G1181&amp;" ", SEARCH("USD ", G1181)+4) - SEARCH("USD ", G1181) - 4)))</f>
        <v>0.67</v>
      </c>
      <c r="P1181" t="e">
        <f t="shared" si="167"/>
        <v>#NAME?</v>
      </c>
      <c r="Q1181" t="e" cm="1">
        <f t="array" ref="Q1181">Raw [1]Data!P1181</f>
        <v>#NAME?</v>
      </c>
      <c r="R1181" t="e" cm="1">
        <f t="array" ref="R1181">Raw [1]Data!Q1181</f>
        <v>#NAME?</v>
      </c>
      <c r="S1181" t="e" cm="1">
        <f t="array" ref="S1181">Raw [1]Data!T1181</f>
        <v>#NAME?</v>
      </c>
      <c r="T1181" t="e">
        <f t="shared" si="168"/>
        <v>#NAME?</v>
      </c>
      <c r="U1181" t="e">
        <f t="shared" si="169"/>
        <v>#NAME?</v>
      </c>
      <c r="V1181" t="str">
        <f t="shared" si="170"/>
        <v>Other</v>
      </c>
    </row>
    <row r="1182" spans="1:22">
      <c r="A1182" s="5" t="s">
        <v>12</v>
      </c>
      <c r="B1182" s="2" t="s">
        <v>1577</v>
      </c>
      <c r="C1182">
        <f t="shared" si="162"/>
        <v>2021</v>
      </c>
      <c r="D1182" s="2" t="s">
        <v>14</v>
      </c>
      <c r="E1182" s="3" t="s">
        <v>15</v>
      </c>
      <c r="F1182" t="str">
        <f t="shared" si="163"/>
        <v>73</v>
      </c>
      <c r="G1182" s="2" t="s">
        <v>1581</v>
      </c>
      <c r="H1182" t="str">
        <f t="shared" si="164"/>
        <v xml:space="preserve">STAINLESS </v>
      </c>
      <c r="I1182" t="str" cm="1">
        <f t="array" ref="I1182">IFERROR(INDEX(_xlfn.TEXTSPLIT(E1182," "),1), "")</f>
        <v>73239990</v>
      </c>
      <c r="J1182" t="s">
        <v>2779</v>
      </c>
      <c r="K1182" t="str" cm="1">
        <f t="array" ref="K1182">IF(ISERROR(SEARCH("QTY:", G1182)), IF(ISERROR(SEARCH("TOTAL ", G1182)), Raw [1]Data!N1182, TRIM(MID(G1182, SEARCH("TOTAL ", G1182)+6, SEARCH(" ", G1182&amp;" ", SEARCH("TOTAL ", G1182)+6) - SEARCH("TOTAL ", G1182) - 6))), TRIM(MID(G1182, SEARCH("QTY:", G1182)+4, SEARCH(" ", G1182, SEARCH("QTY:", G1182)+4) - SEARCH("QTY:", G1182) - 4)))</f>
        <v/>
      </c>
      <c r="M1182" t="str">
        <f t="shared" si="165"/>
        <v/>
      </c>
      <c r="N1182">
        <f t="shared" si="166"/>
        <v>0</v>
      </c>
      <c r="O1182" t="str" cm="1">
        <f t="array" ref="O1182">IF(ISERROR(SEARCH("USD ", G1182)), Raw [1]Data!S1182, TRIM(MID(G1182, SEARCH("USD ", G1182)+4, SEARCH(" ", G1182&amp;" ", SEARCH("USD ", G1182)+4) - SEARCH("USD ", G1182) - 4)))</f>
        <v>1.130</v>
      </c>
      <c r="P1182" t="e">
        <f t="shared" si="167"/>
        <v>#VALUE!</v>
      </c>
      <c r="Q1182" t="e" cm="1">
        <f t="array" ref="Q1182">Raw [1]Data!P1182</f>
        <v>#NAME?</v>
      </c>
      <c r="R1182" t="e" cm="1">
        <f t="array" ref="R1182">Raw [1]Data!Q1182</f>
        <v>#NAME?</v>
      </c>
      <c r="S1182" t="e" cm="1">
        <f t="array" ref="S1182">Raw [1]Data!T1182</f>
        <v>#NAME?</v>
      </c>
      <c r="T1182" t="e">
        <f t="shared" si="168"/>
        <v>#NAME?</v>
      </c>
      <c r="U1182" t="e">
        <f t="shared" si="169"/>
        <v>#NAME?</v>
      </c>
      <c r="V1182" t="str">
        <f t="shared" si="170"/>
        <v>Other</v>
      </c>
    </row>
    <row r="1183" spans="1:22">
      <c r="A1183" s="5" t="s">
        <v>12</v>
      </c>
      <c r="B1183" s="2" t="s">
        <v>1582</v>
      </c>
      <c r="C1183">
        <f t="shared" si="162"/>
        <v>2021</v>
      </c>
      <c r="D1183" s="2" t="s">
        <v>14</v>
      </c>
      <c r="E1183" s="3" t="s">
        <v>15</v>
      </c>
      <c r="F1183" t="str">
        <f t="shared" si="163"/>
        <v>73</v>
      </c>
      <c r="G1183" s="2" t="s">
        <v>1583</v>
      </c>
      <c r="H1183" t="str">
        <f t="shared" si="164"/>
        <v xml:space="preserve">STAINLESS </v>
      </c>
      <c r="I1183" t="str" cm="1">
        <f t="array" ref="I1183">IFERROR(INDEX(_xlfn.TEXTSPLIT(E1183," "),1), "")</f>
        <v>73239990</v>
      </c>
      <c r="J1183" t="s">
        <v>2779</v>
      </c>
      <c r="K1183" t="str" cm="1">
        <f t="array" ref="K1183">IF(ISERROR(SEARCH("QTY:", G1183)), IF(ISERROR(SEARCH("TOTAL ", G1183)), Raw [1]Data!N1183, TRIM(MID(G1183, SEARCH("TOTAL ", G1183)+6, SEARCH(" ", G1183&amp;" ", SEARCH("TOTAL ", G1183)+6) - SEARCH("TOTAL ", G1183) - 6))), TRIM(MID(G1183, SEARCH("QTY:", G1183)+4, SEARCH(" ", G1183, SEARCH("QTY:", G1183)+4) - SEARCH("QTY:", G1183) - 4)))</f>
        <v/>
      </c>
      <c r="M1183" t="str">
        <f t="shared" si="165"/>
        <v/>
      </c>
      <c r="N1183">
        <f t="shared" si="166"/>
        <v>0</v>
      </c>
      <c r="O1183" t="str" cm="1">
        <f t="array" ref="O1183">IF(ISERROR(SEARCH("USD ", G1183)), Raw [1]Data!S1183, TRIM(MID(G1183, SEARCH("USD ", G1183)+4, SEARCH(" ", G1183&amp;" ", SEARCH("USD ", G1183)+4) - SEARCH("USD ", G1183) - 4)))</f>
        <v>1.110</v>
      </c>
      <c r="P1183" t="e">
        <f t="shared" si="167"/>
        <v>#VALUE!</v>
      </c>
      <c r="Q1183" t="e" cm="1">
        <f t="array" ref="Q1183">Raw [1]Data!P1183</f>
        <v>#NAME?</v>
      </c>
      <c r="R1183" t="e" cm="1">
        <f t="array" ref="R1183">Raw [1]Data!Q1183</f>
        <v>#NAME?</v>
      </c>
      <c r="S1183" t="e" cm="1">
        <f t="array" ref="S1183">Raw [1]Data!T1183</f>
        <v>#NAME?</v>
      </c>
      <c r="T1183" t="e">
        <f t="shared" si="168"/>
        <v>#NAME?</v>
      </c>
      <c r="U1183" t="e">
        <f t="shared" si="169"/>
        <v>#NAME?</v>
      </c>
      <c r="V1183" t="str">
        <f t="shared" si="170"/>
        <v>Other</v>
      </c>
    </row>
    <row r="1184" spans="1:22">
      <c r="A1184" s="5" t="s">
        <v>12</v>
      </c>
      <c r="B1184" s="2" t="s">
        <v>1582</v>
      </c>
      <c r="C1184">
        <f t="shared" si="162"/>
        <v>2021</v>
      </c>
      <c r="D1184" s="2" t="s">
        <v>14</v>
      </c>
      <c r="E1184" s="3" t="s">
        <v>15</v>
      </c>
      <c r="F1184" t="str">
        <f t="shared" si="163"/>
        <v>73</v>
      </c>
      <c r="G1184" s="2" t="s">
        <v>1584</v>
      </c>
      <c r="H1184" t="str">
        <f t="shared" si="164"/>
        <v xml:space="preserve">STAINLESS </v>
      </c>
      <c r="I1184" t="str" cm="1">
        <f t="array" ref="I1184">IFERROR(INDEX(_xlfn.TEXTSPLIT(E1184," "),1), "")</f>
        <v>73239990</v>
      </c>
      <c r="J1184" t="s">
        <v>2779</v>
      </c>
      <c r="K1184" t="str" cm="1">
        <f t="array" ref="K1184">IF(ISERROR(SEARCH("QTY:", G1184)), IF(ISERROR(SEARCH("TOTAL ", G1184)), Raw [1]Data!N1184, TRIM(MID(G1184, SEARCH("TOTAL ", G1184)+6, SEARCH(" ", G1184&amp;" ", SEARCH("TOTAL ", G1184)+6) - SEARCH("TOTAL ", G1184) - 6))), TRIM(MID(G1184, SEARCH("QTY:", G1184)+4, SEARCH(" ", G1184, SEARCH("QTY:", G1184)+4) - SEARCH("QTY:", G1184) - 4)))</f>
        <v/>
      </c>
      <c r="M1184" t="str">
        <f t="shared" si="165"/>
        <v/>
      </c>
      <c r="N1184">
        <f t="shared" si="166"/>
        <v>0</v>
      </c>
      <c r="O1184" t="str" cm="1">
        <f t="array" ref="O1184">IF(ISERROR(SEARCH("USD ", G1184)), Raw [1]Data!S1184, TRIM(MID(G1184, SEARCH("USD ", G1184)+4, SEARCH(" ", G1184&amp;" ", SEARCH("USD ", G1184)+4) - SEARCH("USD ", G1184) - 4)))</f>
        <v>1.060</v>
      </c>
      <c r="P1184" t="e">
        <f t="shared" si="167"/>
        <v>#VALUE!</v>
      </c>
      <c r="Q1184" t="e" cm="1">
        <f t="array" ref="Q1184">Raw [1]Data!P1184</f>
        <v>#NAME?</v>
      </c>
      <c r="R1184" t="e" cm="1">
        <f t="array" ref="R1184">Raw [1]Data!Q1184</f>
        <v>#NAME?</v>
      </c>
      <c r="S1184" t="e" cm="1">
        <f t="array" ref="S1184">Raw [1]Data!T1184</f>
        <v>#NAME?</v>
      </c>
      <c r="T1184" t="e">
        <f t="shared" si="168"/>
        <v>#NAME?</v>
      </c>
      <c r="U1184" t="e">
        <f t="shared" si="169"/>
        <v>#NAME?</v>
      </c>
      <c r="V1184" t="str">
        <f t="shared" si="170"/>
        <v>Other</v>
      </c>
    </row>
    <row r="1185" spans="1:22">
      <c r="A1185" s="5" t="s">
        <v>12</v>
      </c>
      <c r="B1185" s="2" t="s">
        <v>1582</v>
      </c>
      <c r="C1185">
        <f t="shared" si="162"/>
        <v>2021</v>
      </c>
      <c r="D1185" s="2" t="s">
        <v>14</v>
      </c>
      <c r="E1185" s="3" t="s">
        <v>15</v>
      </c>
      <c r="F1185" t="str">
        <f t="shared" si="163"/>
        <v>73</v>
      </c>
      <c r="G1185" s="2" t="s">
        <v>1585</v>
      </c>
      <c r="H1185" t="str">
        <f t="shared" si="164"/>
        <v xml:space="preserve">STAINLESS </v>
      </c>
      <c r="I1185" t="str" cm="1">
        <f t="array" ref="I1185">IFERROR(INDEX(_xlfn.TEXTSPLIT(E1185," "),1), "")</f>
        <v>73239990</v>
      </c>
      <c r="J1185" t="s">
        <v>2779</v>
      </c>
      <c r="K1185" t="str" cm="1">
        <f t="array" ref="K1185">IF(ISERROR(SEARCH("QTY:", G1185)), IF(ISERROR(SEARCH("TOTAL ", G1185)), Raw [1]Data!N1185, TRIM(MID(G1185, SEARCH("TOTAL ", G1185)+6, SEARCH(" ", G1185&amp;" ", SEARCH("TOTAL ", G1185)+6) - SEARCH("TOTAL ", G1185) - 6))), TRIM(MID(G1185, SEARCH("QTY:", G1185)+4, SEARCH(" ", G1185, SEARCH("QTY:", G1185)+4) - SEARCH("QTY:", G1185) - 4)))</f>
        <v/>
      </c>
      <c r="M1185" t="str">
        <f t="shared" si="165"/>
        <v/>
      </c>
      <c r="N1185">
        <f t="shared" si="166"/>
        <v>0</v>
      </c>
      <c r="O1185" t="str" cm="1">
        <f t="array" ref="O1185">IF(ISERROR(SEARCH("USD ", G1185)), Raw [1]Data!S1185, TRIM(MID(G1185, SEARCH("USD ", G1185)+4, SEARCH(" ", G1185&amp;" ", SEARCH("USD ", G1185)+4) - SEARCH("USD ", G1185) - 4)))</f>
        <v>1.142</v>
      </c>
      <c r="P1185" t="e">
        <f t="shared" si="167"/>
        <v>#VALUE!</v>
      </c>
      <c r="Q1185" t="e" cm="1">
        <f t="array" ref="Q1185">Raw [1]Data!P1185</f>
        <v>#NAME?</v>
      </c>
      <c r="R1185" t="e" cm="1">
        <f t="array" ref="R1185">Raw [1]Data!Q1185</f>
        <v>#NAME?</v>
      </c>
      <c r="S1185" t="e" cm="1">
        <f t="array" ref="S1185">Raw [1]Data!T1185</f>
        <v>#NAME?</v>
      </c>
      <c r="T1185" t="e">
        <f t="shared" si="168"/>
        <v>#NAME?</v>
      </c>
      <c r="U1185" t="e">
        <f t="shared" si="169"/>
        <v>#NAME?</v>
      </c>
      <c r="V1185" t="str">
        <f t="shared" si="170"/>
        <v>Other</v>
      </c>
    </row>
    <row r="1186" spans="1:22">
      <c r="A1186" s="5" t="s">
        <v>12</v>
      </c>
      <c r="B1186" s="2" t="s">
        <v>1582</v>
      </c>
      <c r="C1186">
        <f t="shared" si="162"/>
        <v>2021</v>
      </c>
      <c r="D1186" s="2" t="s">
        <v>14</v>
      </c>
      <c r="E1186" s="3" t="s">
        <v>15</v>
      </c>
      <c r="F1186" t="str">
        <f t="shared" si="163"/>
        <v>73</v>
      </c>
      <c r="G1186" s="2" t="s">
        <v>1586</v>
      </c>
      <c r="H1186" t="str">
        <f t="shared" si="164"/>
        <v xml:space="preserve">STAINLESS </v>
      </c>
      <c r="I1186" t="str" cm="1">
        <f t="array" ref="I1186">IFERROR(INDEX(_xlfn.TEXTSPLIT(E1186," "),1), "")</f>
        <v>73239990</v>
      </c>
      <c r="J1186" t="s">
        <v>2779</v>
      </c>
      <c r="K1186" t="str" cm="1">
        <f t="array" ref="K1186">IF(ISERROR(SEARCH("QTY:", G1186)), IF(ISERROR(SEARCH("TOTAL ", G1186)), Raw [1]Data!N1186, TRIM(MID(G1186, SEARCH("TOTAL ", G1186)+6, SEARCH(" ", G1186&amp;" ", SEARCH("TOTAL ", G1186)+6) - SEARCH("TOTAL ", G1186) - 6))), TRIM(MID(G1186, SEARCH("QTY:", G1186)+4, SEARCH(" ", G1186, SEARCH("QTY:", G1186)+4) - SEARCH("QTY:", G1186) - 4)))</f>
        <v/>
      </c>
      <c r="M1186" t="str">
        <f t="shared" si="165"/>
        <v/>
      </c>
      <c r="N1186">
        <f t="shared" si="166"/>
        <v>0</v>
      </c>
      <c r="O1186" t="str" cm="1">
        <f t="array" ref="O1186">IF(ISERROR(SEARCH("USD ", G1186)), Raw [1]Data!S1186, TRIM(MID(G1186, SEARCH("USD ", G1186)+4, SEARCH(" ", G1186&amp;" ", SEARCH("USD ", G1186)+4) - SEARCH("USD ", G1186) - 4)))</f>
        <v>1.130</v>
      </c>
      <c r="P1186" t="e">
        <f t="shared" si="167"/>
        <v>#VALUE!</v>
      </c>
      <c r="Q1186" t="e" cm="1">
        <f t="array" ref="Q1186">Raw [1]Data!P1186</f>
        <v>#NAME?</v>
      </c>
      <c r="R1186" t="e" cm="1">
        <f t="array" ref="R1186">Raw [1]Data!Q1186</f>
        <v>#NAME?</v>
      </c>
      <c r="S1186" t="e" cm="1">
        <f t="array" ref="S1186">Raw [1]Data!T1186</f>
        <v>#NAME?</v>
      </c>
      <c r="T1186" t="e">
        <f t="shared" si="168"/>
        <v>#NAME?</v>
      </c>
      <c r="U1186" t="e">
        <f t="shared" si="169"/>
        <v>#NAME?</v>
      </c>
      <c r="V1186" t="str">
        <f t="shared" si="170"/>
        <v>Other</v>
      </c>
    </row>
    <row r="1187" spans="1:22">
      <c r="A1187" s="5" t="s">
        <v>12</v>
      </c>
      <c r="B1187" s="2" t="s">
        <v>1582</v>
      </c>
      <c r="C1187">
        <f t="shared" si="162"/>
        <v>2021</v>
      </c>
      <c r="D1187" s="2" t="s">
        <v>14</v>
      </c>
      <c r="E1187" s="3" t="s">
        <v>15</v>
      </c>
      <c r="F1187" t="str">
        <f t="shared" si="163"/>
        <v>73</v>
      </c>
      <c r="G1187" s="2" t="s">
        <v>1587</v>
      </c>
      <c r="H1187" t="str">
        <f t="shared" si="164"/>
        <v xml:space="preserve">STAINLESS </v>
      </c>
      <c r="I1187" t="str" cm="1">
        <f t="array" ref="I1187">IFERROR(INDEX(_xlfn.TEXTSPLIT(E1187," "),1), "")</f>
        <v>73239990</v>
      </c>
      <c r="J1187" t="s">
        <v>2835</v>
      </c>
      <c r="K1187" t="str" cm="1">
        <f t="array" ref="K1187">IF(ISERROR(SEARCH("QTY:", G1187)), IF(ISERROR(SEARCH("TOTAL ", G1187)), Raw [1]Data!N1187, TRIM(MID(G1187, SEARCH("TOTAL ", G1187)+6, SEARCH(" ", G1187&amp;" ", SEARCH("TOTAL ", G1187)+6) - SEARCH("TOTAL ", G1187) - 6))), TRIM(MID(G1187, SEARCH("QTY:", G1187)+4, SEARCH(" ", G1187, SEARCH("QTY:", G1187)+4) - SEARCH("QTY:", G1187) - 4)))</f>
        <v/>
      </c>
      <c r="M1187" t="str">
        <f t="shared" si="165"/>
        <v/>
      </c>
      <c r="N1187">
        <f t="shared" si="166"/>
        <v>0</v>
      </c>
      <c r="O1187" t="str" cm="1">
        <f t="array" ref="O1187">IF(ISERROR(SEARCH("USD ", G1187)), Raw [1]Data!S1187, TRIM(MID(G1187, SEARCH("USD ", G1187)+4, SEARCH(" ", G1187&amp;" ", SEARCH("USD ", G1187)+4) - SEARCH("USD ", G1187) - 4)))</f>
        <v>1.110</v>
      </c>
      <c r="P1187" t="e">
        <f t="shared" si="167"/>
        <v>#VALUE!</v>
      </c>
      <c r="Q1187" t="e" cm="1">
        <f t="array" ref="Q1187">Raw [1]Data!P1187</f>
        <v>#NAME?</v>
      </c>
      <c r="R1187" t="e" cm="1">
        <f t="array" ref="R1187">Raw [1]Data!Q1187</f>
        <v>#NAME?</v>
      </c>
      <c r="S1187" t="e" cm="1">
        <f t="array" ref="S1187">Raw [1]Data!T1187</f>
        <v>#NAME?</v>
      </c>
      <c r="T1187" t="e">
        <f t="shared" si="168"/>
        <v>#NAME?</v>
      </c>
      <c r="U1187" t="e">
        <f t="shared" si="169"/>
        <v>#NAME?</v>
      </c>
      <c r="V1187" t="str">
        <f t="shared" si="170"/>
        <v>Other</v>
      </c>
    </row>
    <row r="1188" spans="1:22">
      <c r="A1188" s="5" t="s">
        <v>12</v>
      </c>
      <c r="B1188" s="2" t="s">
        <v>1588</v>
      </c>
      <c r="C1188">
        <f t="shared" si="162"/>
        <v>2021</v>
      </c>
      <c r="D1188" s="2" t="s">
        <v>14</v>
      </c>
      <c r="E1188" s="3" t="s">
        <v>15</v>
      </c>
      <c r="F1188" t="str">
        <f t="shared" si="163"/>
        <v>73</v>
      </c>
      <c r="G1188" s="2" t="s">
        <v>1589</v>
      </c>
      <c r="H1188" t="str">
        <f t="shared" si="164"/>
        <v xml:space="preserve">STEEL </v>
      </c>
      <c r="I1188" t="str" cm="1">
        <f t="array" ref="I1188">IFERROR(INDEX(_xlfn.TEXTSPLIT(E1188," "),1), "")</f>
        <v>73239990</v>
      </c>
      <c r="J1188" t="s">
        <v>2835</v>
      </c>
      <c r="K1188" t="str" cm="1">
        <f t="array" ref="K1188">IF(ISERROR(SEARCH("QTY:", G1188)), IF(ISERROR(SEARCH("TOTAL ", G1188)), Raw [1]Data!N1188, TRIM(MID(G1188, SEARCH("TOTAL ", G1188)+6, SEARCH(" ", G1188&amp;" ", SEARCH("TOTAL ", G1188)+6) - SEARCH("TOTAL ", G1188) - 6))), TRIM(MID(G1188, SEARCH("QTY:", G1188)+4, SEARCH(" ", G1188, SEARCH("QTY:", G1188)+4) - SEARCH("QTY:", G1188) - 4)))</f>
        <v>40640</v>
      </c>
      <c r="M1188" t="str">
        <f t="shared" si="165"/>
        <v>40640</v>
      </c>
      <c r="N1188">
        <f t="shared" si="166"/>
        <v>0</v>
      </c>
      <c r="O1188" t="str" cm="1">
        <f t="array" ref="O1188">IF(ISERROR(SEARCH("USD ", G1188)), Raw [1]Data!S1188, TRIM(MID(G1188, SEARCH("USD ", G1188)+4, SEARCH(" ", G1188&amp;" ", SEARCH("USD ", G1188)+4) - SEARCH("USD ", G1188) - 4)))</f>
        <v>0.4499</v>
      </c>
      <c r="P1188">
        <f t="shared" si="167"/>
        <v>18283.936000000002</v>
      </c>
      <c r="Q1188" t="e" cm="1">
        <f t="array" ref="Q1188">Raw [1]Data!P1188</f>
        <v>#NAME?</v>
      </c>
      <c r="R1188" t="e" cm="1">
        <f t="array" ref="R1188">Raw [1]Data!Q1188</f>
        <v>#NAME?</v>
      </c>
      <c r="S1188" t="e" cm="1">
        <f t="array" ref="S1188">Raw [1]Data!T1188</f>
        <v>#NAME?</v>
      </c>
      <c r="T1188" t="e">
        <f t="shared" si="168"/>
        <v>#NAME?</v>
      </c>
      <c r="U1188" t="e">
        <f t="shared" si="169"/>
        <v>#NAME?</v>
      </c>
      <c r="V1188" t="str">
        <f t="shared" si="170"/>
        <v>Other</v>
      </c>
    </row>
    <row r="1189" spans="1:22">
      <c r="A1189" s="5" t="s">
        <v>12</v>
      </c>
      <c r="B1189" s="2" t="s">
        <v>1588</v>
      </c>
      <c r="C1189">
        <f t="shared" si="162"/>
        <v>2021</v>
      </c>
      <c r="D1189" s="2" t="s">
        <v>14</v>
      </c>
      <c r="E1189" s="3" t="s">
        <v>15</v>
      </c>
      <c r="F1189" t="str">
        <f t="shared" si="163"/>
        <v>73</v>
      </c>
      <c r="G1189" s="2" t="s">
        <v>1590</v>
      </c>
      <c r="H1189" t="str">
        <f t="shared" si="164"/>
        <v xml:space="preserve">STEEL </v>
      </c>
      <c r="I1189" t="str" cm="1">
        <f t="array" ref="I1189">IFERROR(INDEX(_xlfn.TEXTSPLIT(E1189," "),1), "")</f>
        <v>73239990</v>
      </c>
      <c r="J1189" t="s">
        <v>3006</v>
      </c>
      <c r="K1189" t="str" cm="1">
        <f t="array" ref="K1189">IF(ISERROR(SEARCH("QTY:", G1189)), IF(ISERROR(SEARCH("TOTAL ", G1189)), Raw [1]Data!N1189, TRIM(MID(G1189, SEARCH("TOTAL ", G1189)+6, SEARCH(" ", G1189&amp;" ", SEARCH("TOTAL ", G1189)+6) - SEARCH("TOTAL ", G1189) - 6))), TRIM(MID(G1189, SEARCH("QTY:", G1189)+4, SEARCH(" ", G1189, SEARCH("QTY:", G1189)+4) - SEARCH("QTY:", G1189) - 4)))</f>
        <v>60000</v>
      </c>
      <c r="M1189" t="str">
        <f t="shared" si="165"/>
        <v>60000</v>
      </c>
      <c r="N1189">
        <f t="shared" si="166"/>
        <v>0</v>
      </c>
      <c r="O1189" t="str" cm="1">
        <f t="array" ref="O1189">IF(ISERROR(SEARCH("USD ", G1189)), Raw [1]Data!S1189, TRIM(MID(G1189, SEARCH("USD ", G1189)+4, SEARCH(" ", G1189&amp;" ", SEARCH("USD ", G1189)+4) - SEARCH("USD ", G1189) - 4)))</f>
        <v>0.4514</v>
      </c>
      <c r="P1189">
        <f t="shared" si="167"/>
        <v>27084</v>
      </c>
      <c r="Q1189" t="e" cm="1">
        <f t="array" ref="Q1189">Raw [1]Data!P1189</f>
        <v>#NAME?</v>
      </c>
      <c r="R1189" t="e" cm="1">
        <f t="array" ref="R1189">Raw [1]Data!Q1189</f>
        <v>#NAME?</v>
      </c>
      <c r="S1189" t="e" cm="1">
        <f t="array" ref="S1189">Raw [1]Data!T1189</f>
        <v>#NAME?</v>
      </c>
      <c r="T1189" t="e">
        <f t="shared" si="168"/>
        <v>#NAME?</v>
      </c>
      <c r="U1189" t="e">
        <f t="shared" si="169"/>
        <v>#NAME?</v>
      </c>
      <c r="V1189" t="str">
        <f t="shared" si="170"/>
        <v>Other</v>
      </c>
    </row>
    <row r="1190" spans="1:22">
      <c r="A1190" s="5" t="s">
        <v>12</v>
      </c>
      <c r="B1190" s="2" t="s">
        <v>1588</v>
      </c>
      <c r="C1190">
        <f t="shared" si="162"/>
        <v>2021</v>
      </c>
      <c r="D1190" s="2" t="s">
        <v>14</v>
      </c>
      <c r="E1190" s="3" t="s">
        <v>15</v>
      </c>
      <c r="F1190" t="str">
        <f t="shared" si="163"/>
        <v>73</v>
      </c>
      <c r="G1190" s="2" t="s">
        <v>1591</v>
      </c>
      <c r="H1190" t="str">
        <f t="shared" si="164"/>
        <v xml:space="preserve">STEEL </v>
      </c>
      <c r="I1190" t="str" cm="1">
        <f t="array" ref="I1190">IFERROR(INDEX(_xlfn.TEXTSPLIT(E1190," "),1), "")</f>
        <v>73239990</v>
      </c>
      <c r="J1190" t="s">
        <v>3016</v>
      </c>
      <c r="K1190" t="str" cm="1">
        <f t="array" ref="K1190">IF(ISERROR(SEARCH("QTY:", G1190)), IF(ISERROR(SEARCH("TOTAL ", G1190)), Raw [1]Data!N1190, TRIM(MID(G1190, SEARCH("TOTAL ", G1190)+6, SEARCH(" ", G1190&amp;" ", SEARCH("TOTAL ", G1190)+6) - SEARCH("TOTAL ", G1190) - 6))), TRIM(MID(G1190, SEARCH("QTY:", G1190)+4, SEARCH(" ", G1190, SEARCH("QTY:", G1190)+4) - SEARCH("QTY:", G1190) - 4)))</f>
        <v>23088</v>
      </c>
      <c r="M1190" t="str">
        <f t="shared" si="165"/>
        <v>23088</v>
      </c>
      <c r="N1190">
        <f t="shared" si="166"/>
        <v>0</v>
      </c>
      <c r="O1190" t="str" cm="1">
        <f t="array" ref="O1190">IF(ISERROR(SEARCH("USD ", G1190)), Raw [1]Data!S1190, TRIM(MID(G1190, SEARCH("USD ", G1190)+4, SEARCH(" ", G1190&amp;" ", SEARCH("USD ", G1190)+4) - SEARCH("USD ", G1190) - 4)))</f>
        <v>0.4930</v>
      </c>
      <c r="P1190">
        <f t="shared" si="167"/>
        <v>11382.384</v>
      </c>
      <c r="Q1190" t="e" cm="1">
        <f t="array" ref="Q1190">Raw [1]Data!P1190</f>
        <v>#NAME?</v>
      </c>
      <c r="R1190" t="e" cm="1">
        <f t="array" ref="R1190">Raw [1]Data!Q1190</f>
        <v>#NAME?</v>
      </c>
      <c r="S1190" t="e" cm="1">
        <f t="array" ref="S1190">Raw [1]Data!T1190</f>
        <v>#NAME?</v>
      </c>
      <c r="T1190" t="e">
        <f t="shared" si="168"/>
        <v>#NAME?</v>
      </c>
      <c r="U1190" t="e">
        <f t="shared" si="169"/>
        <v>#NAME?</v>
      </c>
      <c r="V1190" t="str">
        <f t="shared" si="170"/>
        <v>Other</v>
      </c>
    </row>
    <row r="1191" spans="1:22">
      <c r="A1191" s="5" t="s">
        <v>12</v>
      </c>
      <c r="B1191" s="2" t="s">
        <v>1588</v>
      </c>
      <c r="C1191">
        <f t="shared" si="162"/>
        <v>2021</v>
      </c>
      <c r="D1191" s="2" t="s">
        <v>14</v>
      </c>
      <c r="E1191" s="3" t="s">
        <v>15</v>
      </c>
      <c r="F1191" t="str">
        <f t="shared" si="163"/>
        <v>73</v>
      </c>
      <c r="G1191" s="2" t="s">
        <v>1592</v>
      </c>
      <c r="H1191" t="str">
        <f t="shared" si="164"/>
        <v xml:space="preserve">STEEL </v>
      </c>
      <c r="I1191" t="str" cm="1">
        <f t="array" ref="I1191">IFERROR(INDEX(_xlfn.TEXTSPLIT(E1191," "),1), "")</f>
        <v>73239990</v>
      </c>
      <c r="J1191" t="s">
        <v>3017</v>
      </c>
      <c r="K1191" t="str" cm="1">
        <f t="array" ref="K1191">IF(ISERROR(SEARCH("QTY:", G1191)), IF(ISERROR(SEARCH("TOTAL ", G1191)), Raw [1]Data!N1191, TRIM(MID(G1191, SEARCH("TOTAL ", G1191)+6, SEARCH(" ", G1191&amp;" ", SEARCH("TOTAL ", G1191)+6) - SEARCH("TOTAL ", G1191) - 6))), TRIM(MID(G1191, SEARCH("QTY:", G1191)+4, SEARCH(" ", G1191, SEARCH("QTY:", G1191)+4) - SEARCH("QTY:", G1191) - 4)))</f>
        <v>30240</v>
      </c>
      <c r="M1191" t="str">
        <f t="shared" si="165"/>
        <v>30240</v>
      </c>
      <c r="N1191">
        <f t="shared" si="166"/>
        <v>0</v>
      </c>
      <c r="O1191" t="str" cm="1">
        <f t="array" ref="O1191">IF(ISERROR(SEARCH("USD ", G1191)), Raw [1]Data!S1191, TRIM(MID(G1191, SEARCH("USD ", G1191)+4, SEARCH(" ", G1191&amp;" ", SEARCH("USD ", G1191)+4) - SEARCH("USD ", G1191) - 4)))</f>
        <v>0.3204</v>
      </c>
      <c r="P1191">
        <f t="shared" si="167"/>
        <v>9688.8960000000006</v>
      </c>
      <c r="Q1191" t="e" cm="1">
        <f t="array" ref="Q1191">Raw [1]Data!P1191</f>
        <v>#NAME?</v>
      </c>
      <c r="R1191" t="e" cm="1">
        <f t="array" ref="R1191">Raw [1]Data!Q1191</f>
        <v>#NAME?</v>
      </c>
      <c r="S1191" t="e" cm="1">
        <f t="array" ref="S1191">Raw [1]Data!T1191</f>
        <v>#NAME?</v>
      </c>
      <c r="T1191" t="e">
        <f t="shared" si="168"/>
        <v>#NAME?</v>
      </c>
      <c r="U1191" t="e">
        <f t="shared" si="169"/>
        <v>#NAME?</v>
      </c>
      <c r="V1191" t="str">
        <f t="shared" si="170"/>
        <v>Other</v>
      </c>
    </row>
    <row r="1192" spans="1:22">
      <c r="A1192" s="5" t="s">
        <v>12</v>
      </c>
      <c r="B1192" s="2" t="s">
        <v>1593</v>
      </c>
      <c r="C1192">
        <f t="shared" si="162"/>
        <v>2021</v>
      </c>
      <c r="D1192" s="2" t="s">
        <v>14</v>
      </c>
      <c r="E1192" s="3" t="s">
        <v>18</v>
      </c>
      <c r="F1192" t="str">
        <f t="shared" si="163"/>
        <v>73</v>
      </c>
      <c r="G1192" s="2" t="s">
        <v>1594</v>
      </c>
      <c r="H1192" t="str">
        <f t="shared" si="164"/>
        <v xml:space="preserve">STEEL </v>
      </c>
      <c r="I1192" t="str" cm="1">
        <f t="array" ref="I1192">IFERROR(INDEX(_xlfn.TEXTSPLIT(E1192," "),1), "")</f>
        <v>73231000</v>
      </c>
      <c r="J1192" t="s">
        <v>2854</v>
      </c>
      <c r="K1192" t="e" cm="1">
        <f t="array" ref="K1192">IF(ISERROR(SEARCH("QTY:", G1192)), IF(ISERROR(SEARCH("TOTAL ", G1192)), Raw [1]Data!N1192, TRIM(MID(G1192, SEARCH("TOTAL ", G1192)+6, SEARCH(" ", G1192&amp;" ", SEARCH("TOTAL ", G1192)+6) - SEARCH("TOTAL ", G1192) - 6))), TRIM(MID(G1192, SEARCH("QTY:", G1192)+4, SEARCH(" ", G1192, SEARCH("QTY:", G1192)+4) - SEARCH("QTY:", G1192) - 4)))</f>
        <v>#NAME?</v>
      </c>
      <c r="M1192" t="e">
        <f t="shared" si="165"/>
        <v>#NAME?</v>
      </c>
      <c r="N1192">
        <f t="shared" si="166"/>
        <v>0</v>
      </c>
      <c r="O1192" t="str" cm="1">
        <f t="array" ref="O1192">IF(ISERROR(SEARCH("USD ", G1192)), Raw [1]Data!S1192, TRIM(MID(G1192, SEARCH("USD ", G1192)+4, SEARCH(" ", G1192&amp;" ", SEARCH("USD ", G1192)+4) - SEARCH("USD ", G1192) - 4)))</f>
        <v>0.275</v>
      </c>
      <c r="P1192" t="e">
        <f t="shared" si="167"/>
        <v>#NAME?</v>
      </c>
      <c r="Q1192" t="e" cm="1">
        <f t="array" ref="Q1192">Raw [1]Data!P1192</f>
        <v>#NAME?</v>
      </c>
      <c r="R1192" t="e" cm="1">
        <f t="array" ref="R1192">Raw [1]Data!Q1192</f>
        <v>#NAME?</v>
      </c>
      <c r="S1192" t="e" cm="1">
        <f t="array" ref="S1192">Raw [1]Data!T1192</f>
        <v>#NAME?</v>
      </c>
      <c r="T1192" t="e">
        <f t="shared" si="168"/>
        <v>#NAME?</v>
      </c>
      <c r="U1192" t="e">
        <f t="shared" si="169"/>
        <v>#NAME?</v>
      </c>
      <c r="V1192" t="str">
        <f t="shared" si="170"/>
        <v>Other</v>
      </c>
    </row>
    <row r="1193" spans="1:22">
      <c r="A1193" s="5" t="s">
        <v>12</v>
      </c>
      <c r="B1193" s="2" t="s">
        <v>1595</v>
      </c>
      <c r="C1193">
        <f t="shared" si="162"/>
        <v>2021</v>
      </c>
      <c r="D1193" s="2" t="s">
        <v>14</v>
      </c>
      <c r="E1193" s="3" t="s">
        <v>15</v>
      </c>
      <c r="F1193" t="str">
        <f t="shared" si="163"/>
        <v>73</v>
      </c>
      <c r="G1193" s="2" t="s">
        <v>1596</v>
      </c>
      <c r="H1193" t="str">
        <f t="shared" si="164"/>
        <v xml:space="preserve">FAMILY </v>
      </c>
      <c r="I1193" t="str" cm="1">
        <f t="array" ref="I1193">IFERROR(INDEX(_xlfn.TEXTSPLIT(E1193," "),1), "")</f>
        <v>73239990</v>
      </c>
      <c r="J1193" t="s">
        <v>2779</v>
      </c>
      <c r="K1193" t="str" cm="1">
        <f t="array" ref="K1193">IF(ISERROR(SEARCH("QTY:", G1193)), IF(ISERROR(SEARCH("TOTAL ", G1193)), Raw [1]Data!N1193, TRIM(MID(G1193, SEARCH("TOTAL ", G1193)+6, SEARCH(" ", G1193&amp;" ", SEARCH("TOTAL ", G1193)+6) - SEARCH("TOTAL ", G1193) - 6))), TRIM(MID(G1193, SEARCH("QTY:", G1193)+4, SEARCH(" ", G1193, SEARCH("QTY:", G1193)+4) - SEARCH("QTY:", G1193) - 4)))</f>
        <v>1824</v>
      </c>
      <c r="M1193" t="str">
        <f t="shared" si="165"/>
        <v>1824</v>
      </c>
      <c r="N1193">
        <f t="shared" si="166"/>
        <v>0</v>
      </c>
      <c r="O1193" t="e" cm="1">
        <f t="array" ref="O1193">IF(ISERROR(SEARCH("USD ", G1193)), Raw [1]Data!S1193, TRIM(MID(G1193, SEARCH("USD ", G1193)+4, SEARCH(" ", G1193&amp;" ", SEARCH("USD ", G1193)+4) - SEARCH("USD ", G1193) - 4)))</f>
        <v>#NAME?</v>
      </c>
      <c r="P1193" t="e">
        <f t="shared" si="167"/>
        <v>#NAME?</v>
      </c>
      <c r="Q1193" t="e" cm="1">
        <f t="array" ref="Q1193">Raw [1]Data!P1193</f>
        <v>#NAME?</v>
      </c>
      <c r="R1193" t="e" cm="1">
        <f t="array" ref="R1193">Raw [1]Data!Q1193</f>
        <v>#NAME?</v>
      </c>
      <c r="S1193" t="e" cm="1">
        <f t="array" ref="S1193">Raw [1]Data!T1193</f>
        <v>#NAME?</v>
      </c>
      <c r="T1193" t="e">
        <f t="shared" si="168"/>
        <v>#NAME?</v>
      </c>
      <c r="U1193" t="e">
        <f t="shared" si="169"/>
        <v>#NAME?</v>
      </c>
      <c r="V1193" t="str">
        <f t="shared" si="170"/>
        <v>Other</v>
      </c>
    </row>
    <row r="1194" spans="1:22">
      <c r="A1194" s="5" t="s">
        <v>12</v>
      </c>
      <c r="B1194" s="2" t="s">
        <v>1597</v>
      </c>
      <c r="C1194">
        <f t="shared" si="162"/>
        <v>2021</v>
      </c>
      <c r="D1194" s="2" t="s">
        <v>14</v>
      </c>
      <c r="E1194" s="3" t="s">
        <v>15</v>
      </c>
      <c r="F1194" t="str">
        <f t="shared" si="163"/>
        <v>73</v>
      </c>
      <c r="G1194" s="2" t="s">
        <v>1598</v>
      </c>
      <c r="H1194" t="str">
        <f t="shared" si="164"/>
        <v xml:space="preserve">MILD </v>
      </c>
      <c r="I1194" t="str" cm="1">
        <f t="array" ref="I1194">IFERROR(INDEX(_xlfn.TEXTSPLIT(E1194," "),1), "")</f>
        <v>73239990</v>
      </c>
      <c r="J1194" t="s">
        <v>2835</v>
      </c>
      <c r="K1194" t="e" cm="1">
        <f t="array" ref="K1194">IF(ISERROR(SEARCH("QTY:", G1194)), IF(ISERROR(SEARCH("TOTAL ", G1194)), Raw [1]Data!N1194, TRIM(MID(G1194, SEARCH("TOTAL ", G1194)+6, SEARCH(" ", G1194&amp;" ", SEARCH("TOTAL ", G1194)+6) - SEARCH("TOTAL ", G1194) - 6))), TRIM(MID(G1194, SEARCH("QTY:", G1194)+4, SEARCH(" ", G1194, SEARCH("QTY:", G1194)+4) - SEARCH("QTY:", G1194) - 4)))</f>
        <v>#NAME?</v>
      </c>
      <c r="M1194" t="e">
        <f t="shared" si="165"/>
        <v>#NAME?</v>
      </c>
      <c r="N1194">
        <f t="shared" si="166"/>
        <v>0</v>
      </c>
      <c r="O1194" t="str" cm="1">
        <f t="array" ref="O1194">IF(ISERROR(SEARCH("USD ", G1194)), Raw [1]Data!S1194, TRIM(MID(G1194, SEARCH("USD ", G1194)+4, SEARCH(" ", G1194&amp;" ", SEARCH("USD ", G1194)+4) - SEARCH("USD ", G1194) - 4)))</f>
        <v>14.20</v>
      </c>
      <c r="P1194" t="e">
        <f t="shared" si="167"/>
        <v>#NAME?</v>
      </c>
      <c r="Q1194" t="e" cm="1">
        <f t="array" ref="Q1194">Raw [1]Data!P1194</f>
        <v>#NAME?</v>
      </c>
      <c r="R1194" t="e" cm="1">
        <f t="array" ref="R1194">Raw [1]Data!Q1194</f>
        <v>#NAME?</v>
      </c>
      <c r="S1194" t="e" cm="1">
        <f t="array" ref="S1194">Raw [1]Data!T1194</f>
        <v>#NAME?</v>
      </c>
      <c r="T1194" t="e">
        <f t="shared" si="168"/>
        <v>#NAME?</v>
      </c>
      <c r="U1194" t="e">
        <f t="shared" si="169"/>
        <v>#NAME?</v>
      </c>
      <c r="V1194" t="str">
        <f t="shared" si="170"/>
        <v>Other</v>
      </c>
    </row>
    <row r="1195" spans="1:22">
      <c r="A1195" s="5" t="s">
        <v>12</v>
      </c>
      <c r="B1195" s="2" t="s">
        <v>1597</v>
      </c>
      <c r="C1195">
        <f t="shared" si="162"/>
        <v>2021</v>
      </c>
      <c r="D1195" s="2" t="s">
        <v>14</v>
      </c>
      <c r="E1195" s="3" t="s">
        <v>15</v>
      </c>
      <c r="F1195" t="str">
        <f t="shared" si="163"/>
        <v>73</v>
      </c>
      <c r="G1195" s="2" t="s">
        <v>1561</v>
      </c>
      <c r="H1195" t="str">
        <f t="shared" si="164"/>
        <v xml:space="preserve">MILD </v>
      </c>
      <c r="I1195" t="str" cm="1">
        <f t="array" ref="I1195">IFERROR(INDEX(_xlfn.TEXTSPLIT(E1195," "),1), "")</f>
        <v>73239990</v>
      </c>
      <c r="J1195" t="s">
        <v>2835</v>
      </c>
      <c r="K1195" t="e" cm="1">
        <f t="array" ref="K1195">IF(ISERROR(SEARCH("QTY:", G1195)), IF(ISERROR(SEARCH("TOTAL ", G1195)), Raw [1]Data!N1195, TRIM(MID(G1195, SEARCH("TOTAL ", G1195)+6, SEARCH(" ", G1195&amp;" ", SEARCH("TOTAL ", G1195)+6) - SEARCH("TOTAL ", G1195) - 6))), TRIM(MID(G1195, SEARCH("QTY:", G1195)+4, SEARCH(" ", G1195, SEARCH("QTY:", G1195)+4) - SEARCH("QTY:", G1195) - 4)))</f>
        <v>#NAME?</v>
      </c>
      <c r="M1195" t="e">
        <f t="shared" si="165"/>
        <v>#NAME?</v>
      </c>
      <c r="N1195">
        <f t="shared" si="166"/>
        <v>0</v>
      </c>
      <c r="O1195" t="str" cm="1">
        <f t="array" ref="O1195">IF(ISERROR(SEARCH("USD ", G1195)), Raw [1]Data!S1195, TRIM(MID(G1195, SEARCH("USD ", G1195)+4, SEARCH(" ", G1195&amp;" ", SEARCH("USD ", G1195)+4) - SEARCH("USD ", G1195) - 4)))</f>
        <v>8.85</v>
      </c>
      <c r="P1195" t="e">
        <f t="shared" si="167"/>
        <v>#NAME?</v>
      </c>
      <c r="Q1195" t="e" cm="1">
        <f t="array" ref="Q1195">Raw [1]Data!P1195</f>
        <v>#NAME?</v>
      </c>
      <c r="R1195" t="e" cm="1">
        <f t="array" ref="R1195">Raw [1]Data!Q1195</f>
        <v>#NAME?</v>
      </c>
      <c r="S1195" t="e" cm="1">
        <f t="array" ref="S1195">Raw [1]Data!T1195</f>
        <v>#NAME?</v>
      </c>
      <c r="T1195" t="e">
        <f t="shared" si="168"/>
        <v>#NAME?</v>
      </c>
      <c r="U1195" t="e">
        <f t="shared" si="169"/>
        <v>#NAME?</v>
      </c>
      <c r="V1195" t="str">
        <f t="shared" si="170"/>
        <v>Other</v>
      </c>
    </row>
    <row r="1196" spans="1:22">
      <c r="A1196" s="5" t="s">
        <v>12</v>
      </c>
      <c r="B1196" s="2" t="s">
        <v>1599</v>
      </c>
      <c r="C1196">
        <f t="shared" si="162"/>
        <v>2021</v>
      </c>
      <c r="D1196" s="2" t="s">
        <v>14</v>
      </c>
      <c r="E1196" s="3" t="s">
        <v>15</v>
      </c>
      <c r="F1196" t="str">
        <f t="shared" si="163"/>
        <v>73</v>
      </c>
      <c r="G1196" s="2" t="s">
        <v>1600</v>
      </c>
      <c r="H1196" t="str">
        <f t="shared" si="164"/>
        <v xml:space="preserve">STEEL </v>
      </c>
      <c r="I1196" t="str" cm="1">
        <f t="array" ref="I1196">IFERROR(INDEX(_xlfn.TEXTSPLIT(E1196," "),1), "")</f>
        <v>73239990</v>
      </c>
      <c r="J1196" t="s">
        <v>2786</v>
      </c>
      <c r="K1196" t="str" cm="1">
        <f t="array" ref="K1196">IF(ISERROR(SEARCH("QTY:", G1196)), IF(ISERROR(SEARCH("TOTAL ", G1196)), Raw [1]Data!N1196, TRIM(MID(G1196, SEARCH("TOTAL ", G1196)+6, SEARCH(" ", G1196&amp;" ", SEARCH("TOTAL ", G1196)+6) - SEARCH("TOTAL ", G1196) - 6))), TRIM(MID(G1196, SEARCH("QTY:", G1196)+4, SEARCH(" ", G1196, SEARCH("QTY:", G1196)+4) - SEARCH("QTY:", G1196) - 4)))</f>
        <v>50400</v>
      </c>
      <c r="M1196" t="str">
        <f t="shared" si="165"/>
        <v>50400</v>
      </c>
      <c r="N1196">
        <f t="shared" si="166"/>
        <v>0</v>
      </c>
      <c r="O1196" t="str" cm="1">
        <f t="array" ref="O1196">IF(ISERROR(SEARCH("USD ", G1196)), Raw [1]Data!S1196, TRIM(MID(G1196, SEARCH("USD ", G1196)+4, SEARCH(" ", G1196&amp;" ", SEARCH("USD ", G1196)+4) - SEARCH("USD ", G1196) - 4)))</f>
        <v>0.3195</v>
      </c>
      <c r="P1196">
        <f t="shared" si="167"/>
        <v>16102.800000000001</v>
      </c>
      <c r="Q1196" t="e" cm="1">
        <f t="array" ref="Q1196">Raw [1]Data!P1196</f>
        <v>#NAME?</v>
      </c>
      <c r="R1196" t="e" cm="1">
        <f t="array" ref="R1196">Raw [1]Data!Q1196</f>
        <v>#NAME?</v>
      </c>
      <c r="S1196" t="e" cm="1">
        <f t="array" ref="S1196">Raw [1]Data!T1196</f>
        <v>#NAME?</v>
      </c>
      <c r="T1196" t="e">
        <f t="shared" si="168"/>
        <v>#NAME?</v>
      </c>
      <c r="U1196" t="e">
        <f t="shared" si="169"/>
        <v>#NAME?</v>
      </c>
      <c r="V1196" t="str">
        <f t="shared" si="170"/>
        <v>Other</v>
      </c>
    </row>
    <row r="1197" spans="1:22">
      <c r="A1197" s="5" t="s">
        <v>12</v>
      </c>
      <c r="B1197" s="2" t="s">
        <v>1601</v>
      </c>
      <c r="C1197">
        <f t="shared" si="162"/>
        <v>2021</v>
      </c>
      <c r="D1197" s="2" t="s">
        <v>14</v>
      </c>
      <c r="E1197" s="3" t="s">
        <v>18</v>
      </c>
      <c r="F1197" t="str">
        <f t="shared" si="163"/>
        <v>73</v>
      </c>
      <c r="G1197" s="2" t="s">
        <v>1602</v>
      </c>
      <c r="H1197" t="str">
        <f t="shared" si="164"/>
        <v xml:space="preserve">SS </v>
      </c>
      <c r="I1197" t="str" cm="1">
        <f t="array" ref="I1197">IFERROR(INDEX(_xlfn.TEXTSPLIT(E1197," "),1), "")</f>
        <v>73231000</v>
      </c>
      <c r="J1197" t="s">
        <v>2854</v>
      </c>
      <c r="K1197" t="e" cm="1">
        <f t="array" ref="K1197">IF(ISERROR(SEARCH("QTY:", G1197)), IF(ISERROR(SEARCH("TOTAL ", G1197)), Raw [1]Data!N1197, TRIM(MID(G1197, SEARCH("TOTAL ", G1197)+6, SEARCH(" ", G1197&amp;" ", SEARCH("TOTAL ", G1197)+6) - SEARCH("TOTAL ", G1197) - 6))), TRIM(MID(G1197, SEARCH("QTY:", G1197)+4, SEARCH(" ", G1197, SEARCH("QTY:", G1197)+4) - SEARCH("QTY:", G1197) - 4)))</f>
        <v>#NAME?</v>
      </c>
      <c r="M1197" t="e">
        <f t="shared" si="165"/>
        <v>#NAME?</v>
      </c>
      <c r="N1197">
        <f t="shared" si="166"/>
        <v>0</v>
      </c>
      <c r="O1197" t="str" cm="1">
        <f t="array" ref="O1197">IF(ISERROR(SEARCH("USD ", G1197)), Raw [1]Data!S1197, TRIM(MID(G1197, SEARCH("USD ", G1197)+4, SEARCH(" ", G1197&amp;" ", SEARCH("USD ", G1197)+4) - SEARCH("USD ", G1197) - 4)))</f>
        <v>0.182</v>
      </c>
      <c r="P1197" t="e">
        <f t="shared" si="167"/>
        <v>#NAME?</v>
      </c>
      <c r="Q1197" t="e" cm="1">
        <f t="array" ref="Q1197">Raw [1]Data!P1197</f>
        <v>#NAME?</v>
      </c>
      <c r="R1197" t="e" cm="1">
        <f t="array" ref="R1197">Raw [1]Data!Q1197</f>
        <v>#NAME?</v>
      </c>
      <c r="S1197" t="e" cm="1">
        <f t="array" ref="S1197">Raw [1]Data!T1197</f>
        <v>#NAME?</v>
      </c>
      <c r="T1197" t="e">
        <f t="shared" si="168"/>
        <v>#NAME?</v>
      </c>
      <c r="U1197" t="e">
        <f t="shared" si="169"/>
        <v>#NAME?</v>
      </c>
      <c r="V1197" t="str">
        <f t="shared" si="170"/>
        <v>Other</v>
      </c>
    </row>
    <row r="1198" spans="1:22">
      <c r="A1198" s="5" t="s">
        <v>12</v>
      </c>
      <c r="B1198" s="2" t="s">
        <v>1603</v>
      </c>
      <c r="C1198">
        <f t="shared" si="162"/>
        <v>2021</v>
      </c>
      <c r="D1198" s="2" t="s">
        <v>14</v>
      </c>
      <c r="E1198" s="3" t="s">
        <v>15</v>
      </c>
      <c r="F1198" t="str">
        <f t="shared" si="163"/>
        <v>73</v>
      </c>
      <c r="G1198" s="2" t="s">
        <v>1604</v>
      </c>
      <c r="H1198" t="str">
        <f t="shared" si="164"/>
        <v xml:space="preserve">FAMILY </v>
      </c>
      <c r="I1198" t="str" cm="1">
        <f t="array" ref="I1198">IFERROR(INDEX(_xlfn.TEXTSPLIT(E1198," "),1), "")</f>
        <v>73239990</v>
      </c>
      <c r="J1198" t="s">
        <v>2779</v>
      </c>
      <c r="K1198" t="str" cm="1">
        <f t="array" ref="K1198">IF(ISERROR(SEARCH("QTY:", G1198)), IF(ISERROR(SEARCH("TOTAL ", G1198)), Raw [1]Data!N1198, TRIM(MID(G1198, SEARCH("TOTAL ", G1198)+6, SEARCH(" ", G1198&amp;" ", SEARCH("TOTAL ", G1198)+6) - SEARCH("TOTAL ", G1198) - 6))), TRIM(MID(G1198, SEARCH("QTY:", G1198)+4, SEARCH(" ", G1198, SEARCH("QTY:", G1198)+4) - SEARCH("QTY:", G1198) - 4)))</f>
        <v>1824</v>
      </c>
      <c r="M1198" t="str">
        <f t="shared" si="165"/>
        <v>1824</v>
      </c>
      <c r="N1198">
        <f t="shared" si="166"/>
        <v>0</v>
      </c>
      <c r="O1198" t="e" cm="1">
        <f t="array" ref="O1198">IF(ISERROR(SEARCH("USD ", G1198)), Raw [1]Data!S1198, TRIM(MID(G1198, SEARCH("USD ", G1198)+4, SEARCH(" ", G1198&amp;" ", SEARCH("USD ", G1198)+4) - SEARCH("USD ", G1198) - 4)))</f>
        <v>#NAME?</v>
      </c>
      <c r="P1198" t="e">
        <f t="shared" si="167"/>
        <v>#NAME?</v>
      </c>
      <c r="Q1198" t="e" cm="1">
        <f t="array" ref="Q1198">Raw [1]Data!P1198</f>
        <v>#NAME?</v>
      </c>
      <c r="R1198" t="e" cm="1">
        <f t="array" ref="R1198">Raw [1]Data!Q1198</f>
        <v>#NAME?</v>
      </c>
      <c r="S1198" t="e" cm="1">
        <f t="array" ref="S1198">Raw [1]Data!T1198</f>
        <v>#NAME?</v>
      </c>
      <c r="T1198" t="e">
        <f t="shared" si="168"/>
        <v>#NAME?</v>
      </c>
      <c r="U1198" t="e">
        <f t="shared" si="169"/>
        <v>#NAME?</v>
      </c>
      <c r="V1198" t="str">
        <f t="shared" si="170"/>
        <v>Other</v>
      </c>
    </row>
    <row r="1199" spans="1:22">
      <c r="A1199" s="5" t="s">
        <v>12</v>
      </c>
      <c r="B1199" s="2" t="s">
        <v>1605</v>
      </c>
      <c r="C1199">
        <f t="shared" si="162"/>
        <v>2021</v>
      </c>
      <c r="D1199" s="2" t="s">
        <v>14</v>
      </c>
      <c r="E1199" s="3" t="s">
        <v>15</v>
      </c>
      <c r="F1199" t="str">
        <f t="shared" si="163"/>
        <v>73</v>
      </c>
      <c r="G1199" s="2" t="s">
        <v>1606</v>
      </c>
      <c r="H1199" t="str">
        <f t="shared" si="164"/>
        <v xml:space="preserve">STEEL </v>
      </c>
      <c r="I1199" t="str" cm="1">
        <f t="array" ref="I1199">IFERROR(INDEX(_xlfn.TEXTSPLIT(E1199," "),1), "")</f>
        <v>73239990</v>
      </c>
      <c r="J1199" t="s">
        <v>2854</v>
      </c>
      <c r="K1199" t="e" cm="1">
        <f t="array" ref="K1199">IF(ISERROR(SEARCH("QTY:", G1199)), IF(ISERROR(SEARCH("TOTAL ", G1199)), Raw [1]Data!N1199, TRIM(MID(G1199, SEARCH("TOTAL ", G1199)+6, SEARCH(" ", G1199&amp;" ", SEARCH("TOTAL ", G1199)+6) - SEARCH("TOTAL ", G1199) - 6))), TRIM(MID(G1199, SEARCH("QTY:", G1199)+4, SEARCH(" ", G1199, SEARCH("QTY:", G1199)+4) - SEARCH("QTY:", G1199) - 4)))</f>
        <v>#NAME?</v>
      </c>
      <c r="M1199" t="e">
        <f t="shared" si="165"/>
        <v>#NAME?</v>
      </c>
      <c r="N1199">
        <f t="shared" si="166"/>
        <v>0</v>
      </c>
      <c r="O1199" t="str" cm="1">
        <f t="array" ref="O1199">IF(ISERROR(SEARCH("USD ", G1199)), Raw [1]Data!S1199, TRIM(MID(G1199, SEARCH("USD ", G1199)+4, SEARCH(" ", G1199&amp;" ", SEARCH("USD ", G1199)+4) - SEARCH("USD ", G1199) - 4)))</f>
        <v>0.4938</v>
      </c>
      <c r="P1199" t="e">
        <f t="shared" si="167"/>
        <v>#NAME?</v>
      </c>
      <c r="Q1199" t="e" cm="1">
        <f t="array" ref="Q1199">Raw [1]Data!P1199</f>
        <v>#NAME?</v>
      </c>
      <c r="R1199" t="e" cm="1">
        <f t="array" ref="R1199">Raw [1]Data!Q1199</f>
        <v>#NAME?</v>
      </c>
      <c r="S1199" t="e" cm="1">
        <f t="array" ref="S1199">Raw [1]Data!T1199</f>
        <v>#NAME?</v>
      </c>
      <c r="T1199" t="e">
        <f t="shared" si="168"/>
        <v>#NAME?</v>
      </c>
      <c r="U1199" t="e">
        <f t="shared" si="169"/>
        <v>#NAME?</v>
      </c>
      <c r="V1199" t="str">
        <f t="shared" si="170"/>
        <v>Other</v>
      </c>
    </row>
    <row r="1200" spans="1:22">
      <c r="A1200" s="5" t="s">
        <v>12</v>
      </c>
      <c r="B1200" s="2" t="s">
        <v>1605</v>
      </c>
      <c r="C1200">
        <f t="shared" si="162"/>
        <v>2021</v>
      </c>
      <c r="D1200" s="2" t="s">
        <v>14</v>
      </c>
      <c r="E1200" s="3" t="s">
        <v>15</v>
      </c>
      <c r="F1200" t="str">
        <f t="shared" si="163"/>
        <v>73</v>
      </c>
      <c r="G1200" s="2" t="s">
        <v>1607</v>
      </c>
      <c r="H1200" t="str">
        <f t="shared" si="164"/>
        <v xml:space="preserve">STEEL </v>
      </c>
      <c r="I1200" t="str" cm="1">
        <f t="array" ref="I1200">IFERROR(INDEX(_xlfn.TEXTSPLIT(E1200," "),1), "")</f>
        <v>73239990</v>
      </c>
      <c r="J1200" t="s">
        <v>2779</v>
      </c>
      <c r="K1200" t="str" cm="1">
        <f t="array" ref="K1200">IF(ISERROR(SEARCH("QTY:", G1200)), IF(ISERROR(SEARCH("TOTAL ", G1200)), Raw [1]Data!N1200, TRIM(MID(G1200, SEARCH("TOTAL ", G1200)+6, SEARCH(" ", G1200&amp;" ", SEARCH("TOTAL ", G1200)+6) - SEARCH("TOTAL ", G1200) - 6))), TRIM(MID(G1200, SEARCH("QTY:", G1200)+4, SEARCH(" ", G1200, SEARCH("QTY:", G1200)+4) - SEARCH("QTY:", G1200) - 4)))</f>
        <v/>
      </c>
      <c r="M1200" t="str">
        <f t="shared" si="165"/>
        <v/>
      </c>
      <c r="N1200">
        <f t="shared" si="166"/>
        <v>0</v>
      </c>
      <c r="O1200" t="str" cm="1">
        <f t="array" ref="O1200">IF(ISERROR(SEARCH("USD ", G1200)), Raw [1]Data!S1200, TRIM(MID(G1200, SEARCH("USD ", G1200)+4, SEARCH(" ", G1200&amp;" ", SEARCH("USD ", G1200)+4) - SEARCH("USD ", G1200) - 4)))</f>
        <v>0.4520</v>
      </c>
      <c r="P1200" t="e">
        <f t="shared" si="167"/>
        <v>#VALUE!</v>
      </c>
      <c r="Q1200" t="e" cm="1">
        <f t="array" ref="Q1200">Raw [1]Data!P1200</f>
        <v>#NAME?</v>
      </c>
      <c r="R1200" t="e" cm="1">
        <f t="array" ref="R1200">Raw [1]Data!Q1200</f>
        <v>#NAME?</v>
      </c>
      <c r="S1200" t="e" cm="1">
        <f t="array" ref="S1200">Raw [1]Data!T1200</f>
        <v>#NAME?</v>
      </c>
      <c r="T1200" t="e">
        <f t="shared" si="168"/>
        <v>#NAME?</v>
      </c>
      <c r="U1200" t="e">
        <f t="shared" si="169"/>
        <v>#NAME?</v>
      </c>
      <c r="V1200" t="str">
        <f t="shared" si="170"/>
        <v>Other</v>
      </c>
    </row>
    <row r="1201" spans="1:22">
      <c r="A1201" s="5" t="s">
        <v>12</v>
      </c>
      <c r="B1201" s="2" t="s">
        <v>1608</v>
      </c>
      <c r="C1201">
        <f t="shared" si="162"/>
        <v>2021</v>
      </c>
      <c r="D1201" s="2" t="s">
        <v>14</v>
      </c>
      <c r="E1201" s="3" t="s">
        <v>15</v>
      </c>
      <c r="F1201" t="str">
        <f t="shared" si="163"/>
        <v>73</v>
      </c>
      <c r="G1201" s="2" t="s">
        <v>1609</v>
      </c>
      <c r="H1201" t="str">
        <f t="shared" si="164"/>
        <v xml:space="preserve">MILD </v>
      </c>
      <c r="I1201" t="str" cm="1">
        <f t="array" ref="I1201">IFERROR(INDEX(_xlfn.TEXTSPLIT(E1201," "),1), "")</f>
        <v>73239990</v>
      </c>
      <c r="J1201" t="s">
        <v>2835</v>
      </c>
      <c r="K1201" t="e" cm="1">
        <f t="array" ref="K1201">IF(ISERROR(SEARCH("QTY:", G1201)), IF(ISERROR(SEARCH("TOTAL ", G1201)), Raw [1]Data!N1201, TRIM(MID(G1201, SEARCH("TOTAL ", G1201)+6, SEARCH(" ", G1201&amp;" ", SEARCH("TOTAL ", G1201)+6) - SEARCH("TOTAL ", G1201) - 6))), TRIM(MID(G1201, SEARCH("QTY:", G1201)+4, SEARCH(" ", G1201, SEARCH("QTY:", G1201)+4) - SEARCH("QTY:", G1201) - 4)))</f>
        <v>#NAME?</v>
      </c>
      <c r="M1201" t="e">
        <f t="shared" si="165"/>
        <v>#NAME?</v>
      </c>
      <c r="N1201">
        <f t="shared" si="166"/>
        <v>0</v>
      </c>
      <c r="O1201" t="str" cm="1">
        <f t="array" ref="O1201">IF(ISERROR(SEARCH("USD ", G1201)), Raw [1]Data!S1201, TRIM(MID(G1201, SEARCH("USD ", G1201)+4, SEARCH(" ", G1201&amp;" ", SEARCH("USD ", G1201)+4) - SEARCH("USD ", G1201) - 4)))</f>
        <v>8.85</v>
      </c>
      <c r="P1201" t="e">
        <f t="shared" si="167"/>
        <v>#NAME?</v>
      </c>
      <c r="Q1201" t="e" cm="1">
        <f t="array" ref="Q1201">Raw [1]Data!P1201</f>
        <v>#NAME?</v>
      </c>
      <c r="R1201" t="e" cm="1">
        <f t="array" ref="R1201">Raw [1]Data!Q1201</f>
        <v>#NAME?</v>
      </c>
      <c r="S1201" t="e" cm="1">
        <f t="array" ref="S1201">Raw [1]Data!T1201</f>
        <v>#NAME?</v>
      </c>
      <c r="T1201" t="e">
        <f t="shared" si="168"/>
        <v>#NAME?</v>
      </c>
      <c r="U1201" t="e">
        <f t="shared" si="169"/>
        <v>#NAME?</v>
      </c>
      <c r="V1201" t="str">
        <f t="shared" si="170"/>
        <v>Other</v>
      </c>
    </row>
    <row r="1202" spans="1:22">
      <c r="A1202" s="5" t="s">
        <v>12</v>
      </c>
      <c r="B1202" s="2" t="s">
        <v>1608</v>
      </c>
      <c r="C1202">
        <f t="shared" si="162"/>
        <v>2021</v>
      </c>
      <c r="D1202" s="2" t="s">
        <v>14</v>
      </c>
      <c r="E1202" s="3" t="s">
        <v>15</v>
      </c>
      <c r="F1202" t="str">
        <f t="shared" si="163"/>
        <v>73</v>
      </c>
      <c r="G1202" s="2" t="s">
        <v>1598</v>
      </c>
      <c r="H1202" t="str">
        <f t="shared" si="164"/>
        <v xml:space="preserve">MILD </v>
      </c>
      <c r="I1202" t="str" cm="1">
        <f t="array" ref="I1202">IFERROR(INDEX(_xlfn.TEXTSPLIT(E1202," "),1), "")</f>
        <v>73239990</v>
      </c>
      <c r="J1202" t="s">
        <v>2835</v>
      </c>
      <c r="K1202" t="e" cm="1">
        <f t="array" ref="K1202">IF(ISERROR(SEARCH("QTY:", G1202)), IF(ISERROR(SEARCH("TOTAL ", G1202)), Raw [1]Data!N1202, TRIM(MID(G1202, SEARCH("TOTAL ", G1202)+6, SEARCH(" ", G1202&amp;" ", SEARCH("TOTAL ", G1202)+6) - SEARCH("TOTAL ", G1202) - 6))), TRIM(MID(G1202, SEARCH("QTY:", G1202)+4, SEARCH(" ", G1202, SEARCH("QTY:", G1202)+4) - SEARCH("QTY:", G1202) - 4)))</f>
        <v>#NAME?</v>
      </c>
      <c r="M1202" t="e">
        <f t="shared" si="165"/>
        <v>#NAME?</v>
      </c>
      <c r="N1202">
        <f t="shared" si="166"/>
        <v>0</v>
      </c>
      <c r="O1202" t="str" cm="1">
        <f t="array" ref="O1202">IF(ISERROR(SEARCH("USD ", G1202)), Raw [1]Data!S1202, TRIM(MID(G1202, SEARCH("USD ", G1202)+4, SEARCH(" ", G1202&amp;" ", SEARCH("USD ", G1202)+4) - SEARCH("USD ", G1202) - 4)))</f>
        <v>14.20</v>
      </c>
      <c r="P1202" t="e">
        <f t="shared" si="167"/>
        <v>#NAME?</v>
      </c>
      <c r="Q1202" t="e" cm="1">
        <f t="array" ref="Q1202">Raw [1]Data!P1202</f>
        <v>#NAME?</v>
      </c>
      <c r="R1202" t="e" cm="1">
        <f t="array" ref="R1202">Raw [1]Data!Q1202</f>
        <v>#NAME?</v>
      </c>
      <c r="S1202" t="e" cm="1">
        <f t="array" ref="S1202">Raw [1]Data!T1202</f>
        <v>#NAME?</v>
      </c>
      <c r="T1202" t="e">
        <f t="shared" si="168"/>
        <v>#NAME?</v>
      </c>
      <c r="U1202" t="e">
        <f t="shared" si="169"/>
        <v>#NAME?</v>
      </c>
      <c r="V1202" t="str">
        <f t="shared" si="170"/>
        <v>Other</v>
      </c>
    </row>
    <row r="1203" spans="1:22">
      <c r="A1203" s="5" t="s">
        <v>12</v>
      </c>
      <c r="B1203" s="2" t="s">
        <v>1608</v>
      </c>
      <c r="C1203">
        <f t="shared" si="162"/>
        <v>2021</v>
      </c>
      <c r="D1203" s="2" t="s">
        <v>14</v>
      </c>
      <c r="E1203" s="3" t="s">
        <v>15</v>
      </c>
      <c r="F1203" t="str">
        <f t="shared" si="163"/>
        <v>73</v>
      </c>
      <c r="G1203" s="2" t="s">
        <v>1610</v>
      </c>
      <c r="H1203" t="str">
        <f t="shared" si="164"/>
        <v xml:space="preserve">STEEL </v>
      </c>
      <c r="I1203" t="str" cm="1">
        <f t="array" ref="I1203">IFERROR(INDEX(_xlfn.TEXTSPLIT(E1203," "),1), "")</f>
        <v>73239990</v>
      </c>
      <c r="J1203" t="s">
        <v>2835</v>
      </c>
      <c r="K1203" t="str" cm="1">
        <f t="array" ref="K1203">IF(ISERROR(SEARCH("QTY:", G1203)), IF(ISERROR(SEARCH("TOTAL ", G1203)), Raw [1]Data!N1203, TRIM(MID(G1203, SEARCH("TOTAL ", G1203)+6, SEARCH(" ", G1203&amp;" ", SEARCH("TOTAL ", G1203)+6) - SEARCH("TOTAL ", G1203) - 6))), TRIM(MID(G1203, SEARCH("QTY:", G1203)+4, SEARCH(" ", G1203, SEARCH("QTY:", G1203)+4) - SEARCH("QTY:", G1203) - 4)))</f>
        <v>20040</v>
      </c>
      <c r="M1203" t="str">
        <f t="shared" si="165"/>
        <v>20040</v>
      </c>
      <c r="N1203">
        <f t="shared" si="166"/>
        <v>0</v>
      </c>
      <c r="O1203" t="str" cm="1">
        <f t="array" ref="O1203">IF(ISERROR(SEARCH("USD ", G1203)), Raw [1]Data!S1203, TRIM(MID(G1203, SEARCH("USD ", G1203)+4, SEARCH(" ", G1203&amp;" ", SEARCH("USD ", G1203)+4) - SEARCH("USD ", G1203) - 4)))</f>
        <v>1.20160</v>
      </c>
      <c r="P1203">
        <f t="shared" si="167"/>
        <v>24080.063999999998</v>
      </c>
      <c r="Q1203" t="e" cm="1">
        <f t="array" ref="Q1203">Raw [1]Data!P1203</f>
        <v>#NAME?</v>
      </c>
      <c r="R1203" t="e" cm="1">
        <f t="array" ref="R1203">Raw [1]Data!Q1203</f>
        <v>#NAME?</v>
      </c>
      <c r="S1203" t="e" cm="1">
        <f t="array" ref="S1203">Raw [1]Data!T1203</f>
        <v>#NAME?</v>
      </c>
      <c r="T1203" t="e">
        <f t="shared" si="168"/>
        <v>#NAME?</v>
      </c>
      <c r="U1203" t="e">
        <f t="shared" si="169"/>
        <v>#NAME?</v>
      </c>
      <c r="V1203" t="str">
        <f t="shared" si="170"/>
        <v>Other</v>
      </c>
    </row>
    <row r="1204" spans="1:22">
      <c r="A1204" s="5" t="s">
        <v>12</v>
      </c>
      <c r="B1204" s="2" t="s">
        <v>1608</v>
      </c>
      <c r="C1204">
        <f t="shared" si="162"/>
        <v>2021</v>
      </c>
      <c r="D1204" s="2" t="s">
        <v>14</v>
      </c>
      <c r="E1204" s="3" t="s">
        <v>15</v>
      </c>
      <c r="F1204" t="str">
        <f t="shared" si="163"/>
        <v>73</v>
      </c>
      <c r="G1204" s="2" t="s">
        <v>1611</v>
      </c>
      <c r="H1204" t="str">
        <f t="shared" si="164"/>
        <v xml:space="preserve">STEEL </v>
      </c>
      <c r="I1204" t="str" cm="1">
        <f t="array" ref="I1204">IFERROR(INDEX(_xlfn.TEXTSPLIT(E1204," "),1), "")</f>
        <v>73239990</v>
      </c>
      <c r="J1204" t="s">
        <v>2835</v>
      </c>
      <c r="K1204" t="e" cm="1">
        <f t="array" ref="K1204">IF(ISERROR(SEARCH("QTY:", G1204)), IF(ISERROR(SEARCH("TOTAL ", G1204)), Raw [1]Data!N1204, TRIM(MID(G1204, SEARCH("TOTAL ", G1204)+6, SEARCH(" ", G1204&amp;" ", SEARCH("TOTAL ", G1204)+6) - SEARCH("TOTAL ", G1204) - 6))), TRIM(MID(G1204, SEARCH("QTY:", G1204)+4, SEARCH(" ", G1204, SEARCH("QTY:", G1204)+4) - SEARCH("QTY:", G1204) - 4)))</f>
        <v>#NAME?</v>
      </c>
      <c r="M1204" t="e">
        <f t="shared" si="165"/>
        <v>#NAME?</v>
      </c>
      <c r="N1204">
        <f t="shared" si="166"/>
        <v>0</v>
      </c>
      <c r="O1204" t="str" cm="1">
        <f t="array" ref="O1204">IF(ISERROR(SEARCH("USD ", G1204)), Raw [1]Data!S1204, TRIM(MID(G1204, SEARCH("USD ", G1204)+4, SEARCH(" ", G1204&amp;" ", SEARCH("USD ", G1204)+4) - SEARCH("USD ", G1204) - 4)))</f>
        <v>0.45410</v>
      </c>
      <c r="P1204" t="e">
        <f t="shared" si="167"/>
        <v>#NAME?</v>
      </c>
      <c r="Q1204" t="e" cm="1">
        <f t="array" ref="Q1204">Raw [1]Data!P1204</f>
        <v>#NAME?</v>
      </c>
      <c r="R1204" t="e" cm="1">
        <f t="array" ref="R1204">Raw [1]Data!Q1204</f>
        <v>#NAME?</v>
      </c>
      <c r="S1204" t="e" cm="1">
        <f t="array" ref="S1204">Raw [1]Data!T1204</f>
        <v>#NAME?</v>
      </c>
      <c r="T1204" t="e">
        <f t="shared" si="168"/>
        <v>#NAME?</v>
      </c>
      <c r="U1204" t="e">
        <f t="shared" si="169"/>
        <v>#NAME?</v>
      </c>
      <c r="V1204" t="str">
        <f t="shared" si="170"/>
        <v>Other</v>
      </c>
    </row>
    <row r="1205" spans="1:22">
      <c r="A1205" s="5" t="s">
        <v>12</v>
      </c>
      <c r="B1205" s="2" t="s">
        <v>1608</v>
      </c>
      <c r="C1205">
        <f t="shared" si="162"/>
        <v>2021</v>
      </c>
      <c r="D1205" s="2" t="s">
        <v>14</v>
      </c>
      <c r="E1205" s="3" t="s">
        <v>15</v>
      </c>
      <c r="F1205" t="str">
        <f t="shared" si="163"/>
        <v>73</v>
      </c>
      <c r="G1205" s="2" t="s">
        <v>1612</v>
      </c>
      <c r="H1205" t="str">
        <f t="shared" si="164"/>
        <v xml:space="preserve">STEEL </v>
      </c>
      <c r="I1205" t="str" cm="1">
        <f t="array" ref="I1205">IFERROR(INDEX(_xlfn.TEXTSPLIT(E1205," "),1), "")</f>
        <v>73239990</v>
      </c>
      <c r="J1205" t="s">
        <v>3018</v>
      </c>
      <c r="K1205" t="str" cm="1">
        <f t="array" ref="K1205">IF(ISERROR(SEARCH("QTY:", G1205)), IF(ISERROR(SEARCH("TOTAL ", G1205)), Raw [1]Data!N1205, TRIM(MID(G1205, SEARCH("TOTAL ", G1205)+6, SEARCH(" ", G1205&amp;" ", SEARCH("TOTAL ", G1205)+6) - SEARCH("TOTAL ", G1205) - 6))), TRIM(MID(G1205, SEARCH("QTY:", G1205)+4, SEARCH(" ", G1205, SEARCH("QTY:", G1205)+4) - SEARCH("QTY:", G1205) - 4)))</f>
        <v>16944</v>
      </c>
      <c r="M1205" t="str">
        <f t="shared" si="165"/>
        <v>16944</v>
      </c>
      <c r="N1205">
        <f t="shared" si="166"/>
        <v>0</v>
      </c>
      <c r="O1205" t="str" cm="1">
        <f t="array" ref="O1205">IF(ISERROR(SEARCH("USD ", G1205)), Raw [1]Data!S1205, TRIM(MID(G1205, SEARCH("USD ", G1205)+4, SEARCH(" ", G1205&amp;" ", SEARCH("USD ", G1205)+4) - SEARCH("USD ", G1205) - 4)))</f>
        <v>0.49600</v>
      </c>
      <c r="P1205">
        <f t="shared" si="167"/>
        <v>8404.2240000000002</v>
      </c>
      <c r="Q1205" t="e" cm="1">
        <f t="array" ref="Q1205">Raw [1]Data!P1205</f>
        <v>#NAME?</v>
      </c>
      <c r="R1205" t="e" cm="1">
        <f t="array" ref="R1205">Raw [1]Data!Q1205</f>
        <v>#NAME?</v>
      </c>
      <c r="S1205" t="e" cm="1">
        <f t="array" ref="S1205">Raw [1]Data!T1205</f>
        <v>#NAME?</v>
      </c>
      <c r="T1205" t="e">
        <f t="shared" si="168"/>
        <v>#NAME?</v>
      </c>
      <c r="U1205" t="e">
        <f t="shared" si="169"/>
        <v>#NAME?</v>
      </c>
      <c r="V1205" t="str">
        <f t="shared" si="170"/>
        <v>Other</v>
      </c>
    </row>
    <row r="1206" spans="1:22">
      <c r="A1206" s="5" t="s">
        <v>12</v>
      </c>
      <c r="B1206" s="2" t="s">
        <v>1613</v>
      </c>
      <c r="C1206">
        <f t="shared" si="162"/>
        <v>2021</v>
      </c>
      <c r="D1206" s="2" t="s">
        <v>14</v>
      </c>
      <c r="E1206" s="3" t="s">
        <v>15</v>
      </c>
      <c r="F1206" t="str">
        <f t="shared" si="163"/>
        <v>73</v>
      </c>
      <c r="G1206" s="2" t="s">
        <v>1614</v>
      </c>
      <c r="H1206" t="str">
        <f t="shared" si="164"/>
        <v xml:space="preserve">STAINLESS </v>
      </c>
      <c r="I1206" t="str" cm="1">
        <f t="array" ref="I1206">IFERROR(INDEX(_xlfn.TEXTSPLIT(E1206," "),1), "")</f>
        <v>73239990</v>
      </c>
      <c r="J1206" t="s">
        <v>2835</v>
      </c>
      <c r="K1206" t="e" cm="1">
        <f t="array" ref="K1206">IF(ISERROR(SEARCH("QTY:", G1206)), IF(ISERROR(SEARCH("TOTAL ", G1206)), Raw [1]Data!N1206, TRIM(MID(G1206, SEARCH("TOTAL ", G1206)+6, SEARCH(" ", G1206&amp;" ", SEARCH("TOTAL ", G1206)+6) - SEARCH("TOTAL ", G1206) - 6))), TRIM(MID(G1206, SEARCH("QTY:", G1206)+4, SEARCH(" ", G1206, SEARCH("QTY:", G1206)+4) - SEARCH("QTY:", G1206) - 4)))</f>
        <v>#NAME?</v>
      </c>
      <c r="M1206" t="e">
        <f t="shared" si="165"/>
        <v>#NAME?</v>
      </c>
      <c r="N1206">
        <f t="shared" si="166"/>
        <v>0</v>
      </c>
      <c r="O1206" t="str" cm="1">
        <f t="array" ref="O1206">IF(ISERROR(SEARCH("USD ", G1206)), Raw [1]Data!S1206, TRIM(MID(G1206, SEARCH("USD ", G1206)+4, SEARCH(" ", G1206&amp;" ", SEARCH("USD ", G1206)+4) - SEARCH("USD ", G1206) - 4)))</f>
        <v>0.96</v>
      </c>
      <c r="P1206" t="e">
        <f t="shared" si="167"/>
        <v>#NAME?</v>
      </c>
      <c r="Q1206" t="e" cm="1">
        <f t="array" ref="Q1206">Raw [1]Data!P1206</f>
        <v>#NAME?</v>
      </c>
      <c r="R1206" t="e" cm="1">
        <f t="array" ref="R1206">Raw [1]Data!Q1206</f>
        <v>#NAME?</v>
      </c>
      <c r="S1206" t="e" cm="1">
        <f t="array" ref="S1206">Raw [1]Data!T1206</f>
        <v>#NAME?</v>
      </c>
      <c r="T1206" t="e">
        <f t="shared" si="168"/>
        <v>#NAME?</v>
      </c>
      <c r="U1206" t="e">
        <f t="shared" si="169"/>
        <v>#NAME?</v>
      </c>
      <c r="V1206" t="str">
        <f t="shared" si="170"/>
        <v>Other</v>
      </c>
    </row>
    <row r="1207" spans="1:22">
      <c r="A1207" s="5" t="s">
        <v>12</v>
      </c>
      <c r="B1207" s="2" t="s">
        <v>1615</v>
      </c>
      <c r="C1207">
        <f t="shared" si="162"/>
        <v>2021</v>
      </c>
      <c r="D1207" s="2" t="s">
        <v>14</v>
      </c>
      <c r="E1207" s="3" t="s">
        <v>15</v>
      </c>
      <c r="F1207" t="str">
        <f t="shared" si="163"/>
        <v>73</v>
      </c>
      <c r="G1207" s="2" t="s">
        <v>1616</v>
      </c>
      <c r="H1207" t="str">
        <f t="shared" si="164"/>
        <v xml:space="preserve">8505 </v>
      </c>
      <c r="I1207" t="str" cm="1">
        <f t="array" ref="I1207">IFERROR(INDEX(_xlfn.TEXTSPLIT(E1207," "),1), "")</f>
        <v>73239990</v>
      </c>
      <c r="J1207" t="s">
        <v>2835</v>
      </c>
      <c r="K1207" t="e" cm="1">
        <f t="array" ref="K1207">IF(ISERROR(SEARCH("QTY:", G1207)), IF(ISERROR(SEARCH("TOTAL ", G1207)), Raw [1]Data!N1207, TRIM(MID(G1207, SEARCH("TOTAL ", G1207)+6, SEARCH(" ", G1207&amp;" ", SEARCH("TOTAL ", G1207)+6) - SEARCH("TOTAL ", G1207) - 6))), TRIM(MID(G1207, SEARCH("QTY:", G1207)+4, SEARCH(" ", G1207, SEARCH("QTY:", G1207)+4) - SEARCH("QTY:", G1207) - 4)))</f>
        <v>#NAME?</v>
      </c>
      <c r="M1207" t="e">
        <f t="shared" si="165"/>
        <v>#NAME?</v>
      </c>
      <c r="N1207">
        <f t="shared" si="166"/>
        <v>0</v>
      </c>
      <c r="O1207" t="e" cm="1">
        <f t="array" ref="O1207">IF(ISERROR(SEARCH("USD ", G1207)), Raw [1]Data!S1207, TRIM(MID(G1207, SEARCH("USD ", G1207)+4, SEARCH(" ", G1207&amp;" ", SEARCH("USD ", G1207)+4) - SEARCH("USD ", G1207) - 4)))</f>
        <v>#NAME?</v>
      </c>
      <c r="P1207" t="e">
        <f t="shared" si="167"/>
        <v>#NAME?</v>
      </c>
      <c r="Q1207" t="e" cm="1">
        <f t="array" ref="Q1207">Raw [1]Data!P1207</f>
        <v>#NAME?</v>
      </c>
      <c r="R1207" t="e" cm="1">
        <f t="array" ref="R1207">Raw [1]Data!Q1207</f>
        <v>#NAME?</v>
      </c>
      <c r="S1207" t="e" cm="1">
        <f t="array" ref="S1207">Raw [1]Data!T1207</f>
        <v>#NAME?</v>
      </c>
      <c r="T1207" t="e">
        <f t="shared" si="168"/>
        <v>#NAME?</v>
      </c>
      <c r="U1207" t="e">
        <f t="shared" si="169"/>
        <v>#NAME?</v>
      </c>
      <c r="V1207" t="str">
        <f t="shared" si="170"/>
        <v>Other</v>
      </c>
    </row>
    <row r="1208" spans="1:22">
      <c r="A1208" s="5" t="s">
        <v>12</v>
      </c>
      <c r="B1208" s="2" t="s">
        <v>1617</v>
      </c>
      <c r="C1208">
        <f t="shared" si="162"/>
        <v>2021</v>
      </c>
      <c r="D1208" s="2" t="s">
        <v>14</v>
      </c>
      <c r="E1208" s="3" t="s">
        <v>15</v>
      </c>
      <c r="F1208" t="str">
        <f t="shared" si="163"/>
        <v>73</v>
      </c>
      <c r="G1208" s="2" t="s">
        <v>1618</v>
      </c>
      <c r="H1208" t="str">
        <f t="shared" si="164"/>
        <v xml:space="preserve">FAMILY </v>
      </c>
      <c r="I1208" t="str" cm="1">
        <f t="array" ref="I1208">IFERROR(INDEX(_xlfn.TEXTSPLIT(E1208," "),1), "")</f>
        <v>73239990</v>
      </c>
      <c r="J1208" t="s">
        <v>2781</v>
      </c>
      <c r="K1208" t="e" cm="1">
        <f t="array" ref="K1208">IF(ISERROR(SEARCH("QTY:", G1208)), IF(ISERROR(SEARCH("TOTAL ", G1208)), Raw [1]Data!N1208, TRIM(MID(G1208, SEARCH("TOTAL ", G1208)+6, SEARCH(" ", G1208&amp;" ", SEARCH("TOTAL ", G1208)+6) - SEARCH("TOTAL ", G1208) - 6))), TRIM(MID(G1208, SEARCH("QTY:", G1208)+4, SEARCH(" ", G1208, SEARCH("QTY:", G1208)+4) - SEARCH("QTY:", G1208) - 4)))</f>
        <v>#NAME?</v>
      </c>
      <c r="M1208" t="e">
        <f t="shared" si="165"/>
        <v>#NAME?</v>
      </c>
      <c r="N1208">
        <f t="shared" si="166"/>
        <v>0</v>
      </c>
      <c r="O1208" t="e" cm="1">
        <f t="array" ref="O1208">IF(ISERROR(SEARCH("USD ", G1208)), Raw [1]Data!S1208, TRIM(MID(G1208, SEARCH("USD ", G1208)+4, SEARCH(" ", G1208&amp;" ", SEARCH("USD ", G1208)+4) - SEARCH("USD ", G1208) - 4)))</f>
        <v>#NAME?</v>
      </c>
      <c r="P1208" t="e">
        <f t="shared" si="167"/>
        <v>#NAME?</v>
      </c>
      <c r="Q1208" t="e" cm="1">
        <f t="array" ref="Q1208">Raw [1]Data!P1208</f>
        <v>#NAME?</v>
      </c>
      <c r="R1208" t="e" cm="1">
        <f t="array" ref="R1208">Raw [1]Data!Q1208</f>
        <v>#NAME?</v>
      </c>
      <c r="S1208" t="e" cm="1">
        <f t="array" ref="S1208">Raw [1]Data!T1208</f>
        <v>#NAME?</v>
      </c>
      <c r="T1208" t="e">
        <f t="shared" si="168"/>
        <v>#NAME?</v>
      </c>
      <c r="U1208" t="e">
        <f t="shared" si="169"/>
        <v>#NAME?</v>
      </c>
      <c r="V1208" t="str">
        <f t="shared" si="170"/>
        <v>Other</v>
      </c>
    </row>
    <row r="1209" spans="1:22">
      <c r="A1209" s="5" t="s">
        <v>12</v>
      </c>
      <c r="B1209" s="2" t="s">
        <v>1619</v>
      </c>
      <c r="C1209">
        <f t="shared" si="162"/>
        <v>2021</v>
      </c>
      <c r="D1209" s="2" t="s">
        <v>14</v>
      </c>
      <c r="E1209" s="3" t="s">
        <v>15</v>
      </c>
      <c r="F1209" t="str">
        <f t="shared" si="163"/>
        <v>73</v>
      </c>
      <c r="G1209" s="2" t="s">
        <v>1620</v>
      </c>
      <c r="H1209" t="str">
        <f t="shared" si="164"/>
        <v xml:space="preserve">MILD </v>
      </c>
      <c r="I1209" t="str" cm="1">
        <f t="array" ref="I1209">IFERROR(INDEX(_xlfn.TEXTSPLIT(E1209," "),1), "")</f>
        <v>73239990</v>
      </c>
      <c r="J1209" t="s">
        <v>2835</v>
      </c>
      <c r="K1209" t="e" cm="1">
        <f t="array" ref="K1209">IF(ISERROR(SEARCH("QTY:", G1209)), IF(ISERROR(SEARCH("TOTAL ", G1209)), Raw [1]Data!N1209, TRIM(MID(G1209, SEARCH("TOTAL ", G1209)+6, SEARCH(" ", G1209&amp;" ", SEARCH("TOTAL ", G1209)+6) - SEARCH("TOTAL ", G1209) - 6))), TRIM(MID(G1209, SEARCH("QTY:", G1209)+4, SEARCH(" ", G1209, SEARCH("QTY:", G1209)+4) - SEARCH("QTY:", G1209) - 4)))</f>
        <v>#NAME?</v>
      </c>
      <c r="M1209" t="e">
        <f t="shared" si="165"/>
        <v>#NAME?</v>
      </c>
      <c r="N1209">
        <f t="shared" si="166"/>
        <v>0</v>
      </c>
      <c r="O1209" t="str" cm="1">
        <f t="array" ref="O1209">IF(ISERROR(SEARCH("USD ", G1209)), Raw [1]Data!S1209, TRIM(MID(G1209, SEARCH("USD ", G1209)+4, SEARCH(" ", G1209&amp;" ", SEARCH("USD ", G1209)+4) - SEARCH("USD ", G1209) - 4)))</f>
        <v>14.20</v>
      </c>
      <c r="P1209" t="e">
        <f t="shared" si="167"/>
        <v>#NAME?</v>
      </c>
      <c r="Q1209" t="e" cm="1">
        <f t="array" ref="Q1209">Raw [1]Data!P1209</f>
        <v>#NAME?</v>
      </c>
      <c r="R1209" t="e" cm="1">
        <f t="array" ref="R1209">Raw [1]Data!Q1209</f>
        <v>#NAME?</v>
      </c>
      <c r="S1209" t="e" cm="1">
        <f t="array" ref="S1209">Raw [1]Data!T1209</f>
        <v>#NAME?</v>
      </c>
      <c r="T1209" t="e">
        <f t="shared" si="168"/>
        <v>#NAME?</v>
      </c>
      <c r="U1209" t="e">
        <f t="shared" si="169"/>
        <v>#NAME?</v>
      </c>
      <c r="V1209" t="str">
        <f t="shared" si="170"/>
        <v>Other</v>
      </c>
    </row>
    <row r="1210" spans="1:22">
      <c r="A1210" s="5" t="s">
        <v>12</v>
      </c>
      <c r="B1210" s="2" t="s">
        <v>1621</v>
      </c>
      <c r="C1210">
        <f t="shared" si="162"/>
        <v>2021</v>
      </c>
      <c r="D1210" s="2" t="s">
        <v>14</v>
      </c>
      <c r="E1210" s="3" t="s">
        <v>15</v>
      </c>
      <c r="F1210" t="str">
        <f t="shared" si="163"/>
        <v>73</v>
      </c>
      <c r="G1210" s="2" t="s">
        <v>1622</v>
      </c>
      <c r="H1210" t="str">
        <f t="shared" si="164"/>
        <v xml:space="preserve">STEEL </v>
      </c>
      <c r="I1210" t="str" cm="1">
        <f t="array" ref="I1210">IFERROR(INDEX(_xlfn.TEXTSPLIT(E1210," "),1), "")</f>
        <v>73239990</v>
      </c>
      <c r="J1210" t="s">
        <v>3019</v>
      </c>
      <c r="K1210" t="str" cm="1">
        <f t="array" ref="K1210">IF(ISERROR(SEARCH("QTY:", G1210)), IF(ISERROR(SEARCH("TOTAL ", G1210)), Raw [1]Data!N1210, TRIM(MID(G1210, SEARCH("TOTAL ", G1210)+6, SEARCH(" ", G1210&amp;" ", SEARCH("TOTAL ", G1210)+6) - SEARCH("TOTAL ", G1210) - 6))), TRIM(MID(G1210, SEARCH("QTY:", G1210)+4, SEARCH(" ", G1210, SEARCH("QTY:", G1210)+4) - SEARCH("QTY:", G1210) - 4)))</f>
        <v>10080</v>
      </c>
      <c r="M1210" t="str">
        <f t="shared" si="165"/>
        <v>10080</v>
      </c>
      <c r="N1210">
        <f t="shared" si="166"/>
        <v>0</v>
      </c>
      <c r="O1210" t="str" cm="1">
        <f t="array" ref="O1210">IF(ISERROR(SEARCH("USD ", G1210)), Raw [1]Data!S1210, TRIM(MID(G1210, SEARCH("USD ", G1210)+4, SEARCH(" ", G1210&amp;" ", SEARCH("USD ", G1210)+4) - SEARCH("USD ", G1210) - 4)))</f>
        <v>0.4976</v>
      </c>
      <c r="P1210">
        <f t="shared" si="167"/>
        <v>5015.808</v>
      </c>
      <c r="Q1210" t="e" cm="1">
        <f t="array" ref="Q1210">Raw [1]Data!P1210</f>
        <v>#NAME?</v>
      </c>
      <c r="R1210" t="e" cm="1">
        <f t="array" ref="R1210">Raw [1]Data!Q1210</f>
        <v>#NAME?</v>
      </c>
      <c r="S1210" t="e" cm="1">
        <f t="array" ref="S1210">Raw [1]Data!T1210</f>
        <v>#NAME?</v>
      </c>
      <c r="T1210" t="e">
        <f t="shared" si="168"/>
        <v>#NAME?</v>
      </c>
      <c r="U1210" t="e">
        <f t="shared" si="169"/>
        <v>#NAME?</v>
      </c>
      <c r="V1210" t="str">
        <f t="shared" si="170"/>
        <v>Other</v>
      </c>
    </row>
    <row r="1211" spans="1:22">
      <c r="A1211" s="5" t="s">
        <v>12</v>
      </c>
      <c r="B1211" s="2" t="s">
        <v>1621</v>
      </c>
      <c r="C1211">
        <f t="shared" si="162"/>
        <v>2021</v>
      </c>
      <c r="D1211" s="2" t="s">
        <v>14</v>
      </c>
      <c r="E1211" s="3" t="s">
        <v>15</v>
      </c>
      <c r="F1211" t="str">
        <f t="shared" si="163"/>
        <v>73</v>
      </c>
      <c r="G1211" s="2" t="s">
        <v>1623</v>
      </c>
      <c r="H1211" t="str">
        <f t="shared" si="164"/>
        <v xml:space="preserve">STEEL </v>
      </c>
      <c r="I1211" t="str" cm="1">
        <f t="array" ref="I1211">IFERROR(INDEX(_xlfn.TEXTSPLIT(E1211," "),1), "")</f>
        <v>73239990</v>
      </c>
      <c r="J1211" t="s">
        <v>2835</v>
      </c>
      <c r="K1211" t="str" cm="1">
        <f t="array" ref="K1211">IF(ISERROR(SEARCH("QTY:", G1211)), IF(ISERROR(SEARCH("TOTAL ", G1211)), Raw [1]Data!N1211, TRIM(MID(G1211, SEARCH("TOTAL ", G1211)+6, SEARCH(" ", G1211&amp;" ", SEARCH("TOTAL ", G1211)+6) - SEARCH("TOTAL ", G1211) - 6))), TRIM(MID(G1211, SEARCH("QTY:", G1211)+4, SEARCH(" ", G1211, SEARCH("QTY:", G1211)+4) - SEARCH("QTY:", G1211) - 4)))</f>
        <v>20376</v>
      </c>
      <c r="M1211" t="str">
        <f t="shared" si="165"/>
        <v>20376</v>
      </c>
      <c r="N1211">
        <f t="shared" si="166"/>
        <v>0</v>
      </c>
      <c r="O1211" t="str" cm="1">
        <f t="array" ref="O1211">IF(ISERROR(SEARCH("USD ", G1211)), Raw [1]Data!S1211, TRIM(MID(G1211, SEARCH("USD ", G1211)+4, SEARCH(" ", G1211&amp;" ", SEARCH("USD ", G1211)+4) - SEARCH("USD ", G1211) - 4)))</f>
        <v>1.2052</v>
      </c>
      <c r="P1211">
        <f t="shared" si="167"/>
        <v>24557.155200000001</v>
      </c>
      <c r="Q1211" t="e" cm="1">
        <f t="array" ref="Q1211">Raw [1]Data!P1211</f>
        <v>#NAME?</v>
      </c>
      <c r="R1211" t="e" cm="1">
        <f t="array" ref="R1211">Raw [1]Data!Q1211</f>
        <v>#NAME?</v>
      </c>
      <c r="S1211" t="e" cm="1">
        <f t="array" ref="S1211">Raw [1]Data!T1211</f>
        <v>#NAME?</v>
      </c>
      <c r="T1211" t="e">
        <f t="shared" si="168"/>
        <v>#NAME?</v>
      </c>
      <c r="U1211" t="e">
        <f t="shared" si="169"/>
        <v>#NAME?</v>
      </c>
      <c r="V1211" t="str">
        <f t="shared" si="170"/>
        <v>Other</v>
      </c>
    </row>
    <row r="1212" spans="1:22">
      <c r="A1212" s="5" t="s">
        <v>12</v>
      </c>
      <c r="B1212" s="2" t="s">
        <v>1624</v>
      </c>
      <c r="C1212">
        <f t="shared" si="162"/>
        <v>2021</v>
      </c>
      <c r="D1212" s="2" t="s">
        <v>14</v>
      </c>
      <c r="E1212" s="3" t="s">
        <v>15</v>
      </c>
      <c r="F1212" t="str">
        <f t="shared" si="163"/>
        <v>73</v>
      </c>
      <c r="G1212" s="2" t="s">
        <v>1625</v>
      </c>
      <c r="H1212" t="str">
        <f t="shared" si="164"/>
        <v xml:space="preserve">MILD </v>
      </c>
      <c r="I1212" t="str" cm="1">
        <f t="array" ref="I1212">IFERROR(INDEX(_xlfn.TEXTSPLIT(E1212," "),1), "")</f>
        <v>73239990</v>
      </c>
      <c r="J1212" t="s">
        <v>2835</v>
      </c>
      <c r="K1212" t="e" cm="1">
        <f t="array" ref="K1212">IF(ISERROR(SEARCH("QTY:", G1212)), IF(ISERROR(SEARCH("TOTAL ", G1212)), Raw [1]Data!N1212, TRIM(MID(G1212, SEARCH("TOTAL ", G1212)+6, SEARCH(" ", G1212&amp;" ", SEARCH("TOTAL ", G1212)+6) - SEARCH("TOTAL ", G1212) - 6))), TRIM(MID(G1212, SEARCH("QTY:", G1212)+4, SEARCH(" ", G1212, SEARCH("QTY:", G1212)+4) - SEARCH("QTY:", G1212) - 4)))</f>
        <v>#NAME?</v>
      </c>
      <c r="M1212" t="e">
        <f t="shared" si="165"/>
        <v>#NAME?</v>
      </c>
      <c r="N1212">
        <f t="shared" si="166"/>
        <v>0</v>
      </c>
      <c r="O1212" t="str" cm="1">
        <f t="array" ref="O1212">IF(ISERROR(SEARCH("USD ", G1212)), Raw [1]Data!S1212, TRIM(MID(G1212, SEARCH("USD ", G1212)+4, SEARCH(" ", G1212&amp;" ", SEARCH("USD ", G1212)+4) - SEARCH("USD ", G1212) - 4)))</f>
        <v>8.85</v>
      </c>
      <c r="P1212" t="e">
        <f t="shared" si="167"/>
        <v>#NAME?</v>
      </c>
      <c r="Q1212" t="e" cm="1">
        <f t="array" ref="Q1212">Raw [1]Data!P1212</f>
        <v>#NAME?</v>
      </c>
      <c r="R1212" t="e" cm="1">
        <f t="array" ref="R1212">Raw [1]Data!Q1212</f>
        <v>#NAME?</v>
      </c>
      <c r="S1212" t="e" cm="1">
        <f t="array" ref="S1212">Raw [1]Data!T1212</f>
        <v>#NAME?</v>
      </c>
      <c r="T1212" t="e">
        <f t="shared" si="168"/>
        <v>#NAME?</v>
      </c>
      <c r="U1212" t="e">
        <f t="shared" si="169"/>
        <v>#NAME?</v>
      </c>
      <c r="V1212" t="str">
        <f t="shared" si="170"/>
        <v>Other</v>
      </c>
    </row>
    <row r="1213" spans="1:22">
      <c r="A1213" s="5" t="s">
        <v>12</v>
      </c>
      <c r="B1213" s="2" t="s">
        <v>1624</v>
      </c>
      <c r="C1213">
        <f t="shared" si="162"/>
        <v>2021</v>
      </c>
      <c r="D1213" s="2" t="s">
        <v>14</v>
      </c>
      <c r="E1213" s="3" t="s">
        <v>15</v>
      </c>
      <c r="F1213" t="str">
        <f t="shared" si="163"/>
        <v>73</v>
      </c>
      <c r="G1213" s="2" t="s">
        <v>1626</v>
      </c>
      <c r="H1213" t="str">
        <f t="shared" si="164"/>
        <v xml:space="preserve">KW-830 </v>
      </c>
      <c r="I1213" t="str" cm="1">
        <f t="array" ref="I1213">IFERROR(INDEX(_xlfn.TEXTSPLIT(E1213," "),1), "")</f>
        <v>73239990</v>
      </c>
      <c r="J1213" t="s">
        <v>2781</v>
      </c>
      <c r="K1213" t="e" cm="1">
        <f t="array" ref="K1213">IF(ISERROR(SEARCH("QTY:", G1213)), IF(ISERROR(SEARCH("TOTAL ", G1213)), Raw [1]Data!N1213, TRIM(MID(G1213, SEARCH("TOTAL ", G1213)+6, SEARCH(" ", G1213&amp;" ", SEARCH("TOTAL ", G1213)+6) - SEARCH("TOTAL ", G1213) - 6))), TRIM(MID(G1213, SEARCH("QTY:", G1213)+4, SEARCH(" ", G1213, SEARCH("QTY:", G1213)+4) - SEARCH("QTY:", G1213) - 4)))</f>
        <v>#NAME?</v>
      </c>
      <c r="M1213" t="e">
        <f t="shared" si="165"/>
        <v>#NAME?</v>
      </c>
      <c r="N1213">
        <f t="shared" si="166"/>
        <v>0</v>
      </c>
      <c r="O1213" t="str" cm="1">
        <f t="array" ref="O1213">IF(ISERROR(SEARCH("USD ", G1213)), Raw [1]Data!S1213, TRIM(MID(G1213, SEARCH("USD ", G1213)+4, SEARCH(" ", G1213&amp;" ", SEARCH("USD ", G1213)+4) - SEARCH("USD ", G1213) - 4)))</f>
        <v>0.90</v>
      </c>
      <c r="P1213" t="e">
        <f t="shared" si="167"/>
        <v>#NAME?</v>
      </c>
      <c r="Q1213" t="e" cm="1">
        <f t="array" ref="Q1213">Raw [1]Data!P1213</f>
        <v>#NAME?</v>
      </c>
      <c r="R1213" t="e" cm="1">
        <f t="array" ref="R1213">Raw [1]Data!Q1213</f>
        <v>#NAME?</v>
      </c>
      <c r="S1213" t="e" cm="1">
        <f t="array" ref="S1213">Raw [1]Data!T1213</f>
        <v>#NAME?</v>
      </c>
      <c r="T1213" t="e">
        <f t="shared" si="168"/>
        <v>#NAME?</v>
      </c>
      <c r="U1213" t="e">
        <f t="shared" si="169"/>
        <v>#NAME?</v>
      </c>
      <c r="V1213" t="str">
        <f t="shared" si="170"/>
        <v>Other</v>
      </c>
    </row>
    <row r="1214" spans="1:22">
      <c r="A1214" s="5" t="s">
        <v>12</v>
      </c>
      <c r="B1214" s="2" t="s">
        <v>1627</v>
      </c>
      <c r="C1214">
        <f t="shared" si="162"/>
        <v>2021</v>
      </c>
      <c r="D1214" s="2" t="s">
        <v>14</v>
      </c>
      <c r="E1214" s="3" t="s">
        <v>15</v>
      </c>
      <c r="F1214" t="str">
        <f t="shared" si="163"/>
        <v>73</v>
      </c>
      <c r="G1214" s="2" t="s">
        <v>1628</v>
      </c>
      <c r="H1214" t="str">
        <f t="shared" si="164"/>
        <v xml:space="preserve">STEEL </v>
      </c>
      <c r="I1214" t="str" cm="1">
        <f t="array" ref="I1214">IFERROR(INDEX(_xlfn.TEXTSPLIT(E1214," "),1), "")</f>
        <v>73239990</v>
      </c>
      <c r="J1214" t="s">
        <v>2854</v>
      </c>
      <c r="K1214" t="e" cm="1">
        <f t="array" ref="K1214">IF(ISERROR(SEARCH("QTY:", G1214)), IF(ISERROR(SEARCH("TOTAL ", G1214)), Raw [1]Data!N1214, TRIM(MID(G1214, SEARCH("TOTAL ", G1214)+6, SEARCH(" ", G1214&amp;" ", SEARCH("TOTAL ", G1214)+6) - SEARCH("TOTAL ", G1214) - 6))), TRIM(MID(G1214, SEARCH("QTY:", G1214)+4, SEARCH(" ", G1214, SEARCH("QTY:", G1214)+4) - SEARCH("QTY:", G1214) - 4)))</f>
        <v>#NAME?</v>
      </c>
      <c r="M1214" t="e">
        <f t="shared" si="165"/>
        <v>#NAME?</v>
      </c>
      <c r="N1214">
        <f t="shared" si="166"/>
        <v>0</v>
      </c>
      <c r="O1214" t="str" cm="1">
        <f t="array" ref="O1214">IF(ISERROR(SEARCH("USD ", G1214)), Raw [1]Data!S1214, TRIM(MID(G1214, SEARCH("USD ", G1214)+4, SEARCH(" ", G1214&amp;" ", SEARCH("USD ", G1214)+4) - SEARCH("USD ", G1214) - 4)))</f>
        <v>0.4984</v>
      </c>
      <c r="P1214" t="e">
        <f t="shared" si="167"/>
        <v>#NAME?</v>
      </c>
      <c r="Q1214" t="e" cm="1">
        <f t="array" ref="Q1214">Raw [1]Data!P1214</f>
        <v>#NAME?</v>
      </c>
      <c r="R1214" t="e" cm="1">
        <f t="array" ref="R1214">Raw [1]Data!Q1214</f>
        <v>#NAME?</v>
      </c>
      <c r="S1214" t="e" cm="1">
        <f t="array" ref="S1214">Raw [1]Data!T1214</f>
        <v>#NAME?</v>
      </c>
      <c r="T1214" t="e">
        <f t="shared" si="168"/>
        <v>#NAME?</v>
      </c>
      <c r="U1214" t="e">
        <f t="shared" si="169"/>
        <v>#NAME?</v>
      </c>
      <c r="V1214" t="str">
        <f t="shared" si="170"/>
        <v>Other</v>
      </c>
    </row>
    <row r="1215" spans="1:22">
      <c r="A1215" s="5" t="s">
        <v>12</v>
      </c>
      <c r="B1215" s="2" t="s">
        <v>1627</v>
      </c>
      <c r="C1215">
        <f t="shared" si="162"/>
        <v>2021</v>
      </c>
      <c r="D1215" s="2" t="s">
        <v>14</v>
      </c>
      <c r="E1215" s="3" t="s">
        <v>15</v>
      </c>
      <c r="F1215" t="str">
        <f t="shared" si="163"/>
        <v>73</v>
      </c>
      <c r="G1215" s="2" t="s">
        <v>1629</v>
      </c>
      <c r="H1215" t="str">
        <f t="shared" si="164"/>
        <v xml:space="preserve">STEEL </v>
      </c>
      <c r="I1215" t="str" cm="1">
        <f t="array" ref="I1215">IFERROR(INDEX(_xlfn.TEXTSPLIT(E1215," "),1), "")</f>
        <v>73239990</v>
      </c>
      <c r="J1215" t="s">
        <v>2835</v>
      </c>
      <c r="K1215" t="str" cm="1">
        <f t="array" ref="K1215">IF(ISERROR(SEARCH("QTY:", G1215)), IF(ISERROR(SEARCH("TOTAL ", G1215)), Raw [1]Data!N1215, TRIM(MID(G1215, SEARCH("TOTAL ", G1215)+6, SEARCH(" ", G1215&amp;" ", SEARCH("TOTAL ", G1215)+6) - SEARCH("TOTAL ", G1215) - 6))), TRIM(MID(G1215, SEARCH("QTY:", G1215)+4, SEARCH(" ", G1215, SEARCH("QTY:", G1215)+4) - SEARCH("QTY:", G1215) - 4)))</f>
        <v/>
      </c>
      <c r="M1215" t="str">
        <f t="shared" si="165"/>
        <v/>
      </c>
      <c r="N1215">
        <f t="shared" si="166"/>
        <v>0</v>
      </c>
      <c r="O1215" t="str" cm="1">
        <f t="array" ref="O1215">IF(ISERROR(SEARCH("USD ", G1215)), Raw [1]Data!S1215, TRIM(MID(G1215, SEARCH("USD ", G1215)+4, SEARCH(" ", G1215&amp;" ", SEARCH("USD ", G1215)+4) - SEARCH("USD ", G1215) - 4)))</f>
        <v>1.2071</v>
      </c>
      <c r="P1215" t="e">
        <f t="shared" si="167"/>
        <v>#VALUE!</v>
      </c>
      <c r="Q1215" t="e" cm="1">
        <f t="array" ref="Q1215">Raw [1]Data!P1215</f>
        <v>#NAME?</v>
      </c>
      <c r="R1215" t="e" cm="1">
        <f t="array" ref="R1215">Raw [1]Data!Q1215</f>
        <v>#NAME?</v>
      </c>
      <c r="S1215" t="e" cm="1">
        <f t="array" ref="S1215">Raw [1]Data!T1215</f>
        <v>#NAME?</v>
      </c>
      <c r="T1215" t="e">
        <f t="shared" si="168"/>
        <v>#NAME?</v>
      </c>
      <c r="U1215" t="e">
        <f t="shared" si="169"/>
        <v>#NAME?</v>
      </c>
      <c r="V1215" t="str">
        <f t="shared" si="170"/>
        <v>Other</v>
      </c>
    </row>
    <row r="1216" spans="1:22">
      <c r="A1216" s="5" t="s">
        <v>12</v>
      </c>
      <c r="B1216" s="2" t="s">
        <v>1627</v>
      </c>
      <c r="C1216">
        <f t="shared" si="162"/>
        <v>2021</v>
      </c>
      <c r="D1216" s="2" t="s">
        <v>14</v>
      </c>
      <c r="E1216" s="3" t="s">
        <v>15</v>
      </c>
      <c r="F1216" t="str">
        <f t="shared" si="163"/>
        <v>73</v>
      </c>
      <c r="G1216" s="2" t="s">
        <v>1630</v>
      </c>
      <c r="H1216" t="str">
        <f t="shared" si="164"/>
        <v xml:space="preserve">STEEL </v>
      </c>
      <c r="I1216" t="str" cm="1">
        <f t="array" ref="I1216">IFERROR(INDEX(_xlfn.TEXTSPLIT(E1216," "),1), "")</f>
        <v>73239990</v>
      </c>
      <c r="J1216" t="s">
        <v>2835</v>
      </c>
      <c r="K1216" t="str" cm="1">
        <f t="array" ref="K1216">IF(ISERROR(SEARCH("QTY:", G1216)), IF(ISERROR(SEARCH("TOTAL ", G1216)), Raw [1]Data!N1216, TRIM(MID(G1216, SEARCH("TOTAL ", G1216)+6, SEARCH(" ", G1216&amp;" ", SEARCH("TOTAL ", G1216)+6) - SEARCH("TOTAL ", G1216) - 6))), TRIM(MID(G1216, SEARCH("QTY:", G1216)+4, SEARCH(" ", G1216, SEARCH("QTY:", G1216)+4) - SEARCH("QTY:", G1216) - 4)))</f>
        <v/>
      </c>
      <c r="M1216" t="str">
        <f t="shared" si="165"/>
        <v/>
      </c>
      <c r="N1216">
        <f t="shared" si="166"/>
        <v>0</v>
      </c>
      <c r="O1216" t="str" cm="1">
        <f t="array" ref="O1216">IF(ISERROR(SEARCH("USD ", G1216)), Raw [1]Data!S1216, TRIM(MID(G1216, SEARCH("USD ", G1216)+4, SEARCH(" ", G1216&amp;" ", SEARCH("USD ", G1216)+4) - SEARCH("USD ", G1216) - 4)))</f>
        <v>0.4548</v>
      </c>
      <c r="P1216" t="e">
        <f t="shared" si="167"/>
        <v>#VALUE!</v>
      </c>
      <c r="Q1216" t="e" cm="1">
        <f t="array" ref="Q1216">Raw [1]Data!P1216</f>
        <v>#NAME?</v>
      </c>
      <c r="R1216" t="e" cm="1">
        <f t="array" ref="R1216">Raw [1]Data!Q1216</f>
        <v>#NAME?</v>
      </c>
      <c r="S1216" t="e" cm="1">
        <f t="array" ref="S1216">Raw [1]Data!T1216</f>
        <v>#NAME?</v>
      </c>
      <c r="T1216" t="e">
        <f t="shared" si="168"/>
        <v>#NAME?</v>
      </c>
      <c r="U1216" t="e">
        <f t="shared" si="169"/>
        <v>#NAME?</v>
      </c>
      <c r="V1216" t="str">
        <f t="shared" si="170"/>
        <v>Other</v>
      </c>
    </row>
    <row r="1217" spans="1:22">
      <c r="A1217" s="5" t="s">
        <v>12</v>
      </c>
      <c r="B1217" s="2" t="s">
        <v>1627</v>
      </c>
      <c r="C1217">
        <f t="shared" si="162"/>
        <v>2021</v>
      </c>
      <c r="D1217" s="2" t="s">
        <v>14</v>
      </c>
      <c r="E1217" s="3" t="s">
        <v>15</v>
      </c>
      <c r="F1217" t="str">
        <f t="shared" si="163"/>
        <v>73</v>
      </c>
      <c r="G1217" s="2" t="s">
        <v>1631</v>
      </c>
      <c r="H1217" t="str">
        <f t="shared" si="164"/>
        <v xml:space="preserve">STEEL </v>
      </c>
      <c r="I1217" t="str" cm="1">
        <f t="array" ref="I1217">IFERROR(INDEX(_xlfn.TEXTSPLIT(E1217," "),1), "")</f>
        <v>73239990</v>
      </c>
      <c r="J1217" t="s">
        <v>2779</v>
      </c>
      <c r="K1217" t="str" cm="1">
        <f t="array" ref="K1217">IF(ISERROR(SEARCH("QTY:", G1217)), IF(ISERROR(SEARCH("TOTAL ", G1217)), Raw [1]Data!N1217, TRIM(MID(G1217, SEARCH("TOTAL ", G1217)+6, SEARCH(" ", G1217&amp;" ", SEARCH("TOTAL ", G1217)+6) - SEARCH("TOTAL ", G1217) - 6))), TRIM(MID(G1217, SEARCH("QTY:", G1217)+4, SEARCH(" ", G1217, SEARCH("QTY:", G1217)+4) - SEARCH("QTY:", G1217) - 4)))</f>
        <v/>
      </c>
      <c r="M1217" t="str">
        <f t="shared" si="165"/>
        <v/>
      </c>
      <c r="N1217">
        <f t="shared" si="166"/>
        <v>0</v>
      </c>
      <c r="O1217" t="str" cm="1">
        <f t="array" ref="O1217">IF(ISERROR(SEARCH("USD ", G1217)), Raw [1]Data!S1217, TRIM(MID(G1217, SEARCH("USD ", G1217)+4, SEARCH(" ", G1217&amp;" ", SEARCH("USD ", G1217)+4) - SEARCH("USD ", G1217) - 4)))</f>
        <v>0.4563</v>
      </c>
      <c r="P1217" t="e">
        <f t="shared" si="167"/>
        <v>#VALUE!</v>
      </c>
      <c r="Q1217" t="e" cm="1">
        <f t="array" ref="Q1217">Raw [1]Data!P1217</f>
        <v>#NAME?</v>
      </c>
      <c r="R1217" t="e" cm="1">
        <f t="array" ref="R1217">Raw [1]Data!Q1217</f>
        <v>#NAME?</v>
      </c>
      <c r="S1217" t="e" cm="1">
        <f t="array" ref="S1217">Raw [1]Data!T1217</f>
        <v>#NAME?</v>
      </c>
      <c r="T1217" t="e">
        <f t="shared" si="168"/>
        <v>#NAME?</v>
      </c>
      <c r="U1217" t="e">
        <f t="shared" si="169"/>
        <v>#NAME?</v>
      </c>
      <c r="V1217" t="str">
        <f t="shared" si="170"/>
        <v>Other</v>
      </c>
    </row>
    <row r="1218" spans="1:22">
      <c r="A1218" s="5" t="s">
        <v>12</v>
      </c>
      <c r="B1218" s="2" t="s">
        <v>1632</v>
      </c>
      <c r="C1218">
        <f t="shared" si="162"/>
        <v>2021</v>
      </c>
      <c r="D1218" s="2" t="s">
        <v>14</v>
      </c>
      <c r="E1218" s="3" t="s">
        <v>15</v>
      </c>
      <c r="F1218" t="str">
        <f t="shared" si="163"/>
        <v>73</v>
      </c>
      <c r="G1218" s="2" t="s">
        <v>1633</v>
      </c>
      <c r="H1218" t="str">
        <f t="shared" si="164"/>
        <v xml:space="preserve">STEEL </v>
      </c>
      <c r="I1218" t="str" cm="1">
        <f t="array" ref="I1218">IFERROR(INDEX(_xlfn.TEXTSPLIT(E1218," "),1), "")</f>
        <v>73239990</v>
      </c>
      <c r="J1218" t="s">
        <v>2854</v>
      </c>
      <c r="K1218" t="e" cm="1">
        <f t="array" ref="K1218">IF(ISERROR(SEARCH("QTY:", G1218)), IF(ISERROR(SEARCH("TOTAL ", G1218)), Raw [1]Data!N1218, TRIM(MID(G1218, SEARCH("TOTAL ", G1218)+6, SEARCH(" ", G1218&amp;" ", SEARCH("TOTAL ", G1218)+6) - SEARCH("TOTAL ", G1218) - 6))), TRIM(MID(G1218, SEARCH("QTY:", G1218)+4, SEARCH(" ", G1218, SEARCH("QTY:", G1218)+4) - SEARCH("QTY:", G1218) - 4)))</f>
        <v>#NAME?</v>
      </c>
      <c r="M1218" t="e">
        <f t="shared" si="165"/>
        <v>#NAME?</v>
      </c>
      <c r="N1218">
        <f t="shared" si="166"/>
        <v>0</v>
      </c>
      <c r="O1218" t="str" cm="1">
        <f t="array" ref="O1218">IF(ISERROR(SEARCH("USD ", G1218)), Raw [1]Data!S1218, TRIM(MID(G1218, SEARCH("USD ", G1218)+4, SEARCH(" ", G1218&amp;" ", SEARCH("USD ", G1218)+4) - SEARCH("USD ", G1218) - 4)))</f>
        <v>0.4980</v>
      </c>
      <c r="P1218" t="e">
        <f t="shared" si="167"/>
        <v>#NAME?</v>
      </c>
      <c r="Q1218" t="e" cm="1">
        <f t="array" ref="Q1218">Raw [1]Data!P1218</f>
        <v>#NAME?</v>
      </c>
      <c r="R1218" t="e" cm="1">
        <f t="array" ref="R1218">Raw [1]Data!Q1218</f>
        <v>#NAME?</v>
      </c>
      <c r="S1218" t="e" cm="1">
        <f t="array" ref="S1218">Raw [1]Data!T1218</f>
        <v>#NAME?</v>
      </c>
      <c r="T1218" t="e">
        <f t="shared" si="168"/>
        <v>#NAME?</v>
      </c>
      <c r="U1218" t="e">
        <f t="shared" si="169"/>
        <v>#NAME?</v>
      </c>
      <c r="V1218" t="str">
        <f t="shared" si="170"/>
        <v>Other</v>
      </c>
    </row>
    <row r="1219" spans="1:22">
      <c r="A1219" s="5" t="s">
        <v>12</v>
      </c>
      <c r="B1219" s="2" t="s">
        <v>1632</v>
      </c>
      <c r="C1219">
        <f t="shared" ref="C1219:C1282" si="171">YEAR(B1219)</f>
        <v>2021</v>
      </c>
      <c r="D1219" s="2" t="s">
        <v>14</v>
      </c>
      <c r="E1219" s="3" t="s">
        <v>15</v>
      </c>
      <c r="F1219" t="str">
        <f t="shared" ref="F1219:F1282" si="172">LEFT(E1219,2)</f>
        <v>73</v>
      </c>
      <c r="G1219" s="2" t="s">
        <v>1634</v>
      </c>
      <c r="H1219" t="str">
        <f t="shared" ref="H1219:H1282" si="173">IFERROR(LEFT(G1219, FIND(" ",G1219)), "")</f>
        <v xml:space="preserve">STEEL </v>
      </c>
      <c r="I1219" t="str" cm="1">
        <f t="array" ref="I1219">IFERROR(INDEX(_xlfn.TEXTSPLIT(E1219," "),1), "")</f>
        <v>73239990</v>
      </c>
      <c r="J1219" t="s">
        <v>3020</v>
      </c>
      <c r="K1219" t="e" cm="1">
        <f t="array" ref="K1219">IF(ISERROR(SEARCH("QTY:", G1219)), IF(ISERROR(SEARCH("TOTAL ", G1219)), Raw [1]Data!N1219, TRIM(MID(G1219, SEARCH("TOTAL ", G1219)+6, SEARCH(" ", G1219&amp;" ", SEARCH("TOTAL ", G1219)+6) - SEARCH("TOTAL ", G1219) - 6))), TRIM(MID(G1219, SEARCH("QTY:", G1219)+4, SEARCH(" ", G1219, SEARCH("QTY:", G1219)+4) - SEARCH("QTY:", G1219) - 4)))</f>
        <v>#NAME?</v>
      </c>
      <c r="M1219" t="e">
        <f t="shared" ref="M1219:M1282" si="174">K1219</f>
        <v>#NAME?</v>
      </c>
      <c r="N1219">
        <f t="shared" ref="N1219:N1282" si="175">L1219</f>
        <v>0</v>
      </c>
      <c r="O1219" t="str" cm="1">
        <f t="array" ref="O1219">IF(ISERROR(SEARCH("USD ", G1219)), Raw [1]Data!S1219, TRIM(MID(G1219, SEARCH("USD ", G1219)+4, SEARCH(" ", G1219&amp;" ", SEARCH("USD ", G1219)+4) - SEARCH("USD ", G1219) - 4)))</f>
        <v>0.4563</v>
      </c>
      <c r="P1219" t="e">
        <f t="shared" ref="P1219:P1282" si="176">O1219*M1219</f>
        <v>#NAME?</v>
      </c>
      <c r="Q1219" t="e" cm="1">
        <f t="array" ref="Q1219">Raw [1]Data!P1219</f>
        <v>#NAME?</v>
      </c>
      <c r="R1219" t="e" cm="1">
        <f t="array" ref="R1219">Raw [1]Data!Q1219</f>
        <v>#NAME?</v>
      </c>
      <c r="S1219" t="e" cm="1">
        <f t="array" ref="S1219">Raw [1]Data!T1219</f>
        <v>#NAME?</v>
      </c>
      <c r="T1219" t="e">
        <f t="shared" ref="T1219:T1282" si="177">S1219/M1219</f>
        <v>#NAME?</v>
      </c>
      <c r="U1219" t="e">
        <f t="shared" ref="U1219:U1282" si="178">IF(R1219&lt;&gt;0, (S1219/R1219)*100, 0)</f>
        <v>#NAME?</v>
      </c>
      <c r="V1219" t="str">
        <f t="shared" ref="V1219:V1282" si="179">IF(OR(E1219=73239990,E1219=73231000,E1219=73239390),"Steel","Other")</f>
        <v>Other</v>
      </c>
    </row>
    <row r="1220" spans="1:22">
      <c r="A1220" s="5" t="s">
        <v>12</v>
      </c>
      <c r="B1220" s="2" t="s">
        <v>1632</v>
      </c>
      <c r="C1220">
        <f t="shared" si="171"/>
        <v>2021</v>
      </c>
      <c r="D1220" s="2" t="s">
        <v>14</v>
      </c>
      <c r="E1220" s="3" t="s">
        <v>15</v>
      </c>
      <c r="F1220" t="str">
        <f t="shared" si="172"/>
        <v>73</v>
      </c>
      <c r="G1220" s="2" t="s">
        <v>1635</v>
      </c>
      <c r="H1220" t="str">
        <f t="shared" si="173"/>
        <v xml:space="preserve">STEEL </v>
      </c>
      <c r="I1220" t="str" cm="1">
        <f t="array" ref="I1220">IFERROR(INDEX(_xlfn.TEXTSPLIT(E1220," "),1), "")</f>
        <v>73239990</v>
      </c>
      <c r="J1220" t="s">
        <v>2835</v>
      </c>
      <c r="K1220" t="e" cm="1">
        <f t="array" ref="K1220">IF(ISERROR(SEARCH("QTY:", G1220)), IF(ISERROR(SEARCH("TOTAL ", G1220)), Raw [1]Data!N1220, TRIM(MID(G1220, SEARCH("TOTAL ", G1220)+6, SEARCH(" ", G1220&amp;" ", SEARCH("TOTAL ", G1220)+6) - SEARCH("TOTAL ", G1220) - 6))), TRIM(MID(G1220, SEARCH("QTY:", G1220)+4, SEARCH(" ", G1220, SEARCH("QTY:", G1220)+4) - SEARCH("QTY:", G1220) - 4)))</f>
        <v>#NAME?</v>
      </c>
      <c r="M1220" t="e">
        <f t="shared" si="174"/>
        <v>#NAME?</v>
      </c>
      <c r="N1220">
        <f t="shared" si="175"/>
        <v>0</v>
      </c>
      <c r="O1220" t="str" cm="1">
        <f t="array" ref="O1220">IF(ISERROR(SEARCH("USD ", G1220)), Raw [1]Data!S1220, TRIM(MID(G1220, SEARCH("USD ", G1220)+4, SEARCH(" ", G1220&amp;" ", SEARCH("USD ", G1220)+4) - SEARCH("USD ", G1220) - 4)))</f>
        <v>1.2070</v>
      </c>
      <c r="P1220" t="e">
        <f t="shared" si="176"/>
        <v>#NAME?</v>
      </c>
      <c r="Q1220" t="e" cm="1">
        <f t="array" ref="Q1220">Raw [1]Data!P1220</f>
        <v>#NAME?</v>
      </c>
      <c r="R1220" t="e" cm="1">
        <f t="array" ref="R1220">Raw [1]Data!Q1220</f>
        <v>#NAME?</v>
      </c>
      <c r="S1220" t="e" cm="1">
        <f t="array" ref="S1220">Raw [1]Data!T1220</f>
        <v>#NAME?</v>
      </c>
      <c r="T1220" t="e">
        <f t="shared" si="177"/>
        <v>#NAME?</v>
      </c>
      <c r="U1220" t="e">
        <f t="shared" si="178"/>
        <v>#NAME?</v>
      </c>
      <c r="V1220" t="str">
        <f t="shared" si="179"/>
        <v>Other</v>
      </c>
    </row>
    <row r="1221" spans="1:22">
      <c r="A1221" s="5" t="s">
        <v>12</v>
      </c>
      <c r="B1221" s="2" t="s">
        <v>1636</v>
      </c>
      <c r="C1221">
        <f t="shared" si="171"/>
        <v>2021</v>
      </c>
      <c r="D1221" s="2" t="s">
        <v>14</v>
      </c>
      <c r="E1221" s="3" t="s">
        <v>15</v>
      </c>
      <c r="F1221" t="str">
        <f t="shared" si="172"/>
        <v>73</v>
      </c>
      <c r="G1221" s="2" t="s">
        <v>1637</v>
      </c>
      <c r="H1221" t="str">
        <f t="shared" si="173"/>
        <v xml:space="preserve">STEEL </v>
      </c>
      <c r="I1221" t="str" cm="1">
        <f t="array" ref="I1221">IFERROR(INDEX(_xlfn.TEXTSPLIT(E1221," "),1), "")</f>
        <v>73239990</v>
      </c>
      <c r="J1221" t="s">
        <v>3021</v>
      </c>
      <c r="K1221" t="str" cm="1">
        <f t="array" ref="K1221">IF(ISERROR(SEARCH("QTY:", G1221)), IF(ISERROR(SEARCH("TOTAL ", G1221)), Raw [1]Data!N1221, TRIM(MID(G1221, SEARCH("TOTAL ", G1221)+6, SEARCH(" ", G1221&amp;" ", SEARCH("TOTAL ", G1221)+6) - SEARCH("TOTAL ", G1221) - 6))), TRIM(MID(G1221, SEARCH("QTY:", G1221)+4, SEARCH(" ", G1221, SEARCH("QTY:", G1221)+4) - SEARCH("QTY:", G1221) - 4)))</f>
        <v>60120</v>
      </c>
      <c r="M1221" t="str">
        <f t="shared" si="174"/>
        <v>60120</v>
      </c>
      <c r="N1221">
        <f t="shared" si="175"/>
        <v>0</v>
      </c>
      <c r="O1221" t="str" cm="1">
        <f t="array" ref="O1221">IF(ISERROR(SEARCH("USD ", G1221)), Raw [1]Data!S1221, TRIM(MID(G1221, SEARCH("USD ", G1221)+4, SEARCH(" ", G1221&amp;" ", SEARCH("USD ", G1221)+4) - SEARCH("USD ", G1221) - 4)))</f>
        <v>.3239</v>
      </c>
      <c r="P1221">
        <f t="shared" si="176"/>
        <v>19472.868000000002</v>
      </c>
      <c r="Q1221" t="e" cm="1">
        <f t="array" ref="Q1221">Raw [1]Data!P1221</f>
        <v>#NAME?</v>
      </c>
      <c r="R1221" t="e" cm="1">
        <f t="array" ref="R1221">Raw [1]Data!Q1221</f>
        <v>#NAME?</v>
      </c>
      <c r="S1221" t="e" cm="1">
        <f t="array" ref="S1221">Raw [1]Data!T1221</f>
        <v>#NAME?</v>
      </c>
      <c r="T1221" t="e">
        <f t="shared" si="177"/>
        <v>#NAME?</v>
      </c>
      <c r="U1221" t="e">
        <f t="shared" si="178"/>
        <v>#NAME?</v>
      </c>
      <c r="V1221" t="str">
        <f t="shared" si="179"/>
        <v>Other</v>
      </c>
    </row>
    <row r="1222" spans="1:22">
      <c r="A1222" s="5" t="s">
        <v>12</v>
      </c>
      <c r="B1222" s="2" t="s">
        <v>1636</v>
      </c>
      <c r="C1222">
        <f t="shared" si="171"/>
        <v>2021</v>
      </c>
      <c r="D1222" s="2" t="s">
        <v>14</v>
      </c>
      <c r="E1222" s="3" t="s">
        <v>15</v>
      </c>
      <c r="F1222" t="str">
        <f t="shared" si="172"/>
        <v>73</v>
      </c>
      <c r="G1222" s="2" t="s">
        <v>1638</v>
      </c>
      <c r="H1222" t="str">
        <f t="shared" si="173"/>
        <v xml:space="preserve">STEEL </v>
      </c>
      <c r="I1222" t="str" cm="1">
        <f t="array" ref="I1222">IFERROR(INDEX(_xlfn.TEXTSPLIT(E1222," "),1), "")</f>
        <v>73239990</v>
      </c>
      <c r="J1222" t="s">
        <v>3022</v>
      </c>
      <c r="K1222" t="str" cm="1">
        <f t="array" ref="K1222">IF(ISERROR(SEARCH("QTY:", G1222)), IF(ISERROR(SEARCH("TOTAL ", G1222)), Raw [1]Data!N1222, TRIM(MID(G1222, SEARCH("TOTAL ", G1222)+6, SEARCH(" ", G1222&amp;" ", SEARCH("TOTAL ", G1222)+6) - SEARCH("TOTAL ", G1222) - 6))), TRIM(MID(G1222, SEARCH("QTY:", G1222)+4, SEARCH(" ", G1222, SEARCH("QTY:", G1222)+4) - SEARCH("QTY:", G1222) - 4)))</f>
        <v>18000</v>
      </c>
      <c r="M1222" t="str">
        <f t="shared" si="174"/>
        <v>18000</v>
      </c>
      <c r="N1222">
        <f t="shared" si="175"/>
        <v>0</v>
      </c>
      <c r="O1222" t="str" cm="1">
        <f t="array" ref="O1222">IF(ISERROR(SEARCH("USD ", G1222)), Raw [1]Data!S1222, TRIM(MID(G1222, SEARCH("USD ", G1222)+4, SEARCH(" ", G1222&amp;" ", SEARCH("USD ", G1222)+4) - SEARCH("USD ", G1222) - 4)))</f>
        <v>0.4563</v>
      </c>
      <c r="P1222">
        <f t="shared" si="176"/>
        <v>8213.4</v>
      </c>
      <c r="Q1222" t="e" cm="1">
        <f t="array" ref="Q1222">Raw [1]Data!P1222</f>
        <v>#NAME?</v>
      </c>
      <c r="R1222" t="e" cm="1">
        <f t="array" ref="R1222">Raw [1]Data!Q1222</f>
        <v>#NAME?</v>
      </c>
      <c r="S1222" t="e" cm="1">
        <f t="array" ref="S1222">Raw [1]Data!T1222</f>
        <v>#NAME?</v>
      </c>
      <c r="T1222" t="e">
        <f t="shared" si="177"/>
        <v>#NAME?</v>
      </c>
      <c r="U1222" t="e">
        <f t="shared" si="178"/>
        <v>#NAME?</v>
      </c>
      <c r="V1222" t="str">
        <f t="shared" si="179"/>
        <v>Other</v>
      </c>
    </row>
    <row r="1223" spans="1:22">
      <c r="A1223" s="5" t="s">
        <v>12</v>
      </c>
      <c r="B1223" s="2" t="s">
        <v>1636</v>
      </c>
      <c r="C1223">
        <f t="shared" si="171"/>
        <v>2021</v>
      </c>
      <c r="D1223" s="2" t="s">
        <v>14</v>
      </c>
      <c r="E1223" s="3" t="s">
        <v>15</v>
      </c>
      <c r="F1223" t="str">
        <f t="shared" si="172"/>
        <v>73</v>
      </c>
      <c r="G1223" s="2" t="s">
        <v>1639</v>
      </c>
      <c r="H1223" t="str">
        <f t="shared" si="173"/>
        <v xml:space="preserve">STEEL </v>
      </c>
      <c r="I1223" t="str" cm="1">
        <f t="array" ref="I1223">IFERROR(INDEX(_xlfn.TEXTSPLIT(E1223," "),1), "")</f>
        <v>73239990</v>
      </c>
      <c r="J1223" t="s">
        <v>2854</v>
      </c>
      <c r="K1223" t="e" cm="1">
        <f t="array" ref="K1223">IF(ISERROR(SEARCH("QTY:", G1223)), IF(ISERROR(SEARCH("TOTAL ", G1223)), Raw [1]Data!N1223, TRIM(MID(G1223, SEARCH("TOTAL ", G1223)+6, SEARCH(" ", G1223&amp;" ", SEARCH("TOTAL ", G1223)+6) - SEARCH("TOTAL ", G1223) - 6))), TRIM(MID(G1223, SEARCH("QTY:", G1223)+4, SEARCH(" ", G1223, SEARCH("QTY:", G1223)+4) - SEARCH("QTY:", G1223) - 4)))</f>
        <v>#NAME?</v>
      </c>
      <c r="M1223" t="e">
        <f t="shared" si="174"/>
        <v>#NAME?</v>
      </c>
      <c r="N1223">
        <f t="shared" si="175"/>
        <v>0</v>
      </c>
      <c r="O1223" t="str" cm="1">
        <f t="array" ref="O1223">IF(ISERROR(SEARCH("USD ", G1223)), Raw [1]Data!S1223, TRIM(MID(G1223, SEARCH("USD ", G1223)+4, SEARCH(" ", G1223&amp;" ", SEARCH("USD ", G1223)+4) - SEARCH("USD ", G1223) - 4)))</f>
        <v>0.4984</v>
      </c>
      <c r="P1223" t="e">
        <f t="shared" si="176"/>
        <v>#NAME?</v>
      </c>
      <c r="Q1223" t="e" cm="1">
        <f t="array" ref="Q1223">Raw [1]Data!P1223</f>
        <v>#NAME?</v>
      </c>
      <c r="R1223" t="e" cm="1">
        <f t="array" ref="R1223">Raw [1]Data!Q1223</f>
        <v>#NAME?</v>
      </c>
      <c r="S1223" t="e" cm="1">
        <f t="array" ref="S1223">Raw [1]Data!T1223</f>
        <v>#NAME?</v>
      </c>
      <c r="T1223" t="e">
        <f t="shared" si="177"/>
        <v>#NAME?</v>
      </c>
      <c r="U1223" t="e">
        <f t="shared" si="178"/>
        <v>#NAME?</v>
      </c>
      <c r="V1223" t="str">
        <f t="shared" si="179"/>
        <v>Other</v>
      </c>
    </row>
    <row r="1224" spans="1:22">
      <c r="A1224" s="5" t="s">
        <v>12</v>
      </c>
      <c r="B1224" s="2" t="s">
        <v>1636</v>
      </c>
      <c r="C1224">
        <f t="shared" si="171"/>
        <v>2021</v>
      </c>
      <c r="D1224" s="2" t="s">
        <v>14</v>
      </c>
      <c r="E1224" s="3" t="s">
        <v>15</v>
      </c>
      <c r="F1224" t="str">
        <f t="shared" si="172"/>
        <v>73</v>
      </c>
      <c r="G1224" s="2" t="s">
        <v>1640</v>
      </c>
      <c r="H1224" t="str">
        <f t="shared" si="173"/>
        <v xml:space="preserve">STEEL </v>
      </c>
      <c r="I1224" t="str" cm="1">
        <f t="array" ref="I1224">IFERROR(INDEX(_xlfn.TEXTSPLIT(E1224," "),1), "")</f>
        <v>73239990</v>
      </c>
      <c r="J1224" t="s">
        <v>2835</v>
      </c>
      <c r="K1224" t="str" cm="1">
        <f t="array" ref="K1224">IF(ISERROR(SEARCH("QTY:", G1224)), IF(ISERROR(SEARCH("TOTAL ", G1224)), Raw [1]Data!N1224, TRIM(MID(G1224, SEARCH("TOTAL ", G1224)+6, SEARCH(" ", G1224&amp;" ", SEARCH("TOTAL ", G1224)+6) - SEARCH("TOTAL ", G1224) - 6))), TRIM(MID(G1224, SEARCH("QTY:", G1224)+4, SEARCH(" ", G1224, SEARCH("QTY:", G1224)+4) - SEARCH("QTY:", G1224) - 4)))</f>
        <v>50000</v>
      </c>
      <c r="M1224" t="str">
        <f t="shared" si="174"/>
        <v>50000</v>
      </c>
      <c r="N1224">
        <f t="shared" si="175"/>
        <v>0</v>
      </c>
      <c r="O1224" t="str" cm="1">
        <f t="array" ref="O1224">IF(ISERROR(SEARCH("USD ", G1224)), Raw [1]Data!S1224, TRIM(MID(G1224, SEARCH("USD ", G1224)+4, SEARCH(" ", G1224&amp;" ", SEARCH("USD ", G1224)+4) - SEARCH("USD ", G1224) - 4)))</f>
        <v>0.4548</v>
      </c>
      <c r="P1224">
        <f t="shared" si="176"/>
        <v>22740</v>
      </c>
      <c r="Q1224" t="e" cm="1">
        <f t="array" ref="Q1224">Raw [1]Data!P1224</f>
        <v>#NAME?</v>
      </c>
      <c r="R1224" t="e" cm="1">
        <f t="array" ref="R1224">Raw [1]Data!Q1224</f>
        <v>#NAME?</v>
      </c>
      <c r="S1224" t="e" cm="1">
        <f t="array" ref="S1224">Raw [1]Data!T1224</f>
        <v>#NAME?</v>
      </c>
      <c r="T1224" t="e">
        <f t="shared" si="177"/>
        <v>#NAME?</v>
      </c>
      <c r="U1224" t="e">
        <f t="shared" si="178"/>
        <v>#NAME?</v>
      </c>
      <c r="V1224" t="str">
        <f t="shared" si="179"/>
        <v>Other</v>
      </c>
    </row>
    <row r="1225" spans="1:22">
      <c r="A1225" s="5" t="s">
        <v>12</v>
      </c>
      <c r="B1225" s="2" t="s">
        <v>1641</v>
      </c>
      <c r="C1225">
        <f t="shared" si="171"/>
        <v>2021</v>
      </c>
      <c r="D1225" s="2" t="s">
        <v>14</v>
      </c>
      <c r="E1225" s="3" t="s">
        <v>15</v>
      </c>
      <c r="F1225" t="str">
        <f t="shared" si="172"/>
        <v>73</v>
      </c>
      <c r="G1225" s="2" t="s">
        <v>1642</v>
      </c>
      <c r="H1225" t="str">
        <f t="shared" si="173"/>
        <v xml:space="preserve">STAINLESS </v>
      </c>
      <c r="I1225" t="str" cm="1">
        <f t="array" ref="I1225">IFERROR(INDEX(_xlfn.TEXTSPLIT(E1225," "),1), "")</f>
        <v>73239990</v>
      </c>
      <c r="J1225" t="s">
        <v>3023</v>
      </c>
      <c r="K1225" t="e" cm="1">
        <f t="array" ref="K1225">IF(ISERROR(SEARCH("QTY:", G1225)), IF(ISERROR(SEARCH("TOTAL ", G1225)), Raw [1]Data!N1225, TRIM(MID(G1225, SEARCH("TOTAL ", G1225)+6, SEARCH(" ", G1225&amp;" ", SEARCH("TOTAL ", G1225)+6) - SEARCH("TOTAL ", G1225) - 6))), TRIM(MID(G1225, SEARCH("QTY:", G1225)+4, SEARCH(" ", G1225, SEARCH("QTY:", G1225)+4) - SEARCH("QTY:", G1225) - 4)))</f>
        <v>#NAME?</v>
      </c>
      <c r="M1225" t="e">
        <f t="shared" si="174"/>
        <v>#NAME?</v>
      </c>
      <c r="N1225">
        <f t="shared" si="175"/>
        <v>0</v>
      </c>
      <c r="O1225" t="str" cm="1">
        <f t="array" ref="O1225">IF(ISERROR(SEARCH("USD ", G1225)), Raw [1]Data!S1225, TRIM(MID(G1225, SEARCH("USD ", G1225)+4, SEARCH(" ", G1225&amp;" ", SEARCH("USD ", G1225)+4) - SEARCH("USD ", G1225) - 4)))</f>
        <v>1.070</v>
      </c>
      <c r="P1225" t="e">
        <f t="shared" si="176"/>
        <v>#NAME?</v>
      </c>
      <c r="Q1225" t="e" cm="1">
        <f t="array" ref="Q1225">Raw [1]Data!P1225</f>
        <v>#NAME?</v>
      </c>
      <c r="R1225" t="e" cm="1">
        <f t="array" ref="R1225">Raw [1]Data!Q1225</f>
        <v>#NAME?</v>
      </c>
      <c r="S1225" t="e" cm="1">
        <f t="array" ref="S1225">Raw [1]Data!T1225</f>
        <v>#NAME?</v>
      </c>
      <c r="T1225" t="e">
        <f t="shared" si="177"/>
        <v>#NAME?</v>
      </c>
      <c r="U1225" t="e">
        <f t="shared" si="178"/>
        <v>#NAME?</v>
      </c>
      <c r="V1225" t="str">
        <f t="shared" si="179"/>
        <v>Other</v>
      </c>
    </row>
    <row r="1226" spans="1:22">
      <c r="A1226" s="5" t="s">
        <v>12</v>
      </c>
      <c r="B1226" s="2" t="s">
        <v>1641</v>
      </c>
      <c r="C1226">
        <f t="shared" si="171"/>
        <v>2021</v>
      </c>
      <c r="D1226" s="2" t="s">
        <v>14</v>
      </c>
      <c r="E1226" s="3" t="s">
        <v>18</v>
      </c>
      <c r="F1226" t="str">
        <f t="shared" si="172"/>
        <v>73</v>
      </c>
      <c r="G1226" s="2" t="s">
        <v>1643</v>
      </c>
      <c r="H1226" t="str">
        <f t="shared" si="173"/>
        <v xml:space="preserve">STEEL </v>
      </c>
      <c r="I1226" t="str" cm="1">
        <f t="array" ref="I1226">IFERROR(INDEX(_xlfn.TEXTSPLIT(E1226," "),1), "")</f>
        <v>73231000</v>
      </c>
      <c r="J1226" t="s">
        <v>2854</v>
      </c>
      <c r="K1226" t="e" cm="1">
        <f t="array" ref="K1226">IF(ISERROR(SEARCH("QTY:", G1226)), IF(ISERROR(SEARCH("TOTAL ", G1226)), Raw [1]Data!N1226, TRIM(MID(G1226, SEARCH("TOTAL ", G1226)+6, SEARCH(" ", G1226&amp;" ", SEARCH("TOTAL ", G1226)+6) - SEARCH("TOTAL ", G1226) - 6))), TRIM(MID(G1226, SEARCH("QTY:", G1226)+4, SEARCH(" ", G1226, SEARCH("QTY:", G1226)+4) - SEARCH("QTY:", G1226) - 4)))</f>
        <v>#NAME?</v>
      </c>
      <c r="M1226" t="e">
        <f t="shared" si="174"/>
        <v>#NAME?</v>
      </c>
      <c r="N1226">
        <f t="shared" si="175"/>
        <v>0</v>
      </c>
      <c r="O1226" t="str" cm="1">
        <f t="array" ref="O1226">IF(ISERROR(SEARCH("USD ", G1226)), Raw [1]Data!S1226, TRIM(MID(G1226, SEARCH("USD ", G1226)+4, SEARCH(" ", G1226&amp;" ", SEARCH("USD ", G1226)+4) - SEARCH("USD ", G1226) - 4)))</f>
        <v>0.256</v>
      </c>
      <c r="P1226" t="e">
        <f t="shared" si="176"/>
        <v>#NAME?</v>
      </c>
      <c r="Q1226" t="e" cm="1">
        <f t="array" ref="Q1226">Raw [1]Data!P1226</f>
        <v>#NAME?</v>
      </c>
      <c r="R1226" t="e" cm="1">
        <f t="array" ref="R1226">Raw [1]Data!Q1226</f>
        <v>#NAME?</v>
      </c>
      <c r="S1226" t="e" cm="1">
        <f t="array" ref="S1226">Raw [1]Data!T1226</f>
        <v>#NAME?</v>
      </c>
      <c r="T1226" t="e">
        <f t="shared" si="177"/>
        <v>#NAME?</v>
      </c>
      <c r="U1226" t="e">
        <f t="shared" si="178"/>
        <v>#NAME?</v>
      </c>
      <c r="V1226" t="str">
        <f t="shared" si="179"/>
        <v>Other</v>
      </c>
    </row>
    <row r="1227" spans="1:22">
      <c r="A1227" s="5" t="s">
        <v>12</v>
      </c>
      <c r="B1227" s="2" t="s">
        <v>1641</v>
      </c>
      <c r="C1227">
        <f t="shared" si="171"/>
        <v>2021</v>
      </c>
      <c r="D1227" s="2" t="s">
        <v>14</v>
      </c>
      <c r="E1227" s="3" t="s">
        <v>15</v>
      </c>
      <c r="F1227" t="str">
        <f t="shared" si="172"/>
        <v>73</v>
      </c>
      <c r="G1227" s="2" t="s">
        <v>1644</v>
      </c>
      <c r="H1227" t="str">
        <f t="shared" si="173"/>
        <v xml:space="preserve">STAINLESS </v>
      </c>
      <c r="I1227" t="str" cm="1">
        <f t="array" ref="I1227">IFERROR(INDEX(_xlfn.TEXTSPLIT(E1227," "),1), "")</f>
        <v>73239990</v>
      </c>
      <c r="J1227" t="s">
        <v>3024</v>
      </c>
      <c r="K1227" t="e" cm="1">
        <f t="array" ref="K1227">IF(ISERROR(SEARCH("QTY:", G1227)), IF(ISERROR(SEARCH("TOTAL ", G1227)), Raw [1]Data!N1227, TRIM(MID(G1227, SEARCH("TOTAL ", G1227)+6, SEARCH(" ", G1227&amp;" ", SEARCH("TOTAL ", G1227)+6) - SEARCH("TOTAL ", G1227) - 6))), TRIM(MID(G1227, SEARCH("QTY:", G1227)+4, SEARCH(" ", G1227, SEARCH("QTY:", G1227)+4) - SEARCH("QTY:", G1227) - 4)))</f>
        <v>#NAME?</v>
      </c>
      <c r="M1227" t="e">
        <f t="shared" si="174"/>
        <v>#NAME?</v>
      </c>
      <c r="N1227">
        <f t="shared" si="175"/>
        <v>0</v>
      </c>
      <c r="O1227" t="str" cm="1">
        <f t="array" ref="O1227">IF(ISERROR(SEARCH("USD ", G1227)), Raw [1]Data!S1227, TRIM(MID(G1227, SEARCH("USD ", G1227)+4, SEARCH(" ", G1227&amp;" ", SEARCH("USD ", G1227)+4) - SEARCH("USD ", G1227) - 4)))</f>
        <v>1.022</v>
      </c>
      <c r="P1227" t="e">
        <f t="shared" si="176"/>
        <v>#NAME?</v>
      </c>
      <c r="Q1227" t="e" cm="1">
        <f t="array" ref="Q1227">Raw [1]Data!P1227</f>
        <v>#NAME?</v>
      </c>
      <c r="R1227" t="e" cm="1">
        <f t="array" ref="R1227">Raw [1]Data!Q1227</f>
        <v>#NAME?</v>
      </c>
      <c r="S1227" t="e" cm="1">
        <f t="array" ref="S1227">Raw [1]Data!T1227</f>
        <v>#NAME?</v>
      </c>
      <c r="T1227" t="e">
        <f t="shared" si="177"/>
        <v>#NAME?</v>
      </c>
      <c r="U1227" t="e">
        <f t="shared" si="178"/>
        <v>#NAME?</v>
      </c>
      <c r="V1227" t="str">
        <f t="shared" si="179"/>
        <v>Other</v>
      </c>
    </row>
    <row r="1228" spans="1:22">
      <c r="A1228" s="5" t="s">
        <v>12</v>
      </c>
      <c r="B1228" s="2" t="s">
        <v>1645</v>
      </c>
      <c r="C1228">
        <f t="shared" si="171"/>
        <v>2021</v>
      </c>
      <c r="D1228" s="2" t="s">
        <v>14</v>
      </c>
      <c r="E1228" s="3" t="s">
        <v>18</v>
      </c>
      <c r="F1228" t="str">
        <f t="shared" si="172"/>
        <v>73</v>
      </c>
      <c r="G1228" s="2" t="s">
        <v>1646</v>
      </c>
      <c r="H1228" t="str">
        <f t="shared" si="173"/>
        <v xml:space="preserve">STEEL </v>
      </c>
      <c r="I1228" t="str" cm="1">
        <f t="array" ref="I1228">IFERROR(INDEX(_xlfn.TEXTSPLIT(E1228," "),1), "")</f>
        <v>73231000</v>
      </c>
      <c r="J1228" t="s">
        <v>2854</v>
      </c>
      <c r="K1228" t="e" cm="1">
        <f t="array" ref="K1228">IF(ISERROR(SEARCH("QTY:", G1228)), IF(ISERROR(SEARCH("TOTAL ", G1228)), Raw [1]Data!N1228, TRIM(MID(G1228, SEARCH("TOTAL ", G1228)+6, SEARCH(" ", G1228&amp;" ", SEARCH("TOTAL ", G1228)+6) - SEARCH("TOTAL ", G1228) - 6))), TRIM(MID(G1228, SEARCH("QTY:", G1228)+4, SEARCH(" ", G1228, SEARCH("QTY:", G1228)+4) - SEARCH("QTY:", G1228) - 4)))</f>
        <v>#NAME?</v>
      </c>
      <c r="M1228" t="e">
        <f t="shared" si="174"/>
        <v>#NAME?</v>
      </c>
      <c r="N1228">
        <f t="shared" si="175"/>
        <v>0</v>
      </c>
      <c r="O1228" t="str" cm="1">
        <f t="array" ref="O1228">IF(ISERROR(SEARCH("USD ", G1228)), Raw [1]Data!S1228, TRIM(MID(G1228, SEARCH("USD ", G1228)+4, SEARCH(" ", G1228&amp;" ", SEARCH("USD ", G1228)+4) - SEARCH("USD ", G1228) - 4)))</f>
        <v>0.151</v>
      </c>
      <c r="P1228" t="e">
        <f t="shared" si="176"/>
        <v>#NAME?</v>
      </c>
      <c r="Q1228" t="e" cm="1">
        <f t="array" ref="Q1228">Raw [1]Data!P1228</f>
        <v>#NAME?</v>
      </c>
      <c r="R1228" t="e" cm="1">
        <f t="array" ref="R1228">Raw [1]Data!Q1228</f>
        <v>#NAME?</v>
      </c>
      <c r="S1228" t="e" cm="1">
        <f t="array" ref="S1228">Raw [1]Data!T1228</f>
        <v>#NAME?</v>
      </c>
      <c r="T1228" t="e">
        <f t="shared" si="177"/>
        <v>#NAME?</v>
      </c>
      <c r="U1228" t="e">
        <f t="shared" si="178"/>
        <v>#NAME?</v>
      </c>
      <c r="V1228" t="str">
        <f t="shared" si="179"/>
        <v>Other</v>
      </c>
    </row>
    <row r="1229" spans="1:22">
      <c r="A1229" s="5" t="s">
        <v>12</v>
      </c>
      <c r="B1229" s="2" t="s">
        <v>1647</v>
      </c>
      <c r="C1229">
        <f t="shared" si="171"/>
        <v>2021</v>
      </c>
      <c r="D1229" s="2" t="s">
        <v>14</v>
      </c>
      <c r="E1229" s="3" t="s">
        <v>15</v>
      </c>
      <c r="F1229" t="str">
        <f t="shared" si="172"/>
        <v>73</v>
      </c>
      <c r="G1229" s="2" t="s">
        <v>1648</v>
      </c>
      <c r="H1229" t="str">
        <f t="shared" si="173"/>
        <v xml:space="preserve">KWP-1000B </v>
      </c>
      <c r="I1229" t="str" cm="1">
        <f t="array" ref="I1229">IFERROR(INDEX(_xlfn.TEXTSPLIT(E1229," "),1), "")</f>
        <v>73239990</v>
      </c>
      <c r="J1229" t="s">
        <v>2854</v>
      </c>
      <c r="K1229" t="e" cm="1">
        <f t="array" ref="K1229">IF(ISERROR(SEARCH("QTY:", G1229)), IF(ISERROR(SEARCH("TOTAL ", G1229)), Raw [1]Data!N1229, TRIM(MID(G1229, SEARCH("TOTAL ", G1229)+6, SEARCH(" ", G1229&amp;" ", SEARCH("TOTAL ", G1229)+6) - SEARCH("TOTAL ", G1229) - 6))), TRIM(MID(G1229, SEARCH("QTY:", G1229)+4, SEARCH(" ", G1229, SEARCH("QTY:", G1229)+4) - SEARCH("QTY:", G1229) - 4)))</f>
        <v>#NAME?</v>
      </c>
      <c r="M1229" t="e">
        <f t="shared" si="174"/>
        <v>#NAME?</v>
      </c>
      <c r="N1229">
        <f t="shared" si="175"/>
        <v>0</v>
      </c>
      <c r="O1229" t="str" cm="1">
        <f t="array" ref="O1229">IF(ISERROR(SEARCH("USD ", G1229)), Raw [1]Data!S1229, TRIM(MID(G1229, SEARCH("USD ", G1229)+4, SEARCH(" ", G1229&amp;" ", SEARCH("USD ", G1229)+4) - SEARCH("USD ", G1229) - 4)))</f>
        <v>1.42</v>
      </c>
      <c r="P1229" t="e">
        <f t="shared" si="176"/>
        <v>#NAME?</v>
      </c>
      <c r="Q1229" t="e" cm="1">
        <f t="array" ref="Q1229">Raw [1]Data!P1229</f>
        <v>#NAME?</v>
      </c>
      <c r="R1229" t="e" cm="1">
        <f t="array" ref="R1229">Raw [1]Data!Q1229</f>
        <v>#NAME?</v>
      </c>
      <c r="S1229" t="e" cm="1">
        <f t="array" ref="S1229">Raw [1]Data!T1229</f>
        <v>#NAME?</v>
      </c>
      <c r="T1229" t="e">
        <f t="shared" si="177"/>
        <v>#NAME?</v>
      </c>
      <c r="U1229" t="e">
        <f t="shared" si="178"/>
        <v>#NAME?</v>
      </c>
      <c r="V1229" t="str">
        <f t="shared" si="179"/>
        <v>Other</v>
      </c>
    </row>
    <row r="1230" spans="1:22">
      <c r="A1230" s="5" t="s">
        <v>12</v>
      </c>
      <c r="B1230" s="2" t="s">
        <v>1649</v>
      </c>
      <c r="C1230">
        <f t="shared" si="171"/>
        <v>2021</v>
      </c>
      <c r="D1230" s="2" t="s">
        <v>14</v>
      </c>
      <c r="E1230" s="3" t="s">
        <v>15</v>
      </c>
      <c r="F1230" t="str">
        <f t="shared" si="172"/>
        <v>73</v>
      </c>
      <c r="G1230" s="2" t="s">
        <v>1650</v>
      </c>
      <c r="H1230" t="str">
        <f t="shared" si="173"/>
        <v xml:space="preserve">HOUSEHOLD </v>
      </c>
      <c r="I1230" t="str" cm="1">
        <f t="array" ref="I1230">IFERROR(INDEX(_xlfn.TEXTSPLIT(E1230," "),1), "")</f>
        <v>73239990</v>
      </c>
      <c r="J1230" t="s">
        <v>2781</v>
      </c>
      <c r="K1230" t="e" cm="1">
        <f t="array" ref="K1230">IF(ISERROR(SEARCH("QTY:", G1230)), IF(ISERROR(SEARCH("TOTAL ", G1230)), Raw [1]Data!N1230, TRIM(MID(G1230, SEARCH("TOTAL ", G1230)+6, SEARCH(" ", G1230&amp;" ", SEARCH("TOTAL ", G1230)+6) - SEARCH("TOTAL ", G1230) - 6))), TRIM(MID(G1230, SEARCH("QTY:", G1230)+4, SEARCH(" ", G1230, SEARCH("QTY:", G1230)+4) - SEARCH("QTY:", G1230) - 4)))</f>
        <v>#NAME?</v>
      </c>
      <c r="M1230" t="e">
        <f t="shared" si="174"/>
        <v>#NAME?</v>
      </c>
      <c r="N1230">
        <f t="shared" si="175"/>
        <v>0</v>
      </c>
      <c r="O1230" t="str" cm="1">
        <f t="array" ref="O1230">IF(ISERROR(SEARCH("USD ", G1230)), Raw [1]Data!S1230, TRIM(MID(G1230, SEARCH("USD ", G1230)+4, SEARCH(" ", G1230&amp;" ", SEARCH("USD ", G1230)+4) - SEARCH("USD ", G1230) - 4)))</f>
        <v>0.445</v>
      </c>
      <c r="P1230" t="e">
        <f t="shared" si="176"/>
        <v>#NAME?</v>
      </c>
      <c r="Q1230" t="e" cm="1">
        <f t="array" ref="Q1230">Raw [1]Data!P1230</f>
        <v>#NAME?</v>
      </c>
      <c r="R1230" t="e" cm="1">
        <f t="array" ref="R1230">Raw [1]Data!Q1230</f>
        <v>#NAME?</v>
      </c>
      <c r="S1230" t="e" cm="1">
        <f t="array" ref="S1230">Raw [1]Data!T1230</f>
        <v>#NAME?</v>
      </c>
      <c r="T1230" t="e">
        <f t="shared" si="177"/>
        <v>#NAME?</v>
      </c>
      <c r="U1230" t="e">
        <f t="shared" si="178"/>
        <v>#NAME?</v>
      </c>
      <c r="V1230" t="str">
        <f t="shared" si="179"/>
        <v>Other</v>
      </c>
    </row>
    <row r="1231" spans="1:22">
      <c r="A1231" s="5" t="s">
        <v>12</v>
      </c>
      <c r="B1231" s="2" t="s">
        <v>1651</v>
      </c>
      <c r="C1231">
        <f t="shared" si="171"/>
        <v>2021</v>
      </c>
      <c r="D1231" s="2" t="s">
        <v>14</v>
      </c>
      <c r="E1231" s="3" t="s">
        <v>15</v>
      </c>
      <c r="F1231" t="str">
        <f t="shared" si="172"/>
        <v>73</v>
      </c>
      <c r="G1231" s="2" t="s">
        <v>1652</v>
      </c>
      <c r="H1231" t="str">
        <f t="shared" si="173"/>
        <v xml:space="preserve">MILD </v>
      </c>
      <c r="I1231" t="str" cm="1">
        <f t="array" ref="I1231">IFERROR(INDEX(_xlfn.TEXTSPLIT(E1231," "),1), "")</f>
        <v>73239990</v>
      </c>
      <c r="J1231" t="s">
        <v>2835</v>
      </c>
      <c r="K1231" t="e" cm="1">
        <f t="array" ref="K1231">IF(ISERROR(SEARCH("QTY:", G1231)), IF(ISERROR(SEARCH("TOTAL ", G1231)), Raw [1]Data!N1231, TRIM(MID(G1231, SEARCH("TOTAL ", G1231)+6, SEARCH(" ", G1231&amp;" ", SEARCH("TOTAL ", G1231)+6) - SEARCH("TOTAL ", G1231) - 6))), TRIM(MID(G1231, SEARCH("QTY:", G1231)+4, SEARCH(" ", G1231, SEARCH("QTY:", G1231)+4) - SEARCH("QTY:", G1231) - 4)))</f>
        <v>#NAME?</v>
      </c>
      <c r="M1231" t="e">
        <f t="shared" si="174"/>
        <v>#NAME?</v>
      </c>
      <c r="N1231">
        <f t="shared" si="175"/>
        <v>0</v>
      </c>
      <c r="O1231" t="str" cm="1">
        <f t="array" ref="O1231">IF(ISERROR(SEARCH("USD ", G1231)), Raw [1]Data!S1231, TRIM(MID(G1231, SEARCH("USD ", G1231)+4, SEARCH(" ", G1231&amp;" ", SEARCH("USD ", G1231)+4) - SEARCH("USD ", G1231) - 4)))</f>
        <v>13.80</v>
      </c>
      <c r="P1231" t="e">
        <f t="shared" si="176"/>
        <v>#NAME?</v>
      </c>
      <c r="Q1231" t="e" cm="1">
        <f t="array" ref="Q1231">Raw [1]Data!P1231</f>
        <v>#NAME?</v>
      </c>
      <c r="R1231" t="e" cm="1">
        <f t="array" ref="R1231">Raw [1]Data!Q1231</f>
        <v>#NAME?</v>
      </c>
      <c r="S1231" t="e" cm="1">
        <f t="array" ref="S1231">Raw [1]Data!T1231</f>
        <v>#NAME?</v>
      </c>
      <c r="T1231" t="e">
        <f t="shared" si="177"/>
        <v>#NAME?</v>
      </c>
      <c r="U1231" t="e">
        <f t="shared" si="178"/>
        <v>#NAME?</v>
      </c>
      <c r="V1231" t="str">
        <f t="shared" si="179"/>
        <v>Other</v>
      </c>
    </row>
    <row r="1232" spans="1:22">
      <c r="A1232" s="5" t="s">
        <v>12</v>
      </c>
      <c r="B1232" s="2" t="s">
        <v>1651</v>
      </c>
      <c r="C1232">
        <f t="shared" si="171"/>
        <v>2021</v>
      </c>
      <c r="D1232" s="2" t="s">
        <v>14</v>
      </c>
      <c r="E1232" s="3" t="s">
        <v>15</v>
      </c>
      <c r="F1232" t="str">
        <f t="shared" si="172"/>
        <v>73</v>
      </c>
      <c r="G1232" s="2" t="s">
        <v>1653</v>
      </c>
      <c r="H1232" t="str">
        <f t="shared" si="173"/>
        <v xml:space="preserve">MILD </v>
      </c>
      <c r="I1232" t="str" cm="1">
        <f t="array" ref="I1232">IFERROR(INDEX(_xlfn.TEXTSPLIT(E1232," "),1), "")</f>
        <v>73239990</v>
      </c>
      <c r="J1232" t="s">
        <v>2835</v>
      </c>
      <c r="K1232" t="e" cm="1">
        <f t="array" ref="K1232">IF(ISERROR(SEARCH("QTY:", G1232)), IF(ISERROR(SEARCH("TOTAL ", G1232)), Raw [1]Data!N1232, TRIM(MID(G1232, SEARCH("TOTAL ", G1232)+6, SEARCH(" ", G1232&amp;" ", SEARCH("TOTAL ", G1232)+6) - SEARCH("TOTAL ", G1232) - 6))), TRIM(MID(G1232, SEARCH("QTY:", G1232)+4, SEARCH(" ", G1232, SEARCH("QTY:", G1232)+4) - SEARCH("QTY:", G1232) - 4)))</f>
        <v>#NAME?</v>
      </c>
      <c r="M1232" t="e">
        <f t="shared" si="174"/>
        <v>#NAME?</v>
      </c>
      <c r="N1232">
        <f t="shared" si="175"/>
        <v>0</v>
      </c>
      <c r="O1232" t="str" cm="1">
        <f t="array" ref="O1232">IF(ISERROR(SEARCH("USD ", G1232)), Raw [1]Data!S1232, TRIM(MID(G1232, SEARCH("USD ", G1232)+4, SEARCH(" ", G1232&amp;" ", SEARCH("USD ", G1232)+4) - SEARCH("USD ", G1232) - 4)))</f>
        <v>8.85</v>
      </c>
      <c r="P1232" t="e">
        <f t="shared" si="176"/>
        <v>#NAME?</v>
      </c>
      <c r="Q1232" t="e" cm="1">
        <f t="array" ref="Q1232">Raw [1]Data!P1232</f>
        <v>#NAME?</v>
      </c>
      <c r="R1232" t="e" cm="1">
        <f t="array" ref="R1232">Raw [1]Data!Q1232</f>
        <v>#NAME?</v>
      </c>
      <c r="S1232" t="e" cm="1">
        <f t="array" ref="S1232">Raw [1]Data!T1232</f>
        <v>#NAME?</v>
      </c>
      <c r="T1232" t="e">
        <f t="shared" si="177"/>
        <v>#NAME?</v>
      </c>
      <c r="U1232" t="e">
        <f t="shared" si="178"/>
        <v>#NAME?</v>
      </c>
      <c r="V1232" t="str">
        <f t="shared" si="179"/>
        <v>Other</v>
      </c>
    </row>
    <row r="1233" spans="1:22">
      <c r="A1233" s="5" t="s">
        <v>12</v>
      </c>
      <c r="B1233" s="2" t="s">
        <v>1654</v>
      </c>
      <c r="C1233">
        <f t="shared" si="171"/>
        <v>2021</v>
      </c>
      <c r="D1233" s="2" t="s">
        <v>14</v>
      </c>
      <c r="E1233" s="3" t="s">
        <v>15</v>
      </c>
      <c r="F1233" t="str">
        <f t="shared" si="172"/>
        <v>73</v>
      </c>
      <c r="G1233" s="2" t="s">
        <v>1655</v>
      </c>
      <c r="H1233" t="str">
        <f t="shared" si="173"/>
        <v xml:space="preserve">STAINLESS </v>
      </c>
      <c r="I1233" t="str" cm="1">
        <f t="array" ref="I1233">IFERROR(INDEX(_xlfn.TEXTSPLIT(E1233," "),1), "")</f>
        <v>73239990</v>
      </c>
      <c r="J1233" t="s">
        <v>3025</v>
      </c>
      <c r="K1233" t="e" cm="1">
        <f t="array" ref="K1233">IF(ISERROR(SEARCH("QTY:", G1233)), IF(ISERROR(SEARCH("TOTAL ", G1233)), Raw [1]Data!N1233, TRIM(MID(G1233, SEARCH("TOTAL ", G1233)+6, SEARCH(" ", G1233&amp;" ", SEARCH("TOTAL ", G1233)+6) - SEARCH("TOTAL ", G1233) - 6))), TRIM(MID(G1233, SEARCH("QTY:", G1233)+4, SEARCH(" ", G1233, SEARCH("QTY:", G1233)+4) - SEARCH("QTY:", G1233) - 4)))</f>
        <v>#NAME?</v>
      </c>
      <c r="M1233" t="e">
        <f t="shared" si="174"/>
        <v>#NAME?</v>
      </c>
      <c r="N1233">
        <f t="shared" si="175"/>
        <v>0</v>
      </c>
      <c r="O1233" t="str" cm="1">
        <f t="array" ref="O1233">IF(ISERROR(SEARCH("USD ", G1233)), Raw [1]Data!S1233, TRIM(MID(G1233, SEARCH("USD ", G1233)+4, SEARCH(" ", G1233&amp;" ", SEARCH("USD ", G1233)+4) - SEARCH("USD ", G1233) - 4)))</f>
        <v>1.022</v>
      </c>
      <c r="P1233" t="e">
        <f t="shared" si="176"/>
        <v>#NAME?</v>
      </c>
      <c r="Q1233" t="e" cm="1">
        <f t="array" ref="Q1233">Raw [1]Data!P1233</f>
        <v>#NAME?</v>
      </c>
      <c r="R1233" t="e" cm="1">
        <f t="array" ref="R1233">Raw [1]Data!Q1233</f>
        <v>#NAME?</v>
      </c>
      <c r="S1233" t="e" cm="1">
        <f t="array" ref="S1233">Raw [1]Data!T1233</f>
        <v>#NAME?</v>
      </c>
      <c r="T1233" t="e">
        <f t="shared" si="177"/>
        <v>#NAME?</v>
      </c>
      <c r="U1233" t="e">
        <f t="shared" si="178"/>
        <v>#NAME?</v>
      </c>
      <c r="V1233" t="str">
        <f t="shared" si="179"/>
        <v>Other</v>
      </c>
    </row>
    <row r="1234" spans="1:22">
      <c r="A1234" s="5" t="s">
        <v>12</v>
      </c>
      <c r="B1234" s="2" t="s">
        <v>1654</v>
      </c>
      <c r="C1234">
        <f t="shared" si="171"/>
        <v>2021</v>
      </c>
      <c r="D1234" s="2" t="s">
        <v>14</v>
      </c>
      <c r="E1234" s="3" t="s">
        <v>15</v>
      </c>
      <c r="F1234" t="str">
        <f t="shared" si="172"/>
        <v>73</v>
      </c>
      <c r="G1234" s="2" t="s">
        <v>1656</v>
      </c>
      <c r="H1234" t="str">
        <f t="shared" si="173"/>
        <v xml:space="preserve">STAINLESS </v>
      </c>
      <c r="I1234" t="str" cm="1">
        <f t="array" ref="I1234">IFERROR(INDEX(_xlfn.TEXTSPLIT(E1234," "),1), "")</f>
        <v>73239990</v>
      </c>
      <c r="J1234" t="s">
        <v>3026</v>
      </c>
      <c r="K1234" t="e" cm="1">
        <f t="array" ref="K1234">IF(ISERROR(SEARCH("QTY:", G1234)), IF(ISERROR(SEARCH("TOTAL ", G1234)), Raw [1]Data!N1234, TRIM(MID(G1234, SEARCH("TOTAL ", G1234)+6, SEARCH(" ", G1234&amp;" ", SEARCH("TOTAL ", G1234)+6) - SEARCH("TOTAL ", G1234) - 6))), TRIM(MID(G1234, SEARCH("QTY:", G1234)+4, SEARCH(" ", G1234, SEARCH("QTY:", G1234)+4) - SEARCH("QTY:", G1234) - 4)))</f>
        <v>#NAME?</v>
      </c>
      <c r="M1234" t="e">
        <f t="shared" si="174"/>
        <v>#NAME?</v>
      </c>
      <c r="N1234">
        <f t="shared" si="175"/>
        <v>0</v>
      </c>
      <c r="O1234" t="str" cm="1">
        <f t="array" ref="O1234">IF(ISERROR(SEARCH("USD ", G1234)), Raw [1]Data!S1234, TRIM(MID(G1234, SEARCH("USD ", G1234)+4, SEARCH(" ", G1234&amp;" ", SEARCH("USD ", G1234)+4) - SEARCH("USD ", G1234) - 4)))</f>
        <v>1.070</v>
      </c>
      <c r="P1234" t="e">
        <f t="shared" si="176"/>
        <v>#NAME?</v>
      </c>
      <c r="Q1234" t="e" cm="1">
        <f t="array" ref="Q1234">Raw [1]Data!P1234</f>
        <v>#NAME?</v>
      </c>
      <c r="R1234" t="e" cm="1">
        <f t="array" ref="R1234">Raw [1]Data!Q1234</f>
        <v>#NAME?</v>
      </c>
      <c r="S1234" t="e" cm="1">
        <f t="array" ref="S1234">Raw [1]Data!T1234</f>
        <v>#NAME?</v>
      </c>
      <c r="T1234" t="e">
        <f t="shared" si="177"/>
        <v>#NAME?</v>
      </c>
      <c r="U1234" t="e">
        <f t="shared" si="178"/>
        <v>#NAME?</v>
      </c>
      <c r="V1234" t="str">
        <f t="shared" si="179"/>
        <v>Other</v>
      </c>
    </row>
    <row r="1235" spans="1:22">
      <c r="A1235" s="5" t="s">
        <v>12</v>
      </c>
      <c r="B1235" s="2" t="s">
        <v>1654</v>
      </c>
      <c r="C1235">
        <f t="shared" si="171"/>
        <v>2021</v>
      </c>
      <c r="D1235" s="2" t="s">
        <v>14</v>
      </c>
      <c r="E1235" s="3" t="s">
        <v>15</v>
      </c>
      <c r="F1235" t="str">
        <f t="shared" si="172"/>
        <v>73</v>
      </c>
      <c r="G1235" s="2" t="s">
        <v>1657</v>
      </c>
      <c r="H1235" t="str">
        <f t="shared" si="173"/>
        <v xml:space="preserve">SS </v>
      </c>
      <c r="I1235" t="str" cm="1">
        <f t="array" ref="I1235">IFERROR(INDEX(_xlfn.TEXTSPLIT(E1235," "),1), "")</f>
        <v>73239990</v>
      </c>
      <c r="J1235" t="s">
        <v>2779</v>
      </c>
      <c r="K1235" t="str" cm="1">
        <f t="array" ref="K1235">IF(ISERROR(SEARCH("QTY:", G1235)), IF(ISERROR(SEARCH("TOTAL ", G1235)), Raw [1]Data!N1235, TRIM(MID(G1235, SEARCH("TOTAL ", G1235)+6, SEARCH(" ", G1235&amp;" ", SEARCH("TOTAL ", G1235)+6) - SEARCH("TOTAL ", G1235) - 6))), TRIM(MID(G1235, SEARCH("QTY:", G1235)+4, SEARCH(" ", G1235, SEARCH("QTY:", G1235)+4) - SEARCH("QTY:", G1235) - 4)))</f>
        <v/>
      </c>
      <c r="M1235" t="str">
        <f t="shared" si="174"/>
        <v/>
      </c>
      <c r="N1235">
        <f t="shared" si="175"/>
        <v>0</v>
      </c>
      <c r="O1235" t="str" cm="1">
        <f t="array" ref="O1235">IF(ISERROR(SEARCH("USD ", G1235)), Raw [1]Data!S1235, TRIM(MID(G1235, SEARCH("USD ", G1235)+4, SEARCH(" ", G1235&amp;" ", SEARCH("USD ", G1235)+4) - SEARCH("USD ", G1235) - 4)))</f>
        <v>1.42</v>
      </c>
      <c r="P1235" t="e">
        <f t="shared" si="176"/>
        <v>#VALUE!</v>
      </c>
      <c r="Q1235" t="e" cm="1">
        <f t="array" ref="Q1235">Raw [1]Data!P1235</f>
        <v>#NAME?</v>
      </c>
      <c r="R1235" t="e" cm="1">
        <f t="array" ref="R1235">Raw [1]Data!Q1235</f>
        <v>#NAME?</v>
      </c>
      <c r="S1235" t="e" cm="1">
        <f t="array" ref="S1235">Raw [1]Data!T1235</f>
        <v>#NAME?</v>
      </c>
      <c r="T1235" t="e">
        <f t="shared" si="177"/>
        <v>#NAME?</v>
      </c>
      <c r="U1235" t="e">
        <f t="shared" si="178"/>
        <v>#NAME?</v>
      </c>
      <c r="V1235" t="str">
        <f t="shared" si="179"/>
        <v>Other</v>
      </c>
    </row>
    <row r="1236" spans="1:22">
      <c r="A1236" s="5" t="s">
        <v>12</v>
      </c>
      <c r="B1236" s="2" t="s">
        <v>1654</v>
      </c>
      <c r="C1236">
        <f t="shared" si="171"/>
        <v>2021</v>
      </c>
      <c r="D1236" s="2" t="s">
        <v>14</v>
      </c>
      <c r="E1236" s="3" t="s">
        <v>15</v>
      </c>
      <c r="F1236" t="str">
        <f t="shared" si="172"/>
        <v>73</v>
      </c>
      <c r="G1236" s="2" t="s">
        <v>1658</v>
      </c>
      <c r="H1236" t="str">
        <f t="shared" si="173"/>
        <v xml:space="preserve">STEEL </v>
      </c>
      <c r="I1236" t="str" cm="1">
        <f t="array" ref="I1236">IFERROR(INDEX(_xlfn.TEXTSPLIT(E1236," "),1), "")</f>
        <v>73239990</v>
      </c>
      <c r="J1236" t="s">
        <v>2781</v>
      </c>
      <c r="K1236" t="e" cm="1">
        <f t="array" ref="K1236">IF(ISERROR(SEARCH("QTY:", G1236)), IF(ISERROR(SEARCH("TOTAL ", G1236)), Raw [1]Data!N1236, TRIM(MID(G1236, SEARCH("TOTAL ", G1236)+6, SEARCH(" ", G1236&amp;" ", SEARCH("TOTAL ", G1236)+6) - SEARCH("TOTAL ", G1236) - 6))), TRIM(MID(G1236, SEARCH("QTY:", G1236)+4, SEARCH(" ", G1236, SEARCH("QTY:", G1236)+4) - SEARCH("QTY:", G1236) - 4)))</f>
        <v>#NAME?</v>
      </c>
      <c r="M1236" t="e">
        <f t="shared" si="174"/>
        <v>#NAME?</v>
      </c>
      <c r="N1236">
        <f t="shared" si="175"/>
        <v>0</v>
      </c>
      <c r="O1236" t="str" cm="1">
        <f t="array" ref="O1236">IF(ISERROR(SEARCH("USD ", G1236)), Raw [1]Data!S1236, TRIM(MID(G1236, SEARCH("USD ", G1236)+4, SEARCH(" ", G1236&amp;" ", SEARCH("USD ", G1236)+4) - SEARCH("USD ", G1236) - 4)))</f>
        <v>0.4976</v>
      </c>
      <c r="P1236" t="e">
        <f t="shared" si="176"/>
        <v>#NAME?</v>
      </c>
      <c r="Q1236" t="e" cm="1">
        <f t="array" ref="Q1236">Raw [1]Data!P1236</f>
        <v>#NAME?</v>
      </c>
      <c r="R1236" t="e" cm="1">
        <f t="array" ref="R1236">Raw [1]Data!Q1236</f>
        <v>#NAME?</v>
      </c>
      <c r="S1236" t="e" cm="1">
        <f t="array" ref="S1236">Raw [1]Data!T1236</f>
        <v>#NAME?</v>
      </c>
      <c r="T1236" t="e">
        <f t="shared" si="177"/>
        <v>#NAME?</v>
      </c>
      <c r="U1236" t="e">
        <f t="shared" si="178"/>
        <v>#NAME?</v>
      </c>
      <c r="V1236" t="str">
        <f t="shared" si="179"/>
        <v>Other</v>
      </c>
    </row>
    <row r="1237" spans="1:22">
      <c r="A1237" s="5" t="s">
        <v>12</v>
      </c>
      <c r="B1237" s="2" t="s">
        <v>1654</v>
      </c>
      <c r="C1237">
        <f t="shared" si="171"/>
        <v>2021</v>
      </c>
      <c r="D1237" s="2" t="s">
        <v>14</v>
      </c>
      <c r="E1237" s="3" t="s">
        <v>15</v>
      </c>
      <c r="F1237" t="str">
        <f t="shared" si="172"/>
        <v>73</v>
      </c>
      <c r="G1237" s="2" t="s">
        <v>1659</v>
      </c>
      <c r="H1237" t="str">
        <f t="shared" si="173"/>
        <v xml:space="preserve">SS </v>
      </c>
      <c r="I1237" t="str" cm="1">
        <f t="array" ref="I1237">IFERROR(INDEX(_xlfn.TEXTSPLIT(E1237," "),1), "")</f>
        <v>73239990</v>
      </c>
      <c r="J1237" t="s">
        <v>2779</v>
      </c>
      <c r="K1237" t="str" cm="1">
        <f t="array" ref="K1237">IF(ISERROR(SEARCH("QTY:", G1237)), IF(ISERROR(SEARCH("TOTAL ", G1237)), Raw [1]Data!N1237, TRIM(MID(G1237, SEARCH("TOTAL ", G1237)+6, SEARCH(" ", G1237&amp;" ", SEARCH("TOTAL ", G1237)+6) - SEARCH("TOTAL ", G1237) - 6))), TRIM(MID(G1237, SEARCH("QTY:", G1237)+4, SEARCH(" ", G1237, SEARCH("QTY:", G1237)+4) - SEARCH("QTY:", G1237) - 4)))</f>
        <v/>
      </c>
      <c r="M1237" t="str">
        <f t="shared" si="174"/>
        <v/>
      </c>
      <c r="N1237">
        <f t="shared" si="175"/>
        <v>0</v>
      </c>
      <c r="O1237" t="str" cm="1">
        <f t="array" ref="O1237">IF(ISERROR(SEARCH("USD ", G1237)), Raw [1]Data!S1237, TRIM(MID(G1237, SEARCH("USD ", G1237)+4, SEARCH(" ", G1237&amp;" ", SEARCH("USD ", G1237)+4) - SEARCH("USD ", G1237) - 4)))</f>
        <v>1.20</v>
      </c>
      <c r="P1237" t="e">
        <f t="shared" si="176"/>
        <v>#VALUE!</v>
      </c>
      <c r="Q1237" t="e" cm="1">
        <f t="array" ref="Q1237">Raw [1]Data!P1237</f>
        <v>#NAME?</v>
      </c>
      <c r="R1237" t="e" cm="1">
        <f t="array" ref="R1237">Raw [1]Data!Q1237</f>
        <v>#NAME?</v>
      </c>
      <c r="S1237" t="e" cm="1">
        <f t="array" ref="S1237">Raw [1]Data!T1237</f>
        <v>#NAME?</v>
      </c>
      <c r="T1237" t="e">
        <f t="shared" si="177"/>
        <v>#NAME?</v>
      </c>
      <c r="U1237" t="e">
        <f t="shared" si="178"/>
        <v>#NAME?</v>
      </c>
      <c r="V1237" t="str">
        <f t="shared" si="179"/>
        <v>Other</v>
      </c>
    </row>
    <row r="1238" spans="1:22">
      <c r="A1238" s="5" t="s">
        <v>12</v>
      </c>
      <c r="B1238" s="2" t="s">
        <v>1660</v>
      </c>
      <c r="C1238">
        <f t="shared" si="171"/>
        <v>2021</v>
      </c>
      <c r="D1238" s="2" t="s">
        <v>14</v>
      </c>
      <c r="E1238" s="3" t="s">
        <v>15</v>
      </c>
      <c r="F1238" t="str">
        <f t="shared" si="172"/>
        <v>73</v>
      </c>
      <c r="G1238" s="2" t="s">
        <v>1661</v>
      </c>
      <c r="H1238" t="str">
        <f t="shared" si="173"/>
        <v xml:space="preserve">STEEL </v>
      </c>
      <c r="I1238" t="str" cm="1">
        <f t="array" ref="I1238">IFERROR(INDEX(_xlfn.TEXTSPLIT(E1238," "),1), "")</f>
        <v>73239990</v>
      </c>
      <c r="J1238" t="s">
        <v>2835</v>
      </c>
      <c r="K1238" t="e" cm="1">
        <f t="array" ref="K1238">IF(ISERROR(SEARCH("QTY:", G1238)), IF(ISERROR(SEARCH("TOTAL ", G1238)), Raw [1]Data!N1238, TRIM(MID(G1238, SEARCH("TOTAL ", G1238)+6, SEARCH(" ", G1238&amp;" ", SEARCH("TOTAL ", G1238)+6) - SEARCH("TOTAL ", G1238) - 6))), TRIM(MID(G1238, SEARCH("QTY:", G1238)+4, SEARCH(" ", G1238, SEARCH("QTY:", G1238)+4) - SEARCH("QTY:", G1238) - 4)))</f>
        <v>#NAME?</v>
      </c>
      <c r="M1238" t="e">
        <f t="shared" si="174"/>
        <v>#NAME?</v>
      </c>
      <c r="N1238">
        <f t="shared" si="175"/>
        <v>0</v>
      </c>
      <c r="O1238" t="str" cm="1">
        <f t="array" ref="O1238">IF(ISERROR(SEARCH("USD ", G1238)), Raw [1]Data!S1238, TRIM(MID(G1238, SEARCH("USD ", G1238)+4, SEARCH(" ", G1238&amp;" ", SEARCH("USD ", G1238)+4) - SEARCH("USD ", G1238) - 4)))</f>
        <v>0.5524</v>
      </c>
      <c r="P1238" t="e">
        <f t="shared" si="176"/>
        <v>#NAME?</v>
      </c>
      <c r="Q1238" t="e" cm="1">
        <f t="array" ref="Q1238">Raw [1]Data!P1238</f>
        <v>#NAME?</v>
      </c>
      <c r="R1238" t="e" cm="1">
        <f t="array" ref="R1238">Raw [1]Data!Q1238</f>
        <v>#NAME?</v>
      </c>
      <c r="S1238" t="e" cm="1">
        <f t="array" ref="S1238">Raw [1]Data!T1238</f>
        <v>#NAME?</v>
      </c>
      <c r="T1238" t="e">
        <f t="shared" si="177"/>
        <v>#NAME?</v>
      </c>
      <c r="U1238" t="e">
        <f t="shared" si="178"/>
        <v>#NAME?</v>
      </c>
      <c r="V1238" t="str">
        <f t="shared" si="179"/>
        <v>Other</v>
      </c>
    </row>
    <row r="1239" spans="1:22">
      <c r="A1239" s="5" t="s">
        <v>12</v>
      </c>
      <c r="B1239" s="2" t="s">
        <v>1660</v>
      </c>
      <c r="C1239">
        <f t="shared" si="171"/>
        <v>2021</v>
      </c>
      <c r="D1239" s="2" t="s">
        <v>14</v>
      </c>
      <c r="E1239" s="3" t="s">
        <v>15</v>
      </c>
      <c r="F1239" t="str">
        <f t="shared" si="172"/>
        <v>73</v>
      </c>
      <c r="G1239" s="2" t="s">
        <v>1662</v>
      </c>
      <c r="H1239" t="str">
        <f t="shared" si="173"/>
        <v xml:space="preserve">STEEL </v>
      </c>
      <c r="I1239" t="str" cm="1">
        <f t="array" ref="I1239">IFERROR(INDEX(_xlfn.TEXTSPLIT(E1239," "),1), "")</f>
        <v>73239990</v>
      </c>
      <c r="J1239" t="s">
        <v>3027</v>
      </c>
      <c r="K1239" t="e" cm="1">
        <f t="array" ref="K1239">IF(ISERROR(SEARCH("QTY:", G1239)), IF(ISERROR(SEARCH("TOTAL ", G1239)), Raw [1]Data!N1239, TRIM(MID(G1239, SEARCH("TOTAL ", G1239)+6, SEARCH(" ", G1239&amp;" ", SEARCH("TOTAL ", G1239)+6) - SEARCH("TOTAL ", G1239) - 6))), TRIM(MID(G1239, SEARCH("QTY:", G1239)+4, SEARCH(" ", G1239, SEARCH("QTY:", G1239)+4) - SEARCH("QTY:", G1239) - 4)))</f>
        <v>#NAME?</v>
      </c>
      <c r="M1239" t="e">
        <f t="shared" si="174"/>
        <v>#NAME?</v>
      </c>
      <c r="N1239">
        <f t="shared" si="175"/>
        <v>0</v>
      </c>
      <c r="O1239" t="str" cm="1">
        <f t="array" ref="O1239">IF(ISERROR(SEARCH("USD ", G1239)), Raw [1]Data!S1239, TRIM(MID(G1239, SEARCH("USD ", G1239)+4, SEARCH(" ", G1239&amp;" ", SEARCH("USD ", G1239)+4) - SEARCH("USD ", G1239) - 4)))</f>
        <v>0.3204</v>
      </c>
      <c r="P1239" t="e">
        <f t="shared" si="176"/>
        <v>#NAME?</v>
      </c>
      <c r="Q1239" t="e" cm="1">
        <f t="array" ref="Q1239">Raw [1]Data!P1239</f>
        <v>#NAME?</v>
      </c>
      <c r="R1239" t="e" cm="1">
        <f t="array" ref="R1239">Raw [1]Data!Q1239</f>
        <v>#NAME?</v>
      </c>
      <c r="S1239" t="e" cm="1">
        <f t="array" ref="S1239">Raw [1]Data!T1239</f>
        <v>#NAME?</v>
      </c>
      <c r="T1239" t="e">
        <f t="shared" si="177"/>
        <v>#NAME?</v>
      </c>
      <c r="U1239" t="e">
        <f t="shared" si="178"/>
        <v>#NAME?</v>
      </c>
      <c r="V1239" t="str">
        <f t="shared" si="179"/>
        <v>Other</v>
      </c>
    </row>
    <row r="1240" spans="1:22">
      <c r="A1240" s="5" t="s">
        <v>12</v>
      </c>
      <c r="B1240" s="2" t="s">
        <v>1660</v>
      </c>
      <c r="C1240">
        <f t="shared" si="171"/>
        <v>2021</v>
      </c>
      <c r="D1240" s="2" t="s">
        <v>14</v>
      </c>
      <c r="E1240" s="3" t="s">
        <v>15</v>
      </c>
      <c r="F1240" t="str">
        <f t="shared" si="172"/>
        <v>73</v>
      </c>
      <c r="G1240" s="2" t="s">
        <v>1663</v>
      </c>
      <c r="H1240" t="str">
        <f t="shared" si="173"/>
        <v xml:space="preserve">STEEL </v>
      </c>
      <c r="I1240" t="str" cm="1">
        <f t="array" ref="I1240">IFERROR(INDEX(_xlfn.TEXTSPLIT(E1240," "),1), "")</f>
        <v>73239990</v>
      </c>
      <c r="J1240" t="s">
        <v>3028</v>
      </c>
      <c r="K1240" t="e" cm="1">
        <f t="array" ref="K1240">IF(ISERROR(SEARCH("QTY:", G1240)), IF(ISERROR(SEARCH("TOTAL ", G1240)), Raw [1]Data!N1240, TRIM(MID(G1240, SEARCH("TOTAL ", G1240)+6, SEARCH(" ", G1240&amp;" ", SEARCH("TOTAL ", G1240)+6) - SEARCH("TOTAL ", G1240) - 6))), TRIM(MID(G1240, SEARCH("QTY:", G1240)+4, SEARCH(" ", G1240, SEARCH("QTY:", G1240)+4) - SEARCH("QTY:", G1240) - 4)))</f>
        <v>#NAME?</v>
      </c>
      <c r="M1240" t="e">
        <f t="shared" si="174"/>
        <v>#NAME?</v>
      </c>
      <c r="N1240">
        <f t="shared" si="175"/>
        <v>0</v>
      </c>
      <c r="O1240" t="str" cm="1">
        <f t="array" ref="O1240">IF(ISERROR(SEARCH("USD ", G1240)), Raw [1]Data!S1240, TRIM(MID(G1240, SEARCH("USD ", G1240)+4, SEARCH(" ", G1240&amp;" ", SEARCH("USD ", G1240)+4) - SEARCH("USD ", G1240) - 4)))</f>
        <v>0.4514</v>
      </c>
      <c r="P1240" t="e">
        <f t="shared" si="176"/>
        <v>#NAME?</v>
      </c>
      <c r="Q1240" t="e" cm="1">
        <f t="array" ref="Q1240">Raw [1]Data!P1240</f>
        <v>#NAME?</v>
      </c>
      <c r="R1240" t="e" cm="1">
        <f t="array" ref="R1240">Raw [1]Data!Q1240</f>
        <v>#NAME?</v>
      </c>
      <c r="S1240" t="e" cm="1">
        <f t="array" ref="S1240">Raw [1]Data!T1240</f>
        <v>#NAME?</v>
      </c>
      <c r="T1240" t="e">
        <f t="shared" si="177"/>
        <v>#NAME?</v>
      </c>
      <c r="U1240" t="e">
        <f t="shared" si="178"/>
        <v>#NAME?</v>
      </c>
      <c r="V1240" t="str">
        <f t="shared" si="179"/>
        <v>Other</v>
      </c>
    </row>
    <row r="1241" spans="1:22">
      <c r="A1241" s="5" t="s">
        <v>12</v>
      </c>
      <c r="B1241" s="2" t="s">
        <v>1660</v>
      </c>
      <c r="C1241">
        <f t="shared" si="171"/>
        <v>2021</v>
      </c>
      <c r="D1241" s="2" t="s">
        <v>14</v>
      </c>
      <c r="E1241" s="3" t="s">
        <v>15</v>
      </c>
      <c r="F1241" t="str">
        <f t="shared" si="172"/>
        <v>73</v>
      </c>
      <c r="G1241" s="2" t="s">
        <v>1664</v>
      </c>
      <c r="H1241" t="str">
        <f t="shared" si="173"/>
        <v xml:space="preserve">STEEL </v>
      </c>
      <c r="I1241" t="str" cm="1">
        <f t="array" ref="I1241">IFERROR(INDEX(_xlfn.TEXTSPLIT(E1241," "),1), "")</f>
        <v>73239990</v>
      </c>
      <c r="J1241" t="s">
        <v>2835</v>
      </c>
      <c r="K1241" t="str" cm="1">
        <f t="array" ref="K1241">IF(ISERROR(SEARCH("QTY:", G1241)), IF(ISERROR(SEARCH("TOTAL ", G1241)), Raw [1]Data!N1241, TRIM(MID(G1241, SEARCH("TOTAL ", G1241)+6, SEARCH(" ", G1241&amp;" ", SEARCH("TOTAL ", G1241)+6) - SEARCH("TOTAL ", G1241) - 6))), TRIM(MID(G1241, SEARCH("QTY:", G1241)+4, SEARCH(" ", G1241, SEARCH("QTY:", G1241)+4) - SEARCH("QTY:", G1241) - 4)))</f>
        <v>25440</v>
      </c>
      <c r="M1241" t="str">
        <f t="shared" si="174"/>
        <v>25440</v>
      </c>
      <c r="N1241">
        <f t="shared" si="175"/>
        <v>0</v>
      </c>
      <c r="O1241" t="str" cm="1">
        <f t="array" ref="O1241">IF(ISERROR(SEARCH("USD ", G1241)), Raw [1]Data!S1241, TRIM(MID(G1241, SEARCH("USD ", G1241)+4, SEARCH(" ", G1241&amp;" ", SEARCH("USD ", G1241)+4) - SEARCH("USD ", G1241) - 4)))</f>
        <v>1.16</v>
      </c>
      <c r="P1241">
        <f t="shared" si="176"/>
        <v>29510.399999999998</v>
      </c>
      <c r="Q1241" t="e" cm="1">
        <f t="array" ref="Q1241">Raw [1]Data!P1241</f>
        <v>#NAME?</v>
      </c>
      <c r="R1241" t="e" cm="1">
        <f t="array" ref="R1241">Raw [1]Data!Q1241</f>
        <v>#NAME?</v>
      </c>
      <c r="S1241" t="e" cm="1">
        <f t="array" ref="S1241">Raw [1]Data!T1241</f>
        <v>#NAME?</v>
      </c>
      <c r="T1241" t="e">
        <f t="shared" si="177"/>
        <v>#NAME?</v>
      </c>
      <c r="U1241" t="e">
        <f t="shared" si="178"/>
        <v>#NAME?</v>
      </c>
      <c r="V1241" t="str">
        <f t="shared" si="179"/>
        <v>Other</v>
      </c>
    </row>
    <row r="1242" spans="1:22">
      <c r="A1242" s="5" t="s">
        <v>12</v>
      </c>
      <c r="B1242" s="2" t="s">
        <v>1660</v>
      </c>
      <c r="C1242">
        <f t="shared" si="171"/>
        <v>2021</v>
      </c>
      <c r="D1242" s="2" t="s">
        <v>14</v>
      </c>
      <c r="E1242" s="3" t="s">
        <v>15</v>
      </c>
      <c r="F1242" t="str">
        <f t="shared" si="172"/>
        <v>73</v>
      </c>
      <c r="G1242" s="2" t="s">
        <v>1665</v>
      </c>
      <c r="H1242" t="str">
        <f t="shared" si="173"/>
        <v xml:space="preserve">STEEL </v>
      </c>
      <c r="I1242" t="str" cm="1">
        <f t="array" ref="I1242">IFERROR(INDEX(_xlfn.TEXTSPLIT(E1242," "),1), "")</f>
        <v>73239990</v>
      </c>
      <c r="J1242" t="s">
        <v>2835</v>
      </c>
      <c r="K1242" t="e" cm="1">
        <f t="array" ref="K1242">IF(ISERROR(SEARCH("QTY:", G1242)), IF(ISERROR(SEARCH("TOTAL ", G1242)), Raw [1]Data!N1242, TRIM(MID(G1242, SEARCH("TOTAL ", G1242)+6, SEARCH(" ", G1242&amp;" ", SEARCH("TOTAL ", G1242)+6) - SEARCH("TOTAL ", G1242) - 6))), TRIM(MID(G1242, SEARCH("QTY:", G1242)+4, SEARCH(" ", G1242, SEARCH("QTY:", G1242)+4) - SEARCH("QTY:", G1242) - 4)))</f>
        <v>#NAME?</v>
      </c>
      <c r="M1242" t="e">
        <f t="shared" si="174"/>
        <v>#NAME?</v>
      </c>
      <c r="N1242">
        <f t="shared" si="175"/>
        <v>0</v>
      </c>
      <c r="O1242" t="str" cm="1">
        <f t="array" ref="O1242">IF(ISERROR(SEARCH("USD ", G1242)), Raw [1]Data!S1242, TRIM(MID(G1242, SEARCH("USD ", G1242)+4, SEARCH(" ", G1242&amp;" ", SEARCH("USD ", G1242)+4) - SEARCH("USD ", G1242) - 4)))</f>
        <v>0.4499</v>
      </c>
      <c r="P1242" t="e">
        <f t="shared" si="176"/>
        <v>#NAME?</v>
      </c>
      <c r="Q1242" t="e" cm="1">
        <f t="array" ref="Q1242">Raw [1]Data!P1242</f>
        <v>#NAME?</v>
      </c>
      <c r="R1242" t="e" cm="1">
        <f t="array" ref="R1242">Raw [1]Data!Q1242</f>
        <v>#NAME?</v>
      </c>
      <c r="S1242" t="e" cm="1">
        <f t="array" ref="S1242">Raw [1]Data!T1242</f>
        <v>#NAME?</v>
      </c>
      <c r="T1242" t="e">
        <f t="shared" si="177"/>
        <v>#NAME?</v>
      </c>
      <c r="U1242" t="e">
        <f t="shared" si="178"/>
        <v>#NAME?</v>
      </c>
      <c r="V1242" t="str">
        <f t="shared" si="179"/>
        <v>Other</v>
      </c>
    </row>
    <row r="1243" spans="1:22">
      <c r="A1243" s="5" t="s">
        <v>12</v>
      </c>
      <c r="B1243" s="2" t="s">
        <v>1660</v>
      </c>
      <c r="C1243">
        <f t="shared" si="171"/>
        <v>2021</v>
      </c>
      <c r="D1243" s="2" t="s">
        <v>14</v>
      </c>
      <c r="E1243" s="3" t="s">
        <v>15</v>
      </c>
      <c r="F1243" t="str">
        <f t="shared" si="172"/>
        <v>73</v>
      </c>
      <c r="G1243" s="2" t="s">
        <v>1666</v>
      </c>
      <c r="H1243" t="str">
        <f t="shared" si="173"/>
        <v xml:space="preserve">STEEL </v>
      </c>
      <c r="I1243" t="str" cm="1">
        <f t="array" ref="I1243">IFERROR(INDEX(_xlfn.TEXTSPLIT(E1243," "),1), "")</f>
        <v>73239990</v>
      </c>
      <c r="J1243" t="s">
        <v>2835</v>
      </c>
      <c r="K1243" t="e" cm="1">
        <f t="array" ref="K1243">IF(ISERROR(SEARCH("QTY:", G1243)), IF(ISERROR(SEARCH("TOTAL ", G1243)), Raw [1]Data!N1243, TRIM(MID(G1243, SEARCH("TOTAL ", G1243)+6, SEARCH(" ", G1243&amp;" ", SEARCH("TOTAL ", G1243)+6) - SEARCH("TOTAL ", G1243) - 6))), TRIM(MID(G1243, SEARCH("QTY:", G1243)+4, SEARCH(" ", G1243, SEARCH("QTY:", G1243)+4) - SEARCH("QTY:", G1243) - 4)))</f>
        <v>#NAME?</v>
      </c>
      <c r="M1243" t="e">
        <f t="shared" si="174"/>
        <v>#NAME?</v>
      </c>
      <c r="N1243">
        <f t="shared" si="175"/>
        <v>0</v>
      </c>
      <c r="O1243" t="str" cm="1">
        <f t="array" ref="O1243">IF(ISERROR(SEARCH("USD ", G1243)), Raw [1]Data!S1243, TRIM(MID(G1243, SEARCH("USD ", G1243)+4, SEARCH(" ", G1243&amp;" ", SEARCH("USD ", G1243)+4) - SEARCH("USD ", G1243) - 4)))</f>
        <v>0.5524</v>
      </c>
      <c r="P1243" t="e">
        <f t="shared" si="176"/>
        <v>#NAME?</v>
      </c>
      <c r="Q1243" t="e" cm="1">
        <f t="array" ref="Q1243">Raw [1]Data!P1243</f>
        <v>#NAME?</v>
      </c>
      <c r="R1243" t="e" cm="1">
        <f t="array" ref="R1243">Raw [1]Data!Q1243</f>
        <v>#NAME?</v>
      </c>
      <c r="S1243" t="e" cm="1">
        <f t="array" ref="S1243">Raw [1]Data!T1243</f>
        <v>#NAME?</v>
      </c>
      <c r="T1243" t="e">
        <f t="shared" si="177"/>
        <v>#NAME?</v>
      </c>
      <c r="U1243" t="e">
        <f t="shared" si="178"/>
        <v>#NAME?</v>
      </c>
      <c r="V1243" t="str">
        <f t="shared" si="179"/>
        <v>Other</v>
      </c>
    </row>
    <row r="1244" spans="1:22">
      <c r="A1244" s="5" t="s">
        <v>12</v>
      </c>
      <c r="B1244" s="2" t="s">
        <v>1667</v>
      </c>
      <c r="C1244">
        <f t="shared" si="171"/>
        <v>2021</v>
      </c>
      <c r="D1244" s="2" t="s">
        <v>14</v>
      </c>
      <c r="E1244" s="3" t="s">
        <v>15</v>
      </c>
      <c r="F1244" t="str">
        <f t="shared" si="172"/>
        <v>73</v>
      </c>
      <c r="G1244" s="2" t="s">
        <v>1668</v>
      </c>
      <c r="H1244" t="str">
        <f t="shared" si="173"/>
        <v xml:space="preserve">STAINLESS </v>
      </c>
      <c r="I1244" t="str" cm="1">
        <f t="array" ref="I1244">IFERROR(INDEX(_xlfn.TEXTSPLIT(E1244," "),1), "")</f>
        <v>73239990</v>
      </c>
      <c r="J1244" t="s">
        <v>3029</v>
      </c>
      <c r="K1244" t="e" cm="1">
        <f t="array" ref="K1244">IF(ISERROR(SEARCH("QTY:", G1244)), IF(ISERROR(SEARCH("TOTAL ", G1244)), Raw [1]Data!N1244, TRIM(MID(G1244, SEARCH("TOTAL ", G1244)+6, SEARCH(" ", G1244&amp;" ", SEARCH("TOTAL ", G1244)+6) - SEARCH("TOTAL ", G1244) - 6))), TRIM(MID(G1244, SEARCH("QTY:", G1244)+4, SEARCH(" ", G1244, SEARCH("QTY:", G1244)+4) - SEARCH("QTY:", G1244) - 4)))</f>
        <v>#NAME?</v>
      </c>
      <c r="M1244" t="e">
        <f t="shared" si="174"/>
        <v>#NAME?</v>
      </c>
      <c r="N1244">
        <f t="shared" si="175"/>
        <v>0</v>
      </c>
      <c r="O1244" t="str" cm="1">
        <f t="array" ref="O1244">IF(ISERROR(SEARCH("USD ", G1244)), Raw [1]Data!S1244, TRIM(MID(G1244, SEARCH("USD ", G1244)+4, SEARCH(" ", G1244&amp;" ", SEARCH("USD ", G1244)+4) - SEARCH("USD ", G1244) - 4)))</f>
        <v>1.070</v>
      </c>
      <c r="P1244" t="e">
        <f t="shared" si="176"/>
        <v>#NAME?</v>
      </c>
      <c r="Q1244" t="e" cm="1">
        <f t="array" ref="Q1244">Raw [1]Data!P1244</f>
        <v>#NAME?</v>
      </c>
      <c r="R1244" t="e" cm="1">
        <f t="array" ref="R1244">Raw [1]Data!Q1244</f>
        <v>#NAME?</v>
      </c>
      <c r="S1244" t="e" cm="1">
        <f t="array" ref="S1244">Raw [1]Data!T1244</f>
        <v>#NAME?</v>
      </c>
      <c r="T1244" t="e">
        <f t="shared" si="177"/>
        <v>#NAME?</v>
      </c>
      <c r="U1244" t="e">
        <f t="shared" si="178"/>
        <v>#NAME?</v>
      </c>
      <c r="V1244" t="str">
        <f t="shared" si="179"/>
        <v>Other</v>
      </c>
    </row>
    <row r="1245" spans="1:22">
      <c r="A1245" s="5" t="s">
        <v>12</v>
      </c>
      <c r="B1245" s="2" t="s">
        <v>1667</v>
      </c>
      <c r="C1245">
        <f t="shared" si="171"/>
        <v>2021</v>
      </c>
      <c r="D1245" s="2" t="s">
        <v>14</v>
      </c>
      <c r="E1245" s="3" t="s">
        <v>15</v>
      </c>
      <c r="F1245" t="str">
        <f t="shared" si="172"/>
        <v>73</v>
      </c>
      <c r="G1245" s="2" t="s">
        <v>1669</v>
      </c>
      <c r="H1245" t="str">
        <f t="shared" si="173"/>
        <v xml:space="preserve">STAINLESS </v>
      </c>
      <c r="I1245" t="str" cm="1">
        <f t="array" ref="I1245">IFERROR(INDEX(_xlfn.TEXTSPLIT(E1245," "),1), "")</f>
        <v>73239990</v>
      </c>
      <c r="J1245" t="s">
        <v>3030</v>
      </c>
      <c r="K1245" t="e" cm="1">
        <f t="array" ref="K1245">IF(ISERROR(SEARCH("QTY:", G1245)), IF(ISERROR(SEARCH("TOTAL ", G1245)), Raw [1]Data!N1245, TRIM(MID(G1245, SEARCH("TOTAL ", G1245)+6, SEARCH(" ", G1245&amp;" ", SEARCH("TOTAL ", G1245)+6) - SEARCH("TOTAL ", G1245) - 6))), TRIM(MID(G1245, SEARCH("QTY:", G1245)+4, SEARCH(" ", G1245, SEARCH("QTY:", G1245)+4) - SEARCH("QTY:", G1245) - 4)))</f>
        <v>#NAME?</v>
      </c>
      <c r="M1245" t="e">
        <f t="shared" si="174"/>
        <v>#NAME?</v>
      </c>
      <c r="N1245">
        <f t="shared" si="175"/>
        <v>0</v>
      </c>
      <c r="O1245" t="str" cm="1">
        <f t="array" ref="O1245">IF(ISERROR(SEARCH("USD ", G1245)), Raw [1]Data!S1245, TRIM(MID(G1245, SEARCH("USD ", G1245)+4, SEARCH(" ", G1245&amp;" ", SEARCH("USD ", G1245)+4) - SEARCH("USD ", G1245) - 4)))</f>
        <v>1.022</v>
      </c>
      <c r="P1245" t="e">
        <f t="shared" si="176"/>
        <v>#NAME?</v>
      </c>
      <c r="Q1245" t="e" cm="1">
        <f t="array" ref="Q1245">Raw [1]Data!P1245</f>
        <v>#NAME?</v>
      </c>
      <c r="R1245" t="e" cm="1">
        <f t="array" ref="R1245">Raw [1]Data!Q1245</f>
        <v>#NAME?</v>
      </c>
      <c r="S1245" t="e" cm="1">
        <f t="array" ref="S1245">Raw [1]Data!T1245</f>
        <v>#NAME?</v>
      </c>
      <c r="T1245" t="e">
        <f t="shared" si="177"/>
        <v>#NAME?</v>
      </c>
      <c r="U1245" t="e">
        <f t="shared" si="178"/>
        <v>#NAME?</v>
      </c>
      <c r="V1245" t="str">
        <f t="shared" si="179"/>
        <v>Other</v>
      </c>
    </row>
    <row r="1246" spans="1:22">
      <c r="A1246" s="5" t="s">
        <v>12</v>
      </c>
      <c r="B1246" s="2" t="s">
        <v>1670</v>
      </c>
      <c r="C1246">
        <f t="shared" si="171"/>
        <v>2021</v>
      </c>
      <c r="D1246" s="2" t="s">
        <v>14</v>
      </c>
      <c r="E1246" s="3" t="s">
        <v>15</v>
      </c>
      <c r="F1246" t="str">
        <f t="shared" si="172"/>
        <v>73</v>
      </c>
      <c r="G1246" s="2" t="s">
        <v>1671</v>
      </c>
      <c r="H1246" t="str">
        <f t="shared" si="173"/>
        <v xml:space="preserve">STAINLESS </v>
      </c>
      <c r="I1246" t="str" cm="1">
        <f t="array" ref="I1246">IFERROR(INDEX(_xlfn.TEXTSPLIT(E1246," "),1), "")</f>
        <v>73239990</v>
      </c>
      <c r="J1246" t="s">
        <v>2835</v>
      </c>
      <c r="K1246" t="e" cm="1">
        <f t="array" ref="K1246">IF(ISERROR(SEARCH("QTY:", G1246)), IF(ISERROR(SEARCH("TOTAL ", G1246)), Raw [1]Data!N1246, TRIM(MID(G1246, SEARCH("TOTAL ", G1246)+6, SEARCH(" ", G1246&amp;" ", SEARCH("TOTAL ", G1246)+6) - SEARCH("TOTAL ", G1246) - 6))), TRIM(MID(G1246, SEARCH("QTY:", G1246)+4, SEARCH(" ", G1246, SEARCH("QTY:", G1246)+4) - SEARCH("QTY:", G1246) - 4)))</f>
        <v>#NAME?</v>
      </c>
      <c r="M1246" t="e">
        <f t="shared" si="174"/>
        <v>#NAME?</v>
      </c>
      <c r="N1246">
        <f t="shared" si="175"/>
        <v>0</v>
      </c>
      <c r="O1246" t="str" cm="1">
        <f t="array" ref="O1246">IF(ISERROR(SEARCH("USD ", G1246)), Raw [1]Data!S1246, TRIM(MID(G1246, SEARCH("USD ", G1246)+4, SEARCH(" ", G1246&amp;" ", SEARCH("USD ", G1246)+4) - SEARCH("USD ", G1246) - 4)))</f>
        <v>0.2200</v>
      </c>
      <c r="P1246" t="e">
        <f t="shared" si="176"/>
        <v>#NAME?</v>
      </c>
      <c r="Q1246" t="e" cm="1">
        <f t="array" ref="Q1246">Raw [1]Data!P1246</f>
        <v>#NAME?</v>
      </c>
      <c r="R1246" t="e" cm="1">
        <f t="array" ref="R1246">Raw [1]Data!Q1246</f>
        <v>#NAME?</v>
      </c>
      <c r="S1246" t="e" cm="1">
        <f t="array" ref="S1246">Raw [1]Data!T1246</f>
        <v>#NAME?</v>
      </c>
      <c r="T1246" t="e">
        <f t="shared" si="177"/>
        <v>#NAME?</v>
      </c>
      <c r="U1246" t="e">
        <f t="shared" si="178"/>
        <v>#NAME?</v>
      </c>
      <c r="V1246" t="str">
        <f t="shared" si="179"/>
        <v>Other</v>
      </c>
    </row>
    <row r="1247" spans="1:22">
      <c r="A1247" s="5" t="s">
        <v>12</v>
      </c>
      <c r="B1247" s="2" t="s">
        <v>1670</v>
      </c>
      <c r="C1247">
        <f t="shared" si="171"/>
        <v>2021</v>
      </c>
      <c r="D1247" s="2" t="s">
        <v>14</v>
      </c>
      <c r="E1247" s="3" t="s">
        <v>15</v>
      </c>
      <c r="F1247" t="str">
        <f t="shared" si="172"/>
        <v>73</v>
      </c>
      <c r="G1247" s="2" t="s">
        <v>1672</v>
      </c>
      <c r="H1247" t="str">
        <f t="shared" si="173"/>
        <v xml:space="preserve">STEEL </v>
      </c>
      <c r="I1247" t="str" cm="1">
        <f t="array" ref="I1247">IFERROR(INDEX(_xlfn.TEXTSPLIT(E1247," "),1), "")</f>
        <v>73239990</v>
      </c>
      <c r="J1247" t="s">
        <v>2854</v>
      </c>
      <c r="K1247" t="e" cm="1">
        <f t="array" ref="K1247">IF(ISERROR(SEARCH("QTY:", G1247)), IF(ISERROR(SEARCH("TOTAL ", G1247)), Raw [1]Data!N1247, TRIM(MID(G1247, SEARCH("TOTAL ", G1247)+6, SEARCH(" ", G1247&amp;" ", SEARCH("TOTAL ", G1247)+6) - SEARCH("TOTAL ", G1247) - 6))), TRIM(MID(G1247, SEARCH("QTY:", G1247)+4, SEARCH(" ", G1247, SEARCH("QTY:", G1247)+4) - SEARCH("QTY:", G1247) - 4)))</f>
        <v>#NAME?</v>
      </c>
      <c r="M1247" t="e">
        <f t="shared" si="174"/>
        <v>#NAME?</v>
      </c>
      <c r="N1247">
        <f t="shared" si="175"/>
        <v>0</v>
      </c>
      <c r="O1247" t="str" cm="1">
        <f t="array" ref="O1247">IF(ISERROR(SEARCH("USD ", G1247)), Raw [1]Data!S1247, TRIM(MID(G1247, SEARCH("USD ", G1247)+4, SEARCH(" ", G1247&amp;" ", SEARCH("USD ", G1247)+4) - SEARCH("USD ", G1247) - 4)))</f>
        <v>0.4923</v>
      </c>
      <c r="P1247" t="e">
        <f t="shared" si="176"/>
        <v>#NAME?</v>
      </c>
      <c r="Q1247" t="e" cm="1">
        <f t="array" ref="Q1247">Raw [1]Data!P1247</f>
        <v>#NAME?</v>
      </c>
      <c r="R1247" t="e" cm="1">
        <f t="array" ref="R1247">Raw [1]Data!Q1247</f>
        <v>#NAME?</v>
      </c>
      <c r="S1247" t="e" cm="1">
        <f t="array" ref="S1247">Raw [1]Data!T1247</f>
        <v>#NAME?</v>
      </c>
      <c r="T1247" t="e">
        <f t="shared" si="177"/>
        <v>#NAME?</v>
      </c>
      <c r="U1247" t="e">
        <f t="shared" si="178"/>
        <v>#NAME?</v>
      </c>
      <c r="V1247" t="str">
        <f t="shared" si="179"/>
        <v>Other</v>
      </c>
    </row>
    <row r="1248" spans="1:22">
      <c r="A1248" s="5" t="s">
        <v>12</v>
      </c>
      <c r="B1248" s="2" t="s">
        <v>1670</v>
      </c>
      <c r="C1248">
        <f t="shared" si="171"/>
        <v>2021</v>
      </c>
      <c r="D1248" s="2" t="s">
        <v>14</v>
      </c>
      <c r="E1248" s="3" t="s">
        <v>15</v>
      </c>
      <c r="F1248" t="str">
        <f t="shared" si="172"/>
        <v>73</v>
      </c>
      <c r="G1248" s="2" t="s">
        <v>1673</v>
      </c>
      <c r="H1248" t="str">
        <f t="shared" si="173"/>
        <v xml:space="preserve">STEEL </v>
      </c>
      <c r="I1248" t="str" cm="1">
        <f t="array" ref="I1248">IFERROR(INDEX(_xlfn.TEXTSPLIT(E1248," "),1), "")</f>
        <v>73239990</v>
      </c>
      <c r="J1248" t="s">
        <v>2835</v>
      </c>
      <c r="K1248" t="e" cm="1">
        <f t="array" ref="K1248">IF(ISERROR(SEARCH("QTY:", G1248)), IF(ISERROR(SEARCH("TOTAL ", G1248)), Raw [1]Data!N1248, TRIM(MID(G1248, SEARCH("TOTAL ", G1248)+6, SEARCH(" ", G1248&amp;" ", SEARCH("TOTAL ", G1248)+6) - SEARCH("TOTAL ", G1248) - 6))), TRIM(MID(G1248, SEARCH("QTY:", G1248)+4, SEARCH(" ", G1248, SEARCH("QTY:", G1248)+4) - SEARCH("QTY:", G1248) - 4)))</f>
        <v>#NAME?</v>
      </c>
      <c r="M1248" t="e">
        <f t="shared" si="174"/>
        <v>#NAME?</v>
      </c>
      <c r="N1248">
        <f t="shared" si="175"/>
        <v>0</v>
      </c>
      <c r="O1248" t="str" cm="1">
        <f t="array" ref="O1248">IF(ISERROR(SEARCH("USD ", G1248)), Raw [1]Data!S1248, TRIM(MID(G1248, SEARCH("USD ", G1248)+4, SEARCH(" ", G1248&amp;" ", SEARCH("USD ", G1248)+4) - SEARCH("USD ", G1248) - 4)))</f>
        <v>1.05</v>
      </c>
      <c r="P1248" t="e">
        <f t="shared" si="176"/>
        <v>#NAME?</v>
      </c>
      <c r="Q1248" t="e" cm="1">
        <f t="array" ref="Q1248">Raw [1]Data!P1248</f>
        <v>#NAME?</v>
      </c>
      <c r="R1248" t="e" cm="1">
        <f t="array" ref="R1248">Raw [1]Data!Q1248</f>
        <v>#NAME?</v>
      </c>
      <c r="S1248" t="e" cm="1">
        <f t="array" ref="S1248">Raw [1]Data!T1248</f>
        <v>#NAME?</v>
      </c>
      <c r="T1248" t="e">
        <f t="shared" si="177"/>
        <v>#NAME?</v>
      </c>
      <c r="U1248" t="e">
        <f t="shared" si="178"/>
        <v>#NAME?</v>
      </c>
      <c r="V1248" t="str">
        <f t="shared" si="179"/>
        <v>Other</v>
      </c>
    </row>
    <row r="1249" spans="1:22">
      <c r="A1249" s="5" t="s">
        <v>12</v>
      </c>
      <c r="B1249" s="2" t="s">
        <v>1670</v>
      </c>
      <c r="C1249">
        <f t="shared" si="171"/>
        <v>2021</v>
      </c>
      <c r="D1249" s="2" t="s">
        <v>14</v>
      </c>
      <c r="E1249" s="3" t="s">
        <v>15</v>
      </c>
      <c r="F1249" t="str">
        <f t="shared" si="172"/>
        <v>73</v>
      </c>
      <c r="G1249" s="2" t="s">
        <v>1674</v>
      </c>
      <c r="H1249" t="str">
        <f t="shared" si="173"/>
        <v xml:space="preserve">STEEL </v>
      </c>
      <c r="I1249" t="str" cm="1">
        <f t="array" ref="I1249">IFERROR(INDEX(_xlfn.TEXTSPLIT(E1249," "),1), "")</f>
        <v>73239990</v>
      </c>
      <c r="J1249" t="s">
        <v>2854</v>
      </c>
      <c r="K1249" t="e" cm="1">
        <f t="array" ref="K1249">IF(ISERROR(SEARCH("QTY:", G1249)), IF(ISERROR(SEARCH("TOTAL ", G1249)), Raw [1]Data!N1249, TRIM(MID(G1249, SEARCH("TOTAL ", G1249)+6, SEARCH(" ", G1249&amp;" ", SEARCH("TOTAL ", G1249)+6) - SEARCH("TOTAL ", G1249) - 6))), TRIM(MID(G1249, SEARCH("QTY:", G1249)+4, SEARCH(" ", G1249, SEARCH("QTY:", G1249)+4) - SEARCH("QTY:", G1249) - 4)))</f>
        <v>#NAME?</v>
      </c>
      <c r="M1249" t="e">
        <f t="shared" si="174"/>
        <v>#NAME?</v>
      </c>
      <c r="N1249">
        <f t="shared" si="175"/>
        <v>0</v>
      </c>
      <c r="O1249" t="str" cm="1">
        <f t="array" ref="O1249">IF(ISERROR(SEARCH("USD ", G1249)), Raw [1]Data!S1249, TRIM(MID(G1249, SEARCH("USD ", G1249)+4, SEARCH(" ", G1249&amp;" ", SEARCH("USD ", G1249)+4) - SEARCH("USD ", G1249) - 4)))</f>
        <v>0.4507</v>
      </c>
      <c r="P1249" t="e">
        <f t="shared" si="176"/>
        <v>#NAME?</v>
      </c>
      <c r="Q1249" t="e" cm="1">
        <f t="array" ref="Q1249">Raw [1]Data!P1249</f>
        <v>#NAME?</v>
      </c>
      <c r="R1249" t="e" cm="1">
        <f t="array" ref="R1249">Raw [1]Data!Q1249</f>
        <v>#NAME?</v>
      </c>
      <c r="S1249" t="e" cm="1">
        <f t="array" ref="S1249">Raw [1]Data!T1249</f>
        <v>#NAME?</v>
      </c>
      <c r="T1249" t="e">
        <f t="shared" si="177"/>
        <v>#NAME?</v>
      </c>
      <c r="U1249" t="e">
        <f t="shared" si="178"/>
        <v>#NAME?</v>
      </c>
      <c r="V1249" t="str">
        <f t="shared" si="179"/>
        <v>Other</v>
      </c>
    </row>
    <row r="1250" spans="1:22">
      <c r="A1250" s="5" t="s">
        <v>12</v>
      </c>
      <c r="B1250" s="2" t="s">
        <v>1675</v>
      </c>
      <c r="C1250">
        <f t="shared" si="171"/>
        <v>2021</v>
      </c>
      <c r="D1250" s="2" t="s">
        <v>14</v>
      </c>
      <c r="E1250" s="3" t="s">
        <v>18</v>
      </c>
      <c r="F1250" t="str">
        <f t="shared" si="172"/>
        <v>73</v>
      </c>
      <c r="G1250" s="2" t="s">
        <v>1676</v>
      </c>
      <c r="H1250" t="str">
        <f t="shared" si="173"/>
        <v xml:space="preserve">SS </v>
      </c>
      <c r="I1250" t="str" cm="1">
        <f t="array" ref="I1250">IFERROR(INDEX(_xlfn.TEXTSPLIT(E1250," "),1), "")</f>
        <v>73231000</v>
      </c>
      <c r="J1250" t="s">
        <v>2900</v>
      </c>
      <c r="K1250" t="e" cm="1">
        <f t="array" ref="K1250">IF(ISERROR(SEARCH("QTY:", G1250)), IF(ISERROR(SEARCH("TOTAL ", G1250)), Raw [1]Data!N1250, TRIM(MID(G1250, SEARCH("TOTAL ", G1250)+6, SEARCH(" ", G1250&amp;" ", SEARCH("TOTAL ", G1250)+6) - SEARCH("TOTAL ", G1250) - 6))), TRIM(MID(G1250, SEARCH("QTY:", G1250)+4, SEARCH(" ", G1250, SEARCH("QTY:", G1250)+4) - SEARCH("QTY:", G1250) - 4)))</f>
        <v>#NAME?</v>
      </c>
      <c r="M1250" t="e">
        <f t="shared" si="174"/>
        <v>#NAME?</v>
      </c>
      <c r="N1250">
        <f t="shared" si="175"/>
        <v>0</v>
      </c>
      <c r="O1250" t="str" cm="1">
        <f t="array" ref="O1250">IF(ISERROR(SEARCH("USD ", G1250)), Raw [1]Data!S1250, TRIM(MID(G1250, SEARCH("USD ", G1250)+4, SEARCH(" ", G1250&amp;" ", SEARCH("USD ", G1250)+4) - SEARCH("USD ", G1250) - 4)))</f>
        <v>0.162</v>
      </c>
      <c r="P1250" t="e">
        <f t="shared" si="176"/>
        <v>#NAME?</v>
      </c>
      <c r="Q1250" t="e" cm="1">
        <f t="array" ref="Q1250">Raw [1]Data!P1250</f>
        <v>#NAME?</v>
      </c>
      <c r="R1250" t="e" cm="1">
        <f t="array" ref="R1250">Raw [1]Data!Q1250</f>
        <v>#NAME?</v>
      </c>
      <c r="S1250" t="e" cm="1">
        <f t="array" ref="S1250">Raw [1]Data!T1250</f>
        <v>#NAME?</v>
      </c>
      <c r="T1250" t="e">
        <f t="shared" si="177"/>
        <v>#NAME?</v>
      </c>
      <c r="U1250" t="e">
        <f t="shared" si="178"/>
        <v>#NAME?</v>
      </c>
      <c r="V1250" t="str">
        <f t="shared" si="179"/>
        <v>Other</v>
      </c>
    </row>
    <row r="1251" spans="1:22">
      <c r="A1251" s="5" t="s">
        <v>12</v>
      </c>
      <c r="B1251" s="2" t="s">
        <v>1677</v>
      </c>
      <c r="C1251">
        <f t="shared" si="171"/>
        <v>2020</v>
      </c>
      <c r="D1251" s="2" t="s">
        <v>14</v>
      </c>
      <c r="E1251" s="3" t="s">
        <v>15</v>
      </c>
      <c r="F1251" t="str">
        <f t="shared" si="172"/>
        <v>73</v>
      </c>
      <c r="G1251" s="2" t="s">
        <v>1678</v>
      </c>
      <c r="H1251" t="str">
        <f t="shared" si="173"/>
        <v xml:space="preserve">STAINLESS </v>
      </c>
      <c r="I1251" t="str" cm="1">
        <f t="array" ref="I1251">IFERROR(INDEX(_xlfn.TEXTSPLIT(E1251," "),1), "")</f>
        <v>73239990</v>
      </c>
      <c r="J1251" t="s">
        <v>2835</v>
      </c>
      <c r="K1251" t="e" cm="1">
        <f t="array" ref="K1251">IF(ISERROR(SEARCH("QTY:", G1251)), IF(ISERROR(SEARCH("TOTAL ", G1251)), Raw [1]Data!N1251, TRIM(MID(G1251, SEARCH("TOTAL ", G1251)+6, SEARCH(" ", G1251&amp;" ", SEARCH("TOTAL ", G1251)+6) - SEARCH("TOTAL ", G1251) - 6))), TRIM(MID(G1251, SEARCH("QTY:", G1251)+4, SEARCH(" ", G1251, SEARCH("QTY:", G1251)+4) - SEARCH("QTY:", G1251) - 4)))</f>
        <v>#NAME?</v>
      </c>
      <c r="M1251" t="e">
        <f t="shared" si="174"/>
        <v>#NAME?</v>
      </c>
      <c r="N1251">
        <f t="shared" si="175"/>
        <v>0</v>
      </c>
      <c r="O1251" t="str" cm="1">
        <f t="array" ref="O1251">IF(ISERROR(SEARCH("USD ", G1251)), Raw [1]Data!S1251, TRIM(MID(G1251, SEARCH("USD ", G1251)+4, SEARCH(" ", G1251&amp;" ", SEARCH("USD ", G1251)+4) - SEARCH("USD ", G1251) - 4)))</f>
        <v>0.96</v>
      </c>
      <c r="P1251" t="e">
        <f t="shared" si="176"/>
        <v>#NAME?</v>
      </c>
      <c r="Q1251" t="e" cm="1">
        <f t="array" ref="Q1251">Raw [1]Data!P1251</f>
        <v>#NAME?</v>
      </c>
      <c r="R1251" t="e" cm="1">
        <f t="array" ref="R1251">Raw [1]Data!Q1251</f>
        <v>#NAME?</v>
      </c>
      <c r="S1251" t="e" cm="1">
        <f t="array" ref="S1251">Raw [1]Data!T1251</f>
        <v>#NAME?</v>
      </c>
      <c r="T1251" t="e">
        <f t="shared" si="177"/>
        <v>#NAME?</v>
      </c>
      <c r="U1251" t="e">
        <f t="shared" si="178"/>
        <v>#NAME?</v>
      </c>
      <c r="V1251" t="str">
        <f t="shared" si="179"/>
        <v>Other</v>
      </c>
    </row>
    <row r="1252" spans="1:22">
      <c r="A1252" s="5" t="s">
        <v>12</v>
      </c>
      <c r="B1252" s="2" t="s">
        <v>1677</v>
      </c>
      <c r="C1252">
        <f t="shared" si="171"/>
        <v>2020</v>
      </c>
      <c r="D1252" s="2" t="s">
        <v>14</v>
      </c>
      <c r="E1252" s="3" t="s">
        <v>15</v>
      </c>
      <c r="F1252" t="str">
        <f t="shared" si="172"/>
        <v>73</v>
      </c>
      <c r="G1252" s="2" t="s">
        <v>1679</v>
      </c>
      <c r="H1252" t="str">
        <f t="shared" si="173"/>
        <v xml:space="preserve">STAINLESS </v>
      </c>
      <c r="I1252" t="str" cm="1">
        <f t="array" ref="I1252">IFERROR(INDEX(_xlfn.TEXTSPLIT(E1252," "),1), "")</f>
        <v>73239990</v>
      </c>
      <c r="J1252" t="s">
        <v>2835</v>
      </c>
      <c r="K1252" t="e" cm="1">
        <f t="array" ref="K1252">IF(ISERROR(SEARCH("QTY:", G1252)), IF(ISERROR(SEARCH("TOTAL ", G1252)), Raw [1]Data!N1252, TRIM(MID(G1252, SEARCH("TOTAL ", G1252)+6, SEARCH(" ", G1252&amp;" ", SEARCH("TOTAL ", G1252)+6) - SEARCH("TOTAL ", G1252) - 6))), TRIM(MID(G1252, SEARCH("QTY:", G1252)+4, SEARCH(" ", G1252, SEARCH("QTY:", G1252)+4) - SEARCH("QTY:", G1252) - 4)))</f>
        <v>#NAME?</v>
      </c>
      <c r="M1252" t="e">
        <f t="shared" si="174"/>
        <v>#NAME?</v>
      </c>
      <c r="N1252">
        <f t="shared" si="175"/>
        <v>0</v>
      </c>
      <c r="O1252" t="str" cm="1">
        <f t="array" ref="O1252">IF(ISERROR(SEARCH("USD ", G1252)), Raw [1]Data!S1252, TRIM(MID(G1252, SEARCH("USD ", G1252)+4, SEARCH(" ", G1252&amp;" ", SEARCH("USD ", G1252)+4) - SEARCH("USD ", G1252) - 4)))</f>
        <v>0.59</v>
      </c>
      <c r="P1252" t="e">
        <f t="shared" si="176"/>
        <v>#NAME?</v>
      </c>
      <c r="Q1252" t="e" cm="1">
        <f t="array" ref="Q1252">Raw [1]Data!P1252</f>
        <v>#NAME?</v>
      </c>
      <c r="R1252" t="e" cm="1">
        <f t="array" ref="R1252">Raw [1]Data!Q1252</f>
        <v>#NAME?</v>
      </c>
      <c r="S1252" t="e" cm="1">
        <f t="array" ref="S1252">Raw [1]Data!T1252</f>
        <v>#NAME?</v>
      </c>
      <c r="T1252" t="e">
        <f t="shared" si="177"/>
        <v>#NAME?</v>
      </c>
      <c r="U1252" t="e">
        <f t="shared" si="178"/>
        <v>#NAME?</v>
      </c>
      <c r="V1252" t="str">
        <f t="shared" si="179"/>
        <v>Other</v>
      </c>
    </row>
    <row r="1253" spans="1:22">
      <c r="A1253" s="5" t="s">
        <v>12</v>
      </c>
      <c r="B1253" s="2" t="s">
        <v>1680</v>
      </c>
      <c r="C1253">
        <f t="shared" si="171"/>
        <v>2020</v>
      </c>
      <c r="D1253" s="2" t="s">
        <v>14</v>
      </c>
      <c r="E1253" s="3" t="s">
        <v>15</v>
      </c>
      <c r="F1253" t="str">
        <f t="shared" si="172"/>
        <v>73</v>
      </c>
      <c r="G1253" s="2" t="s">
        <v>1681</v>
      </c>
      <c r="H1253" t="str">
        <f t="shared" si="173"/>
        <v xml:space="preserve">HOUSEHOLD </v>
      </c>
      <c r="I1253" t="str" cm="1">
        <f t="array" ref="I1253">IFERROR(INDEX(_xlfn.TEXTSPLIT(E1253," "),1), "")</f>
        <v>73239990</v>
      </c>
      <c r="J1253" t="s">
        <v>2781</v>
      </c>
      <c r="K1253" t="e" cm="1">
        <f t="array" ref="K1253">IF(ISERROR(SEARCH("QTY:", G1253)), IF(ISERROR(SEARCH("TOTAL ", G1253)), Raw [1]Data!N1253, TRIM(MID(G1253, SEARCH("TOTAL ", G1253)+6, SEARCH(" ", G1253&amp;" ", SEARCH("TOTAL ", G1253)+6) - SEARCH("TOTAL ", G1253) - 6))), TRIM(MID(G1253, SEARCH("QTY:", G1253)+4, SEARCH(" ", G1253, SEARCH("QTY:", G1253)+4) - SEARCH("QTY:", G1253) - 4)))</f>
        <v>#NAME?</v>
      </c>
      <c r="M1253" t="e">
        <f t="shared" si="174"/>
        <v>#NAME?</v>
      </c>
      <c r="N1253">
        <f t="shared" si="175"/>
        <v>0</v>
      </c>
      <c r="O1253" t="str" cm="1">
        <f t="array" ref="O1253">IF(ISERROR(SEARCH("USD ", G1253)), Raw [1]Data!S1253, TRIM(MID(G1253, SEARCH("USD ", G1253)+4, SEARCH(" ", G1253&amp;" ", SEARCH("USD ", G1253)+4) - SEARCH("USD ", G1253) - 4)))</f>
        <v>0.445</v>
      </c>
      <c r="P1253" t="e">
        <f t="shared" si="176"/>
        <v>#NAME?</v>
      </c>
      <c r="Q1253" t="e" cm="1">
        <f t="array" ref="Q1253">Raw [1]Data!P1253</f>
        <v>#NAME?</v>
      </c>
      <c r="R1253" t="e" cm="1">
        <f t="array" ref="R1253">Raw [1]Data!Q1253</f>
        <v>#NAME?</v>
      </c>
      <c r="S1253" t="e" cm="1">
        <f t="array" ref="S1253">Raw [1]Data!T1253</f>
        <v>#NAME?</v>
      </c>
      <c r="T1253" t="e">
        <f t="shared" si="177"/>
        <v>#NAME?</v>
      </c>
      <c r="U1253" t="e">
        <f t="shared" si="178"/>
        <v>#NAME?</v>
      </c>
      <c r="V1253" t="str">
        <f t="shared" si="179"/>
        <v>Other</v>
      </c>
    </row>
    <row r="1254" spans="1:22">
      <c r="A1254" s="5" t="s">
        <v>12</v>
      </c>
      <c r="B1254" s="2" t="s">
        <v>1680</v>
      </c>
      <c r="C1254">
        <f t="shared" si="171"/>
        <v>2020</v>
      </c>
      <c r="D1254" s="2" t="s">
        <v>14</v>
      </c>
      <c r="E1254" s="3" t="s">
        <v>18</v>
      </c>
      <c r="F1254" t="str">
        <f t="shared" si="172"/>
        <v>73</v>
      </c>
      <c r="G1254" s="2" t="s">
        <v>1643</v>
      </c>
      <c r="H1254" t="str">
        <f t="shared" si="173"/>
        <v xml:space="preserve">STEEL </v>
      </c>
      <c r="I1254" t="str" cm="1">
        <f t="array" ref="I1254">IFERROR(INDEX(_xlfn.TEXTSPLIT(E1254," "),1), "")</f>
        <v>73231000</v>
      </c>
      <c r="J1254" t="s">
        <v>2854</v>
      </c>
      <c r="K1254" t="e" cm="1">
        <f t="array" ref="K1254">IF(ISERROR(SEARCH("QTY:", G1254)), IF(ISERROR(SEARCH("TOTAL ", G1254)), Raw [1]Data!N1254, TRIM(MID(G1254, SEARCH("TOTAL ", G1254)+6, SEARCH(" ", G1254&amp;" ", SEARCH("TOTAL ", G1254)+6) - SEARCH("TOTAL ", G1254) - 6))), TRIM(MID(G1254, SEARCH("QTY:", G1254)+4, SEARCH(" ", G1254, SEARCH("QTY:", G1254)+4) - SEARCH("QTY:", G1254) - 4)))</f>
        <v>#NAME?</v>
      </c>
      <c r="M1254" t="e">
        <f t="shared" si="174"/>
        <v>#NAME?</v>
      </c>
      <c r="N1254">
        <f t="shared" si="175"/>
        <v>0</v>
      </c>
      <c r="O1254" t="str" cm="1">
        <f t="array" ref="O1254">IF(ISERROR(SEARCH("USD ", G1254)), Raw [1]Data!S1254, TRIM(MID(G1254, SEARCH("USD ", G1254)+4, SEARCH(" ", G1254&amp;" ", SEARCH("USD ", G1254)+4) - SEARCH("USD ", G1254) - 4)))</f>
        <v>0.256</v>
      </c>
      <c r="P1254" t="e">
        <f t="shared" si="176"/>
        <v>#NAME?</v>
      </c>
      <c r="Q1254" t="e" cm="1">
        <f t="array" ref="Q1254">Raw [1]Data!P1254</f>
        <v>#NAME?</v>
      </c>
      <c r="R1254" t="e" cm="1">
        <f t="array" ref="R1254">Raw [1]Data!Q1254</f>
        <v>#NAME?</v>
      </c>
      <c r="S1254" t="e" cm="1">
        <f t="array" ref="S1254">Raw [1]Data!T1254</f>
        <v>#NAME?</v>
      </c>
      <c r="T1254" t="e">
        <f t="shared" si="177"/>
        <v>#NAME?</v>
      </c>
      <c r="U1254" t="e">
        <f t="shared" si="178"/>
        <v>#NAME?</v>
      </c>
      <c r="V1254" t="str">
        <f t="shared" si="179"/>
        <v>Other</v>
      </c>
    </row>
    <row r="1255" spans="1:22">
      <c r="A1255" s="5" t="s">
        <v>12</v>
      </c>
      <c r="B1255" s="2" t="s">
        <v>1682</v>
      </c>
      <c r="C1255">
        <f t="shared" si="171"/>
        <v>2020</v>
      </c>
      <c r="D1255" s="2" t="s">
        <v>14</v>
      </c>
      <c r="E1255" s="3" t="s">
        <v>15</v>
      </c>
      <c r="F1255" t="str">
        <f t="shared" si="172"/>
        <v>73</v>
      </c>
      <c r="G1255" s="2" t="s">
        <v>1683</v>
      </c>
      <c r="H1255" t="str">
        <f t="shared" si="173"/>
        <v xml:space="preserve">STEEL </v>
      </c>
      <c r="I1255" t="str" cm="1">
        <f t="array" ref="I1255">IFERROR(INDEX(_xlfn.TEXTSPLIT(E1255," "),1), "")</f>
        <v>73239990</v>
      </c>
      <c r="J1255" t="s">
        <v>2835</v>
      </c>
      <c r="K1255" t="e" cm="1">
        <f t="array" ref="K1255">IF(ISERROR(SEARCH("QTY:", G1255)), IF(ISERROR(SEARCH("TOTAL ", G1255)), Raw [1]Data!N1255, TRIM(MID(G1255, SEARCH("TOTAL ", G1255)+6, SEARCH(" ", G1255&amp;" ", SEARCH("TOTAL ", G1255)+6) - SEARCH("TOTAL ", G1255) - 6))), TRIM(MID(G1255, SEARCH("QTY:", G1255)+4, SEARCH(" ", G1255, SEARCH("QTY:", G1255)+4) - SEARCH("QTY:", G1255) - 4)))</f>
        <v>#NAME?</v>
      </c>
      <c r="M1255" t="e">
        <f t="shared" si="174"/>
        <v>#NAME?</v>
      </c>
      <c r="N1255">
        <f t="shared" si="175"/>
        <v>0</v>
      </c>
      <c r="O1255" t="e" cm="1">
        <f t="array" ref="O1255">IF(ISERROR(SEARCH("USD ", G1255)), Raw [1]Data!S1255, TRIM(MID(G1255, SEARCH("USD ", G1255)+4, SEARCH(" ", G1255&amp;" ", SEARCH("USD ", G1255)+4) - SEARCH("USD ", G1255) - 4)))</f>
        <v>#NAME?</v>
      </c>
      <c r="P1255" t="e">
        <f t="shared" si="176"/>
        <v>#NAME?</v>
      </c>
      <c r="Q1255" t="e" cm="1">
        <f t="array" ref="Q1255">Raw [1]Data!P1255</f>
        <v>#NAME?</v>
      </c>
      <c r="R1255" t="e" cm="1">
        <f t="array" ref="R1255">Raw [1]Data!Q1255</f>
        <v>#NAME?</v>
      </c>
      <c r="S1255" t="e" cm="1">
        <f t="array" ref="S1255">Raw [1]Data!T1255</f>
        <v>#NAME?</v>
      </c>
      <c r="T1255" t="e">
        <f t="shared" si="177"/>
        <v>#NAME?</v>
      </c>
      <c r="U1255" t="e">
        <f t="shared" si="178"/>
        <v>#NAME?</v>
      </c>
      <c r="V1255" t="str">
        <f t="shared" si="179"/>
        <v>Other</v>
      </c>
    </row>
    <row r="1256" spans="1:22">
      <c r="A1256" s="5" t="s">
        <v>12</v>
      </c>
      <c r="B1256" s="2" t="s">
        <v>1682</v>
      </c>
      <c r="C1256">
        <f t="shared" si="171"/>
        <v>2020</v>
      </c>
      <c r="D1256" s="2" t="s">
        <v>14</v>
      </c>
      <c r="E1256" s="3" t="s">
        <v>15</v>
      </c>
      <c r="F1256" t="str">
        <f t="shared" si="172"/>
        <v>73</v>
      </c>
      <c r="G1256" s="2" t="s">
        <v>1684</v>
      </c>
      <c r="H1256" t="str">
        <f t="shared" si="173"/>
        <v xml:space="preserve">STEEL </v>
      </c>
      <c r="I1256" t="str" cm="1">
        <f t="array" ref="I1256">IFERROR(INDEX(_xlfn.TEXTSPLIT(E1256," "),1), "")</f>
        <v>73239990</v>
      </c>
      <c r="J1256" t="s">
        <v>2835</v>
      </c>
      <c r="K1256" t="e" cm="1">
        <f t="array" ref="K1256">IF(ISERROR(SEARCH("QTY:", G1256)), IF(ISERROR(SEARCH("TOTAL ", G1256)), Raw [1]Data!N1256, TRIM(MID(G1256, SEARCH("TOTAL ", G1256)+6, SEARCH(" ", G1256&amp;" ", SEARCH("TOTAL ", G1256)+6) - SEARCH("TOTAL ", G1256) - 6))), TRIM(MID(G1256, SEARCH("QTY:", G1256)+4, SEARCH(" ", G1256, SEARCH("QTY:", G1256)+4) - SEARCH("QTY:", G1256) - 4)))</f>
        <v>#NAME?</v>
      </c>
      <c r="M1256" t="e">
        <f t="shared" si="174"/>
        <v>#NAME?</v>
      </c>
      <c r="N1256">
        <f t="shared" si="175"/>
        <v>0</v>
      </c>
      <c r="O1256" t="e" cm="1">
        <f t="array" ref="O1256">IF(ISERROR(SEARCH("USD ", G1256)), Raw [1]Data!S1256, TRIM(MID(G1256, SEARCH("USD ", G1256)+4, SEARCH(" ", G1256&amp;" ", SEARCH("USD ", G1256)+4) - SEARCH("USD ", G1256) - 4)))</f>
        <v>#NAME?</v>
      </c>
      <c r="P1256" t="e">
        <f t="shared" si="176"/>
        <v>#NAME?</v>
      </c>
      <c r="Q1256" t="e" cm="1">
        <f t="array" ref="Q1256">Raw [1]Data!P1256</f>
        <v>#NAME?</v>
      </c>
      <c r="R1256" t="e" cm="1">
        <f t="array" ref="R1256">Raw [1]Data!Q1256</f>
        <v>#NAME?</v>
      </c>
      <c r="S1256" t="e" cm="1">
        <f t="array" ref="S1256">Raw [1]Data!T1256</f>
        <v>#NAME?</v>
      </c>
      <c r="T1256" t="e">
        <f t="shared" si="177"/>
        <v>#NAME?</v>
      </c>
      <c r="U1256" t="e">
        <f t="shared" si="178"/>
        <v>#NAME?</v>
      </c>
      <c r="V1256" t="str">
        <f t="shared" si="179"/>
        <v>Other</v>
      </c>
    </row>
    <row r="1257" spans="1:22">
      <c r="A1257" s="5" t="s">
        <v>12</v>
      </c>
      <c r="B1257" s="2" t="s">
        <v>1682</v>
      </c>
      <c r="C1257">
        <f t="shared" si="171"/>
        <v>2020</v>
      </c>
      <c r="D1257" s="2" t="s">
        <v>14</v>
      </c>
      <c r="E1257" s="3" t="s">
        <v>15</v>
      </c>
      <c r="F1257" t="str">
        <f t="shared" si="172"/>
        <v>73</v>
      </c>
      <c r="G1257" s="2" t="s">
        <v>1685</v>
      </c>
      <c r="H1257" t="str">
        <f t="shared" si="173"/>
        <v xml:space="preserve">STAINLESS </v>
      </c>
      <c r="I1257" t="str" cm="1">
        <f t="array" ref="I1257">IFERROR(INDEX(_xlfn.TEXTSPLIT(E1257," "),1), "")</f>
        <v>73239990</v>
      </c>
      <c r="J1257" t="s">
        <v>3031</v>
      </c>
      <c r="K1257" t="e" cm="1">
        <f t="array" ref="K1257">IF(ISERROR(SEARCH("QTY:", G1257)), IF(ISERROR(SEARCH("TOTAL ", G1257)), Raw [1]Data!N1257, TRIM(MID(G1257, SEARCH("TOTAL ", G1257)+6, SEARCH(" ", G1257&amp;" ", SEARCH("TOTAL ", G1257)+6) - SEARCH("TOTAL ", G1257) - 6))), TRIM(MID(G1257, SEARCH("QTY:", G1257)+4, SEARCH(" ", G1257, SEARCH("QTY:", G1257)+4) - SEARCH("QTY:", G1257) - 4)))</f>
        <v>#NAME?</v>
      </c>
      <c r="M1257" t="e">
        <f t="shared" si="174"/>
        <v>#NAME?</v>
      </c>
      <c r="N1257">
        <f t="shared" si="175"/>
        <v>0</v>
      </c>
      <c r="O1257" t="str" cm="1">
        <f t="array" ref="O1257">IF(ISERROR(SEARCH("USD ", G1257)), Raw [1]Data!S1257, TRIM(MID(G1257, SEARCH("USD ", G1257)+4, SEARCH(" ", G1257&amp;" ", SEARCH("USD ", G1257)+4) - SEARCH("USD ", G1257) - 4)))</f>
        <v>1.11</v>
      </c>
      <c r="P1257" t="e">
        <f t="shared" si="176"/>
        <v>#NAME?</v>
      </c>
      <c r="Q1257" t="e" cm="1">
        <f t="array" ref="Q1257">Raw [1]Data!P1257</f>
        <v>#NAME?</v>
      </c>
      <c r="R1257" t="e" cm="1">
        <f t="array" ref="R1257">Raw [1]Data!Q1257</f>
        <v>#NAME?</v>
      </c>
      <c r="S1257" t="e" cm="1">
        <f t="array" ref="S1257">Raw [1]Data!T1257</f>
        <v>#NAME?</v>
      </c>
      <c r="T1257" t="e">
        <f t="shared" si="177"/>
        <v>#NAME?</v>
      </c>
      <c r="U1257" t="e">
        <f t="shared" si="178"/>
        <v>#NAME?</v>
      </c>
      <c r="V1257" t="str">
        <f t="shared" si="179"/>
        <v>Other</v>
      </c>
    </row>
    <row r="1258" spans="1:22">
      <c r="A1258" s="5" t="s">
        <v>12</v>
      </c>
      <c r="B1258" s="2" t="s">
        <v>1682</v>
      </c>
      <c r="C1258">
        <f t="shared" si="171"/>
        <v>2020</v>
      </c>
      <c r="D1258" s="2" t="s">
        <v>14</v>
      </c>
      <c r="E1258" s="3" t="s">
        <v>15</v>
      </c>
      <c r="F1258" t="str">
        <f t="shared" si="172"/>
        <v>73</v>
      </c>
      <c r="G1258" s="2" t="s">
        <v>1686</v>
      </c>
      <c r="H1258" t="str">
        <f t="shared" si="173"/>
        <v xml:space="preserve">STEEL </v>
      </c>
      <c r="I1258" t="str" cm="1">
        <f t="array" ref="I1258">IFERROR(INDEX(_xlfn.TEXTSPLIT(E1258," "),1), "")</f>
        <v>73239990</v>
      </c>
      <c r="J1258" t="s">
        <v>3032</v>
      </c>
      <c r="K1258" t="e" cm="1">
        <f t="array" ref="K1258">IF(ISERROR(SEARCH("QTY:", G1258)), IF(ISERROR(SEARCH("TOTAL ", G1258)), Raw [1]Data!N1258, TRIM(MID(G1258, SEARCH("TOTAL ", G1258)+6, SEARCH(" ", G1258&amp;" ", SEARCH("TOTAL ", G1258)+6) - SEARCH("TOTAL ", G1258) - 6))), TRIM(MID(G1258, SEARCH("QTY:", G1258)+4, SEARCH(" ", G1258, SEARCH("QTY:", G1258)+4) - SEARCH("QTY:", G1258) - 4)))</f>
        <v>#NAME?</v>
      </c>
      <c r="M1258" t="e">
        <f t="shared" si="174"/>
        <v>#NAME?</v>
      </c>
      <c r="N1258">
        <f t="shared" si="175"/>
        <v>0</v>
      </c>
      <c r="O1258" t="e" cm="1">
        <f t="array" ref="O1258">IF(ISERROR(SEARCH("USD ", G1258)), Raw [1]Data!S1258, TRIM(MID(G1258, SEARCH("USD ", G1258)+4, SEARCH(" ", G1258&amp;" ", SEARCH("USD ", G1258)+4) - SEARCH("USD ", G1258) - 4)))</f>
        <v>#NAME?</v>
      </c>
      <c r="P1258" t="e">
        <f t="shared" si="176"/>
        <v>#NAME?</v>
      </c>
      <c r="Q1258" t="e" cm="1">
        <f t="array" ref="Q1258">Raw [1]Data!P1258</f>
        <v>#NAME?</v>
      </c>
      <c r="R1258" t="e" cm="1">
        <f t="array" ref="R1258">Raw [1]Data!Q1258</f>
        <v>#NAME?</v>
      </c>
      <c r="S1258" t="e" cm="1">
        <f t="array" ref="S1258">Raw [1]Data!T1258</f>
        <v>#NAME?</v>
      </c>
      <c r="T1258" t="e">
        <f t="shared" si="177"/>
        <v>#NAME?</v>
      </c>
      <c r="U1258" t="e">
        <f t="shared" si="178"/>
        <v>#NAME?</v>
      </c>
      <c r="V1258" t="str">
        <f t="shared" si="179"/>
        <v>Other</v>
      </c>
    </row>
    <row r="1259" spans="1:22">
      <c r="A1259" s="5" t="s">
        <v>12</v>
      </c>
      <c r="B1259" s="2" t="s">
        <v>1682</v>
      </c>
      <c r="C1259">
        <f t="shared" si="171"/>
        <v>2020</v>
      </c>
      <c r="D1259" s="2" t="s">
        <v>14</v>
      </c>
      <c r="E1259" s="3" t="s">
        <v>15</v>
      </c>
      <c r="F1259" t="str">
        <f t="shared" si="172"/>
        <v>73</v>
      </c>
      <c r="G1259" s="2" t="s">
        <v>1687</v>
      </c>
      <c r="H1259" t="str">
        <f t="shared" si="173"/>
        <v xml:space="preserve">STAINLESS </v>
      </c>
      <c r="I1259" t="str" cm="1">
        <f t="array" ref="I1259">IFERROR(INDEX(_xlfn.TEXTSPLIT(E1259," "),1), "")</f>
        <v>73239990</v>
      </c>
      <c r="J1259" t="s">
        <v>3033</v>
      </c>
      <c r="K1259" t="e" cm="1">
        <f t="array" ref="K1259">IF(ISERROR(SEARCH("QTY:", G1259)), IF(ISERROR(SEARCH("TOTAL ", G1259)), Raw [1]Data!N1259, TRIM(MID(G1259, SEARCH("TOTAL ", G1259)+6, SEARCH(" ", G1259&amp;" ", SEARCH("TOTAL ", G1259)+6) - SEARCH("TOTAL ", G1259) - 6))), TRIM(MID(G1259, SEARCH("QTY:", G1259)+4, SEARCH(" ", G1259, SEARCH("QTY:", G1259)+4) - SEARCH("QTY:", G1259) - 4)))</f>
        <v>#NAME?</v>
      </c>
      <c r="M1259" t="e">
        <f t="shared" si="174"/>
        <v>#NAME?</v>
      </c>
      <c r="N1259">
        <f t="shared" si="175"/>
        <v>0</v>
      </c>
      <c r="O1259" t="str" cm="1">
        <f t="array" ref="O1259">IF(ISERROR(SEARCH("USD ", G1259)), Raw [1]Data!S1259, TRIM(MID(G1259, SEARCH("USD ", G1259)+4, SEARCH(" ", G1259&amp;" ", SEARCH("USD ", G1259)+4) - SEARCH("USD ", G1259) - 4)))</f>
        <v>1.07</v>
      </c>
      <c r="P1259" t="e">
        <f t="shared" si="176"/>
        <v>#NAME?</v>
      </c>
      <c r="Q1259" t="e" cm="1">
        <f t="array" ref="Q1259">Raw [1]Data!P1259</f>
        <v>#NAME?</v>
      </c>
      <c r="R1259" t="e" cm="1">
        <f t="array" ref="R1259">Raw [1]Data!Q1259</f>
        <v>#NAME?</v>
      </c>
      <c r="S1259" t="e" cm="1">
        <f t="array" ref="S1259">Raw [1]Data!T1259</f>
        <v>#NAME?</v>
      </c>
      <c r="T1259" t="e">
        <f t="shared" si="177"/>
        <v>#NAME?</v>
      </c>
      <c r="U1259" t="e">
        <f t="shared" si="178"/>
        <v>#NAME?</v>
      </c>
      <c r="V1259" t="str">
        <f t="shared" si="179"/>
        <v>Other</v>
      </c>
    </row>
    <row r="1260" spans="1:22">
      <c r="A1260" s="5" t="s">
        <v>12</v>
      </c>
      <c r="B1260" s="2" t="s">
        <v>1688</v>
      </c>
      <c r="C1260">
        <f t="shared" si="171"/>
        <v>2020</v>
      </c>
      <c r="D1260" s="2" t="s">
        <v>14</v>
      </c>
      <c r="E1260" s="3" t="s">
        <v>15</v>
      </c>
      <c r="F1260" t="str">
        <f t="shared" si="172"/>
        <v>73</v>
      </c>
      <c r="G1260" s="2" t="s">
        <v>1689</v>
      </c>
      <c r="H1260" t="str">
        <f t="shared" si="173"/>
        <v xml:space="preserve">KWP-1000B </v>
      </c>
      <c r="I1260" t="str" cm="1">
        <f t="array" ref="I1260">IFERROR(INDEX(_xlfn.TEXTSPLIT(E1260," "),1), "")</f>
        <v>73239990</v>
      </c>
      <c r="J1260" t="s">
        <v>2779</v>
      </c>
      <c r="K1260" t="str" cm="1">
        <f t="array" ref="K1260">IF(ISERROR(SEARCH("QTY:", G1260)), IF(ISERROR(SEARCH("TOTAL ", G1260)), Raw [1]Data!N1260, TRIM(MID(G1260, SEARCH("TOTAL ", G1260)+6, SEARCH(" ", G1260&amp;" ", SEARCH("TOTAL ", G1260)+6) - SEARCH("TOTAL ", G1260) - 6))), TRIM(MID(G1260, SEARCH("QTY:", G1260)+4, SEARCH(" ", G1260, SEARCH("QTY:", G1260)+4) - SEARCH("QTY:", G1260) - 4)))</f>
        <v/>
      </c>
      <c r="M1260" t="str">
        <f t="shared" si="174"/>
        <v/>
      </c>
      <c r="N1260">
        <f t="shared" si="175"/>
        <v>0</v>
      </c>
      <c r="O1260" t="str" cm="1">
        <f t="array" ref="O1260">IF(ISERROR(SEARCH("USD ", G1260)), Raw [1]Data!S1260, TRIM(MID(G1260, SEARCH("USD ", G1260)+4, SEARCH(" ", G1260&amp;" ", SEARCH("USD ", G1260)+4) - SEARCH("USD ", G1260) - 4)))</f>
        <v>1.42</v>
      </c>
      <c r="P1260" t="e">
        <f t="shared" si="176"/>
        <v>#VALUE!</v>
      </c>
      <c r="Q1260" t="e" cm="1">
        <f t="array" ref="Q1260">Raw [1]Data!P1260</f>
        <v>#NAME?</v>
      </c>
      <c r="R1260" t="e" cm="1">
        <f t="array" ref="R1260">Raw [1]Data!Q1260</f>
        <v>#NAME?</v>
      </c>
      <c r="S1260" t="e" cm="1">
        <f t="array" ref="S1260">Raw [1]Data!T1260</f>
        <v>#NAME?</v>
      </c>
      <c r="T1260" t="e">
        <f t="shared" si="177"/>
        <v>#NAME?</v>
      </c>
      <c r="U1260" t="e">
        <f t="shared" si="178"/>
        <v>#NAME?</v>
      </c>
      <c r="V1260" t="str">
        <f t="shared" si="179"/>
        <v>Other</v>
      </c>
    </row>
    <row r="1261" spans="1:22">
      <c r="A1261" s="5" t="s">
        <v>12</v>
      </c>
      <c r="B1261" s="2" t="s">
        <v>1688</v>
      </c>
      <c r="C1261">
        <f t="shared" si="171"/>
        <v>2020</v>
      </c>
      <c r="D1261" s="2" t="s">
        <v>14</v>
      </c>
      <c r="E1261" s="3" t="s">
        <v>15</v>
      </c>
      <c r="F1261" t="str">
        <f t="shared" si="172"/>
        <v>73</v>
      </c>
      <c r="G1261" s="2" t="s">
        <v>1690</v>
      </c>
      <c r="H1261" t="str">
        <f t="shared" si="173"/>
        <v xml:space="preserve">KWB-600F </v>
      </c>
      <c r="I1261" t="str" cm="1">
        <f t="array" ref="I1261">IFERROR(INDEX(_xlfn.TEXTSPLIT(E1261," "),1), "")</f>
        <v>73239990</v>
      </c>
      <c r="J1261" t="s">
        <v>2779</v>
      </c>
      <c r="K1261" t="str" cm="1">
        <f t="array" ref="K1261">IF(ISERROR(SEARCH("QTY:", G1261)), IF(ISERROR(SEARCH("TOTAL ", G1261)), Raw [1]Data!N1261, TRIM(MID(G1261, SEARCH("TOTAL ", G1261)+6, SEARCH(" ", G1261&amp;" ", SEARCH("TOTAL ", G1261)+6) - SEARCH("TOTAL ", G1261) - 6))), TRIM(MID(G1261, SEARCH("QTY:", G1261)+4, SEARCH(" ", G1261, SEARCH("QTY:", G1261)+4) - SEARCH("QTY:", G1261) - 4)))</f>
        <v/>
      </c>
      <c r="M1261" t="str">
        <f t="shared" si="174"/>
        <v/>
      </c>
      <c r="N1261">
        <f t="shared" si="175"/>
        <v>0</v>
      </c>
      <c r="O1261" t="str" cm="1">
        <f t="array" ref="O1261">IF(ISERROR(SEARCH("USD ", G1261)), Raw [1]Data!S1261, TRIM(MID(G1261, SEARCH("USD ", G1261)+4, SEARCH(" ", G1261&amp;" ", SEARCH("USD ", G1261)+4) - SEARCH("USD ", G1261) - 4)))</f>
        <v>0.99</v>
      </c>
      <c r="P1261" t="e">
        <f t="shared" si="176"/>
        <v>#VALUE!</v>
      </c>
      <c r="Q1261" t="e" cm="1">
        <f t="array" ref="Q1261">Raw [1]Data!P1261</f>
        <v>#NAME?</v>
      </c>
      <c r="R1261" t="e" cm="1">
        <f t="array" ref="R1261">Raw [1]Data!Q1261</f>
        <v>#NAME?</v>
      </c>
      <c r="S1261" t="e" cm="1">
        <f t="array" ref="S1261">Raw [1]Data!T1261</f>
        <v>#NAME?</v>
      </c>
      <c r="T1261" t="e">
        <f t="shared" si="177"/>
        <v>#NAME?</v>
      </c>
      <c r="U1261" t="e">
        <f t="shared" si="178"/>
        <v>#NAME?</v>
      </c>
      <c r="V1261" t="str">
        <f t="shared" si="179"/>
        <v>Other</v>
      </c>
    </row>
    <row r="1262" spans="1:22">
      <c r="A1262" s="5" t="s">
        <v>12</v>
      </c>
      <c r="B1262" s="2" t="s">
        <v>1691</v>
      </c>
      <c r="C1262">
        <f t="shared" si="171"/>
        <v>2020</v>
      </c>
      <c r="D1262" s="2" t="s">
        <v>14</v>
      </c>
      <c r="E1262" s="3" t="s">
        <v>15</v>
      </c>
      <c r="F1262" t="str">
        <f t="shared" si="172"/>
        <v>73</v>
      </c>
      <c r="G1262" s="2" t="s">
        <v>1692</v>
      </c>
      <c r="H1262" t="str">
        <f t="shared" si="173"/>
        <v xml:space="preserve">MILD </v>
      </c>
      <c r="I1262" t="str" cm="1">
        <f t="array" ref="I1262">IFERROR(INDEX(_xlfn.TEXTSPLIT(E1262," "),1), "")</f>
        <v>73239990</v>
      </c>
      <c r="J1262" t="s">
        <v>2835</v>
      </c>
      <c r="K1262" t="e" cm="1">
        <f t="array" ref="K1262">IF(ISERROR(SEARCH("QTY:", G1262)), IF(ISERROR(SEARCH("TOTAL ", G1262)), Raw [1]Data!N1262, TRIM(MID(G1262, SEARCH("TOTAL ", G1262)+6, SEARCH(" ", G1262&amp;" ", SEARCH("TOTAL ", G1262)+6) - SEARCH("TOTAL ", G1262) - 6))), TRIM(MID(G1262, SEARCH("QTY:", G1262)+4, SEARCH(" ", G1262, SEARCH("QTY:", G1262)+4) - SEARCH("QTY:", G1262) - 4)))</f>
        <v>#NAME?</v>
      </c>
      <c r="M1262" t="e">
        <f t="shared" si="174"/>
        <v>#NAME?</v>
      </c>
      <c r="N1262">
        <f t="shared" si="175"/>
        <v>0</v>
      </c>
      <c r="O1262" t="str" cm="1">
        <f t="array" ref="O1262">IF(ISERROR(SEARCH("USD ", G1262)), Raw [1]Data!S1262, TRIM(MID(G1262, SEARCH("USD ", G1262)+4, SEARCH(" ", G1262&amp;" ", SEARCH("USD ", G1262)+4) - SEARCH("USD ", G1262) - 4)))</f>
        <v>8.60</v>
      </c>
      <c r="P1262" t="e">
        <f t="shared" si="176"/>
        <v>#NAME?</v>
      </c>
      <c r="Q1262" t="e" cm="1">
        <f t="array" ref="Q1262">Raw [1]Data!P1262</f>
        <v>#NAME?</v>
      </c>
      <c r="R1262" t="e" cm="1">
        <f t="array" ref="R1262">Raw [1]Data!Q1262</f>
        <v>#NAME?</v>
      </c>
      <c r="S1262" t="e" cm="1">
        <f t="array" ref="S1262">Raw [1]Data!T1262</f>
        <v>#NAME?</v>
      </c>
      <c r="T1262" t="e">
        <f t="shared" si="177"/>
        <v>#NAME?</v>
      </c>
      <c r="U1262" t="e">
        <f t="shared" si="178"/>
        <v>#NAME?</v>
      </c>
      <c r="V1262" t="str">
        <f t="shared" si="179"/>
        <v>Other</v>
      </c>
    </row>
    <row r="1263" spans="1:22">
      <c r="A1263" s="5" t="s">
        <v>12</v>
      </c>
      <c r="B1263" s="2" t="s">
        <v>1693</v>
      </c>
      <c r="C1263">
        <f t="shared" si="171"/>
        <v>2020</v>
      </c>
      <c r="D1263" s="2" t="s">
        <v>14</v>
      </c>
      <c r="E1263" s="3" t="s">
        <v>15</v>
      </c>
      <c r="F1263" t="str">
        <f t="shared" si="172"/>
        <v>73</v>
      </c>
      <c r="G1263" s="2" t="s">
        <v>1580</v>
      </c>
      <c r="H1263" t="str">
        <f t="shared" si="173"/>
        <v xml:space="preserve">STAINLESS </v>
      </c>
      <c r="I1263" t="str" cm="1">
        <f t="array" ref="I1263">IFERROR(INDEX(_xlfn.TEXTSPLIT(E1263," "),1), "")</f>
        <v>73239990</v>
      </c>
      <c r="J1263" t="s">
        <v>2835</v>
      </c>
      <c r="K1263" t="e" cm="1">
        <f t="array" ref="K1263">IF(ISERROR(SEARCH("QTY:", G1263)), IF(ISERROR(SEARCH("TOTAL ", G1263)), Raw [1]Data!N1263, TRIM(MID(G1263, SEARCH("TOTAL ", G1263)+6, SEARCH(" ", G1263&amp;" ", SEARCH("TOTAL ", G1263)+6) - SEARCH("TOTAL ", G1263) - 6))), TRIM(MID(G1263, SEARCH("QTY:", G1263)+4, SEARCH(" ", G1263, SEARCH("QTY:", G1263)+4) - SEARCH("QTY:", G1263) - 4)))</f>
        <v>#NAME?</v>
      </c>
      <c r="M1263" t="e">
        <f t="shared" si="174"/>
        <v>#NAME?</v>
      </c>
      <c r="N1263">
        <f t="shared" si="175"/>
        <v>0</v>
      </c>
      <c r="O1263" t="str" cm="1">
        <f t="array" ref="O1263">IF(ISERROR(SEARCH("USD ", G1263)), Raw [1]Data!S1263, TRIM(MID(G1263, SEARCH("USD ", G1263)+4, SEARCH(" ", G1263&amp;" ", SEARCH("USD ", G1263)+4) - SEARCH("USD ", G1263) - 4)))</f>
        <v>0.67</v>
      </c>
      <c r="P1263" t="e">
        <f t="shared" si="176"/>
        <v>#NAME?</v>
      </c>
      <c r="Q1263" t="e" cm="1">
        <f t="array" ref="Q1263">Raw [1]Data!P1263</f>
        <v>#NAME?</v>
      </c>
      <c r="R1263" t="e" cm="1">
        <f t="array" ref="R1263">Raw [1]Data!Q1263</f>
        <v>#NAME?</v>
      </c>
      <c r="S1263" t="e" cm="1">
        <f t="array" ref="S1263">Raw [1]Data!T1263</f>
        <v>#NAME?</v>
      </c>
      <c r="T1263" t="e">
        <f t="shared" si="177"/>
        <v>#NAME?</v>
      </c>
      <c r="U1263" t="e">
        <f t="shared" si="178"/>
        <v>#NAME?</v>
      </c>
      <c r="V1263" t="str">
        <f t="shared" si="179"/>
        <v>Other</v>
      </c>
    </row>
    <row r="1264" spans="1:22">
      <c r="A1264" s="5" t="s">
        <v>12</v>
      </c>
      <c r="B1264" s="2" t="s">
        <v>1693</v>
      </c>
      <c r="C1264">
        <f t="shared" si="171"/>
        <v>2020</v>
      </c>
      <c r="D1264" s="2" t="s">
        <v>14</v>
      </c>
      <c r="E1264" s="3" t="s">
        <v>15</v>
      </c>
      <c r="F1264" t="str">
        <f t="shared" si="172"/>
        <v>73</v>
      </c>
      <c r="G1264" s="2" t="s">
        <v>1694</v>
      </c>
      <c r="H1264" t="str">
        <f t="shared" si="173"/>
        <v xml:space="preserve">STEEL </v>
      </c>
      <c r="I1264" t="str" cm="1">
        <f t="array" ref="I1264">IFERROR(INDEX(_xlfn.TEXTSPLIT(E1264," "),1), "")</f>
        <v>73239990</v>
      </c>
      <c r="J1264" t="s">
        <v>2854</v>
      </c>
      <c r="K1264" t="e" cm="1">
        <f t="array" ref="K1264">IF(ISERROR(SEARCH("QTY:", G1264)), IF(ISERROR(SEARCH("TOTAL ", G1264)), Raw [1]Data!N1264, TRIM(MID(G1264, SEARCH("TOTAL ", G1264)+6, SEARCH(" ", G1264&amp;" ", SEARCH("TOTAL ", G1264)+6) - SEARCH("TOTAL ", G1264) - 6))), TRIM(MID(G1264, SEARCH("QTY:", G1264)+4, SEARCH(" ", G1264, SEARCH("QTY:", G1264)+4) - SEARCH("QTY:", G1264) - 4)))</f>
        <v>#NAME?</v>
      </c>
      <c r="M1264" t="e">
        <f t="shared" si="174"/>
        <v>#NAME?</v>
      </c>
      <c r="N1264">
        <f t="shared" si="175"/>
        <v>0</v>
      </c>
      <c r="O1264" t="str" cm="1">
        <f t="array" ref="O1264">IF(ISERROR(SEARCH("USD ", G1264)), Raw [1]Data!S1264, TRIM(MID(G1264, SEARCH("USD ", G1264)+4, SEARCH(" ", G1264&amp;" ", SEARCH("USD ", G1264)+4) - SEARCH("USD ", G1264) - 4)))</f>
        <v>0.446</v>
      </c>
      <c r="P1264" t="e">
        <f t="shared" si="176"/>
        <v>#NAME?</v>
      </c>
      <c r="Q1264" t="e" cm="1">
        <f t="array" ref="Q1264">Raw [1]Data!P1264</f>
        <v>#NAME?</v>
      </c>
      <c r="R1264" t="e" cm="1">
        <f t="array" ref="R1264">Raw [1]Data!Q1264</f>
        <v>#NAME?</v>
      </c>
      <c r="S1264" t="e" cm="1">
        <f t="array" ref="S1264">Raw [1]Data!T1264</f>
        <v>#NAME?</v>
      </c>
      <c r="T1264" t="e">
        <f t="shared" si="177"/>
        <v>#NAME?</v>
      </c>
      <c r="U1264" t="e">
        <f t="shared" si="178"/>
        <v>#NAME?</v>
      </c>
      <c r="V1264" t="str">
        <f t="shared" si="179"/>
        <v>Other</v>
      </c>
    </row>
    <row r="1265" spans="1:22">
      <c r="A1265" s="5" t="s">
        <v>12</v>
      </c>
      <c r="B1265" s="2" t="s">
        <v>1693</v>
      </c>
      <c r="C1265">
        <f t="shared" si="171"/>
        <v>2020</v>
      </c>
      <c r="D1265" s="2" t="s">
        <v>14</v>
      </c>
      <c r="E1265" s="3" t="s">
        <v>15</v>
      </c>
      <c r="F1265" t="str">
        <f t="shared" si="172"/>
        <v>73</v>
      </c>
      <c r="G1265" s="2" t="s">
        <v>1695</v>
      </c>
      <c r="H1265" t="str">
        <f t="shared" si="173"/>
        <v xml:space="preserve">STEEL </v>
      </c>
      <c r="I1265" t="str" cm="1">
        <f t="array" ref="I1265">IFERROR(INDEX(_xlfn.TEXTSPLIT(E1265," "),1), "")</f>
        <v>73239990</v>
      </c>
      <c r="J1265" t="s">
        <v>2854</v>
      </c>
      <c r="K1265" t="e" cm="1">
        <f t="array" ref="K1265">IF(ISERROR(SEARCH("QTY:", G1265)), IF(ISERROR(SEARCH("TOTAL ", G1265)), Raw [1]Data!N1265, TRIM(MID(G1265, SEARCH("TOTAL ", G1265)+6, SEARCH(" ", G1265&amp;" ", SEARCH("TOTAL ", G1265)+6) - SEARCH("TOTAL ", G1265) - 6))), TRIM(MID(G1265, SEARCH("QTY:", G1265)+4, SEARCH(" ", G1265, SEARCH("QTY:", G1265)+4) - SEARCH("QTY:", G1265) - 4)))</f>
        <v>#NAME?</v>
      </c>
      <c r="M1265" t="e">
        <f t="shared" si="174"/>
        <v>#NAME?</v>
      </c>
      <c r="N1265">
        <f t="shared" si="175"/>
        <v>0</v>
      </c>
      <c r="O1265" t="str" cm="1">
        <f t="array" ref="O1265">IF(ISERROR(SEARCH("USD ", G1265)), Raw [1]Data!S1265, TRIM(MID(G1265, SEARCH("USD ", G1265)+4, SEARCH(" ", G1265&amp;" ", SEARCH("USD ", G1265)+4) - SEARCH("USD ", G1265) - 4)))</f>
        <v>0.487</v>
      </c>
      <c r="P1265" t="e">
        <f t="shared" si="176"/>
        <v>#NAME?</v>
      </c>
      <c r="Q1265" t="e" cm="1">
        <f t="array" ref="Q1265">Raw [1]Data!P1265</f>
        <v>#NAME?</v>
      </c>
      <c r="R1265" t="e" cm="1">
        <f t="array" ref="R1265">Raw [1]Data!Q1265</f>
        <v>#NAME?</v>
      </c>
      <c r="S1265" t="e" cm="1">
        <f t="array" ref="S1265">Raw [1]Data!T1265</f>
        <v>#NAME?</v>
      </c>
      <c r="T1265" t="e">
        <f t="shared" si="177"/>
        <v>#NAME?</v>
      </c>
      <c r="U1265" t="e">
        <f t="shared" si="178"/>
        <v>#NAME?</v>
      </c>
      <c r="V1265" t="str">
        <f t="shared" si="179"/>
        <v>Other</v>
      </c>
    </row>
    <row r="1266" spans="1:22">
      <c r="A1266" s="5" t="s">
        <v>12</v>
      </c>
      <c r="B1266" s="2" t="s">
        <v>1696</v>
      </c>
      <c r="C1266">
        <f t="shared" si="171"/>
        <v>2020</v>
      </c>
      <c r="D1266" s="2" t="s">
        <v>14</v>
      </c>
      <c r="E1266" s="3" t="s">
        <v>15</v>
      </c>
      <c r="F1266" t="str">
        <f t="shared" si="172"/>
        <v>73</v>
      </c>
      <c r="G1266" s="2" t="s">
        <v>1697</v>
      </c>
      <c r="H1266" t="str">
        <f t="shared" si="173"/>
        <v xml:space="preserve">HOUSEHOLD </v>
      </c>
      <c r="I1266" t="str" cm="1">
        <f t="array" ref="I1266">IFERROR(INDEX(_xlfn.TEXTSPLIT(E1266," "),1), "")</f>
        <v>73239990</v>
      </c>
      <c r="J1266" t="s">
        <v>2900</v>
      </c>
      <c r="K1266" t="e" cm="1">
        <f t="array" ref="K1266">IF(ISERROR(SEARCH("QTY:", G1266)), IF(ISERROR(SEARCH("TOTAL ", G1266)), Raw [1]Data!N1266, TRIM(MID(G1266, SEARCH("TOTAL ", G1266)+6, SEARCH(" ", G1266&amp;" ", SEARCH("TOTAL ", G1266)+6) - SEARCH("TOTAL ", G1266) - 6))), TRIM(MID(G1266, SEARCH("QTY:", G1266)+4, SEARCH(" ", G1266, SEARCH("QTY:", G1266)+4) - SEARCH("QTY:", G1266) - 4)))</f>
        <v>#NAME?</v>
      </c>
      <c r="M1266" t="e">
        <f t="shared" si="174"/>
        <v>#NAME?</v>
      </c>
      <c r="N1266">
        <f t="shared" si="175"/>
        <v>0</v>
      </c>
      <c r="O1266" t="e" cm="1">
        <f t="array" ref="O1266">IF(ISERROR(SEARCH("USD ", G1266)), Raw [1]Data!S1266, TRIM(MID(G1266, SEARCH("USD ", G1266)+4, SEARCH(" ", G1266&amp;" ", SEARCH("USD ", G1266)+4) - SEARCH("USD ", G1266) - 4)))</f>
        <v>#NAME?</v>
      </c>
      <c r="P1266" t="e">
        <f t="shared" si="176"/>
        <v>#NAME?</v>
      </c>
      <c r="Q1266" t="e" cm="1">
        <f t="array" ref="Q1266">Raw [1]Data!P1266</f>
        <v>#NAME?</v>
      </c>
      <c r="R1266" t="e" cm="1">
        <f t="array" ref="R1266">Raw [1]Data!Q1266</f>
        <v>#NAME?</v>
      </c>
      <c r="S1266" t="e" cm="1">
        <f t="array" ref="S1266">Raw [1]Data!T1266</f>
        <v>#NAME?</v>
      </c>
      <c r="T1266" t="e">
        <f t="shared" si="177"/>
        <v>#NAME?</v>
      </c>
      <c r="U1266" t="e">
        <f t="shared" si="178"/>
        <v>#NAME?</v>
      </c>
      <c r="V1266" t="str">
        <f t="shared" si="179"/>
        <v>Other</v>
      </c>
    </row>
    <row r="1267" spans="1:22">
      <c r="A1267" s="5" t="s">
        <v>12</v>
      </c>
      <c r="B1267" s="2" t="s">
        <v>1696</v>
      </c>
      <c r="C1267">
        <f t="shared" si="171"/>
        <v>2020</v>
      </c>
      <c r="D1267" s="2" t="s">
        <v>14</v>
      </c>
      <c r="E1267" s="3" t="s">
        <v>18</v>
      </c>
      <c r="F1267" t="str">
        <f t="shared" si="172"/>
        <v>73</v>
      </c>
      <c r="G1267" s="2" t="s">
        <v>1698</v>
      </c>
      <c r="H1267" t="str">
        <f t="shared" si="173"/>
        <v xml:space="preserve">SS </v>
      </c>
      <c r="I1267" t="str" cm="1">
        <f t="array" ref="I1267">IFERROR(INDEX(_xlfn.TEXTSPLIT(E1267," "),1), "")</f>
        <v>73231000</v>
      </c>
      <c r="J1267" t="s">
        <v>2900</v>
      </c>
      <c r="K1267" t="e" cm="1">
        <f t="array" ref="K1267">IF(ISERROR(SEARCH("QTY:", G1267)), IF(ISERROR(SEARCH("TOTAL ", G1267)), Raw [1]Data!N1267, TRIM(MID(G1267, SEARCH("TOTAL ", G1267)+6, SEARCH(" ", G1267&amp;" ", SEARCH("TOTAL ", G1267)+6) - SEARCH("TOTAL ", G1267) - 6))), TRIM(MID(G1267, SEARCH("QTY:", G1267)+4, SEARCH(" ", G1267, SEARCH("QTY:", G1267)+4) - SEARCH("QTY:", G1267) - 4)))</f>
        <v>#NAME?</v>
      </c>
      <c r="M1267" t="e">
        <f t="shared" si="174"/>
        <v>#NAME?</v>
      </c>
      <c r="N1267">
        <f t="shared" si="175"/>
        <v>0</v>
      </c>
      <c r="O1267" t="str" cm="1">
        <f t="array" ref="O1267">IF(ISERROR(SEARCH("USD ", G1267)), Raw [1]Data!S1267, TRIM(MID(G1267, SEARCH("USD ", G1267)+4, SEARCH(" ", G1267&amp;" ", SEARCH("USD ", G1267)+4) - SEARCH("USD ", G1267) - 4)))</f>
        <v>0.169</v>
      </c>
      <c r="P1267" t="e">
        <f t="shared" si="176"/>
        <v>#NAME?</v>
      </c>
      <c r="Q1267" t="e" cm="1">
        <f t="array" ref="Q1267">Raw [1]Data!P1267</f>
        <v>#NAME?</v>
      </c>
      <c r="R1267" t="e" cm="1">
        <f t="array" ref="R1267">Raw [1]Data!Q1267</f>
        <v>#NAME?</v>
      </c>
      <c r="S1267" t="e" cm="1">
        <f t="array" ref="S1267">Raw [1]Data!T1267</f>
        <v>#NAME?</v>
      </c>
      <c r="T1267" t="e">
        <f t="shared" si="177"/>
        <v>#NAME?</v>
      </c>
      <c r="U1267" t="e">
        <f t="shared" si="178"/>
        <v>#NAME?</v>
      </c>
      <c r="V1267" t="str">
        <f t="shared" si="179"/>
        <v>Other</v>
      </c>
    </row>
    <row r="1268" spans="1:22">
      <c r="A1268" s="5" t="s">
        <v>12</v>
      </c>
      <c r="B1268" s="2" t="s">
        <v>1699</v>
      </c>
      <c r="C1268">
        <f t="shared" si="171"/>
        <v>2020</v>
      </c>
      <c r="D1268" s="2" t="s">
        <v>14</v>
      </c>
      <c r="E1268" s="3" t="s">
        <v>15</v>
      </c>
      <c r="F1268" t="str">
        <f t="shared" si="172"/>
        <v>73</v>
      </c>
      <c r="G1268" s="2" t="s">
        <v>1700</v>
      </c>
      <c r="H1268" t="str">
        <f t="shared" si="173"/>
        <v xml:space="preserve">STEEL </v>
      </c>
      <c r="I1268" t="str" cm="1">
        <f t="array" ref="I1268">IFERROR(INDEX(_xlfn.TEXTSPLIT(E1268," "),1), "")</f>
        <v>73239990</v>
      </c>
      <c r="J1268" t="s">
        <v>2835</v>
      </c>
      <c r="K1268" t="e" cm="1">
        <f t="array" ref="K1268">IF(ISERROR(SEARCH("QTY:", G1268)), IF(ISERROR(SEARCH("TOTAL ", G1268)), Raw [1]Data!N1268, TRIM(MID(G1268, SEARCH("TOTAL ", G1268)+6, SEARCH(" ", G1268&amp;" ", SEARCH("TOTAL ", G1268)+6) - SEARCH("TOTAL ", G1268) - 6))), TRIM(MID(G1268, SEARCH("QTY:", G1268)+4, SEARCH(" ", G1268, SEARCH("QTY:", G1268)+4) - SEARCH("QTY:", G1268) - 4)))</f>
        <v>#NAME?</v>
      </c>
      <c r="M1268" t="e">
        <f t="shared" si="174"/>
        <v>#NAME?</v>
      </c>
      <c r="N1268">
        <f t="shared" si="175"/>
        <v>0</v>
      </c>
      <c r="O1268" t="str" cm="1">
        <f t="array" ref="O1268">IF(ISERROR(SEARCH("USD ", G1268)), Raw [1]Data!S1268, TRIM(MID(G1268, SEARCH("USD ", G1268)+4, SEARCH(" ", G1268&amp;" ", SEARCH("USD ", G1268)+4) - SEARCH("USD ", G1268) - 4)))</f>
        <v>0.4397</v>
      </c>
      <c r="P1268" t="e">
        <f t="shared" si="176"/>
        <v>#NAME?</v>
      </c>
      <c r="Q1268" t="e" cm="1">
        <f t="array" ref="Q1268">Raw [1]Data!P1268</f>
        <v>#NAME?</v>
      </c>
      <c r="R1268" t="e" cm="1">
        <f t="array" ref="R1268">Raw [1]Data!Q1268</f>
        <v>#NAME?</v>
      </c>
      <c r="S1268" t="e" cm="1">
        <f t="array" ref="S1268">Raw [1]Data!T1268</f>
        <v>#NAME?</v>
      </c>
      <c r="T1268" t="e">
        <f t="shared" si="177"/>
        <v>#NAME?</v>
      </c>
      <c r="U1268" t="e">
        <f t="shared" si="178"/>
        <v>#NAME?</v>
      </c>
      <c r="V1268" t="str">
        <f t="shared" si="179"/>
        <v>Other</v>
      </c>
    </row>
    <row r="1269" spans="1:22">
      <c r="A1269" s="5" t="s">
        <v>12</v>
      </c>
      <c r="B1269" s="2" t="s">
        <v>1699</v>
      </c>
      <c r="C1269">
        <f t="shared" si="171"/>
        <v>2020</v>
      </c>
      <c r="D1269" s="2" t="s">
        <v>14</v>
      </c>
      <c r="E1269" s="3" t="s">
        <v>15</v>
      </c>
      <c r="F1269" t="str">
        <f t="shared" si="172"/>
        <v>73</v>
      </c>
      <c r="G1269" s="2" t="s">
        <v>1701</v>
      </c>
      <c r="H1269" t="str">
        <f t="shared" si="173"/>
        <v xml:space="preserve">STEEL </v>
      </c>
      <c r="I1269" t="str" cm="1">
        <f t="array" ref="I1269">IFERROR(INDEX(_xlfn.TEXTSPLIT(E1269," "),1), "")</f>
        <v>73239990</v>
      </c>
      <c r="J1269" t="s">
        <v>2854</v>
      </c>
      <c r="K1269" t="e" cm="1">
        <f t="array" ref="K1269">IF(ISERROR(SEARCH("QTY:", G1269)), IF(ISERROR(SEARCH("TOTAL ", G1269)), Raw [1]Data!N1269, TRIM(MID(G1269, SEARCH("TOTAL ", G1269)+6, SEARCH(" ", G1269&amp;" ", SEARCH("TOTAL ", G1269)+6) - SEARCH("TOTAL ", G1269) - 6))), TRIM(MID(G1269, SEARCH("QTY:", G1269)+4, SEARCH(" ", G1269, SEARCH("QTY:", G1269)+4) - SEARCH("QTY:", G1269) - 4)))</f>
        <v>#NAME?</v>
      </c>
      <c r="M1269" t="e">
        <f t="shared" si="174"/>
        <v>#NAME?</v>
      </c>
      <c r="N1269">
        <f t="shared" si="175"/>
        <v>0</v>
      </c>
      <c r="O1269" t="str" cm="1">
        <f t="array" ref="O1269">IF(ISERROR(SEARCH("USD ", G1269)), Raw [1]Data!S1269, TRIM(MID(G1269, SEARCH("USD ", G1269)+4, SEARCH(" ", G1269&amp;" ", SEARCH("USD ", G1269)+4) - SEARCH("USD ", G1269) - 4)))</f>
        <v>0.4412</v>
      </c>
      <c r="P1269" t="e">
        <f t="shared" si="176"/>
        <v>#NAME?</v>
      </c>
      <c r="Q1269" t="e" cm="1">
        <f t="array" ref="Q1269">Raw [1]Data!P1269</f>
        <v>#NAME?</v>
      </c>
      <c r="R1269" t="e" cm="1">
        <f t="array" ref="R1269">Raw [1]Data!Q1269</f>
        <v>#NAME?</v>
      </c>
      <c r="S1269" t="e" cm="1">
        <f t="array" ref="S1269">Raw [1]Data!T1269</f>
        <v>#NAME?</v>
      </c>
      <c r="T1269" t="e">
        <f t="shared" si="177"/>
        <v>#NAME?</v>
      </c>
      <c r="U1269" t="e">
        <f t="shared" si="178"/>
        <v>#NAME?</v>
      </c>
      <c r="V1269" t="str">
        <f t="shared" si="179"/>
        <v>Other</v>
      </c>
    </row>
    <row r="1270" spans="1:22">
      <c r="A1270" s="5" t="s">
        <v>12</v>
      </c>
      <c r="B1270" s="2" t="s">
        <v>1699</v>
      </c>
      <c r="C1270">
        <f t="shared" si="171"/>
        <v>2020</v>
      </c>
      <c r="D1270" s="2" t="s">
        <v>14</v>
      </c>
      <c r="E1270" s="3" t="s">
        <v>15</v>
      </c>
      <c r="F1270" t="str">
        <f t="shared" si="172"/>
        <v>73</v>
      </c>
      <c r="G1270" s="2" t="s">
        <v>1702</v>
      </c>
      <c r="H1270" t="str">
        <f t="shared" si="173"/>
        <v xml:space="preserve">STAINLESS </v>
      </c>
      <c r="I1270" t="str" cm="1">
        <f t="array" ref="I1270">IFERROR(INDEX(_xlfn.TEXTSPLIT(E1270," "),1), "")</f>
        <v>73239990</v>
      </c>
      <c r="J1270" t="s">
        <v>2835</v>
      </c>
      <c r="K1270" t="e" cm="1">
        <f t="array" ref="K1270">IF(ISERROR(SEARCH("QTY:", G1270)), IF(ISERROR(SEARCH("TOTAL ", G1270)), Raw [1]Data!N1270, TRIM(MID(G1270, SEARCH("TOTAL ", G1270)+6, SEARCH(" ", G1270&amp;" ", SEARCH("TOTAL ", G1270)+6) - SEARCH("TOTAL ", G1270) - 6))), TRIM(MID(G1270, SEARCH("QTY:", G1270)+4, SEARCH(" ", G1270, SEARCH("QTY:", G1270)+4) - SEARCH("QTY:", G1270) - 4)))</f>
        <v>#NAME?</v>
      </c>
      <c r="M1270" t="e">
        <f t="shared" si="174"/>
        <v>#NAME?</v>
      </c>
      <c r="N1270">
        <f t="shared" si="175"/>
        <v>0</v>
      </c>
      <c r="O1270" t="str" cm="1">
        <f t="array" ref="O1270">IF(ISERROR(SEARCH("USD ", G1270)), Raw [1]Data!S1270, TRIM(MID(G1270, SEARCH("USD ", G1270)+4, SEARCH(" ", G1270&amp;" ", SEARCH("USD ", G1270)+4) - SEARCH("USD ", G1270) - 4)))</f>
        <v>0.2153</v>
      </c>
      <c r="P1270" t="e">
        <f t="shared" si="176"/>
        <v>#NAME?</v>
      </c>
      <c r="Q1270" t="e" cm="1">
        <f t="array" ref="Q1270">Raw [1]Data!P1270</f>
        <v>#NAME?</v>
      </c>
      <c r="R1270" t="e" cm="1">
        <f t="array" ref="R1270">Raw [1]Data!Q1270</f>
        <v>#NAME?</v>
      </c>
      <c r="S1270" t="e" cm="1">
        <f t="array" ref="S1270">Raw [1]Data!T1270</f>
        <v>#NAME?</v>
      </c>
      <c r="T1270" t="e">
        <f t="shared" si="177"/>
        <v>#NAME?</v>
      </c>
      <c r="U1270" t="e">
        <f t="shared" si="178"/>
        <v>#NAME?</v>
      </c>
      <c r="V1270" t="str">
        <f t="shared" si="179"/>
        <v>Other</v>
      </c>
    </row>
    <row r="1271" spans="1:22">
      <c r="A1271" s="5" t="s">
        <v>12</v>
      </c>
      <c r="B1271" s="2" t="s">
        <v>1703</v>
      </c>
      <c r="C1271">
        <f t="shared" si="171"/>
        <v>2020</v>
      </c>
      <c r="D1271" s="2" t="s">
        <v>14</v>
      </c>
      <c r="E1271" s="3" t="s">
        <v>18</v>
      </c>
      <c r="F1271" t="str">
        <f t="shared" si="172"/>
        <v>73</v>
      </c>
      <c r="G1271" s="2" t="s">
        <v>1704</v>
      </c>
      <c r="H1271" t="str">
        <f t="shared" si="173"/>
        <v xml:space="preserve">STEEL </v>
      </c>
      <c r="I1271" t="str" cm="1">
        <f t="array" ref="I1271">IFERROR(INDEX(_xlfn.TEXTSPLIT(E1271," "),1), "")</f>
        <v>73231000</v>
      </c>
      <c r="J1271" t="s">
        <v>3034</v>
      </c>
      <c r="K1271" t="e" cm="1">
        <f t="array" ref="K1271">IF(ISERROR(SEARCH("QTY:", G1271)), IF(ISERROR(SEARCH("TOTAL ", G1271)), Raw [1]Data!N1271, TRIM(MID(G1271, SEARCH("TOTAL ", G1271)+6, SEARCH(" ", G1271&amp;" ", SEARCH("TOTAL ", G1271)+6) - SEARCH("TOTAL ", G1271) - 6))), TRIM(MID(G1271, SEARCH("QTY:", G1271)+4, SEARCH(" ", G1271, SEARCH("QTY:", G1271)+4) - SEARCH("QTY:", G1271) - 4)))</f>
        <v>#NAME?</v>
      </c>
      <c r="M1271" t="e">
        <f t="shared" si="174"/>
        <v>#NAME?</v>
      </c>
      <c r="N1271">
        <f t="shared" si="175"/>
        <v>0</v>
      </c>
      <c r="O1271" t="str" cm="1">
        <f t="array" ref="O1271">IF(ISERROR(SEARCH("USD ", G1271)), Raw [1]Data!S1271, TRIM(MID(G1271, SEARCH("USD ", G1271)+4, SEARCH(" ", G1271&amp;" ", SEARCH("USD ", G1271)+4) - SEARCH("USD ", G1271) - 4)))</f>
        <v>0.151</v>
      </c>
      <c r="P1271" t="e">
        <f t="shared" si="176"/>
        <v>#NAME?</v>
      </c>
      <c r="Q1271" t="e" cm="1">
        <f t="array" ref="Q1271">Raw [1]Data!P1271</f>
        <v>#NAME?</v>
      </c>
      <c r="R1271" t="e" cm="1">
        <f t="array" ref="R1271">Raw [1]Data!Q1271</f>
        <v>#NAME?</v>
      </c>
      <c r="S1271" t="e" cm="1">
        <f t="array" ref="S1271">Raw [1]Data!T1271</f>
        <v>#NAME?</v>
      </c>
      <c r="T1271" t="e">
        <f t="shared" si="177"/>
        <v>#NAME?</v>
      </c>
      <c r="U1271" t="e">
        <f t="shared" si="178"/>
        <v>#NAME?</v>
      </c>
      <c r="V1271" t="str">
        <f t="shared" si="179"/>
        <v>Other</v>
      </c>
    </row>
    <row r="1272" spans="1:22">
      <c r="A1272" s="5" t="s">
        <v>12</v>
      </c>
      <c r="B1272" s="2" t="s">
        <v>1705</v>
      </c>
      <c r="C1272">
        <f t="shared" si="171"/>
        <v>2020</v>
      </c>
      <c r="D1272" s="2" t="s">
        <v>14</v>
      </c>
      <c r="E1272" s="3" t="s">
        <v>15</v>
      </c>
      <c r="F1272" t="str">
        <f t="shared" si="172"/>
        <v>73</v>
      </c>
      <c r="G1272" s="2" t="s">
        <v>1706</v>
      </c>
      <c r="H1272" t="str">
        <f t="shared" si="173"/>
        <v xml:space="preserve">KWB-600F </v>
      </c>
      <c r="I1272" t="str" cm="1">
        <f t="array" ref="I1272">IFERROR(INDEX(_xlfn.TEXTSPLIT(E1272," "),1), "")</f>
        <v>73239990</v>
      </c>
      <c r="J1272" t="s">
        <v>2781</v>
      </c>
      <c r="K1272" t="e" cm="1">
        <f t="array" ref="K1272">IF(ISERROR(SEARCH("QTY:", G1272)), IF(ISERROR(SEARCH("TOTAL ", G1272)), Raw [1]Data!N1272, TRIM(MID(G1272, SEARCH("TOTAL ", G1272)+6, SEARCH(" ", G1272&amp;" ", SEARCH("TOTAL ", G1272)+6) - SEARCH("TOTAL ", G1272) - 6))), TRIM(MID(G1272, SEARCH("QTY:", G1272)+4, SEARCH(" ", G1272, SEARCH("QTY:", G1272)+4) - SEARCH("QTY:", G1272) - 4)))</f>
        <v>#NAME?</v>
      </c>
      <c r="M1272" t="e">
        <f t="shared" si="174"/>
        <v>#NAME?</v>
      </c>
      <c r="N1272">
        <f t="shared" si="175"/>
        <v>0</v>
      </c>
      <c r="O1272" t="str" cm="1">
        <f t="array" ref="O1272">IF(ISERROR(SEARCH("USD ", G1272)), Raw [1]Data!S1272, TRIM(MID(G1272, SEARCH("USD ", G1272)+4, SEARCH(" ", G1272&amp;" ", SEARCH("USD ", G1272)+4) - SEARCH("USD ", G1272) - 4)))</f>
        <v>0.99</v>
      </c>
      <c r="P1272" t="e">
        <f t="shared" si="176"/>
        <v>#NAME?</v>
      </c>
      <c r="Q1272" t="e" cm="1">
        <f t="array" ref="Q1272">Raw [1]Data!P1272</f>
        <v>#NAME?</v>
      </c>
      <c r="R1272" t="e" cm="1">
        <f t="array" ref="R1272">Raw [1]Data!Q1272</f>
        <v>#NAME?</v>
      </c>
      <c r="S1272" t="e" cm="1">
        <f t="array" ref="S1272">Raw [1]Data!T1272</f>
        <v>#NAME?</v>
      </c>
      <c r="T1272" t="e">
        <f t="shared" si="177"/>
        <v>#NAME?</v>
      </c>
      <c r="U1272" t="e">
        <f t="shared" si="178"/>
        <v>#NAME?</v>
      </c>
      <c r="V1272" t="str">
        <f t="shared" si="179"/>
        <v>Other</v>
      </c>
    </row>
    <row r="1273" spans="1:22">
      <c r="A1273" s="5" t="s">
        <v>12</v>
      </c>
      <c r="B1273" s="2" t="s">
        <v>1705</v>
      </c>
      <c r="C1273">
        <f t="shared" si="171"/>
        <v>2020</v>
      </c>
      <c r="D1273" s="2" t="s">
        <v>14</v>
      </c>
      <c r="E1273" s="3" t="s">
        <v>18</v>
      </c>
      <c r="F1273" t="str">
        <f t="shared" si="172"/>
        <v>73</v>
      </c>
      <c r="G1273" s="2" t="s">
        <v>1643</v>
      </c>
      <c r="H1273" t="str">
        <f t="shared" si="173"/>
        <v xml:space="preserve">STEEL </v>
      </c>
      <c r="I1273" t="str" cm="1">
        <f t="array" ref="I1273">IFERROR(INDEX(_xlfn.TEXTSPLIT(E1273," "),1), "")</f>
        <v>73231000</v>
      </c>
      <c r="J1273" t="s">
        <v>2854</v>
      </c>
      <c r="K1273" t="e" cm="1">
        <f t="array" ref="K1273">IF(ISERROR(SEARCH("QTY:", G1273)), IF(ISERROR(SEARCH("TOTAL ", G1273)), Raw [1]Data!N1273, TRIM(MID(G1273, SEARCH("TOTAL ", G1273)+6, SEARCH(" ", G1273&amp;" ", SEARCH("TOTAL ", G1273)+6) - SEARCH("TOTAL ", G1273) - 6))), TRIM(MID(G1273, SEARCH("QTY:", G1273)+4, SEARCH(" ", G1273, SEARCH("QTY:", G1273)+4) - SEARCH("QTY:", G1273) - 4)))</f>
        <v>#NAME?</v>
      </c>
      <c r="M1273" t="e">
        <f t="shared" si="174"/>
        <v>#NAME?</v>
      </c>
      <c r="N1273">
        <f t="shared" si="175"/>
        <v>0</v>
      </c>
      <c r="O1273" t="str" cm="1">
        <f t="array" ref="O1273">IF(ISERROR(SEARCH("USD ", G1273)), Raw [1]Data!S1273, TRIM(MID(G1273, SEARCH("USD ", G1273)+4, SEARCH(" ", G1273&amp;" ", SEARCH("USD ", G1273)+4) - SEARCH("USD ", G1273) - 4)))</f>
        <v>0.256</v>
      </c>
      <c r="P1273" t="e">
        <f t="shared" si="176"/>
        <v>#NAME?</v>
      </c>
      <c r="Q1273" t="e" cm="1">
        <f t="array" ref="Q1273">Raw [1]Data!P1273</f>
        <v>#NAME?</v>
      </c>
      <c r="R1273" t="e" cm="1">
        <f t="array" ref="R1273">Raw [1]Data!Q1273</f>
        <v>#NAME?</v>
      </c>
      <c r="S1273" t="e" cm="1">
        <f t="array" ref="S1273">Raw [1]Data!T1273</f>
        <v>#NAME?</v>
      </c>
      <c r="T1273" t="e">
        <f t="shared" si="177"/>
        <v>#NAME?</v>
      </c>
      <c r="U1273" t="e">
        <f t="shared" si="178"/>
        <v>#NAME?</v>
      </c>
      <c r="V1273" t="str">
        <f t="shared" si="179"/>
        <v>Other</v>
      </c>
    </row>
    <row r="1274" spans="1:22">
      <c r="A1274" s="5" t="s">
        <v>12</v>
      </c>
      <c r="B1274" s="2" t="s">
        <v>1705</v>
      </c>
      <c r="C1274">
        <f t="shared" si="171"/>
        <v>2020</v>
      </c>
      <c r="D1274" s="2" t="s">
        <v>14</v>
      </c>
      <c r="E1274" s="3" t="s">
        <v>15</v>
      </c>
      <c r="F1274" t="str">
        <f t="shared" si="172"/>
        <v>73</v>
      </c>
      <c r="G1274" s="2" t="s">
        <v>1707</v>
      </c>
      <c r="H1274" t="str">
        <f t="shared" si="173"/>
        <v xml:space="preserve">KWP-1000B </v>
      </c>
      <c r="I1274" t="str" cm="1">
        <f t="array" ref="I1274">IFERROR(INDEX(_xlfn.TEXTSPLIT(E1274," "),1), "")</f>
        <v>73239990</v>
      </c>
      <c r="J1274" t="s">
        <v>2781</v>
      </c>
      <c r="K1274" t="e" cm="1">
        <f t="array" ref="K1274">IF(ISERROR(SEARCH("QTY:", G1274)), IF(ISERROR(SEARCH("TOTAL ", G1274)), Raw [1]Data!N1274, TRIM(MID(G1274, SEARCH("TOTAL ", G1274)+6, SEARCH(" ", G1274&amp;" ", SEARCH("TOTAL ", G1274)+6) - SEARCH("TOTAL ", G1274) - 6))), TRIM(MID(G1274, SEARCH("QTY:", G1274)+4, SEARCH(" ", G1274, SEARCH("QTY:", G1274)+4) - SEARCH("QTY:", G1274) - 4)))</f>
        <v>#NAME?</v>
      </c>
      <c r="M1274" t="e">
        <f t="shared" si="174"/>
        <v>#NAME?</v>
      </c>
      <c r="N1274">
        <f t="shared" si="175"/>
        <v>0</v>
      </c>
      <c r="O1274" t="str" cm="1">
        <f t="array" ref="O1274">IF(ISERROR(SEARCH("USD ", G1274)), Raw [1]Data!S1274, TRIM(MID(G1274, SEARCH("USD ", G1274)+4, SEARCH(" ", G1274&amp;" ", SEARCH("USD ", G1274)+4) - SEARCH("USD ", G1274) - 4)))</f>
        <v>1.42</v>
      </c>
      <c r="P1274" t="e">
        <f t="shared" si="176"/>
        <v>#NAME?</v>
      </c>
      <c r="Q1274" t="e" cm="1">
        <f t="array" ref="Q1274">Raw [1]Data!P1274</f>
        <v>#NAME?</v>
      </c>
      <c r="R1274" t="e" cm="1">
        <f t="array" ref="R1274">Raw [1]Data!Q1274</f>
        <v>#NAME?</v>
      </c>
      <c r="S1274" t="e" cm="1">
        <f t="array" ref="S1274">Raw [1]Data!T1274</f>
        <v>#NAME?</v>
      </c>
      <c r="T1274" t="e">
        <f t="shared" si="177"/>
        <v>#NAME?</v>
      </c>
      <c r="U1274" t="e">
        <f t="shared" si="178"/>
        <v>#NAME?</v>
      </c>
      <c r="V1274" t="str">
        <f t="shared" si="179"/>
        <v>Other</v>
      </c>
    </row>
    <row r="1275" spans="1:22">
      <c r="A1275" s="5" t="s">
        <v>12</v>
      </c>
      <c r="B1275" s="2" t="s">
        <v>1708</v>
      </c>
      <c r="C1275">
        <f t="shared" si="171"/>
        <v>2020</v>
      </c>
      <c r="D1275" s="2" t="s">
        <v>14</v>
      </c>
      <c r="E1275" s="3" t="s">
        <v>15</v>
      </c>
      <c r="F1275" t="str">
        <f t="shared" si="172"/>
        <v>73</v>
      </c>
      <c r="G1275" s="2" t="s">
        <v>1709</v>
      </c>
      <c r="H1275" t="str">
        <f t="shared" si="173"/>
        <v xml:space="preserve">STEEL </v>
      </c>
      <c r="I1275" t="str" cm="1">
        <f t="array" ref="I1275">IFERROR(INDEX(_xlfn.TEXTSPLIT(E1275," "),1), "")</f>
        <v>73239990</v>
      </c>
      <c r="J1275" t="s">
        <v>2835</v>
      </c>
      <c r="K1275" t="str" cm="1">
        <f t="array" ref="K1275">IF(ISERROR(SEARCH("QTY:", G1275)), IF(ISERROR(SEARCH("TOTAL ", G1275)), Raw [1]Data!N1275, TRIM(MID(G1275, SEARCH("TOTAL ", G1275)+6, SEARCH(" ", G1275&amp;" ", SEARCH("TOTAL ", G1275)+6) - SEARCH("TOTAL ", G1275) - 6))), TRIM(MID(G1275, SEARCH("QTY:", G1275)+4, SEARCH(" ", G1275, SEARCH("QTY:", G1275)+4) - SEARCH("QTY:", G1275) - 4)))</f>
        <v/>
      </c>
      <c r="M1275" t="str">
        <f t="shared" si="174"/>
        <v/>
      </c>
      <c r="N1275">
        <f t="shared" si="175"/>
        <v>0</v>
      </c>
      <c r="O1275" t="e" cm="1">
        <f t="array" ref="O1275">IF(ISERROR(SEARCH("USD ", G1275)), Raw [1]Data!S1275, TRIM(MID(G1275, SEARCH("USD ", G1275)+4, SEARCH(" ", G1275&amp;" ", SEARCH("USD ", G1275)+4) - SEARCH("USD ", G1275) - 4)))</f>
        <v>#NAME?</v>
      </c>
      <c r="P1275" t="e">
        <f t="shared" si="176"/>
        <v>#NAME?</v>
      </c>
      <c r="Q1275" t="e" cm="1">
        <f t="array" ref="Q1275">Raw [1]Data!P1275</f>
        <v>#NAME?</v>
      </c>
      <c r="R1275" t="e" cm="1">
        <f t="array" ref="R1275">Raw [1]Data!Q1275</f>
        <v>#NAME?</v>
      </c>
      <c r="S1275" t="e" cm="1">
        <f t="array" ref="S1275">Raw [1]Data!T1275</f>
        <v>#NAME?</v>
      </c>
      <c r="T1275" t="e">
        <f t="shared" si="177"/>
        <v>#NAME?</v>
      </c>
      <c r="U1275" t="e">
        <f t="shared" si="178"/>
        <v>#NAME?</v>
      </c>
      <c r="V1275" t="str">
        <f t="shared" si="179"/>
        <v>Other</v>
      </c>
    </row>
    <row r="1276" spans="1:22">
      <c r="A1276" s="5" t="s">
        <v>12</v>
      </c>
      <c r="B1276" s="2" t="s">
        <v>1710</v>
      </c>
      <c r="C1276">
        <f t="shared" si="171"/>
        <v>2020</v>
      </c>
      <c r="D1276" s="2" t="s">
        <v>14</v>
      </c>
      <c r="E1276" s="3" t="s">
        <v>15</v>
      </c>
      <c r="F1276" t="str">
        <f t="shared" si="172"/>
        <v>73</v>
      </c>
      <c r="G1276" s="2" t="s">
        <v>1711</v>
      </c>
      <c r="H1276" t="str">
        <f t="shared" si="173"/>
        <v xml:space="preserve">STEEL </v>
      </c>
      <c r="I1276" t="str" cm="1">
        <f t="array" ref="I1276">IFERROR(INDEX(_xlfn.TEXTSPLIT(E1276," "),1), "")</f>
        <v>73239990</v>
      </c>
      <c r="J1276" t="s">
        <v>2835</v>
      </c>
      <c r="K1276" t="e" cm="1">
        <f t="array" ref="K1276">IF(ISERROR(SEARCH("QTY:", G1276)), IF(ISERROR(SEARCH("TOTAL ", G1276)), Raw [1]Data!N1276, TRIM(MID(G1276, SEARCH("TOTAL ", G1276)+6, SEARCH(" ", G1276&amp;" ", SEARCH("TOTAL ", G1276)+6) - SEARCH("TOTAL ", G1276) - 6))), TRIM(MID(G1276, SEARCH("QTY:", G1276)+4, SEARCH(" ", G1276, SEARCH("QTY:", G1276)+4) - SEARCH("QTY:", G1276) - 4)))</f>
        <v>#NAME?</v>
      </c>
      <c r="M1276" t="e">
        <f t="shared" si="174"/>
        <v>#NAME?</v>
      </c>
      <c r="N1276">
        <f t="shared" si="175"/>
        <v>0</v>
      </c>
      <c r="O1276" t="str" cm="1">
        <f t="array" ref="O1276">IF(ISERROR(SEARCH("USD ", G1276)), Raw [1]Data!S1276, TRIM(MID(G1276, SEARCH("USD ", G1276)+4, SEARCH(" ", G1276&amp;" ", SEARCH("USD ", G1276)+4) - SEARCH("USD ", G1276) - 4)))</f>
        <v>1.1619</v>
      </c>
      <c r="P1276" t="e">
        <f t="shared" si="176"/>
        <v>#NAME?</v>
      </c>
      <c r="Q1276" t="e" cm="1">
        <f t="array" ref="Q1276">Raw [1]Data!P1276</f>
        <v>#NAME?</v>
      </c>
      <c r="R1276" t="e" cm="1">
        <f t="array" ref="R1276">Raw [1]Data!Q1276</f>
        <v>#NAME?</v>
      </c>
      <c r="S1276" t="e" cm="1">
        <f t="array" ref="S1276">Raw [1]Data!T1276</f>
        <v>#NAME?</v>
      </c>
      <c r="T1276" t="e">
        <f t="shared" si="177"/>
        <v>#NAME?</v>
      </c>
      <c r="U1276" t="e">
        <f t="shared" si="178"/>
        <v>#NAME?</v>
      </c>
      <c r="V1276" t="str">
        <f t="shared" si="179"/>
        <v>Other</v>
      </c>
    </row>
    <row r="1277" spans="1:22">
      <c r="A1277" s="5" t="s">
        <v>12</v>
      </c>
      <c r="B1277" s="2" t="s">
        <v>1710</v>
      </c>
      <c r="C1277">
        <f t="shared" si="171"/>
        <v>2020</v>
      </c>
      <c r="D1277" s="2" t="s">
        <v>14</v>
      </c>
      <c r="E1277" s="3" t="s">
        <v>15</v>
      </c>
      <c r="F1277" t="str">
        <f t="shared" si="172"/>
        <v>73</v>
      </c>
      <c r="G1277" s="2" t="s">
        <v>1712</v>
      </c>
      <c r="H1277" t="str">
        <f t="shared" si="173"/>
        <v xml:space="preserve">STEEL </v>
      </c>
      <c r="I1277" t="str" cm="1">
        <f t="array" ref="I1277">IFERROR(INDEX(_xlfn.TEXTSPLIT(E1277," "),1), "")</f>
        <v>73239990</v>
      </c>
      <c r="J1277" t="s">
        <v>2854</v>
      </c>
      <c r="K1277" t="e" cm="1">
        <f t="array" ref="K1277">IF(ISERROR(SEARCH("QTY:", G1277)), IF(ISERROR(SEARCH("TOTAL ", G1277)), Raw [1]Data!N1277, TRIM(MID(G1277, SEARCH("TOTAL ", G1277)+6, SEARCH(" ", G1277&amp;" ", SEARCH("TOTAL ", G1277)+6) - SEARCH("TOTAL ", G1277) - 6))), TRIM(MID(G1277, SEARCH("QTY:", G1277)+4, SEARCH(" ", G1277, SEARCH("QTY:", G1277)+4) - SEARCH("QTY:", G1277) - 4)))</f>
        <v>#NAME?</v>
      </c>
      <c r="M1277" t="e">
        <f t="shared" si="174"/>
        <v>#NAME?</v>
      </c>
      <c r="N1277">
        <f t="shared" si="175"/>
        <v>0</v>
      </c>
      <c r="O1277" t="str" cm="1">
        <f t="array" ref="O1277">IF(ISERROR(SEARCH("USD ", G1277)), Raw [1]Data!S1277, TRIM(MID(G1277, SEARCH("USD ", G1277)+4, SEARCH(" ", G1277&amp;" ", SEARCH("USD ", G1277)+4) - SEARCH("USD ", G1277) - 4)))</f>
        <v>0.4392</v>
      </c>
      <c r="P1277" t="e">
        <f t="shared" si="176"/>
        <v>#NAME?</v>
      </c>
      <c r="Q1277" t="e" cm="1">
        <f t="array" ref="Q1277">Raw [1]Data!P1277</f>
        <v>#NAME?</v>
      </c>
      <c r="R1277" t="e" cm="1">
        <f t="array" ref="R1277">Raw [1]Data!Q1277</f>
        <v>#NAME?</v>
      </c>
      <c r="S1277" t="e" cm="1">
        <f t="array" ref="S1277">Raw [1]Data!T1277</f>
        <v>#NAME?</v>
      </c>
      <c r="T1277" t="e">
        <f t="shared" si="177"/>
        <v>#NAME?</v>
      </c>
      <c r="U1277" t="e">
        <f t="shared" si="178"/>
        <v>#NAME?</v>
      </c>
      <c r="V1277" t="str">
        <f t="shared" si="179"/>
        <v>Other</v>
      </c>
    </row>
    <row r="1278" spans="1:22">
      <c r="A1278" s="5" t="s">
        <v>12</v>
      </c>
      <c r="B1278" s="2" t="s">
        <v>1713</v>
      </c>
      <c r="C1278">
        <f t="shared" si="171"/>
        <v>2020</v>
      </c>
      <c r="D1278" s="2" t="s">
        <v>14</v>
      </c>
      <c r="E1278" s="3" t="s">
        <v>15</v>
      </c>
      <c r="F1278" t="str">
        <f t="shared" si="172"/>
        <v>73</v>
      </c>
      <c r="G1278" s="2" t="s">
        <v>1714</v>
      </c>
      <c r="H1278" t="str">
        <f t="shared" si="173"/>
        <v xml:space="preserve">STEEL </v>
      </c>
      <c r="I1278" t="str" cm="1">
        <f t="array" ref="I1278">IFERROR(INDEX(_xlfn.TEXTSPLIT(E1278," "),1), "")</f>
        <v>73239990</v>
      </c>
      <c r="J1278" t="s">
        <v>2854</v>
      </c>
      <c r="K1278" t="e" cm="1">
        <f t="array" ref="K1278">IF(ISERROR(SEARCH("QTY:", G1278)), IF(ISERROR(SEARCH("TOTAL ", G1278)), Raw [1]Data!N1278, TRIM(MID(G1278, SEARCH("TOTAL ", G1278)+6, SEARCH(" ", G1278&amp;" ", SEARCH("TOTAL ", G1278)+6) - SEARCH("TOTAL ", G1278) - 6))), TRIM(MID(G1278, SEARCH("QTY:", G1278)+4, SEARCH(" ", G1278, SEARCH("QTY:", G1278)+4) - SEARCH("QTY:", G1278) - 4)))</f>
        <v>#NAME?</v>
      </c>
      <c r="M1278" t="e">
        <f t="shared" si="174"/>
        <v>#NAME?</v>
      </c>
      <c r="N1278">
        <f t="shared" si="175"/>
        <v>0</v>
      </c>
      <c r="O1278" t="str" cm="1">
        <f t="array" ref="O1278">IF(ISERROR(SEARCH("USD ", G1278)), Raw [1]Data!S1278, TRIM(MID(G1278, SEARCH("USD ", G1278)+4, SEARCH(" ", G1278&amp;" ", SEARCH("USD ", G1278)+4) - SEARCH("USD ", G1278) - 4)))</f>
        <v>0.3118</v>
      </c>
      <c r="P1278" t="e">
        <f t="shared" si="176"/>
        <v>#NAME?</v>
      </c>
      <c r="Q1278" t="e" cm="1">
        <f t="array" ref="Q1278">Raw [1]Data!P1278</f>
        <v>#NAME?</v>
      </c>
      <c r="R1278" t="e" cm="1">
        <f t="array" ref="R1278">Raw [1]Data!Q1278</f>
        <v>#NAME?</v>
      </c>
      <c r="S1278" t="e" cm="1">
        <f t="array" ref="S1278">Raw [1]Data!T1278</f>
        <v>#NAME?</v>
      </c>
      <c r="T1278" t="e">
        <f t="shared" si="177"/>
        <v>#NAME?</v>
      </c>
      <c r="U1278" t="e">
        <f t="shared" si="178"/>
        <v>#NAME?</v>
      </c>
      <c r="V1278" t="str">
        <f t="shared" si="179"/>
        <v>Other</v>
      </c>
    </row>
    <row r="1279" spans="1:22">
      <c r="A1279" s="5" t="s">
        <v>12</v>
      </c>
      <c r="B1279" s="2" t="s">
        <v>1715</v>
      </c>
      <c r="C1279">
        <f t="shared" si="171"/>
        <v>2020</v>
      </c>
      <c r="D1279" s="2" t="s">
        <v>14</v>
      </c>
      <c r="E1279" s="3" t="s">
        <v>15</v>
      </c>
      <c r="F1279" t="str">
        <f t="shared" si="172"/>
        <v>73</v>
      </c>
      <c r="G1279" s="2" t="s">
        <v>1716</v>
      </c>
      <c r="H1279" t="str">
        <f t="shared" si="173"/>
        <v xml:space="preserve">STEEL </v>
      </c>
      <c r="I1279" t="str" cm="1">
        <f t="array" ref="I1279">IFERROR(INDEX(_xlfn.TEXTSPLIT(E1279," "),1), "")</f>
        <v>73239990</v>
      </c>
      <c r="J1279" t="s">
        <v>2900</v>
      </c>
      <c r="K1279" t="str" cm="1">
        <f t="array" ref="K1279">IF(ISERROR(SEARCH("QTY:", G1279)), IF(ISERROR(SEARCH("TOTAL ", G1279)), Raw [1]Data!N1279, TRIM(MID(G1279, SEARCH("TOTAL ", G1279)+6, SEARCH(" ", G1279&amp;" ", SEARCH("TOTAL ", G1279)+6) - SEARCH("TOTAL ", G1279) - 6))), TRIM(MID(G1279, SEARCH("QTY:", G1279)+4, SEARCH(" ", G1279, SEARCH("QTY:", G1279)+4) - SEARCH("QTY:", G1279) - 4)))</f>
        <v>47880</v>
      </c>
      <c r="M1279" t="str">
        <f t="shared" si="174"/>
        <v>47880</v>
      </c>
      <c r="N1279">
        <f t="shared" si="175"/>
        <v>0</v>
      </c>
      <c r="O1279" t="e" cm="1">
        <f t="array" ref="O1279">IF(ISERROR(SEARCH("USD ", G1279)), Raw [1]Data!S1279, TRIM(MID(G1279, SEARCH("USD ", G1279)+4, SEARCH(" ", G1279&amp;" ", SEARCH("USD ", G1279)+4) - SEARCH("USD ", G1279) - 4)))</f>
        <v>#NAME?</v>
      </c>
      <c r="P1279" t="e">
        <f t="shared" si="176"/>
        <v>#NAME?</v>
      </c>
      <c r="Q1279" t="e" cm="1">
        <f t="array" ref="Q1279">Raw [1]Data!P1279</f>
        <v>#NAME?</v>
      </c>
      <c r="R1279" t="e" cm="1">
        <f t="array" ref="R1279">Raw [1]Data!Q1279</f>
        <v>#NAME?</v>
      </c>
      <c r="S1279" t="e" cm="1">
        <f t="array" ref="S1279">Raw [1]Data!T1279</f>
        <v>#NAME?</v>
      </c>
      <c r="T1279" t="e">
        <f t="shared" si="177"/>
        <v>#NAME?</v>
      </c>
      <c r="U1279" t="e">
        <f t="shared" si="178"/>
        <v>#NAME?</v>
      </c>
      <c r="V1279" t="str">
        <f t="shared" si="179"/>
        <v>Other</v>
      </c>
    </row>
    <row r="1280" spans="1:22">
      <c r="A1280" s="5" t="s">
        <v>12</v>
      </c>
      <c r="B1280" s="2" t="s">
        <v>1715</v>
      </c>
      <c r="C1280">
        <f t="shared" si="171"/>
        <v>2020</v>
      </c>
      <c r="D1280" s="2" t="s">
        <v>14</v>
      </c>
      <c r="E1280" s="3" t="s">
        <v>15</v>
      </c>
      <c r="F1280" t="str">
        <f t="shared" si="172"/>
        <v>73</v>
      </c>
      <c r="G1280" s="2" t="s">
        <v>1717</v>
      </c>
      <c r="H1280" t="str">
        <f t="shared" si="173"/>
        <v xml:space="preserve">STEEL </v>
      </c>
      <c r="I1280" t="str" cm="1">
        <f t="array" ref="I1280">IFERROR(INDEX(_xlfn.TEXTSPLIT(E1280," "),1), "")</f>
        <v>73239990</v>
      </c>
      <c r="J1280" t="s">
        <v>2835</v>
      </c>
      <c r="K1280" t="str" cm="1">
        <f t="array" ref="K1280">IF(ISERROR(SEARCH("QTY:", G1280)), IF(ISERROR(SEARCH("TOTAL ", G1280)), Raw [1]Data!N1280, TRIM(MID(G1280, SEARCH("TOTAL ", G1280)+6, SEARCH(" ", G1280&amp;" ", SEARCH("TOTAL ", G1280)+6) - SEARCH("TOTAL ", G1280) - 6))), TRIM(MID(G1280, SEARCH("QTY:", G1280)+4, SEARCH(" ", G1280, SEARCH("QTY:", G1280)+4) - SEARCH("QTY:", G1280) - 4)))</f>
        <v>480</v>
      </c>
      <c r="M1280" t="str">
        <f t="shared" si="174"/>
        <v>480</v>
      </c>
      <c r="N1280">
        <f t="shared" si="175"/>
        <v>0</v>
      </c>
      <c r="O1280" t="e" cm="1">
        <f t="array" ref="O1280">IF(ISERROR(SEARCH("USD ", G1280)), Raw [1]Data!S1280, TRIM(MID(G1280, SEARCH("USD ", G1280)+4, SEARCH(" ", G1280&amp;" ", SEARCH("USD ", G1280)+4) - SEARCH("USD ", G1280) - 4)))</f>
        <v>#NAME?</v>
      </c>
      <c r="P1280" t="e">
        <f t="shared" si="176"/>
        <v>#NAME?</v>
      </c>
      <c r="Q1280" t="e" cm="1">
        <f t="array" ref="Q1280">Raw [1]Data!P1280</f>
        <v>#NAME?</v>
      </c>
      <c r="R1280" t="e" cm="1">
        <f t="array" ref="R1280">Raw [1]Data!Q1280</f>
        <v>#NAME?</v>
      </c>
      <c r="S1280" t="e" cm="1">
        <f t="array" ref="S1280">Raw [1]Data!T1280</f>
        <v>#NAME?</v>
      </c>
      <c r="T1280" t="e">
        <f t="shared" si="177"/>
        <v>#NAME?</v>
      </c>
      <c r="U1280" t="e">
        <f t="shared" si="178"/>
        <v>#NAME?</v>
      </c>
      <c r="V1280" t="str">
        <f t="shared" si="179"/>
        <v>Other</v>
      </c>
    </row>
    <row r="1281" spans="1:22">
      <c r="A1281" s="5" t="s">
        <v>12</v>
      </c>
      <c r="B1281" s="2" t="s">
        <v>1715</v>
      </c>
      <c r="C1281">
        <f t="shared" si="171"/>
        <v>2020</v>
      </c>
      <c r="D1281" s="2" t="s">
        <v>14</v>
      </c>
      <c r="E1281" s="3" t="s">
        <v>15</v>
      </c>
      <c r="F1281" t="str">
        <f t="shared" si="172"/>
        <v>73</v>
      </c>
      <c r="G1281" s="2" t="s">
        <v>1718</v>
      </c>
      <c r="H1281" t="str">
        <f t="shared" si="173"/>
        <v xml:space="preserve">STEEL </v>
      </c>
      <c r="I1281" t="str" cm="1">
        <f t="array" ref="I1281">IFERROR(INDEX(_xlfn.TEXTSPLIT(E1281," "),1), "")</f>
        <v>73239990</v>
      </c>
      <c r="J1281" t="s">
        <v>2835</v>
      </c>
      <c r="K1281" t="str" cm="1">
        <f t="array" ref="K1281">IF(ISERROR(SEARCH("QTY:", G1281)), IF(ISERROR(SEARCH("TOTAL ", G1281)), Raw [1]Data!N1281, TRIM(MID(G1281, SEARCH("TOTAL ", G1281)+6, SEARCH(" ", G1281&amp;" ", SEARCH("TOTAL ", G1281)+6) - SEARCH("TOTAL ", G1281) - 6))), TRIM(MID(G1281, SEARCH("QTY:", G1281)+4, SEARCH(" ", G1281, SEARCH("QTY:", G1281)+4) - SEARCH("QTY:", G1281) - 4)))</f>
        <v>50000</v>
      </c>
      <c r="M1281" t="str">
        <f t="shared" si="174"/>
        <v>50000</v>
      </c>
      <c r="N1281">
        <f t="shared" si="175"/>
        <v>0</v>
      </c>
      <c r="O1281" t="e" cm="1">
        <f t="array" ref="O1281">IF(ISERROR(SEARCH("USD ", G1281)), Raw [1]Data!S1281, TRIM(MID(G1281, SEARCH("USD ", G1281)+4, SEARCH(" ", G1281&amp;" ", SEARCH("USD ", G1281)+4) - SEARCH("USD ", G1281) - 4)))</f>
        <v>#NAME?</v>
      </c>
      <c r="P1281" t="e">
        <f t="shared" si="176"/>
        <v>#NAME?</v>
      </c>
      <c r="Q1281" t="e" cm="1">
        <f t="array" ref="Q1281">Raw [1]Data!P1281</f>
        <v>#NAME?</v>
      </c>
      <c r="R1281" t="e" cm="1">
        <f t="array" ref="R1281">Raw [1]Data!Q1281</f>
        <v>#NAME?</v>
      </c>
      <c r="S1281" t="e" cm="1">
        <f t="array" ref="S1281">Raw [1]Data!T1281</f>
        <v>#NAME?</v>
      </c>
      <c r="T1281" t="e">
        <f t="shared" si="177"/>
        <v>#NAME?</v>
      </c>
      <c r="U1281" t="e">
        <f t="shared" si="178"/>
        <v>#NAME?</v>
      </c>
      <c r="V1281" t="str">
        <f t="shared" si="179"/>
        <v>Other</v>
      </c>
    </row>
    <row r="1282" spans="1:22">
      <c r="A1282" s="5" t="s">
        <v>12</v>
      </c>
      <c r="B1282" s="2" t="s">
        <v>1719</v>
      </c>
      <c r="C1282">
        <f t="shared" si="171"/>
        <v>2020</v>
      </c>
      <c r="D1282" s="2" t="s">
        <v>14</v>
      </c>
      <c r="E1282" s="3" t="s">
        <v>18</v>
      </c>
      <c r="F1282" t="str">
        <f t="shared" si="172"/>
        <v>73</v>
      </c>
      <c r="G1282" s="2" t="s">
        <v>1720</v>
      </c>
      <c r="H1282" t="str">
        <f t="shared" si="173"/>
        <v xml:space="preserve">STEEL </v>
      </c>
      <c r="I1282" t="str" cm="1">
        <f t="array" ref="I1282">IFERROR(INDEX(_xlfn.TEXTSPLIT(E1282," "),1), "")</f>
        <v>73231000</v>
      </c>
      <c r="J1282" t="s">
        <v>2854</v>
      </c>
      <c r="K1282" t="e" cm="1">
        <f t="array" ref="K1282">IF(ISERROR(SEARCH("QTY:", G1282)), IF(ISERROR(SEARCH("TOTAL ", G1282)), Raw [1]Data!N1282, TRIM(MID(G1282, SEARCH("TOTAL ", G1282)+6, SEARCH(" ", G1282&amp;" ", SEARCH("TOTAL ", G1282)+6) - SEARCH("TOTAL ", G1282) - 6))), TRIM(MID(G1282, SEARCH("QTY:", G1282)+4, SEARCH(" ", G1282, SEARCH("QTY:", G1282)+4) - SEARCH("QTY:", G1282) - 4)))</f>
        <v>#NAME?</v>
      </c>
      <c r="M1282" t="e">
        <f t="shared" si="174"/>
        <v>#NAME?</v>
      </c>
      <c r="N1282">
        <f t="shared" si="175"/>
        <v>0</v>
      </c>
      <c r="O1282" t="str" cm="1">
        <f t="array" ref="O1282">IF(ISERROR(SEARCH("USD ", G1282)), Raw [1]Data!S1282, TRIM(MID(G1282, SEARCH("USD ", G1282)+4, SEARCH(" ", G1282&amp;" ", SEARCH("USD ", G1282)+4) - SEARCH("USD ", G1282) - 4)))</f>
        <v>0.256</v>
      </c>
      <c r="P1282" t="e">
        <f t="shared" si="176"/>
        <v>#NAME?</v>
      </c>
      <c r="Q1282" t="e" cm="1">
        <f t="array" ref="Q1282">Raw [1]Data!P1282</f>
        <v>#NAME?</v>
      </c>
      <c r="R1282" t="e" cm="1">
        <f t="array" ref="R1282">Raw [1]Data!Q1282</f>
        <v>#NAME?</v>
      </c>
      <c r="S1282" t="e" cm="1">
        <f t="array" ref="S1282">Raw [1]Data!T1282</f>
        <v>#NAME?</v>
      </c>
      <c r="T1282" t="e">
        <f t="shared" si="177"/>
        <v>#NAME?</v>
      </c>
      <c r="U1282" t="e">
        <f t="shared" si="178"/>
        <v>#NAME?</v>
      </c>
      <c r="V1282" t="str">
        <f t="shared" si="179"/>
        <v>Other</v>
      </c>
    </row>
    <row r="1283" spans="1:22">
      <c r="A1283" s="5" t="s">
        <v>12</v>
      </c>
      <c r="B1283" s="2" t="s">
        <v>1721</v>
      </c>
      <c r="C1283">
        <f t="shared" ref="C1283:C1346" si="180">YEAR(B1283)</f>
        <v>2020</v>
      </c>
      <c r="D1283" s="2" t="s">
        <v>14</v>
      </c>
      <c r="E1283" s="3" t="s">
        <v>15</v>
      </c>
      <c r="F1283" t="str">
        <f t="shared" ref="F1283:F1346" si="181">LEFT(E1283,2)</f>
        <v>73</v>
      </c>
      <c r="G1283" s="2" t="s">
        <v>1722</v>
      </c>
      <c r="H1283" t="str">
        <f t="shared" ref="H1283:H1346" si="182">IFERROR(LEFT(G1283, FIND(" ",G1283)), "")</f>
        <v xml:space="preserve">RYX-02-021A </v>
      </c>
      <c r="I1283" t="str" cm="1">
        <f t="array" ref="I1283">IFERROR(INDEX(_xlfn.TEXTSPLIT(E1283," "),1), "")</f>
        <v>73239990</v>
      </c>
      <c r="J1283" t="s">
        <v>2835</v>
      </c>
      <c r="K1283" t="e" cm="1">
        <f t="array" ref="K1283">IF(ISERROR(SEARCH("QTY:", G1283)), IF(ISERROR(SEARCH("TOTAL ", G1283)), Raw [1]Data!N1283, TRIM(MID(G1283, SEARCH("TOTAL ", G1283)+6, SEARCH(" ", G1283&amp;" ", SEARCH("TOTAL ", G1283)+6) - SEARCH("TOTAL ", G1283) - 6))), TRIM(MID(G1283, SEARCH("QTY:", G1283)+4, SEARCH(" ", G1283, SEARCH("QTY:", G1283)+4) - SEARCH("QTY:", G1283) - 4)))</f>
        <v>#NAME?</v>
      </c>
      <c r="M1283" t="e">
        <f t="shared" ref="M1283:M1346" si="183">K1283</f>
        <v>#NAME?</v>
      </c>
      <c r="N1283">
        <f t="shared" ref="N1283:N1346" si="184">L1283</f>
        <v>0</v>
      </c>
      <c r="O1283" t="e" cm="1">
        <f t="array" ref="O1283">IF(ISERROR(SEARCH("USD ", G1283)), Raw [1]Data!S1283, TRIM(MID(G1283, SEARCH("USD ", G1283)+4, SEARCH(" ", G1283&amp;" ", SEARCH("USD ", G1283)+4) - SEARCH("USD ", G1283) - 4)))</f>
        <v>#NAME?</v>
      </c>
      <c r="P1283" t="e">
        <f t="shared" ref="P1283:P1346" si="185">O1283*M1283</f>
        <v>#NAME?</v>
      </c>
      <c r="Q1283" t="e" cm="1">
        <f t="array" ref="Q1283">Raw [1]Data!P1283</f>
        <v>#NAME?</v>
      </c>
      <c r="R1283" t="e" cm="1">
        <f t="array" ref="R1283">Raw [1]Data!Q1283</f>
        <v>#NAME?</v>
      </c>
      <c r="S1283" t="e" cm="1">
        <f t="array" ref="S1283">Raw [1]Data!T1283</f>
        <v>#NAME?</v>
      </c>
      <c r="T1283" t="e">
        <f t="shared" ref="T1283:T1346" si="186">S1283/M1283</f>
        <v>#NAME?</v>
      </c>
      <c r="U1283" t="e">
        <f t="shared" ref="U1283:U1346" si="187">IF(R1283&lt;&gt;0, (S1283/R1283)*100, 0)</f>
        <v>#NAME?</v>
      </c>
      <c r="V1283" t="str">
        <f t="shared" ref="V1283:V1346" si="188">IF(OR(E1283=73239990,E1283=73231000,E1283=73239390),"Steel","Other")</f>
        <v>Other</v>
      </c>
    </row>
    <row r="1284" spans="1:22">
      <c r="A1284" s="5" t="s">
        <v>12</v>
      </c>
      <c r="B1284" s="2" t="s">
        <v>1721</v>
      </c>
      <c r="C1284">
        <f t="shared" si="180"/>
        <v>2020</v>
      </c>
      <c r="D1284" s="2" t="s">
        <v>14</v>
      </c>
      <c r="E1284" s="3" t="s">
        <v>15</v>
      </c>
      <c r="F1284" t="str">
        <f t="shared" si="181"/>
        <v>73</v>
      </c>
      <c r="G1284" s="2" t="s">
        <v>1723</v>
      </c>
      <c r="H1284" t="str">
        <f t="shared" si="182"/>
        <v xml:space="preserve">STEEL </v>
      </c>
      <c r="I1284" t="str" cm="1">
        <f t="array" ref="I1284">IFERROR(INDEX(_xlfn.TEXTSPLIT(E1284," "),1), "")</f>
        <v>73239990</v>
      </c>
      <c r="J1284" t="s">
        <v>2781</v>
      </c>
      <c r="K1284" t="e" cm="1">
        <f t="array" ref="K1284">IF(ISERROR(SEARCH("QTY:", G1284)), IF(ISERROR(SEARCH("TOTAL ", G1284)), Raw [1]Data!N1284, TRIM(MID(G1284, SEARCH("TOTAL ", G1284)+6, SEARCH(" ", G1284&amp;" ", SEARCH("TOTAL ", G1284)+6) - SEARCH("TOTAL ", G1284) - 6))), TRIM(MID(G1284, SEARCH("QTY:", G1284)+4, SEARCH(" ", G1284, SEARCH("QTY:", G1284)+4) - SEARCH("QTY:", G1284) - 4)))</f>
        <v>#NAME?</v>
      </c>
      <c r="M1284" t="e">
        <f t="shared" si="183"/>
        <v>#NAME?</v>
      </c>
      <c r="N1284">
        <f t="shared" si="184"/>
        <v>0</v>
      </c>
      <c r="O1284" t="str" cm="1">
        <f t="array" ref="O1284">IF(ISERROR(SEARCH("USD ", G1284)), Raw [1]Data!S1284, TRIM(MID(G1284, SEARCH("USD ", G1284)+4, SEARCH(" ", G1284&amp;" ", SEARCH("USD ", G1284)+4) - SEARCH("USD ", G1284) - 4)))</f>
        <v>0.4821</v>
      </c>
      <c r="P1284" t="e">
        <f t="shared" si="185"/>
        <v>#NAME?</v>
      </c>
      <c r="Q1284" t="e" cm="1">
        <f t="array" ref="Q1284">Raw [1]Data!P1284</f>
        <v>#NAME?</v>
      </c>
      <c r="R1284" t="e" cm="1">
        <f t="array" ref="R1284">Raw [1]Data!Q1284</f>
        <v>#NAME?</v>
      </c>
      <c r="S1284" t="e" cm="1">
        <f t="array" ref="S1284">Raw [1]Data!T1284</f>
        <v>#NAME?</v>
      </c>
      <c r="T1284" t="e">
        <f t="shared" si="186"/>
        <v>#NAME?</v>
      </c>
      <c r="U1284" t="e">
        <f t="shared" si="187"/>
        <v>#NAME?</v>
      </c>
      <c r="V1284" t="str">
        <f t="shared" si="188"/>
        <v>Other</v>
      </c>
    </row>
    <row r="1285" spans="1:22">
      <c r="A1285" s="5" t="s">
        <v>12</v>
      </c>
      <c r="B1285" s="2" t="s">
        <v>1721</v>
      </c>
      <c r="C1285">
        <f t="shared" si="180"/>
        <v>2020</v>
      </c>
      <c r="D1285" s="2" t="s">
        <v>14</v>
      </c>
      <c r="E1285" s="3" t="s">
        <v>15</v>
      </c>
      <c r="F1285" t="str">
        <f t="shared" si="181"/>
        <v>73</v>
      </c>
      <c r="G1285" s="2" t="s">
        <v>1724</v>
      </c>
      <c r="H1285" t="str">
        <f t="shared" si="182"/>
        <v xml:space="preserve">STEEL </v>
      </c>
      <c r="I1285" t="str" cm="1">
        <f t="array" ref="I1285">IFERROR(INDEX(_xlfn.TEXTSPLIT(E1285," "),1), "")</f>
        <v>73239990</v>
      </c>
      <c r="J1285" t="s">
        <v>2781</v>
      </c>
      <c r="K1285" t="e" cm="1">
        <f t="array" ref="K1285">IF(ISERROR(SEARCH("QTY:", G1285)), IF(ISERROR(SEARCH("TOTAL ", G1285)), Raw [1]Data!N1285, TRIM(MID(G1285, SEARCH("TOTAL ", G1285)+6, SEARCH(" ", G1285&amp;" ", SEARCH("TOTAL ", G1285)+6) - SEARCH("TOTAL ", G1285) - 6))), TRIM(MID(G1285, SEARCH("QTY:", G1285)+4, SEARCH(" ", G1285, SEARCH("QTY:", G1285)+4) - SEARCH("QTY:", G1285) - 4)))</f>
        <v>#NAME?</v>
      </c>
      <c r="M1285" t="e">
        <f t="shared" si="183"/>
        <v>#NAME?</v>
      </c>
      <c r="N1285">
        <f t="shared" si="184"/>
        <v>0</v>
      </c>
      <c r="O1285" t="str" cm="1">
        <f t="array" ref="O1285">IF(ISERROR(SEARCH("USD ", G1285)), Raw [1]Data!S1285, TRIM(MID(G1285, SEARCH("USD ", G1285)+4, SEARCH(" ", G1285&amp;" ", SEARCH("USD ", G1285)+4) - SEARCH("USD ", G1285) - 4)))</f>
        <v>0.4347</v>
      </c>
      <c r="P1285" t="e">
        <f t="shared" si="185"/>
        <v>#NAME?</v>
      </c>
      <c r="Q1285" t="e" cm="1">
        <f t="array" ref="Q1285">Raw [1]Data!P1285</f>
        <v>#NAME?</v>
      </c>
      <c r="R1285" t="e" cm="1">
        <f t="array" ref="R1285">Raw [1]Data!Q1285</f>
        <v>#NAME?</v>
      </c>
      <c r="S1285" t="e" cm="1">
        <f t="array" ref="S1285">Raw [1]Data!T1285</f>
        <v>#NAME?</v>
      </c>
      <c r="T1285" t="e">
        <f t="shared" si="186"/>
        <v>#NAME?</v>
      </c>
      <c r="U1285" t="e">
        <f t="shared" si="187"/>
        <v>#NAME?</v>
      </c>
      <c r="V1285" t="str">
        <f t="shared" si="188"/>
        <v>Other</v>
      </c>
    </row>
    <row r="1286" spans="1:22">
      <c r="A1286" s="5" t="s">
        <v>12</v>
      </c>
      <c r="B1286" s="2" t="s">
        <v>1721</v>
      </c>
      <c r="C1286">
        <f t="shared" si="180"/>
        <v>2020</v>
      </c>
      <c r="D1286" s="2" t="s">
        <v>14</v>
      </c>
      <c r="E1286" s="3" t="s">
        <v>15</v>
      </c>
      <c r="F1286" t="str">
        <f t="shared" si="181"/>
        <v>73</v>
      </c>
      <c r="G1286" s="2" t="s">
        <v>1725</v>
      </c>
      <c r="H1286" t="str">
        <f t="shared" si="182"/>
        <v xml:space="preserve">RYX-02-020 </v>
      </c>
      <c r="I1286" t="str" cm="1">
        <f t="array" ref="I1286">IFERROR(INDEX(_xlfn.TEXTSPLIT(E1286," "),1), "")</f>
        <v>73239990</v>
      </c>
      <c r="J1286" t="s">
        <v>2835</v>
      </c>
      <c r="K1286" t="e" cm="1">
        <f t="array" ref="K1286">IF(ISERROR(SEARCH("QTY:", G1286)), IF(ISERROR(SEARCH("TOTAL ", G1286)), Raw [1]Data!N1286, TRIM(MID(G1286, SEARCH("TOTAL ", G1286)+6, SEARCH(" ", G1286&amp;" ", SEARCH("TOTAL ", G1286)+6) - SEARCH("TOTAL ", G1286) - 6))), TRIM(MID(G1286, SEARCH("QTY:", G1286)+4, SEARCH(" ", G1286, SEARCH("QTY:", G1286)+4) - SEARCH("QTY:", G1286) - 4)))</f>
        <v>#NAME?</v>
      </c>
      <c r="M1286" t="e">
        <f t="shared" si="183"/>
        <v>#NAME?</v>
      </c>
      <c r="N1286">
        <f t="shared" si="184"/>
        <v>0</v>
      </c>
      <c r="O1286" t="e" cm="1">
        <f t="array" ref="O1286">IF(ISERROR(SEARCH("USD ", G1286)), Raw [1]Data!S1286, TRIM(MID(G1286, SEARCH("USD ", G1286)+4, SEARCH(" ", G1286&amp;" ", SEARCH("USD ", G1286)+4) - SEARCH("USD ", G1286) - 4)))</f>
        <v>#NAME?</v>
      </c>
      <c r="P1286" t="e">
        <f t="shared" si="185"/>
        <v>#NAME?</v>
      </c>
      <c r="Q1286" t="e" cm="1">
        <f t="array" ref="Q1286">Raw [1]Data!P1286</f>
        <v>#NAME?</v>
      </c>
      <c r="R1286" t="e" cm="1">
        <f t="array" ref="R1286">Raw [1]Data!Q1286</f>
        <v>#NAME?</v>
      </c>
      <c r="S1286" t="e" cm="1">
        <f t="array" ref="S1286">Raw [1]Data!T1286</f>
        <v>#NAME?</v>
      </c>
      <c r="T1286" t="e">
        <f t="shared" si="186"/>
        <v>#NAME?</v>
      </c>
      <c r="U1286" t="e">
        <f t="shared" si="187"/>
        <v>#NAME?</v>
      </c>
      <c r="V1286" t="str">
        <f t="shared" si="188"/>
        <v>Other</v>
      </c>
    </row>
    <row r="1287" spans="1:22">
      <c r="A1287" s="5" t="s">
        <v>12</v>
      </c>
      <c r="B1287" s="2" t="s">
        <v>1726</v>
      </c>
      <c r="C1287">
        <f t="shared" si="180"/>
        <v>2020</v>
      </c>
      <c r="D1287" s="2" t="s">
        <v>14</v>
      </c>
      <c r="E1287" s="3" t="s">
        <v>15</v>
      </c>
      <c r="F1287" t="str">
        <f t="shared" si="181"/>
        <v>73</v>
      </c>
      <c r="G1287" s="2" t="s">
        <v>1727</v>
      </c>
      <c r="H1287" t="str">
        <f t="shared" si="182"/>
        <v xml:space="preserve">STAINLESS </v>
      </c>
      <c r="I1287" t="str" cm="1">
        <f t="array" ref="I1287">IFERROR(INDEX(_xlfn.TEXTSPLIT(E1287," "),1), "")</f>
        <v>73239990</v>
      </c>
      <c r="J1287" t="s">
        <v>2835</v>
      </c>
      <c r="K1287" t="str" cm="1">
        <f t="array" ref="K1287">IF(ISERROR(SEARCH("QTY:", G1287)), IF(ISERROR(SEARCH("TOTAL ", G1287)), Raw [1]Data!N1287, TRIM(MID(G1287, SEARCH("TOTAL ", G1287)+6, SEARCH(" ", G1287&amp;" ", SEARCH("TOTAL ", G1287)+6) - SEARCH("TOTAL ", G1287) - 6))), TRIM(MID(G1287, SEARCH("QTY:", G1287)+4, SEARCH(" ", G1287, SEARCH("QTY:", G1287)+4) - SEARCH("QTY:", G1287) - 4)))</f>
        <v>-24000</v>
      </c>
      <c r="M1287" t="str">
        <f t="shared" si="183"/>
        <v>-24000</v>
      </c>
      <c r="N1287">
        <f t="shared" si="184"/>
        <v>0</v>
      </c>
      <c r="O1287" t="e" cm="1">
        <f t="array" ref="O1287">IF(ISERROR(SEARCH("USD ", G1287)), Raw [1]Data!S1287, TRIM(MID(G1287, SEARCH("USD ", G1287)+4, SEARCH(" ", G1287&amp;" ", SEARCH("USD ", G1287)+4) - SEARCH("USD ", G1287) - 4)))</f>
        <v>#NAME?</v>
      </c>
      <c r="P1287" t="e">
        <f t="shared" si="185"/>
        <v>#NAME?</v>
      </c>
      <c r="Q1287" t="e" cm="1">
        <f t="array" ref="Q1287">Raw [1]Data!P1287</f>
        <v>#NAME?</v>
      </c>
      <c r="R1287" t="e" cm="1">
        <f t="array" ref="R1287">Raw [1]Data!Q1287</f>
        <v>#NAME?</v>
      </c>
      <c r="S1287" t="e" cm="1">
        <f t="array" ref="S1287">Raw [1]Data!T1287</f>
        <v>#NAME?</v>
      </c>
      <c r="T1287" t="e">
        <f t="shared" si="186"/>
        <v>#NAME?</v>
      </c>
      <c r="U1287" t="e">
        <f t="shared" si="187"/>
        <v>#NAME?</v>
      </c>
      <c r="V1287" t="str">
        <f t="shared" si="188"/>
        <v>Other</v>
      </c>
    </row>
    <row r="1288" spans="1:22">
      <c r="A1288" s="5" t="s">
        <v>12</v>
      </c>
      <c r="B1288" s="2" t="s">
        <v>1726</v>
      </c>
      <c r="C1288">
        <f t="shared" si="180"/>
        <v>2020</v>
      </c>
      <c r="D1288" s="2" t="s">
        <v>14</v>
      </c>
      <c r="E1288" s="3" t="s">
        <v>15</v>
      </c>
      <c r="F1288" t="str">
        <f t="shared" si="181"/>
        <v>73</v>
      </c>
      <c r="G1288" s="2" t="s">
        <v>1728</v>
      </c>
      <c r="H1288" t="str">
        <f t="shared" si="182"/>
        <v xml:space="preserve">STAINLESS </v>
      </c>
      <c r="I1288" t="str" cm="1">
        <f t="array" ref="I1288">IFERROR(INDEX(_xlfn.TEXTSPLIT(E1288," "),1), "")</f>
        <v>73239990</v>
      </c>
      <c r="J1288" t="s">
        <v>2835</v>
      </c>
      <c r="K1288" t="str" cm="1">
        <f t="array" ref="K1288">IF(ISERROR(SEARCH("QTY:", G1288)), IF(ISERROR(SEARCH("TOTAL ", G1288)), Raw [1]Data!N1288, TRIM(MID(G1288, SEARCH("TOTAL ", G1288)+6, SEARCH(" ", G1288&amp;" ", SEARCH("TOTAL ", G1288)+6) - SEARCH("TOTAL ", G1288) - 6))), TRIM(MID(G1288, SEARCH("QTY:", G1288)+4, SEARCH(" ", G1288, SEARCH("QTY:", G1288)+4) - SEARCH("QTY:", G1288) - 4)))</f>
        <v>-</v>
      </c>
      <c r="M1288" t="str">
        <f t="shared" si="183"/>
        <v>-</v>
      </c>
      <c r="N1288">
        <f t="shared" si="184"/>
        <v>0</v>
      </c>
      <c r="O1288" t="e" cm="1">
        <f t="array" ref="O1288">IF(ISERROR(SEARCH("USD ", G1288)), Raw [1]Data!S1288, TRIM(MID(G1288, SEARCH("USD ", G1288)+4, SEARCH(" ", G1288&amp;" ", SEARCH("USD ", G1288)+4) - SEARCH("USD ", G1288) - 4)))</f>
        <v>#NAME?</v>
      </c>
      <c r="P1288" t="e">
        <f t="shared" si="185"/>
        <v>#NAME?</v>
      </c>
      <c r="Q1288" t="e" cm="1">
        <f t="array" ref="Q1288">Raw [1]Data!P1288</f>
        <v>#NAME?</v>
      </c>
      <c r="R1288" t="e" cm="1">
        <f t="array" ref="R1288">Raw [1]Data!Q1288</f>
        <v>#NAME?</v>
      </c>
      <c r="S1288" t="e" cm="1">
        <f t="array" ref="S1288">Raw [1]Data!T1288</f>
        <v>#NAME?</v>
      </c>
      <c r="T1288" t="e">
        <f t="shared" si="186"/>
        <v>#NAME?</v>
      </c>
      <c r="U1288" t="e">
        <f t="shared" si="187"/>
        <v>#NAME?</v>
      </c>
      <c r="V1288" t="str">
        <f t="shared" si="188"/>
        <v>Other</v>
      </c>
    </row>
    <row r="1289" spans="1:22">
      <c r="A1289" s="5" t="s">
        <v>12</v>
      </c>
      <c r="B1289" s="2" t="s">
        <v>1729</v>
      </c>
      <c r="C1289">
        <f t="shared" si="180"/>
        <v>2020</v>
      </c>
      <c r="D1289" s="2" t="s">
        <v>14</v>
      </c>
      <c r="E1289" s="3" t="s">
        <v>18</v>
      </c>
      <c r="F1289" t="str">
        <f t="shared" si="181"/>
        <v>73</v>
      </c>
      <c r="G1289" s="2" t="s">
        <v>1730</v>
      </c>
      <c r="H1289" t="str">
        <f t="shared" si="182"/>
        <v xml:space="preserve">STEEL </v>
      </c>
      <c r="I1289" t="str" cm="1">
        <f t="array" ref="I1289">IFERROR(INDEX(_xlfn.TEXTSPLIT(E1289," "),1), "")</f>
        <v>73231000</v>
      </c>
      <c r="J1289" t="s">
        <v>2854</v>
      </c>
      <c r="K1289" t="e" cm="1">
        <f t="array" ref="K1289">IF(ISERROR(SEARCH("QTY:", G1289)), IF(ISERROR(SEARCH("TOTAL ", G1289)), Raw [1]Data!N1289, TRIM(MID(G1289, SEARCH("TOTAL ", G1289)+6, SEARCH(" ", G1289&amp;" ", SEARCH("TOTAL ", G1289)+6) - SEARCH("TOTAL ", G1289) - 6))), TRIM(MID(G1289, SEARCH("QTY:", G1289)+4, SEARCH(" ", G1289, SEARCH("QTY:", G1289)+4) - SEARCH("QTY:", G1289) - 4)))</f>
        <v>#NAME?</v>
      </c>
      <c r="M1289" t="e">
        <f t="shared" si="183"/>
        <v>#NAME?</v>
      </c>
      <c r="N1289">
        <f t="shared" si="184"/>
        <v>0</v>
      </c>
      <c r="O1289" t="str" cm="1">
        <f t="array" ref="O1289">IF(ISERROR(SEARCH("USD ", G1289)), Raw [1]Data!S1289, TRIM(MID(G1289, SEARCH("USD ", G1289)+4, SEARCH(" ", G1289&amp;" ", SEARCH("USD ", G1289)+4) - SEARCH("USD ", G1289) - 4)))</f>
        <v>0.151</v>
      </c>
      <c r="P1289" t="e">
        <f t="shared" si="185"/>
        <v>#NAME?</v>
      </c>
      <c r="Q1289" t="e" cm="1">
        <f t="array" ref="Q1289">Raw [1]Data!P1289</f>
        <v>#NAME?</v>
      </c>
      <c r="R1289" t="e" cm="1">
        <f t="array" ref="R1289">Raw [1]Data!Q1289</f>
        <v>#NAME?</v>
      </c>
      <c r="S1289" t="e" cm="1">
        <f t="array" ref="S1289">Raw [1]Data!T1289</f>
        <v>#NAME?</v>
      </c>
      <c r="T1289" t="e">
        <f t="shared" si="186"/>
        <v>#NAME?</v>
      </c>
      <c r="U1289" t="e">
        <f t="shared" si="187"/>
        <v>#NAME?</v>
      </c>
      <c r="V1289" t="str">
        <f t="shared" si="188"/>
        <v>Other</v>
      </c>
    </row>
    <row r="1290" spans="1:22">
      <c r="A1290" s="5" t="s">
        <v>12</v>
      </c>
      <c r="B1290" s="2" t="s">
        <v>1731</v>
      </c>
      <c r="C1290">
        <f t="shared" si="180"/>
        <v>2020</v>
      </c>
      <c r="D1290" s="2" t="s">
        <v>14</v>
      </c>
      <c r="E1290" s="3" t="s">
        <v>15</v>
      </c>
      <c r="F1290" t="str">
        <f t="shared" si="181"/>
        <v>73</v>
      </c>
      <c r="G1290" s="2" t="s">
        <v>1732</v>
      </c>
      <c r="H1290" t="str">
        <f t="shared" si="182"/>
        <v xml:space="preserve">STAINLESS </v>
      </c>
      <c r="I1290" t="str" cm="1">
        <f t="array" ref="I1290">IFERROR(INDEX(_xlfn.TEXTSPLIT(E1290," "),1), "")</f>
        <v>73239990</v>
      </c>
      <c r="J1290" t="s">
        <v>2835</v>
      </c>
      <c r="K1290" t="e" cm="1">
        <f t="array" ref="K1290">IF(ISERROR(SEARCH("QTY:", G1290)), IF(ISERROR(SEARCH("TOTAL ", G1290)), Raw [1]Data!N1290, TRIM(MID(G1290, SEARCH("TOTAL ", G1290)+6, SEARCH(" ", G1290&amp;" ", SEARCH("TOTAL ", G1290)+6) - SEARCH("TOTAL ", G1290) - 6))), TRIM(MID(G1290, SEARCH("QTY:", G1290)+4, SEARCH(" ", G1290, SEARCH("QTY:", G1290)+4) - SEARCH("QTY:", G1290) - 4)))</f>
        <v>#NAME?</v>
      </c>
      <c r="M1290" t="e">
        <f t="shared" si="183"/>
        <v>#NAME?</v>
      </c>
      <c r="N1290">
        <f t="shared" si="184"/>
        <v>0</v>
      </c>
      <c r="O1290" t="str" cm="1">
        <f t="array" ref="O1290">IF(ISERROR(SEARCH("USD ", G1290)), Raw [1]Data!S1290, TRIM(MID(G1290, SEARCH("USD ", G1290)+4, SEARCH(" ", G1290&amp;" ", SEARCH("USD ", G1290)+4) - SEARCH("USD ", G1290) - 4)))</f>
        <v>0.2078</v>
      </c>
      <c r="P1290" t="e">
        <f t="shared" si="185"/>
        <v>#NAME?</v>
      </c>
      <c r="Q1290" t="e" cm="1">
        <f t="array" ref="Q1290">Raw [1]Data!P1290</f>
        <v>#NAME?</v>
      </c>
      <c r="R1290" t="e" cm="1">
        <f t="array" ref="R1290">Raw [1]Data!Q1290</f>
        <v>#NAME?</v>
      </c>
      <c r="S1290" t="e" cm="1">
        <f t="array" ref="S1290">Raw [1]Data!T1290</f>
        <v>#NAME?</v>
      </c>
      <c r="T1290" t="e">
        <f t="shared" si="186"/>
        <v>#NAME?</v>
      </c>
      <c r="U1290" t="e">
        <f t="shared" si="187"/>
        <v>#NAME?</v>
      </c>
      <c r="V1290" t="str">
        <f t="shared" si="188"/>
        <v>Other</v>
      </c>
    </row>
    <row r="1291" spans="1:22">
      <c r="A1291" s="5" t="s">
        <v>12</v>
      </c>
      <c r="B1291" s="2" t="s">
        <v>1731</v>
      </c>
      <c r="C1291">
        <f t="shared" si="180"/>
        <v>2020</v>
      </c>
      <c r="D1291" s="2" t="s">
        <v>14</v>
      </c>
      <c r="E1291" s="3" t="s">
        <v>15</v>
      </c>
      <c r="F1291" t="str">
        <f t="shared" si="181"/>
        <v>73</v>
      </c>
      <c r="G1291" s="2" t="s">
        <v>1733</v>
      </c>
      <c r="H1291" t="str">
        <f t="shared" si="182"/>
        <v xml:space="preserve">STEEL </v>
      </c>
      <c r="I1291" t="str" cm="1">
        <f t="array" ref="I1291">IFERROR(INDEX(_xlfn.TEXTSPLIT(E1291," "),1), "")</f>
        <v>73239990</v>
      </c>
      <c r="J1291" t="s">
        <v>3035</v>
      </c>
      <c r="K1291" t="e" cm="1">
        <f t="array" ref="K1291">IF(ISERROR(SEARCH("QTY:", G1291)), IF(ISERROR(SEARCH("TOTAL ", G1291)), Raw [1]Data!N1291, TRIM(MID(G1291, SEARCH("TOTAL ", G1291)+6, SEARCH(" ", G1291&amp;" ", SEARCH("TOTAL ", G1291)+6) - SEARCH("TOTAL ", G1291) - 6))), TRIM(MID(G1291, SEARCH("QTY:", G1291)+4, SEARCH(" ", G1291, SEARCH("QTY:", G1291)+4) - SEARCH("QTY:", G1291) - 4)))</f>
        <v>#NAME?</v>
      </c>
      <c r="M1291" t="e">
        <f t="shared" si="183"/>
        <v>#NAME?</v>
      </c>
      <c r="N1291">
        <f t="shared" si="184"/>
        <v>0</v>
      </c>
      <c r="O1291" t="str" cm="1">
        <f t="array" ref="O1291">IF(ISERROR(SEARCH("USD ", G1291)), Raw [1]Data!S1291, TRIM(MID(G1291, SEARCH("USD ", G1291)+4, SEARCH(" ", G1291&amp;" ", SEARCH("USD ", G1291)+4) - SEARCH("USD ", G1291) - 4)))</f>
        <v>0.4258</v>
      </c>
      <c r="P1291" t="e">
        <f t="shared" si="185"/>
        <v>#NAME?</v>
      </c>
      <c r="Q1291" t="e" cm="1">
        <f t="array" ref="Q1291">Raw [1]Data!P1291</f>
        <v>#NAME?</v>
      </c>
      <c r="R1291" t="e" cm="1">
        <f t="array" ref="R1291">Raw [1]Data!Q1291</f>
        <v>#NAME?</v>
      </c>
      <c r="S1291" t="e" cm="1">
        <f t="array" ref="S1291">Raw [1]Data!T1291</f>
        <v>#NAME?</v>
      </c>
      <c r="T1291" t="e">
        <f t="shared" si="186"/>
        <v>#NAME?</v>
      </c>
      <c r="U1291" t="e">
        <f t="shared" si="187"/>
        <v>#NAME?</v>
      </c>
      <c r="V1291" t="str">
        <f t="shared" si="188"/>
        <v>Other</v>
      </c>
    </row>
    <row r="1292" spans="1:22">
      <c r="A1292" s="5" t="s">
        <v>12</v>
      </c>
      <c r="B1292" s="2" t="s">
        <v>1731</v>
      </c>
      <c r="C1292">
        <f t="shared" si="180"/>
        <v>2020</v>
      </c>
      <c r="D1292" s="2" t="s">
        <v>14</v>
      </c>
      <c r="E1292" s="3" t="s">
        <v>15</v>
      </c>
      <c r="F1292" t="str">
        <f t="shared" si="181"/>
        <v>73</v>
      </c>
      <c r="G1292" s="2" t="s">
        <v>1734</v>
      </c>
      <c r="H1292" t="str">
        <f t="shared" si="182"/>
        <v xml:space="preserve">STEEL </v>
      </c>
      <c r="I1292" t="str" cm="1">
        <f t="array" ref="I1292">IFERROR(INDEX(_xlfn.TEXTSPLIT(E1292," "),1), "")</f>
        <v>73239990</v>
      </c>
      <c r="J1292" t="s">
        <v>3036</v>
      </c>
      <c r="K1292" t="e" cm="1">
        <f t="array" ref="K1292">IF(ISERROR(SEARCH("QTY:", G1292)), IF(ISERROR(SEARCH("TOTAL ", G1292)), Raw [1]Data!N1292, TRIM(MID(G1292, SEARCH("TOTAL ", G1292)+6, SEARCH(" ", G1292&amp;" ", SEARCH("TOTAL ", G1292)+6) - SEARCH("TOTAL ", G1292) - 6))), TRIM(MID(G1292, SEARCH("QTY:", G1292)+4, SEARCH(" ", G1292, SEARCH("QTY:", G1292)+4) - SEARCH("QTY:", G1292) - 4)))</f>
        <v>#NAME?</v>
      </c>
      <c r="M1292" t="e">
        <f t="shared" si="183"/>
        <v>#NAME?</v>
      </c>
      <c r="N1292">
        <f t="shared" si="184"/>
        <v>0</v>
      </c>
      <c r="O1292" t="str" cm="1">
        <f t="array" ref="O1292">IF(ISERROR(SEARCH("USD ", G1292)), Raw [1]Data!S1292, TRIM(MID(G1292, SEARCH("USD ", G1292)+4, SEARCH(" ", G1292&amp;" ", SEARCH("USD ", G1292)+4) - SEARCH("USD ", G1292) - 4)))</f>
        <v>0.3023</v>
      </c>
      <c r="P1292" t="e">
        <f t="shared" si="185"/>
        <v>#NAME?</v>
      </c>
      <c r="Q1292" t="e" cm="1">
        <f t="array" ref="Q1292">Raw [1]Data!P1292</f>
        <v>#NAME?</v>
      </c>
      <c r="R1292" t="e" cm="1">
        <f t="array" ref="R1292">Raw [1]Data!Q1292</f>
        <v>#NAME?</v>
      </c>
      <c r="S1292" t="e" cm="1">
        <f t="array" ref="S1292">Raw [1]Data!T1292</f>
        <v>#NAME?</v>
      </c>
      <c r="T1292" t="e">
        <f t="shared" si="186"/>
        <v>#NAME?</v>
      </c>
      <c r="U1292" t="e">
        <f t="shared" si="187"/>
        <v>#NAME?</v>
      </c>
      <c r="V1292" t="str">
        <f t="shared" si="188"/>
        <v>Other</v>
      </c>
    </row>
    <row r="1293" spans="1:22">
      <c r="A1293" s="5" t="s">
        <v>12</v>
      </c>
      <c r="B1293" s="2" t="s">
        <v>1735</v>
      </c>
      <c r="C1293">
        <f t="shared" si="180"/>
        <v>2020</v>
      </c>
      <c r="D1293" s="2" t="s">
        <v>14</v>
      </c>
      <c r="E1293" s="3" t="s">
        <v>15</v>
      </c>
      <c r="F1293" t="str">
        <f t="shared" si="181"/>
        <v>73</v>
      </c>
      <c r="G1293" s="2" t="s">
        <v>1736</v>
      </c>
      <c r="H1293" t="str">
        <f t="shared" si="182"/>
        <v xml:space="preserve">STAINLESS </v>
      </c>
      <c r="I1293" t="str" cm="1">
        <f t="array" ref="I1293">IFERROR(INDEX(_xlfn.TEXTSPLIT(E1293," "),1), "")</f>
        <v>73239990</v>
      </c>
      <c r="J1293" t="s">
        <v>3037</v>
      </c>
      <c r="K1293" t="e" cm="1">
        <f t="array" ref="K1293">IF(ISERROR(SEARCH("QTY:", G1293)), IF(ISERROR(SEARCH("TOTAL ", G1293)), Raw [1]Data!N1293, TRIM(MID(G1293, SEARCH("TOTAL ", G1293)+6, SEARCH(" ", G1293&amp;" ", SEARCH("TOTAL ", G1293)+6) - SEARCH("TOTAL ", G1293) - 6))), TRIM(MID(G1293, SEARCH("QTY:", G1293)+4, SEARCH(" ", G1293, SEARCH("QTY:", G1293)+4) - SEARCH("QTY:", G1293) - 4)))</f>
        <v>#NAME?</v>
      </c>
      <c r="M1293" t="e">
        <f t="shared" si="183"/>
        <v>#NAME?</v>
      </c>
      <c r="N1293">
        <f t="shared" si="184"/>
        <v>0</v>
      </c>
      <c r="O1293" t="str" cm="1">
        <f t="array" ref="O1293">IF(ISERROR(SEARCH("USD ", G1293)), Raw [1]Data!S1293, TRIM(MID(G1293, SEARCH("USD ", G1293)+4, SEARCH(" ", G1293&amp;" ", SEARCH("USD ", G1293)+4) - SEARCH("USD ", G1293) - 4)))</f>
        <v>1.022</v>
      </c>
      <c r="P1293" t="e">
        <f t="shared" si="185"/>
        <v>#NAME?</v>
      </c>
      <c r="Q1293" t="e" cm="1">
        <f t="array" ref="Q1293">Raw [1]Data!P1293</f>
        <v>#NAME?</v>
      </c>
      <c r="R1293" t="e" cm="1">
        <f t="array" ref="R1293">Raw [1]Data!Q1293</f>
        <v>#NAME?</v>
      </c>
      <c r="S1293" t="e" cm="1">
        <f t="array" ref="S1293">Raw [1]Data!T1293</f>
        <v>#NAME?</v>
      </c>
      <c r="T1293" t="e">
        <f t="shared" si="186"/>
        <v>#NAME?</v>
      </c>
      <c r="U1293" t="e">
        <f t="shared" si="187"/>
        <v>#NAME?</v>
      </c>
      <c r="V1293" t="str">
        <f t="shared" si="188"/>
        <v>Other</v>
      </c>
    </row>
    <row r="1294" spans="1:22">
      <c r="A1294" s="5" t="s">
        <v>12</v>
      </c>
      <c r="B1294" s="2" t="s">
        <v>1735</v>
      </c>
      <c r="C1294">
        <f t="shared" si="180"/>
        <v>2020</v>
      </c>
      <c r="D1294" s="2" t="s">
        <v>14</v>
      </c>
      <c r="E1294" s="3" t="s">
        <v>15</v>
      </c>
      <c r="F1294" t="str">
        <f t="shared" si="181"/>
        <v>73</v>
      </c>
      <c r="G1294" s="2" t="s">
        <v>1737</v>
      </c>
      <c r="H1294" t="str">
        <f t="shared" si="182"/>
        <v xml:space="preserve">STEEL </v>
      </c>
      <c r="I1294" t="str" cm="1">
        <f t="array" ref="I1294">IFERROR(INDEX(_xlfn.TEXTSPLIT(E1294," "),1), "")</f>
        <v>73239990</v>
      </c>
      <c r="J1294" t="s">
        <v>3038</v>
      </c>
      <c r="K1294" t="e" cm="1">
        <f t="array" ref="K1294">IF(ISERROR(SEARCH("QTY:", G1294)), IF(ISERROR(SEARCH("TOTAL ", G1294)), Raw [1]Data!N1294, TRIM(MID(G1294, SEARCH("TOTAL ", G1294)+6, SEARCH(" ", G1294&amp;" ", SEARCH("TOTAL ", G1294)+6) - SEARCH("TOTAL ", G1294) - 6))), TRIM(MID(G1294, SEARCH("QTY:", G1294)+4, SEARCH(" ", G1294, SEARCH("QTY:", G1294)+4) - SEARCH("QTY:", G1294) - 4)))</f>
        <v>#NAME?</v>
      </c>
      <c r="M1294" t="e">
        <f t="shared" si="183"/>
        <v>#NAME?</v>
      </c>
      <c r="N1294">
        <f t="shared" si="184"/>
        <v>0</v>
      </c>
      <c r="O1294" t="str" cm="1">
        <f t="array" ref="O1294">IF(ISERROR(SEARCH("USD ", G1294)), Raw [1]Data!S1294, TRIM(MID(G1294, SEARCH("USD ", G1294)+4, SEARCH(" ", G1294&amp;" ", SEARCH("USD ", G1294)+4) - SEARCH("USD ", G1294) - 4)))</f>
        <v>0.4263</v>
      </c>
      <c r="P1294" t="e">
        <f t="shared" si="185"/>
        <v>#NAME?</v>
      </c>
      <c r="Q1294" t="e" cm="1">
        <f t="array" ref="Q1294">Raw [1]Data!P1294</f>
        <v>#NAME?</v>
      </c>
      <c r="R1294" t="e" cm="1">
        <f t="array" ref="R1294">Raw [1]Data!Q1294</f>
        <v>#NAME?</v>
      </c>
      <c r="S1294" t="e" cm="1">
        <f t="array" ref="S1294">Raw [1]Data!T1294</f>
        <v>#NAME?</v>
      </c>
      <c r="T1294" t="e">
        <f t="shared" si="186"/>
        <v>#NAME?</v>
      </c>
      <c r="U1294" t="e">
        <f t="shared" si="187"/>
        <v>#NAME?</v>
      </c>
      <c r="V1294" t="str">
        <f t="shared" si="188"/>
        <v>Other</v>
      </c>
    </row>
    <row r="1295" spans="1:22">
      <c r="A1295" s="5" t="s">
        <v>12</v>
      </c>
      <c r="B1295" s="2" t="s">
        <v>1735</v>
      </c>
      <c r="C1295">
        <f t="shared" si="180"/>
        <v>2020</v>
      </c>
      <c r="D1295" s="2" t="s">
        <v>14</v>
      </c>
      <c r="E1295" s="3" t="s">
        <v>15</v>
      </c>
      <c r="F1295" t="str">
        <f t="shared" si="181"/>
        <v>73</v>
      </c>
      <c r="G1295" s="2" t="s">
        <v>1738</v>
      </c>
      <c r="H1295" t="str">
        <f t="shared" si="182"/>
        <v xml:space="preserve">STAINLESS </v>
      </c>
      <c r="I1295" t="str" cm="1">
        <f t="array" ref="I1295">IFERROR(INDEX(_xlfn.TEXTSPLIT(E1295," "),1), "")</f>
        <v>73239990</v>
      </c>
      <c r="J1295" t="s">
        <v>2835</v>
      </c>
      <c r="K1295" t="e" cm="1">
        <f t="array" ref="K1295">IF(ISERROR(SEARCH("QTY:", G1295)), IF(ISERROR(SEARCH("TOTAL ", G1295)), Raw [1]Data!N1295, TRIM(MID(G1295, SEARCH("TOTAL ", G1295)+6, SEARCH(" ", G1295&amp;" ", SEARCH("TOTAL ", G1295)+6) - SEARCH("TOTAL ", G1295) - 6))), TRIM(MID(G1295, SEARCH("QTY:", G1295)+4, SEARCH(" ", G1295, SEARCH("QTY:", G1295)+4) - SEARCH("QTY:", G1295) - 4)))</f>
        <v>#NAME?</v>
      </c>
      <c r="M1295" t="e">
        <f t="shared" si="183"/>
        <v>#NAME?</v>
      </c>
      <c r="N1295">
        <f t="shared" si="184"/>
        <v>0</v>
      </c>
      <c r="O1295" t="str" cm="1">
        <f t="array" ref="O1295">IF(ISERROR(SEARCH("USD ", G1295)), Raw [1]Data!S1295, TRIM(MID(G1295, SEARCH("USD ", G1295)+4, SEARCH(" ", G1295&amp;" ", SEARCH("USD ", G1295)+4) - SEARCH("USD ", G1295) - 4)))</f>
        <v>1.20</v>
      </c>
      <c r="P1295" t="e">
        <f t="shared" si="185"/>
        <v>#NAME?</v>
      </c>
      <c r="Q1295" t="e" cm="1">
        <f t="array" ref="Q1295">Raw [1]Data!P1295</f>
        <v>#NAME?</v>
      </c>
      <c r="R1295" t="e" cm="1">
        <f t="array" ref="R1295">Raw [1]Data!Q1295</f>
        <v>#NAME?</v>
      </c>
      <c r="S1295" t="e" cm="1">
        <f t="array" ref="S1295">Raw [1]Data!T1295</f>
        <v>#NAME?</v>
      </c>
      <c r="T1295" t="e">
        <f t="shared" si="186"/>
        <v>#NAME?</v>
      </c>
      <c r="U1295" t="e">
        <f t="shared" si="187"/>
        <v>#NAME?</v>
      </c>
      <c r="V1295" t="str">
        <f t="shared" si="188"/>
        <v>Other</v>
      </c>
    </row>
    <row r="1296" spans="1:22">
      <c r="A1296" s="5" t="s">
        <v>12</v>
      </c>
      <c r="B1296" s="2" t="s">
        <v>1739</v>
      </c>
      <c r="C1296">
        <f t="shared" si="180"/>
        <v>2020</v>
      </c>
      <c r="D1296" s="2" t="s">
        <v>14</v>
      </c>
      <c r="E1296" s="3" t="s">
        <v>15</v>
      </c>
      <c r="F1296" t="str">
        <f t="shared" si="181"/>
        <v>73</v>
      </c>
      <c r="G1296" s="2" t="s">
        <v>1740</v>
      </c>
      <c r="H1296" t="str">
        <f t="shared" si="182"/>
        <v xml:space="preserve">RYX-02-020 </v>
      </c>
      <c r="I1296" t="str" cm="1">
        <f t="array" ref="I1296">IFERROR(INDEX(_xlfn.TEXTSPLIT(E1296," "),1), "")</f>
        <v>73239990</v>
      </c>
      <c r="J1296" t="s">
        <v>2835</v>
      </c>
      <c r="K1296" t="e" cm="1">
        <f t="array" ref="K1296">IF(ISERROR(SEARCH("QTY:", G1296)), IF(ISERROR(SEARCH("TOTAL ", G1296)), Raw [1]Data!N1296, TRIM(MID(G1296, SEARCH("TOTAL ", G1296)+6, SEARCH(" ", G1296&amp;" ", SEARCH("TOTAL ", G1296)+6) - SEARCH("TOTAL ", G1296) - 6))), TRIM(MID(G1296, SEARCH("QTY:", G1296)+4, SEARCH(" ", G1296, SEARCH("QTY:", G1296)+4) - SEARCH("QTY:", G1296) - 4)))</f>
        <v>#NAME?</v>
      </c>
      <c r="M1296" t="e">
        <f t="shared" si="183"/>
        <v>#NAME?</v>
      </c>
      <c r="N1296">
        <f t="shared" si="184"/>
        <v>0</v>
      </c>
      <c r="O1296" t="e" cm="1">
        <f t="array" ref="O1296">IF(ISERROR(SEARCH("USD ", G1296)), Raw [1]Data!S1296, TRIM(MID(G1296, SEARCH("USD ", G1296)+4, SEARCH(" ", G1296&amp;" ", SEARCH("USD ", G1296)+4) - SEARCH("USD ", G1296) - 4)))</f>
        <v>#NAME?</v>
      </c>
      <c r="P1296" t="e">
        <f t="shared" si="185"/>
        <v>#NAME?</v>
      </c>
      <c r="Q1296" t="e" cm="1">
        <f t="array" ref="Q1296">Raw [1]Data!P1296</f>
        <v>#NAME?</v>
      </c>
      <c r="R1296" t="e" cm="1">
        <f t="array" ref="R1296">Raw [1]Data!Q1296</f>
        <v>#NAME?</v>
      </c>
      <c r="S1296" t="e" cm="1">
        <f t="array" ref="S1296">Raw [1]Data!T1296</f>
        <v>#NAME?</v>
      </c>
      <c r="T1296" t="e">
        <f t="shared" si="186"/>
        <v>#NAME?</v>
      </c>
      <c r="U1296" t="e">
        <f t="shared" si="187"/>
        <v>#NAME?</v>
      </c>
      <c r="V1296" t="str">
        <f t="shared" si="188"/>
        <v>Other</v>
      </c>
    </row>
    <row r="1297" spans="1:22">
      <c r="A1297" s="5" t="s">
        <v>12</v>
      </c>
      <c r="B1297" s="2" t="s">
        <v>1741</v>
      </c>
      <c r="C1297">
        <f t="shared" si="180"/>
        <v>2020</v>
      </c>
      <c r="D1297" s="2" t="s">
        <v>14</v>
      </c>
      <c r="E1297" s="3" t="s">
        <v>15</v>
      </c>
      <c r="F1297" t="str">
        <f t="shared" si="181"/>
        <v>73</v>
      </c>
      <c r="G1297" s="2" t="s">
        <v>1742</v>
      </c>
      <c r="H1297" t="str">
        <f t="shared" si="182"/>
        <v xml:space="preserve">STEEL </v>
      </c>
      <c r="I1297" t="str" cm="1">
        <f t="array" ref="I1297">IFERROR(INDEX(_xlfn.TEXTSPLIT(E1297," "),1), "")</f>
        <v>73239990</v>
      </c>
      <c r="J1297" t="s">
        <v>2835</v>
      </c>
      <c r="K1297" t="e" cm="1">
        <f t="array" ref="K1297">IF(ISERROR(SEARCH("QTY:", G1297)), IF(ISERROR(SEARCH("TOTAL ", G1297)), Raw [1]Data!N1297, TRIM(MID(G1297, SEARCH("TOTAL ", G1297)+6, SEARCH(" ", G1297&amp;" ", SEARCH("TOTAL ", G1297)+6) - SEARCH("TOTAL ", G1297) - 6))), TRIM(MID(G1297, SEARCH("QTY:", G1297)+4, SEARCH(" ", G1297, SEARCH("QTY:", G1297)+4) - SEARCH("QTY:", G1297) - 4)))</f>
        <v>#NAME?</v>
      </c>
      <c r="M1297" t="e">
        <f t="shared" si="183"/>
        <v>#NAME?</v>
      </c>
      <c r="N1297">
        <f t="shared" si="184"/>
        <v>0</v>
      </c>
      <c r="O1297" t="str" cm="1">
        <f t="array" ref="O1297">IF(ISERROR(SEARCH("USD ", G1297)), Raw [1]Data!S1297, TRIM(MID(G1297, SEARCH("USD ", G1297)+4, SEARCH(" ", G1297&amp;" ", SEARCH("USD ", G1297)+4) - SEARCH("USD ", G1297) - 4)))</f>
        <v>0.516</v>
      </c>
      <c r="P1297" t="e">
        <f t="shared" si="185"/>
        <v>#NAME?</v>
      </c>
      <c r="Q1297" t="e" cm="1">
        <f t="array" ref="Q1297">Raw [1]Data!P1297</f>
        <v>#NAME?</v>
      </c>
      <c r="R1297" t="e" cm="1">
        <f t="array" ref="R1297">Raw [1]Data!Q1297</f>
        <v>#NAME?</v>
      </c>
      <c r="S1297" t="e" cm="1">
        <f t="array" ref="S1297">Raw [1]Data!T1297</f>
        <v>#NAME?</v>
      </c>
      <c r="T1297" t="e">
        <f t="shared" si="186"/>
        <v>#NAME?</v>
      </c>
      <c r="U1297" t="e">
        <f t="shared" si="187"/>
        <v>#NAME?</v>
      </c>
      <c r="V1297" t="str">
        <f t="shared" si="188"/>
        <v>Other</v>
      </c>
    </row>
    <row r="1298" spans="1:22">
      <c r="A1298" s="5" t="s">
        <v>12</v>
      </c>
      <c r="B1298" s="2" t="s">
        <v>1741</v>
      </c>
      <c r="C1298">
        <f t="shared" si="180"/>
        <v>2020</v>
      </c>
      <c r="D1298" s="2" t="s">
        <v>14</v>
      </c>
      <c r="E1298" s="3" t="s">
        <v>15</v>
      </c>
      <c r="F1298" t="str">
        <f t="shared" si="181"/>
        <v>73</v>
      </c>
      <c r="G1298" s="2" t="s">
        <v>1743</v>
      </c>
      <c r="H1298" t="str">
        <f t="shared" si="182"/>
        <v xml:space="preserve">STEEL </v>
      </c>
      <c r="I1298" t="str" cm="1">
        <f t="array" ref="I1298">IFERROR(INDEX(_xlfn.TEXTSPLIT(E1298," "),1), "")</f>
        <v>73239990</v>
      </c>
      <c r="J1298" t="s">
        <v>2854</v>
      </c>
      <c r="K1298" t="e" cm="1">
        <f t="array" ref="K1298">IF(ISERROR(SEARCH("QTY:", G1298)), IF(ISERROR(SEARCH("TOTAL ", G1298)), Raw [1]Data!N1298, TRIM(MID(G1298, SEARCH("TOTAL ", G1298)+6, SEARCH(" ", G1298&amp;" ", SEARCH("TOTAL ", G1298)+6) - SEARCH("TOTAL ", G1298) - 6))), TRIM(MID(G1298, SEARCH("QTY:", G1298)+4, SEARCH(" ", G1298, SEARCH("QTY:", G1298)+4) - SEARCH("QTY:", G1298) - 4)))</f>
        <v>#NAME?</v>
      </c>
      <c r="M1298" t="e">
        <f t="shared" si="183"/>
        <v>#NAME?</v>
      </c>
      <c r="N1298">
        <f t="shared" si="184"/>
        <v>0</v>
      </c>
      <c r="O1298" t="str" cm="1">
        <f t="array" ref="O1298">IF(ISERROR(SEARCH("USD ", G1298)), Raw [1]Data!S1298, TRIM(MID(G1298, SEARCH("USD ", G1298)+4, SEARCH(" ", G1298&amp;" ", SEARCH("USD ", G1298)+4) - SEARCH("USD ", G1298) - 4)))</f>
        <v>0.425</v>
      </c>
      <c r="P1298" t="e">
        <f t="shared" si="185"/>
        <v>#NAME?</v>
      </c>
      <c r="Q1298" t="e" cm="1">
        <f t="array" ref="Q1298">Raw [1]Data!P1298</f>
        <v>#NAME?</v>
      </c>
      <c r="R1298" t="e" cm="1">
        <f t="array" ref="R1298">Raw [1]Data!Q1298</f>
        <v>#NAME?</v>
      </c>
      <c r="S1298" t="e" cm="1">
        <f t="array" ref="S1298">Raw [1]Data!T1298</f>
        <v>#NAME?</v>
      </c>
      <c r="T1298" t="e">
        <f t="shared" si="186"/>
        <v>#NAME?</v>
      </c>
      <c r="U1298" t="e">
        <f t="shared" si="187"/>
        <v>#NAME?</v>
      </c>
      <c r="V1298" t="str">
        <f t="shared" si="188"/>
        <v>Other</v>
      </c>
    </row>
    <row r="1299" spans="1:22">
      <c r="A1299" s="5" t="s">
        <v>12</v>
      </c>
      <c r="B1299" s="2" t="s">
        <v>1741</v>
      </c>
      <c r="C1299">
        <f t="shared" si="180"/>
        <v>2020</v>
      </c>
      <c r="D1299" s="2" t="s">
        <v>14</v>
      </c>
      <c r="E1299" s="3" t="s">
        <v>15</v>
      </c>
      <c r="F1299" t="str">
        <f t="shared" si="181"/>
        <v>73</v>
      </c>
      <c r="G1299" s="2" t="s">
        <v>1744</v>
      </c>
      <c r="H1299" t="str">
        <f t="shared" si="182"/>
        <v xml:space="preserve">STEEL </v>
      </c>
      <c r="I1299" t="str" cm="1">
        <f t="array" ref="I1299">IFERROR(INDEX(_xlfn.TEXTSPLIT(E1299," "),1), "")</f>
        <v>73239990</v>
      </c>
      <c r="J1299" t="s">
        <v>2854</v>
      </c>
      <c r="K1299" t="e" cm="1">
        <f t="array" ref="K1299">IF(ISERROR(SEARCH("QTY:", G1299)), IF(ISERROR(SEARCH("TOTAL ", G1299)), Raw [1]Data!N1299, TRIM(MID(G1299, SEARCH("TOTAL ", G1299)+6, SEARCH(" ", G1299&amp;" ", SEARCH("TOTAL ", G1299)+6) - SEARCH("TOTAL ", G1299) - 6))), TRIM(MID(G1299, SEARCH("QTY:", G1299)+4, SEARCH(" ", G1299, SEARCH("QTY:", G1299)+4) - SEARCH("QTY:", G1299) - 4)))</f>
        <v>#NAME?</v>
      </c>
      <c r="M1299" t="e">
        <f t="shared" si="183"/>
        <v>#NAME?</v>
      </c>
      <c r="N1299">
        <f t="shared" si="184"/>
        <v>0</v>
      </c>
      <c r="O1299" t="str" cm="1">
        <f t="array" ref="O1299">IF(ISERROR(SEARCH("USD ", G1299)), Raw [1]Data!S1299, TRIM(MID(G1299, SEARCH("USD ", G1299)+4, SEARCH(" ", G1299&amp;" ", SEARCH("USD ", G1299)+4) - SEARCH("USD ", G1299) - 4)))</f>
        <v>0.3014</v>
      </c>
      <c r="P1299" t="e">
        <f t="shared" si="185"/>
        <v>#NAME?</v>
      </c>
      <c r="Q1299" t="e" cm="1">
        <f t="array" ref="Q1299">Raw [1]Data!P1299</f>
        <v>#NAME?</v>
      </c>
      <c r="R1299" t="e" cm="1">
        <f t="array" ref="R1299">Raw [1]Data!Q1299</f>
        <v>#NAME?</v>
      </c>
      <c r="S1299" t="e" cm="1">
        <f t="array" ref="S1299">Raw [1]Data!T1299</f>
        <v>#NAME?</v>
      </c>
      <c r="T1299" t="e">
        <f t="shared" si="186"/>
        <v>#NAME?</v>
      </c>
      <c r="U1299" t="e">
        <f t="shared" si="187"/>
        <v>#NAME?</v>
      </c>
      <c r="V1299" t="str">
        <f t="shared" si="188"/>
        <v>Other</v>
      </c>
    </row>
    <row r="1300" spans="1:22">
      <c r="A1300" s="5" t="s">
        <v>12</v>
      </c>
      <c r="B1300" s="2" t="s">
        <v>1741</v>
      </c>
      <c r="C1300">
        <f t="shared" si="180"/>
        <v>2020</v>
      </c>
      <c r="D1300" s="2" t="s">
        <v>14</v>
      </c>
      <c r="E1300" s="3" t="s">
        <v>15</v>
      </c>
      <c r="F1300" t="str">
        <f t="shared" si="181"/>
        <v>73</v>
      </c>
      <c r="G1300" s="2" t="s">
        <v>1745</v>
      </c>
      <c r="H1300" t="str">
        <f t="shared" si="182"/>
        <v xml:space="preserve">STEEL </v>
      </c>
      <c r="I1300" t="str" cm="1">
        <f t="array" ref="I1300">IFERROR(INDEX(_xlfn.TEXTSPLIT(E1300," "),1), "")</f>
        <v>73239990</v>
      </c>
      <c r="J1300" t="s">
        <v>2835</v>
      </c>
      <c r="K1300" t="e" cm="1">
        <f t="array" ref="K1300">IF(ISERROR(SEARCH("QTY:", G1300)), IF(ISERROR(SEARCH("TOTAL ", G1300)), Raw [1]Data!N1300, TRIM(MID(G1300, SEARCH("TOTAL ", G1300)+6, SEARCH(" ", G1300&amp;" ", SEARCH("TOTAL ", G1300)+6) - SEARCH("TOTAL ", G1300) - 6))), TRIM(MID(G1300, SEARCH("QTY:", G1300)+4, SEARCH(" ", G1300, SEARCH("QTY:", G1300)+4) - SEARCH("QTY:", G1300) - 4)))</f>
        <v>#NAME?</v>
      </c>
      <c r="M1300" t="e">
        <f t="shared" si="183"/>
        <v>#NAME?</v>
      </c>
      <c r="N1300">
        <f t="shared" si="184"/>
        <v>0</v>
      </c>
      <c r="O1300" t="str" cm="1">
        <f t="array" ref="O1300">IF(ISERROR(SEARCH("USD ", G1300)), Raw [1]Data!S1300, TRIM(MID(G1300, SEARCH("USD ", G1300)+4, SEARCH(" ", G1300&amp;" ", SEARCH("USD ", G1300)+4) - SEARCH("USD ", G1300) - 4)))</f>
        <v>0.516</v>
      </c>
      <c r="P1300" t="e">
        <f t="shared" si="185"/>
        <v>#NAME?</v>
      </c>
      <c r="Q1300" t="e" cm="1">
        <f t="array" ref="Q1300">Raw [1]Data!P1300</f>
        <v>#NAME?</v>
      </c>
      <c r="R1300" t="e" cm="1">
        <f t="array" ref="R1300">Raw [1]Data!Q1300</f>
        <v>#NAME?</v>
      </c>
      <c r="S1300" t="e" cm="1">
        <f t="array" ref="S1300">Raw [1]Data!T1300</f>
        <v>#NAME?</v>
      </c>
      <c r="T1300" t="e">
        <f t="shared" si="186"/>
        <v>#NAME?</v>
      </c>
      <c r="U1300" t="e">
        <f t="shared" si="187"/>
        <v>#NAME?</v>
      </c>
      <c r="V1300" t="str">
        <f t="shared" si="188"/>
        <v>Other</v>
      </c>
    </row>
    <row r="1301" spans="1:22">
      <c r="A1301" s="5" t="s">
        <v>12</v>
      </c>
      <c r="B1301" s="2" t="s">
        <v>1746</v>
      </c>
      <c r="C1301">
        <f t="shared" si="180"/>
        <v>2020</v>
      </c>
      <c r="D1301" s="2" t="s">
        <v>14</v>
      </c>
      <c r="E1301" s="3" t="s">
        <v>15</v>
      </c>
      <c r="F1301" t="str">
        <f t="shared" si="181"/>
        <v>73</v>
      </c>
      <c r="G1301" s="2" t="s">
        <v>1747</v>
      </c>
      <c r="H1301" t="str">
        <f t="shared" si="182"/>
        <v xml:space="preserve">STAINLESS </v>
      </c>
      <c r="I1301" t="str" cm="1">
        <f t="array" ref="I1301">IFERROR(INDEX(_xlfn.TEXTSPLIT(E1301," "),1), "")</f>
        <v>73239990</v>
      </c>
      <c r="J1301" t="s">
        <v>3039</v>
      </c>
      <c r="K1301" t="e" cm="1">
        <f t="array" ref="K1301">IF(ISERROR(SEARCH("QTY:", G1301)), IF(ISERROR(SEARCH("TOTAL ", G1301)), Raw [1]Data!N1301, TRIM(MID(G1301, SEARCH("TOTAL ", G1301)+6, SEARCH(" ", G1301&amp;" ", SEARCH("TOTAL ", G1301)+6) - SEARCH("TOTAL ", G1301) - 6))), TRIM(MID(G1301, SEARCH("QTY:", G1301)+4, SEARCH(" ", G1301, SEARCH("QTY:", G1301)+4) - SEARCH("QTY:", G1301) - 4)))</f>
        <v>#NAME?</v>
      </c>
      <c r="M1301" t="e">
        <f t="shared" si="183"/>
        <v>#NAME?</v>
      </c>
      <c r="N1301">
        <f t="shared" si="184"/>
        <v>0</v>
      </c>
      <c r="O1301" t="str" cm="1">
        <f t="array" ref="O1301">IF(ISERROR(SEARCH("USD ", G1301)), Raw [1]Data!S1301, TRIM(MID(G1301, SEARCH("USD ", G1301)+4, SEARCH(" ", G1301&amp;" ", SEARCH("USD ", G1301)+4) - SEARCH("USD ", G1301) - 4)))</f>
        <v>1.00</v>
      </c>
      <c r="P1301" t="e">
        <f t="shared" si="185"/>
        <v>#NAME?</v>
      </c>
      <c r="Q1301" t="e" cm="1">
        <f t="array" ref="Q1301">Raw [1]Data!P1301</f>
        <v>#NAME?</v>
      </c>
      <c r="R1301" t="e" cm="1">
        <f t="array" ref="R1301">Raw [1]Data!Q1301</f>
        <v>#NAME?</v>
      </c>
      <c r="S1301" t="e" cm="1">
        <f t="array" ref="S1301">Raw [1]Data!T1301</f>
        <v>#NAME?</v>
      </c>
      <c r="T1301" t="e">
        <f t="shared" si="186"/>
        <v>#NAME?</v>
      </c>
      <c r="U1301" t="e">
        <f t="shared" si="187"/>
        <v>#NAME?</v>
      </c>
      <c r="V1301" t="str">
        <f t="shared" si="188"/>
        <v>Other</v>
      </c>
    </row>
    <row r="1302" spans="1:22">
      <c r="A1302" s="5" t="s">
        <v>12</v>
      </c>
      <c r="B1302" s="2" t="s">
        <v>1748</v>
      </c>
      <c r="C1302">
        <f t="shared" si="180"/>
        <v>2020</v>
      </c>
      <c r="D1302" s="2" t="s">
        <v>14</v>
      </c>
      <c r="E1302" s="3" t="s">
        <v>15</v>
      </c>
      <c r="F1302" t="str">
        <f t="shared" si="181"/>
        <v>73</v>
      </c>
      <c r="G1302" s="2" t="s">
        <v>1749</v>
      </c>
      <c r="H1302" t="str">
        <f t="shared" si="182"/>
        <v xml:space="preserve">STEEL </v>
      </c>
      <c r="I1302" t="str" cm="1">
        <f t="array" ref="I1302">IFERROR(INDEX(_xlfn.TEXTSPLIT(E1302," "),1), "")</f>
        <v>73239990</v>
      </c>
      <c r="J1302" t="s">
        <v>2835</v>
      </c>
      <c r="K1302" t="e" cm="1">
        <f t="array" ref="K1302">IF(ISERROR(SEARCH("QTY:", G1302)), IF(ISERROR(SEARCH("TOTAL ", G1302)), Raw [1]Data!N1302, TRIM(MID(G1302, SEARCH("TOTAL ", G1302)+6, SEARCH(" ", G1302&amp;" ", SEARCH("TOTAL ", G1302)+6) - SEARCH("TOTAL ", G1302) - 6))), TRIM(MID(G1302, SEARCH("QTY:", G1302)+4, SEARCH(" ", G1302, SEARCH("QTY:", G1302)+4) - SEARCH("QTY:", G1302) - 4)))</f>
        <v>#NAME?</v>
      </c>
      <c r="M1302" t="e">
        <f t="shared" si="183"/>
        <v>#NAME?</v>
      </c>
      <c r="N1302">
        <f t="shared" si="184"/>
        <v>0</v>
      </c>
      <c r="O1302" t="str" cm="1">
        <f t="array" ref="O1302">IF(ISERROR(SEARCH("USD ", G1302)), Raw [1]Data!S1302, TRIM(MID(G1302, SEARCH("USD ", G1302)+4, SEARCH(" ", G1302&amp;" ", SEARCH("USD ", G1302)+4) - SEARCH("USD ", G1302) - 4)))</f>
        <v>0.4304</v>
      </c>
      <c r="P1302" t="e">
        <f t="shared" si="185"/>
        <v>#NAME?</v>
      </c>
      <c r="Q1302" t="e" cm="1">
        <f t="array" ref="Q1302">Raw [1]Data!P1302</f>
        <v>#NAME?</v>
      </c>
      <c r="R1302" t="e" cm="1">
        <f t="array" ref="R1302">Raw [1]Data!Q1302</f>
        <v>#NAME?</v>
      </c>
      <c r="S1302" t="e" cm="1">
        <f t="array" ref="S1302">Raw [1]Data!T1302</f>
        <v>#NAME?</v>
      </c>
      <c r="T1302" t="e">
        <f t="shared" si="186"/>
        <v>#NAME?</v>
      </c>
      <c r="U1302" t="e">
        <f t="shared" si="187"/>
        <v>#NAME?</v>
      </c>
      <c r="V1302" t="str">
        <f t="shared" si="188"/>
        <v>Other</v>
      </c>
    </row>
    <row r="1303" spans="1:22">
      <c r="A1303" s="5" t="s">
        <v>12</v>
      </c>
      <c r="B1303" s="2" t="s">
        <v>1748</v>
      </c>
      <c r="C1303">
        <f t="shared" si="180"/>
        <v>2020</v>
      </c>
      <c r="D1303" s="2" t="s">
        <v>14</v>
      </c>
      <c r="E1303" s="3" t="s">
        <v>15</v>
      </c>
      <c r="F1303" t="str">
        <f t="shared" si="181"/>
        <v>73</v>
      </c>
      <c r="G1303" s="2" t="s">
        <v>1750</v>
      </c>
      <c r="H1303" t="str">
        <f t="shared" si="182"/>
        <v xml:space="preserve">STEEL </v>
      </c>
      <c r="I1303" t="str" cm="1">
        <f t="array" ref="I1303">IFERROR(INDEX(_xlfn.TEXTSPLIT(E1303," "),1), "")</f>
        <v>73239990</v>
      </c>
      <c r="J1303" t="s">
        <v>3040</v>
      </c>
      <c r="K1303" t="e" cm="1">
        <f t="array" ref="K1303">IF(ISERROR(SEARCH("QTY:", G1303)), IF(ISERROR(SEARCH("TOTAL ", G1303)), Raw [1]Data!N1303, TRIM(MID(G1303, SEARCH("TOTAL ", G1303)+6, SEARCH(" ", G1303&amp;" ", SEARCH("TOTAL ", G1303)+6) - SEARCH("TOTAL ", G1303) - 6))), TRIM(MID(G1303, SEARCH("QTY:", G1303)+4, SEARCH(" ", G1303, SEARCH("QTY:", G1303)+4) - SEARCH("QTY:", G1303) - 4)))</f>
        <v>#NAME?</v>
      </c>
      <c r="M1303" t="e">
        <f t="shared" si="183"/>
        <v>#NAME?</v>
      </c>
      <c r="N1303">
        <f t="shared" si="184"/>
        <v>0</v>
      </c>
      <c r="O1303" t="str" cm="1">
        <f t="array" ref="O1303">IF(ISERROR(SEARCH("USD ", G1303)), Raw [1]Data!S1303, TRIM(MID(G1303, SEARCH("USD ", G1303)+4, SEARCH(" ", G1303&amp;" ", SEARCH("USD ", G1303)+4) - SEARCH("USD ", G1303) - 4)))</f>
        <v>0.4232</v>
      </c>
      <c r="P1303" t="e">
        <f t="shared" si="185"/>
        <v>#NAME?</v>
      </c>
      <c r="Q1303" t="e" cm="1">
        <f t="array" ref="Q1303">Raw [1]Data!P1303</f>
        <v>#NAME?</v>
      </c>
      <c r="R1303" t="e" cm="1">
        <f t="array" ref="R1303">Raw [1]Data!Q1303</f>
        <v>#NAME?</v>
      </c>
      <c r="S1303" t="e" cm="1">
        <f t="array" ref="S1303">Raw [1]Data!T1303</f>
        <v>#NAME?</v>
      </c>
      <c r="T1303" t="e">
        <f t="shared" si="186"/>
        <v>#NAME?</v>
      </c>
      <c r="U1303" t="e">
        <f t="shared" si="187"/>
        <v>#NAME?</v>
      </c>
      <c r="V1303" t="str">
        <f t="shared" si="188"/>
        <v>Other</v>
      </c>
    </row>
    <row r="1304" spans="1:22">
      <c r="A1304" s="5" t="s">
        <v>12</v>
      </c>
      <c r="B1304" s="2" t="s">
        <v>1751</v>
      </c>
      <c r="C1304">
        <f t="shared" si="180"/>
        <v>2020</v>
      </c>
      <c r="D1304" s="2" t="s">
        <v>14</v>
      </c>
      <c r="E1304" s="3" t="s">
        <v>15</v>
      </c>
      <c r="F1304" t="str">
        <f t="shared" si="181"/>
        <v>73</v>
      </c>
      <c r="G1304" s="2" t="s">
        <v>1752</v>
      </c>
      <c r="H1304" t="str">
        <f t="shared" si="182"/>
        <v xml:space="preserve">STEEL </v>
      </c>
      <c r="I1304" t="str" cm="1">
        <f t="array" ref="I1304">IFERROR(INDEX(_xlfn.TEXTSPLIT(E1304," "),1), "")</f>
        <v>73239990</v>
      </c>
      <c r="J1304" t="s">
        <v>3041</v>
      </c>
      <c r="K1304" t="str" cm="1">
        <f t="array" ref="K1304">IF(ISERROR(SEARCH("QTY:", G1304)), IF(ISERROR(SEARCH("TOTAL ", G1304)), Raw [1]Data!N1304, TRIM(MID(G1304, SEARCH("TOTAL ", G1304)+6, SEARCH(" ", G1304&amp;" ", SEARCH("TOTAL ", G1304)+6) - SEARCH("TOTAL ", G1304) - 6))), TRIM(MID(G1304, SEARCH("QTY:", G1304)+4, SEARCH(" ", G1304, SEARCH("QTY:", G1304)+4) - SEARCH("QTY:", G1304) - 4)))</f>
        <v>36000</v>
      </c>
      <c r="M1304" t="str">
        <f t="shared" si="183"/>
        <v>36000</v>
      </c>
      <c r="N1304">
        <f t="shared" si="184"/>
        <v>0</v>
      </c>
      <c r="O1304" t="e" cm="1">
        <f t="array" ref="O1304">IF(ISERROR(SEARCH("USD ", G1304)), Raw [1]Data!S1304, TRIM(MID(G1304, SEARCH("USD ", G1304)+4, SEARCH(" ", G1304&amp;" ", SEARCH("USD ", G1304)+4) - SEARCH("USD ", G1304) - 4)))</f>
        <v>#NAME?</v>
      </c>
      <c r="P1304" t="e">
        <f t="shared" si="185"/>
        <v>#NAME?</v>
      </c>
      <c r="Q1304" t="e" cm="1">
        <f t="array" ref="Q1304">Raw [1]Data!P1304</f>
        <v>#NAME?</v>
      </c>
      <c r="R1304" t="e" cm="1">
        <f t="array" ref="R1304">Raw [1]Data!Q1304</f>
        <v>#NAME?</v>
      </c>
      <c r="S1304" t="e" cm="1">
        <f t="array" ref="S1304">Raw [1]Data!T1304</f>
        <v>#NAME?</v>
      </c>
      <c r="T1304" t="e">
        <f t="shared" si="186"/>
        <v>#NAME?</v>
      </c>
      <c r="U1304" t="e">
        <f t="shared" si="187"/>
        <v>#NAME?</v>
      </c>
      <c r="V1304" t="str">
        <f t="shared" si="188"/>
        <v>Other</v>
      </c>
    </row>
    <row r="1305" spans="1:22">
      <c r="A1305" s="5" t="s">
        <v>12</v>
      </c>
      <c r="B1305" s="2" t="s">
        <v>1751</v>
      </c>
      <c r="C1305">
        <f t="shared" si="180"/>
        <v>2020</v>
      </c>
      <c r="D1305" s="2" t="s">
        <v>14</v>
      </c>
      <c r="E1305" s="3" t="s">
        <v>15</v>
      </c>
      <c r="F1305" t="str">
        <f t="shared" si="181"/>
        <v>73</v>
      </c>
      <c r="G1305" s="2" t="s">
        <v>1753</v>
      </c>
      <c r="H1305" t="str">
        <f t="shared" si="182"/>
        <v xml:space="preserve">STEEL </v>
      </c>
      <c r="I1305" t="str" cm="1">
        <f t="array" ref="I1305">IFERROR(INDEX(_xlfn.TEXTSPLIT(E1305," "),1), "")</f>
        <v>73239990</v>
      </c>
      <c r="J1305" t="s">
        <v>3041</v>
      </c>
      <c r="K1305" t="str" cm="1">
        <f t="array" ref="K1305">IF(ISERROR(SEARCH("QTY:", G1305)), IF(ISERROR(SEARCH("TOTAL ", G1305)), Raw [1]Data!N1305, TRIM(MID(G1305, SEARCH("TOTAL ", G1305)+6, SEARCH(" ", G1305&amp;" ", SEARCH("TOTAL ", G1305)+6) - SEARCH("TOTAL ", G1305) - 6))), TRIM(MID(G1305, SEARCH("QTY:", G1305)+4, SEARCH(" ", G1305, SEARCH("QTY:", G1305)+4) - SEARCH("QTY:", G1305) - 4)))</f>
        <v>68328</v>
      </c>
      <c r="M1305" t="str">
        <f t="shared" si="183"/>
        <v>68328</v>
      </c>
      <c r="N1305">
        <f t="shared" si="184"/>
        <v>0</v>
      </c>
      <c r="O1305" t="e" cm="1">
        <f t="array" ref="O1305">IF(ISERROR(SEARCH("USD ", G1305)), Raw [1]Data!S1305, TRIM(MID(G1305, SEARCH("USD ", G1305)+4, SEARCH(" ", G1305&amp;" ", SEARCH("USD ", G1305)+4) - SEARCH("USD ", G1305) - 4)))</f>
        <v>#NAME?</v>
      </c>
      <c r="P1305" t="e">
        <f t="shared" si="185"/>
        <v>#NAME?</v>
      </c>
      <c r="Q1305" t="e" cm="1">
        <f t="array" ref="Q1305">Raw [1]Data!P1305</f>
        <v>#NAME?</v>
      </c>
      <c r="R1305" t="e" cm="1">
        <f t="array" ref="R1305">Raw [1]Data!Q1305</f>
        <v>#NAME?</v>
      </c>
      <c r="S1305" t="e" cm="1">
        <f t="array" ref="S1305">Raw [1]Data!T1305</f>
        <v>#NAME?</v>
      </c>
      <c r="T1305" t="e">
        <f t="shared" si="186"/>
        <v>#NAME?</v>
      </c>
      <c r="U1305" t="e">
        <f t="shared" si="187"/>
        <v>#NAME?</v>
      </c>
      <c r="V1305" t="str">
        <f t="shared" si="188"/>
        <v>Other</v>
      </c>
    </row>
    <row r="1306" spans="1:22">
      <c r="A1306" s="5" t="s">
        <v>12</v>
      </c>
      <c r="B1306" s="2" t="s">
        <v>1754</v>
      </c>
      <c r="C1306">
        <f t="shared" si="180"/>
        <v>2020</v>
      </c>
      <c r="D1306" s="2" t="s">
        <v>14</v>
      </c>
      <c r="E1306" s="3" t="s">
        <v>15</v>
      </c>
      <c r="F1306" t="str">
        <f t="shared" si="181"/>
        <v>73</v>
      </c>
      <c r="G1306" s="2" t="s">
        <v>1755</v>
      </c>
      <c r="H1306" t="str">
        <f t="shared" si="182"/>
        <v xml:space="preserve">STAINLESS </v>
      </c>
      <c r="I1306" t="str" cm="1">
        <f t="array" ref="I1306">IFERROR(INDEX(_xlfn.TEXTSPLIT(E1306," "),1), "")</f>
        <v>73239990</v>
      </c>
      <c r="J1306" t="s">
        <v>3042</v>
      </c>
      <c r="K1306" t="str" cm="1">
        <f t="array" ref="K1306">IF(ISERROR(SEARCH("QTY:", G1306)), IF(ISERROR(SEARCH("TOTAL ", G1306)), Raw [1]Data!N1306, TRIM(MID(G1306, SEARCH("TOTAL ", G1306)+6, SEARCH(" ", G1306&amp;" ", SEARCH("TOTAL ", G1306)+6) - SEARCH("TOTAL ", G1306) - 6))), TRIM(MID(G1306, SEARCH("QTY:", G1306)+4, SEARCH(" ", G1306, SEARCH("QTY:", G1306)+4) - SEARCH("QTY:", G1306) - 4)))</f>
        <v>15480</v>
      </c>
      <c r="M1306" t="str">
        <f t="shared" si="183"/>
        <v>15480</v>
      </c>
      <c r="N1306">
        <f t="shared" si="184"/>
        <v>0</v>
      </c>
      <c r="O1306" t="e" cm="1">
        <f t="array" ref="O1306">IF(ISERROR(SEARCH("USD ", G1306)), Raw [1]Data!S1306, TRIM(MID(G1306, SEARCH("USD ", G1306)+4, SEARCH(" ", G1306&amp;" ", SEARCH("USD ", G1306)+4) - SEARCH("USD ", G1306) - 4)))</f>
        <v>#NAME?</v>
      </c>
      <c r="P1306" t="e">
        <f t="shared" si="185"/>
        <v>#NAME?</v>
      </c>
      <c r="Q1306" t="e" cm="1">
        <f t="array" ref="Q1306">Raw [1]Data!P1306</f>
        <v>#NAME?</v>
      </c>
      <c r="R1306" t="e" cm="1">
        <f t="array" ref="R1306">Raw [1]Data!Q1306</f>
        <v>#NAME?</v>
      </c>
      <c r="S1306" t="e" cm="1">
        <f t="array" ref="S1306">Raw [1]Data!T1306</f>
        <v>#NAME?</v>
      </c>
      <c r="T1306" t="e">
        <f t="shared" si="186"/>
        <v>#NAME?</v>
      </c>
      <c r="U1306" t="e">
        <f t="shared" si="187"/>
        <v>#NAME?</v>
      </c>
      <c r="V1306" t="str">
        <f t="shared" si="188"/>
        <v>Other</v>
      </c>
    </row>
    <row r="1307" spans="1:22">
      <c r="A1307" s="5" t="s">
        <v>12</v>
      </c>
      <c r="B1307" s="2" t="s">
        <v>1754</v>
      </c>
      <c r="C1307">
        <f t="shared" si="180"/>
        <v>2020</v>
      </c>
      <c r="D1307" s="2" t="s">
        <v>14</v>
      </c>
      <c r="E1307" s="3" t="s">
        <v>15</v>
      </c>
      <c r="F1307" t="str">
        <f t="shared" si="181"/>
        <v>73</v>
      </c>
      <c r="G1307" s="2" t="s">
        <v>1756</v>
      </c>
      <c r="H1307" t="str">
        <f t="shared" si="182"/>
        <v xml:space="preserve">STAINLESS </v>
      </c>
      <c r="I1307" t="str" cm="1">
        <f t="array" ref="I1307">IFERROR(INDEX(_xlfn.TEXTSPLIT(E1307," "),1), "")</f>
        <v>73239990</v>
      </c>
      <c r="J1307" t="s">
        <v>3041</v>
      </c>
      <c r="K1307" t="str" cm="1">
        <f t="array" ref="K1307">IF(ISERROR(SEARCH("QTY:", G1307)), IF(ISERROR(SEARCH("TOTAL ", G1307)), Raw [1]Data!N1307, TRIM(MID(G1307, SEARCH("TOTAL ", G1307)+6, SEARCH(" ", G1307&amp;" ", SEARCH("TOTAL ", G1307)+6) - SEARCH("TOTAL ", G1307) - 6))), TRIM(MID(G1307, SEARCH("QTY:", G1307)+4, SEARCH(" ", G1307, SEARCH("QTY:", G1307)+4) - SEARCH("QTY:", G1307) - 4)))</f>
        <v>PCS</v>
      </c>
      <c r="M1307" t="str">
        <f t="shared" si="183"/>
        <v>PCS</v>
      </c>
      <c r="N1307">
        <f t="shared" si="184"/>
        <v>0</v>
      </c>
      <c r="O1307" t="e" cm="1">
        <f t="array" ref="O1307">IF(ISERROR(SEARCH("USD ", G1307)), Raw [1]Data!S1307, TRIM(MID(G1307, SEARCH("USD ", G1307)+4, SEARCH(" ", G1307&amp;" ", SEARCH("USD ", G1307)+4) - SEARCH("USD ", G1307) - 4)))</f>
        <v>#NAME?</v>
      </c>
      <c r="P1307" t="e">
        <f t="shared" si="185"/>
        <v>#NAME?</v>
      </c>
      <c r="Q1307" t="e" cm="1">
        <f t="array" ref="Q1307">Raw [1]Data!P1307</f>
        <v>#NAME?</v>
      </c>
      <c r="R1307" t="e" cm="1">
        <f t="array" ref="R1307">Raw [1]Data!Q1307</f>
        <v>#NAME?</v>
      </c>
      <c r="S1307" t="e" cm="1">
        <f t="array" ref="S1307">Raw [1]Data!T1307</f>
        <v>#NAME?</v>
      </c>
      <c r="T1307" t="e">
        <f t="shared" si="186"/>
        <v>#NAME?</v>
      </c>
      <c r="U1307" t="e">
        <f t="shared" si="187"/>
        <v>#NAME?</v>
      </c>
      <c r="V1307" t="str">
        <f t="shared" si="188"/>
        <v>Other</v>
      </c>
    </row>
    <row r="1308" spans="1:22">
      <c r="A1308" s="5" t="s">
        <v>12</v>
      </c>
      <c r="B1308" s="2" t="s">
        <v>1757</v>
      </c>
      <c r="C1308">
        <f t="shared" si="180"/>
        <v>2020</v>
      </c>
      <c r="D1308" s="2" t="s">
        <v>14</v>
      </c>
      <c r="E1308" s="3" t="s">
        <v>15</v>
      </c>
      <c r="F1308" t="str">
        <f t="shared" si="181"/>
        <v>73</v>
      </c>
      <c r="G1308" s="2" t="s">
        <v>1758</v>
      </c>
      <c r="H1308" t="str">
        <f t="shared" si="182"/>
        <v xml:space="preserve">STEEL </v>
      </c>
      <c r="I1308" t="str" cm="1">
        <f t="array" ref="I1308">IFERROR(INDEX(_xlfn.TEXTSPLIT(E1308," "),1), "")</f>
        <v>73239990</v>
      </c>
      <c r="J1308" t="s">
        <v>3041</v>
      </c>
      <c r="K1308" t="str" cm="1">
        <f t="array" ref="K1308">IF(ISERROR(SEARCH("QTY:", G1308)), IF(ISERROR(SEARCH("TOTAL ", G1308)), Raw [1]Data!N1308, TRIM(MID(G1308, SEARCH("TOTAL ", G1308)+6, SEARCH(" ", G1308&amp;" ", SEARCH("TOTAL ", G1308)+6) - SEARCH("TOTAL ", G1308) - 6))), TRIM(MID(G1308, SEARCH("QTY:", G1308)+4, SEARCH(" ", G1308, SEARCH("QTY:", G1308)+4) - SEARCH("QTY:", G1308) - 4)))</f>
        <v>216</v>
      </c>
      <c r="M1308" t="str">
        <f t="shared" si="183"/>
        <v>216</v>
      </c>
      <c r="N1308">
        <f t="shared" si="184"/>
        <v>0</v>
      </c>
      <c r="O1308" t="e" cm="1">
        <f t="array" ref="O1308">IF(ISERROR(SEARCH("USD ", G1308)), Raw [1]Data!S1308, TRIM(MID(G1308, SEARCH("USD ", G1308)+4, SEARCH(" ", G1308&amp;" ", SEARCH("USD ", G1308)+4) - SEARCH("USD ", G1308) - 4)))</f>
        <v>#NAME?</v>
      </c>
      <c r="P1308" t="e">
        <f t="shared" si="185"/>
        <v>#NAME?</v>
      </c>
      <c r="Q1308" t="e" cm="1">
        <f t="array" ref="Q1308">Raw [1]Data!P1308</f>
        <v>#NAME?</v>
      </c>
      <c r="R1308" t="e" cm="1">
        <f t="array" ref="R1308">Raw [1]Data!Q1308</f>
        <v>#NAME?</v>
      </c>
      <c r="S1308" t="e" cm="1">
        <f t="array" ref="S1308">Raw [1]Data!T1308</f>
        <v>#NAME?</v>
      </c>
      <c r="T1308" t="e">
        <f t="shared" si="186"/>
        <v>#NAME?</v>
      </c>
      <c r="U1308" t="e">
        <f t="shared" si="187"/>
        <v>#NAME?</v>
      </c>
      <c r="V1308" t="str">
        <f t="shared" si="188"/>
        <v>Other</v>
      </c>
    </row>
    <row r="1309" spans="1:22">
      <c r="A1309" s="5" t="s">
        <v>12</v>
      </c>
      <c r="B1309" s="2" t="s">
        <v>1757</v>
      </c>
      <c r="C1309">
        <f t="shared" si="180"/>
        <v>2020</v>
      </c>
      <c r="D1309" s="2" t="s">
        <v>14</v>
      </c>
      <c r="E1309" s="3" t="s">
        <v>15</v>
      </c>
      <c r="F1309" t="str">
        <f t="shared" si="181"/>
        <v>73</v>
      </c>
      <c r="G1309" s="2" t="s">
        <v>1759</v>
      </c>
      <c r="H1309" t="str">
        <f t="shared" si="182"/>
        <v xml:space="preserve">STEEL </v>
      </c>
      <c r="I1309" t="str" cm="1">
        <f t="array" ref="I1309">IFERROR(INDEX(_xlfn.TEXTSPLIT(E1309," "),1), "")</f>
        <v>73239990</v>
      </c>
      <c r="J1309" t="s">
        <v>3041</v>
      </c>
      <c r="K1309" t="str" cm="1">
        <f t="array" ref="K1309">IF(ISERROR(SEARCH("QTY:", G1309)), IF(ISERROR(SEARCH("TOTAL ", G1309)), Raw [1]Data!N1309, TRIM(MID(G1309, SEARCH("TOTAL ", G1309)+6, SEARCH(" ", G1309&amp;" ", SEARCH("TOTAL ", G1309)+6) - SEARCH("TOTAL ", G1309) - 6))), TRIM(MID(G1309, SEARCH("QTY:", G1309)+4, SEARCH(" ", G1309, SEARCH("QTY:", G1309)+4) - SEARCH("QTY:", G1309) - 4)))</f>
        <v>36000</v>
      </c>
      <c r="M1309" t="str">
        <f t="shared" si="183"/>
        <v>36000</v>
      </c>
      <c r="N1309">
        <f t="shared" si="184"/>
        <v>0</v>
      </c>
      <c r="O1309" t="e" cm="1">
        <f t="array" ref="O1309">IF(ISERROR(SEARCH("USD ", G1309)), Raw [1]Data!S1309, TRIM(MID(G1309, SEARCH("USD ", G1309)+4, SEARCH(" ", G1309&amp;" ", SEARCH("USD ", G1309)+4) - SEARCH("USD ", G1309) - 4)))</f>
        <v>#NAME?</v>
      </c>
      <c r="P1309" t="e">
        <f t="shared" si="185"/>
        <v>#NAME?</v>
      </c>
      <c r="Q1309" t="e" cm="1">
        <f t="array" ref="Q1309">Raw [1]Data!P1309</f>
        <v>#NAME?</v>
      </c>
      <c r="R1309" t="e" cm="1">
        <f t="array" ref="R1309">Raw [1]Data!Q1309</f>
        <v>#NAME?</v>
      </c>
      <c r="S1309" t="e" cm="1">
        <f t="array" ref="S1309">Raw [1]Data!T1309</f>
        <v>#NAME?</v>
      </c>
      <c r="T1309" t="e">
        <f t="shared" si="186"/>
        <v>#NAME?</v>
      </c>
      <c r="U1309" t="e">
        <f t="shared" si="187"/>
        <v>#NAME?</v>
      </c>
      <c r="V1309" t="str">
        <f t="shared" si="188"/>
        <v>Other</v>
      </c>
    </row>
    <row r="1310" spans="1:22">
      <c r="A1310" s="5" t="s">
        <v>12</v>
      </c>
      <c r="B1310" s="2" t="s">
        <v>1760</v>
      </c>
      <c r="C1310">
        <f t="shared" si="180"/>
        <v>2020</v>
      </c>
      <c r="D1310" s="2" t="s">
        <v>14</v>
      </c>
      <c r="E1310" s="3" t="s">
        <v>15</v>
      </c>
      <c r="F1310" t="str">
        <f t="shared" si="181"/>
        <v>73</v>
      </c>
      <c r="G1310" s="2" t="s">
        <v>1761</v>
      </c>
      <c r="H1310" t="str">
        <f t="shared" si="182"/>
        <v xml:space="preserve">KWP-1000B </v>
      </c>
      <c r="I1310" t="str" cm="1">
        <f t="array" ref="I1310">IFERROR(INDEX(_xlfn.TEXTSPLIT(E1310," "),1), "")</f>
        <v>73239990</v>
      </c>
      <c r="J1310" t="s">
        <v>2854</v>
      </c>
      <c r="K1310" t="e" cm="1">
        <f t="array" ref="K1310">IF(ISERROR(SEARCH("QTY:", G1310)), IF(ISERROR(SEARCH("TOTAL ", G1310)), Raw [1]Data!N1310, TRIM(MID(G1310, SEARCH("TOTAL ", G1310)+6, SEARCH(" ", G1310&amp;" ", SEARCH("TOTAL ", G1310)+6) - SEARCH("TOTAL ", G1310) - 6))), TRIM(MID(G1310, SEARCH("QTY:", G1310)+4, SEARCH(" ", G1310, SEARCH("QTY:", G1310)+4) - SEARCH("QTY:", G1310) - 4)))</f>
        <v>#NAME?</v>
      </c>
      <c r="M1310" t="e">
        <f t="shared" si="183"/>
        <v>#NAME?</v>
      </c>
      <c r="N1310">
        <f t="shared" si="184"/>
        <v>0</v>
      </c>
      <c r="O1310" t="str" cm="1">
        <f t="array" ref="O1310">IF(ISERROR(SEARCH("USD ", G1310)), Raw [1]Data!S1310, TRIM(MID(G1310, SEARCH("USD ", G1310)+4, SEARCH(" ", G1310&amp;" ", SEARCH("USD ", G1310)+4) - SEARCH("USD ", G1310) - 4)))</f>
        <v>1.45</v>
      </c>
      <c r="P1310" t="e">
        <f t="shared" si="185"/>
        <v>#NAME?</v>
      </c>
      <c r="Q1310" t="e" cm="1">
        <f t="array" ref="Q1310">Raw [1]Data!P1310</f>
        <v>#NAME?</v>
      </c>
      <c r="R1310" t="e" cm="1">
        <f t="array" ref="R1310">Raw [1]Data!Q1310</f>
        <v>#NAME?</v>
      </c>
      <c r="S1310" t="e" cm="1">
        <f t="array" ref="S1310">Raw [1]Data!T1310</f>
        <v>#NAME?</v>
      </c>
      <c r="T1310" t="e">
        <f t="shared" si="186"/>
        <v>#NAME?</v>
      </c>
      <c r="U1310" t="e">
        <f t="shared" si="187"/>
        <v>#NAME?</v>
      </c>
      <c r="V1310" t="str">
        <f t="shared" si="188"/>
        <v>Other</v>
      </c>
    </row>
    <row r="1311" spans="1:22">
      <c r="A1311" s="5" t="s">
        <v>12</v>
      </c>
      <c r="B1311" s="2" t="s">
        <v>1762</v>
      </c>
      <c r="C1311">
        <f t="shared" si="180"/>
        <v>2020</v>
      </c>
      <c r="D1311" s="2" t="s">
        <v>14</v>
      </c>
      <c r="E1311" s="3" t="s">
        <v>15</v>
      </c>
      <c r="F1311" t="str">
        <f t="shared" si="181"/>
        <v>73</v>
      </c>
      <c r="G1311" s="2" t="s">
        <v>1763</v>
      </c>
      <c r="H1311" t="str">
        <f t="shared" si="182"/>
        <v xml:space="preserve">STEEL </v>
      </c>
      <c r="I1311" t="str" cm="1">
        <f t="array" ref="I1311">IFERROR(INDEX(_xlfn.TEXTSPLIT(E1311," "),1), "")</f>
        <v>73239990</v>
      </c>
      <c r="J1311" t="s">
        <v>2835</v>
      </c>
      <c r="K1311" t="e" cm="1">
        <f t="array" ref="K1311">IF(ISERROR(SEARCH("QTY:", G1311)), IF(ISERROR(SEARCH("TOTAL ", G1311)), Raw [1]Data!N1311, TRIM(MID(G1311, SEARCH("TOTAL ", G1311)+6, SEARCH(" ", G1311&amp;" ", SEARCH("TOTAL ", G1311)+6) - SEARCH("TOTAL ", G1311) - 6))), TRIM(MID(G1311, SEARCH("QTY:", G1311)+4, SEARCH(" ", G1311, SEARCH("QTY:", G1311)+4) - SEARCH("QTY:", G1311) - 4)))</f>
        <v>#NAME?</v>
      </c>
      <c r="M1311" t="e">
        <f t="shared" si="183"/>
        <v>#NAME?</v>
      </c>
      <c r="N1311">
        <f t="shared" si="184"/>
        <v>0</v>
      </c>
      <c r="O1311" t="e" cm="1">
        <f t="array" ref="O1311">IF(ISERROR(SEARCH("USD ", G1311)), Raw [1]Data!S1311, TRIM(MID(G1311, SEARCH("USD ", G1311)+4, SEARCH(" ", G1311&amp;" ", SEARCH("USD ", G1311)+4) - SEARCH("USD ", G1311) - 4)))</f>
        <v>#NAME?</v>
      </c>
      <c r="P1311" t="e">
        <f t="shared" si="185"/>
        <v>#NAME?</v>
      </c>
      <c r="Q1311" t="e" cm="1">
        <f t="array" ref="Q1311">Raw [1]Data!P1311</f>
        <v>#NAME?</v>
      </c>
      <c r="R1311" t="e" cm="1">
        <f t="array" ref="R1311">Raw [1]Data!Q1311</f>
        <v>#NAME?</v>
      </c>
      <c r="S1311" t="e" cm="1">
        <f t="array" ref="S1311">Raw [1]Data!T1311</f>
        <v>#NAME?</v>
      </c>
      <c r="T1311" t="e">
        <f t="shared" si="186"/>
        <v>#NAME?</v>
      </c>
      <c r="U1311" t="e">
        <f t="shared" si="187"/>
        <v>#NAME?</v>
      </c>
      <c r="V1311" t="str">
        <f t="shared" si="188"/>
        <v>Other</v>
      </c>
    </row>
    <row r="1312" spans="1:22">
      <c r="A1312" s="5" t="s">
        <v>12</v>
      </c>
      <c r="B1312" s="2" t="s">
        <v>1762</v>
      </c>
      <c r="C1312">
        <f t="shared" si="180"/>
        <v>2020</v>
      </c>
      <c r="D1312" s="2" t="s">
        <v>14</v>
      </c>
      <c r="E1312" s="3" t="s">
        <v>15</v>
      </c>
      <c r="F1312" t="str">
        <f t="shared" si="181"/>
        <v>73</v>
      </c>
      <c r="G1312" s="2" t="s">
        <v>1764</v>
      </c>
      <c r="H1312" t="str">
        <f t="shared" si="182"/>
        <v xml:space="preserve">STEEL </v>
      </c>
      <c r="I1312" t="str" cm="1">
        <f t="array" ref="I1312">IFERROR(INDEX(_xlfn.TEXTSPLIT(E1312," "),1), "")</f>
        <v>73239990</v>
      </c>
      <c r="J1312" t="s">
        <v>2835</v>
      </c>
      <c r="K1312" t="e" cm="1">
        <f t="array" ref="K1312">IF(ISERROR(SEARCH("QTY:", G1312)), IF(ISERROR(SEARCH("TOTAL ", G1312)), Raw [1]Data!N1312, TRIM(MID(G1312, SEARCH("TOTAL ", G1312)+6, SEARCH(" ", G1312&amp;" ", SEARCH("TOTAL ", G1312)+6) - SEARCH("TOTAL ", G1312) - 6))), TRIM(MID(G1312, SEARCH("QTY:", G1312)+4, SEARCH(" ", G1312, SEARCH("QTY:", G1312)+4) - SEARCH("QTY:", G1312) - 4)))</f>
        <v>#NAME?</v>
      </c>
      <c r="M1312" t="e">
        <f t="shared" si="183"/>
        <v>#NAME?</v>
      </c>
      <c r="N1312">
        <f t="shared" si="184"/>
        <v>0</v>
      </c>
      <c r="O1312" t="e" cm="1">
        <f t="array" ref="O1312">IF(ISERROR(SEARCH("USD ", G1312)), Raw [1]Data!S1312, TRIM(MID(G1312, SEARCH("USD ", G1312)+4, SEARCH(" ", G1312&amp;" ", SEARCH("USD ", G1312)+4) - SEARCH("USD ", G1312) - 4)))</f>
        <v>#NAME?</v>
      </c>
      <c r="P1312" t="e">
        <f t="shared" si="185"/>
        <v>#NAME?</v>
      </c>
      <c r="Q1312" t="e" cm="1">
        <f t="array" ref="Q1312">Raw [1]Data!P1312</f>
        <v>#NAME?</v>
      </c>
      <c r="R1312" t="e" cm="1">
        <f t="array" ref="R1312">Raw [1]Data!Q1312</f>
        <v>#NAME?</v>
      </c>
      <c r="S1312" t="e" cm="1">
        <f t="array" ref="S1312">Raw [1]Data!T1312</f>
        <v>#NAME?</v>
      </c>
      <c r="T1312" t="e">
        <f t="shared" si="186"/>
        <v>#NAME?</v>
      </c>
      <c r="U1312" t="e">
        <f t="shared" si="187"/>
        <v>#NAME?</v>
      </c>
      <c r="V1312" t="str">
        <f t="shared" si="188"/>
        <v>Other</v>
      </c>
    </row>
    <row r="1313" spans="1:22">
      <c r="A1313" s="5" t="s">
        <v>12</v>
      </c>
      <c r="B1313" s="2" t="s">
        <v>1765</v>
      </c>
      <c r="C1313">
        <f t="shared" si="180"/>
        <v>2020</v>
      </c>
      <c r="D1313" s="2" t="s">
        <v>14</v>
      </c>
      <c r="E1313" s="3" t="s">
        <v>15</v>
      </c>
      <c r="F1313" t="str">
        <f t="shared" si="181"/>
        <v>73</v>
      </c>
      <c r="G1313" s="2" t="s">
        <v>1766</v>
      </c>
      <c r="H1313" t="str">
        <f t="shared" si="182"/>
        <v xml:space="preserve">STAINLESS </v>
      </c>
      <c r="I1313" t="str" cm="1">
        <f t="array" ref="I1313">IFERROR(INDEX(_xlfn.TEXTSPLIT(E1313," "),1), "")</f>
        <v>73239990</v>
      </c>
      <c r="J1313" t="s">
        <v>3041</v>
      </c>
      <c r="K1313" t="str" cm="1">
        <f t="array" ref="K1313">IF(ISERROR(SEARCH("QTY:", G1313)), IF(ISERROR(SEARCH("TOTAL ", G1313)), Raw [1]Data!N1313, TRIM(MID(G1313, SEARCH("TOTAL ", G1313)+6, SEARCH(" ", G1313&amp;" ", SEARCH("TOTAL ", G1313)+6) - SEARCH("TOTAL ", G1313) - 6))), TRIM(MID(G1313, SEARCH("QTY:", G1313)+4, SEARCH(" ", G1313, SEARCH("QTY:", G1313)+4) - SEARCH("QTY:", G1313) - 4)))</f>
        <v>17640</v>
      </c>
      <c r="M1313" t="str">
        <f t="shared" si="183"/>
        <v>17640</v>
      </c>
      <c r="N1313">
        <f t="shared" si="184"/>
        <v>0</v>
      </c>
      <c r="O1313" t="e" cm="1">
        <f t="array" ref="O1313">IF(ISERROR(SEARCH("USD ", G1313)), Raw [1]Data!S1313, TRIM(MID(G1313, SEARCH("USD ", G1313)+4, SEARCH(" ", G1313&amp;" ", SEARCH("USD ", G1313)+4) - SEARCH("USD ", G1313) - 4)))</f>
        <v>#NAME?</v>
      </c>
      <c r="P1313" t="e">
        <f t="shared" si="185"/>
        <v>#NAME?</v>
      </c>
      <c r="Q1313" t="e" cm="1">
        <f t="array" ref="Q1313">Raw [1]Data!P1313</f>
        <v>#NAME?</v>
      </c>
      <c r="R1313" t="e" cm="1">
        <f t="array" ref="R1313">Raw [1]Data!Q1313</f>
        <v>#NAME?</v>
      </c>
      <c r="S1313" t="e" cm="1">
        <f t="array" ref="S1313">Raw [1]Data!T1313</f>
        <v>#NAME?</v>
      </c>
      <c r="T1313" t="e">
        <f t="shared" si="186"/>
        <v>#NAME?</v>
      </c>
      <c r="U1313" t="e">
        <f t="shared" si="187"/>
        <v>#NAME?</v>
      </c>
      <c r="V1313" t="str">
        <f t="shared" si="188"/>
        <v>Other</v>
      </c>
    </row>
    <row r="1314" spans="1:22">
      <c r="A1314" s="5" t="s">
        <v>12</v>
      </c>
      <c r="B1314" s="2" t="s">
        <v>1765</v>
      </c>
      <c r="C1314">
        <f t="shared" si="180"/>
        <v>2020</v>
      </c>
      <c r="D1314" s="2" t="s">
        <v>14</v>
      </c>
      <c r="E1314" s="3" t="s">
        <v>15</v>
      </c>
      <c r="F1314" t="str">
        <f t="shared" si="181"/>
        <v>73</v>
      </c>
      <c r="G1314" s="2" t="s">
        <v>1767</v>
      </c>
      <c r="H1314" t="str">
        <f t="shared" si="182"/>
        <v xml:space="preserve">STEEL </v>
      </c>
      <c r="I1314" t="str" cm="1">
        <f t="array" ref="I1314">IFERROR(INDEX(_xlfn.TEXTSPLIT(E1314," "),1), "")</f>
        <v>73239990</v>
      </c>
      <c r="J1314" t="s">
        <v>2900</v>
      </c>
      <c r="K1314" t="e" cm="1">
        <f t="array" ref="K1314">IF(ISERROR(SEARCH("QTY:", G1314)), IF(ISERROR(SEARCH("TOTAL ", G1314)), Raw [1]Data!N1314, TRIM(MID(G1314, SEARCH("TOTAL ", G1314)+6, SEARCH(" ", G1314&amp;" ", SEARCH("TOTAL ", G1314)+6) - SEARCH("TOTAL ", G1314) - 6))), TRIM(MID(G1314, SEARCH("QTY:", G1314)+4, SEARCH(" ", G1314, SEARCH("QTY:", G1314)+4) - SEARCH("QTY:", G1314) - 4)))</f>
        <v>#NAME?</v>
      </c>
      <c r="M1314" t="e">
        <f t="shared" si="183"/>
        <v>#NAME?</v>
      </c>
      <c r="N1314">
        <f t="shared" si="184"/>
        <v>0</v>
      </c>
      <c r="O1314" t="e" cm="1">
        <f t="array" ref="O1314">IF(ISERROR(SEARCH("USD ", G1314)), Raw [1]Data!S1314, TRIM(MID(G1314, SEARCH("USD ", G1314)+4, SEARCH(" ", G1314&amp;" ", SEARCH("USD ", G1314)+4) - SEARCH("USD ", G1314) - 4)))</f>
        <v>#NAME?</v>
      </c>
      <c r="P1314" t="e">
        <f t="shared" si="185"/>
        <v>#NAME?</v>
      </c>
      <c r="Q1314" t="e" cm="1">
        <f t="array" ref="Q1314">Raw [1]Data!P1314</f>
        <v>#NAME?</v>
      </c>
      <c r="R1314" t="e" cm="1">
        <f t="array" ref="R1314">Raw [1]Data!Q1314</f>
        <v>#NAME?</v>
      </c>
      <c r="S1314" t="e" cm="1">
        <f t="array" ref="S1314">Raw [1]Data!T1314</f>
        <v>#NAME?</v>
      </c>
      <c r="T1314" t="e">
        <f t="shared" si="186"/>
        <v>#NAME?</v>
      </c>
      <c r="U1314" t="e">
        <f t="shared" si="187"/>
        <v>#NAME?</v>
      </c>
      <c r="V1314" t="str">
        <f t="shared" si="188"/>
        <v>Other</v>
      </c>
    </row>
    <row r="1315" spans="1:22">
      <c r="A1315" s="5" t="s">
        <v>12</v>
      </c>
      <c r="B1315" s="2" t="s">
        <v>1765</v>
      </c>
      <c r="C1315">
        <f t="shared" si="180"/>
        <v>2020</v>
      </c>
      <c r="D1315" s="2" t="s">
        <v>14</v>
      </c>
      <c r="E1315" s="3" t="s">
        <v>15</v>
      </c>
      <c r="F1315" t="str">
        <f t="shared" si="181"/>
        <v>73</v>
      </c>
      <c r="G1315" s="2" t="s">
        <v>1768</v>
      </c>
      <c r="H1315" t="str">
        <f t="shared" si="182"/>
        <v xml:space="preserve">STAINLESS </v>
      </c>
      <c r="I1315" t="str" cm="1">
        <f t="array" ref="I1315">IFERROR(INDEX(_xlfn.TEXTSPLIT(E1315," "),1), "")</f>
        <v>73239990</v>
      </c>
      <c r="J1315" t="s">
        <v>3041</v>
      </c>
      <c r="K1315" t="str" cm="1">
        <f t="array" ref="K1315">IF(ISERROR(SEARCH("QTY:", G1315)), IF(ISERROR(SEARCH("TOTAL ", G1315)), Raw [1]Data!N1315, TRIM(MID(G1315, SEARCH("TOTAL ", G1315)+6, SEARCH(" ", G1315&amp;" ", SEARCH("TOTAL ", G1315)+6) - SEARCH("TOTAL ", G1315) - 6))), TRIM(MID(G1315, SEARCH("QTY:", G1315)+4, SEARCH(" ", G1315, SEARCH("QTY:", G1315)+4) - SEARCH("QTY:", G1315) - 4)))</f>
        <v>18720</v>
      </c>
      <c r="M1315" t="str">
        <f t="shared" si="183"/>
        <v>18720</v>
      </c>
      <c r="N1315">
        <f t="shared" si="184"/>
        <v>0</v>
      </c>
      <c r="O1315" t="e" cm="1">
        <f t="array" ref="O1315">IF(ISERROR(SEARCH("USD ", G1315)), Raw [1]Data!S1315, TRIM(MID(G1315, SEARCH("USD ", G1315)+4, SEARCH(" ", G1315&amp;" ", SEARCH("USD ", G1315)+4) - SEARCH("USD ", G1315) - 4)))</f>
        <v>#NAME?</v>
      </c>
      <c r="P1315" t="e">
        <f t="shared" si="185"/>
        <v>#NAME?</v>
      </c>
      <c r="Q1315" t="e" cm="1">
        <f t="array" ref="Q1315">Raw [1]Data!P1315</f>
        <v>#NAME?</v>
      </c>
      <c r="R1315" t="e" cm="1">
        <f t="array" ref="R1315">Raw [1]Data!Q1315</f>
        <v>#NAME?</v>
      </c>
      <c r="S1315" t="e" cm="1">
        <f t="array" ref="S1315">Raw [1]Data!T1315</f>
        <v>#NAME?</v>
      </c>
      <c r="T1315" t="e">
        <f t="shared" si="186"/>
        <v>#NAME?</v>
      </c>
      <c r="U1315" t="e">
        <f t="shared" si="187"/>
        <v>#NAME?</v>
      </c>
      <c r="V1315" t="str">
        <f t="shared" si="188"/>
        <v>Other</v>
      </c>
    </row>
    <row r="1316" spans="1:22">
      <c r="A1316" s="5" t="s">
        <v>12</v>
      </c>
      <c r="B1316" s="2" t="s">
        <v>1765</v>
      </c>
      <c r="C1316">
        <f t="shared" si="180"/>
        <v>2020</v>
      </c>
      <c r="D1316" s="2" t="s">
        <v>14</v>
      </c>
      <c r="E1316" s="3" t="s">
        <v>15</v>
      </c>
      <c r="F1316" t="str">
        <f t="shared" si="181"/>
        <v>73</v>
      </c>
      <c r="G1316" s="2" t="s">
        <v>1769</v>
      </c>
      <c r="H1316" t="str">
        <f t="shared" si="182"/>
        <v xml:space="preserve">STEEL </v>
      </c>
      <c r="I1316" t="str" cm="1">
        <f t="array" ref="I1316">IFERROR(INDEX(_xlfn.TEXTSPLIT(E1316," "),1), "")</f>
        <v>73239990</v>
      </c>
      <c r="J1316" t="s">
        <v>3043</v>
      </c>
      <c r="K1316" t="e" cm="1">
        <f t="array" ref="K1316">IF(ISERROR(SEARCH("QTY:", G1316)), IF(ISERROR(SEARCH("TOTAL ", G1316)), Raw [1]Data!N1316, TRIM(MID(G1316, SEARCH("TOTAL ", G1316)+6, SEARCH(" ", G1316&amp;" ", SEARCH("TOTAL ", G1316)+6) - SEARCH("TOTAL ", G1316) - 6))), TRIM(MID(G1316, SEARCH("QTY:", G1316)+4, SEARCH(" ", G1316, SEARCH("QTY:", G1316)+4) - SEARCH("QTY:", G1316) - 4)))</f>
        <v>#NAME?</v>
      </c>
      <c r="M1316" t="e">
        <f t="shared" si="183"/>
        <v>#NAME?</v>
      </c>
      <c r="N1316">
        <f t="shared" si="184"/>
        <v>0</v>
      </c>
      <c r="O1316" t="e" cm="1">
        <f t="array" ref="O1316">IF(ISERROR(SEARCH("USD ", G1316)), Raw [1]Data!S1316, TRIM(MID(G1316, SEARCH("USD ", G1316)+4, SEARCH(" ", G1316&amp;" ", SEARCH("USD ", G1316)+4) - SEARCH("USD ", G1316) - 4)))</f>
        <v>#NAME?</v>
      </c>
      <c r="P1316" t="e">
        <f t="shared" si="185"/>
        <v>#NAME?</v>
      </c>
      <c r="Q1316" t="e" cm="1">
        <f t="array" ref="Q1316">Raw [1]Data!P1316</f>
        <v>#NAME?</v>
      </c>
      <c r="R1316" t="e" cm="1">
        <f t="array" ref="R1316">Raw [1]Data!Q1316</f>
        <v>#NAME?</v>
      </c>
      <c r="S1316" t="e" cm="1">
        <f t="array" ref="S1316">Raw [1]Data!T1316</f>
        <v>#NAME?</v>
      </c>
      <c r="T1316" t="e">
        <f t="shared" si="186"/>
        <v>#NAME?</v>
      </c>
      <c r="U1316" t="e">
        <f t="shared" si="187"/>
        <v>#NAME?</v>
      </c>
      <c r="V1316" t="str">
        <f t="shared" si="188"/>
        <v>Other</v>
      </c>
    </row>
    <row r="1317" spans="1:22">
      <c r="A1317" s="5" t="s">
        <v>12</v>
      </c>
      <c r="B1317" s="2" t="s">
        <v>1765</v>
      </c>
      <c r="C1317">
        <f t="shared" si="180"/>
        <v>2020</v>
      </c>
      <c r="D1317" s="2" t="s">
        <v>14</v>
      </c>
      <c r="E1317" s="3" t="s">
        <v>15</v>
      </c>
      <c r="F1317" t="str">
        <f t="shared" si="181"/>
        <v>73</v>
      </c>
      <c r="G1317" s="2" t="s">
        <v>1770</v>
      </c>
      <c r="H1317" t="str">
        <f t="shared" si="182"/>
        <v xml:space="preserve">STAINLESS </v>
      </c>
      <c r="I1317" t="str" cm="1">
        <f t="array" ref="I1317">IFERROR(INDEX(_xlfn.TEXTSPLIT(E1317," "),1), "")</f>
        <v>73239990</v>
      </c>
      <c r="J1317" t="s">
        <v>3042</v>
      </c>
      <c r="K1317" t="str" cm="1">
        <f t="array" ref="K1317">IF(ISERROR(SEARCH("QTY:", G1317)), IF(ISERROR(SEARCH("TOTAL ", G1317)), Raw [1]Data!N1317, TRIM(MID(G1317, SEARCH("TOTAL ", G1317)+6, SEARCH(" ", G1317&amp;" ", SEARCH("TOTAL ", G1317)+6) - SEARCH("TOTAL ", G1317) - 6))), TRIM(MID(G1317, SEARCH("QTY:", G1317)+4, SEARCH(" ", G1317, SEARCH("QTY:", G1317)+4) - SEARCH("QTY:", G1317) - 4)))</f>
        <v>8280</v>
      </c>
      <c r="M1317" t="str">
        <f t="shared" si="183"/>
        <v>8280</v>
      </c>
      <c r="N1317">
        <f t="shared" si="184"/>
        <v>0</v>
      </c>
      <c r="O1317" t="e" cm="1">
        <f t="array" ref="O1317">IF(ISERROR(SEARCH("USD ", G1317)), Raw [1]Data!S1317, TRIM(MID(G1317, SEARCH("USD ", G1317)+4, SEARCH(" ", G1317&amp;" ", SEARCH("USD ", G1317)+4) - SEARCH("USD ", G1317) - 4)))</f>
        <v>#NAME?</v>
      </c>
      <c r="P1317" t="e">
        <f t="shared" si="185"/>
        <v>#NAME?</v>
      </c>
      <c r="Q1317" t="e" cm="1">
        <f t="array" ref="Q1317">Raw [1]Data!P1317</f>
        <v>#NAME?</v>
      </c>
      <c r="R1317" t="e" cm="1">
        <f t="array" ref="R1317">Raw [1]Data!Q1317</f>
        <v>#NAME?</v>
      </c>
      <c r="S1317" t="e" cm="1">
        <f t="array" ref="S1317">Raw [1]Data!T1317</f>
        <v>#NAME?</v>
      </c>
      <c r="T1317" t="e">
        <f t="shared" si="186"/>
        <v>#NAME?</v>
      </c>
      <c r="U1317" t="e">
        <f t="shared" si="187"/>
        <v>#NAME?</v>
      </c>
      <c r="V1317" t="str">
        <f t="shared" si="188"/>
        <v>Other</v>
      </c>
    </row>
    <row r="1318" spans="1:22">
      <c r="A1318" s="5" t="s">
        <v>12</v>
      </c>
      <c r="B1318" s="2" t="s">
        <v>1765</v>
      </c>
      <c r="C1318">
        <f t="shared" si="180"/>
        <v>2020</v>
      </c>
      <c r="D1318" s="2" t="s">
        <v>14</v>
      </c>
      <c r="E1318" s="3" t="s">
        <v>15</v>
      </c>
      <c r="F1318" t="str">
        <f t="shared" si="181"/>
        <v>73</v>
      </c>
      <c r="G1318" s="2" t="s">
        <v>1771</v>
      </c>
      <c r="H1318" t="str">
        <f t="shared" si="182"/>
        <v xml:space="preserve">STEEL </v>
      </c>
      <c r="I1318" t="str" cm="1">
        <f t="array" ref="I1318">IFERROR(INDEX(_xlfn.TEXTSPLIT(E1318," "),1), "")</f>
        <v>73239990</v>
      </c>
      <c r="J1318" t="s">
        <v>3043</v>
      </c>
      <c r="K1318" t="e" cm="1">
        <f t="array" ref="K1318">IF(ISERROR(SEARCH("QTY:", G1318)), IF(ISERROR(SEARCH("TOTAL ", G1318)), Raw [1]Data!N1318, TRIM(MID(G1318, SEARCH("TOTAL ", G1318)+6, SEARCH(" ", G1318&amp;" ", SEARCH("TOTAL ", G1318)+6) - SEARCH("TOTAL ", G1318) - 6))), TRIM(MID(G1318, SEARCH("QTY:", G1318)+4, SEARCH(" ", G1318, SEARCH("QTY:", G1318)+4) - SEARCH("QTY:", G1318) - 4)))</f>
        <v>#NAME?</v>
      </c>
      <c r="M1318" t="e">
        <f t="shared" si="183"/>
        <v>#NAME?</v>
      </c>
      <c r="N1318">
        <f t="shared" si="184"/>
        <v>0</v>
      </c>
      <c r="O1318" t="e" cm="1">
        <f t="array" ref="O1318">IF(ISERROR(SEARCH("USD ", G1318)), Raw [1]Data!S1318, TRIM(MID(G1318, SEARCH("USD ", G1318)+4, SEARCH(" ", G1318&amp;" ", SEARCH("USD ", G1318)+4) - SEARCH("USD ", G1318) - 4)))</f>
        <v>#NAME?</v>
      </c>
      <c r="P1318" t="e">
        <f t="shared" si="185"/>
        <v>#NAME?</v>
      </c>
      <c r="Q1318" t="e" cm="1">
        <f t="array" ref="Q1318">Raw [1]Data!P1318</f>
        <v>#NAME?</v>
      </c>
      <c r="R1318" t="e" cm="1">
        <f t="array" ref="R1318">Raw [1]Data!Q1318</f>
        <v>#NAME?</v>
      </c>
      <c r="S1318" t="e" cm="1">
        <f t="array" ref="S1318">Raw [1]Data!T1318</f>
        <v>#NAME?</v>
      </c>
      <c r="T1318" t="e">
        <f t="shared" si="186"/>
        <v>#NAME?</v>
      </c>
      <c r="U1318" t="e">
        <f t="shared" si="187"/>
        <v>#NAME?</v>
      </c>
      <c r="V1318" t="str">
        <f t="shared" si="188"/>
        <v>Other</v>
      </c>
    </row>
    <row r="1319" spans="1:22">
      <c r="A1319" s="5" t="s">
        <v>12</v>
      </c>
      <c r="B1319" s="2" t="s">
        <v>1765</v>
      </c>
      <c r="C1319">
        <f t="shared" si="180"/>
        <v>2020</v>
      </c>
      <c r="D1319" s="2" t="s">
        <v>14</v>
      </c>
      <c r="E1319" s="3" t="s">
        <v>15</v>
      </c>
      <c r="F1319" t="str">
        <f t="shared" si="181"/>
        <v>73</v>
      </c>
      <c r="G1319" s="2" t="s">
        <v>1772</v>
      </c>
      <c r="H1319" t="str">
        <f t="shared" si="182"/>
        <v xml:space="preserve">STEEL </v>
      </c>
      <c r="I1319" t="str" cm="1">
        <f t="array" ref="I1319">IFERROR(INDEX(_xlfn.TEXTSPLIT(E1319," "),1), "")</f>
        <v>73239990</v>
      </c>
      <c r="J1319" t="s">
        <v>2900</v>
      </c>
      <c r="K1319" t="e" cm="1">
        <f t="array" ref="K1319">IF(ISERROR(SEARCH("QTY:", G1319)), IF(ISERROR(SEARCH("TOTAL ", G1319)), Raw [1]Data!N1319, TRIM(MID(G1319, SEARCH("TOTAL ", G1319)+6, SEARCH(" ", G1319&amp;" ", SEARCH("TOTAL ", G1319)+6) - SEARCH("TOTAL ", G1319) - 6))), TRIM(MID(G1319, SEARCH("QTY:", G1319)+4, SEARCH(" ", G1319, SEARCH("QTY:", G1319)+4) - SEARCH("QTY:", G1319) - 4)))</f>
        <v>#NAME?</v>
      </c>
      <c r="M1319" t="e">
        <f t="shared" si="183"/>
        <v>#NAME?</v>
      </c>
      <c r="N1319">
        <f t="shared" si="184"/>
        <v>0</v>
      </c>
      <c r="O1319" t="e" cm="1">
        <f t="array" ref="O1319">IF(ISERROR(SEARCH("USD ", G1319)), Raw [1]Data!S1319, TRIM(MID(G1319, SEARCH("USD ", G1319)+4, SEARCH(" ", G1319&amp;" ", SEARCH("USD ", G1319)+4) - SEARCH("USD ", G1319) - 4)))</f>
        <v>#NAME?</v>
      </c>
      <c r="P1319" t="e">
        <f t="shared" si="185"/>
        <v>#NAME?</v>
      </c>
      <c r="Q1319" t="e" cm="1">
        <f t="array" ref="Q1319">Raw [1]Data!P1319</f>
        <v>#NAME?</v>
      </c>
      <c r="R1319" t="e" cm="1">
        <f t="array" ref="R1319">Raw [1]Data!Q1319</f>
        <v>#NAME?</v>
      </c>
      <c r="S1319" t="e" cm="1">
        <f t="array" ref="S1319">Raw [1]Data!T1319</f>
        <v>#NAME?</v>
      </c>
      <c r="T1319" t="e">
        <f t="shared" si="186"/>
        <v>#NAME?</v>
      </c>
      <c r="U1319" t="e">
        <f t="shared" si="187"/>
        <v>#NAME?</v>
      </c>
      <c r="V1319" t="str">
        <f t="shared" si="188"/>
        <v>Other</v>
      </c>
    </row>
    <row r="1320" spans="1:22">
      <c r="A1320" s="5" t="s">
        <v>12</v>
      </c>
      <c r="B1320" s="2" t="s">
        <v>1773</v>
      </c>
      <c r="C1320">
        <f t="shared" si="180"/>
        <v>2020</v>
      </c>
      <c r="D1320" s="2" t="s">
        <v>14</v>
      </c>
      <c r="E1320" s="3" t="s">
        <v>15</v>
      </c>
      <c r="F1320" t="str">
        <f t="shared" si="181"/>
        <v>73</v>
      </c>
      <c r="G1320" s="2" t="s">
        <v>1774</v>
      </c>
      <c r="H1320" t="str">
        <f t="shared" si="182"/>
        <v xml:space="preserve">STEEL </v>
      </c>
      <c r="I1320" t="str" cm="1">
        <f t="array" ref="I1320">IFERROR(INDEX(_xlfn.TEXTSPLIT(E1320," "),1), "")</f>
        <v>73239990</v>
      </c>
      <c r="J1320" t="s">
        <v>3044</v>
      </c>
      <c r="K1320" t="e" cm="1">
        <f t="array" ref="K1320">IF(ISERROR(SEARCH("QTY:", G1320)), IF(ISERROR(SEARCH("TOTAL ", G1320)), Raw [1]Data!N1320, TRIM(MID(G1320, SEARCH("TOTAL ", G1320)+6, SEARCH(" ", G1320&amp;" ", SEARCH("TOTAL ", G1320)+6) - SEARCH("TOTAL ", G1320) - 6))), TRIM(MID(G1320, SEARCH("QTY:", G1320)+4, SEARCH(" ", G1320, SEARCH("QTY:", G1320)+4) - SEARCH("QTY:", G1320) - 4)))</f>
        <v>#NAME?</v>
      </c>
      <c r="M1320" t="e">
        <f t="shared" si="183"/>
        <v>#NAME?</v>
      </c>
      <c r="N1320">
        <f t="shared" si="184"/>
        <v>0</v>
      </c>
      <c r="O1320" t="e" cm="1">
        <f t="array" ref="O1320">IF(ISERROR(SEARCH("USD ", G1320)), Raw [1]Data!S1320, TRIM(MID(G1320, SEARCH("USD ", G1320)+4, SEARCH(" ", G1320&amp;" ", SEARCH("USD ", G1320)+4) - SEARCH("USD ", G1320) - 4)))</f>
        <v>#NAME?</v>
      </c>
      <c r="P1320" t="e">
        <f t="shared" si="185"/>
        <v>#NAME?</v>
      </c>
      <c r="Q1320" t="e" cm="1">
        <f t="array" ref="Q1320">Raw [1]Data!P1320</f>
        <v>#NAME?</v>
      </c>
      <c r="R1320" t="e" cm="1">
        <f t="array" ref="R1320">Raw [1]Data!Q1320</f>
        <v>#NAME?</v>
      </c>
      <c r="S1320" t="e" cm="1">
        <f t="array" ref="S1320">Raw [1]Data!T1320</f>
        <v>#NAME?</v>
      </c>
      <c r="T1320" t="e">
        <f t="shared" si="186"/>
        <v>#NAME?</v>
      </c>
      <c r="U1320" t="e">
        <f t="shared" si="187"/>
        <v>#NAME?</v>
      </c>
      <c r="V1320" t="str">
        <f t="shared" si="188"/>
        <v>Other</v>
      </c>
    </row>
    <row r="1321" spans="1:22">
      <c r="A1321" s="5" t="s">
        <v>12</v>
      </c>
      <c r="B1321" s="2" t="s">
        <v>1775</v>
      </c>
      <c r="C1321">
        <f t="shared" si="180"/>
        <v>2020</v>
      </c>
      <c r="D1321" s="2" t="s">
        <v>14</v>
      </c>
      <c r="E1321" s="3" t="s">
        <v>15</v>
      </c>
      <c r="F1321" t="str">
        <f t="shared" si="181"/>
        <v>73</v>
      </c>
      <c r="G1321" s="2" t="s">
        <v>1776</v>
      </c>
      <c r="H1321" t="str">
        <f t="shared" si="182"/>
        <v xml:space="preserve">MILD </v>
      </c>
      <c r="I1321" t="str" cm="1">
        <f t="array" ref="I1321">IFERROR(INDEX(_xlfn.TEXTSPLIT(E1321," "),1), "")</f>
        <v>73239990</v>
      </c>
      <c r="J1321" t="s">
        <v>2835</v>
      </c>
      <c r="K1321" t="e" cm="1">
        <f t="array" ref="K1321">IF(ISERROR(SEARCH("QTY:", G1321)), IF(ISERROR(SEARCH("TOTAL ", G1321)), Raw [1]Data!N1321, TRIM(MID(G1321, SEARCH("TOTAL ", G1321)+6, SEARCH(" ", G1321&amp;" ", SEARCH("TOTAL ", G1321)+6) - SEARCH("TOTAL ", G1321) - 6))), TRIM(MID(G1321, SEARCH("QTY:", G1321)+4, SEARCH(" ", G1321, SEARCH("QTY:", G1321)+4) - SEARCH("QTY:", G1321) - 4)))</f>
        <v>#NAME?</v>
      </c>
      <c r="M1321" t="e">
        <f t="shared" si="183"/>
        <v>#NAME?</v>
      </c>
      <c r="N1321">
        <f t="shared" si="184"/>
        <v>0</v>
      </c>
      <c r="O1321" t="e" cm="1">
        <f t="array" ref="O1321">IF(ISERROR(SEARCH("USD ", G1321)), Raw [1]Data!S1321, TRIM(MID(G1321, SEARCH("USD ", G1321)+4, SEARCH(" ", G1321&amp;" ", SEARCH("USD ", G1321)+4) - SEARCH("USD ", G1321) - 4)))</f>
        <v>#NAME?</v>
      </c>
      <c r="P1321" t="e">
        <f t="shared" si="185"/>
        <v>#NAME?</v>
      </c>
      <c r="Q1321" t="e" cm="1">
        <f t="array" ref="Q1321">Raw [1]Data!P1321</f>
        <v>#NAME?</v>
      </c>
      <c r="R1321" t="e" cm="1">
        <f t="array" ref="R1321">Raw [1]Data!Q1321</f>
        <v>#NAME?</v>
      </c>
      <c r="S1321" t="e" cm="1">
        <f t="array" ref="S1321">Raw [1]Data!T1321</f>
        <v>#NAME?</v>
      </c>
      <c r="T1321" t="e">
        <f t="shared" si="186"/>
        <v>#NAME?</v>
      </c>
      <c r="U1321" t="e">
        <f t="shared" si="187"/>
        <v>#NAME?</v>
      </c>
      <c r="V1321" t="str">
        <f t="shared" si="188"/>
        <v>Other</v>
      </c>
    </row>
    <row r="1322" spans="1:22">
      <c r="A1322" s="5" t="s">
        <v>12</v>
      </c>
      <c r="B1322" s="2" t="s">
        <v>1777</v>
      </c>
      <c r="C1322">
        <f t="shared" si="180"/>
        <v>2020</v>
      </c>
      <c r="D1322" s="2" t="s">
        <v>14</v>
      </c>
      <c r="E1322" s="3" t="s">
        <v>15</v>
      </c>
      <c r="F1322" t="str">
        <f t="shared" si="181"/>
        <v>73</v>
      </c>
      <c r="G1322" s="2" t="s">
        <v>1778</v>
      </c>
      <c r="H1322" t="str">
        <f t="shared" si="182"/>
        <v xml:space="preserve">STEEL </v>
      </c>
      <c r="I1322" t="str" cm="1">
        <f t="array" ref="I1322">IFERROR(INDEX(_xlfn.TEXTSPLIT(E1322," "),1), "")</f>
        <v>73239990</v>
      </c>
      <c r="J1322" t="s">
        <v>3041</v>
      </c>
      <c r="K1322" t="str" cm="1">
        <f t="array" ref="K1322">IF(ISERROR(SEARCH("QTY:", G1322)), IF(ISERROR(SEARCH("TOTAL ", G1322)), Raw [1]Data!N1322, TRIM(MID(G1322, SEARCH("TOTAL ", G1322)+6, SEARCH(" ", G1322&amp;" ", SEARCH("TOTAL ", G1322)+6) - SEARCH("TOTAL ", G1322) - 6))), TRIM(MID(G1322, SEARCH("QTY:", G1322)+4, SEARCH(" ", G1322, SEARCH("QTY:", G1322)+4) - SEARCH("QTY:", G1322) - 4)))</f>
        <v>76800</v>
      </c>
      <c r="M1322" t="str">
        <f t="shared" si="183"/>
        <v>76800</v>
      </c>
      <c r="N1322">
        <f t="shared" si="184"/>
        <v>0</v>
      </c>
      <c r="O1322" t="e" cm="1">
        <f t="array" ref="O1322">IF(ISERROR(SEARCH("USD ", G1322)), Raw [1]Data!S1322, TRIM(MID(G1322, SEARCH("USD ", G1322)+4, SEARCH(" ", G1322&amp;" ", SEARCH("USD ", G1322)+4) - SEARCH("USD ", G1322) - 4)))</f>
        <v>#NAME?</v>
      </c>
      <c r="P1322" t="e">
        <f t="shared" si="185"/>
        <v>#NAME?</v>
      </c>
      <c r="Q1322" t="e" cm="1">
        <f t="array" ref="Q1322">Raw [1]Data!P1322</f>
        <v>#NAME?</v>
      </c>
      <c r="R1322" t="e" cm="1">
        <f t="array" ref="R1322">Raw [1]Data!Q1322</f>
        <v>#NAME?</v>
      </c>
      <c r="S1322" t="e" cm="1">
        <f t="array" ref="S1322">Raw [1]Data!T1322</f>
        <v>#NAME?</v>
      </c>
      <c r="T1322" t="e">
        <f t="shared" si="186"/>
        <v>#NAME?</v>
      </c>
      <c r="U1322" t="e">
        <f t="shared" si="187"/>
        <v>#NAME?</v>
      </c>
      <c r="V1322" t="str">
        <f t="shared" si="188"/>
        <v>Other</v>
      </c>
    </row>
    <row r="1323" spans="1:22">
      <c r="A1323" s="5" t="s">
        <v>12</v>
      </c>
      <c r="B1323" s="2" t="s">
        <v>1777</v>
      </c>
      <c r="C1323">
        <f t="shared" si="180"/>
        <v>2020</v>
      </c>
      <c r="D1323" s="2" t="s">
        <v>14</v>
      </c>
      <c r="E1323" s="3" t="s">
        <v>15</v>
      </c>
      <c r="F1323" t="str">
        <f t="shared" si="181"/>
        <v>73</v>
      </c>
      <c r="G1323" s="2" t="s">
        <v>1779</v>
      </c>
      <c r="H1323" t="str">
        <f t="shared" si="182"/>
        <v xml:space="preserve">STEEL </v>
      </c>
      <c r="I1323" t="str" cm="1">
        <f t="array" ref="I1323">IFERROR(INDEX(_xlfn.TEXTSPLIT(E1323," "),1), "")</f>
        <v>73239990</v>
      </c>
      <c r="J1323" t="s">
        <v>2835</v>
      </c>
      <c r="K1323" t="str" cm="1">
        <f t="array" ref="K1323">IF(ISERROR(SEARCH("QTY:", G1323)), IF(ISERROR(SEARCH("TOTAL ", G1323)), Raw [1]Data!N1323, TRIM(MID(G1323, SEARCH("TOTAL ", G1323)+6, SEARCH(" ", G1323&amp;" ", SEARCH("TOTAL ", G1323)+6) - SEARCH("TOTAL ", G1323) - 6))), TRIM(MID(G1323, SEARCH("QTY:", G1323)+4, SEARCH(" ", G1323, SEARCH("QTY:", G1323)+4) - SEARCH("QTY:", G1323) - 4)))</f>
        <v>25200</v>
      </c>
      <c r="M1323" t="str">
        <f t="shared" si="183"/>
        <v>25200</v>
      </c>
      <c r="N1323">
        <f t="shared" si="184"/>
        <v>0</v>
      </c>
      <c r="O1323" t="e" cm="1">
        <f t="array" ref="O1323">IF(ISERROR(SEARCH("USD ", G1323)), Raw [1]Data!S1323, TRIM(MID(G1323, SEARCH("USD ", G1323)+4, SEARCH(" ", G1323&amp;" ", SEARCH("USD ", G1323)+4) - SEARCH("USD ", G1323) - 4)))</f>
        <v>#NAME?</v>
      </c>
      <c r="P1323" t="e">
        <f t="shared" si="185"/>
        <v>#NAME?</v>
      </c>
      <c r="Q1323" t="e" cm="1">
        <f t="array" ref="Q1323">Raw [1]Data!P1323</f>
        <v>#NAME?</v>
      </c>
      <c r="R1323" t="e" cm="1">
        <f t="array" ref="R1323">Raw [1]Data!Q1323</f>
        <v>#NAME?</v>
      </c>
      <c r="S1323" t="e" cm="1">
        <f t="array" ref="S1323">Raw [1]Data!T1323</f>
        <v>#NAME?</v>
      </c>
      <c r="T1323" t="e">
        <f t="shared" si="186"/>
        <v>#NAME?</v>
      </c>
      <c r="U1323" t="e">
        <f t="shared" si="187"/>
        <v>#NAME?</v>
      </c>
      <c r="V1323" t="str">
        <f t="shared" si="188"/>
        <v>Other</v>
      </c>
    </row>
    <row r="1324" spans="1:22">
      <c r="A1324" s="5" t="s">
        <v>12</v>
      </c>
      <c r="B1324" s="2" t="s">
        <v>1777</v>
      </c>
      <c r="C1324">
        <f t="shared" si="180"/>
        <v>2020</v>
      </c>
      <c r="D1324" s="2" t="s">
        <v>14</v>
      </c>
      <c r="E1324" s="3" t="s">
        <v>15</v>
      </c>
      <c r="F1324" t="str">
        <f t="shared" si="181"/>
        <v>73</v>
      </c>
      <c r="G1324" s="2" t="s">
        <v>1780</v>
      </c>
      <c r="H1324" t="str">
        <f t="shared" si="182"/>
        <v xml:space="preserve">STEEL </v>
      </c>
      <c r="I1324" t="str" cm="1">
        <f t="array" ref="I1324">IFERROR(INDEX(_xlfn.TEXTSPLIT(E1324," "),1), "")</f>
        <v>73239990</v>
      </c>
      <c r="J1324" t="s">
        <v>3041</v>
      </c>
      <c r="K1324" t="str" cm="1">
        <f t="array" ref="K1324">IF(ISERROR(SEARCH("QTY:", G1324)), IF(ISERROR(SEARCH("TOTAL ", G1324)), Raw [1]Data!N1324, TRIM(MID(G1324, SEARCH("TOTAL ", G1324)+6, SEARCH(" ", G1324&amp;" ", SEARCH("TOTAL ", G1324)+6) - SEARCH("TOTAL ", G1324) - 6))), TRIM(MID(G1324, SEARCH("QTY:", G1324)+4, SEARCH(" ", G1324, SEARCH("QTY:", G1324)+4) - SEARCH("QTY:", G1324) - 4)))</f>
        <v>54072</v>
      </c>
      <c r="M1324" t="str">
        <f t="shared" si="183"/>
        <v>54072</v>
      </c>
      <c r="N1324">
        <f t="shared" si="184"/>
        <v>0</v>
      </c>
      <c r="O1324" t="e" cm="1">
        <f t="array" ref="O1324">IF(ISERROR(SEARCH("USD ", G1324)), Raw [1]Data!S1324, TRIM(MID(G1324, SEARCH("USD ", G1324)+4, SEARCH(" ", G1324&amp;" ", SEARCH("USD ", G1324)+4) - SEARCH("USD ", G1324) - 4)))</f>
        <v>#NAME?</v>
      </c>
      <c r="P1324" t="e">
        <f t="shared" si="185"/>
        <v>#NAME?</v>
      </c>
      <c r="Q1324" t="e" cm="1">
        <f t="array" ref="Q1324">Raw [1]Data!P1324</f>
        <v>#NAME?</v>
      </c>
      <c r="R1324" t="e" cm="1">
        <f t="array" ref="R1324">Raw [1]Data!Q1324</f>
        <v>#NAME?</v>
      </c>
      <c r="S1324" t="e" cm="1">
        <f t="array" ref="S1324">Raw [1]Data!T1324</f>
        <v>#NAME?</v>
      </c>
      <c r="T1324" t="e">
        <f t="shared" si="186"/>
        <v>#NAME?</v>
      </c>
      <c r="U1324" t="e">
        <f t="shared" si="187"/>
        <v>#NAME?</v>
      </c>
      <c r="V1324" t="str">
        <f t="shared" si="188"/>
        <v>Other</v>
      </c>
    </row>
    <row r="1325" spans="1:22">
      <c r="A1325" s="5" t="s">
        <v>12</v>
      </c>
      <c r="B1325" s="2" t="s">
        <v>1781</v>
      </c>
      <c r="C1325">
        <f t="shared" si="180"/>
        <v>2020</v>
      </c>
      <c r="D1325" s="2" t="s">
        <v>14</v>
      </c>
      <c r="E1325" s="3" t="s">
        <v>15</v>
      </c>
      <c r="F1325" t="str">
        <f t="shared" si="181"/>
        <v>73</v>
      </c>
      <c r="G1325" s="2" t="s">
        <v>1740</v>
      </c>
      <c r="H1325" t="str">
        <f t="shared" si="182"/>
        <v xml:space="preserve">RYX-02-020 </v>
      </c>
      <c r="I1325" t="str" cm="1">
        <f t="array" ref="I1325">IFERROR(INDEX(_xlfn.TEXTSPLIT(E1325," "),1), "")</f>
        <v>73239990</v>
      </c>
      <c r="J1325" t="s">
        <v>2835</v>
      </c>
      <c r="K1325" t="e" cm="1">
        <f t="array" ref="K1325">IF(ISERROR(SEARCH("QTY:", G1325)), IF(ISERROR(SEARCH("TOTAL ", G1325)), Raw [1]Data!N1325, TRIM(MID(G1325, SEARCH("TOTAL ", G1325)+6, SEARCH(" ", G1325&amp;" ", SEARCH("TOTAL ", G1325)+6) - SEARCH("TOTAL ", G1325) - 6))), TRIM(MID(G1325, SEARCH("QTY:", G1325)+4, SEARCH(" ", G1325, SEARCH("QTY:", G1325)+4) - SEARCH("QTY:", G1325) - 4)))</f>
        <v>#NAME?</v>
      </c>
      <c r="M1325" t="e">
        <f t="shared" si="183"/>
        <v>#NAME?</v>
      </c>
      <c r="N1325">
        <f t="shared" si="184"/>
        <v>0</v>
      </c>
      <c r="O1325" t="e" cm="1">
        <f t="array" ref="O1325">IF(ISERROR(SEARCH("USD ", G1325)), Raw [1]Data!S1325, TRIM(MID(G1325, SEARCH("USD ", G1325)+4, SEARCH(" ", G1325&amp;" ", SEARCH("USD ", G1325)+4) - SEARCH("USD ", G1325) - 4)))</f>
        <v>#NAME?</v>
      </c>
      <c r="P1325" t="e">
        <f t="shared" si="185"/>
        <v>#NAME?</v>
      </c>
      <c r="Q1325" t="e" cm="1">
        <f t="array" ref="Q1325">Raw [1]Data!P1325</f>
        <v>#NAME?</v>
      </c>
      <c r="R1325" t="e" cm="1">
        <f t="array" ref="R1325">Raw [1]Data!Q1325</f>
        <v>#NAME?</v>
      </c>
      <c r="S1325" t="e" cm="1">
        <f t="array" ref="S1325">Raw [1]Data!T1325</f>
        <v>#NAME?</v>
      </c>
      <c r="T1325" t="e">
        <f t="shared" si="186"/>
        <v>#NAME?</v>
      </c>
      <c r="U1325" t="e">
        <f t="shared" si="187"/>
        <v>#NAME?</v>
      </c>
      <c r="V1325" t="str">
        <f t="shared" si="188"/>
        <v>Other</v>
      </c>
    </row>
    <row r="1326" spans="1:22">
      <c r="A1326" s="5" t="s">
        <v>12</v>
      </c>
      <c r="B1326" s="2" t="s">
        <v>1781</v>
      </c>
      <c r="C1326">
        <f t="shared" si="180"/>
        <v>2020</v>
      </c>
      <c r="D1326" s="2" t="s">
        <v>14</v>
      </c>
      <c r="E1326" s="3" t="s">
        <v>15</v>
      </c>
      <c r="F1326" t="str">
        <f t="shared" si="181"/>
        <v>73</v>
      </c>
      <c r="G1326" s="2" t="s">
        <v>1782</v>
      </c>
      <c r="H1326" t="str">
        <f t="shared" si="182"/>
        <v xml:space="preserve">RYX-02-021A </v>
      </c>
      <c r="I1326" t="str" cm="1">
        <f t="array" ref="I1326">IFERROR(INDEX(_xlfn.TEXTSPLIT(E1326," "),1), "")</f>
        <v>73239990</v>
      </c>
      <c r="J1326" t="s">
        <v>2835</v>
      </c>
      <c r="K1326" t="e" cm="1">
        <f t="array" ref="K1326">IF(ISERROR(SEARCH("QTY:", G1326)), IF(ISERROR(SEARCH("TOTAL ", G1326)), Raw [1]Data!N1326, TRIM(MID(G1326, SEARCH("TOTAL ", G1326)+6, SEARCH(" ", G1326&amp;" ", SEARCH("TOTAL ", G1326)+6) - SEARCH("TOTAL ", G1326) - 6))), TRIM(MID(G1326, SEARCH("QTY:", G1326)+4, SEARCH(" ", G1326, SEARCH("QTY:", G1326)+4) - SEARCH("QTY:", G1326) - 4)))</f>
        <v>#NAME?</v>
      </c>
      <c r="M1326" t="e">
        <f t="shared" si="183"/>
        <v>#NAME?</v>
      </c>
      <c r="N1326">
        <f t="shared" si="184"/>
        <v>0</v>
      </c>
      <c r="O1326" t="e" cm="1">
        <f t="array" ref="O1326">IF(ISERROR(SEARCH("USD ", G1326)), Raw [1]Data!S1326, TRIM(MID(G1326, SEARCH("USD ", G1326)+4, SEARCH(" ", G1326&amp;" ", SEARCH("USD ", G1326)+4) - SEARCH("USD ", G1326) - 4)))</f>
        <v>#NAME?</v>
      </c>
      <c r="P1326" t="e">
        <f t="shared" si="185"/>
        <v>#NAME?</v>
      </c>
      <c r="Q1326" t="e" cm="1">
        <f t="array" ref="Q1326">Raw [1]Data!P1326</f>
        <v>#NAME?</v>
      </c>
      <c r="R1326" t="e" cm="1">
        <f t="array" ref="R1326">Raw [1]Data!Q1326</f>
        <v>#NAME?</v>
      </c>
      <c r="S1326" t="e" cm="1">
        <f t="array" ref="S1326">Raw [1]Data!T1326</f>
        <v>#NAME?</v>
      </c>
      <c r="T1326" t="e">
        <f t="shared" si="186"/>
        <v>#NAME?</v>
      </c>
      <c r="U1326" t="e">
        <f t="shared" si="187"/>
        <v>#NAME?</v>
      </c>
      <c r="V1326" t="str">
        <f t="shared" si="188"/>
        <v>Other</v>
      </c>
    </row>
    <row r="1327" spans="1:22">
      <c r="A1327" s="5" t="s">
        <v>12</v>
      </c>
      <c r="B1327" s="2" t="s">
        <v>1783</v>
      </c>
      <c r="C1327">
        <f t="shared" si="180"/>
        <v>2020</v>
      </c>
      <c r="D1327" s="2" t="s">
        <v>14</v>
      </c>
      <c r="E1327" s="3" t="s">
        <v>15</v>
      </c>
      <c r="F1327" t="str">
        <f t="shared" si="181"/>
        <v>73</v>
      </c>
      <c r="G1327" s="2" t="s">
        <v>1740</v>
      </c>
      <c r="H1327" t="str">
        <f t="shared" si="182"/>
        <v xml:space="preserve">RYX-02-020 </v>
      </c>
      <c r="I1327" t="str" cm="1">
        <f t="array" ref="I1327">IFERROR(INDEX(_xlfn.TEXTSPLIT(E1327," "),1), "")</f>
        <v>73239990</v>
      </c>
      <c r="J1327" t="s">
        <v>2835</v>
      </c>
      <c r="K1327" t="e" cm="1">
        <f t="array" ref="K1327">IF(ISERROR(SEARCH("QTY:", G1327)), IF(ISERROR(SEARCH("TOTAL ", G1327)), Raw [1]Data!N1327, TRIM(MID(G1327, SEARCH("TOTAL ", G1327)+6, SEARCH(" ", G1327&amp;" ", SEARCH("TOTAL ", G1327)+6) - SEARCH("TOTAL ", G1327) - 6))), TRIM(MID(G1327, SEARCH("QTY:", G1327)+4, SEARCH(" ", G1327, SEARCH("QTY:", G1327)+4) - SEARCH("QTY:", G1327) - 4)))</f>
        <v>#NAME?</v>
      </c>
      <c r="M1327" t="e">
        <f t="shared" si="183"/>
        <v>#NAME?</v>
      </c>
      <c r="N1327">
        <f t="shared" si="184"/>
        <v>0</v>
      </c>
      <c r="O1327" t="e" cm="1">
        <f t="array" ref="O1327">IF(ISERROR(SEARCH("USD ", G1327)), Raw [1]Data!S1327, TRIM(MID(G1327, SEARCH("USD ", G1327)+4, SEARCH(" ", G1327&amp;" ", SEARCH("USD ", G1327)+4) - SEARCH("USD ", G1327) - 4)))</f>
        <v>#NAME?</v>
      </c>
      <c r="P1327" t="e">
        <f t="shared" si="185"/>
        <v>#NAME?</v>
      </c>
      <c r="Q1327" t="e" cm="1">
        <f t="array" ref="Q1327">Raw [1]Data!P1327</f>
        <v>#NAME?</v>
      </c>
      <c r="R1327" t="e" cm="1">
        <f t="array" ref="R1327">Raw [1]Data!Q1327</f>
        <v>#NAME?</v>
      </c>
      <c r="S1327" t="e" cm="1">
        <f t="array" ref="S1327">Raw [1]Data!T1327</f>
        <v>#NAME?</v>
      </c>
      <c r="T1327" t="e">
        <f t="shared" si="186"/>
        <v>#NAME?</v>
      </c>
      <c r="U1327" t="e">
        <f t="shared" si="187"/>
        <v>#NAME?</v>
      </c>
      <c r="V1327" t="str">
        <f t="shared" si="188"/>
        <v>Other</v>
      </c>
    </row>
    <row r="1328" spans="1:22">
      <c r="A1328" s="5" t="s">
        <v>12</v>
      </c>
      <c r="B1328" s="2" t="s">
        <v>1784</v>
      </c>
      <c r="C1328">
        <f t="shared" si="180"/>
        <v>2020</v>
      </c>
      <c r="D1328" s="2" t="s">
        <v>14</v>
      </c>
      <c r="E1328" s="3" t="s">
        <v>15</v>
      </c>
      <c r="F1328" t="str">
        <f t="shared" si="181"/>
        <v>73</v>
      </c>
      <c r="G1328" s="2" t="s">
        <v>1725</v>
      </c>
      <c r="H1328" t="str">
        <f t="shared" si="182"/>
        <v xml:space="preserve">RYX-02-020 </v>
      </c>
      <c r="I1328" t="str" cm="1">
        <f t="array" ref="I1328">IFERROR(INDEX(_xlfn.TEXTSPLIT(E1328," "),1), "")</f>
        <v>73239990</v>
      </c>
      <c r="J1328" t="s">
        <v>2835</v>
      </c>
      <c r="K1328" t="e" cm="1">
        <f t="array" ref="K1328">IF(ISERROR(SEARCH("QTY:", G1328)), IF(ISERROR(SEARCH("TOTAL ", G1328)), Raw [1]Data!N1328, TRIM(MID(G1328, SEARCH("TOTAL ", G1328)+6, SEARCH(" ", G1328&amp;" ", SEARCH("TOTAL ", G1328)+6) - SEARCH("TOTAL ", G1328) - 6))), TRIM(MID(G1328, SEARCH("QTY:", G1328)+4, SEARCH(" ", G1328, SEARCH("QTY:", G1328)+4) - SEARCH("QTY:", G1328) - 4)))</f>
        <v>#NAME?</v>
      </c>
      <c r="M1328" t="e">
        <f t="shared" si="183"/>
        <v>#NAME?</v>
      </c>
      <c r="N1328">
        <f t="shared" si="184"/>
        <v>0</v>
      </c>
      <c r="O1328" t="e" cm="1">
        <f t="array" ref="O1328">IF(ISERROR(SEARCH("USD ", G1328)), Raw [1]Data!S1328, TRIM(MID(G1328, SEARCH("USD ", G1328)+4, SEARCH(" ", G1328&amp;" ", SEARCH("USD ", G1328)+4) - SEARCH("USD ", G1328) - 4)))</f>
        <v>#NAME?</v>
      </c>
      <c r="P1328" t="e">
        <f t="shared" si="185"/>
        <v>#NAME?</v>
      </c>
      <c r="Q1328" t="e" cm="1">
        <f t="array" ref="Q1328">Raw [1]Data!P1328</f>
        <v>#NAME?</v>
      </c>
      <c r="R1328" t="e" cm="1">
        <f t="array" ref="R1328">Raw [1]Data!Q1328</f>
        <v>#NAME?</v>
      </c>
      <c r="S1328" t="e" cm="1">
        <f t="array" ref="S1328">Raw [1]Data!T1328</f>
        <v>#NAME?</v>
      </c>
      <c r="T1328" t="e">
        <f t="shared" si="186"/>
        <v>#NAME?</v>
      </c>
      <c r="U1328" t="e">
        <f t="shared" si="187"/>
        <v>#NAME?</v>
      </c>
      <c r="V1328" t="str">
        <f t="shared" si="188"/>
        <v>Other</v>
      </c>
    </row>
    <row r="1329" spans="1:22">
      <c r="A1329" s="5" t="s">
        <v>12</v>
      </c>
      <c r="B1329" s="2" t="s">
        <v>1785</v>
      </c>
      <c r="C1329">
        <f t="shared" si="180"/>
        <v>2020</v>
      </c>
      <c r="D1329" s="2" t="s">
        <v>14</v>
      </c>
      <c r="E1329" s="3" t="s">
        <v>15</v>
      </c>
      <c r="F1329" t="str">
        <f t="shared" si="181"/>
        <v>73</v>
      </c>
      <c r="G1329" s="2" t="s">
        <v>1786</v>
      </c>
      <c r="H1329" t="str">
        <f t="shared" si="182"/>
        <v xml:space="preserve">KW-830 </v>
      </c>
      <c r="I1329" t="str" cm="1">
        <f t="array" ref="I1329">IFERROR(INDEX(_xlfn.TEXTSPLIT(E1329," "),1), "")</f>
        <v>73239990</v>
      </c>
      <c r="J1329" t="s">
        <v>2781</v>
      </c>
      <c r="K1329" t="e" cm="1">
        <f t="array" ref="K1329">IF(ISERROR(SEARCH("QTY:", G1329)), IF(ISERROR(SEARCH("TOTAL ", G1329)), Raw [1]Data!N1329, TRIM(MID(G1329, SEARCH("TOTAL ", G1329)+6, SEARCH(" ", G1329&amp;" ", SEARCH("TOTAL ", G1329)+6) - SEARCH("TOTAL ", G1329) - 6))), TRIM(MID(G1329, SEARCH("QTY:", G1329)+4, SEARCH(" ", G1329, SEARCH("QTY:", G1329)+4) - SEARCH("QTY:", G1329) - 4)))</f>
        <v>#NAME?</v>
      </c>
      <c r="M1329" t="e">
        <f t="shared" si="183"/>
        <v>#NAME?</v>
      </c>
      <c r="N1329">
        <f t="shared" si="184"/>
        <v>0</v>
      </c>
      <c r="O1329" t="str" cm="1">
        <f t="array" ref="O1329">IF(ISERROR(SEARCH("USD ", G1329)), Raw [1]Data!S1329, TRIM(MID(G1329, SEARCH("USD ", G1329)+4, SEARCH(" ", G1329&amp;" ", SEARCH("USD ", G1329)+4) - SEARCH("USD ", G1329) - 4)))</f>
        <v>0.98</v>
      </c>
      <c r="P1329" t="e">
        <f t="shared" si="185"/>
        <v>#NAME?</v>
      </c>
      <c r="Q1329" t="e" cm="1">
        <f t="array" ref="Q1329">Raw [1]Data!P1329</f>
        <v>#NAME?</v>
      </c>
      <c r="R1329" t="e" cm="1">
        <f t="array" ref="R1329">Raw [1]Data!Q1329</f>
        <v>#NAME?</v>
      </c>
      <c r="S1329" t="e" cm="1">
        <f t="array" ref="S1329">Raw [1]Data!T1329</f>
        <v>#NAME?</v>
      </c>
      <c r="T1329" t="e">
        <f t="shared" si="186"/>
        <v>#NAME?</v>
      </c>
      <c r="U1329" t="e">
        <f t="shared" si="187"/>
        <v>#NAME?</v>
      </c>
      <c r="V1329" t="str">
        <f t="shared" si="188"/>
        <v>Other</v>
      </c>
    </row>
    <row r="1330" spans="1:22">
      <c r="A1330" s="5" t="s">
        <v>12</v>
      </c>
      <c r="B1330" s="2" t="s">
        <v>1787</v>
      </c>
      <c r="C1330">
        <f t="shared" si="180"/>
        <v>2020</v>
      </c>
      <c r="D1330" s="2" t="s">
        <v>14</v>
      </c>
      <c r="E1330" s="3" t="s">
        <v>15</v>
      </c>
      <c r="F1330" t="str">
        <f t="shared" si="181"/>
        <v>73</v>
      </c>
      <c r="G1330" s="2" t="s">
        <v>1788</v>
      </c>
      <c r="H1330" t="str">
        <f t="shared" si="182"/>
        <v xml:space="preserve">STAINLESS </v>
      </c>
      <c r="I1330" t="str" cm="1">
        <f t="array" ref="I1330">IFERROR(INDEX(_xlfn.TEXTSPLIT(E1330," "),1), "")</f>
        <v>73239990</v>
      </c>
      <c r="J1330" t="s">
        <v>3042</v>
      </c>
      <c r="K1330" t="str" cm="1">
        <f t="array" ref="K1330">IF(ISERROR(SEARCH("QTY:", G1330)), IF(ISERROR(SEARCH("TOTAL ", G1330)), Raw [1]Data!N1330, TRIM(MID(G1330, SEARCH("TOTAL ", G1330)+6, SEARCH(" ", G1330&amp;" ", SEARCH("TOTAL ", G1330)+6) - SEARCH("TOTAL ", G1330) - 6))), TRIM(MID(G1330, SEARCH("QTY:", G1330)+4, SEARCH(" ", G1330, SEARCH("QTY:", G1330)+4) - SEARCH("QTY:", G1330) - 4)))</f>
        <v>22320</v>
      </c>
      <c r="M1330" t="str">
        <f t="shared" si="183"/>
        <v>22320</v>
      </c>
      <c r="N1330">
        <f t="shared" si="184"/>
        <v>0</v>
      </c>
      <c r="O1330" t="e" cm="1">
        <f t="array" ref="O1330">IF(ISERROR(SEARCH("USD ", G1330)), Raw [1]Data!S1330, TRIM(MID(G1330, SEARCH("USD ", G1330)+4, SEARCH(" ", G1330&amp;" ", SEARCH("USD ", G1330)+4) - SEARCH("USD ", G1330) - 4)))</f>
        <v>#NAME?</v>
      </c>
      <c r="P1330" t="e">
        <f t="shared" si="185"/>
        <v>#NAME?</v>
      </c>
      <c r="Q1330" t="e" cm="1">
        <f t="array" ref="Q1330">Raw [1]Data!P1330</f>
        <v>#NAME?</v>
      </c>
      <c r="R1330" t="e" cm="1">
        <f t="array" ref="R1330">Raw [1]Data!Q1330</f>
        <v>#NAME?</v>
      </c>
      <c r="S1330" t="e" cm="1">
        <f t="array" ref="S1330">Raw [1]Data!T1330</f>
        <v>#NAME?</v>
      </c>
      <c r="T1330" t="e">
        <f t="shared" si="186"/>
        <v>#NAME?</v>
      </c>
      <c r="U1330" t="e">
        <f t="shared" si="187"/>
        <v>#NAME?</v>
      </c>
      <c r="V1330" t="str">
        <f t="shared" si="188"/>
        <v>Other</v>
      </c>
    </row>
    <row r="1331" spans="1:22">
      <c r="A1331" s="5" t="s">
        <v>12</v>
      </c>
      <c r="B1331" s="2" t="s">
        <v>1787</v>
      </c>
      <c r="C1331">
        <f t="shared" si="180"/>
        <v>2020</v>
      </c>
      <c r="D1331" s="2" t="s">
        <v>14</v>
      </c>
      <c r="E1331" s="3" t="s">
        <v>15</v>
      </c>
      <c r="F1331" t="str">
        <f t="shared" si="181"/>
        <v>73</v>
      </c>
      <c r="G1331" s="2" t="s">
        <v>1789</v>
      </c>
      <c r="H1331" t="str">
        <f t="shared" si="182"/>
        <v xml:space="preserve">STEEL </v>
      </c>
      <c r="I1331" t="str" cm="1">
        <f t="array" ref="I1331">IFERROR(INDEX(_xlfn.TEXTSPLIT(E1331," "),1), "")</f>
        <v>73239990</v>
      </c>
      <c r="J1331" t="s">
        <v>3044</v>
      </c>
      <c r="K1331" t="e" cm="1">
        <f t="array" ref="K1331">IF(ISERROR(SEARCH("QTY:", G1331)), IF(ISERROR(SEARCH("TOTAL ", G1331)), Raw [1]Data!N1331, TRIM(MID(G1331, SEARCH("TOTAL ", G1331)+6, SEARCH(" ", G1331&amp;" ", SEARCH("TOTAL ", G1331)+6) - SEARCH("TOTAL ", G1331) - 6))), TRIM(MID(G1331, SEARCH("QTY:", G1331)+4, SEARCH(" ", G1331, SEARCH("QTY:", G1331)+4) - SEARCH("QTY:", G1331) - 4)))</f>
        <v>#NAME?</v>
      </c>
      <c r="M1331" t="e">
        <f t="shared" si="183"/>
        <v>#NAME?</v>
      </c>
      <c r="N1331">
        <f t="shared" si="184"/>
        <v>0</v>
      </c>
      <c r="O1331" t="e" cm="1">
        <f t="array" ref="O1331">IF(ISERROR(SEARCH("USD ", G1331)), Raw [1]Data!S1331, TRIM(MID(G1331, SEARCH("USD ", G1331)+4, SEARCH(" ", G1331&amp;" ", SEARCH("USD ", G1331)+4) - SEARCH("USD ", G1331) - 4)))</f>
        <v>#NAME?</v>
      </c>
      <c r="P1331" t="e">
        <f t="shared" si="185"/>
        <v>#NAME?</v>
      </c>
      <c r="Q1331" t="e" cm="1">
        <f t="array" ref="Q1331">Raw [1]Data!P1331</f>
        <v>#NAME?</v>
      </c>
      <c r="R1331" t="e" cm="1">
        <f t="array" ref="R1331">Raw [1]Data!Q1331</f>
        <v>#NAME?</v>
      </c>
      <c r="S1331" t="e" cm="1">
        <f t="array" ref="S1331">Raw [1]Data!T1331</f>
        <v>#NAME?</v>
      </c>
      <c r="T1331" t="e">
        <f t="shared" si="186"/>
        <v>#NAME?</v>
      </c>
      <c r="U1331" t="e">
        <f t="shared" si="187"/>
        <v>#NAME?</v>
      </c>
      <c r="V1331" t="str">
        <f t="shared" si="188"/>
        <v>Other</v>
      </c>
    </row>
    <row r="1332" spans="1:22">
      <c r="A1332" s="5" t="s">
        <v>12</v>
      </c>
      <c r="B1332" s="2" t="s">
        <v>1787</v>
      </c>
      <c r="C1332">
        <f t="shared" si="180"/>
        <v>2020</v>
      </c>
      <c r="D1332" s="2" t="s">
        <v>14</v>
      </c>
      <c r="E1332" s="3" t="s">
        <v>15</v>
      </c>
      <c r="F1332" t="str">
        <f t="shared" si="181"/>
        <v>73</v>
      </c>
      <c r="G1332" s="2" t="s">
        <v>1790</v>
      </c>
      <c r="H1332" t="str">
        <f t="shared" si="182"/>
        <v xml:space="preserve">STEEL </v>
      </c>
      <c r="I1332" t="str" cm="1">
        <f t="array" ref="I1332">IFERROR(INDEX(_xlfn.TEXTSPLIT(E1332," "),1), "")</f>
        <v>73239990</v>
      </c>
      <c r="J1332" t="s">
        <v>3044</v>
      </c>
      <c r="K1332" t="e" cm="1">
        <f t="array" ref="K1332">IF(ISERROR(SEARCH("QTY:", G1332)), IF(ISERROR(SEARCH("TOTAL ", G1332)), Raw [1]Data!N1332, TRIM(MID(G1332, SEARCH("TOTAL ", G1332)+6, SEARCH(" ", G1332&amp;" ", SEARCH("TOTAL ", G1332)+6) - SEARCH("TOTAL ", G1332) - 6))), TRIM(MID(G1332, SEARCH("QTY:", G1332)+4, SEARCH(" ", G1332, SEARCH("QTY:", G1332)+4) - SEARCH("QTY:", G1332) - 4)))</f>
        <v>#NAME?</v>
      </c>
      <c r="M1332" t="e">
        <f t="shared" si="183"/>
        <v>#NAME?</v>
      </c>
      <c r="N1332">
        <f t="shared" si="184"/>
        <v>0</v>
      </c>
      <c r="O1332" t="e" cm="1">
        <f t="array" ref="O1332">IF(ISERROR(SEARCH("USD ", G1332)), Raw [1]Data!S1332, TRIM(MID(G1332, SEARCH("USD ", G1332)+4, SEARCH(" ", G1332&amp;" ", SEARCH("USD ", G1332)+4) - SEARCH("USD ", G1332) - 4)))</f>
        <v>#NAME?</v>
      </c>
      <c r="P1332" t="e">
        <f t="shared" si="185"/>
        <v>#NAME?</v>
      </c>
      <c r="Q1332" t="e" cm="1">
        <f t="array" ref="Q1332">Raw [1]Data!P1332</f>
        <v>#NAME?</v>
      </c>
      <c r="R1332" t="e" cm="1">
        <f t="array" ref="R1332">Raw [1]Data!Q1332</f>
        <v>#NAME?</v>
      </c>
      <c r="S1332" t="e" cm="1">
        <f t="array" ref="S1332">Raw [1]Data!T1332</f>
        <v>#NAME?</v>
      </c>
      <c r="T1332" t="e">
        <f t="shared" si="186"/>
        <v>#NAME?</v>
      </c>
      <c r="U1332" t="e">
        <f t="shared" si="187"/>
        <v>#NAME?</v>
      </c>
      <c r="V1332" t="str">
        <f t="shared" si="188"/>
        <v>Other</v>
      </c>
    </row>
    <row r="1333" spans="1:22">
      <c r="A1333" s="5" t="s">
        <v>12</v>
      </c>
      <c r="B1333" s="2" t="s">
        <v>1787</v>
      </c>
      <c r="C1333">
        <f t="shared" si="180"/>
        <v>2020</v>
      </c>
      <c r="D1333" s="2" t="s">
        <v>14</v>
      </c>
      <c r="E1333" s="3" t="s">
        <v>15</v>
      </c>
      <c r="F1333" t="str">
        <f t="shared" si="181"/>
        <v>73</v>
      </c>
      <c r="G1333" s="2" t="s">
        <v>1791</v>
      </c>
      <c r="H1333" t="str">
        <f t="shared" si="182"/>
        <v xml:space="preserve">STEEL </v>
      </c>
      <c r="I1333" t="str" cm="1">
        <f t="array" ref="I1333">IFERROR(INDEX(_xlfn.TEXTSPLIT(E1333," "),1), "")</f>
        <v>73239990</v>
      </c>
      <c r="J1333" t="s">
        <v>3044</v>
      </c>
      <c r="K1333" t="e" cm="1">
        <f t="array" ref="K1333">IF(ISERROR(SEARCH("QTY:", G1333)), IF(ISERROR(SEARCH("TOTAL ", G1333)), Raw [1]Data!N1333, TRIM(MID(G1333, SEARCH("TOTAL ", G1333)+6, SEARCH(" ", G1333&amp;" ", SEARCH("TOTAL ", G1333)+6) - SEARCH("TOTAL ", G1333) - 6))), TRIM(MID(G1333, SEARCH("QTY:", G1333)+4, SEARCH(" ", G1333, SEARCH("QTY:", G1333)+4) - SEARCH("QTY:", G1333) - 4)))</f>
        <v>#NAME?</v>
      </c>
      <c r="M1333" t="e">
        <f t="shared" si="183"/>
        <v>#NAME?</v>
      </c>
      <c r="N1333">
        <f t="shared" si="184"/>
        <v>0</v>
      </c>
      <c r="O1333" t="e" cm="1">
        <f t="array" ref="O1333">IF(ISERROR(SEARCH("USD ", G1333)), Raw [1]Data!S1333, TRIM(MID(G1333, SEARCH("USD ", G1333)+4, SEARCH(" ", G1333&amp;" ", SEARCH("USD ", G1333)+4) - SEARCH("USD ", G1333) - 4)))</f>
        <v>#NAME?</v>
      </c>
      <c r="P1333" t="e">
        <f t="shared" si="185"/>
        <v>#NAME?</v>
      </c>
      <c r="Q1333" t="e" cm="1">
        <f t="array" ref="Q1333">Raw [1]Data!P1333</f>
        <v>#NAME?</v>
      </c>
      <c r="R1333" t="e" cm="1">
        <f t="array" ref="R1333">Raw [1]Data!Q1333</f>
        <v>#NAME?</v>
      </c>
      <c r="S1333" t="e" cm="1">
        <f t="array" ref="S1333">Raw [1]Data!T1333</f>
        <v>#NAME?</v>
      </c>
      <c r="T1333" t="e">
        <f t="shared" si="186"/>
        <v>#NAME?</v>
      </c>
      <c r="U1333" t="e">
        <f t="shared" si="187"/>
        <v>#NAME?</v>
      </c>
      <c r="V1333" t="str">
        <f t="shared" si="188"/>
        <v>Other</v>
      </c>
    </row>
    <row r="1334" spans="1:22">
      <c r="A1334" s="5" t="s">
        <v>12</v>
      </c>
      <c r="B1334" s="2" t="s">
        <v>1787</v>
      </c>
      <c r="C1334">
        <f t="shared" si="180"/>
        <v>2020</v>
      </c>
      <c r="D1334" s="2" t="s">
        <v>14</v>
      </c>
      <c r="E1334" s="3" t="s">
        <v>15</v>
      </c>
      <c r="F1334" t="str">
        <f t="shared" si="181"/>
        <v>73</v>
      </c>
      <c r="G1334" s="2" t="s">
        <v>1792</v>
      </c>
      <c r="H1334" t="str">
        <f t="shared" si="182"/>
        <v xml:space="preserve">STEEL </v>
      </c>
      <c r="I1334" t="str" cm="1">
        <f t="array" ref="I1334">IFERROR(INDEX(_xlfn.TEXTSPLIT(E1334," "),1), "")</f>
        <v>73239990</v>
      </c>
      <c r="J1334" t="s">
        <v>2835</v>
      </c>
      <c r="K1334" t="str" cm="1">
        <f t="array" ref="K1334">IF(ISERROR(SEARCH("QTY:", G1334)), IF(ISERROR(SEARCH("TOTAL ", G1334)), Raw [1]Data!N1334, TRIM(MID(G1334, SEARCH("TOTAL ", G1334)+6, SEARCH(" ", G1334&amp;" ", SEARCH("TOTAL ", G1334)+6) - SEARCH("TOTAL ", G1334) - 6))), TRIM(MID(G1334, SEARCH("QTY:", G1334)+4, SEARCH(" ", G1334, SEARCH("QTY:", G1334)+4) - SEARCH("QTY:", G1334) - 4)))</f>
        <v>38880</v>
      </c>
      <c r="M1334" t="str">
        <f t="shared" si="183"/>
        <v>38880</v>
      </c>
      <c r="N1334">
        <f t="shared" si="184"/>
        <v>0</v>
      </c>
      <c r="O1334" t="e" cm="1">
        <f t="array" ref="O1334">IF(ISERROR(SEARCH("USD ", G1334)), Raw [1]Data!S1334, TRIM(MID(G1334, SEARCH("USD ", G1334)+4, SEARCH(" ", G1334&amp;" ", SEARCH("USD ", G1334)+4) - SEARCH("USD ", G1334) - 4)))</f>
        <v>#NAME?</v>
      </c>
      <c r="P1334" t="e">
        <f t="shared" si="185"/>
        <v>#NAME?</v>
      </c>
      <c r="Q1334" t="e" cm="1">
        <f t="array" ref="Q1334">Raw [1]Data!P1334</f>
        <v>#NAME?</v>
      </c>
      <c r="R1334" t="e" cm="1">
        <f t="array" ref="R1334">Raw [1]Data!Q1334</f>
        <v>#NAME?</v>
      </c>
      <c r="S1334" t="e" cm="1">
        <f t="array" ref="S1334">Raw [1]Data!T1334</f>
        <v>#NAME?</v>
      </c>
      <c r="T1334" t="e">
        <f t="shared" si="186"/>
        <v>#NAME?</v>
      </c>
      <c r="U1334" t="e">
        <f t="shared" si="187"/>
        <v>#NAME?</v>
      </c>
      <c r="V1334" t="str">
        <f t="shared" si="188"/>
        <v>Other</v>
      </c>
    </row>
    <row r="1335" spans="1:22">
      <c r="A1335" s="5" t="s">
        <v>12</v>
      </c>
      <c r="B1335" s="2" t="s">
        <v>1787</v>
      </c>
      <c r="C1335">
        <f t="shared" si="180"/>
        <v>2020</v>
      </c>
      <c r="D1335" s="2" t="s">
        <v>14</v>
      </c>
      <c r="E1335" s="3" t="s">
        <v>15</v>
      </c>
      <c r="F1335" t="str">
        <f t="shared" si="181"/>
        <v>73</v>
      </c>
      <c r="G1335" s="2" t="s">
        <v>1793</v>
      </c>
      <c r="H1335" t="str">
        <f t="shared" si="182"/>
        <v xml:space="preserve">STAINLESS </v>
      </c>
      <c r="I1335" t="str" cm="1">
        <f t="array" ref="I1335">IFERROR(INDEX(_xlfn.TEXTSPLIT(E1335," "),1), "")</f>
        <v>73239990</v>
      </c>
      <c r="J1335" t="s">
        <v>3041</v>
      </c>
      <c r="K1335" t="str" cm="1">
        <f t="array" ref="K1335">IF(ISERROR(SEARCH("QTY:", G1335)), IF(ISERROR(SEARCH("TOTAL ", G1335)), Raw [1]Data!N1335, TRIM(MID(G1335, SEARCH("TOTAL ", G1335)+6, SEARCH(" ", G1335&amp;" ", SEARCH("TOTAL ", G1335)+6) - SEARCH("TOTAL ", G1335) - 6))), TRIM(MID(G1335, SEARCH("QTY:", G1335)+4, SEARCH(" ", G1335, SEARCH("QTY:", G1335)+4) - SEARCH("QTY:", G1335) - 4)))</f>
        <v>19800</v>
      </c>
      <c r="M1335" t="str">
        <f t="shared" si="183"/>
        <v>19800</v>
      </c>
      <c r="N1335">
        <f t="shared" si="184"/>
        <v>0</v>
      </c>
      <c r="O1335" t="e" cm="1">
        <f t="array" ref="O1335">IF(ISERROR(SEARCH("USD ", G1335)), Raw [1]Data!S1335, TRIM(MID(G1335, SEARCH("USD ", G1335)+4, SEARCH(" ", G1335&amp;" ", SEARCH("USD ", G1335)+4) - SEARCH("USD ", G1335) - 4)))</f>
        <v>#NAME?</v>
      </c>
      <c r="P1335" t="e">
        <f t="shared" si="185"/>
        <v>#NAME?</v>
      </c>
      <c r="Q1335" t="e" cm="1">
        <f t="array" ref="Q1335">Raw [1]Data!P1335</f>
        <v>#NAME?</v>
      </c>
      <c r="R1335" t="e" cm="1">
        <f t="array" ref="R1335">Raw [1]Data!Q1335</f>
        <v>#NAME?</v>
      </c>
      <c r="S1335" t="e" cm="1">
        <f t="array" ref="S1335">Raw [1]Data!T1335</f>
        <v>#NAME?</v>
      </c>
      <c r="T1335" t="e">
        <f t="shared" si="186"/>
        <v>#NAME?</v>
      </c>
      <c r="U1335" t="e">
        <f t="shared" si="187"/>
        <v>#NAME?</v>
      </c>
      <c r="V1335" t="str">
        <f t="shared" si="188"/>
        <v>Other</v>
      </c>
    </row>
    <row r="1336" spans="1:22">
      <c r="A1336" s="5" t="s">
        <v>12</v>
      </c>
      <c r="B1336" s="2" t="s">
        <v>1787</v>
      </c>
      <c r="C1336">
        <f t="shared" si="180"/>
        <v>2020</v>
      </c>
      <c r="D1336" s="2" t="s">
        <v>14</v>
      </c>
      <c r="E1336" s="3" t="s">
        <v>15</v>
      </c>
      <c r="F1336" t="str">
        <f t="shared" si="181"/>
        <v>73</v>
      </c>
      <c r="G1336" s="2" t="s">
        <v>1794</v>
      </c>
      <c r="H1336" t="str">
        <f t="shared" si="182"/>
        <v xml:space="preserve">STEEL </v>
      </c>
      <c r="I1336" t="str" cm="1">
        <f t="array" ref="I1336">IFERROR(INDEX(_xlfn.TEXTSPLIT(E1336," "),1), "")</f>
        <v>73239990</v>
      </c>
      <c r="J1336" t="s">
        <v>3044</v>
      </c>
      <c r="K1336" t="e" cm="1">
        <f t="array" ref="K1336">IF(ISERROR(SEARCH("QTY:", G1336)), IF(ISERROR(SEARCH("TOTAL ", G1336)), Raw [1]Data!N1336, TRIM(MID(G1336, SEARCH("TOTAL ", G1336)+6, SEARCH(" ", G1336&amp;" ", SEARCH("TOTAL ", G1336)+6) - SEARCH("TOTAL ", G1336) - 6))), TRIM(MID(G1336, SEARCH("QTY:", G1336)+4, SEARCH(" ", G1336, SEARCH("QTY:", G1336)+4) - SEARCH("QTY:", G1336) - 4)))</f>
        <v>#NAME?</v>
      </c>
      <c r="M1336" t="e">
        <f t="shared" si="183"/>
        <v>#NAME?</v>
      </c>
      <c r="N1336">
        <f t="shared" si="184"/>
        <v>0</v>
      </c>
      <c r="O1336" t="e" cm="1">
        <f t="array" ref="O1336">IF(ISERROR(SEARCH("USD ", G1336)), Raw [1]Data!S1336, TRIM(MID(G1336, SEARCH("USD ", G1336)+4, SEARCH(" ", G1336&amp;" ", SEARCH("USD ", G1336)+4) - SEARCH("USD ", G1336) - 4)))</f>
        <v>#NAME?</v>
      </c>
      <c r="P1336" t="e">
        <f t="shared" si="185"/>
        <v>#NAME?</v>
      </c>
      <c r="Q1336" t="e" cm="1">
        <f t="array" ref="Q1336">Raw [1]Data!P1336</f>
        <v>#NAME?</v>
      </c>
      <c r="R1336" t="e" cm="1">
        <f t="array" ref="R1336">Raw [1]Data!Q1336</f>
        <v>#NAME?</v>
      </c>
      <c r="S1336" t="e" cm="1">
        <f t="array" ref="S1336">Raw [1]Data!T1336</f>
        <v>#NAME?</v>
      </c>
      <c r="T1336" t="e">
        <f t="shared" si="186"/>
        <v>#NAME?</v>
      </c>
      <c r="U1336" t="e">
        <f t="shared" si="187"/>
        <v>#NAME?</v>
      </c>
      <c r="V1336" t="str">
        <f t="shared" si="188"/>
        <v>Other</v>
      </c>
    </row>
    <row r="1337" spans="1:22">
      <c r="A1337" s="5" t="s">
        <v>12</v>
      </c>
      <c r="B1337" s="2" t="s">
        <v>1795</v>
      </c>
      <c r="C1337">
        <f t="shared" si="180"/>
        <v>2020</v>
      </c>
      <c r="D1337" s="2" t="s">
        <v>14</v>
      </c>
      <c r="E1337" s="3" t="s">
        <v>15</v>
      </c>
      <c r="F1337" t="str">
        <f t="shared" si="181"/>
        <v>73</v>
      </c>
      <c r="G1337" s="2" t="s">
        <v>1796</v>
      </c>
      <c r="H1337" t="str">
        <f t="shared" si="182"/>
        <v xml:space="preserve">HOUSEHOLD </v>
      </c>
      <c r="I1337" t="str" cm="1">
        <f t="array" ref="I1337">IFERROR(INDEX(_xlfn.TEXTSPLIT(E1337," "),1), "")</f>
        <v>73239990</v>
      </c>
      <c r="J1337" t="s">
        <v>3041</v>
      </c>
      <c r="K1337" t="str" cm="1">
        <f t="array" ref="K1337">IF(ISERROR(SEARCH("QTY:", G1337)), IF(ISERROR(SEARCH("TOTAL ", G1337)), Raw [1]Data!N1337, TRIM(MID(G1337, SEARCH("TOTAL ", G1337)+6, SEARCH(" ", G1337&amp;" ", SEARCH("TOTAL ", G1337)+6) - SEARCH("TOTAL ", G1337) - 6))), TRIM(MID(G1337, SEARCH("QTY:", G1337)+4, SEARCH(" ", G1337, SEARCH("QTY:", G1337)+4) - SEARCH("QTY:", G1337) - 4)))</f>
        <v>68760</v>
      </c>
      <c r="M1337" t="str">
        <f t="shared" si="183"/>
        <v>68760</v>
      </c>
      <c r="N1337">
        <f t="shared" si="184"/>
        <v>0</v>
      </c>
      <c r="O1337" t="e" cm="1">
        <f t="array" ref="O1337">IF(ISERROR(SEARCH("USD ", G1337)), Raw [1]Data!S1337, TRIM(MID(G1337, SEARCH("USD ", G1337)+4, SEARCH(" ", G1337&amp;" ", SEARCH("USD ", G1337)+4) - SEARCH("USD ", G1337) - 4)))</f>
        <v>#NAME?</v>
      </c>
      <c r="P1337" t="e">
        <f t="shared" si="185"/>
        <v>#NAME?</v>
      </c>
      <c r="Q1337" t="e" cm="1">
        <f t="array" ref="Q1337">Raw [1]Data!P1337</f>
        <v>#NAME?</v>
      </c>
      <c r="R1337" t="e" cm="1">
        <f t="array" ref="R1337">Raw [1]Data!Q1337</f>
        <v>#NAME?</v>
      </c>
      <c r="S1337" t="e" cm="1">
        <f t="array" ref="S1337">Raw [1]Data!T1337</f>
        <v>#NAME?</v>
      </c>
      <c r="T1337" t="e">
        <f t="shared" si="186"/>
        <v>#NAME?</v>
      </c>
      <c r="U1337" t="e">
        <f t="shared" si="187"/>
        <v>#NAME?</v>
      </c>
      <c r="V1337" t="str">
        <f t="shared" si="188"/>
        <v>Other</v>
      </c>
    </row>
    <row r="1338" spans="1:22">
      <c r="A1338" s="5" t="s">
        <v>12</v>
      </c>
      <c r="B1338" s="2" t="s">
        <v>1797</v>
      </c>
      <c r="C1338">
        <f t="shared" si="180"/>
        <v>2020</v>
      </c>
      <c r="D1338" s="2" t="s">
        <v>14</v>
      </c>
      <c r="E1338" s="3" t="s">
        <v>15</v>
      </c>
      <c r="F1338" t="str">
        <f t="shared" si="181"/>
        <v>73</v>
      </c>
      <c r="G1338" s="2" t="s">
        <v>1798</v>
      </c>
      <c r="H1338" t="str">
        <f t="shared" si="182"/>
        <v xml:space="preserve">STAINLESS </v>
      </c>
      <c r="I1338" t="str" cm="1">
        <f t="array" ref="I1338">IFERROR(INDEX(_xlfn.TEXTSPLIT(E1338," "),1), "")</f>
        <v>73239990</v>
      </c>
      <c r="J1338" t="s">
        <v>3041</v>
      </c>
      <c r="K1338" t="str" cm="1">
        <f t="array" ref="K1338">IF(ISERROR(SEARCH("QTY:", G1338)), IF(ISERROR(SEARCH("TOTAL ", G1338)), Raw [1]Data!N1338, TRIM(MID(G1338, SEARCH("TOTAL ", G1338)+6, SEARCH(" ", G1338&amp;" ", SEARCH("TOTAL ", G1338)+6) - SEARCH("TOTAL ", G1338) - 6))), TRIM(MID(G1338, SEARCH("QTY:", G1338)+4, SEARCH(" ", G1338, SEARCH("QTY:", G1338)+4) - SEARCH("QTY:", G1338) - 4)))</f>
        <v>23616</v>
      </c>
      <c r="M1338" t="str">
        <f t="shared" si="183"/>
        <v>23616</v>
      </c>
      <c r="N1338">
        <f t="shared" si="184"/>
        <v>0</v>
      </c>
      <c r="O1338" t="e" cm="1">
        <f t="array" ref="O1338">IF(ISERROR(SEARCH("USD ", G1338)), Raw [1]Data!S1338, TRIM(MID(G1338, SEARCH("USD ", G1338)+4, SEARCH(" ", G1338&amp;" ", SEARCH("USD ", G1338)+4) - SEARCH("USD ", G1338) - 4)))</f>
        <v>#NAME?</v>
      </c>
      <c r="P1338" t="e">
        <f t="shared" si="185"/>
        <v>#NAME?</v>
      </c>
      <c r="Q1338" t="e" cm="1">
        <f t="array" ref="Q1338">Raw [1]Data!P1338</f>
        <v>#NAME?</v>
      </c>
      <c r="R1338" t="e" cm="1">
        <f t="array" ref="R1338">Raw [1]Data!Q1338</f>
        <v>#NAME?</v>
      </c>
      <c r="S1338" t="e" cm="1">
        <f t="array" ref="S1338">Raw [1]Data!T1338</f>
        <v>#NAME?</v>
      </c>
      <c r="T1338" t="e">
        <f t="shared" si="186"/>
        <v>#NAME?</v>
      </c>
      <c r="U1338" t="e">
        <f t="shared" si="187"/>
        <v>#NAME?</v>
      </c>
      <c r="V1338" t="str">
        <f t="shared" si="188"/>
        <v>Other</v>
      </c>
    </row>
    <row r="1339" spans="1:22">
      <c r="A1339" s="5" t="s">
        <v>12</v>
      </c>
      <c r="B1339" s="2" t="s">
        <v>1797</v>
      </c>
      <c r="C1339">
        <f t="shared" si="180"/>
        <v>2020</v>
      </c>
      <c r="D1339" s="2" t="s">
        <v>14</v>
      </c>
      <c r="E1339" s="3" t="s">
        <v>15</v>
      </c>
      <c r="F1339" t="str">
        <f t="shared" si="181"/>
        <v>73</v>
      </c>
      <c r="G1339" s="2" t="s">
        <v>1799</v>
      </c>
      <c r="H1339" t="str">
        <f t="shared" si="182"/>
        <v xml:space="preserve">STAINLESS </v>
      </c>
      <c r="I1339" t="str" cm="1">
        <f t="array" ref="I1339">IFERROR(INDEX(_xlfn.TEXTSPLIT(E1339," "),1), "")</f>
        <v>73239990</v>
      </c>
      <c r="J1339" t="s">
        <v>3041</v>
      </c>
      <c r="K1339" t="str" cm="1">
        <f t="array" ref="K1339">IF(ISERROR(SEARCH("QTY:", G1339)), IF(ISERROR(SEARCH("TOTAL ", G1339)), Raw [1]Data!N1339, TRIM(MID(G1339, SEARCH("TOTAL ", G1339)+6, SEARCH(" ", G1339&amp;" ", SEARCH("TOTAL ", G1339)+6) - SEARCH("TOTAL ", G1339) - 6))), TRIM(MID(G1339, SEARCH("QTY:", G1339)+4, SEARCH(" ", G1339, SEARCH("QTY:", G1339)+4) - SEARCH("QTY:", G1339) - 4)))</f>
        <v>20880</v>
      </c>
      <c r="M1339" t="str">
        <f t="shared" si="183"/>
        <v>20880</v>
      </c>
      <c r="N1339">
        <f t="shared" si="184"/>
        <v>0</v>
      </c>
      <c r="O1339" t="e" cm="1">
        <f t="array" ref="O1339">IF(ISERROR(SEARCH("USD ", G1339)), Raw [1]Data!S1339, TRIM(MID(G1339, SEARCH("USD ", G1339)+4, SEARCH(" ", G1339&amp;" ", SEARCH("USD ", G1339)+4) - SEARCH("USD ", G1339) - 4)))</f>
        <v>#NAME?</v>
      </c>
      <c r="P1339" t="e">
        <f t="shared" si="185"/>
        <v>#NAME?</v>
      </c>
      <c r="Q1339" t="e" cm="1">
        <f t="array" ref="Q1339">Raw [1]Data!P1339</f>
        <v>#NAME?</v>
      </c>
      <c r="R1339" t="e" cm="1">
        <f t="array" ref="R1339">Raw [1]Data!Q1339</f>
        <v>#NAME?</v>
      </c>
      <c r="S1339" t="e" cm="1">
        <f t="array" ref="S1339">Raw [1]Data!T1339</f>
        <v>#NAME?</v>
      </c>
      <c r="T1339" t="e">
        <f t="shared" si="186"/>
        <v>#NAME?</v>
      </c>
      <c r="U1339" t="e">
        <f t="shared" si="187"/>
        <v>#NAME?</v>
      </c>
      <c r="V1339" t="str">
        <f t="shared" si="188"/>
        <v>Other</v>
      </c>
    </row>
    <row r="1340" spans="1:22">
      <c r="A1340" s="5" t="s">
        <v>12</v>
      </c>
      <c r="B1340" s="2" t="s">
        <v>1797</v>
      </c>
      <c r="C1340">
        <f t="shared" si="180"/>
        <v>2020</v>
      </c>
      <c r="D1340" s="2" t="s">
        <v>14</v>
      </c>
      <c r="E1340" s="3" t="s">
        <v>15</v>
      </c>
      <c r="F1340" t="str">
        <f t="shared" si="181"/>
        <v>73</v>
      </c>
      <c r="G1340" s="2" t="s">
        <v>1800</v>
      </c>
      <c r="H1340" t="str">
        <f t="shared" si="182"/>
        <v xml:space="preserve">03-027I </v>
      </c>
      <c r="I1340" t="str" cm="1">
        <f t="array" ref="I1340">IFERROR(INDEX(_xlfn.TEXTSPLIT(E1340," "),1), "")</f>
        <v>73239990</v>
      </c>
      <c r="J1340" t="s">
        <v>3045</v>
      </c>
      <c r="K1340" t="e" cm="1">
        <f t="array" ref="K1340">IF(ISERROR(SEARCH("QTY:", G1340)), IF(ISERROR(SEARCH("TOTAL ", G1340)), Raw [1]Data!N1340, TRIM(MID(G1340, SEARCH("TOTAL ", G1340)+6, SEARCH(" ", G1340&amp;" ", SEARCH("TOTAL ", G1340)+6) - SEARCH("TOTAL ", G1340) - 6))), TRIM(MID(G1340, SEARCH("QTY:", G1340)+4, SEARCH(" ", G1340, SEARCH("QTY:", G1340)+4) - SEARCH("QTY:", G1340) - 4)))</f>
        <v>#NAME?</v>
      </c>
      <c r="M1340" t="e">
        <f t="shared" si="183"/>
        <v>#NAME?</v>
      </c>
      <c r="N1340">
        <f t="shared" si="184"/>
        <v>0</v>
      </c>
      <c r="O1340" t="e" cm="1">
        <f t="array" ref="O1340">IF(ISERROR(SEARCH("USD ", G1340)), Raw [1]Data!S1340, TRIM(MID(G1340, SEARCH("USD ", G1340)+4, SEARCH(" ", G1340&amp;" ", SEARCH("USD ", G1340)+4) - SEARCH("USD ", G1340) - 4)))</f>
        <v>#NAME?</v>
      </c>
      <c r="P1340" t="e">
        <f t="shared" si="185"/>
        <v>#NAME?</v>
      </c>
      <c r="Q1340" t="e" cm="1">
        <f t="array" ref="Q1340">Raw [1]Data!P1340</f>
        <v>#NAME?</v>
      </c>
      <c r="R1340" t="e" cm="1">
        <f t="array" ref="R1340">Raw [1]Data!Q1340</f>
        <v>#NAME?</v>
      </c>
      <c r="S1340" t="e" cm="1">
        <f t="array" ref="S1340">Raw [1]Data!T1340</f>
        <v>#NAME?</v>
      </c>
      <c r="T1340" t="e">
        <f t="shared" si="186"/>
        <v>#NAME?</v>
      </c>
      <c r="U1340" t="e">
        <f t="shared" si="187"/>
        <v>#NAME?</v>
      </c>
      <c r="V1340" t="str">
        <f t="shared" si="188"/>
        <v>Other</v>
      </c>
    </row>
    <row r="1341" spans="1:22">
      <c r="A1341" s="5" t="s">
        <v>12</v>
      </c>
      <c r="B1341" s="2" t="s">
        <v>1797</v>
      </c>
      <c r="C1341">
        <f t="shared" si="180"/>
        <v>2020</v>
      </c>
      <c r="D1341" s="2" t="s">
        <v>14</v>
      </c>
      <c r="E1341" s="3" t="s">
        <v>15</v>
      </c>
      <c r="F1341" t="str">
        <f t="shared" si="181"/>
        <v>73</v>
      </c>
      <c r="G1341" s="2" t="s">
        <v>1801</v>
      </c>
      <c r="H1341" t="str">
        <f t="shared" si="182"/>
        <v xml:space="preserve">RYX-02-021A </v>
      </c>
      <c r="I1341" t="str" cm="1">
        <f t="array" ref="I1341">IFERROR(INDEX(_xlfn.TEXTSPLIT(E1341," "),1), "")</f>
        <v>73239990</v>
      </c>
      <c r="J1341" t="s">
        <v>2835</v>
      </c>
      <c r="K1341" t="e" cm="1">
        <f t="array" ref="K1341">IF(ISERROR(SEARCH("QTY:", G1341)), IF(ISERROR(SEARCH("TOTAL ", G1341)), Raw [1]Data!N1341, TRIM(MID(G1341, SEARCH("TOTAL ", G1341)+6, SEARCH(" ", G1341&amp;" ", SEARCH("TOTAL ", G1341)+6) - SEARCH("TOTAL ", G1341) - 6))), TRIM(MID(G1341, SEARCH("QTY:", G1341)+4, SEARCH(" ", G1341, SEARCH("QTY:", G1341)+4) - SEARCH("QTY:", G1341) - 4)))</f>
        <v>#NAME?</v>
      </c>
      <c r="M1341" t="e">
        <f t="shared" si="183"/>
        <v>#NAME?</v>
      </c>
      <c r="N1341">
        <f t="shared" si="184"/>
        <v>0</v>
      </c>
      <c r="O1341" t="e" cm="1">
        <f t="array" ref="O1341">IF(ISERROR(SEARCH("USD ", G1341)), Raw [1]Data!S1341, TRIM(MID(G1341, SEARCH("USD ", G1341)+4, SEARCH(" ", G1341&amp;" ", SEARCH("USD ", G1341)+4) - SEARCH("USD ", G1341) - 4)))</f>
        <v>#NAME?</v>
      </c>
      <c r="P1341" t="e">
        <f t="shared" si="185"/>
        <v>#NAME?</v>
      </c>
      <c r="Q1341" t="e" cm="1">
        <f t="array" ref="Q1341">Raw [1]Data!P1341</f>
        <v>#NAME?</v>
      </c>
      <c r="R1341" t="e" cm="1">
        <f t="array" ref="R1341">Raw [1]Data!Q1341</f>
        <v>#NAME?</v>
      </c>
      <c r="S1341" t="e" cm="1">
        <f t="array" ref="S1341">Raw [1]Data!T1341</f>
        <v>#NAME?</v>
      </c>
      <c r="T1341" t="e">
        <f t="shared" si="186"/>
        <v>#NAME?</v>
      </c>
      <c r="U1341" t="e">
        <f t="shared" si="187"/>
        <v>#NAME?</v>
      </c>
      <c r="V1341" t="str">
        <f t="shared" si="188"/>
        <v>Other</v>
      </c>
    </row>
    <row r="1342" spans="1:22">
      <c r="A1342" s="5" t="s">
        <v>12</v>
      </c>
      <c r="B1342" s="2" t="s">
        <v>1802</v>
      </c>
      <c r="C1342">
        <f t="shared" si="180"/>
        <v>2020</v>
      </c>
      <c r="D1342" s="2" t="s">
        <v>14</v>
      </c>
      <c r="E1342" s="3" t="s">
        <v>18</v>
      </c>
      <c r="F1342" t="str">
        <f t="shared" si="181"/>
        <v>73</v>
      </c>
      <c r="G1342" s="2" t="s">
        <v>1803</v>
      </c>
      <c r="H1342" t="str">
        <f t="shared" si="182"/>
        <v xml:space="preserve">STEEL </v>
      </c>
      <c r="I1342" t="str" cm="1">
        <f t="array" ref="I1342">IFERROR(INDEX(_xlfn.TEXTSPLIT(E1342," "),1), "")</f>
        <v>73231000</v>
      </c>
      <c r="J1342" t="s">
        <v>2854</v>
      </c>
      <c r="K1342" t="e" cm="1">
        <f t="array" ref="K1342">IF(ISERROR(SEARCH("QTY:", G1342)), IF(ISERROR(SEARCH("TOTAL ", G1342)), Raw [1]Data!N1342, TRIM(MID(G1342, SEARCH("TOTAL ", G1342)+6, SEARCH(" ", G1342&amp;" ", SEARCH("TOTAL ", G1342)+6) - SEARCH("TOTAL ", G1342) - 6))), TRIM(MID(G1342, SEARCH("QTY:", G1342)+4, SEARCH(" ", G1342, SEARCH("QTY:", G1342)+4) - SEARCH("QTY:", G1342) - 4)))</f>
        <v>#NAME?</v>
      </c>
      <c r="M1342" t="e">
        <f t="shared" si="183"/>
        <v>#NAME?</v>
      </c>
      <c r="N1342">
        <f t="shared" si="184"/>
        <v>0</v>
      </c>
      <c r="O1342" t="str" cm="1">
        <f t="array" ref="O1342">IF(ISERROR(SEARCH("USD ", G1342)), Raw [1]Data!S1342, TRIM(MID(G1342, SEARCH("USD ", G1342)+4, SEARCH(" ", G1342&amp;" ", SEARCH("USD ", G1342)+4) - SEARCH("USD ", G1342) - 4)))</f>
        <v>0.156</v>
      </c>
      <c r="P1342" t="e">
        <f t="shared" si="185"/>
        <v>#NAME?</v>
      </c>
      <c r="Q1342" t="e" cm="1">
        <f t="array" ref="Q1342">Raw [1]Data!P1342</f>
        <v>#NAME?</v>
      </c>
      <c r="R1342" t="e" cm="1">
        <f t="array" ref="R1342">Raw [1]Data!Q1342</f>
        <v>#NAME?</v>
      </c>
      <c r="S1342" t="e" cm="1">
        <f t="array" ref="S1342">Raw [1]Data!T1342</f>
        <v>#NAME?</v>
      </c>
      <c r="T1342" t="e">
        <f t="shared" si="186"/>
        <v>#NAME?</v>
      </c>
      <c r="U1342" t="e">
        <f t="shared" si="187"/>
        <v>#NAME?</v>
      </c>
      <c r="V1342" t="str">
        <f t="shared" si="188"/>
        <v>Other</v>
      </c>
    </row>
    <row r="1343" spans="1:22">
      <c r="A1343" s="5" t="s">
        <v>12</v>
      </c>
      <c r="B1343" s="2" t="s">
        <v>1804</v>
      </c>
      <c r="C1343">
        <f t="shared" si="180"/>
        <v>2020</v>
      </c>
      <c r="D1343" s="2" t="s">
        <v>14</v>
      </c>
      <c r="E1343" s="3" t="s">
        <v>15</v>
      </c>
      <c r="F1343" t="str">
        <f t="shared" si="181"/>
        <v>73</v>
      </c>
      <c r="G1343" s="2" t="s">
        <v>1805</v>
      </c>
      <c r="H1343" t="str">
        <f t="shared" si="182"/>
        <v xml:space="preserve">STAINLESS </v>
      </c>
      <c r="I1343" t="str" cm="1">
        <f t="array" ref="I1343">IFERROR(INDEX(_xlfn.TEXTSPLIT(E1343," "),1), "")</f>
        <v>73239990</v>
      </c>
      <c r="J1343" t="s">
        <v>3041</v>
      </c>
      <c r="K1343" t="str" cm="1">
        <f t="array" ref="K1343">IF(ISERROR(SEARCH("QTY:", G1343)), IF(ISERROR(SEARCH("TOTAL ", G1343)), Raw [1]Data!N1343, TRIM(MID(G1343, SEARCH("TOTAL ", G1343)+6, SEARCH(" ", G1343&amp;" ", SEARCH("TOTAL ", G1343)+6) - SEARCH("TOTAL ", G1343) - 6))), TRIM(MID(G1343, SEARCH("QTY:", G1343)+4, SEARCH(" ", G1343, SEARCH("QTY:", G1343)+4) - SEARCH("QTY:", G1343) - 4)))</f>
        <v>7200</v>
      </c>
      <c r="M1343" t="str">
        <f t="shared" si="183"/>
        <v>7200</v>
      </c>
      <c r="N1343">
        <f t="shared" si="184"/>
        <v>0</v>
      </c>
      <c r="O1343" t="e" cm="1">
        <f t="array" ref="O1343">IF(ISERROR(SEARCH("USD ", G1343)), Raw [1]Data!S1343, TRIM(MID(G1343, SEARCH("USD ", G1343)+4, SEARCH(" ", G1343&amp;" ", SEARCH("USD ", G1343)+4) - SEARCH("USD ", G1343) - 4)))</f>
        <v>#NAME?</v>
      </c>
      <c r="P1343" t="e">
        <f t="shared" si="185"/>
        <v>#NAME?</v>
      </c>
      <c r="Q1343" t="e" cm="1">
        <f t="array" ref="Q1343">Raw [1]Data!P1343</f>
        <v>#NAME?</v>
      </c>
      <c r="R1343" t="e" cm="1">
        <f t="array" ref="R1343">Raw [1]Data!Q1343</f>
        <v>#NAME?</v>
      </c>
      <c r="S1343" t="e" cm="1">
        <f t="array" ref="S1343">Raw [1]Data!T1343</f>
        <v>#NAME?</v>
      </c>
      <c r="T1343" t="e">
        <f t="shared" si="186"/>
        <v>#NAME?</v>
      </c>
      <c r="U1343" t="e">
        <f t="shared" si="187"/>
        <v>#NAME?</v>
      </c>
      <c r="V1343" t="str">
        <f t="shared" si="188"/>
        <v>Other</v>
      </c>
    </row>
    <row r="1344" spans="1:22">
      <c r="A1344" s="5" t="s">
        <v>12</v>
      </c>
      <c r="B1344" s="2" t="s">
        <v>1804</v>
      </c>
      <c r="C1344">
        <f t="shared" si="180"/>
        <v>2020</v>
      </c>
      <c r="D1344" s="2" t="s">
        <v>14</v>
      </c>
      <c r="E1344" s="3" t="s">
        <v>15</v>
      </c>
      <c r="F1344" t="str">
        <f t="shared" si="181"/>
        <v>73</v>
      </c>
      <c r="G1344" s="2" t="s">
        <v>1806</v>
      </c>
      <c r="H1344" t="str">
        <f t="shared" si="182"/>
        <v xml:space="preserve">STEEL </v>
      </c>
      <c r="I1344" t="str" cm="1">
        <f t="array" ref="I1344">IFERROR(INDEX(_xlfn.TEXTSPLIT(E1344," "),1), "")</f>
        <v>73239990</v>
      </c>
      <c r="J1344" t="s">
        <v>3041</v>
      </c>
      <c r="K1344" t="str" cm="1">
        <f t="array" ref="K1344">IF(ISERROR(SEARCH("QTY:", G1344)), IF(ISERROR(SEARCH("TOTAL ", G1344)), Raw [1]Data!N1344, TRIM(MID(G1344, SEARCH("TOTAL ", G1344)+6, SEARCH(" ", G1344&amp;" ", SEARCH("TOTAL ", G1344)+6) - SEARCH("TOTAL ", G1344) - 6))), TRIM(MID(G1344, SEARCH("QTY:", G1344)+4, SEARCH(" ", G1344, SEARCH("QTY:", G1344)+4) - SEARCH("QTY:", G1344) - 4)))</f>
        <v>61200</v>
      </c>
      <c r="M1344" t="str">
        <f t="shared" si="183"/>
        <v>61200</v>
      </c>
      <c r="N1344">
        <f t="shared" si="184"/>
        <v>0</v>
      </c>
      <c r="O1344" t="e" cm="1">
        <f t="array" ref="O1344">IF(ISERROR(SEARCH("USD ", G1344)), Raw [1]Data!S1344, TRIM(MID(G1344, SEARCH("USD ", G1344)+4, SEARCH(" ", G1344&amp;" ", SEARCH("USD ", G1344)+4) - SEARCH("USD ", G1344) - 4)))</f>
        <v>#NAME?</v>
      </c>
      <c r="P1344" t="e">
        <f t="shared" si="185"/>
        <v>#NAME?</v>
      </c>
      <c r="Q1344" t="e" cm="1">
        <f t="array" ref="Q1344">Raw [1]Data!P1344</f>
        <v>#NAME?</v>
      </c>
      <c r="R1344" t="e" cm="1">
        <f t="array" ref="R1344">Raw [1]Data!Q1344</f>
        <v>#NAME?</v>
      </c>
      <c r="S1344" t="e" cm="1">
        <f t="array" ref="S1344">Raw [1]Data!T1344</f>
        <v>#NAME?</v>
      </c>
      <c r="T1344" t="e">
        <f t="shared" si="186"/>
        <v>#NAME?</v>
      </c>
      <c r="U1344" t="e">
        <f t="shared" si="187"/>
        <v>#NAME?</v>
      </c>
      <c r="V1344" t="str">
        <f t="shared" si="188"/>
        <v>Other</v>
      </c>
    </row>
    <row r="1345" spans="1:22">
      <c r="A1345" s="5" t="s">
        <v>12</v>
      </c>
      <c r="B1345" s="2" t="s">
        <v>1804</v>
      </c>
      <c r="C1345">
        <f t="shared" si="180"/>
        <v>2020</v>
      </c>
      <c r="D1345" s="2" t="s">
        <v>14</v>
      </c>
      <c r="E1345" s="3" t="s">
        <v>15</v>
      </c>
      <c r="F1345" t="str">
        <f t="shared" si="181"/>
        <v>73</v>
      </c>
      <c r="G1345" s="2" t="s">
        <v>1807</v>
      </c>
      <c r="H1345" t="str">
        <f t="shared" si="182"/>
        <v xml:space="preserve">STEEL </v>
      </c>
      <c r="I1345" t="str" cm="1">
        <f t="array" ref="I1345">IFERROR(INDEX(_xlfn.TEXTSPLIT(E1345," "),1), "")</f>
        <v>73239990</v>
      </c>
      <c r="J1345" t="s">
        <v>3041</v>
      </c>
      <c r="K1345" t="str" cm="1">
        <f t="array" ref="K1345">IF(ISERROR(SEARCH("QTY:", G1345)), IF(ISERROR(SEARCH("TOTAL ", G1345)), Raw [1]Data!N1345, TRIM(MID(G1345, SEARCH("TOTAL ", G1345)+6, SEARCH(" ", G1345&amp;" ", SEARCH("TOTAL ", G1345)+6) - SEARCH("TOTAL ", G1345) - 6))), TRIM(MID(G1345, SEARCH("QTY:", G1345)+4, SEARCH(" ", G1345, SEARCH("QTY:", G1345)+4) - SEARCH("QTY:", G1345) - 4)))</f>
        <v>21024</v>
      </c>
      <c r="M1345" t="str">
        <f t="shared" si="183"/>
        <v>21024</v>
      </c>
      <c r="N1345">
        <f t="shared" si="184"/>
        <v>0</v>
      </c>
      <c r="O1345" t="e" cm="1">
        <f t="array" ref="O1345">IF(ISERROR(SEARCH("USD ", G1345)), Raw [1]Data!S1345, TRIM(MID(G1345, SEARCH("USD ", G1345)+4, SEARCH(" ", G1345&amp;" ", SEARCH("USD ", G1345)+4) - SEARCH("USD ", G1345) - 4)))</f>
        <v>#NAME?</v>
      </c>
      <c r="P1345" t="e">
        <f t="shared" si="185"/>
        <v>#NAME?</v>
      </c>
      <c r="Q1345" t="e" cm="1">
        <f t="array" ref="Q1345">Raw [1]Data!P1345</f>
        <v>#NAME?</v>
      </c>
      <c r="R1345" t="e" cm="1">
        <f t="array" ref="R1345">Raw [1]Data!Q1345</f>
        <v>#NAME?</v>
      </c>
      <c r="S1345" t="e" cm="1">
        <f t="array" ref="S1345">Raw [1]Data!T1345</f>
        <v>#NAME?</v>
      </c>
      <c r="T1345" t="e">
        <f t="shared" si="186"/>
        <v>#NAME?</v>
      </c>
      <c r="U1345" t="e">
        <f t="shared" si="187"/>
        <v>#NAME?</v>
      </c>
      <c r="V1345" t="str">
        <f t="shared" si="188"/>
        <v>Other</v>
      </c>
    </row>
    <row r="1346" spans="1:22">
      <c r="A1346" s="5" t="s">
        <v>12</v>
      </c>
      <c r="B1346" s="2" t="s">
        <v>1804</v>
      </c>
      <c r="C1346">
        <f t="shared" si="180"/>
        <v>2020</v>
      </c>
      <c r="D1346" s="2" t="s">
        <v>14</v>
      </c>
      <c r="E1346" s="3" t="s">
        <v>15</v>
      </c>
      <c r="F1346" t="str">
        <f t="shared" si="181"/>
        <v>73</v>
      </c>
      <c r="G1346" s="2" t="s">
        <v>1808</v>
      </c>
      <c r="H1346" t="str">
        <f t="shared" si="182"/>
        <v xml:space="preserve">STAINLESS </v>
      </c>
      <c r="I1346" t="str" cm="1">
        <f t="array" ref="I1346">IFERROR(INDEX(_xlfn.TEXTSPLIT(E1346," "),1), "")</f>
        <v>73239990</v>
      </c>
      <c r="J1346" t="s">
        <v>3042</v>
      </c>
      <c r="K1346" t="str" cm="1">
        <f t="array" ref="K1346">IF(ISERROR(SEARCH("QTY:", G1346)), IF(ISERROR(SEARCH("TOTAL ", G1346)), Raw [1]Data!N1346, TRIM(MID(G1346, SEARCH("TOTAL ", G1346)+6, SEARCH(" ", G1346&amp;" ", SEARCH("TOTAL ", G1346)+6) - SEARCH("TOTAL ", G1346) - 6))), TRIM(MID(G1346, SEARCH("QTY:", G1346)+4, SEARCH(" ", G1346, SEARCH("QTY:", G1346)+4) - SEARCH("QTY:", G1346) - 4)))</f>
        <v>41400</v>
      </c>
      <c r="M1346" t="str">
        <f t="shared" si="183"/>
        <v>41400</v>
      </c>
      <c r="N1346">
        <f t="shared" si="184"/>
        <v>0</v>
      </c>
      <c r="O1346" t="e" cm="1">
        <f t="array" ref="O1346">IF(ISERROR(SEARCH("USD ", G1346)), Raw [1]Data!S1346, TRIM(MID(G1346, SEARCH("USD ", G1346)+4, SEARCH(" ", G1346&amp;" ", SEARCH("USD ", G1346)+4) - SEARCH("USD ", G1346) - 4)))</f>
        <v>#NAME?</v>
      </c>
      <c r="P1346" t="e">
        <f t="shared" si="185"/>
        <v>#NAME?</v>
      </c>
      <c r="Q1346" t="e" cm="1">
        <f t="array" ref="Q1346">Raw [1]Data!P1346</f>
        <v>#NAME?</v>
      </c>
      <c r="R1346" t="e" cm="1">
        <f t="array" ref="R1346">Raw [1]Data!Q1346</f>
        <v>#NAME?</v>
      </c>
      <c r="S1346" t="e" cm="1">
        <f t="array" ref="S1346">Raw [1]Data!T1346</f>
        <v>#NAME?</v>
      </c>
      <c r="T1346" t="e">
        <f t="shared" si="186"/>
        <v>#NAME?</v>
      </c>
      <c r="U1346" t="e">
        <f t="shared" si="187"/>
        <v>#NAME?</v>
      </c>
      <c r="V1346" t="str">
        <f t="shared" si="188"/>
        <v>Other</v>
      </c>
    </row>
    <row r="1347" spans="1:22">
      <c r="A1347" s="5" t="s">
        <v>12</v>
      </c>
      <c r="B1347" s="2" t="s">
        <v>1804</v>
      </c>
      <c r="C1347">
        <f t="shared" ref="C1347:C1410" si="189">YEAR(B1347)</f>
        <v>2020</v>
      </c>
      <c r="D1347" s="2" t="s">
        <v>14</v>
      </c>
      <c r="E1347" s="3" t="s">
        <v>15</v>
      </c>
      <c r="F1347" t="str">
        <f t="shared" ref="F1347:F1410" si="190">LEFT(E1347,2)</f>
        <v>73</v>
      </c>
      <c r="G1347" s="2" t="s">
        <v>1809</v>
      </c>
      <c r="H1347" t="str">
        <f t="shared" ref="H1347:H1410" si="191">IFERROR(LEFT(G1347, FIND(" ",G1347)), "")</f>
        <v xml:space="preserve">STEEL </v>
      </c>
      <c r="I1347" t="str" cm="1">
        <f t="array" ref="I1347">IFERROR(INDEX(_xlfn.TEXTSPLIT(E1347," "),1), "")</f>
        <v>73239990</v>
      </c>
      <c r="J1347" t="s">
        <v>3041</v>
      </c>
      <c r="K1347" t="str" cm="1">
        <f t="array" ref="K1347">IF(ISERROR(SEARCH("QTY:", G1347)), IF(ISERROR(SEARCH("TOTAL ", G1347)), Raw [1]Data!N1347, TRIM(MID(G1347, SEARCH("TOTAL ", G1347)+6, SEARCH(" ", G1347&amp;" ", SEARCH("TOTAL ", G1347)+6) - SEARCH("TOTAL ", G1347) - 6))), TRIM(MID(G1347, SEARCH("QTY:", G1347)+4, SEARCH(" ", G1347, SEARCH("QTY:", G1347)+4) - SEARCH("QTY:", G1347) - 4)))</f>
        <v>36000</v>
      </c>
      <c r="M1347" t="str">
        <f t="shared" ref="M1347:M1410" si="192">K1347</f>
        <v>36000</v>
      </c>
      <c r="N1347">
        <f t="shared" ref="N1347:N1410" si="193">L1347</f>
        <v>0</v>
      </c>
      <c r="O1347" t="e" cm="1">
        <f t="array" ref="O1347">IF(ISERROR(SEARCH("USD ", G1347)), Raw [1]Data!S1347, TRIM(MID(G1347, SEARCH("USD ", G1347)+4, SEARCH(" ", G1347&amp;" ", SEARCH("USD ", G1347)+4) - SEARCH("USD ", G1347) - 4)))</f>
        <v>#NAME?</v>
      </c>
      <c r="P1347" t="e">
        <f t="shared" ref="P1347:P1410" si="194">O1347*M1347</f>
        <v>#NAME?</v>
      </c>
      <c r="Q1347" t="e" cm="1">
        <f t="array" ref="Q1347">Raw [1]Data!P1347</f>
        <v>#NAME?</v>
      </c>
      <c r="R1347" t="e" cm="1">
        <f t="array" ref="R1347">Raw [1]Data!Q1347</f>
        <v>#NAME?</v>
      </c>
      <c r="S1347" t="e" cm="1">
        <f t="array" ref="S1347">Raw [1]Data!T1347</f>
        <v>#NAME?</v>
      </c>
      <c r="T1347" t="e">
        <f t="shared" ref="T1347:T1410" si="195">S1347/M1347</f>
        <v>#NAME?</v>
      </c>
      <c r="U1347" t="e">
        <f t="shared" ref="U1347:U1410" si="196">IF(R1347&lt;&gt;0, (S1347/R1347)*100, 0)</f>
        <v>#NAME?</v>
      </c>
      <c r="V1347" t="str">
        <f t="shared" ref="V1347:V1410" si="197">IF(OR(E1347=73239990,E1347=73231000,E1347=73239390),"Steel","Other")</f>
        <v>Other</v>
      </c>
    </row>
    <row r="1348" spans="1:22">
      <c r="A1348" s="5" t="s">
        <v>12</v>
      </c>
      <c r="B1348" s="2" t="s">
        <v>1804</v>
      </c>
      <c r="C1348">
        <f t="shared" si="189"/>
        <v>2020</v>
      </c>
      <c r="D1348" s="2" t="s">
        <v>14</v>
      </c>
      <c r="E1348" s="3" t="s">
        <v>18</v>
      </c>
      <c r="F1348" t="str">
        <f t="shared" si="190"/>
        <v>73</v>
      </c>
      <c r="G1348" s="2" t="s">
        <v>1810</v>
      </c>
      <c r="H1348" t="str">
        <f t="shared" si="191"/>
        <v xml:space="preserve">STEEL </v>
      </c>
      <c r="I1348" t="str" cm="1">
        <f t="array" ref="I1348">IFERROR(INDEX(_xlfn.TEXTSPLIT(E1348," "),1), "")</f>
        <v>73231000</v>
      </c>
      <c r="J1348" t="s">
        <v>2854</v>
      </c>
      <c r="K1348" t="e" cm="1">
        <f t="array" ref="K1348">IF(ISERROR(SEARCH("QTY:", G1348)), IF(ISERROR(SEARCH("TOTAL ", G1348)), Raw [1]Data!N1348, TRIM(MID(G1348, SEARCH("TOTAL ", G1348)+6, SEARCH(" ", G1348&amp;" ", SEARCH("TOTAL ", G1348)+6) - SEARCH("TOTAL ", G1348) - 6))), TRIM(MID(G1348, SEARCH("QTY:", G1348)+4, SEARCH(" ", G1348, SEARCH("QTY:", G1348)+4) - SEARCH("QTY:", G1348) - 4)))</f>
        <v>#NAME?</v>
      </c>
      <c r="M1348" t="e">
        <f t="shared" si="192"/>
        <v>#NAME?</v>
      </c>
      <c r="N1348">
        <f t="shared" si="193"/>
        <v>0</v>
      </c>
      <c r="O1348" t="str" cm="1">
        <f t="array" ref="O1348">IF(ISERROR(SEARCH("USD ", G1348)), Raw [1]Data!S1348, TRIM(MID(G1348, SEARCH("USD ", G1348)+4, SEARCH(" ", G1348&amp;" ", SEARCH("USD ", G1348)+4) - SEARCH("USD ", G1348) - 4)))</f>
        <v>0.265</v>
      </c>
      <c r="P1348" t="e">
        <f t="shared" si="194"/>
        <v>#NAME?</v>
      </c>
      <c r="Q1348" t="e" cm="1">
        <f t="array" ref="Q1348">Raw [1]Data!P1348</f>
        <v>#NAME?</v>
      </c>
      <c r="R1348" t="e" cm="1">
        <f t="array" ref="R1348">Raw [1]Data!Q1348</f>
        <v>#NAME?</v>
      </c>
      <c r="S1348" t="e" cm="1">
        <f t="array" ref="S1348">Raw [1]Data!T1348</f>
        <v>#NAME?</v>
      </c>
      <c r="T1348" t="e">
        <f t="shared" si="195"/>
        <v>#NAME?</v>
      </c>
      <c r="U1348" t="e">
        <f t="shared" si="196"/>
        <v>#NAME?</v>
      </c>
      <c r="V1348" t="str">
        <f t="shared" si="197"/>
        <v>Other</v>
      </c>
    </row>
    <row r="1349" spans="1:22">
      <c r="A1349" s="5" t="s">
        <v>12</v>
      </c>
      <c r="B1349" s="2" t="s">
        <v>1804</v>
      </c>
      <c r="C1349">
        <f t="shared" si="189"/>
        <v>2020</v>
      </c>
      <c r="D1349" s="2" t="s">
        <v>14</v>
      </c>
      <c r="E1349" s="3" t="s">
        <v>15</v>
      </c>
      <c r="F1349" t="str">
        <f t="shared" si="190"/>
        <v>73</v>
      </c>
      <c r="G1349" s="2" t="s">
        <v>1811</v>
      </c>
      <c r="H1349" t="str">
        <f t="shared" si="191"/>
        <v xml:space="preserve">STEEL </v>
      </c>
      <c r="I1349" t="str" cm="1">
        <f t="array" ref="I1349">IFERROR(INDEX(_xlfn.TEXTSPLIT(E1349," "),1), "")</f>
        <v>73239990</v>
      </c>
      <c r="J1349" t="s">
        <v>2835</v>
      </c>
      <c r="K1349" t="str" cm="1">
        <f t="array" ref="K1349">IF(ISERROR(SEARCH("QTY:", G1349)), IF(ISERROR(SEARCH("TOTAL ", G1349)), Raw [1]Data!N1349, TRIM(MID(G1349, SEARCH("TOTAL ", G1349)+6, SEARCH(" ", G1349&amp;" ", SEARCH("TOTAL ", G1349)+6) - SEARCH("TOTAL ", G1349) - 6))), TRIM(MID(G1349, SEARCH("QTY:", G1349)+4, SEARCH(" ", G1349, SEARCH("QTY:", G1349)+4) - SEARCH("QTY:", G1349) - 4)))</f>
        <v>20000</v>
      </c>
      <c r="M1349" t="str">
        <f t="shared" si="192"/>
        <v>20000</v>
      </c>
      <c r="N1349">
        <f t="shared" si="193"/>
        <v>0</v>
      </c>
      <c r="O1349" t="e" cm="1">
        <f t="array" ref="O1349">IF(ISERROR(SEARCH("USD ", G1349)), Raw [1]Data!S1349, TRIM(MID(G1349, SEARCH("USD ", G1349)+4, SEARCH(" ", G1349&amp;" ", SEARCH("USD ", G1349)+4) - SEARCH("USD ", G1349) - 4)))</f>
        <v>#NAME?</v>
      </c>
      <c r="P1349" t="e">
        <f t="shared" si="194"/>
        <v>#NAME?</v>
      </c>
      <c r="Q1349" t="e" cm="1">
        <f t="array" ref="Q1349">Raw [1]Data!P1349</f>
        <v>#NAME?</v>
      </c>
      <c r="R1349" t="e" cm="1">
        <f t="array" ref="R1349">Raw [1]Data!Q1349</f>
        <v>#NAME?</v>
      </c>
      <c r="S1349" t="e" cm="1">
        <f t="array" ref="S1349">Raw [1]Data!T1349</f>
        <v>#NAME?</v>
      </c>
      <c r="T1349" t="e">
        <f t="shared" si="195"/>
        <v>#NAME?</v>
      </c>
      <c r="U1349" t="e">
        <f t="shared" si="196"/>
        <v>#NAME?</v>
      </c>
      <c r="V1349" t="str">
        <f t="shared" si="197"/>
        <v>Other</v>
      </c>
    </row>
    <row r="1350" spans="1:22">
      <c r="A1350" s="5" t="s">
        <v>12</v>
      </c>
      <c r="B1350" s="2" t="s">
        <v>1804</v>
      </c>
      <c r="C1350">
        <f t="shared" si="189"/>
        <v>2020</v>
      </c>
      <c r="D1350" s="2" t="s">
        <v>14</v>
      </c>
      <c r="E1350" s="3" t="s">
        <v>15</v>
      </c>
      <c r="F1350" t="str">
        <f t="shared" si="190"/>
        <v>73</v>
      </c>
      <c r="G1350" s="2" t="s">
        <v>1812</v>
      </c>
      <c r="H1350" t="str">
        <f t="shared" si="191"/>
        <v xml:space="preserve">STAINLESS </v>
      </c>
      <c r="I1350" t="str" cm="1">
        <f t="array" ref="I1350">IFERROR(INDEX(_xlfn.TEXTSPLIT(E1350," "),1), "")</f>
        <v>73239990</v>
      </c>
      <c r="J1350" t="s">
        <v>3041</v>
      </c>
      <c r="K1350" t="str" cm="1">
        <f t="array" ref="K1350">IF(ISERROR(SEARCH("QTY:", G1350)), IF(ISERROR(SEARCH("TOTAL ", G1350)), Raw [1]Data!N1350, TRIM(MID(G1350, SEARCH("TOTAL ", G1350)+6, SEARCH(" ", G1350&amp;" ", SEARCH("TOTAL ", G1350)+6) - SEARCH("TOTAL ", G1350) - 6))), TRIM(MID(G1350, SEARCH("QTY:", G1350)+4, SEARCH(" ", G1350, SEARCH("QTY:", G1350)+4) - SEARCH("QTY:", G1350) - 4)))</f>
        <v>7200</v>
      </c>
      <c r="M1350" t="str">
        <f t="shared" si="192"/>
        <v>7200</v>
      </c>
      <c r="N1350">
        <f t="shared" si="193"/>
        <v>0</v>
      </c>
      <c r="O1350" t="e" cm="1">
        <f t="array" ref="O1350">IF(ISERROR(SEARCH("USD ", G1350)), Raw [1]Data!S1350, TRIM(MID(G1350, SEARCH("USD ", G1350)+4, SEARCH(" ", G1350&amp;" ", SEARCH("USD ", G1350)+4) - SEARCH("USD ", G1350) - 4)))</f>
        <v>#NAME?</v>
      </c>
      <c r="P1350" t="e">
        <f t="shared" si="194"/>
        <v>#NAME?</v>
      </c>
      <c r="Q1350" t="e" cm="1">
        <f t="array" ref="Q1350">Raw [1]Data!P1350</f>
        <v>#NAME?</v>
      </c>
      <c r="R1350" t="e" cm="1">
        <f t="array" ref="R1350">Raw [1]Data!Q1350</f>
        <v>#NAME?</v>
      </c>
      <c r="S1350" t="e" cm="1">
        <f t="array" ref="S1350">Raw [1]Data!T1350</f>
        <v>#NAME?</v>
      </c>
      <c r="T1350" t="e">
        <f t="shared" si="195"/>
        <v>#NAME?</v>
      </c>
      <c r="U1350" t="e">
        <f t="shared" si="196"/>
        <v>#NAME?</v>
      </c>
      <c r="V1350" t="str">
        <f t="shared" si="197"/>
        <v>Other</v>
      </c>
    </row>
    <row r="1351" spans="1:22">
      <c r="A1351" s="5" t="s">
        <v>12</v>
      </c>
      <c r="B1351" s="2" t="s">
        <v>1804</v>
      </c>
      <c r="C1351">
        <f t="shared" si="189"/>
        <v>2020</v>
      </c>
      <c r="D1351" s="2" t="s">
        <v>14</v>
      </c>
      <c r="E1351" s="3" t="s">
        <v>15</v>
      </c>
      <c r="F1351" t="str">
        <f t="shared" si="190"/>
        <v>73</v>
      </c>
      <c r="G1351" s="2" t="s">
        <v>1813</v>
      </c>
      <c r="H1351" t="str">
        <f t="shared" si="191"/>
        <v xml:space="preserve">STAINLESS </v>
      </c>
      <c r="I1351" t="str" cm="1">
        <f t="array" ref="I1351">IFERROR(INDEX(_xlfn.TEXTSPLIT(E1351," "),1), "")</f>
        <v>73239990</v>
      </c>
      <c r="J1351" t="s">
        <v>3042</v>
      </c>
      <c r="K1351" t="str" cm="1">
        <f t="array" ref="K1351">IF(ISERROR(SEARCH("QTY:", G1351)), IF(ISERROR(SEARCH("TOTAL ", G1351)), Raw [1]Data!N1351, TRIM(MID(G1351, SEARCH("TOTAL ", G1351)+6, SEARCH(" ", G1351&amp;" ", SEARCH("TOTAL ", G1351)+6) - SEARCH("TOTAL ", G1351) - 6))), TRIM(MID(G1351, SEARCH("QTY:", G1351)+4, SEARCH(" ", G1351, SEARCH("QTY:", G1351)+4) - SEARCH("QTY:", G1351) - 4)))</f>
        <v>25560</v>
      </c>
      <c r="M1351" t="str">
        <f t="shared" si="192"/>
        <v>25560</v>
      </c>
      <c r="N1351">
        <f t="shared" si="193"/>
        <v>0</v>
      </c>
      <c r="O1351" t="e" cm="1">
        <f t="array" ref="O1351">IF(ISERROR(SEARCH("USD ", G1351)), Raw [1]Data!S1351, TRIM(MID(G1351, SEARCH("USD ", G1351)+4, SEARCH(" ", G1351&amp;" ", SEARCH("USD ", G1351)+4) - SEARCH("USD ", G1351) - 4)))</f>
        <v>#NAME?</v>
      </c>
      <c r="P1351" t="e">
        <f t="shared" si="194"/>
        <v>#NAME?</v>
      </c>
      <c r="Q1351" t="e" cm="1">
        <f t="array" ref="Q1351">Raw [1]Data!P1351</f>
        <v>#NAME?</v>
      </c>
      <c r="R1351" t="e" cm="1">
        <f t="array" ref="R1351">Raw [1]Data!Q1351</f>
        <v>#NAME?</v>
      </c>
      <c r="S1351" t="e" cm="1">
        <f t="array" ref="S1351">Raw [1]Data!T1351</f>
        <v>#NAME?</v>
      </c>
      <c r="T1351" t="e">
        <f t="shared" si="195"/>
        <v>#NAME?</v>
      </c>
      <c r="U1351" t="e">
        <f t="shared" si="196"/>
        <v>#NAME?</v>
      </c>
      <c r="V1351" t="str">
        <f t="shared" si="197"/>
        <v>Other</v>
      </c>
    </row>
    <row r="1352" spans="1:22">
      <c r="A1352" s="5" t="s">
        <v>12</v>
      </c>
      <c r="B1352" s="2" t="s">
        <v>1814</v>
      </c>
      <c r="C1352">
        <f t="shared" si="189"/>
        <v>2020</v>
      </c>
      <c r="D1352" s="2" t="s">
        <v>14</v>
      </c>
      <c r="E1352" s="3" t="s">
        <v>15</v>
      </c>
      <c r="F1352" t="str">
        <f t="shared" si="190"/>
        <v>73</v>
      </c>
      <c r="G1352" s="2" t="s">
        <v>1815</v>
      </c>
      <c r="H1352" t="str">
        <f t="shared" si="191"/>
        <v xml:space="preserve">RYX-02-021A </v>
      </c>
      <c r="I1352" t="str" cm="1">
        <f t="array" ref="I1352">IFERROR(INDEX(_xlfn.TEXTSPLIT(E1352," "),1), "")</f>
        <v>73239990</v>
      </c>
      <c r="J1352" t="s">
        <v>2835</v>
      </c>
      <c r="K1352" t="e" cm="1">
        <f t="array" ref="K1352">IF(ISERROR(SEARCH("QTY:", G1352)), IF(ISERROR(SEARCH("TOTAL ", G1352)), Raw [1]Data!N1352, TRIM(MID(G1352, SEARCH("TOTAL ", G1352)+6, SEARCH(" ", G1352&amp;" ", SEARCH("TOTAL ", G1352)+6) - SEARCH("TOTAL ", G1352) - 6))), TRIM(MID(G1352, SEARCH("QTY:", G1352)+4, SEARCH(" ", G1352, SEARCH("QTY:", G1352)+4) - SEARCH("QTY:", G1352) - 4)))</f>
        <v>#NAME?</v>
      </c>
      <c r="M1352" t="e">
        <f t="shared" si="192"/>
        <v>#NAME?</v>
      </c>
      <c r="N1352">
        <f t="shared" si="193"/>
        <v>0</v>
      </c>
      <c r="O1352" t="e" cm="1">
        <f t="array" ref="O1352">IF(ISERROR(SEARCH("USD ", G1352)), Raw [1]Data!S1352, TRIM(MID(G1352, SEARCH("USD ", G1352)+4, SEARCH(" ", G1352&amp;" ", SEARCH("USD ", G1352)+4) - SEARCH("USD ", G1352) - 4)))</f>
        <v>#NAME?</v>
      </c>
      <c r="P1352" t="e">
        <f t="shared" si="194"/>
        <v>#NAME?</v>
      </c>
      <c r="Q1352" t="e" cm="1">
        <f t="array" ref="Q1352">Raw [1]Data!P1352</f>
        <v>#NAME?</v>
      </c>
      <c r="R1352" t="e" cm="1">
        <f t="array" ref="R1352">Raw [1]Data!Q1352</f>
        <v>#NAME?</v>
      </c>
      <c r="S1352" t="e" cm="1">
        <f t="array" ref="S1352">Raw [1]Data!T1352</f>
        <v>#NAME?</v>
      </c>
      <c r="T1352" t="e">
        <f t="shared" si="195"/>
        <v>#NAME?</v>
      </c>
      <c r="U1352" t="e">
        <f t="shared" si="196"/>
        <v>#NAME?</v>
      </c>
      <c r="V1352" t="str">
        <f t="shared" si="197"/>
        <v>Other</v>
      </c>
    </row>
    <row r="1353" spans="1:22">
      <c r="A1353" s="5" t="s">
        <v>12</v>
      </c>
      <c r="B1353" s="2" t="s">
        <v>1814</v>
      </c>
      <c r="C1353">
        <f t="shared" si="189"/>
        <v>2020</v>
      </c>
      <c r="D1353" s="2" t="s">
        <v>14</v>
      </c>
      <c r="E1353" s="3" t="s">
        <v>15</v>
      </c>
      <c r="F1353" t="str">
        <f t="shared" si="190"/>
        <v>73</v>
      </c>
      <c r="G1353" s="2" t="s">
        <v>1725</v>
      </c>
      <c r="H1353" t="str">
        <f t="shared" si="191"/>
        <v xml:space="preserve">RYX-02-020 </v>
      </c>
      <c r="I1353" t="str" cm="1">
        <f t="array" ref="I1353">IFERROR(INDEX(_xlfn.TEXTSPLIT(E1353," "),1), "")</f>
        <v>73239990</v>
      </c>
      <c r="J1353" t="s">
        <v>2835</v>
      </c>
      <c r="K1353" t="e" cm="1">
        <f t="array" ref="K1353">IF(ISERROR(SEARCH("QTY:", G1353)), IF(ISERROR(SEARCH("TOTAL ", G1353)), Raw [1]Data!N1353, TRIM(MID(G1353, SEARCH("TOTAL ", G1353)+6, SEARCH(" ", G1353&amp;" ", SEARCH("TOTAL ", G1353)+6) - SEARCH("TOTAL ", G1353) - 6))), TRIM(MID(G1353, SEARCH("QTY:", G1353)+4, SEARCH(" ", G1353, SEARCH("QTY:", G1353)+4) - SEARCH("QTY:", G1353) - 4)))</f>
        <v>#NAME?</v>
      </c>
      <c r="M1353" t="e">
        <f t="shared" si="192"/>
        <v>#NAME?</v>
      </c>
      <c r="N1353">
        <f t="shared" si="193"/>
        <v>0</v>
      </c>
      <c r="O1353" t="e" cm="1">
        <f t="array" ref="O1353">IF(ISERROR(SEARCH("USD ", G1353)), Raw [1]Data!S1353, TRIM(MID(G1353, SEARCH("USD ", G1353)+4, SEARCH(" ", G1353&amp;" ", SEARCH("USD ", G1353)+4) - SEARCH("USD ", G1353) - 4)))</f>
        <v>#NAME?</v>
      </c>
      <c r="P1353" t="e">
        <f t="shared" si="194"/>
        <v>#NAME?</v>
      </c>
      <c r="Q1353" t="e" cm="1">
        <f t="array" ref="Q1353">Raw [1]Data!P1353</f>
        <v>#NAME?</v>
      </c>
      <c r="R1353" t="e" cm="1">
        <f t="array" ref="R1353">Raw [1]Data!Q1353</f>
        <v>#NAME?</v>
      </c>
      <c r="S1353" t="e" cm="1">
        <f t="array" ref="S1353">Raw [1]Data!T1353</f>
        <v>#NAME?</v>
      </c>
      <c r="T1353" t="e">
        <f t="shared" si="195"/>
        <v>#NAME?</v>
      </c>
      <c r="U1353" t="e">
        <f t="shared" si="196"/>
        <v>#NAME?</v>
      </c>
      <c r="V1353" t="str">
        <f t="shared" si="197"/>
        <v>Other</v>
      </c>
    </row>
    <row r="1354" spans="1:22">
      <c r="A1354" s="5" t="s">
        <v>12</v>
      </c>
      <c r="B1354" s="2" t="s">
        <v>1816</v>
      </c>
      <c r="C1354">
        <f t="shared" si="189"/>
        <v>2020</v>
      </c>
      <c r="D1354" s="2" t="s">
        <v>14</v>
      </c>
      <c r="E1354" s="3" t="s">
        <v>15</v>
      </c>
      <c r="F1354" t="str">
        <f t="shared" si="190"/>
        <v>73</v>
      </c>
      <c r="G1354" s="2" t="s">
        <v>1817</v>
      </c>
      <c r="H1354" t="str">
        <f t="shared" si="191"/>
        <v xml:space="preserve">KWP-1000B </v>
      </c>
      <c r="I1354" t="str" cm="1">
        <f t="array" ref="I1354">IFERROR(INDEX(_xlfn.TEXTSPLIT(E1354," "),1), "")</f>
        <v>73239990</v>
      </c>
      <c r="J1354" t="s">
        <v>2998</v>
      </c>
      <c r="K1354" t="str" cm="1">
        <f t="array" ref="K1354">IF(ISERROR(SEARCH("QTY:", G1354)), IF(ISERROR(SEARCH("TOTAL ", G1354)), Raw [1]Data!N1354, TRIM(MID(G1354, SEARCH("TOTAL ", G1354)+6, SEARCH(" ", G1354&amp;" ", SEARCH("TOTAL ", G1354)+6) - SEARCH("TOTAL ", G1354) - 6))), TRIM(MID(G1354, SEARCH("QTY:", G1354)+4, SEARCH(" ", G1354, SEARCH("QTY:", G1354)+4) - SEARCH("QTY:", G1354) - 4)))</f>
        <v>27000</v>
      </c>
      <c r="M1354" t="str">
        <f t="shared" si="192"/>
        <v>27000</v>
      </c>
      <c r="N1354">
        <f t="shared" si="193"/>
        <v>0</v>
      </c>
      <c r="O1354" t="str" cm="1">
        <f t="array" ref="O1354">IF(ISERROR(SEARCH("USD ", G1354)), Raw [1]Data!S1354, TRIM(MID(G1354, SEARCH("USD ", G1354)+4, SEARCH(" ", G1354&amp;" ", SEARCH("USD ", G1354)+4) - SEARCH("USD ", G1354) - 4)))</f>
        <v>1.45</v>
      </c>
      <c r="P1354">
        <f t="shared" si="194"/>
        <v>39150</v>
      </c>
      <c r="Q1354" t="e" cm="1">
        <f t="array" ref="Q1354">Raw [1]Data!P1354</f>
        <v>#NAME?</v>
      </c>
      <c r="R1354" t="e" cm="1">
        <f t="array" ref="R1354">Raw [1]Data!Q1354</f>
        <v>#NAME?</v>
      </c>
      <c r="S1354" t="e" cm="1">
        <f t="array" ref="S1354">Raw [1]Data!T1354</f>
        <v>#NAME?</v>
      </c>
      <c r="T1354" t="e">
        <f t="shared" si="195"/>
        <v>#NAME?</v>
      </c>
      <c r="U1354" t="e">
        <f t="shared" si="196"/>
        <v>#NAME?</v>
      </c>
      <c r="V1354" t="str">
        <f t="shared" si="197"/>
        <v>Other</v>
      </c>
    </row>
    <row r="1355" spans="1:22">
      <c r="A1355" s="5" t="s">
        <v>12</v>
      </c>
      <c r="B1355" s="2" t="s">
        <v>1816</v>
      </c>
      <c r="C1355">
        <f t="shared" si="189"/>
        <v>2020</v>
      </c>
      <c r="D1355" s="2" t="s">
        <v>14</v>
      </c>
      <c r="E1355" s="3" t="s">
        <v>15</v>
      </c>
      <c r="F1355" t="str">
        <f t="shared" si="190"/>
        <v>73</v>
      </c>
      <c r="G1355" s="2" t="s">
        <v>1818</v>
      </c>
      <c r="H1355" t="str">
        <f t="shared" si="191"/>
        <v xml:space="preserve">KWP-600P </v>
      </c>
      <c r="I1355" t="str" cm="1">
        <f t="array" ref="I1355">IFERROR(INDEX(_xlfn.TEXTSPLIT(E1355," "),1), "")</f>
        <v>73239990</v>
      </c>
      <c r="J1355" t="s">
        <v>3046</v>
      </c>
      <c r="K1355" t="str" cm="1">
        <f t="array" ref="K1355">IF(ISERROR(SEARCH("QTY:", G1355)), IF(ISERROR(SEARCH("TOTAL ", G1355)), Raw [1]Data!N1355, TRIM(MID(G1355, SEARCH("TOTAL ", G1355)+6, SEARCH(" ", G1355&amp;" ", SEARCH("TOTAL ", G1355)+6) - SEARCH("TOTAL ", G1355) - 6))), TRIM(MID(G1355, SEARCH("QTY:", G1355)+4, SEARCH(" ", G1355, SEARCH("QTY:", G1355)+4) - SEARCH("QTY:", G1355) - 4)))</f>
        <v>38760</v>
      </c>
      <c r="M1355" t="str">
        <f t="shared" si="192"/>
        <v>38760</v>
      </c>
      <c r="N1355">
        <f t="shared" si="193"/>
        <v>0</v>
      </c>
      <c r="O1355" t="str" cm="1">
        <f t="array" ref="O1355">IF(ISERROR(SEARCH("USD ", G1355)), Raw [1]Data!S1355, TRIM(MID(G1355, SEARCH("USD ", G1355)+4, SEARCH(" ", G1355&amp;" ", SEARCH("USD ", G1355)+4) - SEARCH("USD ", G1355) - 4)))</f>
        <v>1.20</v>
      </c>
      <c r="P1355">
        <f t="shared" si="194"/>
        <v>46512</v>
      </c>
      <c r="Q1355" t="e" cm="1">
        <f t="array" ref="Q1355">Raw [1]Data!P1355</f>
        <v>#NAME?</v>
      </c>
      <c r="R1355" t="e" cm="1">
        <f t="array" ref="R1355">Raw [1]Data!Q1355</f>
        <v>#NAME?</v>
      </c>
      <c r="S1355" t="e" cm="1">
        <f t="array" ref="S1355">Raw [1]Data!T1355</f>
        <v>#NAME?</v>
      </c>
      <c r="T1355" t="e">
        <f t="shared" si="195"/>
        <v>#NAME?</v>
      </c>
      <c r="U1355" t="e">
        <f t="shared" si="196"/>
        <v>#NAME?</v>
      </c>
      <c r="V1355" t="str">
        <f t="shared" si="197"/>
        <v>Other</v>
      </c>
    </row>
    <row r="1356" spans="1:22">
      <c r="A1356" s="5" t="s">
        <v>12</v>
      </c>
      <c r="B1356" s="2" t="s">
        <v>1819</v>
      </c>
      <c r="C1356">
        <f t="shared" si="189"/>
        <v>2020</v>
      </c>
      <c r="D1356" s="2" t="s">
        <v>14</v>
      </c>
      <c r="E1356" s="3" t="s">
        <v>15</v>
      </c>
      <c r="F1356" t="str">
        <f t="shared" si="190"/>
        <v>73</v>
      </c>
      <c r="G1356" s="2" t="s">
        <v>1820</v>
      </c>
      <c r="H1356" t="str">
        <f t="shared" si="191"/>
        <v xml:space="preserve">STEEL </v>
      </c>
      <c r="I1356" t="str" cm="1">
        <f t="array" ref="I1356">IFERROR(INDEX(_xlfn.TEXTSPLIT(E1356," "),1), "")</f>
        <v>73239990</v>
      </c>
      <c r="J1356" t="s">
        <v>2781</v>
      </c>
      <c r="K1356" t="e" cm="1">
        <f t="array" ref="K1356">IF(ISERROR(SEARCH("QTY:", G1356)), IF(ISERROR(SEARCH("TOTAL ", G1356)), Raw [1]Data!N1356, TRIM(MID(G1356, SEARCH("TOTAL ", G1356)+6, SEARCH(" ", G1356&amp;" ", SEARCH("TOTAL ", G1356)+6) - SEARCH("TOTAL ", G1356) - 6))), TRIM(MID(G1356, SEARCH("QTY:", G1356)+4, SEARCH(" ", G1356, SEARCH("QTY:", G1356)+4) - SEARCH("QTY:", G1356) - 4)))</f>
        <v>#NAME?</v>
      </c>
      <c r="M1356" t="e">
        <f t="shared" si="192"/>
        <v>#NAME?</v>
      </c>
      <c r="N1356">
        <f t="shared" si="193"/>
        <v>0</v>
      </c>
      <c r="O1356" t="e" cm="1">
        <f t="array" ref="O1356">IF(ISERROR(SEARCH("USD ", G1356)), Raw [1]Data!S1356, TRIM(MID(G1356, SEARCH("USD ", G1356)+4, SEARCH(" ", G1356&amp;" ", SEARCH("USD ", G1356)+4) - SEARCH("USD ", G1356) - 4)))</f>
        <v>#NAME?</v>
      </c>
      <c r="P1356" t="e">
        <f t="shared" si="194"/>
        <v>#NAME?</v>
      </c>
      <c r="Q1356" t="e" cm="1">
        <f t="array" ref="Q1356">Raw [1]Data!P1356</f>
        <v>#NAME?</v>
      </c>
      <c r="R1356" t="e" cm="1">
        <f t="array" ref="R1356">Raw [1]Data!Q1356</f>
        <v>#NAME?</v>
      </c>
      <c r="S1356" t="e" cm="1">
        <f t="array" ref="S1356">Raw [1]Data!T1356</f>
        <v>#NAME?</v>
      </c>
      <c r="T1356" t="e">
        <f t="shared" si="195"/>
        <v>#NAME?</v>
      </c>
      <c r="U1356" t="e">
        <f t="shared" si="196"/>
        <v>#NAME?</v>
      </c>
      <c r="V1356" t="str">
        <f t="shared" si="197"/>
        <v>Other</v>
      </c>
    </row>
    <row r="1357" spans="1:22">
      <c r="A1357" s="5" t="s">
        <v>12</v>
      </c>
      <c r="B1357" s="2" t="s">
        <v>1819</v>
      </c>
      <c r="C1357">
        <f t="shared" si="189"/>
        <v>2020</v>
      </c>
      <c r="D1357" s="2" t="s">
        <v>14</v>
      </c>
      <c r="E1357" s="3" t="s">
        <v>15</v>
      </c>
      <c r="F1357" t="str">
        <f t="shared" si="190"/>
        <v>73</v>
      </c>
      <c r="G1357" s="2" t="s">
        <v>1821</v>
      </c>
      <c r="H1357" t="str">
        <f t="shared" si="191"/>
        <v xml:space="preserve">STAINLESS </v>
      </c>
      <c r="I1357" t="str" cm="1">
        <f t="array" ref="I1357">IFERROR(INDEX(_xlfn.TEXTSPLIT(E1357," "),1), "")</f>
        <v>73239990</v>
      </c>
      <c r="J1357" t="s">
        <v>3041</v>
      </c>
      <c r="K1357" t="str" cm="1">
        <f t="array" ref="K1357">IF(ISERROR(SEARCH("QTY:", G1357)), IF(ISERROR(SEARCH("TOTAL ", G1357)), Raw [1]Data!N1357, TRIM(MID(G1357, SEARCH("TOTAL ", G1357)+6, SEARCH(" ", G1357&amp;" ", SEARCH("TOTAL ", G1357)+6) - SEARCH("TOTAL ", G1357) - 6))), TRIM(MID(G1357, SEARCH("QTY:", G1357)+4, SEARCH(" ", G1357, SEARCH("QTY:", G1357)+4) - SEARCH("QTY:", G1357) - 4)))</f>
        <v>2520</v>
      </c>
      <c r="M1357" t="str">
        <f t="shared" si="192"/>
        <v>2520</v>
      </c>
      <c r="N1357">
        <f t="shared" si="193"/>
        <v>0</v>
      </c>
      <c r="O1357" t="e" cm="1">
        <f t="array" ref="O1357">IF(ISERROR(SEARCH("USD ", G1357)), Raw [1]Data!S1357, TRIM(MID(G1357, SEARCH("USD ", G1357)+4, SEARCH(" ", G1357&amp;" ", SEARCH("USD ", G1357)+4) - SEARCH("USD ", G1357) - 4)))</f>
        <v>#NAME?</v>
      </c>
      <c r="P1357" t="e">
        <f t="shared" si="194"/>
        <v>#NAME?</v>
      </c>
      <c r="Q1357" t="e" cm="1">
        <f t="array" ref="Q1357">Raw [1]Data!P1357</f>
        <v>#NAME?</v>
      </c>
      <c r="R1357" t="e" cm="1">
        <f t="array" ref="R1357">Raw [1]Data!Q1357</f>
        <v>#NAME?</v>
      </c>
      <c r="S1357" t="e" cm="1">
        <f t="array" ref="S1357">Raw [1]Data!T1357</f>
        <v>#NAME?</v>
      </c>
      <c r="T1357" t="e">
        <f t="shared" si="195"/>
        <v>#NAME?</v>
      </c>
      <c r="U1357" t="e">
        <f t="shared" si="196"/>
        <v>#NAME?</v>
      </c>
      <c r="V1357" t="str">
        <f t="shared" si="197"/>
        <v>Other</v>
      </c>
    </row>
    <row r="1358" spans="1:22">
      <c r="A1358" s="5" t="s">
        <v>12</v>
      </c>
      <c r="B1358" s="2" t="s">
        <v>1819</v>
      </c>
      <c r="C1358">
        <f t="shared" si="189"/>
        <v>2020</v>
      </c>
      <c r="D1358" s="2" t="s">
        <v>14</v>
      </c>
      <c r="E1358" s="3" t="s">
        <v>15</v>
      </c>
      <c r="F1358" t="str">
        <f t="shared" si="190"/>
        <v>73</v>
      </c>
      <c r="G1358" s="2" t="s">
        <v>1822</v>
      </c>
      <c r="H1358" t="str">
        <f t="shared" si="191"/>
        <v xml:space="preserve">STAINLESS </v>
      </c>
      <c r="I1358" t="str" cm="1">
        <f t="array" ref="I1358">IFERROR(INDEX(_xlfn.TEXTSPLIT(E1358," "),1), "")</f>
        <v>73239990</v>
      </c>
      <c r="J1358" t="s">
        <v>3041</v>
      </c>
      <c r="K1358" t="str" cm="1">
        <f t="array" ref="K1358">IF(ISERROR(SEARCH("QTY:", G1358)), IF(ISERROR(SEARCH("TOTAL ", G1358)), Raw [1]Data!N1358, TRIM(MID(G1358, SEARCH("TOTAL ", G1358)+6, SEARCH(" ", G1358&amp;" ", SEARCH("TOTAL ", G1358)+6) - SEARCH("TOTAL ", G1358) - 6))), TRIM(MID(G1358, SEARCH("QTY:", G1358)+4, SEARCH(" ", G1358, SEARCH("QTY:", G1358)+4) - SEARCH("QTY:", G1358) - 4)))</f>
        <v>2520</v>
      </c>
      <c r="M1358" t="str">
        <f t="shared" si="192"/>
        <v>2520</v>
      </c>
      <c r="N1358">
        <f t="shared" si="193"/>
        <v>0</v>
      </c>
      <c r="O1358" t="e" cm="1">
        <f t="array" ref="O1358">IF(ISERROR(SEARCH("USD ", G1358)), Raw [1]Data!S1358, TRIM(MID(G1358, SEARCH("USD ", G1358)+4, SEARCH(" ", G1358&amp;" ", SEARCH("USD ", G1358)+4) - SEARCH("USD ", G1358) - 4)))</f>
        <v>#NAME?</v>
      </c>
      <c r="P1358" t="e">
        <f t="shared" si="194"/>
        <v>#NAME?</v>
      </c>
      <c r="Q1358" t="e" cm="1">
        <f t="array" ref="Q1358">Raw [1]Data!P1358</f>
        <v>#NAME?</v>
      </c>
      <c r="R1358" t="e" cm="1">
        <f t="array" ref="R1358">Raw [1]Data!Q1358</f>
        <v>#NAME?</v>
      </c>
      <c r="S1358" t="e" cm="1">
        <f t="array" ref="S1358">Raw [1]Data!T1358</f>
        <v>#NAME?</v>
      </c>
      <c r="T1358" t="e">
        <f t="shared" si="195"/>
        <v>#NAME?</v>
      </c>
      <c r="U1358" t="e">
        <f t="shared" si="196"/>
        <v>#NAME?</v>
      </c>
      <c r="V1358" t="str">
        <f t="shared" si="197"/>
        <v>Other</v>
      </c>
    </row>
    <row r="1359" spans="1:22">
      <c r="A1359" s="5" t="s">
        <v>12</v>
      </c>
      <c r="B1359" s="2" t="s">
        <v>1819</v>
      </c>
      <c r="C1359">
        <f t="shared" si="189"/>
        <v>2020</v>
      </c>
      <c r="D1359" s="2" t="s">
        <v>14</v>
      </c>
      <c r="E1359" s="3" t="s">
        <v>15</v>
      </c>
      <c r="F1359" t="str">
        <f t="shared" si="190"/>
        <v>73</v>
      </c>
      <c r="G1359" s="2" t="s">
        <v>1823</v>
      </c>
      <c r="H1359" t="str">
        <f t="shared" si="191"/>
        <v xml:space="preserve">STEEL </v>
      </c>
      <c r="I1359" t="str" cm="1">
        <f t="array" ref="I1359">IFERROR(INDEX(_xlfn.TEXTSPLIT(E1359," "),1), "")</f>
        <v>73239990</v>
      </c>
      <c r="J1359" t="s">
        <v>2781</v>
      </c>
      <c r="K1359" t="e" cm="1">
        <f t="array" ref="K1359">IF(ISERROR(SEARCH("QTY:", G1359)), IF(ISERROR(SEARCH("TOTAL ", G1359)), Raw [1]Data!N1359, TRIM(MID(G1359, SEARCH("TOTAL ", G1359)+6, SEARCH(" ", G1359&amp;" ", SEARCH("TOTAL ", G1359)+6) - SEARCH("TOTAL ", G1359) - 6))), TRIM(MID(G1359, SEARCH("QTY:", G1359)+4, SEARCH(" ", G1359, SEARCH("QTY:", G1359)+4) - SEARCH("QTY:", G1359) - 4)))</f>
        <v>#NAME?</v>
      </c>
      <c r="M1359" t="e">
        <f t="shared" si="192"/>
        <v>#NAME?</v>
      </c>
      <c r="N1359">
        <f t="shared" si="193"/>
        <v>0</v>
      </c>
      <c r="O1359" t="e" cm="1">
        <f t="array" ref="O1359">IF(ISERROR(SEARCH("USD ", G1359)), Raw [1]Data!S1359, TRIM(MID(G1359, SEARCH("USD ", G1359)+4, SEARCH(" ", G1359&amp;" ", SEARCH("USD ", G1359)+4) - SEARCH("USD ", G1359) - 4)))</f>
        <v>#NAME?</v>
      </c>
      <c r="P1359" t="e">
        <f t="shared" si="194"/>
        <v>#NAME?</v>
      </c>
      <c r="Q1359" t="e" cm="1">
        <f t="array" ref="Q1359">Raw [1]Data!P1359</f>
        <v>#NAME?</v>
      </c>
      <c r="R1359" t="e" cm="1">
        <f t="array" ref="R1359">Raw [1]Data!Q1359</f>
        <v>#NAME?</v>
      </c>
      <c r="S1359" t="e" cm="1">
        <f t="array" ref="S1359">Raw [1]Data!T1359</f>
        <v>#NAME?</v>
      </c>
      <c r="T1359" t="e">
        <f t="shared" si="195"/>
        <v>#NAME?</v>
      </c>
      <c r="U1359" t="e">
        <f t="shared" si="196"/>
        <v>#NAME?</v>
      </c>
      <c r="V1359" t="str">
        <f t="shared" si="197"/>
        <v>Other</v>
      </c>
    </row>
    <row r="1360" spans="1:22">
      <c r="A1360" s="5" t="s">
        <v>12</v>
      </c>
      <c r="B1360" s="2" t="s">
        <v>1819</v>
      </c>
      <c r="C1360">
        <f t="shared" si="189"/>
        <v>2020</v>
      </c>
      <c r="D1360" s="2" t="s">
        <v>14</v>
      </c>
      <c r="E1360" s="3" t="s">
        <v>15</v>
      </c>
      <c r="F1360" t="str">
        <f t="shared" si="190"/>
        <v>73</v>
      </c>
      <c r="G1360" s="2" t="s">
        <v>1824</v>
      </c>
      <c r="H1360" t="str">
        <f t="shared" si="191"/>
        <v xml:space="preserve">STAINLESS </v>
      </c>
      <c r="I1360" t="str" cm="1">
        <f t="array" ref="I1360">IFERROR(INDEX(_xlfn.TEXTSPLIT(E1360," "),1), "")</f>
        <v>73239990</v>
      </c>
      <c r="J1360" t="s">
        <v>3041</v>
      </c>
      <c r="K1360" t="str" cm="1">
        <f t="array" ref="K1360">IF(ISERROR(SEARCH("QTY:", G1360)), IF(ISERROR(SEARCH("TOTAL ", G1360)), Raw [1]Data!N1360, TRIM(MID(G1360, SEARCH("TOTAL ", G1360)+6, SEARCH(" ", G1360&amp;" ", SEARCH("TOTAL ", G1360)+6) - SEARCH("TOTAL ", G1360) - 6))), TRIM(MID(G1360, SEARCH("QTY:", G1360)+4, SEARCH(" ", G1360, SEARCH("QTY:", G1360)+4) - SEARCH("QTY:", G1360) - 4)))</f>
        <v>36000</v>
      </c>
      <c r="M1360" t="str">
        <f t="shared" si="192"/>
        <v>36000</v>
      </c>
      <c r="N1360">
        <f t="shared" si="193"/>
        <v>0</v>
      </c>
      <c r="O1360" t="e" cm="1">
        <f t="array" ref="O1360">IF(ISERROR(SEARCH("USD ", G1360)), Raw [1]Data!S1360, TRIM(MID(G1360, SEARCH("USD ", G1360)+4, SEARCH(" ", G1360&amp;" ", SEARCH("USD ", G1360)+4) - SEARCH("USD ", G1360) - 4)))</f>
        <v>#NAME?</v>
      </c>
      <c r="P1360" t="e">
        <f t="shared" si="194"/>
        <v>#NAME?</v>
      </c>
      <c r="Q1360" t="e" cm="1">
        <f t="array" ref="Q1360">Raw [1]Data!P1360</f>
        <v>#NAME?</v>
      </c>
      <c r="R1360" t="e" cm="1">
        <f t="array" ref="R1360">Raw [1]Data!Q1360</f>
        <v>#NAME?</v>
      </c>
      <c r="S1360" t="e" cm="1">
        <f t="array" ref="S1360">Raw [1]Data!T1360</f>
        <v>#NAME?</v>
      </c>
      <c r="T1360" t="e">
        <f t="shared" si="195"/>
        <v>#NAME?</v>
      </c>
      <c r="U1360" t="e">
        <f t="shared" si="196"/>
        <v>#NAME?</v>
      </c>
      <c r="V1360" t="str">
        <f t="shared" si="197"/>
        <v>Other</v>
      </c>
    </row>
    <row r="1361" spans="1:22">
      <c r="A1361" s="5" t="s">
        <v>12</v>
      </c>
      <c r="B1361" s="2" t="s">
        <v>1819</v>
      </c>
      <c r="C1361">
        <f t="shared" si="189"/>
        <v>2020</v>
      </c>
      <c r="D1361" s="2" t="s">
        <v>14</v>
      </c>
      <c r="E1361" s="3" t="s">
        <v>15</v>
      </c>
      <c r="F1361" t="str">
        <f t="shared" si="190"/>
        <v>73</v>
      </c>
      <c r="G1361" s="2" t="s">
        <v>1825</v>
      </c>
      <c r="H1361" t="str">
        <f t="shared" si="191"/>
        <v xml:space="preserve">STEEL </v>
      </c>
      <c r="I1361" t="str" cm="1">
        <f t="array" ref="I1361">IFERROR(INDEX(_xlfn.TEXTSPLIT(E1361," "),1), "")</f>
        <v>73239990</v>
      </c>
      <c r="J1361" t="s">
        <v>2835</v>
      </c>
      <c r="K1361" t="e" cm="1">
        <f t="array" ref="K1361">IF(ISERROR(SEARCH("QTY:", G1361)), IF(ISERROR(SEARCH("TOTAL ", G1361)), Raw [1]Data!N1361, TRIM(MID(G1361, SEARCH("TOTAL ", G1361)+6, SEARCH(" ", G1361&amp;" ", SEARCH("TOTAL ", G1361)+6) - SEARCH("TOTAL ", G1361) - 6))), TRIM(MID(G1361, SEARCH("QTY:", G1361)+4, SEARCH(" ", G1361, SEARCH("QTY:", G1361)+4) - SEARCH("QTY:", G1361) - 4)))</f>
        <v>#NAME?</v>
      </c>
      <c r="M1361" t="e">
        <f t="shared" si="192"/>
        <v>#NAME?</v>
      </c>
      <c r="N1361">
        <f t="shared" si="193"/>
        <v>0</v>
      </c>
      <c r="O1361" t="e" cm="1">
        <f t="array" ref="O1361">IF(ISERROR(SEARCH("USD ", G1361)), Raw [1]Data!S1361, TRIM(MID(G1361, SEARCH("USD ", G1361)+4, SEARCH(" ", G1361&amp;" ", SEARCH("USD ", G1361)+4) - SEARCH("USD ", G1361) - 4)))</f>
        <v>#NAME?</v>
      </c>
      <c r="P1361" t="e">
        <f t="shared" si="194"/>
        <v>#NAME?</v>
      </c>
      <c r="Q1361" t="e" cm="1">
        <f t="array" ref="Q1361">Raw [1]Data!P1361</f>
        <v>#NAME?</v>
      </c>
      <c r="R1361" t="e" cm="1">
        <f t="array" ref="R1361">Raw [1]Data!Q1361</f>
        <v>#NAME?</v>
      </c>
      <c r="S1361" t="e" cm="1">
        <f t="array" ref="S1361">Raw [1]Data!T1361</f>
        <v>#NAME?</v>
      </c>
      <c r="T1361" t="e">
        <f t="shared" si="195"/>
        <v>#NAME?</v>
      </c>
      <c r="U1361" t="e">
        <f t="shared" si="196"/>
        <v>#NAME?</v>
      </c>
      <c r="V1361" t="str">
        <f t="shared" si="197"/>
        <v>Other</v>
      </c>
    </row>
    <row r="1362" spans="1:22">
      <c r="A1362" s="5" t="s">
        <v>12</v>
      </c>
      <c r="B1362" s="2" t="s">
        <v>1819</v>
      </c>
      <c r="C1362">
        <f t="shared" si="189"/>
        <v>2020</v>
      </c>
      <c r="D1362" s="2" t="s">
        <v>14</v>
      </c>
      <c r="E1362" s="3" t="s">
        <v>15</v>
      </c>
      <c r="F1362" t="str">
        <f t="shared" si="190"/>
        <v>73</v>
      </c>
      <c r="G1362" s="2" t="s">
        <v>1826</v>
      </c>
      <c r="H1362" t="str">
        <f t="shared" si="191"/>
        <v xml:space="preserve">STEEL </v>
      </c>
      <c r="I1362" t="str" cm="1">
        <f t="array" ref="I1362">IFERROR(INDEX(_xlfn.TEXTSPLIT(E1362," "),1), "")</f>
        <v>73239990</v>
      </c>
      <c r="J1362" t="s">
        <v>2835</v>
      </c>
      <c r="K1362" t="e" cm="1">
        <f t="array" ref="K1362">IF(ISERROR(SEARCH("QTY:", G1362)), IF(ISERROR(SEARCH("TOTAL ", G1362)), Raw [1]Data!N1362, TRIM(MID(G1362, SEARCH("TOTAL ", G1362)+6, SEARCH(" ", G1362&amp;" ", SEARCH("TOTAL ", G1362)+6) - SEARCH("TOTAL ", G1362) - 6))), TRIM(MID(G1362, SEARCH("QTY:", G1362)+4, SEARCH(" ", G1362, SEARCH("QTY:", G1362)+4) - SEARCH("QTY:", G1362) - 4)))</f>
        <v>#NAME?</v>
      </c>
      <c r="M1362" t="e">
        <f t="shared" si="192"/>
        <v>#NAME?</v>
      </c>
      <c r="N1362">
        <f t="shared" si="193"/>
        <v>0</v>
      </c>
      <c r="O1362" t="e" cm="1">
        <f t="array" ref="O1362">IF(ISERROR(SEARCH("USD ", G1362)), Raw [1]Data!S1362, TRIM(MID(G1362, SEARCH("USD ", G1362)+4, SEARCH(" ", G1362&amp;" ", SEARCH("USD ", G1362)+4) - SEARCH("USD ", G1362) - 4)))</f>
        <v>#NAME?</v>
      </c>
      <c r="P1362" t="e">
        <f t="shared" si="194"/>
        <v>#NAME?</v>
      </c>
      <c r="Q1362" t="e" cm="1">
        <f t="array" ref="Q1362">Raw [1]Data!P1362</f>
        <v>#NAME?</v>
      </c>
      <c r="R1362" t="e" cm="1">
        <f t="array" ref="R1362">Raw [1]Data!Q1362</f>
        <v>#NAME?</v>
      </c>
      <c r="S1362" t="e" cm="1">
        <f t="array" ref="S1362">Raw [1]Data!T1362</f>
        <v>#NAME?</v>
      </c>
      <c r="T1362" t="e">
        <f t="shared" si="195"/>
        <v>#NAME?</v>
      </c>
      <c r="U1362" t="e">
        <f t="shared" si="196"/>
        <v>#NAME?</v>
      </c>
      <c r="V1362" t="str">
        <f t="shared" si="197"/>
        <v>Other</v>
      </c>
    </row>
    <row r="1363" spans="1:22">
      <c r="A1363" s="5" t="s">
        <v>12</v>
      </c>
      <c r="B1363" s="2" t="s">
        <v>1819</v>
      </c>
      <c r="C1363">
        <f t="shared" si="189"/>
        <v>2020</v>
      </c>
      <c r="D1363" s="2" t="s">
        <v>14</v>
      </c>
      <c r="E1363" s="3" t="s">
        <v>15</v>
      </c>
      <c r="F1363" t="str">
        <f t="shared" si="190"/>
        <v>73</v>
      </c>
      <c r="G1363" s="2" t="s">
        <v>1827</v>
      </c>
      <c r="H1363" t="str">
        <f t="shared" si="191"/>
        <v xml:space="preserve">STEEL </v>
      </c>
      <c r="I1363" t="str" cm="1">
        <f t="array" ref="I1363">IFERROR(INDEX(_xlfn.TEXTSPLIT(E1363," "),1), "")</f>
        <v>73239990</v>
      </c>
      <c r="J1363" t="s">
        <v>2835</v>
      </c>
      <c r="K1363" t="e" cm="1">
        <f t="array" ref="K1363">IF(ISERROR(SEARCH("QTY:", G1363)), IF(ISERROR(SEARCH("TOTAL ", G1363)), Raw [1]Data!N1363, TRIM(MID(G1363, SEARCH("TOTAL ", G1363)+6, SEARCH(" ", G1363&amp;" ", SEARCH("TOTAL ", G1363)+6) - SEARCH("TOTAL ", G1363) - 6))), TRIM(MID(G1363, SEARCH("QTY:", G1363)+4, SEARCH(" ", G1363, SEARCH("QTY:", G1363)+4) - SEARCH("QTY:", G1363) - 4)))</f>
        <v>#NAME?</v>
      </c>
      <c r="M1363" t="e">
        <f t="shared" si="192"/>
        <v>#NAME?</v>
      </c>
      <c r="N1363">
        <f t="shared" si="193"/>
        <v>0</v>
      </c>
      <c r="O1363" t="e" cm="1">
        <f t="array" ref="O1363">IF(ISERROR(SEARCH("USD ", G1363)), Raw [1]Data!S1363, TRIM(MID(G1363, SEARCH("USD ", G1363)+4, SEARCH(" ", G1363&amp;" ", SEARCH("USD ", G1363)+4) - SEARCH("USD ", G1363) - 4)))</f>
        <v>#NAME?</v>
      </c>
      <c r="P1363" t="e">
        <f t="shared" si="194"/>
        <v>#NAME?</v>
      </c>
      <c r="Q1363" t="e" cm="1">
        <f t="array" ref="Q1363">Raw [1]Data!P1363</f>
        <v>#NAME?</v>
      </c>
      <c r="R1363" t="e" cm="1">
        <f t="array" ref="R1363">Raw [1]Data!Q1363</f>
        <v>#NAME?</v>
      </c>
      <c r="S1363" t="e" cm="1">
        <f t="array" ref="S1363">Raw [1]Data!T1363</f>
        <v>#NAME?</v>
      </c>
      <c r="T1363" t="e">
        <f t="shared" si="195"/>
        <v>#NAME?</v>
      </c>
      <c r="U1363" t="e">
        <f t="shared" si="196"/>
        <v>#NAME?</v>
      </c>
      <c r="V1363" t="str">
        <f t="shared" si="197"/>
        <v>Other</v>
      </c>
    </row>
    <row r="1364" spans="1:22">
      <c r="A1364" s="5" t="s">
        <v>12</v>
      </c>
      <c r="B1364" s="2" t="s">
        <v>1819</v>
      </c>
      <c r="C1364">
        <f t="shared" si="189"/>
        <v>2020</v>
      </c>
      <c r="D1364" s="2" t="s">
        <v>14</v>
      </c>
      <c r="E1364" s="3" t="s">
        <v>15</v>
      </c>
      <c r="F1364" t="str">
        <f t="shared" si="190"/>
        <v>73</v>
      </c>
      <c r="G1364" s="2" t="s">
        <v>1828</v>
      </c>
      <c r="H1364" t="str">
        <f t="shared" si="191"/>
        <v xml:space="preserve">STEEL </v>
      </c>
      <c r="I1364" t="str" cm="1">
        <f t="array" ref="I1364">IFERROR(INDEX(_xlfn.TEXTSPLIT(E1364," "),1), "")</f>
        <v>73239990</v>
      </c>
      <c r="J1364" t="s">
        <v>2835</v>
      </c>
      <c r="K1364" t="e" cm="1">
        <f t="array" ref="K1364">IF(ISERROR(SEARCH("QTY:", G1364)), IF(ISERROR(SEARCH("TOTAL ", G1364)), Raw [1]Data!N1364, TRIM(MID(G1364, SEARCH("TOTAL ", G1364)+6, SEARCH(" ", G1364&amp;" ", SEARCH("TOTAL ", G1364)+6) - SEARCH("TOTAL ", G1364) - 6))), TRIM(MID(G1364, SEARCH("QTY:", G1364)+4, SEARCH(" ", G1364, SEARCH("QTY:", G1364)+4) - SEARCH("QTY:", G1364) - 4)))</f>
        <v>#NAME?</v>
      </c>
      <c r="M1364" t="e">
        <f t="shared" si="192"/>
        <v>#NAME?</v>
      </c>
      <c r="N1364">
        <f t="shared" si="193"/>
        <v>0</v>
      </c>
      <c r="O1364" t="e" cm="1">
        <f t="array" ref="O1364">IF(ISERROR(SEARCH("USD ", G1364)), Raw [1]Data!S1364, TRIM(MID(G1364, SEARCH("USD ", G1364)+4, SEARCH(" ", G1364&amp;" ", SEARCH("USD ", G1364)+4) - SEARCH("USD ", G1364) - 4)))</f>
        <v>#NAME?</v>
      </c>
      <c r="P1364" t="e">
        <f t="shared" si="194"/>
        <v>#NAME?</v>
      </c>
      <c r="Q1364" t="e" cm="1">
        <f t="array" ref="Q1364">Raw [1]Data!P1364</f>
        <v>#NAME?</v>
      </c>
      <c r="R1364" t="e" cm="1">
        <f t="array" ref="R1364">Raw [1]Data!Q1364</f>
        <v>#NAME?</v>
      </c>
      <c r="S1364" t="e" cm="1">
        <f t="array" ref="S1364">Raw [1]Data!T1364</f>
        <v>#NAME?</v>
      </c>
      <c r="T1364" t="e">
        <f t="shared" si="195"/>
        <v>#NAME?</v>
      </c>
      <c r="U1364" t="e">
        <f t="shared" si="196"/>
        <v>#NAME?</v>
      </c>
      <c r="V1364" t="str">
        <f t="shared" si="197"/>
        <v>Other</v>
      </c>
    </row>
    <row r="1365" spans="1:22">
      <c r="A1365" s="5" t="s">
        <v>12</v>
      </c>
      <c r="B1365" s="2" t="s">
        <v>1829</v>
      </c>
      <c r="C1365">
        <f t="shared" si="189"/>
        <v>2020</v>
      </c>
      <c r="D1365" s="2" t="s">
        <v>14</v>
      </c>
      <c r="E1365" s="3" t="s">
        <v>15</v>
      </c>
      <c r="F1365" t="str">
        <f t="shared" si="190"/>
        <v>73</v>
      </c>
      <c r="G1365" s="2" t="s">
        <v>1830</v>
      </c>
      <c r="H1365" t="str">
        <f t="shared" si="191"/>
        <v xml:space="preserve">03-027I </v>
      </c>
      <c r="I1365" t="str" cm="1">
        <f t="array" ref="I1365">IFERROR(INDEX(_xlfn.TEXTSPLIT(E1365," "),1), "")</f>
        <v>73239990</v>
      </c>
      <c r="J1365" t="s">
        <v>3045</v>
      </c>
      <c r="K1365" t="e" cm="1">
        <f t="array" ref="K1365">IF(ISERROR(SEARCH("QTY:", G1365)), IF(ISERROR(SEARCH("TOTAL ", G1365)), Raw [1]Data!N1365, TRIM(MID(G1365, SEARCH("TOTAL ", G1365)+6, SEARCH(" ", G1365&amp;" ", SEARCH("TOTAL ", G1365)+6) - SEARCH("TOTAL ", G1365) - 6))), TRIM(MID(G1365, SEARCH("QTY:", G1365)+4, SEARCH(" ", G1365, SEARCH("QTY:", G1365)+4) - SEARCH("QTY:", G1365) - 4)))</f>
        <v>#NAME?</v>
      </c>
      <c r="M1365" t="e">
        <f t="shared" si="192"/>
        <v>#NAME?</v>
      </c>
      <c r="N1365">
        <f t="shared" si="193"/>
        <v>0</v>
      </c>
      <c r="O1365" t="e" cm="1">
        <f t="array" ref="O1365">IF(ISERROR(SEARCH("USD ", G1365)), Raw [1]Data!S1365, TRIM(MID(G1365, SEARCH("USD ", G1365)+4, SEARCH(" ", G1365&amp;" ", SEARCH("USD ", G1365)+4) - SEARCH("USD ", G1365) - 4)))</f>
        <v>#NAME?</v>
      </c>
      <c r="P1365" t="e">
        <f t="shared" si="194"/>
        <v>#NAME?</v>
      </c>
      <c r="Q1365" t="e" cm="1">
        <f t="array" ref="Q1365">Raw [1]Data!P1365</f>
        <v>#NAME?</v>
      </c>
      <c r="R1365" t="e" cm="1">
        <f t="array" ref="R1365">Raw [1]Data!Q1365</f>
        <v>#NAME?</v>
      </c>
      <c r="S1365" t="e" cm="1">
        <f t="array" ref="S1365">Raw [1]Data!T1365</f>
        <v>#NAME?</v>
      </c>
      <c r="T1365" t="e">
        <f t="shared" si="195"/>
        <v>#NAME?</v>
      </c>
      <c r="U1365" t="e">
        <f t="shared" si="196"/>
        <v>#NAME?</v>
      </c>
      <c r="V1365" t="str">
        <f t="shared" si="197"/>
        <v>Other</v>
      </c>
    </row>
    <row r="1366" spans="1:22">
      <c r="A1366" s="5" t="s">
        <v>12</v>
      </c>
      <c r="B1366" s="2" t="s">
        <v>1831</v>
      </c>
      <c r="C1366">
        <f t="shared" si="189"/>
        <v>2020</v>
      </c>
      <c r="D1366" s="2" t="s">
        <v>14</v>
      </c>
      <c r="E1366" s="3" t="s">
        <v>15</v>
      </c>
      <c r="F1366" t="str">
        <f t="shared" si="190"/>
        <v>73</v>
      </c>
      <c r="G1366" s="2" t="s">
        <v>1832</v>
      </c>
      <c r="H1366" t="str">
        <f t="shared" si="191"/>
        <v xml:space="preserve">2628 </v>
      </c>
      <c r="I1366" t="str" cm="1">
        <f t="array" ref="I1366">IFERROR(INDEX(_xlfn.TEXTSPLIT(E1366," "),1), "")</f>
        <v>73239990</v>
      </c>
      <c r="J1366" t="s">
        <v>2781</v>
      </c>
      <c r="K1366" t="e" cm="1">
        <f t="array" ref="K1366">IF(ISERROR(SEARCH("QTY:", G1366)), IF(ISERROR(SEARCH("TOTAL ", G1366)), Raw [1]Data!N1366, TRIM(MID(G1366, SEARCH("TOTAL ", G1366)+6, SEARCH(" ", G1366&amp;" ", SEARCH("TOTAL ", G1366)+6) - SEARCH("TOTAL ", G1366) - 6))), TRIM(MID(G1366, SEARCH("QTY:", G1366)+4, SEARCH(" ", G1366, SEARCH("QTY:", G1366)+4) - SEARCH("QTY:", G1366) - 4)))</f>
        <v>#NAME?</v>
      </c>
      <c r="M1366" t="e">
        <f t="shared" si="192"/>
        <v>#NAME?</v>
      </c>
      <c r="N1366">
        <f t="shared" si="193"/>
        <v>0</v>
      </c>
      <c r="O1366" t="str" cm="1">
        <f t="array" ref="O1366">IF(ISERROR(SEARCH("USD ", G1366)), Raw [1]Data!S1366, TRIM(MID(G1366, SEARCH("USD ", G1366)+4, SEARCH(" ", G1366&amp;" ", SEARCH("USD ", G1366)+4) - SEARCH("USD ", G1366) - 4)))</f>
        <v>0.445</v>
      </c>
      <c r="P1366" t="e">
        <f t="shared" si="194"/>
        <v>#NAME?</v>
      </c>
      <c r="Q1366" t="e" cm="1">
        <f t="array" ref="Q1366">Raw [1]Data!P1366</f>
        <v>#NAME?</v>
      </c>
      <c r="R1366" t="e" cm="1">
        <f t="array" ref="R1366">Raw [1]Data!Q1366</f>
        <v>#NAME?</v>
      </c>
      <c r="S1366" t="e" cm="1">
        <f t="array" ref="S1366">Raw [1]Data!T1366</f>
        <v>#NAME?</v>
      </c>
      <c r="T1366" t="e">
        <f t="shared" si="195"/>
        <v>#NAME?</v>
      </c>
      <c r="U1366" t="e">
        <f t="shared" si="196"/>
        <v>#NAME?</v>
      </c>
      <c r="V1366" t="str">
        <f t="shared" si="197"/>
        <v>Other</v>
      </c>
    </row>
    <row r="1367" spans="1:22">
      <c r="A1367" s="5" t="s">
        <v>12</v>
      </c>
      <c r="B1367" s="2" t="s">
        <v>1833</v>
      </c>
      <c r="C1367">
        <f t="shared" si="189"/>
        <v>2020</v>
      </c>
      <c r="D1367" s="2" t="s">
        <v>14</v>
      </c>
      <c r="E1367" s="3" t="s">
        <v>15</v>
      </c>
      <c r="F1367" t="str">
        <f t="shared" si="190"/>
        <v>73</v>
      </c>
      <c r="G1367" s="2" t="s">
        <v>1834</v>
      </c>
      <c r="H1367" t="str">
        <f t="shared" si="191"/>
        <v xml:space="preserve">STAINLESS </v>
      </c>
      <c r="I1367" t="str" cm="1">
        <f t="array" ref="I1367">IFERROR(INDEX(_xlfn.TEXTSPLIT(E1367," "),1), "")</f>
        <v>73239990</v>
      </c>
      <c r="J1367" t="s">
        <v>2835</v>
      </c>
      <c r="K1367" t="str" cm="1">
        <f t="array" ref="K1367">IF(ISERROR(SEARCH("QTY:", G1367)), IF(ISERROR(SEARCH("TOTAL ", G1367)), Raw [1]Data!N1367, TRIM(MID(G1367, SEARCH("TOTAL ", G1367)+6, SEARCH(" ", G1367&amp;" ", SEARCH("TOTAL ", G1367)+6) - SEARCH("TOTAL ", G1367) - 6))), TRIM(MID(G1367, SEARCH("QTY:", G1367)+4, SEARCH(" ", G1367, SEARCH("QTY:", G1367)+4) - SEARCH("QTY:", G1367) - 4)))</f>
        <v>25200</v>
      </c>
      <c r="M1367" t="str">
        <f t="shared" si="192"/>
        <v>25200</v>
      </c>
      <c r="N1367">
        <f t="shared" si="193"/>
        <v>0</v>
      </c>
      <c r="O1367" t="e" cm="1">
        <f t="array" ref="O1367">IF(ISERROR(SEARCH("USD ", G1367)), Raw [1]Data!S1367, TRIM(MID(G1367, SEARCH("USD ", G1367)+4, SEARCH(" ", G1367&amp;" ", SEARCH("USD ", G1367)+4) - SEARCH("USD ", G1367) - 4)))</f>
        <v>#NAME?</v>
      </c>
      <c r="P1367" t="e">
        <f t="shared" si="194"/>
        <v>#NAME?</v>
      </c>
      <c r="Q1367" t="e" cm="1">
        <f t="array" ref="Q1367">Raw [1]Data!P1367</f>
        <v>#NAME?</v>
      </c>
      <c r="R1367" t="e" cm="1">
        <f t="array" ref="R1367">Raw [1]Data!Q1367</f>
        <v>#NAME?</v>
      </c>
      <c r="S1367" t="e" cm="1">
        <f t="array" ref="S1367">Raw [1]Data!T1367</f>
        <v>#NAME?</v>
      </c>
      <c r="T1367" t="e">
        <f t="shared" si="195"/>
        <v>#NAME?</v>
      </c>
      <c r="U1367" t="e">
        <f t="shared" si="196"/>
        <v>#NAME?</v>
      </c>
      <c r="V1367" t="str">
        <f t="shared" si="197"/>
        <v>Other</v>
      </c>
    </row>
    <row r="1368" spans="1:22">
      <c r="A1368" s="5" t="s">
        <v>12</v>
      </c>
      <c r="B1368" s="2" t="s">
        <v>1833</v>
      </c>
      <c r="C1368">
        <f t="shared" si="189"/>
        <v>2020</v>
      </c>
      <c r="D1368" s="2" t="s">
        <v>14</v>
      </c>
      <c r="E1368" s="3" t="s">
        <v>15</v>
      </c>
      <c r="F1368" t="str">
        <f t="shared" si="190"/>
        <v>73</v>
      </c>
      <c r="G1368" s="2" t="s">
        <v>1835</v>
      </c>
      <c r="H1368" t="str">
        <f t="shared" si="191"/>
        <v xml:space="preserve">STAINLESS </v>
      </c>
      <c r="I1368" t="str" cm="1">
        <f t="array" ref="I1368">IFERROR(INDEX(_xlfn.TEXTSPLIT(E1368," "),1), "")</f>
        <v>73239990</v>
      </c>
      <c r="J1368" t="s">
        <v>3042</v>
      </c>
      <c r="K1368" t="str" cm="1">
        <f t="array" ref="K1368">IF(ISERROR(SEARCH("QTY:", G1368)), IF(ISERROR(SEARCH("TOTAL ", G1368)), Raw [1]Data!N1368, TRIM(MID(G1368, SEARCH("TOTAL ", G1368)+6, SEARCH(" ", G1368&amp;" ", SEARCH("TOTAL ", G1368)+6) - SEARCH("TOTAL ", G1368) - 6))), TRIM(MID(G1368, SEARCH("QTY:", G1368)+4, SEARCH(" ", G1368, SEARCH("QTY:", G1368)+4) - SEARCH("QTY:", G1368) - 4)))</f>
        <v>3600</v>
      </c>
      <c r="M1368" t="str">
        <f t="shared" si="192"/>
        <v>3600</v>
      </c>
      <c r="N1368">
        <f t="shared" si="193"/>
        <v>0</v>
      </c>
      <c r="O1368" t="e" cm="1">
        <f t="array" ref="O1368">IF(ISERROR(SEARCH("USD ", G1368)), Raw [1]Data!S1368, TRIM(MID(G1368, SEARCH("USD ", G1368)+4, SEARCH(" ", G1368&amp;" ", SEARCH("USD ", G1368)+4) - SEARCH("USD ", G1368) - 4)))</f>
        <v>#NAME?</v>
      </c>
      <c r="P1368" t="e">
        <f t="shared" si="194"/>
        <v>#NAME?</v>
      </c>
      <c r="Q1368" t="e" cm="1">
        <f t="array" ref="Q1368">Raw [1]Data!P1368</f>
        <v>#NAME?</v>
      </c>
      <c r="R1368" t="e" cm="1">
        <f t="array" ref="R1368">Raw [1]Data!Q1368</f>
        <v>#NAME?</v>
      </c>
      <c r="S1368" t="e" cm="1">
        <f t="array" ref="S1368">Raw [1]Data!T1368</f>
        <v>#NAME?</v>
      </c>
      <c r="T1368" t="e">
        <f t="shared" si="195"/>
        <v>#NAME?</v>
      </c>
      <c r="U1368" t="e">
        <f t="shared" si="196"/>
        <v>#NAME?</v>
      </c>
      <c r="V1368" t="str">
        <f t="shared" si="197"/>
        <v>Other</v>
      </c>
    </row>
    <row r="1369" spans="1:22">
      <c r="A1369" s="5" t="s">
        <v>12</v>
      </c>
      <c r="B1369" s="2" t="s">
        <v>1833</v>
      </c>
      <c r="C1369">
        <f t="shared" si="189"/>
        <v>2020</v>
      </c>
      <c r="D1369" s="2" t="s">
        <v>14</v>
      </c>
      <c r="E1369" s="3" t="s">
        <v>15</v>
      </c>
      <c r="F1369" t="str">
        <f t="shared" si="190"/>
        <v>73</v>
      </c>
      <c r="G1369" s="2" t="s">
        <v>1836</v>
      </c>
      <c r="H1369" t="str">
        <f t="shared" si="191"/>
        <v xml:space="preserve">STAINLESS </v>
      </c>
      <c r="I1369" t="str" cm="1">
        <f t="array" ref="I1369">IFERROR(INDEX(_xlfn.TEXTSPLIT(E1369," "),1), "")</f>
        <v>73239990</v>
      </c>
      <c r="J1369" t="s">
        <v>3041</v>
      </c>
      <c r="K1369" t="str" cm="1">
        <f t="array" ref="K1369">IF(ISERROR(SEARCH("QTY:", G1369)), IF(ISERROR(SEARCH("TOTAL ", G1369)), Raw [1]Data!N1369, TRIM(MID(G1369, SEARCH("TOTAL ", G1369)+6, SEARCH(" ", G1369&amp;" ", SEARCH("TOTAL ", G1369)+6) - SEARCH("TOTAL ", G1369) - 6))), TRIM(MID(G1369, SEARCH("QTY:", G1369)+4, SEARCH(" ", G1369, SEARCH("QTY:", G1369)+4) - SEARCH("QTY:", G1369) - 4)))</f>
        <v>21600</v>
      </c>
      <c r="M1369" t="str">
        <f t="shared" si="192"/>
        <v>21600</v>
      </c>
      <c r="N1369">
        <f t="shared" si="193"/>
        <v>0</v>
      </c>
      <c r="O1369" t="e" cm="1">
        <f t="array" ref="O1369">IF(ISERROR(SEARCH("USD ", G1369)), Raw [1]Data!S1369, TRIM(MID(G1369, SEARCH("USD ", G1369)+4, SEARCH(" ", G1369&amp;" ", SEARCH("USD ", G1369)+4) - SEARCH("USD ", G1369) - 4)))</f>
        <v>#NAME?</v>
      </c>
      <c r="P1369" t="e">
        <f t="shared" si="194"/>
        <v>#NAME?</v>
      </c>
      <c r="Q1369" t="e" cm="1">
        <f t="array" ref="Q1369">Raw [1]Data!P1369</f>
        <v>#NAME?</v>
      </c>
      <c r="R1369" t="e" cm="1">
        <f t="array" ref="R1369">Raw [1]Data!Q1369</f>
        <v>#NAME?</v>
      </c>
      <c r="S1369" t="e" cm="1">
        <f t="array" ref="S1369">Raw [1]Data!T1369</f>
        <v>#NAME?</v>
      </c>
      <c r="T1369" t="e">
        <f t="shared" si="195"/>
        <v>#NAME?</v>
      </c>
      <c r="U1369" t="e">
        <f t="shared" si="196"/>
        <v>#NAME?</v>
      </c>
      <c r="V1369" t="str">
        <f t="shared" si="197"/>
        <v>Other</v>
      </c>
    </row>
    <row r="1370" spans="1:22">
      <c r="A1370" s="5" t="s">
        <v>12</v>
      </c>
      <c r="B1370" s="2" t="s">
        <v>1833</v>
      </c>
      <c r="C1370">
        <f t="shared" si="189"/>
        <v>2020</v>
      </c>
      <c r="D1370" s="2" t="s">
        <v>14</v>
      </c>
      <c r="E1370" s="3" t="s">
        <v>15</v>
      </c>
      <c r="F1370" t="str">
        <f t="shared" si="190"/>
        <v>73</v>
      </c>
      <c r="G1370" s="2" t="s">
        <v>1837</v>
      </c>
      <c r="H1370" t="str">
        <f t="shared" si="191"/>
        <v xml:space="preserve">STAINLESS </v>
      </c>
      <c r="I1370" t="str" cm="1">
        <f t="array" ref="I1370">IFERROR(INDEX(_xlfn.TEXTSPLIT(E1370," "),1), "")</f>
        <v>73239990</v>
      </c>
      <c r="J1370" t="s">
        <v>3041</v>
      </c>
      <c r="K1370" t="str" cm="1">
        <f t="array" ref="K1370">IF(ISERROR(SEARCH("QTY:", G1370)), IF(ISERROR(SEARCH("TOTAL ", G1370)), Raw [1]Data!N1370, TRIM(MID(G1370, SEARCH("TOTAL ", G1370)+6, SEARCH(" ", G1370&amp;" ", SEARCH("TOTAL ", G1370)+6) - SEARCH("TOTAL ", G1370) - 6))), TRIM(MID(G1370, SEARCH("QTY:", G1370)+4, SEARCH(" ", G1370, SEARCH("QTY:", G1370)+4) - SEARCH("QTY:", G1370) - 4)))</f>
        <v>16560PCS)(NOT</v>
      </c>
      <c r="M1370" t="str">
        <f t="shared" si="192"/>
        <v>16560PCS)(NOT</v>
      </c>
      <c r="N1370">
        <f t="shared" si="193"/>
        <v>0</v>
      </c>
      <c r="O1370" t="e" cm="1">
        <f t="array" ref="O1370">IF(ISERROR(SEARCH("USD ", G1370)), Raw [1]Data!S1370, TRIM(MID(G1370, SEARCH("USD ", G1370)+4, SEARCH(" ", G1370&amp;" ", SEARCH("USD ", G1370)+4) - SEARCH("USD ", G1370) - 4)))</f>
        <v>#NAME?</v>
      </c>
      <c r="P1370" t="e">
        <f t="shared" si="194"/>
        <v>#NAME?</v>
      </c>
      <c r="Q1370" t="e" cm="1">
        <f t="array" ref="Q1370">Raw [1]Data!P1370</f>
        <v>#NAME?</v>
      </c>
      <c r="R1370" t="e" cm="1">
        <f t="array" ref="R1370">Raw [1]Data!Q1370</f>
        <v>#NAME?</v>
      </c>
      <c r="S1370" t="e" cm="1">
        <f t="array" ref="S1370">Raw [1]Data!T1370</f>
        <v>#NAME?</v>
      </c>
      <c r="T1370" t="e">
        <f t="shared" si="195"/>
        <v>#NAME?</v>
      </c>
      <c r="U1370" t="e">
        <f t="shared" si="196"/>
        <v>#NAME?</v>
      </c>
      <c r="V1370" t="str">
        <f t="shared" si="197"/>
        <v>Other</v>
      </c>
    </row>
    <row r="1371" spans="1:22">
      <c r="A1371" s="5" t="s">
        <v>12</v>
      </c>
      <c r="B1371" s="2" t="s">
        <v>1833</v>
      </c>
      <c r="C1371">
        <f t="shared" si="189"/>
        <v>2020</v>
      </c>
      <c r="D1371" s="2" t="s">
        <v>14</v>
      </c>
      <c r="E1371" s="3" t="s">
        <v>15</v>
      </c>
      <c r="F1371" t="str">
        <f t="shared" si="190"/>
        <v>73</v>
      </c>
      <c r="G1371" s="2" t="s">
        <v>1838</v>
      </c>
      <c r="H1371" t="str">
        <f t="shared" si="191"/>
        <v xml:space="preserve">STAINLESS </v>
      </c>
      <c r="I1371" t="str" cm="1">
        <f t="array" ref="I1371">IFERROR(INDEX(_xlfn.TEXTSPLIT(E1371," "),1), "")</f>
        <v>73239990</v>
      </c>
      <c r="J1371" t="s">
        <v>3041</v>
      </c>
      <c r="K1371" t="str" cm="1">
        <f t="array" ref="K1371">IF(ISERROR(SEARCH("QTY:", G1371)), IF(ISERROR(SEARCH("TOTAL ", G1371)), Raw [1]Data!N1371, TRIM(MID(G1371, SEARCH("TOTAL ", G1371)+6, SEARCH(" ", G1371&amp;" ", SEARCH("TOTAL ", G1371)+6) - SEARCH("TOTAL ", G1371) - 6))), TRIM(MID(G1371, SEARCH("QTY:", G1371)+4, SEARCH(" ", G1371, SEARCH("QTY:", G1371)+4) - SEARCH("QTY:", G1371) - 4)))</f>
        <v>17280(NOT</v>
      </c>
      <c r="M1371" t="str">
        <f t="shared" si="192"/>
        <v>17280(NOT</v>
      </c>
      <c r="N1371">
        <f t="shared" si="193"/>
        <v>0</v>
      </c>
      <c r="O1371" t="e" cm="1">
        <f t="array" ref="O1371">IF(ISERROR(SEARCH("USD ", G1371)), Raw [1]Data!S1371, TRIM(MID(G1371, SEARCH("USD ", G1371)+4, SEARCH(" ", G1371&amp;" ", SEARCH("USD ", G1371)+4) - SEARCH("USD ", G1371) - 4)))</f>
        <v>#NAME?</v>
      </c>
      <c r="P1371" t="e">
        <f t="shared" si="194"/>
        <v>#NAME?</v>
      </c>
      <c r="Q1371" t="e" cm="1">
        <f t="array" ref="Q1371">Raw [1]Data!P1371</f>
        <v>#NAME?</v>
      </c>
      <c r="R1371" t="e" cm="1">
        <f t="array" ref="R1371">Raw [1]Data!Q1371</f>
        <v>#NAME?</v>
      </c>
      <c r="S1371" t="e" cm="1">
        <f t="array" ref="S1371">Raw [1]Data!T1371</f>
        <v>#NAME?</v>
      </c>
      <c r="T1371" t="e">
        <f t="shared" si="195"/>
        <v>#NAME?</v>
      </c>
      <c r="U1371" t="e">
        <f t="shared" si="196"/>
        <v>#NAME?</v>
      </c>
      <c r="V1371" t="str">
        <f t="shared" si="197"/>
        <v>Other</v>
      </c>
    </row>
    <row r="1372" spans="1:22">
      <c r="A1372" s="5" t="s">
        <v>12</v>
      </c>
      <c r="B1372" s="2" t="s">
        <v>1833</v>
      </c>
      <c r="C1372">
        <f t="shared" si="189"/>
        <v>2020</v>
      </c>
      <c r="D1372" s="2" t="s">
        <v>14</v>
      </c>
      <c r="E1372" s="3" t="s">
        <v>15</v>
      </c>
      <c r="F1372" t="str">
        <f t="shared" si="190"/>
        <v>73</v>
      </c>
      <c r="G1372" s="2" t="s">
        <v>1839</v>
      </c>
      <c r="H1372" t="str">
        <f t="shared" si="191"/>
        <v xml:space="preserve">STAINLESS </v>
      </c>
      <c r="I1372" t="str" cm="1">
        <f t="array" ref="I1372">IFERROR(INDEX(_xlfn.TEXTSPLIT(E1372," "),1), "")</f>
        <v>73239990</v>
      </c>
      <c r="J1372" t="s">
        <v>3047</v>
      </c>
      <c r="K1372" t="e" cm="1">
        <f t="array" ref="K1372">IF(ISERROR(SEARCH("QTY:", G1372)), IF(ISERROR(SEARCH("TOTAL ", G1372)), Raw [1]Data!N1372, TRIM(MID(G1372, SEARCH("TOTAL ", G1372)+6, SEARCH(" ", G1372&amp;" ", SEARCH("TOTAL ", G1372)+6) - SEARCH("TOTAL ", G1372) - 6))), TRIM(MID(G1372, SEARCH("QTY:", G1372)+4, SEARCH(" ", G1372, SEARCH("QTY:", G1372)+4) - SEARCH("QTY:", G1372) - 4)))</f>
        <v>#NAME?</v>
      </c>
      <c r="M1372" t="e">
        <f t="shared" si="192"/>
        <v>#NAME?</v>
      </c>
      <c r="N1372">
        <f t="shared" si="193"/>
        <v>0</v>
      </c>
      <c r="O1372" t="e" cm="1">
        <f t="array" ref="O1372">IF(ISERROR(SEARCH("USD ", G1372)), Raw [1]Data!S1372, TRIM(MID(G1372, SEARCH("USD ", G1372)+4, SEARCH(" ", G1372&amp;" ", SEARCH("USD ", G1372)+4) - SEARCH("USD ", G1372) - 4)))</f>
        <v>#NAME?</v>
      </c>
      <c r="P1372" t="e">
        <f t="shared" si="194"/>
        <v>#NAME?</v>
      </c>
      <c r="Q1372" t="e" cm="1">
        <f t="array" ref="Q1372">Raw [1]Data!P1372</f>
        <v>#NAME?</v>
      </c>
      <c r="R1372" t="e" cm="1">
        <f t="array" ref="R1372">Raw [1]Data!Q1372</f>
        <v>#NAME?</v>
      </c>
      <c r="S1372" t="e" cm="1">
        <f t="array" ref="S1372">Raw [1]Data!T1372</f>
        <v>#NAME?</v>
      </c>
      <c r="T1372" t="e">
        <f t="shared" si="195"/>
        <v>#NAME?</v>
      </c>
      <c r="U1372" t="e">
        <f t="shared" si="196"/>
        <v>#NAME?</v>
      </c>
      <c r="V1372" t="str">
        <f t="shared" si="197"/>
        <v>Other</v>
      </c>
    </row>
    <row r="1373" spans="1:22">
      <c r="A1373" s="5" t="s">
        <v>12</v>
      </c>
      <c r="B1373" s="2" t="s">
        <v>1840</v>
      </c>
      <c r="C1373">
        <f t="shared" si="189"/>
        <v>2020</v>
      </c>
      <c r="D1373" s="2" t="s">
        <v>14</v>
      </c>
      <c r="E1373" s="3" t="s">
        <v>15</v>
      </c>
      <c r="F1373" t="str">
        <f t="shared" si="190"/>
        <v>73</v>
      </c>
      <c r="G1373" s="2" t="s">
        <v>1800</v>
      </c>
      <c r="H1373" t="str">
        <f t="shared" si="191"/>
        <v xml:space="preserve">03-027I </v>
      </c>
      <c r="I1373" t="str" cm="1">
        <f t="array" ref="I1373">IFERROR(INDEX(_xlfn.TEXTSPLIT(E1373," "),1), "")</f>
        <v>73239990</v>
      </c>
      <c r="J1373" t="s">
        <v>3045</v>
      </c>
      <c r="K1373" t="e" cm="1">
        <f t="array" ref="K1373">IF(ISERROR(SEARCH("QTY:", G1373)), IF(ISERROR(SEARCH("TOTAL ", G1373)), Raw [1]Data!N1373, TRIM(MID(G1373, SEARCH("TOTAL ", G1373)+6, SEARCH(" ", G1373&amp;" ", SEARCH("TOTAL ", G1373)+6) - SEARCH("TOTAL ", G1373) - 6))), TRIM(MID(G1373, SEARCH("QTY:", G1373)+4, SEARCH(" ", G1373, SEARCH("QTY:", G1373)+4) - SEARCH("QTY:", G1373) - 4)))</f>
        <v>#NAME?</v>
      </c>
      <c r="M1373" t="e">
        <f t="shared" si="192"/>
        <v>#NAME?</v>
      </c>
      <c r="N1373">
        <f t="shared" si="193"/>
        <v>0</v>
      </c>
      <c r="O1373" t="e" cm="1">
        <f t="array" ref="O1373">IF(ISERROR(SEARCH("USD ", G1373)), Raw [1]Data!S1373, TRIM(MID(G1373, SEARCH("USD ", G1373)+4, SEARCH(" ", G1373&amp;" ", SEARCH("USD ", G1373)+4) - SEARCH("USD ", G1373) - 4)))</f>
        <v>#NAME?</v>
      </c>
      <c r="P1373" t="e">
        <f t="shared" si="194"/>
        <v>#NAME?</v>
      </c>
      <c r="Q1373" t="e" cm="1">
        <f t="array" ref="Q1373">Raw [1]Data!P1373</f>
        <v>#NAME?</v>
      </c>
      <c r="R1373" t="e" cm="1">
        <f t="array" ref="R1373">Raw [1]Data!Q1373</f>
        <v>#NAME?</v>
      </c>
      <c r="S1373" t="e" cm="1">
        <f t="array" ref="S1373">Raw [1]Data!T1373</f>
        <v>#NAME?</v>
      </c>
      <c r="T1373" t="e">
        <f t="shared" si="195"/>
        <v>#NAME?</v>
      </c>
      <c r="U1373" t="e">
        <f t="shared" si="196"/>
        <v>#NAME?</v>
      </c>
      <c r="V1373" t="str">
        <f t="shared" si="197"/>
        <v>Other</v>
      </c>
    </row>
    <row r="1374" spans="1:22">
      <c r="A1374" s="5" t="s">
        <v>12</v>
      </c>
      <c r="B1374" s="2" t="s">
        <v>1840</v>
      </c>
      <c r="C1374">
        <f t="shared" si="189"/>
        <v>2020</v>
      </c>
      <c r="D1374" s="2" t="s">
        <v>14</v>
      </c>
      <c r="E1374" s="3" t="s">
        <v>15</v>
      </c>
      <c r="F1374" t="str">
        <f t="shared" si="190"/>
        <v>73</v>
      </c>
      <c r="G1374" s="2" t="s">
        <v>1841</v>
      </c>
      <c r="H1374" t="str">
        <f t="shared" si="191"/>
        <v xml:space="preserve">RYX-02-021A </v>
      </c>
      <c r="I1374" t="str" cm="1">
        <f t="array" ref="I1374">IFERROR(INDEX(_xlfn.TEXTSPLIT(E1374," "),1), "")</f>
        <v>73239990</v>
      </c>
      <c r="J1374" t="s">
        <v>2835</v>
      </c>
      <c r="K1374" t="e" cm="1">
        <f t="array" ref="K1374">IF(ISERROR(SEARCH("QTY:", G1374)), IF(ISERROR(SEARCH("TOTAL ", G1374)), Raw [1]Data!N1374, TRIM(MID(G1374, SEARCH("TOTAL ", G1374)+6, SEARCH(" ", G1374&amp;" ", SEARCH("TOTAL ", G1374)+6) - SEARCH("TOTAL ", G1374) - 6))), TRIM(MID(G1374, SEARCH("QTY:", G1374)+4, SEARCH(" ", G1374, SEARCH("QTY:", G1374)+4) - SEARCH("QTY:", G1374) - 4)))</f>
        <v>#NAME?</v>
      </c>
      <c r="M1374" t="e">
        <f t="shared" si="192"/>
        <v>#NAME?</v>
      </c>
      <c r="N1374">
        <f t="shared" si="193"/>
        <v>0</v>
      </c>
      <c r="O1374" t="e" cm="1">
        <f t="array" ref="O1374">IF(ISERROR(SEARCH("USD ", G1374)), Raw [1]Data!S1374, TRIM(MID(G1374, SEARCH("USD ", G1374)+4, SEARCH(" ", G1374&amp;" ", SEARCH("USD ", G1374)+4) - SEARCH("USD ", G1374) - 4)))</f>
        <v>#NAME?</v>
      </c>
      <c r="P1374" t="e">
        <f t="shared" si="194"/>
        <v>#NAME?</v>
      </c>
      <c r="Q1374" t="e" cm="1">
        <f t="array" ref="Q1374">Raw [1]Data!P1374</f>
        <v>#NAME?</v>
      </c>
      <c r="R1374" t="e" cm="1">
        <f t="array" ref="R1374">Raw [1]Data!Q1374</f>
        <v>#NAME?</v>
      </c>
      <c r="S1374" t="e" cm="1">
        <f t="array" ref="S1374">Raw [1]Data!T1374</f>
        <v>#NAME?</v>
      </c>
      <c r="T1374" t="e">
        <f t="shared" si="195"/>
        <v>#NAME?</v>
      </c>
      <c r="U1374" t="e">
        <f t="shared" si="196"/>
        <v>#NAME?</v>
      </c>
      <c r="V1374" t="str">
        <f t="shared" si="197"/>
        <v>Other</v>
      </c>
    </row>
    <row r="1375" spans="1:22">
      <c r="A1375" s="5" t="s">
        <v>12</v>
      </c>
      <c r="B1375" s="2" t="s">
        <v>1840</v>
      </c>
      <c r="C1375">
        <f t="shared" si="189"/>
        <v>2020</v>
      </c>
      <c r="D1375" s="2" t="s">
        <v>14</v>
      </c>
      <c r="E1375" s="3" t="s">
        <v>15</v>
      </c>
      <c r="F1375" t="str">
        <f t="shared" si="190"/>
        <v>73</v>
      </c>
      <c r="G1375" s="2" t="s">
        <v>1725</v>
      </c>
      <c r="H1375" t="str">
        <f t="shared" si="191"/>
        <v xml:space="preserve">RYX-02-020 </v>
      </c>
      <c r="I1375" t="str" cm="1">
        <f t="array" ref="I1375">IFERROR(INDEX(_xlfn.TEXTSPLIT(E1375," "),1), "")</f>
        <v>73239990</v>
      </c>
      <c r="J1375" t="s">
        <v>2835</v>
      </c>
      <c r="K1375" t="e" cm="1">
        <f t="array" ref="K1375">IF(ISERROR(SEARCH("QTY:", G1375)), IF(ISERROR(SEARCH("TOTAL ", G1375)), Raw [1]Data!N1375, TRIM(MID(G1375, SEARCH("TOTAL ", G1375)+6, SEARCH(" ", G1375&amp;" ", SEARCH("TOTAL ", G1375)+6) - SEARCH("TOTAL ", G1375) - 6))), TRIM(MID(G1375, SEARCH("QTY:", G1375)+4, SEARCH(" ", G1375, SEARCH("QTY:", G1375)+4) - SEARCH("QTY:", G1375) - 4)))</f>
        <v>#NAME?</v>
      </c>
      <c r="M1375" t="e">
        <f t="shared" si="192"/>
        <v>#NAME?</v>
      </c>
      <c r="N1375">
        <f t="shared" si="193"/>
        <v>0</v>
      </c>
      <c r="O1375" t="e" cm="1">
        <f t="array" ref="O1375">IF(ISERROR(SEARCH("USD ", G1375)), Raw [1]Data!S1375, TRIM(MID(G1375, SEARCH("USD ", G1375)+4, SEARCH(" ", G1375&amp;" ", SEARCH("USD ", G1375)+4) - SEARCH("USD ", G1375) - 4)))</f>
        <v>#NAME?</v>
      </c>
      <c r="P1375" t="e">
        <f t="shared" si="194"/>
        <v>#NAME?</v>
      </c>
      <c r="Q1375" t="e" cm="1">
        <f t="array" ref="Q1375">Raw [1]Data!P1375</f>
        <v>#NAME?</v>
      </c>
      <c r="R1375" t="e" cm="1">
        <f t="array" ref="R1375">Raw [1]Data!Q1375</f>
        <v>#NAME?</v>
      </c>
      <c r="S1375" t="e" cm="1">
        <f t="array" ref="S1375">Raw [1]Data!T1375</f>
        <v>#NAME?</v>
      </c>
      <c r="T1375" t="e">
        <f t="shared" si="195"/>
        <v>#NAME?</v>
      </c>
      <c r="U1375" t="e">
        <f t="shared" si="196"/>
        <v>#NAME?</v>
      </c>
      <c r="V1375" t="str">
        <f t="shared" si="197"/>
        <v>Other</v>
      </c>
    </row>
    <row r="1376" spans="1:22">
      <c r="A1376" s="5" t="s">
        <v>12</v>
      </c>
      <c r="B1376" s="2" t="s">
        <v>1842</v>
      </c>
      <c r="C1376">
        <f t="shared" si="189"/>
        <v>2020</v>
      </c>
      <c r="D1376" s="2" t="s">
        <v>14</v>
      </c>
      <c r="E1376" s="3" t="s">
        <v>15</v>
      </c>
      <c r="F1376" t="str">
        <f t="shared" si="190"/>
        <v>73</v>
      </c>
      <c r="G1376" s="2" t="s">
        <v>1843</v>
      </c>
      <c r="H1376" t="str">
        <f t="shared" si="191"/>
        <v xml:space="preserve">RYX-02-021A </v>
      </c>
      <c r="I1376" t="str" cm="1">
        <f t="array" ref="I1376">IFERROR(INDEX(_xlfn.TEXTSPLIT(E1376," "),1), "")</f>
        <v>73239990</v>
      </c>
      <c r="J1376" t="s">
        <v>2835</v>
      </c>
      <c r="K1376" t="e" cm="1">
        <f t="array" ref="K1376">IF(ISERROR(SEARCH("QTY:", G1376)), IF(ISERROR(SEARCH("TOTAL ", G1376)), Raw [1]Data!N1376, TRIM(MID(G1376, SEARCH("TOTAL ", G1376)+6, SEARCH(" ", G1376&amp;" ", SEARCH("TOTAL ", G1376)+6) - SEARCH("TOTAL ", G1376) - 6))), TRIM(MID(G1376, SEARCH("QTY:", G1376)+4, SEARCH(" ", G1376, SEARCH("QTY:", G1376)+4) - SEARCH("QTY:", G1376) - 4)))</f>
        <v>#NAME?</v>
      </c>
      <c r="M1376" t="e">
        <f t="shared" si="192"/>
        <v>#NAME?</v>
      </c>
      <c r="N1376">
        <f t="shared" si="193"/>
        <v>0</v>
      </c>
      <c r="O1376" t="e" cm="1">
        <f t="array" ref="O1376">IF(ISERROR(SEARCH("USD ", G1376)), Raw [1]Data!S1376, TRIM(MID(G1376, SEARCH("USD ", G1376)+4, SEARCH(" ", G1376&amp;" ", SEARCH("USD ", G1376)+4) - SEARCH("USD ", G1376) - 4)))</f>
        <v>#NAME?</v>
      </c>
      <c r="P1376" t="e">
        <f t="shared" si="194"/>
        <v>#NAME?</v>
      </c>
      <c r="Q1376" t="e" cm="1">
        <f t="array" ref="Q1376">Raw [1]Data!P1376</f>
        <v>#NAME?</v>
      </c>
      <c r="R1376" t="e" cm="1">
        <f t="array" ref="R1376">Raw [1]Data!Q1376</f>
        <v>#NAME?</v>
      </c>
      <c r="S1376" t="e" cm="1">
        <f t="array" ref="S1376">Raw [1]Data!T1376</f>
        <v>#NAME?</v>
      </c>
      <c r="T1376" t="e">
        <f t="shared" si="195"/>
        <v>#NAME?</v>
      </c>
      <c r="U1376" t="e">
        <f t="shared" si="196"/>
        <v>#NAME?</v>
      </c>
      <c r="V1376" t="str">
        <f t="shared" si="197"/>
        <v>Other</v>
      </c>
    </row>
    <row r="1377" spans="1:22">
      <c r="A1377" s="5" t="s">
        <v>12</v>
      </c>
      <c r="B1377" s="2" t="s">
        <v>1842</v>
      </c>
      <c r="C1377">
        <f t="shared" si="189"/>
        <v>2020</v>
      </c>
      <c r="D1377" s="2" t="s">
        <v>14</v>
      </c>
      <c r="E1377" s="3" t="s">
        <v>15</v>
      </c>
      <c r="F1377" t="str">
        <f t="shared" si="190"/>
        <v>73</v>
      </c>
      <c r="G1377" s="2" t="s">
        <v>1800</v>
      </c>
      <c r="H1377" t="str">
        <f t="shared" si="191"/>
        <v xml:space="preserve">03-027I </v>
      </c>
      <c r="I1377" t="str" cm="1">
        <f t="array" ref="I1377">IFERROR(INDEX(_xlfn.TEXTSPLIT(E1377," "),1), "")</f>
        <v>73239990</v>
      </c>
      <c r="J1377" t="s">
        <v>3045</v>
      </c>
      <c r="K1377" t="e" cm="1">
        <f t="array" ref="K1377">IF(ISERROR(SEARCH("QTY:", G1377)), IF(ISERROR(SEARCH("TOTAL ", G1377)), Raw [1]Data!N1377, TRIM(MID(G1377, SEARCH("TOTAL ", G1377)+6, SEARCH(" ", G1377&amp;" ", SEARCH("TOTAL ", G1377)+6) - SEARCH("TOTAL ", G1377) - 6))), TRIM(MID(G1377, SEARCH("QTY:", G1377)+4, SEARCH(" ", G1377, SEARCH("QTY:", G1377)+4) - SEARCH("QTY:", G1377) - 4)))</f>
        <v>#NAME?</v>
      </c>
      <c r="M1377" t="e">
        <f t="shared" si="192"/>
        <v>#NAME?</v>
      </c>
      <c r="N1377">
        <f t="shared" si="193"/>
        <v>0</v>
      </c>
      <c r="O1377" t="e" cm="1">
        <f t="array" ref="O1377">IF(ISERROR(SEARCH("USD ", G1377)), Raw [1]Data!S1377, TRIM(MID(G1377, SEARCH("USD ", G1377)+4, SEARCH(" ", G1377&amp;" ", SEARCH("USD ", G1377)+4) - SEARCH("USD ", G1377) - 4)))</f>
        <v>#NAME?</v>
      </c>
      <c r="P1377" t="e">
        <f t="shared" si="194"/>
        <v>#NAME?</v>
      </c>
      <c r="Q1377" t="e" cm="1">
        <f t="array" ref="Q1377">Raw [1]Data!P1377</f>
        <v>#NAME?</v>
      </c>
      <c r="R1377" t="e" cm="1">
        <f t="array" ref="R1377">Raw [1]Data!Q1377</f>
        <v>#NAME?</v>
      </c>
      <c r="S1377" t="e" cm="1">
        <f t="array" ref="S1377">Raw [1]Data!T1377</f>
        <v>#NAME?</v>
      </c>
      <c r="T1377" t="e">
        <f t="shared" si="195"/>
        <v>#NAME?</v>
      </c>
      <c r="U1377" t="e">
        <f t="shared" si="196"/>
        <v>#NAME?</v>
      </c>
      <c r="V1377" t="str">
        <f t="shared" si="197"/>
        <v>Other</v>
      </c>
    </row>
    <row r="1378" spans="1:22">
      <c r="A1378" s="5" t="s">
        <v>12</v>
      </c>
      <c r="B1378" s="2" t="s">
        <v>1842</v>
      </c>
      <c r="C1378">
        <f t="shared" si="189"/>
        <v>2020</v>
      </c>
      <c r="D1378" s="2" t="s">
        <v>14</v>
      </c>
      <c r="E1378" s="3" t="s">
        <v>15</v>
      </c>
      <c r="F1378" t="str">
        <f t="shared" si="190"/>
        <v>73</v>
      </c>
      <c r="G1378" s="2" t="s">
        <v>1844</v>
      </c>
      <c r="H1378" t="str">
        <f t="shared" si="191"/>
        <v xml:space="preserve">RYX-02-020 </v>
      </c>
      <c r="I1378" t="str" cm="1">
        <f t="array" ref="I1378">IFERROR(INDEX(_xlfn.TEXTSPLIT(E1378," "),1), "")</f>
        <v>73239990</v>
      </c>
      <c r="J1378" t="s">
        <v>2835</v>
      </c>
      <c r="K1378" t="e" cm="1">
        <f t="array" ref="K1378">IF(ISERROR(SEARCH("QTY:", G1378)), IF(ISERROR(SEARCH("TOTAL ", G1378)), Raw [1]Data!N1378, TRIM(MID(G1378, SEARCH("TOTAL ", G1378)+6, SEARCH(" ", G1378&amp;" ", SEARCH("TOTAL ", G1378)+6) - SEARCH("TOTAL ", G1378) - 6))), TRIM(MID(G1378, SEARCH("QTY:", G1378)+4, SEARCH(" ", G1378, SEARCH("QTY:", G1378)+4) - SEARCH("QTY:", G1378) - 4)))</f>
        <v>#NAME?</v>
      </c>
      <c r="M1378" t="e">
        <f t="shared" si="192"/>
        <v>#NAME?</v>
      </c>
      <c r="N1378">
        <f t="shared" si="193"/>
        <v>0</v>
      </c>
      <c r="O1378" t="e" cm="1">
        <f t="array" ref="O1378">IF(ISERROR(SEARCH("USD ", G1378)), Raw [1]Data!S1378, TRIM(MID(G1378, SEARCH("USD ", G1378)+4, SEARCH(" ", G1378&amp;" ", SEARCH("USD ", G1378)+4) - SEARCH("USD ", G1378) - 4)))</f>
        <v>#NAME?</v>
      </c>
      <c r="P1378" t="e">
        <f t="shared" si="194"/>
        <v>#NAME?</v>
      </c>
      <c r="Q1378" t="e" cm="1">
        <f t="array" ref="Q1378">Raw [1]Data!P1378</f>
        <v>#NAME?</v>
      </c>
      <c r="R1378" t="e" cm="1">
        <f t="array" ref="R1378">Raw [1]Data!Q1378</f>
        <v>#NAME?</v>
      </c>
      <c r="S1378" t="e" cm="1">
        <f t="array" ref="S1378">Raw [1]Data!T1378</f>
        <v>#NAME?</v>
      </c>
      <c r="T1378" t="e">
        <f t="shared" si="195"/>
        <v>#NAME?</v>
      </c>
      <c r="U1378" t="e">
        <f t="shared" si="196"/>
        <v>#NAME?</v>
      </c>
      <c r="V1378" t="str">
        <f t="shared" si="197"/>
        <v>Other</v>
      </c>
    </row>
    <row r="1379" spans="1:22">
      <c r="A1379" s="5" t="s">
        <v>12</v>
      </c>
      <c r="B1379" s="2" t="s">
        <v>1845</v>
      </c>
      <c r="C1379">
        <f t="shared" si="189"/>
        <v>2020</v>
      </c>
      <c r="D1379" s="2" t="s">
        <v>14</v>
      </c>
      <c r="E1379" s="3" t="s">
        <v>15</v>
      </c>
      <c r="F1379" t="str">
        <f t="shared" si="190"/>
        <v>73</v>
      </c>
      <c r="G1379" s="2" t="s">
        <v>1846</v>
      </c>
      <c r="H1379" t="str">
        <f t="shared" si="191"/>
        <v xml:space="preserve">STEEL </v>
      </c>
      <c r="I1379" t="str" cm="1">
        <f t="array" ref="I1379">IFERROR(INDEX(_xlfn.TEXTSPLIT(E1379," "),1), "")</f>
        <v>73239990</v>
      </c>
      <c r="J1379" t="s">
        <v>3048</v>
      </c>
      <c r="K1379" t="str" cm="1">
        <f t="array" ref="K1379">IF(ISERROR(SEARCH("QTY:", G1379)), IF(ISERROR(SEARCH("TOTAL ", G1379)), Raw [1]Data!N1379, TRIM(MID(G1379, SEARCH("TOTAL ", G1379)+6, SEARCH(" ", G1379&amp;" ", SEARCH("TOTAL ", G1379)+6) - SEARCH("TOTAL ", G1379) - 6))), TRIM(MID(G1379, SEARCH("QTY:", G1379)+4, SEARCH(" ", G1379, SEARCH("QTY:", G1379)+4) - SEARCH("QTY:", G1379) - 4)))</f>
        <v>55200</v>
      </c>
      <c r="M1379" t="str">
        <f t="shared" si="192"/>
        <v>55200</v>
      </c>
      <c r="N1379">
        <f t="shared" si="193"/>
        <v>0</v>
      </c>
      <c r="O1379" t="e" cm="1">
        <f t="array" ref="O1379">IF(ISERROR(SEARCH("USD ", G1379)), Raw [1]Data!S1379, TRIM(MID(G1379, SEARCH("USD ", G1379)+4, SEARCH(" ", G1379&amp;" ", SEARCH("USD ", G1379)+4) - SEARCH("USD ", G1379) - 4)))</f>
        <v>#NAME?</v>
      </c>
      <c r="P1379" t="e">
        <f t="shared" si="194"/>
        <v>#NAME?</v>
      </c>
      <c r="Q1379" t="e" cm="1">
        <f t="array" ref="Q1379">Raw [1]Data!P1379</f>
        <v>#NAME?</v>
      </c>
      <c r="R1379" t="e" cm="1">
        <f t="array" ref="R1379">Raw [1]Data!Q1379</f>
        <v>#NAME?</v>
      </c>
      <c r="S1379" t="e" cm="1">
        <f t="array" ref="S1379">Raw [1]Data!T1379</f>
        <v>#NAME?</v>
      </c>
      <c r="T1379" t="e">
        <f t="shared" si="195"/>
        <v>#NAME?</v>
      </c>
      <c r="U1379" t="e">
        <f t="shared" si="196"/>
        <v>#NAME?</v>
      </c>
      <c r="V1379" t="str">
        <f t="shared" si="197"/>
        <v>Other</v>
      </c>
    </row>
    <row r="1380" spans="1:22">
      <c r="A1380" s="5" t="s">
        <v>12</v>
      </c>
      <c r="B1380" s="2" t="s">
        <v>1845</v>
      </c>
      <c r="C1380">
        <f t="shared" si="189"/>
        <v>2020</v>
      </c>
      <c r="D1380" s="2" t="s">
        <v>14</v>
      </c>
      <c r="E1380" s="3" t="s">
        <v>15</v>
      </c>
      <c r="F1380" t="str">
        <f t="shared" si="190"/>
        <v>73</v>
      </c>
      <c r="G1380" s="2" t="s">
        <v>1847</v>
      </c>
      <c r="H1380" t="str">
        <f t="shared" si="191"/>
        <v xml:space="preserve">STAINLESS </v>
      </c>
      <c r="I1380" t="str" cm="1">
        <f t="array" ref="I1380">IFERROR(INDEX(_xlfn.TEXTSPLIT(E1380," "),1), "")</f>
        <v>73239990</v>
      </c>
      <c r="J1380" t="s">
        <v>3041</v>
      </c>
      <c r="K1380" t="str" cm="1">
        <f t="array" ref="K1380">IF(ISERROR(SEARCH("QTY:", G1380)), IF(ISERROR(SEARCH("TOTAL ", G1380)), Raw [1]Data!N1380, TRIM(MID(G1380, SEARCH("TOTAL ", G1380)+6, SEARCH(" ", G1380&amp;" ", SEARCH("TOTAL ", G1380)+6) - SEARCH("TOTAL ", G1380) - 6))), TRIM(MID(G1380, SEARCH("QTY:", G1380)+4, SEARCH(" ", G1380, SEARCH("QTY:", G1380)+4) - SEARCH("QTY:", G1380) - 4)))</f>
        <v>19728PCS)(NOT</v>
      </c>
      <c r="M1380" t="str">
        <f t="shared" si="192"/>
        <v>19728PCS)(NOT</v>
      </c>
      <c r="N1380">
        <f t="shared" si="193"/>
        <v>0</v>
      </c>
      <c r="O1380" t="e" cm="1">
        <f t="array" ref="O1380">IF(ISERROR(SEARCH("USD ", G1380)), Raw [1]Data!S1380, TRIM(MID(G1380, SEARCH("USD ", G1380)+4, SEARCH(" ", G1380&amp;" ", SEARCH("USD ", G1380)+4) - SEARCH("USD ", G1380) - 4)))</f>
        <v>#NAME?</v>
      </c>
      <c r="P1380" t="e">
        <f t="shared" si="194"/>
        <v>#NAME?</v>
      </c>
      <c r="Q1380" t="e" cm="1">
        <f t="array" ref="Q1380">Raw [1]Data!P1380</f>
        <v>#NAME?</v>
      </c>
      <c r="R1380" t="e" cm="1">
        <f t="array" ref="R1380">Raw [1]Data!Q1380</f>
        <v>#NAME?</v>
      </c>
      <c r="S1380" t="e" cm="1">
        <f t="array" ref="S1380">Raw [1]Data!T1380</f>
        <v>#NAME?</v>
      </c>
      <c r="T1380" t="e">
        <f t="shared" si="195"/>
        <v>#NAME?</v>
      </c>
      <c r="U1380" t="e">
        <f t="shared" si="196"/>
        <v>#NAME?</v>
      </c>
      <c r="V1380" t="str">
        <f t="shared" si="197"/>
        <v>Other</v>
      </c>
    </row>
    <row r="1381" spans="1:22">
      <c r="A1381" s="5" t="s">
        <v>12</v>
      </c>
      <c r="B1381" s="2" t="s">
        <v>1845</v>
      </c>
      <c r="C1381">
        <f t="shared" si="189"/>
        <v>2020</v>
      </c>
      <c r="D1381" s="2" t="s">
        <v>14</v>
      </c>
      <c r="E1381" s="3" t="s">
        <v>15</v>
      </c>
      <c r="F1381" t="str">
        <f t="shared" si="190"/>
        <v>73</v>
      </c>
      <c r="G1381" s="2" t="s">
        <v>1848</v>
      </c>
      <c r="H1381" t="str">
        <f t="shared" si="191"/>
        <v xml:space="preserve">STAINLESS </v>
      </c>
      <c r="I1381" t="str" cm="1">
        <f t="array" ref="I1381">IFERROR(INDEX(_xlfn.TEXTSPLIT(E1381," "),1), "")</f>
        <v>73239990</v>
      </c>
      <c r="J1381" t="s">
        <v>3042</v>
      </c>
      <c r="K1381" t="str" cm="1">
        <f t="array" ref="K1381">IF(ISERROR(SEARCH("QTY:", G1381)), IF(ISERROR(SEARCH("TOTAL ", G1381)), Raw [1]Data!N1381, TRIM(MID(G1381, SEARCH("TOTAL ", G1381)+6, SEARCH(" ", G1381&amp;" ", SEARCH("TOTAL ", G1381)+6) - SEARCH("TOTAL ", G1381) - 6))), TRIM(MID(G1381, SEARCH("QTY:", G1381)+4, SEARCH(" ", G1381, SEARCH("QTY:", G1381)+4) - SEARCH("QTY:", G1381) - 4)))</f>
        <v>3600</v>
      </c>
      <c r="M1381" t="str">
        <f t="shared" si="192"/>
        <v>3600</v>
      </c>
      <c r="N1381">
        <f t="shared" si="193"/>
        <v>0</v>
      </c>
      <c r="O1381" t="e" cm="1">
        <f t="array" ref="O1381">IF(ISERROR(SEARCH("USD ", G1381)), Raw [1]Data!S1381, TRIM(MID(G1381, SEARCH("USD ", G1381)+4, SEARCH(" ", G1381&amp;" ", SEARCH("USD ", G1381)+4) - SEARCH("USD ", G1381) - 4)))</f>
        <v>#NAME?</v>
      </c>
      <c r="P1381" t="e">
        <f t="shared" si="194"/>
        <v>#NAME?</v>
      </c>
      <c r="Q1381" t="e" cm="1">
        <f t="array" ref="Q1381">Raw [1]Data!P1381</f>
        <v>#NAME?</v>
      </c>
      <c r="R1381" t="e" cm="1">
        <f t="array" ref="R1381">Raw [1]Data!Q1381</f>
        <v>#NAME?</v>
      </c>
      <c r="S1381" t="e" cm="1">
        <f t="array" ref="S1381">Raw [1]Data!T1381</f>
        <v>#NAME?</v>
      </c>
      <c r="T1381" t="e">
        <f t="shared" si="195"/>
        <v>#NAME?</v>
      </c>
      <c r="U1381" t="e">
        <f t="shared" si="196"/>
        <v>#NAME?</v>
      </c>
      <c r="V1381" t="str">
        <f t="shared" si="197"/>
        <v>Other</v>
      </c>
    </row>
    <row r="1382" spans="1:22">
      <c r="A1382" s="5" t="s">
        <v>12</v>
      </c>
      <c r="B1382" s="2" t="s">
        <v>1845</v>
      </c>
      <c r="C1382">
        <f t="shared" si="189"/>
        <v>2020</v>
      </c>
      <c r="D1382" s="2" t="s">
        <v>14</v>
      </c>
      <c r="E1382" s="3" t="s">
        <v>18</v>
      </c>
      <c r="F1382" t="str">
        <f t="shared" si="190"/>
        <v>73</v>
      </c>
      <c r="G1382" s="2" t="s">
        <v>1849</v>
      </c>
      <c r="H1382" t="str">
        <f t="shared" si="191"/>
        <v xml:space="preserve">SS </v>
      </c>
      <c r="I1382" t="str" cm="1">
        <f t="array" ref="I1382">IFERROR(INDEX(_xlfn.TEXTSPLIT(E1382," "),1), "")</f>
        <v>73231000</v>
      </c>
      <c r="J1382" t="s">
        <v>3041</v>
      </c>
      <c r="K1382" t="str" cm="1">
        <f t="array" ref="K1382">IF(ISERROR(SEARCH("QTY:", G1382)), IF(ISERROR(SEARCH("TOTAL ", G1382)), Raw [1]Data!N1382, TRIM(MID(G1382, SEARCH("TOTAL ", G1382)+6, SEARCH(" ", G1382&amp;" ", SEARCH("TOTAL ", G1382)+6) - SEARCH("TOTAL ", G1382) - 6))), TRIM(MID(G1382, SEARCH("QTY:", G1382)+4, SEARCH(" ", G1382, SEARCH("QTY:", G1382)+4) - SEARCH("QTY:", G1382) - 4)))</f>
        <v>122640</v>
      </c>
      <c r="M1382" t="str">
        <f t="shared" si="192"/>
        <v>122640</v>
      </c>
      <c r="N1382">
        <f t="shared" si="193"/>
        <v>0</v>
      </c>
      <c r="O1382" t="e" cm="1">
        <f t="array" ref="O1382">IF(ISERROR(SEARCH("USD ", G1382)), Raw [1]Data!S1382, TRIM(MID(G1382, SEARCH("USD ", G1382)+4, SEARCH(" ", G1382&amp;" ", SEARCH("USD ", G1382)+4) - SEARCH("USD ", G1382) - 4)))</f>
        <v>#NAME?</v>
      </c>
      <c r="P1382" t="e">
        <f t="shared" si="194"/>
        <v>#NAME?</v>
      </c>
      <c r="Q1382" t="e" cm="1">
        <f t="array" ref="Q1382">Raw [1]Data!P1382</f>
        <v>#NAME?</v>
      </c>
      <c r="R1382" t="e" cm="1">
        <f t="array" ref="R1382">Raw [1]Data!Q1382</f>
        <v>#NAME?</v>
      </c>
      <c r="S1382" t="e" cm="1">
        <f t="array" ref="S1382">Raw [1]Data!T1382</f>
        <v>#NAME?</v>
      </c>
      <c r="T1382" t="e">
        <f t="shared" si="195"/>
        <v>#NAME?</v>
      </c>
      <c r="U1382" t="e">
        <f t="shared" si="196"/>
        <v>#NAME?</v>
      </c>
      <c r="V1382" t="str">
        <f t="shared" si="197"/>
        <v>Other</v>
      </c>
    </row>
    <row r="1383" spans="1:22">
      <c r="A1383" s="5" t="s">
        <v>12</v>
      </c>
      <c r="B1383" s="2" t="s">
        <v>1845</v>
      </c>
      <c r="C1383">
        <f t="shared" si="189"/>
        <v>2020</v>
      </c>
      <c r="D1383" s="2" t="s">
        <v>14</v>
      </c>
      <c r="E1383" s="3" t="s">
        <v>15</v>
      </c>
      <c r="F1383" t="str">
        <f t="shared" si="190"/>
        <v>73</v>
      </c>
      <c r="G1383" s="2" t="s">
        <v>1850</v>
      </c>
      <c r="H1383" t="str">
        <f t="shared" si="191"/>
        <v xml:space="preserve">STAINLESS </v>
      </c>
      <c r="I1383" t="str" cm="1">
        <f t="array" ref="I1383">IFERROR(INDEX(_xlfn.TEXTSPLIT(E1383," "),1), "")</f>
        <v>73239990</v>
      </c>
      <c r="J1383" t="s">
        <v>3041</v>
      </c>
      <c r="K1383" t="str" cm="1">
        <f t="array" ref="K1383">IF(ISERROR(SEARCH("QTY:", G1383)), IF(ISERROR(SEARCH("TOTAL ", G1383)), Raw [1]Data!N1383, TRIM(MID(G1383, SEARCH("TOTAL ", G1383)+6, SEARCH(" ", G1383&amp;" ", SEARCH("TOTAL ", G1383)+6) - SEARCH("TOTAL ", G1383) - 6))), TRIM(MID(G1383, SEARCH("QTY:", G1383)+4, SEARCH(" ", G1383, SEARCH("QTY:", G1383)+4) - SEARCH("QTY:", G1383) - 4)))</f>
        <v>18000</v>
      </c>
      <c r="M1383" t="str">
        <f t="shared" si="192"/>
        <v>18000</v>
      </c>
      <c r="N1383">
        <f t="shared" si="193"/>
        <v>0</v>
      </c>
      <c r="O1383" t="e" cm="1">
        <f t="array" ref="O1383">IF(ISERROR(SEARCH("USD ", G1383)), Raw [1]Data!S1383, TRIM(MID(G1383, SEARCH("USD ", G1383)+4, SEARCH(" ", G1383&amp;" ", SEARCH("USD ", G1383)+4) - SEARCH("USD ", G1383) - 4)))</f>
        <v>#NAME?</v>
      </c>
      <c r="P1383" t="e">
        <f t="shared" si="194"/>
        <v>#NAME?</v>
      </c>
      <c r="Q1383" t="e" cm="1">
        <f t="array" ref="Q1383">Raw [1]Data!P1383</f>
        <v>#NAME?</v>
      </c>
      <c r="R1383" t="e" cm="1">
        <f t="array" ref="R1383">Raw [1]Data!Q1383</f>
        <v>#NAME?</v>
      </c>
      <c r="S1383" t="e" cm="1">
        <f t="array" ref="S1383">Raw [1]Data!T1383</f>
        <v>#NAME?</v>
      </c>
      <c r="T1383" t="e">
        <f t="shared" si="195"/>
        <v>#NAME?</v>
      </c>
      <c r="U1383" t="e">
        <f t="shared" si="196"/>
        <v>#NAME?</v>
      </c>
      <c r="V1383" t="str">
        <f t="shared" si="197"/>
        <v>Other</v>
      </c>
    </row>
    <row r="1384" spans="1:22">
      <c r="A1384" s="5" t="s">
        <v>12</v>
      </c>
      <c r="B1384" s="2" t="s">
        <v>1851</v>
      </c>
      <c r="C1384">
        <f t="shared" si="189"/>
        <v>2020</v>
      </c>
      <c r="D1384" s="2" t="s">
        <v>14</v>
      </c>
      <c r="E1384" s="3" t="s">
        <v>15</v>
      </c>
      <c r="F1384" t="str">
        <f t="shared" si="190"/>
        <v>73</v>
      </c>
      <c r="G1384" s="2" t="s">
        <v>1852</v>
      </c>
      <c r="H1384" t="str">
        <f t="shared" si="191"/>
        <v xml:space="preserve">STEEL </v>
      </c>
      <c r="I1384" t="str" cm="1">
        <f t="array" ref="I1384">IFERROR(INDEX(_xlfn.TEXTSPLIT(E1384," "),1), "")</f>
        <v>73239990</v>
      </c>
      <c r="J1384" t="s">
        <v>2835</v>
      </c>
      <c r="K1384" t="str" cm="1">
        <f t="array" ref="K1384">IF(ISERROR(SEARCH("QTY:", G1384)), IF(ISERROR(SEARCH("TOTAL ", G1384)), Raw [1]Data!N1384, TRIM(MID(G1384, SEARCH("TOTAL ", G1384)+6, SEARCH(" ", G1384&amp;" ", SEARCH("TOTAL ", G1384)+6) - SEARCH("TOTAL ", G1384) - 6))), TRIM(MID(G1384, SEARCH("QTY:", G1384)+4, SEARCH(" ", G1384, SEARCH("QTY:", G1384)+4) - SEARCH("QTY:", G1384) - 4)))</f>
        <v>25800</v>
      </c>
      <c r="M1384" t="str">
        <f t="shared" si="192"/>
        <v>25800</v>
      </c>
      <c r="N1384">
        <f t="shared" si="193"/>
        <v>0</v>
      </c>
      <c r="O1384" t="e" cm="1">
        <f t="array" ref="O1384">IF(ISERROR(SEARCH("USD ", G1384)), Raw [1]Data!S1384, TRIM(MID(G1384, SEARCH("USD ", G1384)+4, SEARCH(" ", G1384&amp;" ", SEARCH("USD ", G1384)+4) - SEARCH("USD ", G1384) - 4)))</f>
        <v>#NAME?</v>
      </c>
      <c r="P1384" t="e">
        <f t="shared" si="194"/>
        <v>#NAME?</v>
      </c>
      <c r="Q1384" t="e" cm="1">
        <f t="array" ref="Q1384">Raw [1]Data!P1384</f>
        <v>#NAME?</v>
      </c>
      <c r="R1384" t="e" cm="1">
        <f t="array" ref="R1384">Raw [1]Data!Q1384</f>
        <v>#NAME?</v>
      </c>
      <c r="S1384" t="e" cm="1">
        <f t="array" ref="S1384">Raw [1]Data!T1384</f>
        <v>#NAME?</v>
      </c>
      <c r="T1384" t="e">
        <f t="shared" si="195"/>
        <v>#NAME?</v>
      </c>
      <c r="U1384" t="e">
        <f t="shared" si="196"/>
        <v>#NAME?</v>
      </c>
      <c r="V1384" t="str">
        <f t="shared" si="197"/>
        <v>Other</v>
      </c>
    </row>
    <row r="1385" spans="1:22">
      <c r="A1385" s="5" t="s">
        <v>12</v>
      </c>
      <c r="B1385" s="2" t="s">
        <v>1851</v>
      </c>
      <c r="C1385">
        <f t="shared" si="189"/>
        <v>2020</v>
      </c>
      <c r="D1385" s="2" t="s">
        <v>14</v>
      </c>
      <c r="E1385" s="3" t="s">
        <v>15</v>
      </c>
      <c r="F1385" t="str">
        <f t="shared" si="190"/>
        <v>73</v>
      </c>
      <c r="G1385" s="2" t="s">
        <v>1853</v>
      </c>
      <c r="H1385" t="str">
        <f t="shared" si="191"/>
        <v xml:space="preserve">STEEL </v>
      </c>
      <c r="I1385" t="str" cm="1">
        <f t="array" ref="I1385">IFERROR(INDEX(_xlfn.TEXTSPLIT(E1385," "),1), "")</f>
        <v>73239990</v>
      </c>
      <c r="J1385" t="s">
        <v>3048</v>
      </c>
      <c r="K1385" t="str" cm="1">
        <f t="array" ref="K1385">IF(ISERROR(SEARCH("QTY:", G1385)), IF(ISERROR(SEARCH("TOTAL ", G1385)), Raw [1]Data!N1385, TRIM(MID(G1385, SEARCH("TOTAL ", G1385)+6, SEARCH(" ", G1385&amp;" ", SEARCH("TOTAL ", G1385)+6) - SEARCH("TOTAL ", G1385) - 6))), TRIM(MID(G1385, SEARCH("QTY:", G1385)+4, SEARCH(" ", G1385, SEARCH("QTY:", G1385)+4) - SEARCH("QTY:", G1385) - 4)))</f>
        <v>21240</v>
      </c>
      <c r="M1385" t="str">
        <f t="shared" si="192"/>
        <v>21240</v>
      </c>
      <c r="N1385">
        <f t="shared" si="193"/>
        <v>0</v>
      </c>
      <c r="O1385" t="e" cm="1">
        <f t="array" ref="O1385">IF(ISERROR(SEARCH("USD ", G1385)), Raw [1]Data!S1385, TRIM(MID(G1385, SEARCH("USD ", G1385)+4, SEARCH(" ", G1385&amp;" ", SEARCH("USD ", G1385)+4) - SEARCH("USD ", G1385) - 4)))</f>
        <v>#NAME?</v>
      </c>
      <c r="P1385" t="e">
        <f t="shared" si="194"/>
        <v>#NAME?</v>
      </c>
      <c r="Q1385" t="e" cm="1">
        <f t="array" ref="Q1385">Raw [1]Data!P1385</f>
        <v>#NAME?</v>
      </c>
      <c r="R1385" t="e" cm="1">
        <f t="array" ref="R1385">Raw [1]Data!Q1385</f>
        <v>#NAME?</v>
      </c>
      <c r="S1385" t="e" cm="1">
        <f t="array" ref="S1385">Raw [1]Data!T1385</f>
        <v>#NAME?</v>
      </c>
      <c r="T1385" t="e">
        <f t="shared" si="195"/>
        <v>#NAME?</v>
      </c>
      <c r="U1385" t="e">
        <f t="shared" si="196"/>
        <v>#NAME?</v>
      </c>
      <c r="V1385" t="str">
        <f t="shared" si="197"/>
        <v>Other</v>
      </c>
    </row>
    <row r="1386" spans="1:22">
      <c r="A1386" s="5" t="s">
        <v>12</v>
      </c>
      <c r="B1386" s="2" t="s">
        <v>1854</v>
      </c>
      <c r="C1386">
        <f t="shared" si="189"/>
        <v>2020</v>
      </c>
      <c r="D1386" s="2" t="s">
        <v>14</v>
      </c>
      <c r="E1386" s="3" t="s">
        <v>15</v>
      </c>
      <c r="F1386" t="str">
        <f t="shared" si="190"/>
        <v>73</v>
      </c>
      <c r="G1386" s="2" t="s">
        <v>1855</v>
      </c>
      <c r="H1386" t="str">
        <f t="shared" si="191"/>
        <v xml:space="preserve">RYX-02-021A </v>
      </c>
      <c r="I1386" t="str" cm="1">
        <f t="array" ref="I1386">IFERROR(INDEX(_xlfn.TEXTSPLIT(E1386," "),1), "")</f>
        <v>73239990</v>
      </c>
      <c r="J1386" t="s">
        <v>2835</v>
      </c>
      <c r="K1386" t="e" cm="1">
        <f t="array" ref="K1386">IF(ISERROR(SEARCH("QTY:", G1386)), IF(ISERROR(SEARCH("TOTAL ", G1386)), Raw [1]Data!N1386, TRIM(MID(G1386, SEARCH("TOTAL ", G1386)+6, SEARCH(" ", G1386&amp;" ", SEARCH("TOTAL ", G1386)+6) - SEARCH("TOTAL ", G1386) - 6))), TRIM(MID(G1386, SEARCH("QTY:", G1386)+4, SEARCH(" ", G1386, SEARCH("QTY:", G1386)+4) - SEARCH("QTY:", G1386) - 4)))</f>
        <v>#NAME?</v>
      </c>
      <c r="M1386" t="e">
        <f t="shared" si="192"/>
        <v>#NAME?</v>
      </c>
      <c r="N1386">
        <f t="shared" si="193"/>
        <v>0</v>
      </c>
      <c r="O1386" t="e" cm="1">
        <f t="array" ref="O1386">IF(ISERROR(SEARCH("USD ", G1386)), Raw [1]Data!S1386, TRIM(MID(G1386, SEARCH("USD ", G1386)+4, SEARCH(" ", G1386&amp;" ", SEARCH("USD ", G1386)+4) - SEARCH("USD ", G1386) - 4)))</f>
        <v>#NAME?</v>
      </c>
      <c r="P1386" t="e">
        <f t="shared" si="194"/>
        <v>#NAME?</v>
      </c>
      <c r="Q1386" t="e" cm="1">
        <f t="array" ref="Q1386">Raw [1]Data!P1386</f>
        <v>#NAME?</v>
      </c>
      <c r="R1386" t="e" cm="1">
        <f t="array" ref="R1386">Raw [1]Data!Q1386</f>
        <v>#NAME?</v>
      </c>
      <c r="S1386" t="e" cm="1">
        <f t="array" ref="S1386">Raw [1]Data!T1386</f>
        <v>#NAME?</v>
      </c>
      <c r="T1386" t="e">
        <f t="shared" si="195"/>
        <v>#NAME?</v>
      </c>
      <c r="U1386" t="e">
        <f t="shared" si="196"/>
        <v>#NAME?</v>
      </c>
      <c r="V1386" t="str">
        <f t="shared" si="197"/>
        <v>Other</v>
      </c>
    </row>
    <row r="1387" spans="1:22">
      <c r="A1387" s="5" t="s">
        <v>12</v>
      </c>
      <c r="B1387" s="2" t="s">
        <v>1854</v>
      </c>
      <c r="C1387">
        <f t="shared" si="189"/>
        <v>2020</v>
      </c>
      <c r="D1387" s="2" t="s">
        <v>14</v>
      </c>
      <c r="E1387" s="3" t="s">
        <v>15</v>
      </c>
      <c r="F1387" t="str">
        <f t="shared" si="190"/>
        <v>73</v>
      </c>
      <c r="G1387" s="2" t="s">
        <v>1844</v>
      </c>
      <c r="H1387" t="str">
        <f t="shared" si="191"/>
        <v xml:space="preserve">RYX-02-020 </v>
      </c>
      <c r="I1387" t="str" cm="1">
        <f t="array" ref="I1387">IFERROR(INDEX(_xlfn.TEXTSPLIT(E1387," "),1), "")</f>
        <v>73239990</v>
      </c>
      <c r="J1387" t="s">
        <v>2835</v>
      </c>
      <c r="K1387" t="e" cm="1">
        <f t="array" ref="K1387">IF(ISERROR(SEARCH("QTY:", G1387)), IF(ISERROR(SEARCH("TOTAL ", G1387)), Raw [1]Data!N1387, TRIM(MID(G1387, SEARCH("TOTAL ", G1387)+6, SEARCH(" ", G1387&amp;" ", SEARCH("TOTAL ", G1387)+6) - SEARCH("TOTAL ", G1387) - 6))), TRIM(MID(G1387, SEARCH("QTY:", G1387)+4, SEARCH(" ", G1387, SEARCH("QTY:", G1387)+4) - SEARCH("QTY:", G1387) - 4)))</f>
        <v>#NAME?</v>
      </c>
      <c r="M1387" t="e">
        <f t="shared" si="192"/>
        <v>#NAME?</v>
      </c>
      <c r="N1387">
        <f t="shared" si="193"/>
        <v>0</v>
      </c>
      <c r="O1387" t="e" cm="1">
        <f t="array" ref="O1387">IF(ISERROR(SEARCH("USD ", G1387)), Raw [1]Data!S1387, TRIM(MID(G1387, SEARCH("USD ", G1387)+4, SEARCH(" ", G1387&amp;" ", SEARCH("USD ", G1387)+4) - SEARCH("USD ", G1387) - 4)))</f>
        <v>#NAME?</v>
      </c>
      <c r="P1387" t="e">
        <f t="shared" si="194"/>
        <v>#NAME?</v>
      </c>
      <c r="Q1387" t="e" cm="1">
        <f t="array" ref="Q1387">Raw [1]Data!P1387</f>
        <v>#NAME?</v>
      </c>
      <c r="R1387" t="e" cm="1">
        <f t="array" ref="R1387">Raw [1]Data!Q1387</f>
        <v>#NAME?</v>
      </c>
      <c r="S1387" t="e" cm="1">
        <f t="array" ref="S1387">Raw [1]Data!T1387</f>
        <v>#NAME?</v>
      </c>
      <c r="T1387" t="e">
        <f t="shared" si="195"/>
        <v>#NAME?</v>
      </c>
      <c r="U1387" t="e">
        <f t="shared" si="196"/>
        <v>#NAME?</v>
      </c>
      <c r="V1387" t="str">
        <f t="shared" si="197"/>
        <v>Other</v>
      </c>
    </row>
    <row r="1388" spans="1:22">
      <c r="A1388" s="5" t="s">
        <v>12</v>
      </c>
      <c r="B1388" s="2" t="s">
        <v>1856</v>
      </c>
      <c r="C1388">
        <f t="shared" si="189"/>
        <v>2020</v>
      </c>
      <c r="D1388" s="2" t="s">
        <v>14</v>
      </c>
      <c r="E1388" s="3" t="s">
        <v>15</v>
      </c>
      <c r="F1388" t="str">
        <f t="shared" si="190"/>
        <v>73</v>
      </c>
      <c r="G1388" s="2" t="s">
        <v>1857</v>
      </c>
      <c r="H1388" t="str">
        <f t="shared" si="191"/>
        <v xml:space="preserve">STAINLESS </v>
      </c>
      <c r="I1388" t="str" cm="1">
        <f t="array" ref="I1388">IFERROR(INDEX(_xlfn.TEXTSPLIT(E1388," "),1), "")</f>
        <v>73239990</v>
      </c>
      <c r="J1388" t="s">
        <v>2900</v>
      </c>
      <c r="K1388" t="e" cm="1">
        <f t="array" ref="K1388">IF(ISERROR(SEARCH("QTY:", G1388)), IF(ISERROR(SEARCH("TOTAL ", G1388)), Raw [1]Data!N1388, TRIM(MID(G1388, SEARCH("TOTAL ", G1388)+6, SEARCH(" ", G1388&amp;" ", SEARCH("TOTAL ", G1388)+6) - SEARCH("TOTAL ", G1388) - 6))), TRIM(MID(G1388, SEARCH("QTY:", G1388)+4, SEARCH(" ", G1388, SEARCH("QTY:", G1388)+4) - SEARCH("QTY:", G1388) - 4)))</f>
        <v>#NAME?</v>
      </c>
      <c r="M1388" t="e">
        <f t="shared" si="192"/>
        <v>#NAME?</v>
      </c>
      <c r="N1388">
        <f t="shared" si="193"/>
        <v>0</v>
      </c>
      <c r="O1388" t="e" cm="1">
        <f t="array" ref="O1388">IF(ISERROR(SEARCH("USD ", G1388)), Raw [1]Data!S1388, TRIM(MID(G1388, SEARCH("USD ", G1388)+4, SEARCH(" ", G1388&amp;" ", SEARCH("USD ", G1388)+4) - SEARCH("USD ", G1388) - 4)))</f>
        <v>#NAME?</v>
      </c>
      <c r="P1388" t="e">
        <f t="shared" si="194"/>
        <v>#NAME?</v>
      </c>
      <c r="Q1388" t="e" cm="1">
        <f t="array" ref="Q1388">Raw [1]Data!P1388</f>
        <v>#NAME?</v>
      </c>
      <c r="R1388" t="e" cm="1">
        <f t="array" ref="R1388">Raw [1]Data!Q1388</f>
        <v>#NAME?</v>
      </c>
      <c r="S1388" t="e" cm="1">
        <f t="array" ref="S1388">Raw [1]Data!T1388</f>
        <v>#NAME?</v>
      </c>
      <c r="T1388" t="e">
        <f t="shared" si="195"/>
        <v>#NAME?</v>
      </c>
      <c r="U1388" t="e">
        <f t="shared" si="196"/>
        <v>#NAME?</v>
      </c>
      <c r="V1388" t="str">
        <f t="shared" si="197"/>
        <v>Other</v>
      </c>
    </row>
    <row r="1389" spans="1:22">
      <c r="A1389" s="5" t="s">
        <v>12</v>
      </c>
      <c r="B1389" s="2" t="s">
        <v>1858</v>
      </c>
      <c r="C1389">
        <f t="shared" si="189"/>
        <v>2020</v>
      </c>
      <c r="D1389" s="2" t="s">
        <v>14</v>
      </c>
      <c r="E1389" s="3" t="s">
        <v>15</v>
      </c>
      <c r="F1389" t="str">
        <f t="shared" si="190"/>
        <v>73</v>
      </c>
      <c r="G1389" s="2" t="s">
        <v>1859</v>
      </c>
      <c r="H1389" t="str">
        <f t="shared" si="191"/>
        <v xml:space="preserve">STAINLESS </v>
      </c>
      <c r="I1389" t="str" cm="1">
        <f t="array" ref="I1389">IFERROR(INDEX(_xlfn.TEXTSPLIT(E1389," "),1), "")</f>
        <v>73239990</v>
      </c>
      <c r="J1389" t="s">
        <v>3041</v>
      </c>
      <c r="K1389" t="str" cm="1">
        <f t="array" ref="K1389">IF(ISERROR(SEARCH("QTY:", G1389)), IF(ISERROR(SEARCH("TOTAL ", G1389)), Raw [1]Data!N1389, TRIM(MID(G1389, SEARCH("TOTAL ", G1389)+6, SEARCH(" ", G1389&amp;" ", SEARCH("TOTAL ", G1389)+6) - SEARCH("TOTAL ", G1389) - 6))), TRIM(MID(G1389, SEARCH("QTY:", G1389)+4, SEARCH(" ", G1389, SEARCH("QTY:", G1389)+4) - SEARCH("QTY:", G1389) - 4)))</f>
        <v>7884</v>
      </c>
      <c r="M1389" t="str">
        <f t="shared" si="192"/>
        <v>7884</v>
      </c>
      <c r="N1389">
        <f t="shared" si="193"/>
        <v>0</v>
      </c>
      <c r="O1389" t="e" cm="1">
        <f t="array" ref="O1389">IF(ISERROR(SEARCH("USD ", G1389)), Raw [1]Data!S1389, TRIM(MID(G1389, SEARCH("USD ", G1389)+4, SEARCH(" ", G1389&amp;" ", SEARCH("USD ", G1389)+4) - SEARCH("USD ", G1389) - 4)))</f>
        <v>#NAME?</v>
      </c>
      <c r="P1389" t="e">
        <f t="shared" si="194"/>
        <v>#NAME?</v>
      </c>
      <c r="Q1389" t="e" cm="1">
        <f t="array" ref="Q1389">Raw [1]Data!P1389</f>
        <v>#NAME?</v>
      </c>
      <c r="R1389" t="e" cm="1">
        <f t="array" ref="R1389">Raw [1]Data!Q1389</f>
        <v>#NAME?</v>
      </c>
      <c r="S1389" t="e" cm="1">
        <f t="array" ref="S1389">Raw [1]Data!T1389</f>
        <v>#NAME?</v>
      </c>
      <c r="T1389" t="e">
        <f t="shared" si="195"/>
        <v>#NAME?</v>
      </c>
      <c r="U1389" t="e">
        <f t="shared" si="196"/>
        <v>#NAME?</v>
      </c>
      <c r="V1389" t="str">
        <f t="shared" si="197"/>
        <v>Other</v>
      </c>
    </row>
    <row r="1390" spans="1:22">
      <c r="A1390" s="5" t="s">
        <v>12</v>
      </c>
      <c r="B1390" s="2" t="s">
        <v>1858</v>
      </c>
      <c r="C1390">
        <f t="shared" si="189"/>
        <v>2020</v>
      </c>
      <c r="D1390" s="2" t="s">
        <v>14</v>
      </c>
      <c r="E1390" s="3" t="s">
        <v>15</v>
      </c>
      <c r="F1390" t="str">
        <f t="shared" si="190"/>
        <v>73</v>
      </c>
      <c r="G1390" s="2" t="s">
        <v>1860</v>
      </c>
      <c r="H1390" t="str">
        <f t="shared" si="191"/>
        <v xml:space="preserve">STAINLESS </v>
      </c>
      <c r="I1390" t="str" cm="1">
        <f t="array" ref="I1390">IFERROR(INDEX(_xlfn.TEXTSPLIT(E1390," "),1), "")</f>
        <v>73239990</v>
      </c>
      <c r="J1390" t="s">
        <v>3042</v>
      </c>
      <c r="K1390" t="str" cm="1">
        <f t="array" ref="K1390">IF(ISERROR(SEARCH("QTY:", G1390)), IF(ISERROR(SEARCH("TOTAL ", G1390)), Raw [1]Data!N1390, TRIM(MID(G1390, SEARCH("TOTAL ", G1390)+6, SEARCH(" ", G1390&amp;" ", SEARCH("TOTAL ", G1390)+6) - SEARCH("TOTAL ", G1390) - 6))), TRIM(MID(G1390, SEARCH("QTY:", G1390)+4, SEARCH(" ", G1390, SEARCH("QTY:", G1390)+4) - SEARCH("QTY:", G1390) - 4)))</f>
        <v>21600</v>
      </c>
      <c r="M1390" t="str">
        <f t="shared" si="192"/>
        <v>21600</v>
      </c>
      <c r="N1390">
        <f t="shared" si="193"/>
        <v>0</v>
      </c>
      <c r="O1390" t="e" cm="1">
        <f t="array" ref="O1390">IF(ISERROR(SEARCH("USD ", G1390)), Raw [1]Data!S1390, TRIM(MID(G1390, SEARCH("USD ", G1390)+4, SEARCH(" ", G1390&amp;" ", SEARCH("USD ", G1390)+4) - SEARCH("USD ", G1390) - 4)))</f>
        <v>#NAME?</v>
      </c>
      <c r="P1390" t="e">
        <f t="shared" si="194"/>
        <v>#NAME?</v>
      </c>
      <c r="Q1390" t="e" cm="1">
        <f t="array" ref="Q1390">Raw [1]Data!P1390</f>
        <v>#NAME?</v>
      </c>
      <c r="R1390" t="e" cm="1">
        <f t="array" ref="R1390">Raw [1]Data!Q1390</f>
        <v>#NAME?</v>
      </c>
      <c r="S1390" t="e" cm="1">
        <f t="array" ref="S1390">Raw [1]Data!T1390</f>
        <v>#NAME?</v>
      </c>
      <c r="T1390" t="e">
        <f t="shared" si="195"/>
        <v>#NAME?</v>
      </c>
      <c r="U1390" t="e">
        <f t="shared" si="196"/>
        <v>#NAME?</v>
      </c>
      <c r="V1390" t="str">
        <f t="shared" si="197"/>
        <v>Other</v>
      </c>
    </row>
    <row r="1391" spans="1:22">
      <c r="A1391" s="5" t="s">
        <v>12</v>
      </c>
      <c r="B1391" s="2" t="s">
        <v>1858</v>
      </c>
      <c r="C1391">
        <f t="shared" si="189"/>
        <v>2020</v>
      </c>
      <c r="D1391" s="2" t="s">
        <v>14</v>
      </c>
      <c r="E1391" s="3" t="s">
        <v>15</v>
      </c>
      <c r="F1391" t="str">
        <f t="shared" si="190"/>
        <v>73</v>
      </c>
      <c r="G1391" s="2" t="s">
        <v>1861</v>
      </c>
      <c r="H1391" t="str">
        <f t="shared" si="191"/>
        <v xml:space="preserve">STAINLESS </v>
      </c>
      <c r="I1391" t="str" cm="1">
        <f t="array" ref="I1391">IFERROR(INDEX(_xlfn.TEXTSPLIT(E1391," "),1), "")</f>
        <v>73239990</v>
      </c>
      <c r="J1391" t="s">
        <v>3041</v>
      </c>
      <c r="K1391" t="str" cm="1">
        <f t="array" ref="K1391">IF(ISERROR(SEARCH("QTY:", G1391)), IF(ISERROR(SEARCH("TOTAL ", G1391)), Raw [1]Data!N1391, TRIM(MID(G1391, SEARCH("TOTAL ", G1391)+6, SEARCH(" ", G1391&amp;" ", SEARCH("TOTAL ", G1391)+6) - SEARCH("TOTAL ", G1391) - 6))), TRIM(MID(G1391, SEARCH("QTY:", G1391)+4, SEARCH(" ", G1391, SEARCH("QTY:", G1391)+4) - SEARCH("QTY:", G1391) - 4)))</f>
        <v>14400PCS)(NOT</v>
      </c>
      <c r="M1391" t="str">
        <f t="shared" si="192"/>
        <v>14400PCS)(NOT</v>
      </c>
      <c r="N1391">
        <f t="shared" si="193"/>
        <v>0</v>
      </c>
      <c r="O1391" t="e" cm="1">
        <f t="array" ref="O1391">IF(ISERROR(SEARCH("USD ", G1391)), Raw [1]Data!S1391, TRIM(MID(G1391, SEARCH("USD ", G1391)+4, SEARCH(" ", G1391&amp;" ", SEARCH("USD ", G1391)+4) - SEARCH("USD ", G1391) - 4)))</f>
        <v>#NAME?</v>
      </c>
      <c r="P1391" t="e">
        <f t="shared" si="194"/>
        <v>#NAME?</v>
      </c>
      <c r="Q1391" t="e" cm="1">
        <f t="array" ref="Q1391">Raw [1]Data!P1391</f>
        <v>#NAME?</v>
      </c>
      <c r="R1391" t="e" cm="1">
        <f t="array" ref="R1391">Raw [1]Data!Q1391</f>
        <v>#NAME?</v>
      </c>
      <c r="S1391" t="e" cm="1">
        <f t="array" ref="S1391">Raw [1]Data!T1391</f>
        <v>#NAME?</v>
      </c>
      <c r="T1391" t="e">
        <f t="shared" si="195"/>
        <v>#NAME?</v>
      </c>
      <c r="U1391" t="e">
        <f t="shared" si="196"/>
        <v>#NAME?</v>
      </c>
      <c r="V1391" t="str">
        <f t="shared" si="197"/>
        <v>Other</v>
      </c>
    </row>
    <row r="1392" spans="1:22">
      <c r="A1392" s="5" t="s">
        <v>12</v>
      </c>
      <c r="B1392" s="2" t="s">
        <v>1858</v>
      </c>
      <c r="C1392">
        <f t="shared" si="189"/>
        <v>2020</v>
      </c>
      <c r="D1392" s="2" t="s">
        <v>14</v>
      </c>
      <c r="E1392" s="3" t="s">
        <v>15</v>
      </c>
      <c r="F1392" t="str">
        <f t="shared" si="190"/>
        <v>73</v>
      </c>
      <c r="G1392" s="2" t="s">
        <v>1862</v>
      </c>
      <c r="H1392" t="str">
        <f t="shared" si="191"/>
        <v xml:space="preserve">STAINLESS </v>
      </c>
      <c r="I1392" t="str" cm="1">
        <f t="array" ref="I1392">IFERROR(INDEX(_xlfn.TEXTSPLIT(E1392," "),1), "")</f>
        <v>73239990</v>
      </c>
      <c r="J1392" t="s">
        <v>3041</v>
      </c>
      <c r="K1392" t="str" cm="1">
        <f t="array" ref="K1392">IF(ISERROR(SEARCH("QTY:", G1392)), IF(ISERROR(SEARCH("TOTAL ", G1392)), Raw [1]Data!N1392, TRIM(MID(G1392, SEARCH("TOTAL ", G1392)+6, SEARCH(" ", G1392&amp;" ", SEARCH("TOTAL ", G1392)+6) - SEARCH("TOTAL ", G1392) - 6))), TRIM(MID(G1392, SEARCH("QTY:", G1392)+4, SEARCH(" ", G1392, SEARCH("QTY:", G1392)+4) - SEARCH("QTY:", G1392) - 4)))</f>
        <v>18540</v>
      </c>
      <c r="M1392" t="str">
        <f t="shared" si="192"/>
        <v>18540</v>
      </c>
      <c r="N1392">
        <f t="shared" si="193"/>
        <v>0</v>
      </c>
      <c r="O1392" t="e" cm="1">
        <f t="array" ref="O1392">IF(ISERROR(SEARCH("USD ", G1392)), Raw [1]Data!S1392, TRIM(MID(G1392, SEARCH("USD ", G1392)+4, SEARCH(" ", G1392&amp;" ", SEARCH("USD ", G1392)+4) - SEARCH("USD ", G1392) - 4)))</f>
        <v>#NAME?</v>
      </c>
      <c r="P1392" t="e">
        <f t="shared" si="194"/>
        <v>#NAME?</v>
      </c>
      <c r="Q1392" t="e" cm="1">
        <f t="array" ref="Q1392">Raw [1]Data!P1392</f>
        <v>#NAME?</v>
      </c>
      <c r="R1392" t="e" cm="1">
        <f t="array" ref="R1392">Raw [1]Data!Q1392</f>
        <v>#NAME?</v>
      </c>
      <c r="S1392" t="e" cm="1">
        <f t="array" ref="S1392">Raw [1]Data!T1392</f>
        <v>#NAME?</v>
      </c>
      <c r="T1392" t="e">
        <f t="shared" si="195"/>
        <v>#NAME?</v>
      </c>
      <c r="U1392" t="e">
        <f t="shared" si="196"/>
        <v>#NAME?</v>
      </c>
      <c r="V1392" t="str">
        <f t="shared" si="197"/>
        <v>Other</v>
      </c>
    </row>
    <row r="1393" spans="1:22">
      <c r="A1393" s="5" t="s">
        <v>12</v>
      </c>
      <c r="B1393" s="2" t="s">
        <v>1858</v>
      </c>
      <c r="C1393">
        <f t="shared" si="189"/>
        <v>2020</v>
      </c>
      <c r="D1393" s="2" t="s">
        <v>14</v>
      </c>
      <c r="E1393" s="3" t="s">
        <v>15</v>
      </c>
      <c r="F1393" t="str">
        <f t="shared" si="190"/>
        <v>73</v>
      </c>
      <c r="G1393" s="2" t="s">
        <v>1863</v>
      </c>
      <c r="H1393" t="str">
        <f t="shared" si="191"/>
        <v xml:space="preserve">STAINLESS </v>
      </c>
      <c r="I1393" t="str" cm="1">
        <f t="array" ref="I1393">IFERROR(INDEX(_xlfn.TEXTSPLIT(E1393," "),1), "")</f>
        <v>73239990</v>
      </c>
      <c r="J1393" t="s">
        <v>3042</v>
      </c>
      <c r="K1393" t="str" cm="1">
        <f t="array" ref="K1393">IF(ISERROR(SEARCH("QTY:", G1393)), IF(ISERROR(SEARCH("TOTAL ", G1393)), Raw [1]Data!N1393, TRIM(MID(G1393, SEARCH("TOTAL ", G1393)+6, SEARCH(" ", G1393&amp;" ", SEARCH("TOTAL ", G1393)+6) - SEARCH("TOTAL ", G1393) - 6))), TRIM(MID(G1393, SEARCH("QTY:", G1393)+4, SEARCH(" ", G1393, SEARCH("QTY:", G1393)+4) - SEARCH("QTY:", G1393) - 4)))</f>
        <v>23436</v>
      </c>
      <c r="M1393" t="str">
        <f t="shared" si="192"/>
        <v>23436</v>
      </c>
      <c r="N1393">
        <f t="shared" si="193"/>
        <v>0</v>
      </c>
      <c r="O1393" t="e" cm="1">
        <f t="array" ref="O1393">IF(ISERROR(SEARCH("USD ", G1393)), Raw [1]Data!S1393, TRIM(MID(G1393, SEARCH("USD ", G1393)+4, SEARCH(" ", G1393&amp;" ", SEARCH("USD ", G1393)+4) - SEARCH("USD ", G1393) - 4)))</f>
        <v>#NAME?</v>
      </c>
      <c r="P1393" t="e">
        <f t="shared" si="194"/>
        <v>#NAME?</v>
      </c>
      <c r="Q1393" t="e" cm="1">
        <f t="array" ref="Q1393">Raw [1]Data!P1393</f>
        <v>#NAME?</v>
      </c>
      <c r="R1393" t="e" cm="1">
        <f t="array" ref="R1393">Raw [1]Data!Q1393</f>
        <v>#NAME?</v>
      </c>
      <c r="S1393" t="e" cm="1">
        <f t="array" ref="S1393">Raw [1]Data!T1393</f>
        <v>#NAME?</v>
      </c>
      <c r="T1393" t="e">
        <f t="shared" si="195"/>
        <v>#NAME?</v>
      </c>
      <c r="U1393" t="e">
        <f t="shared" si="196"/>
        <v>#NAME?</v>
      </c>
      <c r="V1393" t="str">
        <f t="shared" si="197"/>
        <v>Other</v>
      </c>
    </row>
    <row r="1394" spans="1:22">
      <c r="A1394" s="5" t="s">
        <v>12</v>
      </c>
      <c r="B1394" s="2" t="s">
        <v>1864</v>
      </c>
      <c r="C1394">
        <f t="shared" si="189"/>
        <v>2020</v>
      </c>
      <c r="D1394" s="2" t="s">
        <v>14</v>
      </c>
      <c r="E1394" s="3" t="s">
        <v>15</v>
      </c>
      <c r="F1394" t="str">
        <f t="shared" si="190"/>
        <v>73</v>
      </c>
      <c r="G1394" s="2" t="s">
        <v>1865</v>
      </c>
      <c r="H1394" t="str">
        <f t="shared" si="191"/>
        <v xml:space="preserve">STEEL </v>
      </c>
      <c r="I1394" t="str" cm="1">
        <f t="array" ref="I1394">IFERROR(INDEX(_xlfn.TEXTSPLIT(E1394," "),1), "")</f>
        <v>73239990</v>
      </c>
      <c r="J1394" t="s">
        <v>3049</v>
      </c>
      <c r="K1394" t="str" cm="1">
        <f t="array" ref="K1394">IF(ISERROR(SEARCH("QTY:", G1394)), IF(ISERROR(SEARCH("TOTAL ", G1394)), Raw [1]Data!N1394, TRIM(MID(G1394, SEARCH("TOTAL ", G1394)+6, SEARCH(" ", G1394&amp;" ", SEARCH("TOTAL ", G1394)+6) - SEARCH("TOTAL ", G1394) - 6))), TRIM(MID(G1394, SEARCH("QTY:", G1394)+4, SEARCH(" ", G1394, SEARCH("QTY:", G1394)+4) - SEARCH("QTY:", G1394) - 4)))</f>
        <v>70056</v>
      </c>
      <c r="M1394" t="str">
        <f t="shared" si="192"/>
        <v>70056</v>
      </c>
      <c r="N1394">
        <f t="shared" si="193"/>
        <v>0</v>
      </c>
      <c r="O1394" t="e" cm="1">
        <f t="array" ref="O1394">IF(ISERROR(SEARCH("USD ", G1394)), Raw [1]Data!S1394, TRIM(MID(G1394, SEARCH("USD ", G1394)+4, SEARCH(" ", G1394&amp;" ", SEARCH("USD ", G1394)+4) - SEARCH("USD ", G1394) - 4)))</f>
        <v>#NAME?</v>
      </c>
      <c r="P1394" t="e">
        <f t="shared" si="194"/>
        <v>#NAME?</v>
      </c>
      <c r="Q1394" t="e" cm="1">
        <f t="array" ref="Q1394">Raw [1]Data!P1394</f>
        <v>#NAME?</v>
      </c>
      <c r="R1394" t="e" cm="1">
        <f t="array" ref="R1394">Raw [1]Data!Q1394</f>
        <v>#NAME?</v>
      </c>
      <c r="S1394" t="e" cm="1">
        <f t="array" ref="S1394">Raw [1]Data!T1394</f>
        <v>#NAME?</v>
      </c>
      <c r="T1394" t="e">
        <f t="shared" si="195"/>
        <v>#NAME?</v>
      </c>
      <c r="U1394" t="e">
        <f t="shared" si="196"/>
        <v>#NAME?</v>
      </c>
      <c r="V1394" t="str">
        <f t="shared" si="197"/>
        <v>Other</v>
      </c>
    </row>
    <row r="1395" spans="1:22">
      <c r="A1395" s="5" t="s">
        <v>12</v>
      </c>
      <c r="B1395" s="2" t="s">
        <v>1866</v>
      </c>
      <c r="C1395">
        <f t="shared" si="189"/>
        <v>2020</v>
      </c>
      <c r="D1395" s="2" t="s">
        <v>14</v>
      </c>
      <c r="E1395" s="3" t="s">
        <v>15</v>
      </c>
      <c r="F1395" t="str">
        <f t="shared" si="190"/>
        <v>73</v>
      </c>
      <c r="G1395" s="2" t="s">
        <v>1867</v>
      </c>
      <c r="H1395" t="str">
        <f t="shared" si="191"/>
        <v xml:space="preserve">STEEL </v>
      </c>
      <c r="I1395" t="str" cm="1">
        <f t="array" ref="I1395">IFERROR(INDEX(_xlfn.TEXTSPLIT(E1395," "),1), "")</f>
        <v>73239990</v>
      </c>
      <c r="J1395" t="s">
        <v>3048</v>
      </c>
      <c r="K1395" t="str" cm="1">
        <f t="array" ref="K1395">IF(ISERROR(SEARCH("QTY:", G1395)), IF(ISERROR(SEARCH("TOTAL ", G1395)), Raw [1]Data!N1395, TRIM(MID(G1395, SEARCH("TOTAL ", G1395)+6, SEARCH(" ", G1395&amp;" ", SEARCH("TOTAL ", G1395)+6) - SEARCH("TOTAL ", G1395) - 6))), TRIM(MID(G1395, SEARCH("QTY:", G1395)+4, SEARCH(" ", G1395, SEARCH("QTY:", G1395)+4) - SEARCH("QTY:", G1395) - 4)))</f>
        <v>2208</v>
      </c>
      <c r="M1395" t="str">
        <f t="shared" si="192"/>
        <v>2208</v>
      </c>
      <c r="N1395">
        <f t="shared" si="193"/>
        <v>0</v>
      </c>
      <c r="O1395" t="e" cm="1">
        <f t="array" ref="O1395">IF(ISERROR(SEARCH("USD ", G1395)), Raw [1]Data!S1395, TRIM(MID(G1395, SEARCH("USD ", G1395)+4, SEARCH(" ", G1395&amp;" ", SEARCH("USD ", G1395)+4) - SEARCH("USD ", G1395) - 4)))</f>
        <v>#NAME?</v>
      </c>
      <c r="P1395" t="e">
        <f t="shared" si="194"/>
        <v>#NAME?</v>
      </c>
      <c r="Q1395" t="e" cm="1">
        <f t="array" ref="Q1395">Raw [1]Data!P1395</f>
        <v>#NAME?</v>
      </c>
      <c r="R1395" t="e" cm="1">
        <f t="array" ref="R1395">Raw [1]Data!Q1395</f>
        <v>#NAME?</v>
      </c>
      <c r="S1395" t="e" cm="1">
        <f t="array" ref="S1395">Raw [1]Data!T1395</f>
        <v>#NAME?</v>
      </c>
      <c r="T1395" t="e">
        <f t="shared" si="195"/>
        <v>#NAME?</v>
      </c>
      <c r="U1395" t="e">
        <f t="shared" si="196"/>
        <v>#NAME?</v>
      </c>
      <c r="V1395" t="str">
        <f t="shared" si="197"/>
        <v>Other</v>
      </c>
    </row>
    <row r="1396" spans="1:22">
      <c r="A1396" s="5" t="s">
        <v>12</v>
      </c>
      <c r="B1396" s="2" t="s">
        <v>1866</v>
      </c>
      <c r="C1396">
        <f t="shared" si="189"/>
        <v>2020</v>
      </c>
      <c r="D1396" s="2" t="s">
        <v>14</v>
      </c>
      <c r="E1396" s="3" t="s">
        <v>15</v>
      </c>
      <c r="F1396" t="str">
        <f t="shared" si="190"/>
        <v>73</v>
      </c>
      <c r="G1396" s="2" t="s">
        <v>1868</v>
      </c>
      <c r="H1396" t="str">
        <f t="shared" si="191"/>
        <v xml:space="preserve">STEEL </v>
      </c>
      <c r="I1396" t="str" cm="1">
        <f t="array" ref="I1396">IFERROR(INDEX(_xlfn.TEXTSPLIT(E1396," "),1), "")</f>
        <v>73239990</v>
      </c>
      <c r="J1396" t="s">
        <v>3048</v>
      </c>
      <c r="K1396" t="str" cm="1">
        <f t="array" ref="K1396">IF(ISERROR(SEARCH("QTY:", G1396)), IF(ISERROR(SEARCH("TOTAL ", G1396)), Raw [1]Data!N1396, TRIM(MID(G1396, SEARCH("TOTAL ", G1396)+6, SEARCH(" ", G1396&amp;" ", SEARCH("TOTAL ", G1396)+6) - SEARCH("TOTAL ", G1396) - 6))), TRIM(MID(G1396, SEARCH("QTY:", G1396)+4, SEARCH(" ", G1396, SEARCH("QTY:", G1396)+4) - SEARCH("QTY:", G1396) - 4)))</f>
        <v>69696</v>
      </c>
      <c r="M1396" t="str">
        <f t="shared" si="192"/>
        <v>69696</v>
      </c>
      <c r="N1396">
        <f t="shared" si="193"/>
        <v>0</v>
      </c>
      <c r="O1396" t="e" cm="1">
        <f t="array" ref="O1396">IF(ISERROR(SEARCH("USD ", G1396)), Raw [1]Data!S1396, TRIM(MID(G1396, SEARCH("USD ", G1396)+4, SEARCH(" ", G1396&amp;" ", SEARCH("USD ", G1396)+4) - SEARCH("USD ", G1396) - 4)))</f>
        <v>#NAME?</v>
      </c>
      <c r="P1396" t="e">
        <f t="shared" si="194"/>
        <v>#NAME?</v>
      </c>
      <c r="Q1396" t="e" cm="1">
        <f t="array" ref="Q1396">Raw [1]Data!P1396</f>
        <v>#NAME?</v>
      </c>
      <c r="R1396" t="e" cm="1">
        <f t="array" ref="R1396">Raw [1]Data!Q1396</f>
        <v>#NAME?</v>
      </c>
      <c r="S1396" t="e" cm="1">
        <f t="array" ref="S1396">Raw [1]Data!T1396</f>
        <v>#NAME?</v>
      </c>
      <c r="T1396" t="e">
        <f t="shared" si="195"/>
        <v>#NAME?</v>
      </c>
      <c r="U1396" t="e">
        <f t="shared" si="196"/>
        <v>#NAME?</v>
      </c>
      <c r="V1396" t="str">
        <f t="shared" si="197"/>
        <v>Other</v>
      </c>
    </row>
    <row r="1397" spans="1:22">
      <c r="A1397" s="5" t="s">
        <v>12</v>
      </c>
      <c r="B1397" s="2" t="s">
        <v>1866</v>
      </c>
      <c r="C1397">
        <f t="shared" si="189"/>
        <v>2020</v>
      </c>
      <c r="D1397" s="2" t="s">
        <v>14</v>
      </c>
      <c r="E1397" s="3" t="s">
        <v>15</v>
      </c>
      <c r="F1397" t="str">
        <f t="shared" si="190"/>
        <v>73</v>
      </c>
      <c r="G1397" s="2" t="s">
        <v>1869</v>
      </c>
      <c r="H1397" t="str">
        <f t="shared" si="191"/>
        <v xml:space="preserve">STEEL </v>
      </c>
      <c r="I1397" t="str" cm="1">
        <f t="array" ref="I1397">IFERROR(INDEX(_xlfn.TEXTSPLIT(E1397," "),1), "")</f>
        <v>73239990</v>
      </c>
      <c r="J1397" t="s">
        <v>3048</v>
      </c>
      <c r="K1397" t="str" cm="1">
        <f t="array" ref="K1397">IF(ISERROR(SEARCH("QTY:", G1397)), IF(ISERROR(SEARCH("TOTAL ", G1397)), Raw [1]Data!N1397, TRIM(MID(G1397, SEARCH("TOTAL ", G1397)+6, SEARCH(" ", G1397&amp;" ", SEARCH("TOTAL ", G1397)+6) - SEARCH("TOTAL ", G1397) - 6))), TRIM(MID(G1397, SEARCH("QTY:", G1397)+4, SEARCH(" ", G1397, SEARCH("QTY:", G1397)+4) - SEARCH("QTY:", G1397) - 4)))</f>
        <v>504</v>
      </c>
      <c r="M1397" t="str">
        <f t="shared" si="192"/>
        <v>504</v>
      </c>
      <c r="N1397">
        <f t="shared" si="193"/>
        <v>0</v>
      </c>
      <c r="O1397" t="e" cm="1">
        <f t="array" ref="O1397">IF(ISERROR(SEARCH("USD ", G1397)), Raw [1]Data!S1397, TRIM(MID(G1397, SEARCH("USD ", G1397)+4, SEARCH(" ", G1397&amp;" ", SEARCH("USD ", G1397)+4) - SEARCH("USD ", G1397) - 4)))</f>
        <v>#NAME?</v>
      </c>
      <c r="P1397" t="e">
        <f t="shared" si="194"/>
        <v>#NAME?</v>
      </c>
      <c r="Q1397" t="e" cm="1">
        <f t="array" ref="Q1397">Raw [1]Data!P1397</f>
        <v>#NAME?</v>
      </c>
      <c r="R1397" t="e" cm="1">
        <f t="array" ref="R1397">Raw [1]Data!Q1397</f>
        <v>#NAME?</v>
      </c>
      <c r="S1397" t="e" cm="1">
        <f t="array" ref="S1397">Raw [1]Data!T1397</f>
        <v>#NAME?</v>
      </c>
      <c r="T1397" t="e">
        <f t="shared" si="195"/>
        <v>#NAME?</v>
      </c>
      <c r="U1397" t="e">
        <f t="shared" si="196"/>
        <v>#NAME?</v>
      </c>
      <c r="V1397" t="str">
        <f t="shared" si="197"/>
        <v>Other</v>
      </c>
    </row>
    <row r="1398" spans="1:22">
      <c r="A1398" s="5" t="s">
        <v>12</v>
      </c>
      <c r="B1398" s="2" t="s">
        <v>1866</v>
      </c>
      <c r="C1398">
        <f t="shared" si="189"/>
        <v>2020</v>
      </c>
      <c r="D1398" s="2" t="s">
        <v>14</v>
      </c>
      <c r="E1398" s="3" t="s">
        <v>15</v>
      </c>
      <c r="F1398" t="str">
        <f t="shared" si="190"/>
        <v>73</v>
      </c>
      <c r="G1398" s="2" t="s">
        <v>1870</v>
      </c>
      <c r="H1398" t="str">
        <f t="shared" si="191"/>
        <v xml:space="preserve">STEEL </v>
      </c>
      <c r="I1398" t="str" cm="1">
        <f t="array" ref="I1398">IFERROR(INDEX(_xlfn.TEXTSPLIT(E1398," "),1), "")</f>
        <v>73239990</v>
      </c>
      <c r="J1398" t="s">
        <v>2835</v>
      </c>
      <c r="K1398" t="str" cm="1">
        <f t="array" ref="K1398">IF(ISERROR(SEARCH("QTY:", G1398)), IF(ISERROR(SEARCH("TOTAL ", G1398)), Raw [1]Data!N1398, TRIM(MID(G1398, SEARCH("TOTAL ", G1398)+6, SEARCH(" ", G1398&amp;" ", SEARCH("TOTAL ", G1398)+6) - SEARCH("TOTAL ", G1398) - 6))), TRIM(MID(G1398, SEARCH("QTY:", G1398)+4, SEARCH(" ", G1398, SEARCH("QTY:", G1398)+4) - SEARCH("QTY:", G1398) - 4)))</f>
        <v>28320PCS)</v>
      </c>
      <c r="M1398" t="str">
        <f t="shared" si="192"/>
        <v>28320PCS)</v>
      </c>
      <c r="N1398">
        <f t="shared" si="193"/>
        <v>0</v>
      </c>
      <c r="O1398" t="e" cm="1">
        <f t="array" ref="O1398">IF(ISERROR(SEARCH("USD ", G1398)), Raw [1]Data!S1398, TRIM(MID(G1398, SEARCH("USD ", G1398)+4, SEARCH(" ", G1398&amp;" ", SEARCH("USD ", G1398)+4) - SEARCH("USD ", G1398) - 4)))</f>
        <v>#NAME?</v>
      </c>
      <c r="P1398" t="e">
        <f t="shared" si="194"/>
        <v>#NAME?</v>
      </c>
      <c r="Q1398" t="e" cm="1">
        <f t="array" ref="Q1398">Raw [1]Data!P1398</f>
        <v>#NAME?</v>
      </c>
      <c r="R1398" t="e" cm="1">
        <f t="array" ref="R1398">Raw [1]Data!Q1398</f>
        <v>#NAME?</v>
      </c>
      <c r="S1398" t="e" cm="1">
        <f t="array" ref="S1398">Raw [1]Data!T1398</f>
        <v>#NAME?</v>
      </c>
      <c r="T1398" t="e">
        <f t="shared" si="195"/>
        <v>#NAME?</v>
      </c>
      <c r="U1398" t="e">
        <f t="shared" si="196"/>
        <v>#NAME?</v>
      </c>
      <c r="V1398" t="str">
        <f t="shared" si="197"/>
        <v>Other</v>
      </c>
    </row>
    <row r="1399" spans="1:22">
      <c r="A1399" s="5" t="s">
        <v>12</v>
      </c>
      <c r="B1399" s="2" t="s">
        <v>1866</v>
      </c>
      <c r="C1399">
        <f t="shared" si="189"/>
        <v>2020</v>
      </c>
      <c r="D1399" s="2" t="s">
        <v>14</v>
      </c>
      <c r="E1399" s="3" t="s">
        <v>15</v>
      </c>
      <c r="F1399" t="str">
        <f t="shared" si="190"/>
        <v>73</v>
      </c>
      <c r="G1399" s="2" t="s">
        <v>1871</v>
      </c>
      <c r="H1399" t="str">
        <f t="shared" si="191"/>
        <v xml:space="preserve">STEEL </v>
      </c>
      <c r="I1399" t="str" cm="1">
        <f t="array" ref="I1399">IFERROR(INDEX(_xlfn.TEXTSPLIT(E1399," "),1), "")</f>
        <v>73239990</v>
      </c>
      <c r="J1399" t="s">
        <v>2835</v>
      </c>
      <c r="K1399" t="str" cm="1">
        <f t="array" ref="K1399">IF(ISERROR(SEARCH("QTY:", G1399)), IF(ISERROR(SEARCH("TOTAL ", G1399)), Raw [1]Data!N1399, TRIM(MID(G1399, SEARCH("TOTAL ", G1399)+6, SEARCH(" ", G1399&amp;" ", SEARCH("TOTAL ", G1399)+6) - SEARCH("TOTAL ", G1399) - 6))), TRIM(MID(G1399, SEARCH("QTY:", G1399)+4, SEARCH(" ", G1399, SEARCH("QTY:", G1399)+4) - SEARCH("QTY:", G1399) - 4)))</f>
        <v>276</v>
      </c>
      <c r="M1399" t="str">
        <f t="shared" si="192"/>
        <v>276</v>
      </c>
      <c r="N1399">
        <f t="shared" si="193"/>
        <v>0</v>
      </c>
      <c r="O1399" t="e" cm="1">
        <f t="array" ref="O1399">IF(ISERROR(SEARCH("USD ", G1399)), Raw [1]Data!S1399, TRIM(MID(G1399, SEARCH("USD ", G1399)+4, SEARCH(" ", G1399&amp;" ", SEARCH("USD ", G1399)+4) - SEARCH("USD ", G1399) - 4)))</f>
        <v>#NAME?</v>
      </c>
      <c r="P1399" t="e">
        <f t="shared" si="194"/>
        <v>#NAME?</v>
      </c>
      <c r="Q1399" t="e" cm="1">
        <f t="array" ref="Q1399">Raw [1]Data!P1399</f>
        <v>#NAME?</v>
      </c>
      <c r="R1399" t="e" cm="1">
        <f t="array" ref="R1399">Raw [1]Data!Q1399</f>
        <v>#NAME?</v>
      </c>
      <c r="S1399" t="e" cm="1">
        <f t="array" ref="S1399">Raw [1]Data!T1399</f>
        <v>#NAME?</v>
      </c>
      <c r="T1399" t="e">
        <f t="shared" si="195"/>
        <v>#NAME?</v>
      </c>
      <c r="U1399" t="e">
        <f t="shared" si="196"/>
        <v>#NAME?</v>
      </c>
      <c r="V1399" t="str">
        <f t="shared" si="197"/>
        <v>Other</v>
      </c>
    </row>
    <row r="1400" spans="1:22">
      <c r="A1400" s="5" t="s">
        <v>12</v>
      </c>
      <c r="B1400" s="2" t="s">
        <v>1866</v>
      </c>
      <c r="C1400">
        <f t="shared" si="189"/>
        <v>2020</v>
      </c>
      <c r="D1400" s="2" t="s">
        <v>14</v>
      </c>
      <c r="E1400" s="3" t="s">
        <v>15</v>
      </c>
      <c r="F1400" t="str">
        <f t="shared" si="190"/>
        <v>73</v>
      </c>
      <c r="G1400" s="2" t="s">
        <v>1872</v>
      </c>
      <c r="H1400" t="str">
        <f t="shared" si="191"/>
        <v xml:space="preserve">STEEL </v>
      </c>
      <c r="I1400" t="str" cm="1">
        <f t="array" ref="I1400">IFERROR(INDEX(_xlfn.TEXTSPLIT(E1400," "),1), "")</f>
        <v>73239990</v>
      </c>
      <c r="J1400" t="s">
        <v>3048</v>
      </c>
      <c r="K1400" t="str" cm="1">
        <f t="array" ref="K1400">IF(ISERROR(SEARCH("QTY:", G1400)), IF(ISERROR(SEARCH("TOTAL ", G1400)), Raw [1]Data!N1400, TRIM(MID(G1400, SEARCH("TOTAL ", G1400)+6, SEARCH(" ", G1400&amp;" ", SEARCH("TOTAL ", G1400)+6) - SEARCH("TOTAL ", G1400) - 6))), TRIM(MID(G1400, SEARCH("QTY:", G1400)+4, SEARCH(" ", G1400, SEARCH("QTY:", G1400)+4) - SEARCH("QTY:", G1400) - 4)))</f>
        <v>2400</v>
      </c>
      <c r="M1400" t="str">
        <f t="shared" si="192"/>
        <v>2400</v>
      </c>
      <c r="N1400">
        <f t="shared" si="193"/>
        <v>0</v>
      </c>
      <c r="O1400" t="e" cm="1">
        <f t="array" ref="O1400">IF(ISERROR(SEARCH("USD ", G1400)), Raw [1]Data!S1400, TRIM(MID(G1400, SEARCH("USD ", G1400)+4, SEARCH(" ", G1400&amp;" ", SEARCH("USD ", G1400)+4) - SEARCH("USD ", G1400) - 4)))</f>
        <v>#NAME?</v>
      </c>
      <c r="P1400" t="e">
        <f t="shared" si="194"/>
        <v>#NAME?</v>
      </c>
      <c r="Q1400" t="e" cm="1">
        <f t="array" ref="Q1400">Raw [1]Data!P1400</f>
        <v>#NAME?</v>
      </c>
      <c r="R1400" t="e" cm="1">
        <f t="array" ref="R1400">Raw [1]Data!Q1400</f>
        <v>#NAME?</v>
      </c>
      <c r="S1400" t="e" cm="1">
        <f t="array" ref="S1400">Raw [1]Data!T1400</f>
        <v>#NAME?</v>
      </c>
      <c r="T1400" t="e">
        <f t="shared" si="195"/>
        <v>#NAME?</v>
      </c>
      <c r="U1400" t="e">
        <f t="shared" si="196"/>
        <v>#NAME?</v>
      </c>
      <c r="V1400" t="str">
        <f t="shared" si="197"/>
        <v>Other</v>
      </c>
    </row>
    <row r="1401" spans="1:22">
      <c r="A1401" s="5" t="s">
        <v>12</v>
      </c>
      <c r="B1401" s="2" t="s">
        <v>1866</v>
      </c>
      <c r="C1401">
        <f t="shared" si="189"/>
        <v>2020</v>
      </c>
      <c r="D1401" s="2" t="s">
        <v>14</v>
      </c>
      <c r="E1401" s="3" t="s">
        <v>15</v>
      </c>
      <c r="F1401" t="str">
        <f t="shared" si="190"/>
        <v>73</v>
      </c>
      <c r="G1401" s="2" t="s">
        <v>1873</v>
      </c>
      <c r="H1401" t="str">
        <f t="shared" si="191"/>
        <v xml:space="preserve">STEEL </v>
      </c>
      <c r="I1401" t="str" cm="1">
        <f t="array" ref="I1401">IFERROR(INDEX(_xlfn.TEXTSPLIT(E1401," "),1), "")</f>
        <v>73239990</v>
      </c>
      <c r="J1401" t="s">
        <v>3048</v>
      </c>
      <c r="K1401" t="str" cm="1">
        <f t="array" ref="K1401">IF(ISERROR(SEARCH("QTY:", G1401)), IF(ISERROR(SEARCH("TOTAL ", G1401)), Raw [1]Data!N1401, TRIM(MID(G1401, SEARCH("TOTAL ", G1401)+6, SEARCH(" ", G1401&amp;" ", SEARCH("TOTAL ", G1401)+6) - SEARCH("TOTAL ", G1401) - 6))), TRIM(MID(G1401, SEARCH("QTY:", G1401)+4, SEARCH(" ", G1401, SEARCH("QTY:", G1401)+4) - SEARCH("QTY:", G1401) - 4)))</f>
        <v>2400</v>
      </c>
      <c r="M1401" t="str">
        <f t="shared" si="192"/>
        <v>2400</v>
      </c>
      <c r="N1401">
        <f t="shared" si="193"/>
        <v>0</v>
      </c>
      <c r="O1401" t="e" cm="1">
        <f t="array" ref="O1401">IF(ISERROR(SEARCH("USD ", G1401)), Raw [1]Data!S1401, TRIM(MID(G1401, SEARCH("USD ", G1401)+4, SEARCH(" ", G1401&amp;" ", SEARCH("USD ", G1401)+4) - SEARCH("USD ", G1401) - 4)))</f>
        <v>#NAME?</v>
      </c>
      <c r="P1401" t="e">
        <f t="shared" si="194"/>
        <v>#NAME?</v>
      </c>
      <c r="Q1401" t="e" cm="1">
        <f t="array" ref="Q1401">Raw [1]Data!P1401</f>
        <v>#NAME?</v>
      </c>
      <c r="R1401" t="e" cm="1">
        <f t="array" ref="R1401">Raw [1]Data!Q1401</f>
        <v>#NAME?</v>
      </c>
      <c r="S1401" t="e" cm="1">
        <f t="array" ref="S1401">Raw [1]Data!T1401</f>
        <v>#NAME?</v>
      </c>
      <c r="T1401" t="e">
        <f t="shared" si="195"/>
        <v>#NAME?</v>
      </c>
      <c r="U1401" t="e">
        <f t="shared" si="196"/>
        <v>#NAME?</v>
      </c>
      <c r="V1401" t="str">
        <f t="shared" si="197"/>
        <v>Other</v>
      </c>
    </row>
    <row r="1402" spans="1:22">
      <c r="A1402" s="5" t="s">
        <v>12</v>
      </c>
      <c r="B1402" s="2" t="s">
        <v>1866</v>
      </c>
      <c r="C1402">
        <f t="shared" si="189"/>
        <v>2020</v>
      </c>
      <c r="D1402" s="2" t="s">
        <v>14</v>
      </c>
      <c r="E1402" s="3" t="s">
        <v>15</v>
      </c>
      <c r="F1402" t="str">
        <f t="shared" si="190"/>
        <v>73</v>
      </c>
      <c r="G1402" s="2" t="s">
        <v>1874</v>
      </c>
      <c r="H1402" t="str">
        <f t="shared" si="191"/>
        <v xml:space="preserve">STEEL </v>
      </c>
      <c r="I1402" t="str" cm="1">
        <f t="array" ref="I1402">IFERROR(INDEX(_xlfn.TEXTSPLIT(E1402," "),1), "")</f>
        <v>73239990</v>
      </c>
      <c r="J1402" t="s">
        <v>3050</v>
      </c>
      <c r="K1402" t="str" cm="1">
        <f t="array" ref="K1402">IF(ISERROR(SEARCH("QTY:", G1402)), IF(ISERROR(SEARCH("TOTAL ", G1402)), Raw [1]Data!N1402, TRIM(MID(G1402, SEARCH("TOTAL ", G1402)+6, SEARCH(" ", G1402&amp;" ", SEARCH("TOTAL ", G1402)+6) - SEARCH("TOTAL ", G1402) - 6))), TRIM(MID(G1402, SEARCH("QTY:", G1402)+4, SEARCH(" ", G1402, SEARCH("QTY:", G1402)+4) - SEARCH("QTY:", G1402) - 4)))</f>
        <v>21000</v>
      </c>
      <c r="M1402" t="str">
        <f t="shared" si="192"/>
        <v>21000</v>
      </c>
      <c r="N1402">
        <f t="shared" si="193"/>
        <v>0</v>
      </c>
      <c r="O1402" t="e" cm="1">
        <f t="array" ref="O1402">IF(ISERROR(SEARCH("USD ", G1402)), Raw [1]Data!S1402, TRIM(MID(G1402, SEARCH("USD ", G1402)+4, SEARCH(" ", G1402&amp;" ", SEARCH("USD ", G1402)+4) - SEARCH("USD ", G1402) - 4)))</f>
        <v>#NAME?</v>
      </c>
      <c r="P1402" t="e">
        <f t="shared" si="194"/>
        <v>#NAME?</v>
      </c>
      <c r="Q1402" t="e" cm="1">
        <f t="array" ref="Q1402">Raw [1]Data!P1402</f>
        <v>#NAME?</v>
      </c>
      <c r="R1402" t="e" cm="1">
        <f t="array" ref="R1402">Raw [1]Data!Q1402</f>
        <v>#NAME?</v>
      </c>
      <c r="S1402" t="e" cm="1">
        <f t="array" ref="S1402">Raw [1]Data!T1402</f>
        <v>#NAME?</v>
      </c>
      <c r="T1402" t="e">
        <f t="shared" si="195"/>
        <v>#NAME?</v>
      </c>
      <c r="U1402" t="e">
        <f t="shared" si="196"/>
        <v>#NAME?</v>
      </c>
      <c r="V1402" t="str">
        <f t="shared" si="197"/>
        <v>Other</v>
      </c>
    </row>
    <row r="1403" spans="1:22">
      <c r="A1403" s="5" t="s">
        <v>12</v>
      </c>
      <c r="B1403" s="2" t="s">
        <v>1866</v>
      </c>
      <c r="C1403">
        <f t="shared" si="189"/>
        <v>2020</v>
      </c>
      <c r="D1403" s="2" t="s">
        <v>14</v>
      </c>
      <c r="E1403" s="3" t="s">
        <v>15</v>
      </c>
      <c r="F1403" t="str">
        <f t="shared" si="190"/>
        <v>73</v>
      </c>
      <c r="G1403" s="2" t="s">
        <v>1875</v>
      </c>
      <c r="H1403" t="str">
        <f t="shared" si="191"/>
        <v xml:space="preserve">STEEL </v>
      </c>
      <c r="I1403" t="str" cm="1">
        <f t="array" ref="I1403">IFERROR(INDEX(_xlfn.TEXTSPLIT(E1403," "),1), "")</f>
        <v>73239990</v>
      </c>
      <c r="J1403" t="s">
        <v>2835</v>
      </c>
      <c r="K1403" t="str" cm="1">
        <f t="array" ref="K1403">IF(ISERROR(SEARCH("QTY:", G1403)), IF(ISERROR(SEARCH("TOTAL ", G1403)), Raw [1]Data!N1403, TRIM(MID(G1403, SEARCH("TOTAL ", G1403)+6, SEARCH(" ", G1403&amp;" ", SEARCH("TOTAL ", G1403)+6) - SEARCH("TOTAL ", G1403) - 6))), TRIM(MID(G1403, SEARCH("QTY:", G1403)+4, SEARCH(" ", G1403, SEARCH("QTY:", G1403)+4) - SEARCH("QTY:", G1403) - 4)))</f>
        <v>17040PCS)</v>
      </c>
      <c r="M1403" t="str">
        <f t="shared" si="192"/>
        <v>17040PCS)</v>
      </c>
      <c r="N1403">
        <f t="shared" si="193"/>
        <v>0</v>
      </c>
      <c r="O1403" t="e" cm="1">
        <f t="array" ref="O1403">IF(ISERROR(SEARCH("USD ", G1403)), Raw [1]Data!S1403, TRIM(MID(G1403, SEARCH("USD ", G1403)+4, SEARCH(" ", G1403&amp;" ", SEARCH("USD ", G1403)+4) - SEARCH("USD ", G1403) - 4)))</f>
        <v>#NAME?</v>
      </c>
      <c r="P1403" t="e">
        <f t="shared" si="194"/>
        <v>#NAME?</v>
      </c>
      <c r="Q1403" t="e" cm="1">
        <f t="array" ref="Q1403">Raw [1]Data!P1403</f>
        <v>#NAME?</v>
      </c>
      <c r="R1403" t="e" cm="1">
        <f t="array" ref="R1403">Raw [1]Data!Q1403</f>
        <v>#NAME?</v>
      </c>
      <c r="S1403" t="e" cm="1">
        <f t="array" ref="S1403">Raw [1]Data!T1403</f>
        <v>#NAME?</v>
      </c>
      <c r="T1403" t="e">
        <f t="shared" si="195"/>
        <v>#NAME?</v>
      </c>
      <c r="U1403" t="e">
        <f t="shared" si="196"/>
        <v>#NAME?</v>
      </c>
      <c r="V1403" t="str">
        <f t="shared" si="197"/>
        <v>Other</v>
      </c>
    </row>
    <row r="1404" spans="1:22">
      <c r="A1404" s="5" t="s">
        <v>12</v>
      </c>
      <c r="B1404" s="2" t="s">
        <v>1866</v>
      </c>
      <c r="C1404">
        <f t="shared" si="189"/>
        <v>2020</v>
      </c>
      <c r="D1404" s="2" t="s">
        <v>14</v>
      </c>
      <c r="E1404" s="3" t="s">
        <v>15</v>
      </c>
      <c r="F1404" t="str">
        <f t="shared" si="190"/>
        <v>73</v>
      </c>
      <c r="G1404" s="2" t="s">
        <v>1876</v>
      </c>
      <c r="H1404" t="str">
        <f t="shared" si="191"/>
        <v xml:space="preserve">STEEL </v>
      </c>
      <c r="I1404" t="str" cm="1">
        <f t="array" ref="I1404">IFERROR(INDEX(_xlfn.TEXTSPLIT(E1404," "),1), "")</f>
        <v>73239990</v>
      </c>
      <c r="J1404" t="s">
        <v>3048</v>
      </c>
      <c r="K1404" t="str" cm="1">
        <f t="array" ref="K1404">IF(ISERROR(SEARCH("QTY:", G1404)), IF(ISERROR(SEARCH("TOTAL ", G1404)), Raw [1]Data!N1404, TRIM(MID(G1404, SEARCH("TOTAL ", G1404)+6, SEARCH(" ", G1404&amp;" ", SEARCH("TOTAL ", G1404)+6) - SEARCH("TOTAL ", G1404) - 6))), TRIM(MID(G1404, SEARCH("QTY:", G1404)+4, SEARCH(" ", G1404, SEARCH("QTY:", G1404)+4) - SEARCH("QTY:", G1404) - 4)))</f>
        <v>2400</v>
      </c>
      <c r="M1404" t="str">
        <f t="shared" si="192"/>
        <v>2400</v>
      </c>
      <c r="N1404">
        <f t="shared" si="193"/>
        <v>0</v>
      </c>
      <c r="O1404" t="e" cm="1">
        <f t="array" ref="O1404">IF(ISERROR(SEARCH("USD ", G1404)), Raw [1]Data!S1404, TRIM(MID(G1404, SEARCH("USD ", G1404)+4, SEARCH(" ", G1404&amp;" ", SEARCH("USD ", G1404)+4) - SEARCH("USD ", G1404) - 4)))</f>
        <v>#NAME?</v>
      </c>
      <c r="P1404" t="e">
        <f t="shared" si="194"/>
        <v>#NAME?</v>
      </c>
      <c r="Q1404" t="e" cm="1">
        <f t="array" ref="Q1404">Raw [1]Data!P1404</f>
        <v>#NAME?</v>
      </c>
      <c r="R1404" t="e" cm="1">
        <f t="array" ref="R1404">Raw [1]Data!Q1404</f>
        <v>#NAME?</v>
      </c>
      <c r="S1404" t="e" cm="1">
        <f t="array" ref="S1404">Raw [1]Data!T1404</f>
        <v>#NAME?</v>
      </c>
      <c r="T1404" t="e">
        <f t="shared" si="195"/>
        <v>#NAME?</v>
      </c>
      <c r="U1404" t="e">
        <f t="shared" si="196"/>
        <v>#NAME?</v>
      </c>
      <c r="V1404" t="str">
        <f t="shared" si="197"/>
        <v>Other</v>
      </c>
    </row>
    <row r="1405" spans="1:22">
      <c r="A1405" s="5" t="s">
        <v>12</v>
      </c>
      <c r="B1405" s="2" t="s">
        <v>1866</v>
      </c>
      <c r="C1405">
        <f t="shared" si="189"/>
        <v>2020</v>
      </c>
      <c r="D1405" s="2" t="s">
        <v>14</v>
      </c>
      <c r="E1405" s="3" t="s">
        <v>15</v>
      </c>
      <c r="F1405" t="str">
        <f t="shared" si="190"/>
        <v>73</v>
      </c>
      <c r="G1405" s="2" t="s">
        <v>1877</v>
      </c>
      <c r="H1405" t="str">
        <f t="shared" si="191"/>
        <v xml:space="preserve">HOUSEHOLD </v>
      </c>
      <c r="I1405" t="str" cm="1">
        <f t="array" ref="I1405">IFERROR(INDEX(_xlfn.TEXTSPLIT(E1405," "),1), "")</f>
        <v>73239990</v>
      </c>
      <c r="J1405" t="s">
        <v>3041</v>
      </c>
      <c r="K1405" t="str" cm="1">
        <f t="array" ref="K1405">IF(ISERROR(SEARCH("QTY:", G1405)), IF(ISERROR(SEARCH("TOTAL ", G1405)), Raw [1]Data!N1405, TRIM(MID(G1405, SEARCH("TOTAL ", G1405)+6, SEARCH(" ", G1405&amp;" ", SEARCH("TOTAL ", G1405)+6) - SEARCH("TOTAL ", G1405) - 6))), TRIM(MID(G1405, SEARCH("QTY:", G1405)+4, SEARCH(" ", G1405, SEARCH("QTY:", G1405)+4) - SEARCH("QTY:", G1405) - 4)))</f>
        <v>70200</v>
      </c>
      <c r="M1405" t="str">
        <f t="shared" si="192"/>
        <v>70200</v>
      </c>
      <c r="N1405">
        <f t="shared" si="193"/>
        <v>0</v>
      </c>
      <c r="O1405" t="e" cm="1">
        <f t="array" ref="O1405">IF(ISERROR(SEARCH("USD ", G1405)), Raw [1]Data!S1405, TRIM(MID(G1405, SEARCH("USD ", G1405)+4, SEARCH(" ", G1405&amp;" ", SEARCH("USD ", G1405)+4) - SEARCH("USD ", G1405) - 4)))</f>
        <v>#NAME?</v>
      </c>
      <c r="P1405" t="e">
        <f t="shared" si="194"/>
        <v>#NAME?</v>
      </c>
      <c r="Q1405" t="e" cm="1">
        <f t="array" ref="Q1405">Raw [1]Data!P1405</f>
        <v>#NAME?</v>
      </c>
      <c r="R1405" t="e" cm="1">
        <f t="array" ref="R1405">Raw [1]Data!Q1405</f>
        <v>#NAME?</v>
      </c>
      <c r="S1405" t="e" cm="1">
        <f t="array" ref="S1405">Raw [1]Data!T1405</f>
        <v>#NAME?</v>
      </c>
      <c r="T1405" t="e">
        <f t="shared" si="195"/>
        <v>#NAME?</v>
      </c>
      <c r="U1405" t="e">
        <f t="shared" si="196"/>
        <v>#NAME?</v>
      </c>
      <c r="V1405" t="str">
        <f t="shared" si="197"/>
        <v>Other</v>
      </c>
    </row>
    <row r="1406" spans="1:22">
      <c r="A1406" s="5" t="s">
        <v>12</v>
      </c>
      <c r="B1406" s="2" t="s">
        <v>1866</v>
      </c>
      <c r="C1406">
        <f t="shared" si="189"/>
        <v>2020</v>
      </c>
      <c r="D1406" s="2" t="s">
        <v>14</v>
      </c>
      <c r="E1406" s="3" t="s">
        <v>15</v>
      </c>
      <c r="F1406" t="str">
        <f t="shared" si="190"/>
        <v>73</v>
      </c>
      <c r="G1406" s="2" t="s">
        <v>1853</v>
      </c>
      <c r="H1406" t="str">
        <f t="shared" si="191"/>
        <v xml:space="preserve">STEEL </v>
      </c>
      <c r="I1406" t="str" cm="1">
        <f t="array" ref="I1406">IFERROR(INDEX(_xlfn.TEXTSPLIT(E1406," "),1), "")</f>
        <v>73239990</v>
      </c>
      <c r="J1406" t="s">
        <v>3048</v>
      </c>
      <c r="K1406" t="str" cm="1">
        <f t="array" ref="K1406">IF(ISERROR(SEARCH("QTY:", G1406)), IF(ISERROR(SEARCH("TOTAL ", G1406)), Raw [1]Data!N1406, TRIM(MID(G1406, SEARCH("TOTAL ", G1406)+6, SEARCH(" ", G1406&amp;" ", SEARCH("TOTAL ", G1406)+6) - SEARCH("TOTAL ", G1406) - 6))), TRIM(MID(G1406, SEARCH("QTY:", G1406)+4, SEARCH(" ", G1406, SEARCH("QTY:", G1406)+4) - SEARCH("QTY:", G1406) - 4)))</f>
        <v>21240</v>
      </c>
      <c r="M1406" t="str">
        <f t="shared" si="192"/>
        <v>21240</v>
      </c>
      <c r="N1406">
        <f t="shared" si="193"/>
        <v>0</v>
      </c>
      <c r="O1406" t="e" cm="1">
        <f t="array" ref="O1406">IF(ISERROR(SEARCH("USD ", G1406)), Raw [1]Data!S1406, TRIM(MID(G1406, SEARCH("USD ", G1406)+4, SEARCH(" ", G1406&amp;" ", SEARCH("USD ", G1406)+4) - SEARCH("USD ", G1406) - 4)))</f>
        <v>#NAME?</v>
      </c>
      <c r="P1406" t="e">
        <f t="shared" si="194"/>
        <v>#NAME?</v>
      </c>
      <c r="Q1406" t="e" cm="1">
        <f t="array" ref="Q1406">Raw [1]Data!P1406</f>
        <v>#NAME?</v>
      </c>
      <c r="R1406" t="e" cm="1">
        <f t="array" ref="R1406">Raw [1]Data!Q1406</f>
        <v>#NAME?</v>
      </c>
      <c r="S1406" t="e" cm="1">
        <f t="array" ref="S1406">Raw [1]Data!T1406</f>
        <v>#NAME?</v>
      </c>
      <c r="T1406" t="e">
        <f t="shared" si="195"/>
        <v>#NAME?</v>
      </c>
      <c r="U1406" t="e">
        <f t="shared" si="196"/>
        <v>#NAME?</v>
      </c>
      <c r="V1406" t="str">
        <f t="shared" si="197"/>
        <v>Other</v>
      </c>
    </row>
    <row r="1407" spans="1:22">
      <c r="A1407" s="5" t="s">
        <v>12</v>
      </c>
      <c r="B1407" s="2" t="s">
        <v>1866</v>
      </c>
      <c r="C1407">
        <f t="shared" si="189"/>
        <v>2020</v>
      </c>
      <c r="D1407" s="2" t="s">
        <v>14</v>
      </c>
      <c r="E1407" s="3" t="s">
        <v>15</v>
      </c>
      <c r="F1407" t="str">
        <f t="shared" si="190"/>
        <v>73</v>
      </c>
      <c r="G1407" s="2" t="s">
        <v>1878</v>
      </c>
      <c r="H1407" t="str">
        <f t="shared" si="191"/>
        <v xml:space="preserve">STEEL </v>
      </c>
      <c r="I1407" t="str" cm="1">
        <f t="array" ref="I1407">IFERROR(INDEX(_xlfn.TEXTSPLIT(E1407," "),1), "")</f>
        <v>73239990</v>
      </c>
      <c r="J1407" t="s">
        <v>2835</v>
      </c>
      <c r="K1407" t="str" cm="1">
        <f t="array" ref="K1407">IF(ISERROR(SEARCH("QTY:", G1407)), IF(ISERROR(SEARCH("TOTAL ", G1407)), Raw [1]Data!N1407, TRIM(MID(G1407, SEARCH("TOTAL ", G1407)+6, SEARCH(" ", G1407&amp;" ", SEARCH("TOTAL ", G1407)+6) - SEARCH("TOTAL ", G1407) - 6))), TRIM(MID(G1407, SEARCH("QTY:", G1407)+4, SEARCH(" ", G1407, SEARCH("QTY:", G1407)+4) - SEARCH("QTY:", G1407) - 4)))</f>
        <v>672</v>
      </c>
      <c r="M1407" t="str">
        <f t="shared" si="192"/>
        <v>672</v>
      </c>
      <c r="N1407">
        <f t="shared" si="193"/>
        <v>0</v>
      </c>
      <c r="O1407" t="e" cm="1">
        <f t="array" ref="O1407">IF(ISERROR(SEARCH("USD ", G1407)), Raw [1]Data!S1407, TRIM(MID(G1407, SEARCH("USD ", G1407)+4, SEARCH(" ", G1407&amp;" ", SEARCH("USD ", G1407)+4) - SEARCH("USD ", G1407) - 4)))</f>
        <v>#NAME?</v>
      </c>
      <c r="P1407" t="e">
        <f t="shared" si="194"/>
        <v>#NAME?</v>
      </c>
      <c r="Q1407" t="e" cm="1">
        <f t="array" ref="Q1407">Raw [1]Data!P1407</f>
        <v>#NAME?</v>
      </c>
      <c r="R1407" t="e" cm="1">
        <f t="array" ref="R1407">Raw [1]Data!Q1407</f>
        <v>#NAME?</v>
      </c>
      <c r="S1407" t="e" cm="1">
        <f t="array" ref="S1407">Raw [1]Data!T1407</f>
        <v>#NAME?</v>
      </c>
      <c r="T1407" t="e">
        <f t="shared" si="195"/>
        <v>#NAME?</v>
      </c>
      <c r="U1407" t="e">
        <f t="shared" si="196"/>
        <v>#NAME?</v>
      </c>
      <c r="V1407" t="str">
        <f t="shared" si="197"/>
        <v>Other</v>
      </c>
    </row>
    <row r="1408" spans="1:22">
      <c r="A1408" s="5" t="s">
        <v>12</v>
      </c>
      <c r="B1408" s="2" t="s">
        <v>1879</v>
      </c>
      <c r="C1408">
        <f t="shared" si="189"/>
        <v>2020</v>
      </c>
      <c r="D1408" s="2" t="s">
        <v>14</v>
      </c>
      <c r="E1408" s="3" t="s">
        <v>15</v>
      </c>
      <c r="F1408" t="str">
        <f t="shared" si="190"/>
        <v>73</v>
      </c>
      <c r="G1408" s="2" t="s">
        <v>1880</v>
      </c>
      <c r="H1408" t="str">
        <f t="shared" si="191"/>
        <v xml:space="preserve">STEEL </v>
      </c>
      <c r="I1408" t="str" cm="1">
        <f t="array" ref="I1408">IFERROR(INDEX(_xlfn.TEXTSPLIT(E1408," "),1), "")</f>
        <v>73239990</v>
      </c>
      <c r="J1408" t="s">
        <v>3041</v>
      </c>
      <c r="K1408" t="str" cm="1">
        <f t="array" ref="K1408">IF(ISERROR(SEARCH("QTY:", G1408)), IF(ISERROR(SEARCH("TOTAL ", G1408)), Raw [1]Data!N1408, TRIM(MID(G1408, SEARCH("TOTAL ", G1408)+6, SEARCH(" ", G1408&amp;" ", SEARCH("TOTAL ", G1408)+6) - SEARCH("TOTAL ", G1408) - 6))), TRIM(MID(G1408, SEARCH("QTY:", G1408)+4, SEARCH(" ", G1408, SEARCH("QTY:", G1408)+4) - SEARCH("QTY:", G1408) - 4)))</f>
        <v>61200</v>
      </c>
      <c r="M1408" t="str">
        <f t="shared" si="192"/>
        <v>61200</v>
      </c>
      <c r="N1408">
        <f t="shared" si="193"/>
        <v>0</v>
      </c>
      <c r="O1408" t="e" cm="1">
        <f t="array" ref="O1408">IF(ISERROR(SEARCH("USD ", G1408)), Raw [1]Data!S1408, TRIM(MID(G1408, SEARCH("USD ", G1408)+4, SEARCH(" ", G1408&amp;" ", SEARCH("USD ", G1408)+4) - SEARCH("USD ", G1408) - 4)))</f>
        <v>#NAME?</v>
      </c>
      <c r="P1408" t="e">
        <f t="shared" si="194"/>
        <v>#NAME?</v>
      </c>
      <c r="Q1408" t="e" cm="1">
        <f t="array" ref="Q1408">Raw [1]Data!P1408</f>
        <v>#NAME?</v>
      </c>
      <c r="R1408" t="e" cm="1">
        <f t="array" ref="R1408">Raw [1]Data!Q1408</f>
        <v>#NAME?</v>
      </c>
      <c r="S1408" t="e" cm="1">
        <f t="array" ref="S1408">Raw [1]Data!T1408</f>
        <v>#NAME?</v>
      </c>
      <c r="T1408" t="e">
        <f t="shared" si="195"/>
        <v>#NAME?</v>
      </c>
      <c r="U1408" t="e">
        <f t="shared" si="196"/>
        <v>#NAME?</v>
      </c>
      <c r="V1408" t="str">
        <f t="shared" si="197"/>
        <v>Other</v>
      </c>
    </row>
    <row r="1409" spans="1:22">
      <c r="A1409" s="5" t="s">
        <v>12</v>
      </c>
      <c r="B1409" s="2" t="s">
        <v>1879</v>
      </c>
      <c r="C1409">
        <f t="shared" si="189"/>
        <v>2020</v>
      </c>
      <c r="D1409" s="2" t="s">
        <v>14</v>
      </c>
      <c r="E1409" s="3" t="s">
        <v>15</v>
      </c>
      <c r="F1409" t="str">
        <f t="shared" si="190"/>
        <v>73</v>
      </c>
      <c r="G1409" s="2" t="s">
        <v>1881</v>
      </c>
      <c r="H1409" t="str">
        <f t="shared" si="191"/>
        <v xml:space="preserve">RYX-02-021A-13 </v>
      </c>
      <c r="I1409" t="str" cm="1">
        <f t="array" ref="I1409">IFERROR(INDEX(_xlfn.TEXTSPLIT(E1409," "),1), "")</f>
        <v>73239990</v>
      </c>
      <c r="J1409" t="s">
        <v>2835</v>
      </c>
      <c r="K1409" t="e" cm="1">
        <f t="array" ref="K1409">IF(ISERROR(SEARCH("QTY:", G1409)), IF(ISERROR(SEARCH("TOTAL ", G1409)), Raw [1]Data!N1409, TRIM(MID(G1409, SEARCH("TOTAL ", G1409)+6, SEARCH(" ", G1409&amp;" ", SEARCH("TOTAL ", G1409)+6) - SEARCH("TOTAL ", G1409) - 6))), TRIM(MID(G1409, SEARCH("QTY:", G1409)+4, SEARCH(" ", G1409, SEARCH("QTY:", G1409)+4) - SEARCH("QTY:", G1409) - 4)))</f>
        <v>#NAME?</v>
      </c>
      <c r="M1409" t="e">
        <f t="shared" si="192"/>
        <v>#NAME?</v>
      </c>
      <c r="N1409">
        <f t="shared" si="193"/>
        <v>0</v>
      </c>
      <c r="O1409" t="e" cm="1">
        <f t="array" ref="O1409">IF(ISERROR(SEARCH("USD ", G1409)), Raw [1]Data!S1409, TRIM(MID(G1409, SEARCH("USD ", G1409)+4, SEARCH(" ", G1409&amp;" ", SEARCH("USD ", G1409)+4) - SEARCH("USD ", G1409) - 4)))</f>
        <v>#NAME?</v>
      </c>
      <c r="P1409" t="e">
        <f t="shared" si="194"/>
        <v>#NAME?</v>
      </c>
      <c r="Q1409" t="e" cm="1">
        <f t="array" ref="Q1409">Raw [1]Data!P1409</f>
        <v>#NAME?</v>
      </c>
      <c r="R1409" t="e" cm="1">
        <f t="array" ref="R1409">Raw [1]Data!Q1409</f>
        <v>#NAME?</v>
      </c>
      <c r="S1409" t="e" cm="1">
        <f t="array" ref="S1409">Raw [1]Data!T1409</f>
        <v>#NAME?</v>
      </c>
      <c r="T1409" t="e">
        <f t="shared" si="195"/>
        <v>#NAME?</v>
      </c>
      <c r="U1409" t="e">
        <f t="shared" si="196"/>
        <v>#NAME?</v>
      </c>
      <c r="V1409" t="str">
        <f t="shared" si="197"/>
        <v>Other</v>
      </c>
    </row>
    <row r="1410" spans="1:22">
      <c r="A1410" s="5" t="s">
        <v>12</v>
      </c>
      <c r="B1410" s="2" t="s">
        <v>1879</v>
      </c>
      <c r="C1410">
        <f t="shared" si="189"/>
        <v>2020</v>
      </c>
      <c r="D1410" s="2" t="s">
        <v>14</v>
      </c>
      <c r="E1410" s="3" t="s">
        <v>15</v>
      </c>
      <c r="F1410" t="str">
        <f t="shared" si="190"/>
        <v>73</v>
      </c>
      <c r="G1410" s="2" t="s">
        <v>1882</v>
      </c>
      <c r="H1410" t="str">
        <f t="shared" si="191"/>
        <v xml:space="preserve">RYX-02-021A </v>
      </c>
      <c r="I1410" t="str" cm="1">
        <f t="array" ref="I1410">IFERROR(INDEX(_xlfn.TEXTSPLIT(E1410," "),1), "")</f>
        <v>73239990</v>
      </c>
      <c r="J1410" t="s">
        <v>2835</v>
      </c>
      <c r="K1410" t="e" cm="1">
        <f t="array" ref="K1410">IF(ISERROR(SEARCH("QTY:", G1410)), IF(ISERROR(SEARCH("TOTAL ", G1410)), Raw [1]Data!N1410, TRIM(MID(G1410, SEARCH("TOTAL ", G1410)+6, SEARCH(" ", G1410&amp;" ", SEARCH("TOTAL ", G1410)+6) - SEARCH("TOTAL ", G1410) - 6))), TRIM(MID(G1410, SEARCH("QTY:", G1410)+4, SEARCH(" ", G1410, SEARCH("QTY:", G1410)+4) - SEARCH("QTY:", G1410) - 4)))</f>
        <v>#NAME?</v>
      </c>
      <c r="M1410" t="e">
        <f t="shared" si="192"/>
        <v>#NAME?</v>
      </c>
      <c r="N1410">
        <f t="shared" si="193"/>
        <v>0</v>
      </c>
      <c r="O1410" t="e" cm="1">
        <f t="array" ref="O1410">IF(ISERROR(SEARCH("USD ", G1410)), Raw [1]Data!S1410, TRIM(MID(G1410, SEARCH("USD ", G1410)+4, SEARCH(" ", G1410&amp;" ", SEARCH("USD ", G1410)+4) - SEARCH("USD ", G1410) - 4)))</f>
        <v>#NAME?</v>
      </c>
      <c r="P1410" t="e">
        <f t="shared" si="194"/>
        <v>#NAME?</v>
      </c>
      <c r="Q1410" t="e" cm="1">
        <f t="array" ref="Q1410">Raw [1]Data!P1410</f>
        <v>#NAME?</v>
      </c>
      <c r="R1410" t="e" cm="1">
        <f t="array" ref="R1410">Raw [1]Data!Q1410</f>
        <v>#NAME?</v>
      </c>
      <c r="S1410" t="e" cm="1">
        <f t="array" ref="S1410">Raw [1]Data!T1410</f>
        <v>#NAME?</v>
      </c>
      <c r="T1410" t="e">
        <f t="shared" si="195"/>
        <v>#NAME?</v>
      </c>
      <c r="U1410" t="e">
        <f t="shared" si="196"/>
        <v>#NAME?</v>
      </c>
      <c r="V1410" t="str">
        <f t="shared" si="197"/>
        <v>Other</v>
      </c>
    </row>
    <row r="1411" spans="1:22">
      <c r="A1411" s="5" t="s">
        <v>12</v>
      </c>
      <c r="B1411" s="2" t="s">
        <v>1879</v>
      </c>
      <c r="C1411">
        <f t="shared" ref="C1411:C1474" si="198">YEAR(B1411)</f>
        <v>2020</v>
      </c>
      <c r="D1411" s="2" t="s">
        <v>14</v>
      </c>
      <c r="E1411" s="3" t="s">
        <v>15</v>
      </c>
      <c r="F1411" t="str">
        <f t="shared" ref="F1411:F1474" si="199">LEFT(E1411,2)</f>
        <v>73</v>
      </c>
      <c r="G1411" s="2" t="s">
        <v>1883</v>
      </c>
      <c r="H1411" t="str">
        <f t="shared" ref="H1411:H1474" si="200">IFERROR(LEFT(G1411, FIND(" ",G1411)), "")</f>
        <v xml:space="preserve">STEEL </v>
      </c>
      <c r="I1411" t="str" cm="1">
        <f t="array" ref="I1411">IFERROR(INDEX(_xlfn.TEXTSPLIT(E1411," "),1), "")</f>
        <v>73239990</v>
      </c>
      <c r="J1411" t="s">
        <v>3048</v>
      </c>
      <c r="K1411" t="str" cm="1">
        <f t="array" ref="K1411">IF(ISERROR(SEARCH("QTY:", G1411)), IF(ISERROR(SEARCH("TOTAL ", G1411)), Raw [1]Data!N1411, TRIM(MID(G1411, SEARCH("TOTAL ", G1411)+6, SEARCH(" ", G1411&amp;" ", SEARCH("TOTAL ", G1411)+6) - SEARCH("TOTAL ", G1411) - 6))), TRIM(MID(G1411, SEARCH("QTY:", G1411)+4, SEARCH(" ", G1411, SEARCH("QTY:", G1411)+4) - SEARCH("QTY:", G1411) - 4)))</f>
        <v>10000</v>
      </c>
      <c r="M1411" t="str">
        <f t="shared" ref="M1411:M1474" si="201">K1411</f>
        <v>10000</v>
      </c>
      <c r="N1411">
        <f t="shared" ref="N1411:N1474" si="202">L1411</f>
        <v>0</v>
      </c>
      <c r="O1411" t="e" cm="1">
        <f t="array" ref="O1411">IF(ISERROR(SEARCH("USD ", G1411)), Raw [1]Data!S1411, TRIM(MID(G1411, SEARCH("USD ", G1411)+4, SEARCH(" ", G1411&amp;" ", SEARCH("USD ", G1411)+4) - SEARCH("USD ", G1411) - 4)))</f>
        <v>#NAME?</v>
      </c>
      <c r="P1411" t="e">
        <f t="shared" ref="P1411:P1474" si="203">O1411*M1411</f>
        <v>#NAME?</v>
      </c>
      <c r="Q1411" t="e" cm="1">
        <f t="array" ref="Q1411">Raw [1]Data!P1411</f>
        <v>#NAME?</v>
      </c>
      <c r="R1411" t="e" cm="1">
        <f t="array" ref="R1411">Raw [1]Data!Q1411</f>
        <v>#NAME?</v>
      </c>
      <c r="S1411" t="e" cm="1">
        <f t="array" ref="S1411">Raw [1]Data!T1411</f>
        <v>#NAME?</v>
      </c>
      <c r="T1411" t="e">
        <f t="shared" ref="T1411:T1474" si="204">S1411/M1411</f>
        <v>#NAME?</v>
      </c>
      <c r="U1411" t="e">
        <f t="shared" ref="U1411:U1474" si="205">IF(R1411&lt;&gt;0, (S1411/R1411)*100, 0)</f>
        <v>#NAME?</v>
      </c>
      <c r="V1411" t="str">
        <f t="shared" ref="V1411:V1474" si="206">IF(OR(E1411=73239990,E1411=73231000,E1411=73239390),"Steel","Other")</f>
        <v>Other</v>
      </c>
    </row>
    <row r="1412" spans="1:22">
      <c r="A1412" s="5" t="s">
        <v>12</v>
      </c>
      <c r="B1412" s="2" t="s">
        <v>1879</v>
      </c>
      <c r="C1412">
        <f t="shared" si="198"/>
        <v>2020</v>
      </c>
      <c r="D1412" s="2" t="s">
        <v>14</v>
      </c>
      <c r="E1412" s="3" t="s">
        <v>15</v>
      </c>
      <c r="F1412" t="str">
        <f t="shared" si="199"/>
        <v>73</v>
      </c>
      <c r="G1412" s="2" t="s">
        <v>1884</v>
      </c>
      <c r="H1412" t="str">
        <f t="shared" si="200"/>
        <v xml:space="preserve">STEEL </v>
      </c>
      <c r="I1412" t="str" cm="1">
        <f t="array" ref="I1412">IFERROR(INDEX(_xlfn.TEXTSPLIT(E1412," "),1), "")</f>
        <v>73239990</v>
      </c>
      <c r="J1412" t="s">
        <v>2835</v>
      </c>
      <c r="K1412" t="str" cm="1">
        <f t="array" ref="K1412">IF(ISERROR(SEARCH("QTY:", G1412)), IF(ISERROR(SEARCH("TOTAL ", G1412)), Raw [1]Data!N1412, TRIM(MID(G1412, SEARCH("TOTAL ", G1412)+6, SEARCH(" ", G1412&amp;" ", SEARCH("TOTAL ", G1412)+6) - SEARCH("TOTAL ", G1412) - 6))), TRIM(MID(G1412, SEARCH("QTY:", G1412)+4, SEARCH(" ", G1412, SEARCH("QTY:", G1412)+4) - SEARCH("QTY:", G1412) - 4)))</f>
        <v>18936</v>
      </c>
      <c r="M1412" t="str">
        <f t="shared" si="201"/>
        <v>18936</v>
      </c>
      <c r="N1412">
        <f t="shared" si="202"/>
        <v>0</v>
      </c>
      <c r="O1412" t="e" cm="1">
        <f t="array" ref="O1412">IF(ISERROR(SEARCH("USD ", G1412)), Raw [1]Data!S1412, TRIM(MID(G1412, SEARCH("USD ", G1412)+4, SEARCH(" ", G1412&amp;" ", SEARCH("USD ", G1412)+4) - SEARCH("USD ", G1412) - 4)))</f>
        <v>#NAME?</v>
      </c>
      <c r="P1412" t="e">
        <f t="shared" si="203"/>
        <v>#NAME?</v>
      </c>
      <c r="Q1412" t="e" cm="1">
        <f t="array" ref="Q1412">Raw [1]Data!P1412</f>
        <v>#NAME?</v>
      </c>
      <c r="R1412" t="e" cm="1">
        <f t="array" ref="R1412">Raw [1]Data!Q1412</f>
        <v>#NAME?</v>
      </c>
      <c r="S1412" t="e" cm="1">
        <f t="array" ref="S1412">Raw [1]Data!T1412</f>
        <v>#NAME?</v>
      </c>
      <c r="T1412" t="e">
        <f t="shared" si="204"/>
        <v>#NAME?</v>
      </c>
      <c r="U1412" t="e">
        <f t="shared" si="205"/>
        <v>#NAME?</v>
      </c>
      <c r="V1412" t="str">
        <f t="shared" si="206"/>
        <v>Other</v>
      </c>
    </row>
    <row r="1413" spans="1:22">
      <c r="A1413" s="5" t="s">
        <v>12</v>
      </c>
      <c r="B1413" s="2" t="s">
        <v>1879</v>
      </c>
      <c r="C1413">
        <f t="shared" si="198"/>
        <v>2020</v>
      </c>
      <c r="D1413" s="2" t="s">
        <v>14</v>
      </c>
      <c r="E1413" s="3" t="s">
        <v>15</v>
      </c>
      <c r="F1413" t="str">
        <f t="shared" si="199"/>
        <v>73</v>
      </c>
      <c r="G1413" s="2" t="s">
        <v>1885</v>
      </c>
      <c r="H1413" t="str">
        <f t="shared" si="200"/>
        <v xml:space="preserve">STEEL </v>
      </c>
      <c r="I1413" t="str" cm="1">
        <f t="array" ref="I1413">IFERROR(INDEX(_xlfn.TEXTSPLIT(E1413," "),1), "")</f>
        <v>73239990</v>
      </c>
      <c r="J1413" t="s">
        <v>3041</v>
      </c>
      <c r="K1413" t="str" cm="1">
        <f t="array" ref="K1413">IF(ISERROR(SEARCH("QTY:", G1413)), IF(ISERROR(SEARCH("TOTAL ", G1413)), Raw [1]Data!N1413, TRIM(MID(G1413, SEARCH("TOTAL ", G1413)+6, SEARCH(" ", G1413&amp;" ", SEARCH("TOTAL ", G1413)+6) - SEARCH("TOTAL ", G1413) - 6))), TRIM(MID(G1413, SEARCH("QTY:", G1413)+4, SEARCH(" ", G1413, SEARCH("QTY:", G1413)+4) - SEARCH("QTY:", G1413) - 4)))</f>
        <v>12000</v>
      </c>
      <c r="M1413" t="str">
        <f t="shared" si="201"/>
        <v>12000</v>
      </c>
      <c r="N1413">
        <f t="shared" si="202"/>
        <v>0</v>
      </c>
      <c r="O1413" t="e" cm="1">
        <f t="array" ref="O1413">IF(ISERROR(SEARCH("USD ", G1413)), Raw [1]Data!S1413, TRIM(MID(G1413, SEARCH("USD ", G1413)+4, SEARCH(" ", G1413&amp;" ", SEARCH("USD ", G1413)+4) - SEARCH("USD ", G1413) - 4)))</f>
        <v>#NAME?</v>
      </c>
      <c r="P1413" t="e">
        <f t="shared" si="203"/>
        <v>#NAME?</v>
      </c>
      <c r="Q1413" t="e" cm="1">
        <f t="array" ref="Q1413">Raw [1]Data!P1413</f>
        <v>#NAME?</v>
      </c>
      <c r="R1413" t="e" cm="1">
        <f t="array" ref="R1413">Raw [1]Data!Q1413</f>
        <v>#NAME?</v>
      </c>
      <c r="S1413" t="e" cm="1">
        <f t="array" ref="S1413">Raw [1]Data!T1413</f>
        <v>#NAME?</v>
      </c>
      <c r="T1413" t="e">
        <f t="shared" si="204"/>
        <v>#NAME?</v>
      </c>
      <c r="U1413" t="e">
        <f t="shared" si="205"/>
        <v>#NAME?</v>
      </c>
      <c r="V1413" t="str">
        <f t="shared" si="206"/>
        <v>Other</v>
      </c>
    </row>
    <row r="1414" spans="1:22">
      <c r="A1414" s="5" t="s">
        <v>12</v>
      </c>
      <c r="B1414" s="2" t="s">
        <v>1886</v>
      </c>
      <c r="C1414">
        <f t="shared" si="198"/>
        <v>2020</v>
      </c>
      <c r="D1414" s="2" t="s">
        <v>14</v>
      </c>
      <c r="E1414" s="3" t="s">
        <v>15</v>
      </c>
      <c r="F1414" t="str">
        <f t="shared" si="199"/>
        <v>73</v>
      </c>
      <c r="G1414" s="2" t="s">
        <v>1887</v>
      </c>
      <c r="H1414" t="str">
        <f t="shared" si="200"/>
        <v xml:space="preserve">STEEL </v>
      </c>
      <c r="I1414" t="str" cm="1">
        <f t="array" ref="I1414">IFERROR(INDEX(_xlfn.TEXTSPLIT(E1414," "),1), "")</f>
        <v>73239990</v>
      </c>
      <c r="J1414" t="s">
        <v>3041</v>
      </c>
      <c r="K1414" t="str" cm="1">
        <f t="array" ref="K1414">IF(ISERROR(SEARCH("QTY:", G1414)), IF(ISERROR(SEARCH("TOTAL ", G1414)), Raw [1]Data!N1414, TRIM(MID(G1414, SEARCH("TOTAL ", G1414)+6, SEARCH(" ", G1414&amp;" ", SEARCH("TOTAL ", G1414)+6) - SEARCH("TOTAL ", G1414) - 6))), TRIM(MID(G1414, SEARCH("QTY:", G1414)+4, SEARCH(" ", G1414, SEARCH("QTY:", G1414)+4) - SEARCH("QTY:", G1414) - 4)))</f>
        <v>60000</v>
      </c>
      <c r="M1414" t="str">
        <f t="shared" si="201"/>
        <v>60000</v>
      </c>
      <c r="N1414">
        <f t="shared" si="202"/>
        <v>0</v>
      </c>
      <c r="O1414" t="e" cm="1">
        <f t="array" ref="O1414">IF(ISERROR(SEARCH("USD ", G1414)), Raw [1]Data!S1414, TRIM(MID(G1414, SEARCH("USD ", G1414)+4, SEARCH(" ", G1414&amp;" ", SEARCH("USD ", G1414)+4) - SEARCH("USD ", G1414) - 4)))</f>
        <v>#NAME?</v>
      </c>
      <c r="P1414" t="e">
        <f t="shared" si="203"/>
        <v>#NAME?</v>
      </c>
      <c r="Q1414" t="e" cm="1">
        <f t="array" ref="Q1414">Raw [1]Data!P1414</f>
        <v>#NAME?</v>
      </c>
      <c r="R1414" t="e" cm="1">
        <f t="array" ref="R1414">Raw [1]Data!Q1414</f>
        <v>#NAME?</v>
      </c>
      <c r="S1414" t="e" cm="1">
        <f t="array" ref="S1414">Raw [1]Data!T1414</f>
        <v>#NAME?</v>
      </c>
      <c r="T1414" t="e">
        <f t="shared" si="204"/>
        <v>#NAME?</v>
      </c>
      <c r="U1414" t="e">
        <f t="shared" si="205"/>
        <v>#NAME?</v>
      </c>
      <c r="V1414" t="str">
        <f t="shared" si="206"/>
        <v>Other</v>
      </c>
    </row>
    <row r="1415" spans="1:22">
      <c r="A1415" s="5" t="s">
        <v>12</v>
      </c>
      <c r="B1415" s="2" t="s">
        <v>1886</v>
      </c>
      <c r="C1415">
        <f t="shared" si="198"/>
        <v>2020</v>
      </c>
      <c r="D1415" s="2" t="s">
        <v>14</v>
      </c>
      <c r="E1415" s="3" t="s">
        <v>15</v>
      </c>
      <c r="F1415" t="str">
        <f t="shared" si="199"/>
        <v>73</v>
      </c>
      <c r="G1415" s="2" t="s">
        <v>1888</v>
      </c>
      <c r="H1415" t="str">
        <f t="shared" si="200"/>
        <v xml:space="preserve">STAINLESS </v>
      </c>
      <c r="I1415" t="str" cm="1">
        <f t="array" ref="I1415">IFERROR(INDEX(_xlfn.TEXTSPLIT(E1415," "),1), "")</f>
        <v>73239990</v>
      </c>
      <c r="J1415" t="s">
        <v>3042</v>
      </c>
      <c r="K1415" t="str" cm="1">
        <f t="array" ref="K1415">IF(ISERROR(SEARCH("QTY:", G1415)), IF(ISERROR(SEARCH("TOTAL ", G1415)), Raw [1]Data!N1415, TRIM(MID(G1415, SEARCH("TOTAL ", G1415)+6, SEARCH(" ", G1415&amp;" ", SEARCH("TOTAL ", G1415)+6) - SEARCH("TOTAL ", G1415) - 6))), TRIM(MID(G1415, SEARCH("QTY:", G1415)+4, SEARCH(" ", G1415, SEARCH("QTY:", G1415)+4) - SEARCH("QTY:", G1415) - 4)))</f>
        <v>14400</v>
      </c>
      <c r="M1415" t="str">
        <f t="shared" si="201"/>
        <v>14400</v>
      </c>
      <c r="N1415">
        <f t="shared" si="202"/>
        <v>0</v>
      </c>
      <c r="O1415" t="e" cm="1">
        <f t="array" ref="O1415">IF(ISERROR(SEARCH("USD ", G1415)), Raw [1]Data!S1415, TRIM(MID(G1415, SEARCH("USD ", G1415)+4, SEARCH(" ", G1415&amp;" ", SEARCH("USD ", G1415)+4) - SEARCH("USD ", G1415) - 4)))</f>
        <v>#NAME?</v>
      </c>
      <c r="P1415" t="e">
        <f t="shared" si="203"/>
        <v>#NAME?</v>
      </c>
      <c r="Q1415" t="e" cm="1">
        <f t="array" ref="Q1415">Raw [1]Data!P1415</f>
        <v>#NAME?</v>
      </c>
      <c r="R1415" t="e" cm="1">
        <f t="array" ref="R1415">Raw [1]Data!Q1415</f>
        <v>#NAME?</v>
      </c>
      <c r="S1415" t="e" cm="1">
        <f t="array" ref="S1415">Raw [1]Data!T1415</f>
        <v>#NAME?</v>
      </c>
      <c r="T1415" t="e">
        <f t="shared" si="204"/>
        <v>#NAME?</v>
      </c>
      <c r="U1415" t="e">
        <f t="shared" si="205"/>
        <v>#NAME?</v>
      </c>
      <c r="V1415" t="str">
        <f t="shared" si="206"/>
        <v>Other</v>
      </c>
    </row>
    <row r="1416" spans="1:22">
      <c r="A1416" s="5" t="s">
        <v>12</v>
      </c>
      <c r="B1416" s="2" t="s">
        <v>1886</v>
      </c>
      <c r="C1416">
        <f t="shared" si="198"/>
        <v>2020</v>
      </c>
      <c r="D1416" s="2" t="s">
        <v>14</v>
      </c>
      <c r="E1416" s="3" t="s">
        <v>15</v>
      </c>
      <c r="F1416" t="str">
        <f t="shared" si="199"/>
        <v>73</v>
      </c>
      <c r="G1416" s="2" t="s">
        <v>1889</v>
      </c>
      <c r="H1416" t="str">
        <f t="shared" si="200"/>
        <v xml:space="preserve">STAINLESS </v>
      </c>
      <c r="I1416" t="str" cm="1">
        <f t="array" ref="I1416">IFERROR(INDEX(_xlfn.TEXTSPLIT(E1416," "),1), "")</f>
        <v>73239990</v>
      </c>
      <c r="J1416" t="s">
        <v>3041</v>
      </c>
      <c r="K1416" t="str" cm="1">
        <f t="array" ref="K1416">IF(ISERROR(SEARCH("QTY:", G1416)), IF(ISERROR(SEARCH("TOTAL ", G1416)), Raw [1]Data!N1416, TRIM(MID(G1416, SEARCH("TOTAL ", G1416)+6, SEARCH(" ", G1416&amp;" ", SEARCH("TOTAL ", G1416)+6) - SEARCH("TOTAL ", G1416) - 6))), TRIM(MID(G1416, SEARCH("QTY:", G1416)+4, SEARCH(" ", G1416, SEARCH("QTY:", G1416)+4) - SEARCH("QTY:", G1416) - 4)))</f>
        <v>21348PCS)(NOT</v>
      </c>
      <c r="M1416" t="str">
        <f t="shared" si="201"/>
        <v>21348PCS)(NOT</v>
      </c>
      <c r="N1416">
        <f t="shared" si="202"/>
        <v>0</v>
      </c>
      <c r="O1416" t="e" cm="1">
        <f t="array" ref="O1416">IF(ISERROR(SEARCH("USD ", G1416)), Raw [1]Data!S1416, TRIM(MID(G1416, SEARCH("USD ", G1416)+4, SEARCH(" ", G1416&amp;" ", SEARCH("USD ", G1416)+4) - SEARCH("USD ", G1416) - 4)))</f>
        <v>#NAME?</v>
      </c>
      <c r="P1416" t="e">
        <f t="shared" si="203"/>
        <v>#NAME?</v>
      </c>
      <c r="Q1416" t="e" cm="1">
        <f t="array" ref="Q1416">Raw [1]Data!P1416</f>
        <v>#NAME?</v>
      </c>
      <c r="R1416" t="e" cm="1">
        <f t="array" ref="R1416">Raw [1]Data!Q1416</f>
        <v>#NAME?</v>
      </c>
      <c r="S1416" t="e" cm="1">
        <f t="array" ref="S1416">Raw [1]Data!T1416</f>
        <v>#NAME?</v>
      </c>
      <c r="T1416" t="e">
        <f t="shared" si="204"/>
        <v>#NAME?</v>
      </c>
      <c r="U1416" t="e">
        <f t="shared" si="205"/>
        <v>#NAME?</v>
      </c>
      <c r="V1416" t="str">
        <f t="shared" si="206"/>
        <v>Other</v>
      </c>
    </row>
    <row r="1417" spans="1:22">
      <c r="A1417" s="5" t="s">
        <v>12</v>
      </c>
      <c r="B1417" s="2" t="s">
        <v>1886</v>
      </c>
      <c r="C1417">
        <f t="shared" si="198"/>
        <v>2020</v>
      </c>
      <c r="D1417" s="2" t="s">
        <v>14</v>
      </c>
      <c r="E1417" s="3" t="s">
        <v>15</v>
      </c>
      <c r="F1417" t="str">
        <f t="shared" si="199"/>
        <v>73</v>
      </c>
      <c r="G1417" s="2" t="s">
        <v>1890</v>
      </c>
      <c r="H1417" t="str">
        <f t="shared" si="200"/>
        <v xml:space="preserve">STAINLESS </v>
      </c>
      <c r="I1417" t="str" cm="1">
        <f t="array" ref="I1417">IFERROR(INDEX(_xlfn.TEXTSPLIT(E1417," "),1), "")</f>
        <v>73239990</v>
      </c>
      <c r="J1417" t="s">
        <v>3041</v>
      </c>
      <c r="K1417" t="str" cm="1">
        <f t="array" ref="K1417">IF(ISERROR(SEARCH("QTY:", G1417)), IF(ISERROR(SEARCH("TOTAL ", G1417)), Raw [1]Data!N1417, TRIM(MID(G1417, SEARCH("TOTAL ", G1417)+6, SEARCH(" ", G1417&amp;" ", SEARCH("TOTAL ", G1417)+6) - SEARCH("TOTAL ", G1417) - 6))), TRIM(MID(G1417, SEARCH("QTY:", G1417)+4, SEARCH(" ", G1417, SEARCH("QTY:", G1417)+4) - SEARCH("QTY:", G1417) - 4)))</f>
        <v>12528</v>
      </c>
      <c r="M1417" t="str">
        <f t="shared" si="201"/>
        <v>12528</v>
      </c>
      <c r="N1417">
        <f t="shared" si="202"/>
        <v>0</v>
      </c>
      <c r="O1417" t="e" cm="1">
        <f t="array" ref="O1417">IF(ISERROR(SEARCH("USD ", G1417)), Raw [1]Data!S1417, TRIM(MID(G1417, SEARCH("USD ", G1417)+4, SEARCH(" ", G1417&amp;" ", SEARCH("USD ", G1417)+4) - SEARCH("USD ", G1417) - 4)))</f>
        <v>#NAME?</v>
      </c>
      <c r="P1417" t="e">
        <f t="shared" si="203"/>
        <v>#NAME?</v>
      </c>
      <c r="Q1417" t="e" cm="1">
        <f t="array" ref="Q1417">Raw [1]Data!P1417</f>
        <v>#NAME?</v>
      </c>
      <c r="R1417" t="e" cm="1">
        <f t="array" ref="R1417">Raw [1]Data!Q1417</f>
        <v>#NAME?</v>
      </c>
      <c r="S1417" t="e" cm="1">
        <f t="array" ref="S1417">Raw [1]Data!T1417</f>
        <v>#NAME?</v>
      </c>
      <c r="T1417" t="e">
        <f t="shared" si="204"/>
        <v>#NAME?</v>
      </c>
      <c r="U1417" t="e">
        <f t="shared" si="205"/>
        <v>#NAME?</v>
      </c>
      <c r="V1417" t="str">
        <f t="shared" si="206"/>
        <v>Other</v>
      </c>
    </row>
    <row r="1418" spans="1:22">
      <c r="A1418" s="5" t="s">
        <v>12</v>
      </c>
      <c r="B1418" s="2" t="s">
        <v>1886</v>
      </c>
      <c r="C1418">
        <f t="shared" si="198"/>
        <v>2020</v>
      </c>
      <c r="D1418" s="2" t="s">
        <v>14</v>
      </c>
      <c r="E1418" s="3" t="s">
        <v>15</v>
      </c>
      <c r="F1418" t="str">
        <f t="shared" si="199"/>
        <v>73</v>
      </c>
      <c r="G1418" s="2" t="s">
        <v>1891</v>
      </c>
      <c r="H1418" t="str">
        <f t="shared" si="200"/>
        <v xml:space="preserve">STAINLESS </v>
      </c>
      <c r="I1418" t="str" cm="1">
        <f t="array" ref="I1418">IFERROR(INDEX(_xlfn.TEXTSPLIT(E1418," "),1), "")</f>
        <v>73239990</v>
      </c>
      <c r="J1418" t="s">
        <v>3041</v>
      </c>
      <c r="K1418" t="str" cm="1">
        <f t="array" ref="K1418">IF(ISERROR(SEARCH("QTY:", G1418)), IF(ISERROR(SEARCH("TOTAL ", G1418)), Raw [1]Data!N1418, TRIM(MID(G1418, SEARCH("TOTAL ", G1418)+6, SEARCH(" ", G1418&amp;" ", SEARCH("TOTAL ", G1418)+6) - SEARCH("TOTAL ", G1418) - 6))), TRIM(MID(G1418, SEARCH("QTY:", G1418)+4, SEARCH(" ", G1418, SEARCH("QTY:", G1418)+4) - SEARCH("QTY:", G1418) - 4)))</f>
        <v>22320</v>
      </c>
      <c r="M1418" t="str">
        <f t="shared" si="201"/>
        <v>22320</v>
      </c>
      <c r="N1418">
        <f t="shared" si="202"/>
        <v>0</v>
      </c>
      <c r="O1418" t="e" cm="1">
        <f t="array" ref="O1418">IF(ISERROR(SEARCH("USD ", G1418)), Raw [1]Data!S1418, TRIM(MID(G1418, SEARCH("USD ", G1418)+4, SEARCH(" ", G1418&amp;" ", SEARCH("USD ", G1418)+4) - SEARCH("USD ", G1418) - 4)))</f>
        <v>#NAME?</v>
      </c>
      <c r="P1418" t="e">
        <f t="shared" si="203"/>
        <v>#NAME?</v>
      </c>
      <c r="Q1418" t="e" cm="1">
        <f t="array" ref="Q1418">Raw [1]Data!P1418</f>
        <v>#NAME?</v>
      </c>
      <c r="R1418" t="e" cm="1">
        <f t="array" ref="R1418">Raw [1]Data!Q1418</f>
        <v>#NAME?</v>
      </c>
      <c r="S1418" t="e" cm="1">
        <f t="array" ref="S1418">Raw [1]Data!T1418</f>
        <v>#NAME?</v>
      </c>
      <c r="T1418" t="e">
        <f t="shared" si="204"/>
        <v>#NAME?</v>
      </c>
      <c r="U1418" t="e">
        <f t="shared" si="205"/>
        <v>#NAME?</v>
      </c>
      <c r="V1418" t="str">
        <f t="shared" si="206"/>
        <v>Other</v>
      </c>
    </row>
    <row r="1419" spans="1:22">
      <c r="A1419" s="5" t="s">
        <v>12</v>
      </c>
      <c r="B1419" s="2" t="s">
        <v>1886</v>
      </c>
      <c r="C1419">
        <f t="shared" si="198"/>
        <v>2020</v>
      </c>
      <c r="D1419" s="2" t="s">
        <v>14</v>
      </c>
      <c r="E1419" s="3" t="s">
        <v>15</v>
      </c>
      <c r="F1419" t="str">
        <f t="shared" si="199"/>
        <v>73</v>
      </c>
      <c r="G1419" s="2" t="s">
        <v>1892</v>
      </c>
      <c r="H1419" t="str">
        <f t="shared" si="200"/>
        <v xml:space="preserve">STAINLESS </v>
      </c>
      <c r="I1419" t="str" cm="1">
        <f t="array" ref="I1419">IFERROR(INDEX(_xlfn.TEXTSPLIT(E1419," "),1), "")</f>
        <v>73239990</v>
      </c>
      <c r="J1419" t="s">
        <v>3041</v>
      </c>
      <c r="K1419" t="str" cm="1">
        <f t="array" ref="K1419">IF(ISERROR(SEARCH("QTY:", G1419)), IF(ISERROR(SEARCH("TOTAL ", G1419)), Raw [1]Data!N1419, TRIM(MID(G1419, SEARCH("TOTAL ", G1419)+6, SEARCH(" ", G1419&amp;" ", SEARCH("TOTAL ", G1419)+6) - SEARCH("TOTAL ", G1419) - 6))), TRIM(MID(G1419, SEARCH("QTY:", G1419)+4, SEARCH(" ", G1419, SEARCH("QTY:", G1419)+4) - SEARCH("QTY:", G1419) - 4)))</f>
        <v>3168</v>
      </c>
      <c r="M1419" t="str">
        <f t="shared" si="201"/>
        <v>3168</v>
      </c>
      <c r="N1419">
        <f t="shared" si="202"/>
        <v>0</v>
      </c>
      <c r="O1419" t="e" cm="1">
        <f t="array" ref="O1419">IF(ISERROR(SEARCH("USD ", G1419)), Raw [1]Data!S1419, TRIM(MID(G1419, SEARCH("USD ", G1419)+4, SEARCH(" ", G1419&amp;" ", SEARCH("USD ", G1419)+4) - SEARCH("USD ", G1419) - 4)))</f>
        <v>#NAME?</v>
      </c>
      <c r="P1419" t="e">
        <f t="shared" si="203"/>
        <v>#NAME?</v>
      </c>
      <c r="Q1419" t="e" cm="1">
        <f t="array" ref="Q1419">Raw [1]Data!P1419</f>
        <v>#NAME?</v>
      </c>
      <c r="R1419" t="e" cm="1">
        <f t="array" ref="R1419">Raw [1]Data!Q1419</f>
        <v>#NAME?</v>
      </c>
      <c r="S1419" t="e" cm="1">
        <f t="array" ref="S1419">Raw [1]Data!T1419</f>
        <v>#NAME?</v>
      </c>
      <c r="T1419" t="e">
        <f t="shared" si="204"/>
        <v>#NAME?</v>
      </c>
      <c r="U1419" t="e">
        <f t="shared" si="205"/>
        <v>#NAME?</v>
      </c>
      <c r="V1419" t="str">
        <f t="shared" si="206"/>
        <v>Other</v>
      </c>
    </row>
    <row r="1420" spans="1:22">
      <c r="A1420" s="5" t="s">
        <v>12</v>
      </c>
      <c r="B1420" s="2" t="s">
        <v>1893</v>
      </c>
      <c r="C1420">
        <f t="shared" si="198"/>
        <v>2020</v>
      </c>
      <c r="D1420" s="2" t="s">
        <v>14</v>
      </c>
      <c r="E1420" s="3" t="s">
        <v>15</v>
      </c>
      <c r="F1420" t="str">
        <f t="shared" si="199"/>
        <v>73</v>
      </c>
      <c r="G1420" s="2" t="s">
        <v>1894</v>
      </c>
      <c r="H1420" t="str">
        <f t="shared" si="200"/>
        <v xml:space="preserve">KW-830 </v>
      </c>
      <c r="I1420" t="str" cm="1">
        <f t="array" ref="I1420">IFERROR(INDEX(_xlfn.TEXTSPLIT(E1420," "),1), "")</f>
        <v>73239990</v>
      </c>
      <c r="J1420" t="s">
        <v>2854</v>
      </c>
      <c r="K1420" t="e" cm="1">
        <f t="array" ref="K1420">IF(ISERROR(SEARCH("QTY:", G1420)), IF(ISERROR(SEARCH("TOTAL ", G1420)), Raw [1]Data!N1420, TRIM(MID(G1420, SEARCH("TOTAL ", G1420)+6, SEARCH(" ", G1420&amp;" ", SEARCH("TOTAL ", G1420)+6) - SEARCH("TOTAL ", G1420) - 6))), TRIM(MID(G1420, SEARCH("QTY:", G1420)+4, SEARCH(" ", G1420, SEARCH("QTY:", G1420)+4) - SEARCH("QTY:", G1420) - 4)))</f>
        <v>#NAME?</v>
      </c>
      <c r="M1420" t="e">
        <f t="shared" si="201"/>
        <v>#NAME?</v>
      </c>
      <c r="N1420">
        <f t="shared" si="202"/>
        <v>0</v>
      </c>
      <c r="O1420" t="str" cm="1">
        <f t="array" ref="O1420">IF(ISERROR(SEARCH("USD ", G1420)), Raw [1]Data!S1420, TRIM(MID(G1420, SEARCH("USD ", G1420)+4, SEARCH(" ", G1420&amp;" ", SEARCH("USD ", G1420)+4) - SEARCH("USD ", G1420) - 4)))</f>
        <v>0.98</v>
      </c>
      <c r="P1420" t="e">
        <f t="shared" si="203"/>
        <v>#NAME?</v>
      </c>
      <c r="Q1420" t="e" cm="1">
        <f t="array" ref="Q1420">Raw [1]Data!P1420</f>
        <v>#NAME?</v>
      </c>
      <c r="R1420" t="e" cm="1">
        <f t="array" ref="R1420">Raw [1]Data!Q1420</f>
        <v>#NAME?</v>
      </c>
      <c r="S1420" t="e" cm="1">
        <f t="array" ref="S1420">Raw [1]Data!T1420</f>
        <v>#NAME?</v>
      </c>
      <c r="T1420" t="e">
        <f t="shared" si="204"/>
        <v>#NAME?</v>
      </c>
      <c r="U1420" t="e">
        <f t="shared" si="205"/>
        <v>#NAME?</v>
      </c>
      <c r="V1420" t="str">
        <f t="shared" si="206"/>
        <v>Other</v>
      </c>
    </row>
    <row r="1421" spans="1:22">
      <c r="A1421" s="5" t="s">
        <v>12</v>
      </c>
      <c r="B1421" s="2" t="s">
        <v>1895</v>
      </c>
      <c r="C1421">
        <f t="shared" si="198"/>
        <v>2020</v>
      </c>
      <c r="D1421" s="2" t="s">
        <v>14</v>
      </c>
      <c r="E1421" s="3" t="s">
        <v>18</v>
      </c>
      <c r="F1421" t="str">
        <f t="shared" si="199"/>
        <v>73</v>
      </c>
      <c r="G1421" s="2" t="s">
        <v>1896</v>
      </c>
      <c r="H1421" t="str">
        <f t="shared" si="200"/>
        <v xml:space="preserve">STEEL </v>
      </c>
      <c r="I1421" t="str" cm="1">
        <f t="array" ref="I1421">IFERROR(INDEX(_xlfn.TEXTSPLIT(E1421," "),1), "")</f>
        <v>73231000</v>
      </c>
      <c r="J1421" t="s">
        <v>2854</v>
      </c>
      <c r="K1421" t="e" cm="1">
        <f t="array" ref="K1421">IF(ISERROR(SEARCH("QTY:", G1421)), IF(ISERROR(SEARCH("TOTAL ", G1421)), Raw [1]Data!N1421, TRIM(MID(G1421, SEARCH("TOTAL ", G1421)+6, SEARCH(" ", G1421&amp;" ", SEARCH("TOTAL ", G1421)+6) - SEARCH("TOTAL ", G1421) - 6))), TRIM(MID(G1421, SEARCH("QTY:", G1421)+4, SEARCH(" ", G1421, SEARCH("QTY:", G1421)+4) - SEARCH("QTY:", G1421) - 4)))</f>
        <v>#NAME?</v>
      </c>
      <c r="M1421" t="e">
        <f t="shared" si="201"/>
        <v>#NAME?</v>
      </c>
      <c r="N1421">
        <f t="shared" si="202"/>
        <v>0</v>
      </c>
      <c r="O1421" t="str" cm="1">
        <f t="array" ref="O1421">IF(ISERROR(SEARCH("USD ", G1421)), Raw [1]Data!S1421, TRIM(MID(G1421, SEARCH("USD ", G1421)+4, SEARCH(" ", G1421&amp;" ", SEARCH("USD ", G1421)+4) - SEARCH("USD ", G1421) - 4)))</f>
        <v>0.268</v>
      </c>
      <c r="P1421" t="e">
        <f t="shared" si="203"/>
        <v>#NAME?</v>
      </c>
      <c r="Q1421" t="e" cm="1">
        <f t="array" ref="Q1421">Raw [1]Data!P1421</f>
        <v>#NAME?</v>
      </c>
      <c r="R1421" t="e" cm="1">
        <f t="array" ref="R1421">Raw [1]Data!Q1421</f>
        <v>#NAME?</v>
      </c>
      <c r="S1421" t="e" cm="1">
        <f t="array" ref="S1421">Raw [1]Data!T1421</f>
        <v>#NAME?</v>
      </c>
      <c r="T1421" t="e">
        <f t="shared" si="204"/>
        <v>#NAME?</v>
      </c>
      <c r="U1421" t="e">
        <f t="shared" si="205"/>
        <v>#NAME?</v>
      </c>
      <c r="V1421" t="str">
        <f t="shared" si="206"/>
        <v>Other</v>
      </c>
    </row>
    <row r="1422" spans="1:22">
      <c r="A1422" s="5" t="s">
        <v>12</v>
      </c>
      <c r="B1422" s="2" t="s">
        <v>1897</v>
      </c>
      <c r="C1422">
        <f t="shared" si="198"/>
        <v>2020</v>
      </c>
      <c r="D1422" s="2" t="s">
        <v>14</v>
      </c>
      <c r="E1422" s="3" t="s">
        <v>15</v>
      </c>
      <c r="F1422" t="str">
        <f t="shared" si="199"/>
        <v>73</v>
      </c>
      <c r="G1422" s="2" t="s">
        <v>1898</v>
      </c>
      <c r="H1422" t="str">
        <f t="shared" si="200"/>
        <v xml:space="preserve">STAINLESS </v>
      </c>
      <c r="I1422" t="str" cm="1">
        <f t="array" ref="I1422">IFERROR(INDEX(_xlfn.TEXTSPLIT(E1422," "),1), "")</f>
        <v>73239990</v>
      </c>
      <c r="J1422" t="s">
        <v>3048</v>
      </c>
      <c r="K1422" t="str" cm="1">
        <f t="array" ref="K1422">IF(ISERROR(SEARCH("QTY:", G1422)), IF(ISERROR(SEARCH("TOTAL ", G1422)), Raw [1]Data!N1422, TRIM(MID(G1422, SEARCH("TOTAL ", G1422)+6, SEARCH(" ", G1422&amp;" ", SEARCH("TOTAL ", G1422)+6) - SEARCH("TOTAL ", G1422) - 6))), TRIM(MID(G1422, SEARCH("QTY:", G1422)+4, SEARCH(" ", G1422, SEARCH("QTY:", G1422)+4) - SEARCH("QTY:", G1422) - 4)))</f>
        <v>102000</v>
      </c>
      <c r="M1422" t="str">
        <f t="shared" si="201"/>
        <v>102000</v>
      </c>
      <c r="N1422">
        <f t="shared" si="202"/>
        <v>0</v>
      </c>
      <c r="O1422" t="e" cm="1">
        <f t="array" ref="O1422">IF(ISERROR(SEARCH("USD ", G1422)), Raw [1]Data!S1422, TRIM(MID(G1422, SEARCH("USD ", G1422)+4, SEARCH(" ", G1422&amp;" ", SEARCH("USD ", G1422)+4) - SEARCH("USD ", G1422) - 4)))</f>
        <v>#NAME?</v>
      </c>
      <c r="P1422" t="e">
        <f t="shared" si="203"/>
        <v>#NAME?</v>
      </c>
      <c r="Q1422" t="e" cm="1">
        <f t="array" ref="Q1422">Raw [1]Data!P1422</f>
        <v>#NAME?</v>
      </c>
      <c r="R1422" t="e" cm="1">
        <f t="array" ref="R1422">Raw [1]Data!Q1422</f>
        <v>#NAME?</v>
      </c>
      <c r="S1422" t="e" cm="1">
        <f t="array" ref="S1422">Raw [1]Data!T1422</f>
        <v>#NAME?</v>
      </c>
      <c r="T1422" t="e">
        <f t="shared" si="204"/>
        <v>#NAME?</v>
      </c>
      <c r="U1422" t="e">
        <f t="shared" si="205"/>
        <v>#NAME?</v>
      </c>
      <c r="V1422" t="str">
        <f t="shared" si="206"/>
        <v>Other</v>
      </c>
    </row>
    <row r="1423" spans="1:22">
      <c r="A1423" s="5" t="s">
        <v>12</v>
      </c>
      <c r="B1423" s="2" t="s">
        <v>1897</v>
      </c>
      <c r="C1423">
        <f t="shared" si="198"/>
        <v>2020</v>
      </c>
      <c r="D1423" s="2" t="s">
        <v>14</v>
      </c>
      <c r="E1423" s="3" t="s">
        <v>15</v>
      </c>
      <c r="F1423" t="str">
        <f t="shared" si="199"/>
        <v>73</v>
      </c>
      <c r="G1423" s="2" t="s">
        <v>1899</v>
      </c>
      <c r="H1423" t="str">
        <f t="shared" si="200"/>
        <v xml:space="preserve">STEEL </v>
      </c>
      <c r="I1423" t="str" cm="1">
        <f t="array" ref="I1423">IFERROR(INDEX(_xlfn.TEXTSPLIT(E1423," "),1), "")</f>
        <v>73239990</v>
      </c>
      <c r="J1423" t="s">
        <v>3048</v>
      </c>
      <c r="K1423" t="str" cm="1">
        <f t="array" ref="K1423">IF(ISERROR(SEARCH("QTY:", G1423)), IF(ISERROR(SEARCH("TOTAL ", G1423)), Raw [1]Data!N1423, TRIM(MID(G1423, SEARCH("TOTAL ", G1423)+6, SEARCH(" ", G1423&amp;" ", SEARCH("TOTAL ", G1423)+6) - SEARCH("TOTAL ", G1423) - 6))), TRIM(MID(G1423, SEARCH("QTY:", G1423)+4, SEARCH(" ", G1423, SEARCH("QTY:", G1423)+4) - SEARCH("QTY:", G1423) - 4)))</f>
        <v>20400</v>
      </c>
      <c r="M1423" t="str">
        <f t="shared" si="201"/>
        <v>20400</v>
      </c>
      <c r="N1423">
        <f t="shared" si="202"/>
        <v>0</v>
      </c>
      <c r="O1423" t="e" cm="1">
        <f t="array" ref="O1423">IF(ISERROR(SEARCH("USD ", G1423)), Raw [1]Data!S1423, TRIM(MID(G1423, SEARCH("USD ", G1423)+4, SEARCH(" ", G1423&amp;" ", SEARCH("USD ", G1423)+4) - SEARCH("USD ", G1423) - 4)))</f>
        <v>#NAME?</v>
      </c>
      <c r="P1423" t="e">
        <f t="shared" si="203"/>
        <v>#NAME?</v>
      </c>
      <c r="Q1423" t="e" cm="1">
        <f t="array" ref="Q1423">Raw [1]Data!P1423</f>
        <v>#NAME?</v>
      </c>
      <c r="R1423" t="e" cm="1">
        <f t="array" ref="R1423">Raw [1]Data!Q1423</f>
        <v>#NAME?</v>
      </c>
      <c r="S1423" t="e" cm="1">
        <f t="array" ref="S1423">Raw [1]Data!T1423</f>
        <v>#NAME?</v>
      </c>
      <c r="T1423" t="e">
        <f t="shared" si="204"/>
        <v>#NAME?</v>
      </c>
      <c r="U1423" t="e">
        <f t="shared" si="205"/>
        <v>#NAME?</v>
      </c>
      <c r="V1423" t="str">
        <f t="shared" si="206"/>
        <v>Other</v>
      </c>
    </row>
    <row r="1424" spans="1:22">
      <c r="A1424" s="5" t="s">
        <v>12</v>
      </c>
      <c r="B1424" s="2" t="s">
        <v>1897</v>
      </c>
      <c r="C1424">
        <f t="shared" si="198"/>
        <v>2020</v>
      </c>
      <c r="D1424" s="2" t="s">
        <v>14</v>
      </c>
      <c r="E1424" s="3" t="s">
        <v>15</v>
      </c>
      <c r="F1424" t="str">
        <f t="shared" si="199"/>
        <v>73</v>
      </c>
      <c r="G1424" s="2" t="s">
        <v>1880</v>
      </c>
      <c r="H1424" t="str">
        <f t="shared" si="200"/>
        <v xml:space="preserve">STEEL </v>
      </c>
      <c r="I1424" t="str" cm="1">
        <f t="array" ref="I1424">IFERROR(INDEX(_xlfn.TEXTSPLIT(E1424," "),1), "")</f>
        <v>73239990</v>
      </c>
      <c r="J1424" t="s">
        <v>3041</v>
      </c>
      <c r="K1424" t="str" cm="1">
        <f t="array" ref="K1424">IF(ISERROR(SEARCH("QTY:", G1424)), IF(ISERROR(SEARCH("TOTAL ", G1424)), Raw [1]Data!N1424, TRIM(MID(G1424, SEARCH("TOTAL ", G1424)+6, SEARCH(" ", G1424&amp;" ", SEARCH("TOTAL ", G1424)+6) - SEARCH("TOTAL ", G1424) - 6))), TRIM(MID(G1424, SEARCH("QTY:", G1424)+4, SEARCH(" ", G1424, SEARCH("QTY:", G1424)+4) - SEARCH("QTY:", G1424) - 4)))</f>
        <v>61200</v>
      </c>
      <c r="M1424" t="str">
        <f t="shared" si="201"/>
        <v>61200</v>
      </c>
      <c r="N1424">
        <f t="shared" si="202"/>
        <v>0</v>
      </c>
      <c r="O1424" t="e" cm="1">
        <f t="array" ref="O1424">IF(ISERROR(SEARCH("USD ", G1424)), Raw [1]Data!S1424, TRIM(MID(G1424, SEARCH("USD ", G1424)+4, SEARCH(" ", G1424&amp;" ", SEARCH("USD ", G1424)+4) - SEARCH("USD ", G1424) - 4)))</f>
        <v>#NAME?</v>
      </c>
      <c r="P1424" t="e">
        <f t="shared" si="203"/>
        <v>#NAME?</v>
      </c>
      <c r="Q1424" t="e" cm="1">
        <f t="array" ref="Q1424">Raw [1]Data!P1424</f>
        <v>#NAME?</v>
      </c>
      <c r="R1424" t="e" cm="1">
        <f t="array" ref="R1424">Raw [1]Data!Q1424</f>
        <v>#NAME?</v>
      </c>
      <c r="S1424" t="e" cm="1">
        <f t="array" ref="S1424">Raw [1]Data!T1424</f>
        <v>#NAME?</v>
      </c>
      <c r="T1424" t="e">
        <f t="shared" si="204"/>
        <v>#NAME?</v>
      </c>
      <c r="U1424" t="e">
        <f t="shared" si="205"/>
        <v>#NAME?</v>
      </c>
      <c r="V1424" t="str">
        <f t="shared" si="206"/>
        <v>Other</v>
      </c>
    </row>
    <row r="1425" spans="1:22">
      <c r="A1425" s="5" t="s">
        <v>12</v>
      </c>
      <c r="B1425" s="2" t="s">
        <v>1900</v>
      </c>
      <c r="C1425">
        <f t="shared" si="198"/>
        <v>2020</v>
      </c>
      <c r="D1425" s="2" t="s">
        <v>14</v>
      </c>
      <c r="E1425" s="3" t="s">
        <v>18</v>
      </c>
      <c r="F1425" t="str">
        <f t="shared" si="199"/>
        <v>73</v>
      </c>
      <c r="G1425" s="2" t="s">
        <v>1901</v>
      </c>
      <c r="H1425" t="str">
        <f t="shared" si="200"/>
        <v xml:space="preserve">SS </v>
      </c>
      <c r="I1425" t="str" cm="1">
        <f t="array" ref="I1425">IFERROR(INDEX(_xlfn.TEXTSPLIT(E1425," "),1), "")</f>
        <v>73231000</v>
      </c>
      <c r="J1425" t="s">
        <v>3041</v>
      </c>
      <c r="K1425" t="str" cm="1">
        <f t="array" ref="K1425">IF(ISERROR(SEARCH("QTY:", G1425)), IF(ISERROR(SEARCH("TOTAL ", G1425)), Raw [1]Data!N1425, TRIM(MID(G1425, SEARCH("TOTAL ", G1425)+6, SEARCH(" ", G1425&amp;" ", SEARCH("TOTAL ", G1425)+6) - SEARCH("TOTAL ", G1425) - 6))), TRIM(MID(G1425, SEARCH("QTY:", G1425)+4, SEARCH(" ", G1425, SEARCH("QTY:", G1425)+4) - SEARCH("QTY:", G1425) - 4)))</f>
        <v>124200</v>
      </c>
      <c r="M1425" t="str">
        <f t="shared" si="201"/>
        <v>124200</v>
      </c>
      <c r="N1425">
        <f t="shared" si="202"/>
        <v>0</v>
      </c>
      <c r="O1425" t="e" cm="1">
        <f t="array" ref="O1425">IF(ISERROR(SEARCH("USD ", G1425)), Raw [1]Data!S1425, TRIM(MID(G1425, SEARCH("USD ", G1425)+4, SEARCH(" ", G1425&amp;" ", SEARCH("USD ", G1425)+4) - SEARCH("USD ", G1425) - 4)))</f>
        <v>#NAME?</v>
      </c>
      <c r="P1425" t="e">
        <f t="shared" si="203"/>
        <v>#NAME?</v>
      </c>
      <c r="Q1425" t="e" cm="1">
        <f t="array" ref="Q1425">Raw [1]Data!P1425</f>
        <v>#NAME?</v>
      </c>
      <c r="R1425" t="e" cm="1">
        <f t="array" ref="R1425">Raw [1]Data!Q1425</f>
        <v>#NAME?</v>
      </c>
      <c r="S1425" t="e" cm="1">
        <f t="array" ref="S1425">Raw [1]Data!T1425</f>
        <v>#NAME?</v>
      </c>
      <c r="T1425" t="e">
        <f t="shared" si="204"/>
        <v>#NAME?</v>
      </c>
      <c r="U1425" t="e">
        <f t="shared" si="205"/>
        <v>#NAME?</v>
      </c>
      <c r="V1425" t="str">
        <f t="shared" si="206"/>
        <v>Other</v>
      </c>
    </row>
    <row r="1426" spans="1:22">
      <c r="A1426" s="5" t="s">
        <v>12</v>
      </c>
      <c r="B1426" s="2" t="s">
        <v>1902</v>
      </c>
      <c r="C1426">
        <f t="shared" si="198"/>
        <v>2020</v>
      </c>
      <c r="D1426" s="2" t="s">
        <v>14</v>
      </c>
      <c r="E1426" s="3" t="s">
        <v>15</v>
      </c>
      <c r="F1426" t="str">
        <f t="shared" si="199"/>
        <v>73</v>
      </c>
      <c r="G1426" s="2" t="s">
        <v>1817</v>
      </c>
      <c r="H1426" t="str">
        <f t="shared" si="200"/>
        <v xml:space="preserve">KWP-1000B </v>
      </c>
      <c r="I1426" t="str" cm="1">
        <f t="array" ref="I1426">IFERROR(INDEX(_xlfn.TEXTSPLIT(E1426," "),1), "")</f>
        <v>73239990</v>
      </c>
      <c r="J1426" t="s">
        <v>2998</v>
      </c>
      <c r="K1426" t="str" cm="1">
        <f t="array" ref="K1426">IF(ISERROR(SEARCH("QTY:", G1426)), IF(ISERROR(SEARCH("TOTAL ", G1426)), Raw [1]Data!N1426, TRIM(MID(G1426, SEARCH("TOTAL ", G1426)+6, SEARCH(" ", G1426&amp;" ", SEARCH("TOTAL ", G1426)+6) - SEARCH("TOTAL ", G1426) - 6))), TRIM(MID(G1426, SEARCH("QTY:", G1426)+4, SEARCH(" ", G1426, SEARCH("QTY:", G1426)+4) - SEARCH("QTY:", G1426) - 4)))</f>
        <v>27000</v>
      </c>
      <c r="M1426" t="str">
        <f t="shared" si="201"/>
        <v>27000</v>
      </c>
      <c r="N1426">
        <f t="shared" si="202"/>
        <v>0</v>
      </c>
      <c r="O1426" t="str" cm="1">
        <f t="array" ref="O1426">IF(ISERROR(SEARCH("USD ", G1426)), Raw [1]Data!S1426, TRIM(MID(G1426, SEARCH("USD ", G1426)+4, SEARCH(" ", G1426&amp;" ", SEARCH("USD ", G1426)+4) - SEARCH("USD ", G1426) - 4)))</f>
        <v>1.45</v>
      </c>
      <c r="P1426">
        <f t="shared" si="203"/>
        <v>39150</v>
      </c>
      <c r="Q1426" t="e" cm="1">
        <f t="array" ref="Q1426">Raw [1]Data!P1426</f>
        <v>#NAME?</v>
      </c>
      <c r="R1426" t="e" cm="1">
        <f t="array" ref="R1426">Raw [1]Data!Q1426</f>
        <v>#NAME?</v>
      </c>
      <c r="S1426" t="e" cm="1">
        <f t="array" ref="S1426">Raw [1]Data!T1426</f>
        <v>#NAME?</v>
      </c>
      <c r="T1426" t="e">
        <f t="shared" si="204"/>
        <v>#NAME?</v>
      </c>
      <c r="U1426" t="e">
        <f t="shared" si="205"/>
        <v>#NAME?</v>
      </c>
      <c r="V1426" t="str">
        <f t="shared" si="206"/>
        <v>Other</v>
      </c>
    </row>
    <row r="1427" spans="1:22">
      <c r="A1427" s="5" t="s">
        <v>12</v>
      </c>
      <c r="B1427" s="2" t="s">
        <v>1903</v>
      </c>
      <c r="C1427">
        <f t="shared" si="198"/>
        <v>2020</v>
      </c>
      <c r="D1427" s="2" t="s">
        <v>14</v>
      </c>
      <c r="E1427" s="3" t="s">
        <v>15</v>
      </c>
      <c r="F1427" t="str">
        <f t="shared" si="199"/>
        <v>73</v>
      </c>
      <c r="G1427" s="2" t="s">
        <v>1904</v>
      </c>
      <c r="H1427" t="str">
        <f t="shared" si="200"/>
        <v xml:space="preserve">STAINLESS </v>
      </c>
      <c r="I1427" t="str" cm="1">
        <f t="array" ref="I1427">IFERROR(INDEX(_xlfn.TEXTSPLIT(E1427," "),1), "")</f>
        <v>73239990</v>
      </c>
      <c r="J1427" t="s">
        <v>3042</v>
      </c>
      <c r="K1427" t="str" cm="1">
        <f t="array" ref="K1427">IF(ISERROR(SEARCH("QTY:", G1427)), IF(ISERROR(SEARCH("TOTAL ", G1427)), Raw [1]Data!N1427, TRIM(MID(G1427, SEARCH("TOTAL ", G1427)+6, SEARCH(" ", G1427&amp;" ", SEARCH("TOTAL ", G1427)+6) - SEARCH("TOTAL ", G1427) - 6))), TRIM(MID(G1427, SEARCH("QTY:", G1427)+4, SEARCH(" ", G1427, SEARCH("QTY:", G1427)+4) - SEARCH("QTY:", G1427) - 4)))</f>
        <v>10800</v>
      </c>
      <c r="M1427" t="str">
        <f t="shared" si="201"/>
        <v>10800</v>
      </c>
      <c r="N1427">
        <f t="shared" si="202"/>
        <v>0</v>
      </c>
      <c r="O1427" t="e" cm="1">
        <f t="array" ref="O1427">IF(ISERROR(SEARCH("USD ", G1427)), Raw [1]Data!S1427, TRIM(MID(G1427, SEARCH("USD ", G1427)+4, SEARCH(" ", G1427&amp;" ", SEARCH("USD ", G1427)+4) - SEARCH("USD ", G1427) - 4)))</f>
        <v>#NAME?</v>
      </c>
      <c r="P1427" t="e">
        <f t="shared" si="203"/>
        <v>#NAME?</v>
      </c>
      <c r="Q1427" t="e" cm="1">
        <f t="array" ref="Q1427">Raw [1]Data!P1427</f>
        <v>#NAME?</v>
      </c>
      <c r="R1427" t="e" cm="1">
        <f t="array" ref="R1427">Raw [1]Data!Q1427</f>
        <v>#NAME?</v>
      </c>
      <c r="S1427" t="e" cm="1">
        <f t="array" ref="S1427">Raw [1]Data!T1427</f>
        <v>#NAME?</v>
      </c>
      <c r="T1427" t="e">
        <f t="shared" si="204"/>
        <v>#NAME?</v>
      </c>
      <c r="U1427" t="e">
        <f t="shared" si="205"/>
        <v>#NAME?</v>
      </c>
      <c r="V1427" t="str">
        <f t="shared" si="206"/>
        <v>Other</v>
      </c>
    </row>
    <row r="1428" spans="1:22">
      <c r="A1428" s="5" t="s">
        <v>12</v>
      </c>
      <c r="B1428" s="2" t="s">
        <v>1903</v>
      </c>
      <c r="C1428">
        <f t="shared" si="198"/>
        <v>2020</v>
      </c>
      <c r="D1428" s="2" t="s">
        <v>14</v>
      </c>
      <c r="E1428" s="3" t="s">
        <v>15</v>
      </c>
      <c r="F1428" t="str">
        <f t="shared" si="199"/>
        <v>73</v>
      </c>
      <c r="G1428" s="2" t="s">
        <v>1905</v>
      </c>
      <c r="H1428" t="str">
        <f t="shared" si="200"/>
        <v xml:space="preserve">STAINLESS </v>
      </c>
      <c r="I1428" t="str" cm="1">
        <f t="array" ref="I1428">IFERROR(INDEX(_xlfn.TEXTSPLIT(E1428," "),1), "")</f>
        <v>73239990</v>
      </c>
      <c r="J1428" t="s">
        <v>3041</v>
      </c>
      <c r="K1428" t="str" cm="1">
        <f t="array" ref="K1428">IF(ISERROR(SEARCH("QTY:", G1428)), IF(ISERROR(SEARCH("TOTAL ", G1428)), Raw [1]Data!N1428, TRIM(MID(G1428, SEARCH("TOTAL ", G1428)+6, SEARCH(" ", G1428&amp;" ", SEARCH("TOTAL ", G1428)+6) - SEARCH("TOTAL ", G1428) - 6))), TRIM(MID(G1428, SEARCH("QTY:", G1428)+4, SEARCH(" ", G1428, SEARCH("QTY:", G1428)+4) - SEARCH("QTY:", G1428) - 4)))</f>
        <v>10800PCS)(NOT</v>
      </c>
      <c r="M1428" t="str">
        <f t="shared" si="201"/>
        <v>10800PCS)(NOT</v>
      </c>
      <c r="N1428">
        <f t="shared" si="202"/>
        <v>0</v>
      </c>
      <c r="O1428" t="e" cm="1">
        <f t="array" ref="O1428">IF(ISERROR(SEARCH("USD ", G1428)), Raw [1]Data!S1428, TRIM(MID(G1428, SEARCH("USD ", G1428)+4, SEARCH(" ", G1428&amp;" ", SEARCH("USD ", G1428)+4) - SEARCH("USD ", G1428) - 4)))</f>
        <v>#NAME?</v>
      </c>
      <c r="P1428" t="e">
        <f t="shared" si="203"/>
        <v>#NAME?</v>
      </c>
      <c r="Q1428" t="e" cm="1">
        <f t="array" ref="Q1428">Raw [1]Data!P1428</f>
        <v>#NAME?</v>
      </c>
      <c r="R1428" t="e" cm="1">
        <f t="array" ref="R1428">Raw [1]Data!Q1428</f>
        <v>#NAME?</v>
      </c>
      <c r="S1428" t="e" cm="1">
        <f t="array" ref="S1428">Raw [1]Data!T1428</f>
        <v>#NAME?</v>
      </c>
      <c r="T1428" t="e">
        <f t="shared" si="204"/>
        <v>#NAME?</v>
      </c>
      <c r="U1428" t="e">
        <f t="shared" si="205"/>
        <v>#NAME?</v>
      </c>
      <c r="V1428" t="str">
        <f t="shared" si="206"/>
        <v>Other</v>
      </c>
    </row>
    <row r="1429" spans="1:22">
      <c r="A1429" s="5" t="s">
        <v>12</v>
      </c>
      <c r="B1429" s="2" t="s">
        <v>1903</v>
      </c>
      <c r="C1429">
        <f t="shared" si="198"/>
        <v>2020</v>
      </c>
      <c r="D1429" s="2" t="s">
        <v>14</v>
      </c>
      <c r="E1429" s="3" t="s">
        <v>15</v>
      </c>
      <c r="F1429" t="str">
        <f t="shared" si="199"/>
        <v>73</v>
      </c>
      <c r="G1429" s="2" t="s">
        <v>1906</v>
      </c>
      <c r="H1429" t="str">
        <f t="shared" si="200"/>
        <v xml:space="preserve">STAINLESS </v>
      </c>
      <c r="I1429" t="str" cm="1">
        <f t="array" ref="I1429">IFERROR(INDEX(_xlfn.TEXTSPLIT(E1429," "),1), "")</f>
        <v>73239990</v>
      </c>
      <c r="J1429" t="s">
        <v>3042</v>
      </c>
      <c r="K1429" t="str" cm="1">
        <f t="array" ref="K1429">IF(ISERROR(SEARCH("QTY:", G1429)), IF(ISERROR(SEARCH("TOTAL ", G1429)), Raw [1]Data!N1429, TRIM(MID(G1429, SEARCH("TOTAL ", G1429)+6, SEARCH(" ", G1429&amp;" ", SEARCH("TOTAL ", G1429)+6) - SEARCH("TOTAL ", G1429) - 6))), TRIM(MID(G1429, SEARCH("QTY:", G1429)+4, SEARCH(" ", G1429, SEARCH("QTY:", G1429)+4) - SEARCH("QTY:", G1429) - 4)))</f>
        <v>19692</v>
      </c>
      <c r="M1429" t="str">
        <f t="shared" si="201"/>
        <v>19692</v>
      </c>
      <c r="N1429">
        <f t="shared" si="202"/>
        <v>0</v>
      </c>
      <c r="O1429" t="e" cm="1">
        <f t="array" ref="O1429">IF(ISERROR(SEARCH("USD ", G1429)), Raw [1]Data!S1429, TRIM(MID(G1429, SEARCH("USD ", G1429)+4, SEARCH(" ", G1429&amp;" ", SEARCH("USD ", G1429)+4) - SEARCH("USD ", G1429) - 4)))</f>
        <v>#NAME?</v>
      </c>
      <c r="P1429" t="e">
        <f t="shared" si="203"/>
        <v>#NAME?</v>
      </c>
      <c r="Q1429" t="e" cm="1">
        <f t="array" ref="Q1429">Raw [1]Data!P1429</f>
        <v>#NAME?</v>
      </c>
      <c r="R1429" t="e" cm="1">
        <f t="array" ref="R1429">Raw [1]Data!Q1429</f>
        <v>#NAME?</v>
      </c>
      <c r="S1429" t="e" cm="1">
        <f t="array" ref="S1429">Raw [1]Data!T1429</f>
        <v>#NAME?</v>
      </c>
      <c r="T1429" t="e">
        <f t="shared" si="204"/>
        <v>#NAME?</v>
      </c>
      <c r="U1429" t="e">
        <f t="shared" si="205"/>
        <v>#NAME?</v>
      </c>
      <c r="V1429" t="str">
        <f t="shared" si="206"/>
        <v>Other</v>
      </c>
    </row>
    <row r="1430" spans="1:22">
      <c r="A1430" s="5" t="s">
        <v>12</v>
      </c>
      <c r="B1430" s="2" t="s">
        <v>1907</v>
      </c>
      <c r="C1430">
        <f t="shared" si="198"/>
        <v>2020</v>
      </c>
      <c r="D1430" s="2" t="s">
        <v>14</v>
      </c>
      <c r="E1430" s="3" t="s">
        <v>15</v>
      </c>
      <c r="F1430" t="str">
        <f t="shared" si="199"/>
        <v>73</v>
      </c>
      <c r="G1430" s="2" t="s">
        <v>1908</v>
      </c>
      <c r="H1430" t="str">
        <f t="shared" si="200"/>
        <v xml:space="preserve">STAINLESS </v>
      </c>
      <c r="I1430" t="str" cm="1">
        <f t="array" ref="I1430">IFERROR(INDEX(_xlfn.TEXTSPLIT(E1430," "),1), "")</f>
        <v>73239990</v>
      </c>
      <c r="J1430" t="s">
        <v>2835</v>
      </c>
      <c r="K1430" t="str" cm="1">
        <f t="array" ref="K1430">IF(ISERROR(SEARCH("QTY:", G1430)), IF(ISERROR(SEARCH("TOTAL ", G1430)), Raw [1]Data!N1430, TRIM(MID(G1430, SEARCH("TOTAL ", G1430)+6, SEARCH(" ", G1430&amp;" ", SEARCH("TOTAL ", G1430)+6) - SEARCH("TOTAL ", G1430) - 6))), TRIM(MID(G1430, SEARCH("QTY:", G1430)+4, SEARCH(" ", G1430, SEARCH("QTY:", G1430)+4) - SEARCH("QTY:", G1430) - 4)))</f>
        <v>25200</v>
      </c>
      <c r="M1430" t="str">
        <f t="shared" si="201"/>
        <v>25200</v>
      </c>
      <c r="N1430">
        <f t="shared" si="202"/>
        <v>0</v>
      </c>
      <c r="O1430" t="e" cm="1">
        <f t="array" ref="O1430">IF(ISERROR(SEARCH("USD ", G1430)), Raw [1]Data!S1430, TRIM(MID(G1430, SEARCH("USD ", G1430)+4, SEARCH(" ", G1430&amp;" ", SEARCH("USD ", G1430)+4) - SEARCH("USD ", G1430) - 4)))</f>
        <v>#NAME?</v>
      </c>
      <c r="P1430" t="e">
        <f t="shared" si="203"/>
        <v>#NAME?</v>
      </c>
      <c r="Q1430" t="e" cm="1">
        <f t="array" ref="Q1430">Raw [1]Data!P1430</f>
        <v>#NAME?</v>
      </c>
      <c r="R1430" t="e" cm="1">
        <f t="array" ref="R1430">Raw [1]Data!Q1430</f>
        <v>#NAME?</v>
      </c>
      <c r="S1430" t="e" cm="1">
        <f t="array" ref="S1430">Raw [1]Data!T1430</f>
        <v>#NAME?</v>
      </c>
      <c r="T1430" t="e">
        <f t="shared" si="204"/>
        <v>#NAME?</v>
      </c>
      <c r="U1430" t="e">
        <f t="shared" si="205"/>
        <v>#NAME?</v>
      </c>
      <c r="V1430" t="str">
        <f t="shared" si="206"/>
        <v>Other</v>
      </c>
    </row>
    <row r="1431" spans="1:22">
      <c r="A1431" s="5" t="s">
        <v>12</v>
      </c>
      <c r="B1431" s="2" t="s">
        <v>1907</v>
      </c>
      <c r="C1431">
        <f t="shared" si="198"/>
        <v>2020</v>
      </c>
      <c r="D1431" s="2" t="s">
        <v>14</v>
      </c>
      <c r="E1431" s="3" t="s">
        <v>15</v>
      </c>
      <c r="F1431" t="str">
        <f t="shared" si="199"/>
        <v>73</v>
      </c>
      <c r="G1431" s="2" t="s">
        <v>1909</v>
      </c>
      <c r="H1431" t="str">
        <f t="shared" si="200"/>
        <v xml:space="preserve">STEEL </v>
      </c>
      <c r="I1431" t="str" cm="1">
        <f t="array" ref="I1431">IFERROR(INDEX(_xlfn.TEXTSPLIT(E1431," "),1), "")</f>
        <v>73239990</v>
      </c>
      <c r="J1431" t="s">
        <v>3044</v>
      </c>
      <c r="K1431" t="str" cm="1">
        <f t="array" ref="K1431">IF(ISERROR(SEARCH("QTY:", G1431)), IF(ISERROR(SEARCH("TOTAL ", G1431)), Raw [1]Data!N1431, TRIM(MID(G1431, SEARCH("TOTAL ", G1431)+6, SEARCH(" ", G1431&amp;" ", SEARCH("TOTAL ", G1431)+6) - SEARCH("TOTAL ", G1431) - 6))), TRIM(MID(G1431, SEARCH("QTY:", G1431)+4, SEARCH(" ", G1431, SEARCH("QTY:", G1431)+4) - SEARCH("QTY:", G1431) - 4)))</f>
        <v>30000</v>
      </c>
      <c r="M1431" t="str">
        <f t="shared" si="201"/>
        <v>30000</v>
      </c>
      <c r="N1431">
        <f t="shared" si="202"/>
        <v>0</v>
      </c>
      <c r="O1431" t="e" cm="1">
        <f t="array" ref="O1431">IF(ISERROR(SEARCH("USD ", G1431)), Raw [1]Data!S1431, TRIM(MID(G1431, SEARCH("USD ", G1431)+4, SEARCH(" ", G1431&amp;" ", SEARCH("USD ", G1431)+4) - SEARCH("USD ", G1431) - 4)))</f>
        <v>#NAME?</v>
      </c>
      <c r="P1431" t="e">
        <f t="shared" si="203"/>
        <v>#NAME?</v>
      </c>
      <c r="Q1431" t="e" cm="1">
        <f t="array" ref="Q1431">Raw [1]Data!P1431</f>
        <v>#NAME?</v>
      </c>
      <c r="R1431" t="e" cm="1">
        <f t="array" ref="R1431">Raw [1]Data!Q1431</f>
        <v>#NAME?</v>
      </c>
      <c r="S1431" t="e" cm="1">
        <f t="array" ref="S1431">Raw [1]Data!T1431</f>
        <v>#NAME?</v>
      </c>
      <c r="T1431" t="e">
        <f t="shared" si="204"/>
        <v>#NAME?</v>
      </c>
      <c r="U1431" t="e">
        <f t="shared" si="205"/>
        <v>#NAME?</v>
      </c>
      <c r="V1431" t="str">
        <f t="shared" si="206"/>
        <v>Other</v>
      </c>
    </row>
    <row r="1432" spans="1:22">
      <c r="A1432" s="5" t="s">
        <v>12</v>
      </c>
      <c r="B1432" s="2" t="s">
        <v>1907</v>
      </c>
      <c r="C1432">
        <f t="shared" si="198"/>
        <v>2020</v>
      </c>
      <c r="D1432" s="2" t="s">
        <v>14</v>
      </c>
      <c r="E1432" s="3" t="s">
        <v>15</v>
      </c>
      <c r="F1432" t="str">
        <f t="shared" si="199"/>
        <v>73</v>
      </c>
      <c r="G1432" s="2" t="s">
        <v>1910</v>
      </c>
      <c r="H1432" t="str">
        <f t="shared" si="200"/>
        <v xml:space="preserve">STEEL </v>
      </c>
      <c r="I1432" t="str" cm="1">
        <f t="array" ref="I1432">IFERROR(INDEX(_xlfn.TEXTSPLIT(E1432," "),1), "")</f>
        <v>73239990</v>
      </c>
      <c r="J1432" t="s">
        <v>3044</v>
      </c>
      <c r="K1432" t="str" cm="1">
        <f t="array" ref="K1432">IF(ISERROR(SEARCH("QTY:", G1432)), IF(ISERROR(SEARCH("TOTAL ", G1432)), Raw [1]Data!N1432, TRIM(MID(G1432, SEARCH("TOTAL ", G1432)+6, SEARCH(" ", G1432&amp;" ", SEARCH("TOTAL ", G1432)+6) - SEARCH("TOTAL ", G1432) - 6))), TRIM(MID(G1432, SEARCH("QTY:", G1432)+4, SEARCH(" ", G1432, SEARCH("QTY:", G1432)+4) - SEARCH("QTY:", G1432) - 4)))</f>
        <v>6192</v>
      </c>
      <c r="M1432" t="str">
        <f t="shared" si="201"/>
        <v>6192</v>
      </c>
      <c r="N1432">
        <f t="shared" si="202"/>
        <v>0</v>
      </c>
      <c r="O1432" t="e" cm="1">
        <f t="array" ref="O1432">IF(ISERROR(SEARCH("USD ", G1432)), Raw [1]Data!S1432, TRIM(MID(G1432, SEARCH("USD ", G1432)+4, SEARCH(" ", G1432&amp;" ", SEARCH("USD ", G1432)+4) - SEARCH("USD ", G1432) - 4)))</f>
        <v>#NAME?</v>
      </c>
      <c r="P1432" t="e">
        <f t="shared" si="203"/>
        <v>#NAME?</v>
      </c>
      <c r="Q1432" t="e" cm="1">
        <f t="array" ref="Q1432">Raw [1]Data!P1432</f>
        <v>#NAME?</v>
      </c>
      <c r="R1432" t="e" cm="1">
        <f t="array" ref="R1432">Raw [1]Data!Q1432</f>
        <v>#NAME?</v>
      </c>
      <c r="S1432" t="e" cm="1">
        <f t="array" ref="S1432">Raw [1]Data!T1432</f>
        <v>#NAME?</v>
      </c>
      <c r="T1432" t="e">
        <f t="shared" si="204"/>
        <v>#NAME?</v>
      </c>
      <c r="U1432" t="e">
        <f t="shared" si="205"/>
        <v>#NAME?</v>
      </c>
      <c r="V1432" t="str">
        <f t="shared" si="206"/>
        <v>Other</v>
      </c>
    </row>
    <row r="1433" spans="1:22">
      <c r="A1433" s="5" t="s">
        <v>12</v>
      </c>
      <c r="B1433" s="2" t="s">
        <v>1907</v>
      </c>
      <c r="C1433">
        <f t="shared" si="198"/>
        <v>2020</v>
      </c>
      <c r="D1433" s="2" t="s">
        <v>14</v>
      </c>
      <c r="E1433" s="3" t="s">
        <v>15</v>
      </c>
      <c r="F1433" t="str">
        <f t="shared" si="199"/>
        <v>73</v>
      </c>
      <c r="G1433" s="2" t="s">
        <v>1911</v>
      </c>
      <c r="H1433" t="str">
        <f t="shared" si="200"/>
        <v xml:space="preserve">STAINLESS </v>
      </c>
      <c r="I1433" t="str" cm="1">
        <f t="array" ref="I1433">IFERROR(INDEX(_xlfn.TEXTSPLIT(E1433," "),1), "")</f>
        <v>73239990</v>
      </c>
      <c r="J1433" t="s">
        <v>2835</v>
      </c>
      <c r="K1433" t="str" cm="1">
        <f t="array" ref="K1433">IF(ISERROR(SEARCH("QTY:", G1433)), IF(ISERROR(SEARCH("TOTAL ", G1433)), Raw [1]Data!N1433, TRIM(MID(G1433, SEARCH("TOTAL ", G1433)+6, SEARCH(" ", G1433&amp;" ", SEARCH("TOTAL ", G1433)+6) - SEARCH("TOTAL ", G1433) - 6))), TRIM(MID(G1433, SEARCH("QTY:", G1433)+4, SEARCH(" ", G1433, SEARCH("QTY:", G1433)+4) - SEARCH("QTY:", G1433) - 4)))</f>
        <v>19800</v>
      </c>
      <c r="M1433" t="str">
        <f t="shared" si="201"/>
        <v>19800</v>
      </c>
      <c r="N1433">
        <f t="shared" si="202"/>
        <v>0</v>
      </c>
      <c r="O1433" t="e" cm="1">
        <f t="array" ref="O1433">IF(ISERROR(SEARCH("USD ", G1433)), Raw [1]Data!S1433, TRIM(MID(G1433, SEARCH("USD ", G1433)+4, SEARCH(" ", G1433&amp;" ", SEARCH("USD ", G1433)+4) - SEARCH("USD ", G1433) - 4)))</f>
        <v>#NAME?</v>
      </c>
      <c r="P1433" t="e">
        <f t="shared" si="203"/>
        <v>#NAME?</v>
      </c>
      <c r="Q1433" t="e" cm="1">
        <f t="array" ref="Q1433">Raw [1]Data!P1433</f>
        <v>#NAME?</v>
      </c>
      <c r="R1433" t="e" cm="1">
        <f t="array" ref="R1433">Raw [1]Data!Q1433</f>
        <v>#NAME?</v>
      </c>
      <c r="S1433" t="e" cm="1">
        <f t="array" ref="S1433">Raw [1]Data!T1433</f>
        <v>#NAME?</v>
      </c>
      <c r="T1433" t="e">
        <f t="shared" si="204"/>
        <v>#NAME?</v>
      </c>
      <c r="U1433" t="e">
        <f t="shared" si="205"/>
        <v>#NAME?</v>
      </c>
      <c r="V1433" t="str">
        <f t="shared" si="206"/>
        <v>Other</v>
      </c>
    </row>
    <row r="1434" spans="1:22">
      <c r="A1434" s="5" t="s">
        <v>12</v>
      </c>
      <c r="B1434" s="2" t="s">
        <v>1907</v>
      </c>
      <c r="C1434">
        <f t="shared" si="198"/>
        <v>2020</v>
      </c>
      <c r="D1434" s="2" t="s">
        <v>14</v>
      </c>
      <c r="E1434" s="3" t="s">
        <v>15</v>
      </c>
      <c r="F1434" t="str">
        <f t="shared" si="199"/>
        <v>73</v>
      </c>
      <c r="G1434" s="2" t="s">
        <v>1887</v>
      </c>
      <c r="H1434" t="str">
        <f t="shared" si="200"/>
        <v xml:space="preserve">STEEL </v>
      </c>
      <c r="I1434" t="str" cm="1">
        <f t="array" ref="I1434">IFERROR(INDEX(_xlfn.TEXTSPLIT(E1434," "),1), "")</f>
        <v>73239990</v>
      </c>
      <c r="J1434" t="s">
        <v>3041</v>
      </c>
      <c r="K1434" t="str" cm="1">
        <f t="array" ref="K1434">IF(ISERROR(SEARCH("QTY:", G1434)), IF(ISERROR(SEARCH("TOTAL ", G1434)), Raw [1]Data!N1434, TRIM(MID(G1434, SEARCH("TOTAL ", G1434)+6, SEARCH(" ", G1434&amp;" ", SEARCH("TOTAL ", G1434)+6) - SEARCH("TOTAL ", G1434) - 6))), TRIM(MID(G1434, SEARCH("QTY:", G1434)+4, SEARCH(" ", G1434, SEARCH("QTY:", G1434)+4) - SEARCH("QTY:", G1434) - 4)))</f>
        <v>60000</v>
      </c>
      <c r="M1434" t="str">
        <f t="shared" si="201"/>
        <v>60000</v>
      </c>
      <c r="N1434">
        <f t="shared" si="202"/>
        <v>0</v>
      </c>
      <c r="O1434" t="e" cm="1">
        <f t="array" ref="O1434">IF(ISERROR(SEARCH("USD ", G1434)), Raw [1]Data!S1434, TRIM(MID(G1434, SEARCH("USD ", G1434)+4, SEARCH(" ", G1434&amp;" ", SEARCH("USD ", G1434)+4) - SEARCH("USD ", G1434) - 4)))</f>
        <v>#NAME?</v>
      </c>
      <c r="P1434" t="e">
        <f t="shared" si="203"/>
        <v>#NAME?</v>
      </c>
      <c r="Q1434" t="e" cm="1">
        <f t="array" ref="Q1434">Raw [1]Data!P1434</f>
        <v>#NAME?</v>
      </c>
      <c r="R1434" t="e" cm="1">
        <f t="array" ref="R1434">Raw [1]Data!Q1434</f>
        <v>#NAME?</v>
      </c>
      <c r="S1434" t="e" cm="1">
        <f t="array" ref="S1434">Raw [1]Data!T1434</f>
        <v>#NAME?</v>
      </c>
      <c r="T1434" t="e">
        <f t="shared" si="204"/>
        <v>#NAME?</v>
      </c>
      <c r="U1434" t="e">
        <f t="shared" si="205"/>
        <v>#NAME?</v>
      </c>
      <c r="V1434" t="str">
        <f t="shared" si="206"/>
        <v>Other</v>
      </c>
    </row>
    <row r="1435" spans="1:22">
      <c r="A1435" s="5" t="s">
        <v>12</v>
      </c>
      <c r="B1435" s="2" t="s">
        <v>1907</v>
      </c>
      <c r="C1435">
        <f t="shared" si="198"/>
        <v>2020</v>
      </c>
      <c r="D1435" s="2" t="s">
        <v>14</v>
      </c>
      <c r="E1435" s="3" t="s">
        <v>15</v>
      </c>
      <c r="F1435" t="str">
        <f t="shared" si="199"/>
        <v>73</v>
      </c>
      <c r="G1435" s="2" t="s">
        <v>1912</v>
      </c>
      <c r="H1435" t="str">
        <f t="shared" si="200"/>
        <v xml:space="preserve">STAINLESS </v>
      </c>
      <c r="I1435" t="str" cm="1">
        <f t="array" ref="I1435">IFERROR(INDEX(_xlfn.TEXTSPLIT(E1435," "),1), "")</f>
        <v>73239990</v>
      </c>
      <c r="J1435" t="s">
        <v>2835</v>
      </c>
      <c r="K1435" t="str" cm="1">
        <f t="array" ref="K1435">IF(ISERROR(SEARCH("QTY:", G1435)), IF(ISERROR(SEARCH("TOTAL ", G1435)), Raw [1]Data!N1435, TRIM(MID(G1435, SEARCH("TOTAL ", G1435)+6, SEARCH(" ", G1435&amp;" ", SEARCH("TOTAL ", G1435)+6) - SEARCH("TOTAL ", G1435) - 6))), TRIM(MID(G1435, SEARCH("QTY:", G1435)+4, SEARCH(" ", G1435, SEARCH("QTY:", G1435)+4) - SEARCH("QTY:", G1435) - 4)))</f>
        <v>15600</v>
      </c>
      <c r="M1435" t="str">
        <f t="shared" si="201"/>
        <v>15600</v>
      </c>
      <c r="N1435">
        <f t="shared" si="202"/>
        <v>0</v>
      </c>
      <c r="O1435" t="e" cm="1">
        <f t="array" ref="O1435">IF(ISERROR(SEARCH("USD ", G1435)), Raw [1]Data!S1435, TRIM(MID(G1435, SEARCH("USD ", G1435)+4, SEARCH(" ", G1435&amp;" ", SEARCH("USD ", G1435)+4) - SEARCH("USD ", G1435) - 4)))</f>
        <v>#NAME?</v>
      </c>
      <c r="P1435" t="e">
        <f t="shared" si="203"/>
        <v>#NAME?</v>
      </c>
      <c r="Q1435" t="e" cm="1">
        <f t="array" ref="Q1435">Raw [1]Data!P1435</f>
        <v>#NAME?</v>
      </c>
      <c r="R1435" t="e" cm="1">
        <f t="array" ref="R1435">Raw [1]Data!Q1435</f>
        <v>#NAME?</v>
      </c>
      <c r="S1435" t="e" cm="1">
        <f t="array" ref="S1435">Raw [1]Data!T1435</f>
        <v>#NAME?</v>
      </c>
      <c r="T1435" t="e">
        <f t="shared" si="204"/>
        <v>#NAME?</v>
      </c>
      <c r="U1435" t="e">
        <f t="shared" si="205"/>
        <v>#NAME?</v>
      </c>
      <c r="V1435" t="str">
        <f t="shared" si="206"/>
        <v>Other</v>
      </c>
    </row>
    <row r="1436" spans="1:22">
      <c r="A1436" s="5" t="s">
        <v>12</v>
      </c>
      <c r="B1436" s="2" t="s">
        <v>1907</v>
      </c>
      <c r="C1436">
        <f t="shared" si="198"/>
        <v>2020</v>
      </c>
      <c r="D1436" s="2" t="s">
        <v>14</v>
      </c>
      <c r="E1436" s="3" t="s">
        <v>15</v>
      </c>
      <c r="F1436" t="str">
        <f t="shared" si="199"/>
        <v>73</v>
      </c>
      <c r="G1436" s="2" t="s">
        <v>1913</v>
      </c>
      <c r="H1436" t="str">
        <f t="shared" si="200"/>
        <v xml:space="preserve">STAINLESS </v>
      </c>
      <c r="I1436" t="str" cm="1">
        <f t="array" ref="I1436">IFERROR(INDEX(_xlfn.TEXTSPLIT(E1436," "),1), "")</f>
        <v>73239990</v>
      </c>
      <c r="J1436" t="s">
        <v>2835</v>
      </c>
      <c r="K1436" t="str" cm="1">
        <f t="array" ref="K1436">IF(ISERROR(SEARCH("QTY:", G1436)), IF(ISERROR(SEARCH("TOTAL ", G1436)), Raw [1]Data!N1436, TRIM(MID(G1436, SEARCH("TOTAL ", G1436)+6, SEARCH(" ", G1436&amp;" ", SEARCH("TOTAL ", G1436)+6) - SEARCH("TOTAL ", G1436) - 6))), TRIM(MID(G1436, SEARCH("QTY:", G1436)+4, SEARCH(" ", G1436, SEARCH("QTY:", G1436)+4) - SEARCH("QTY:", G1436) - 4)))</f>
        <v>19800</v>
      </c>
      <c r="M1436" t="str">
        <f t="shared" si="201"/>
        <v>19800</v>
      </c>
      <c r="N1436">
        <f t="shared" si="202"/>
        <v>0</v>
      </c>
      <c r="O1436" t="e" cm="1">
        <f t="array" ref="O1436">IF(ISERROR(SEARCH("USD ", G1436)), Raw [1]Data!S1436, TRIM(MID(G1436, SEARCH("USD ", G1436)+4, SEARCH(" ", G1436&amp;" ", SEARCH("USD ", G1436)+4) - SEARCH("USD ", G1436) - 4)))</f>
        <v>#NAME?</v>
      </c>
      <c r="P1436" t="e">
        <f t="shared" si="203"/>
        <v>#NAME?</v>
      </c>
      <c r="Q1436" t="e" cm="1">
        <f t="array" ref="Q1436">Raw [1]Data!P1436</f>
        <v>#NAME?</v>
      </c>
      <c r="R1436" t="e" cm="1">
        <f t="array" ref="R1436">Raw [1]Data!Q1436</f>
        <v>#NAME?</v>
      </c>
      <c r="S1436" t="e" cm="1">
        <f t="array" ref="S1436">Raw [1]Data!T1436</f>
        <v>#NAME?</v>
      </c>
      <c r="T1436" t="e">
        <f t="shared" si="204"/>
        <v>#NAME?</v>
      </c>
      <c r="U1436" t="e">
        <f t="shared" si="205"/>
        <v>#NAME?</v>
      </c>
      <c r="V1436" t="str">
        <f t="shared" si="206"/>
        <v>Other</v>
      </c>
    </row>
    <row r="1437" spans="1:22">
      <c r="A1437" s="5" t="s">
        <v>12</v>
      </c>
      <c r="B1437" s="2" t="s">
        <v>1907</v>
      </c>
      <c r="C1437">
        <f t="shared" si="198"/>
        <v>2020</v>
      </c>
      <c r="D1437" s="2" t="s">
        <v>14</v>
      </c>
      <c r="E1437" s="3" t="s">
        <v>15</v>
      </c>
      <c r="F1437" t="str">
        <f t="shared" si="199"/>
        <v>73</v>
      </c>
      <c r="G1437" s="2" t="s">
        <v>1914</v>
      </c>
      <c r="H1437" t="str">
        <f t="shared" si="200"/>
        <v xml:space="preserve">STAINLESS </v>
      </c>
      <c r="I1437" t="str" cm="1">
        <f t="array" ref="I1437">IFERROR(INDEX(_xlfn.TEXTSPLIT(E1437," "),1), "")</f>
        <v>73239990</v>
      </c>
      <c r="J1437" t="s">
        <v>2835</v>
      </c>
      <c r="K1437" t="str" cm="1">
        <f t="array" ref="K1437">IF(ISERROR(SEARCH("QTY:", G1437)), IF(ISERROR(SEARCH("TOTAL ", G1437)), Raw [1]Data!N1437, TRIM(MID(G1437, SEARCH("TOTAL ", G1437)+6, SEARCH(" ", G1437&amp;" ", SEARCH("TOTAL ", G1437)+6) - SEARCH("TOTAL ", G1437) - 6))), TRIM(MID(G1437, SEARCH("QTY:", G1437)+4, SEARCH(" ", G1437, SEARCH("QTY:", G1437)+4) - SEARCH("QTY:", G1437) - 4)))</f>
        <v>10224</v>
      </c>
      <c r="M1437" t="str">
        <f t="shared" si="201"/>
        <v>10224</v>
      </c>
      <c r="N1437">
        <f t="shared" si="202"/>
        <v>0</v>
      </c>
      <c r="O1437" t="e" cm="1">
        <f t="array" ref="O1437">IF(ISERROR(SEARCH("USD ", G1437)), Raw [1]Data!S1437, TRIM(MID(G1437, SEARCH("USD ", G1437)+4, SEARCH(" ", G1437&amp;" ", SEARCH("USD ", G1437)+4) - SEARCH("USD ", G1437) - 4)))</f>
        <v>#NAME?</v>
      </c>
      <c r="P1437" t="e">
        <f t="shared" si="203"/>
        <v>#NAME?</v>
      </c>
      <c r="Q1437" t="e" cm="1">
        <f t="array" ref="Q1437">Raw [1]Data!P1437</f>
        <v>#NAME?</v>
      </c>
      <c r="R1437" t="e" cm="1">
        <f t="array" ref="R1437">Raw [1]Data!Q1437</f>
        <v>#NAME?</v>
      </c>
      <c r="S1437" t="e" cm="1">
        <f t="array" ref="S1437">Raw [1]Data!T1437</f>
        <v>#NAME?</v>
      </c>
      <c r="T1437" t="e">
        <f t="shared" si="204"/>
        <v>#NAME?</v>
      </c>
      <c r="U1437" t="e">
        <f t="shared" si="205"/>
        <v>#NAME?</v>
      </c>
      <c r="V1437" t="str">
        <f t="shared" si="206"/>
        <v>Other</v>
      </c>
    </row>
    <row r="1438" spans="1:22">
      <c r="A1438" s="5" t="s">
        <v>12</v>
      </c>
      <c r="B1438" s="2" t="s">
        <v>1915</v>
      </c>
      <c r="C1438">
        <f t="shared" si="198"/>
        <v>2019</v>
      </c>
      <c r="D1438" s="2" t="s">
        <v>14</v>
      </c>
      <c r="E1438" s="3" t="s">
        <v>15</v>
      </c>
      <c r="F1438" t="str">
        <f t="shared" si="199"/>
        <v>73</v>
      </c>
      <c r="G1438" s="2" t="s">
        <v>1916</v>
      </c>
      <c r="H1438" t="str">
        <f t="shared" si="200"/>
        <v xml:space="preserve">STAINLESS </v>
      </c>
      <c r="I1438" t="str" cm="1">
        <f t="array" ref="I1438">IFERROR(INDEX(_xlfn.TEXTSPLIT(E1438," "),1), "")</f>
        <v>73239990</v>
      </c>
      <c r="J1438" t="s">
        <v>3041</v>
      </c>
      <c r="K1438" t="str" cm="1">
        <f t="array" ref="K1438">IF(ISERROR(SEARCH("QTY:", G1438)), IF(ISERROR(SEARCH("TOTAL ", G1438)), Raw [1]Data!N1438, TRIM(MID(G1438, SEARCH("TOTAL ", G1438)+6, SEARCH(" ", G1438&amp;" ", SEARCH("TOTAL ", G1438)+6) - SEARCH("TOTAL ", G1438) - 6))), TRIM(MID(G1438, SEARCH("QTY:", G1438)+4, SEARCH(" ", G1438, SEARCH("QTY:", G1438)+4) - SEARCH("QTY:", G1438) - 4)))</f>
        <v>10800PCS)(NOT</v>
      </c>
      <c r="M1438" t="str">
        <f t="shared" si="201"/>
        <v>10800PCS)(NOT</v>
      </c>
      <c r="N1438">
        <f t="shared" si="202"/>
        <v>0</v>
      </c>
      <c r="O1438" t="e" cm="1">
        <f t="array" ref="O1438">IF(ISERROR(SEARCH("USD ", G1438)), Raw [1]Data!S1438, TRIM(MID(G1438, SEARCH("USD ", G1438)+4, SEARCH(" ", G1438&amp;" ", SEARCH("USD ", G1438)+4) - SEARCH("USD ", G1438) - 4)))</f>
        <v>#NAME?</v>
      </c>
      <c r="P1438" t="e">
        <f t="shared" si="203"/>
        <v>#NAME?</v>
      </c>
      <c r="Q1438" t="e" cm="1">
        <f t="array" ref="Q1438">Raw [1]Data!P1438</f>
        <v>#NAME?</v>
      </c>
      <c r="R1438" t="e" cm="1">
        <f t="array" ref="R1438">Raw [1]Data!Q1438</f>
        <v>#NAME?</v>
      </c>
      <c r="S1438" t="e" cm="1">
        <f t="array" ref="S1438">Raw [1]Data!T1438</f>
        <v>#NAME?</v>
      </c>
      <c r="T1438" t="e">
        <f t="shared" si="204"/>
        <v>#NAME?</v>
      </c>
      <c r="U1438" t="e">
        <f t="shared" si="205"/>
        <v>#NAME?</v>
      </c>
      <c r="V1438" t="str">
        <f t="shared" si="206"/>
        <v>Other</v>
      </c>
    </row>
    <row r="1439" spans="1:22">
      <c r="A1439" s="5" t="s">
        <v>12</v>
      </c>
      <c r="B1439" s="2" t="s">
        <v>1915</v>
      </c>
      <c r="C1439">
        <f t="shared" si="198"/>
        <v>2019</v>
      </c>
      <c r="D1439" s="2" t="s">
        <v>14</v>
      </c>
      <c r="E1439" s="3" t="s">
        <v>15</v>
      </c>
      <c r="F1439" t="str">
        <f t="shared" si="199"/>
        <v>73</v>
      </c>
      <c r="G1439" s="2" t="s">
        <v>1918</v>
      </c>
      <c r="H1439" t="str">
        <f t="shared" si="200"/>
        <v xml:space="preserve">STAINLESS </v>
      </c>
      <c r="I1439" t="str" cm="1">
        <f t="array" ref="I1439">IFERROR(INDEX(_xlfn.TEXTSPLIT(E1439," "),1), "")</f>
        <v>73239990</v>
      </c>
      <c r="J1439" t="s">
        <v>3042</v>
      </c>
      <c r="K1439" t="str" cm="1">
        <f t="array" ref="K1439">IF(ISERROR(SEARCH("QTY:", G1439)), IF(ISERROR(SEARCH("TOTAL ", G1439)), Raw [1]Data!N1439, TRIM(MID(G1439, SEARCH("TOTAL ", G1439)+6, SEARCH(" ", G1439&amp;" ", SEARCH("TOTAL ", G1439)+6) - SEARCH("TOTAL ", G1439) - 6))), TRIM(MID(G1439, SEARCH("QTY:", G1439)+4, SEARCH(" ", G1439, SEARCH("QTY:", G1439)+4) - SEARCH("QTY:", G1439) - 4)))</f>
        <v>10800</v>
      </c>
      <c r="M1439" t="str">
        <f t="shared" si="201"/>
        <v>10800</v>
      </c>
      <c r="N1439">
        <f t="shared" si="202"/>
        <v>0</v>
      </c>
      <c r="O1439" t="e" cm="1">
        <f t="array" ref="O1439">IF(ISERROR(SEARCH("USD ", G1439)), Raw [1]Data!S1439, TRIM(MID(G1439, SEARCH("USD ", G1439)+4, SEARCH(" ", G1439&amp;" ", SEARCH("USD ", G1439)+4) - SEARCH("USD ", G1439) - 4)))</f>
        <v>#NAME?</v>
      </c>
      <c r="P1439" t="e">
        <f t="shared" si="203"/>
        <v>#NAME?</v>
      </c>
      <c r="Q1439" t="e" cm="1">
        <f t="array" ref="Q1439">Raw [1]Data!P1439</f>
        <v>#NAME?</v>
      </c>
      <c r="R1439" t="e" cm="1">
        <f t="array" ref="R1439">Raw [1]Data!Q1439</f>
        <v>#NAME?</v>
      </c>
      <c r="S1439" t="e" cm="1">
        <f t="array" ref="S1439">Raw [1]Data!T1439</f>
        <v>#NAME?</v>
      </c>
      <c r="T1439" t="e">
        <f t="shared" si="204"/>
        <v>#NAME?</v>
      </c>
      <c r="U1439" t="e">
        <f t="shared" si="205"/>
        <v>#NAME?</v>
      </c>
      <c r="V1439" t="str">
        <f t="shared" si="206"/>
        <v>Other</v>
      </c>
    </row>
    <row r="1440" spans="1:22">
      <c r="A1440" s="5" t="s">
        <v>12</v>
      </c>
      <c r="B1440" s="2" t="s">
        <v>1915</v>
      </c>
      <c r="C1440">
        <f t="shared" si="198"/>
        <v>2019</v>
      </c>
      <c r="D1440" s="2" t="s">
        <v>14</v>
      </c>
      <c r="E1440" s="3" t="s">
        <v>15</v>
      </c>
      <c r="F1440" t="str">
        <f t="shared" si="199"/>
        <v>73</v>
      </c>
      <c r="G1440" s="2" t="s">
        <v>1919</v>
      </c>
      <c r="H1440" t="str">
        <f t="shared" si="200"/>
        <v xml:space="preserve">STAINLESS </v>
      </c>
      <c r="I1440" t="str" cm="1">
        <f t="array" ref="I1440">IFERROR(INDEX(_xlfn.TEXTSPLIT(E1440," "),1), "")</f>
        <v>73239990</v>
      </c>
      <c r="J1440" t="s">
        <v>3041</v>
      </c>
      <c r="K1440" t="str" cm="1">
        <f t="array" ref="K1440">IF(ISERROR(SEARCH("QTY:", G1440)), IF(ISERROR(SEARCH("TOTAL ", G1440)), Raw [1]Data!N1440, TRIM(MID(G1440, SEARCH("TOTAL ", G1440)+6, SEARCH(" ", G1440&amp;" ", SEARCH("TOTAL ", G1440)+6) - SEARCH("TOTAL ", G1440) - 6))), TRIM(MID(G1440, SEARCH("QTY:", G1440)+4, SEARCH(" ", G1440, SEARCH("QTY:", G1440)+4) - SEARCH("QTY:", G1440) - 4)))</f>
        <v>8640</v>
      </c>
      <c r="M1440" t="str">
        <f t="shared" si="201"/>
        <v>8640</v>
      </c>
      <c r="N1440">
        <f t="shared" si="202"/>
        <v>0</v>
      </c>
      <c r="O1440" t="e" cm="1">
        <f t="array" ref="O1440">IF(ISERROR(SEARCH("USD ", G1440)), Raw [1]Data!S1440, TRIM(MID(G1440, SEARCH("USD ", G1440)+4, SEARCH(" ", G1440&amp;" ", SEARCH("USD ", G1440)+4) - SEARCH("USD ", G1440) - 4)))</f>
        <v>#NAME?</v>
      </c>
      <c r="P1440" t="e">
        <f t="shared" si="203"/>
        <v>#NAME?</v>
      </c>
      <c r="Q1440" t="e" cm="1">
        <f t="array" ref="Q1440">Raw [1]Data!P1440</f>
        <v>#NAME?</v>
      </c>
      <c r="R1440" t="e" cm="1">
        <f t="array" ref="R1440">Raw [1]Data!Q1440</f>
        <v>#NAME?</v>
      </c>
      <c r="S1440" t="e" cm="1">
        <f t="array" ref="S1440">Raw [1]Data!T1440</f>
        <v>#NAME?</v>
      </c>
      <c r="T1440" t="e">
        <f t="shared" si="204"/>
        <v>#NAME?</v>
      </c>
      <c r="U1440" t="e">
        <f t="shared" si="205"/>
        <v>#NAME?</v>
      </c>
      <c r="V1440" t="str">
        <f t="shared" si="206"/>
        <v>Other</v>
      </c>
    </row>
    <row r="1441" spans="1:22">
      <c r="A1441" s="5" t="s">
        <v>12</v>
      </c>
      <c r="B1441" s="2" t="s">
        <v>1920</v>
      </c>
      <c r="C1441">
        <f t="shared" si="198"/>
        <v>2019</v>
      </c>
      <c r="D1441" s="2" t="s">
        <v>14</v>
      </c>
      <c r="E1441" s="3" t="s">
        <v>15</v>
      </c>
      <c r="F1441" t="str">
        <f t="shared" si="199"/>
        <v>73</v>
      </c>
      <c r="G1441" s="2" t="s">
        <v>1921</v>
      </c>
      <c r="H1441" t="str">
        <f t="shared" si="200"/>
        <v xml:space="preserve">STAINLESS </v>
      </c>
      <c r="I1441" t="str" cm="1">
        <f t="array" ref="I1441">IFERROR(INDEX(_xlfn.TEXTSPLIT(E1441," "),1), "")</f>
        <v>73239990</v>
      </c>
      <c r="J1441" t="s">
        <v>2835</v>
      </c>
      <c r="K1441" t="e" cm="1">
        <f t="array" ref="K1441">IF(ISERROR(SEARCH("QTY:", G1441)), IF(ISERROR(SEARCH("TOTAL ", G1441)), Raw [1]Data!N1441, TRIM(MID(G1441, SEARCH("TOTAL ", G1441)+6, SEARCH(" ", G1441&amp;" ", SEARCH("TOTAL ", G1441)+6) - SEARCH("TOTAL ", G1441) - 6))), TRIM(MID(G1441, SEARCH("QTY:", G1441)+4, SEARCH(" ", G1441, SEARCH("QTY:", G1441)+4) - SEARCH("QTY:", G1441) - 4)))</f>
        <v>#NAME?</v>
      </c>
      <c r="M1441" t="e">
        <f t="shared" si="201"/>
        <v>#NAME?</v>
      </c>
      <c r="N1441">
        <f t="shared" si="202"/>
        <v>0</v>
      </c>
      <c r="O1441" t="e" cm="1">
        <f t="array" ref="O1441">IF(ISERROR(SEARCH("USD ", G1441)), Raw [1]Data!S1441, TRIM(MID(G1441, SEARCH("USD ", G1441)+4, SEARCH(" ", G1441&amp;" ", SEARCH("USD ", G1441)+4) - SEARCH("USD ", G1441) - 4)))</f>
        <v>#NAME?</v>
      </c>
      <c r="P1441" t="e">
        <f t="shared" si="203"/>
        <v>#NAME?</v>
      </c>
      <c r="Q1441" t="e" cm="1">
        <f t="array" ref="Q1441">Raw [1]Data!P1441</f>
        <v>#NAME?</v>
      </c>
      <c r="R1441" t="e" cm="1">
        <f t="array" ref="R1441">Raw [1]Data!Q1441</f>
        <v>#NAME?</v>
      </c>
      <c r="S1441" t="e" cm="1">
        <f t="array" ref="S1441">Raw [1]Data!T1441</f>
        <v>#NAME?</v>
      </c>
      <c r="T1441" t="e">
        <f t="shared" si="204"/>
        <v>#NAME?</v>
      </c>
      <c r="U1441" t="e">
        <f t="shared" si="205"/>
        <v>#NAME?</v>
      </c>
      <c r="V1441" t="str">
        <f t="shared" si="206"/>
        <v>Other</v>
      </c>
    </row>
    <row r="1442" spans="1:22">
      <c r="A1442" s="5" t="s">
        <v>12</v>
      </c>
      <c r="B1442" s="2" t="s">
        <v>1922</v>
      </c>
      <c r="C1442">
        <f t="shared" si="198"/>
        <v>2019</v>
      </c>
      <c r="D1442" s="2" t="s">
        <v>14</v>
      </c>
      <c r="E1442" s="3" t="s">
        <v>15</v>
      </c>
      <c r="F1442" t="str">
        <f t="shared" si="199"/>
        <v>73</v>
      </c>
      <c r="G1442" s="2" t="s">
        <v>1923</v>
      </c>
      <c r="H1442" t="str">
        <f t="shared" si="200"/>
        <v xml:space="preserve">STEEL </v>
      </c>
      <c r="I1442" t="str" cm="1">
        <f t="array" ref="I1442">IFERROR(INDEX(_xlfn.TEXTSPLIT(E1442," "),1), "")</f>
        <v>73239990</v>
      </c>
      <c r="J1442" t="s">
        <v>3048</v>
      </c>
      <c r="K1442" t="str" cm="1">
        <f t="array" ref="K1442">IF(ISERROR(SEARCH("QTY:", G1442)), IF(ISERROR(SEARCH("TOTAL ", G1442)), Raw [1]Data!N1442, TRIM(MID(G1442, SEARCH("TOTAL ", G1442)+6, SEARCH(" ", G1442&amp;" ", SEARCH("TOTAL ", G1442)+6) - SEARCH("TOTAL ", G1442) - 6))), TRIM(MID(G1442, SEARCH("QTY:", G1442)+4, SEARCH(" ", G1442, SEARCH("QTY:", G1442)+4) - SEARCH("QTY:", G1442) - 4)))</f>
        <v>120</v>
      </c>
      <c r="M1442" t="str">
        <f t="shared" si="201"/>
        <v>120</v>
      </c>
      <c r="N1442">
        <f t="shared" si="202"/>
        <v>0</v>
      </c>
      <c r="O1442" t="e" cm="1">
        <f t="array" ref="O1442">IF(ISERROR(SEARCH("USD ", G1442)), Raw [1]Data!S1442, TRIM(MID(G1442, SEARCH("USD ", G1442)+4, SEARCH(" ", G1442&amp;" ", SEARCH("USD ", G1442)+4) - SEARCH("USD ", G1442) - 4)))</f>
        <v>#NAME?</v>
      </c>
      <c r="P1442" t="e">
        <f t="shared" si="203"/>
        <v>#NAME?</v>
      </c>
      <c r="Q1442" t="e" cm="1">
        <f t="array" ref="Q1442">Raw [1]Data!P1442</f>
        <v>#NAME?</v>
      </c>
      <c r="R1442" t="e" cm="1">
        <f t="array" ref="R1442">Raw [1]Data!Q1442</f>
        <v>#NAME?</v>
      </c>
      <c r="S1442" t="e" cm="1">
        <f t="array" ref="S1442">Raw [1]Data!T1442</f>
        <v>#NAME?</v>
      </c>
      <c r="T1442" t="e">
        <f t="shared" si="204"/>
        <v>#NAME?</v>
      </c>
      <c r="U1442" t="e">
        <f t="shared" si="205"/>
        <v>#NAME?</v>
      </c>
      <c r="V1442" t="str">
        <f t="shared" si="206"/>
        <v>Other</v>
      </c>
    </row>
    <row r="1443" spans="1:22">
      <c r="A1443" s="5" t="s">
        <v>12</v>
      </c>
      <c r="B1443" s="2" t="s">
        <v>1922</v>
      </c>
      <c r="C1443">
        <f t="shared" si="198"/>
        <v>2019</v>
      </c>
      <c r="D1443" s="2" t="s">
        <v>14</v>
      </c>
      <c r="E1443" s="3" t="s">
        <v>15</v>
      </c>
      <c r="F1443" t="str">
        <f t="shared" si="199"/>
        <v>73</v>
      </c>
      <c r="G1443" s="2" t="s">
        <v>1924</v>
      </c>
      <c r="H1443" t="str">
        <f t="shared" si="200"/>
        <v xml:space="preserve">STEEL </v>
      </c>
      <c r="I1443" t="str" cm="1">
        <f t="array" ref="I1443">IFERROR(INDEX(_xlfn.TEXTSPLIT(E1443," "),1), "")</f>
        <v>73239990</v>
      </c>
      <c r="J1443" t="s">
        <v>3041</v>
      </c>
      <c r="K1443" t="str" cm="1">
        <f t="array" ref="K1443">IF(ISERROR(SEARCH("QTY:", G1443)), IF(ISERROR(SEARCH("TOTAL ", G1443)), Raw [1]Data!N1443, TRIM(MID(G1443, SEARCH("TOTAL ", G1443)+6, SEARCH(" ", G1443&amp;" ", SEARCH("TOTAL ", G1443)+6) - SEARCH("TOTAL ", G1443) - 6))), TRIM(MID(G1443, SEARCH("QTY:", G1443)+4, SEARCH(" ", G1443, SEARCH("QTY:", G1443)+4) - SEARCH("QTY:", G1443) - 4)))</f>
        <v>61200</v>
      </c>
      <c r="M1443" t="str">
        <f t="shared" si="201"/>
        <v>61200</v>
      </c>
      <c r="N1443">
        <f t="shared" si="202"/>
        <v>0</v>
      </c>
      <c r="O1443" t="e" cm="1">
        <f t="array" ref="O1443">IF(ISERROR(SEARCH("USD ", G1443)), Raw [1]Data!S1443, TRIM(MID(G1443, SEARCH("USD ", G1443)+4, SEARCH(" ", G1443&amp;" ", SEARCH("USD ", G1443)+4) - SEARCH("USD ", G1443) - 4)))</f>
        <v>#NAME?</v>
      </c>
      <c r="P1443" t="e">
        <f t="shared" si="203"/>
        <v>#NAME?</v>
      </c>
      <c r="Q1443" t="e" cm="1">
        <f t="array" ref="Q1443">Raw [1]Data!P1443</f>
        <v>#NAME?</v>
      </c>
      <c r="R1443" t="e" cm="1">
        <f t="array" ref="R1443">Raw [1]Data!Q1443</f>
        <v>#NAME?</v>
      </c>
      <c r="S1443" t="e" cm="1">
        <f t="array" ref="S1443">Raw [1]Data!T1443</f>
        <v>#NAME?</v>
      </c>
      <c r="T1443" t="e">
        <f t="shared" si="204"/>
        <v>#NAME?</v>
      </c>
      <c r="U1443" t="e">
        <f t="shared" si="205"/>
        <v>#NAME?</v>
      </c>
      <c r="V1443" t="str">
        <f t="shared" si="206"/>
        <v>Other</v>
      </c>
    </row>
    <row r="1444" spans="1:22">
      <c r="A1444" s="5" t="s">
        <v>12</v>
      </c>
      <c r="B1444" s="2" t="s">
        <v>1925</v>
      </c>
      <c r="C1444">
        <f t="shared" si="198"/>
        <v>2019</v>
      </c>
      <c r="D1444" s="2" t="s">
        <v>14</v>
      </c>
      <c r="E1444" s="3" t="s">
        <v>15</v>
      </c>
      <c r="F1444" t="str">
        <f t="shared" si="199"/>
        <v>73</v>
      </c>
      <c r="G1444" s="2" t="s">
        <v>1926</v>
      </c>
      <c r="H1444" t="str">
        <f t="shared" si="200"/>
        <v xml:space="preserve">STAINLESS </v>
      </c>
      <c r="I1444" t="str" cm="1">
        <f t="array" ref="I1444">IFERROR(INDEX(_xlfn.TEXTSPLIT(E1444," "),1), "")</f>
        <v>73239990</v>
      </c>
      <c r="J1444" t="s">
        <v>3042</v>
      </c>
      <c r="K1444" t="str" cm="1">
        <f t="array" ref="K1444">IF(ISERROR(SEARCH("QTY:", G1444)), IF(ISERROR(SEARCH("TOTAL ", G1444)), Raw [1]Data!N1444, TRIM(MID(G1444, SEARCH("TOTAL ", G1444)+6, SEARCH(" ", G1444&amp;" ", SEARCH("TOTAL ", G1444)+6) - SEARCH("TOTAL ", G1444) - 6))), TRIM(MID(G1444, SEARCH("QTY:", G1444)+4, SEARCH(" ", G1444, SEARCH("QTY:", G1444)+4) - SEARCH("QTY:", G1444) - 4)))</f>
        <v>7200</v>
      </c>
      <c r="M1444" t="str">
        <f t="shared" si="201"/>
        <v>7200</v>
      </c>
      <c r="N1444">
        <f t="shared" si="202"/>
        <v>0</v>
      </c>
      <c r="O1444" t="e" cm="1">
        <f t="array" ref="O1444">IF(ISERROR(SEARCH("USD ", G1444)), Raw [1]Data!S1444, TRIM(MID(G1444, SEARCH("USD ", G1444)+4, SEARCH(" ", G1444&amp;" ", SEARCH("USD ", G1444)+4) - SEARCH("USD ", G1444) - 4)))</f>
        <v>#NAME?</v>
      </c>
      <c r="P1444" t="e">
        <f t="shared" si="203"/>
        <v>#NAME?</v>
      </c>
      <c r="Q1444" t="e" cm="1">
        <f t="array" ref="Q1444">Raw [1]Data!P1444</f>
        <v>#NAME?</v>
      </c>
      <c r="R1444" t="e" cm="1">
        <f t="array" ref="R1444">Raw [1]Data!Q1444</f>
        <v>#NAME?</v>
      </c>
      <c r="S1444" t="e" cm="1">
        <f t="array" ref="S1444">Raw [1]Data!T1444</f>
        <v>#NAME?</v>
      </c>
      <c r="T1444" t="e">
        <f t="shared" si="204"/>
        <v>#NAME?</v>
      </c>
      <c r="U1444" t="e">
        <f t="shared" si="205"/>
        <v>#NAME?</v>
      </c>
      <c r="V1444" t="str">
        <f t="shared" si="206"/>
        <v>Other</v>
      </c>
    </row>
    <row r="1445" spans="1:22">
      <c r="A1445" s="5" t="s">
        <v>12</v>
      </c>
      <c r="B1445" s="2" t="s">
        <v>1925</v>
      </c>
      <c r="C1445">
        <f t="shared" si="198"/>
        <v>2019</v>
      </c>
      <c r="D1445" s="2" t="s">
        <v>14</v>
      </c>
      <c r="E1445" s="3" t="s">
        <v>15</v>
      </c>
      <c r="F1445" t="str">
        <f t="shared" si="199"/>
        <v>73</v>
      </c>
      <c r="G1445" s="2" t="s">
        <v>1927</v>
      </c>
      <c r="H1445" t="str">
        <f t="shared" si="200"/>
        <v xml:space="preserve">STAINLESS </v>
      </c>
      <c r="I1445" t="str" cm="1">
        <f t="array" ref="I1445">IFERROR(INDEX(_xlfn.TEXTSPLIT(E1445," "),1), "")</f>
        <v>73239990</v>
      </c>
      <c r="J1445" t="s">
        <v>3041</v>
      </c>
      <c r="K1445" t="str" cm="1">
        <f t="array" ref="K1445">IF(ISERROR(SEARCH("QTY:", G1445)), IF(ISERROR(SEARCH("TOTAL ", G1445)), Raw [1]Data!N1445, TRIM(MID(G1445, SEARCH("TOTAL ", G1445)+6, SEARCH(" ", G1445&amp;" ", SEARCH("TOTAL ", G1445)+6) - SEARCH("TOTAL ", G1445) - 6))), TRIM(MID(G1445, SEARCH("QTY:", G1445)+4, SEARCH(" ", G1445, SEARCH("QTY:", G1445)+4) - SEARCH("QTY:", G1445) - 4)))</f>
        <v>9792</v>
      </c>
      <c r="M1445" t="str">
        <f t="shared" si="201"/>
        <v>9792</v>
      </c>
      <c r="N1445">
        <f t="shared" si="202"/>
        <v>0</v>
      </c>
      <c r="O1445" t="e" cm="1">
        <f t="array" ref="O1445">IF(ISERROR(SEARCH("USD ", G1445)), Raw [1]Data!S1445, TRIM(MID(G1445, SEARCH("USD ", G1445)+4, SEARCH(" ", G1445&amp;" ", SEARCH("USD ", G1445)+4) - SEARCH("USD ", G1445) - 4)))</f>
        <v>#NAME?</v>
      </c>
      <c r="P1445" t="e">
        <f t="shared" si="203"/>
        <v>#NAME?</v>
      </c>
      <c r="Q1445" t="e" cm="1">
        <f t="array" ref="Q1445">Raw [1]Data!P1445</f>
        <v>#NAME?</v>
      </c>
      <c r="R1445" t="e" cm="1">
        <f t="array" ref="R1445">Raw [1]Data!Q1445</f>
        <v>#NAME?</v>
      </c>
      <c r="S1445" t="e" cm="1">
        <f t="array" ref="S1445">Raw [1]Data!T1445</f>
        <v>#NAME?</v>
      </c>
      <c r="T1445" t="e">
        <f t="shared" si="204"/>
        <v>#NAME?</v>
      </c>
      <c r="U1445" t="e">
        <f t="shared" si="205"/>
        <v>#NAME?</v>
      </c>
      <c r="V1445" t="str">
        <f t="shared" si="206"/>
        <v>Other</v>
      </c>
    </row>
    <row r="1446" spans="1:22">
      <c r="A1446" s="5" t="s">
        <v>12</v>
      </c>
      <c r="B1446" s="2" t="s">
        <v>1925</v>
      </c>
      <c r="C1446">
        <f t="shared" si="198"/>
        <v>2019</v>
      </c>
      <c r="D1446" s="2" t="s">
        <v>14</v>
      </c>
      <c r="E1446" s="3" t="s">
        <v>15</v>
      </c>
      <c r="F1446" t="str">
        <f t="shared" si="199"/>
        <v>73</v>
      </c>
      <c r="G1446" s="2" t="s">
        <v>1928</v>
      </c>
      <c r="H1446" t="str">
        <f t="shared" si="200"/>
        <v xml:space="preserve">STAINLESS </v>
      </c>
      <c r="I1446" t="str" cm="1">
        <f t="array" ref="I1446">IFERROR(INDEX(_xlfn.TEXTSPLIT(E1446," "),1), "")</f>
        <v>73239990</v>
      </c>
      <c r="J1446" t="s">
        <v>3041</v>
      </c>
      <c r="K1446" t="str" cm="1">
        <f t="array" ref="K1446">IF(ISERROR(SEARCH("QTY:", G1446)), IF(ISERROR(SEARCH("TOTAL ", G1446)), Raw [1]Data!N1446, TRIM(MID(G1446, SEARCH("TOTAL ", G1446)+6, SEARCH(" ", G1446&amp;" ", SEARCH("TOTAL ", G1446)+6) - SEARCH("TOTAL ", G1446) - 6))), TRIM(MID(G1446, SEARCH("QTY:", G1446)+4, SEARCH(" ", G1446, SEARCH("QTY:", G1446)+4) - SEARCH("QTY:", G1446) - 4)))</f>
        <v>14400</v>
      </c>
      <c r="M1446" t="str">
        <f t="shared" si="201"/>
        <v>14400</v>
      </c>
      <c r="N1446">
        <f t="shared" si="202"/>
        <v>0</v>
      </c>
      <c r="O1446" t="e" cm="1">
        <f t="array" ref="O1446">IF(ISERROR(SEARCH("USD ", G1446)), Raw [1]Data!S1446, TRIM(MID(G1446, SEARCH("USD ", G1446)+4, SEARCH(" ", G1446&amp;" ", SEARCH("USD ", G1446)+4) - SEARCH("USD ", G1446) - 4)))</f>
        <v>#NAME?</v>
      </c>
      <c r="P1446" t="e">
        <f t="shared" si="203"/>
        <v>#NAME?</v>
      </c>
      <c r="Q1446" t="e" cm="1">
        <f t="array" ref="Q1446">Raw [1]Data!P1446</f>
        <v>#NAME?</v>
      </c>
      <c r="R1446" t="e" cm="1">
        <f t="array" ref="R1446">Raw [1]Data!Q1446</f>
        <v>#NAME?</v>
      </c>
      <c r="S1446" t="e" cm="1">
        <f t="array" ref="S1446">Raw [1]Data!T1446</f>
        <v>#NAME?</v>
      </c>
      <c r="T1446" t="e">
        <f t="shared" si="204"/>
        <v>#NAME?</v>
      </c>
      <c r="U1446" t="e">
        <f t="shared" si="205"/>
        <v>#NAME?</v>
      </c>
      <c r="V1446" t="str">
        <f t="shared" si="206"/>
        <v>Other</v>
      </c>
    </row>
    <row r="1447" spans="1:22">
      <c r="A1447" s="5" t="s">
        <v>12</v>
      </c>
      <c r="B1447" s="2" t="s">
        <v>1925</v>
      </c>
      <c r="C1447">
        <f t="shared" si="198"/>
        <v>2019</v>
      </c>
      <c r="D1447" s="2" t="s">
        <v>14</v>
      </c>
      <c r="E1447" s="3" t="s">
        <v>15</v>
      </c>
      <c r="F1447" t="str">
        <f t="shared" si="199"/>
        <v>73</v>
      </c>
      <c r="G1447" s="2" t="s">
        <v>1929</v>
      </c>
      <c r="H1447" t="str">
        <f t="shared" si="200"/>
        <v xml:space="preserve">STAINLESS </v>
      </c>
      <c r="I1447" t="str" cm="1">
        <f t="array" ref="I1447">IFERROR(INDEX(_xlfn.TEXTSPLIT(E1447," "),1), "")</f>
        <v>73239990</v>
      </c>
      <c r="J1447" t="s">
        <v>3041</v>
      </c>
      <c r="K1447" t="str" cm="1">
        <f t="array" ref="K1447">IF(ISERROR(SEARCH("QTY:", G1447)), IF(ISERROR(SEARCH("TOTAL ", G1447)), Raw [1]Data!N1447, TRIM(MID(G1447, SEARCH("TOTAL ", G1447)+6, SEARCH(" ", G1447&amp;" ", SEARCH("TOTAL ", G1447)+6) - SEARCH("TOTAL ", G1447) - 6))), TRIM(MID(G1447, SEARCH("QTY:", G1447)+4, SEARCH(" ", G1447, SEARCH("QTY:", G1447)+4) - SEARCH("QTY:", G1447) - 4)))</f>
        <v>12600</v>
      </c>
      <c r="M1447" t="str">
        <f t="shared" si="201"/>
        <v>12600</v>
      </c>
      <c r="N1447">
        <f t="shared" si="202"/>
        <v>0</v>
      </c>
      <c r="O1447" t="e" cm="1">
        <f t="array" ref="O1447">IF(ISERROR(SEARCH("USD ", G1447)), Raw [1]Data!S1447, TRIM(MID(G1447, SEARCH("USD ", G1447)+4, SEARCH(" ", G1447&amp;" ", SEARCH("USD ", G1447)+4) - SEARCH("USD ", G1447) - 4)))</f>
        <v>#NAME?</v>
      </c>
      <c r="P1447" t="e">
        <f t="shared" si="203"/>
        <v>#NAME?</v>
      </c>
      <c r="Q1447" t="e" cm="1">
        <f t="array" ref="Q1447">Raw [1]Data!P1447</f>
        <v>#NAME?</v>
      </c>
      <c r="R1447" t="e" cm="1">
        <f t="array" ref="R1447">Raw [1]Data!Q1447</f>
        <v>#NAME?</v>
      </c>
      <c r="S1447" t="e" cm="1">
        <f t="array" ref="S1447">Raw [1]Data!T1447</f>
        <v>#NAME?</v>
      </c>
      <c r="T1447" t="e">
        <f t="shared" si="204"/>
        <v>#NAME?</v>
      </c>
      <c r="U1447" t="e">
        <f t="shared" si="205"/>
        <v>#NAME?</v>
      </c>
      <c r="V1447" t="str">
        <f t="shared" si="206"/>
        <v>Other</v>
      </c>
    </row>
    <row r="1448" spans="1:22">
      <c r="A1448" s="5" t="s">
        <v>12</v>
      </c>
      <c r="B1448" s="2" t="s">
        <v>1930</v>
      </c>
      <c r="C1448">
        <f t="shared" si="198"/>
        <v>2019</v>
      </c>
      <c r="D1448" s="2" t="s">
        <v>14</v>
      </c>
      <c r="E1448" s="3" t="s">
        <v>15</v>
      </c>
      <c r="F1448" t="str">
        <f t="shared" si="199"/>
        <v>73</v>
      </c>
      <c r="G1448" s="2" t="s">
        <v>1931</v>
      </c>
      <c r="H1448" t="str">
        <f t="shared" si="200"/>
        <v xml:space="preserve">STAINLESS </v>
      </c>
      <c r="I1448" t="str" cm="1">
        <f t="array" ref="I1448">IFERROR(INDEX(_xlfn.TEXTSPLIT(E1448," "),1), "")</f>
        <v>73239990</v>
      </c>
      <c r="J1448" t="s">
        <v>2835</v>
      </c>
      <c r="K1448" t="e" cm="1">
        <f t="array" ref="K1448">IF(ISERROR(SEARCH("QTY:", G1448)), IF(ISERROR(SEARCH("TOTAL ", G1448)), Raw [1]Data!N1448, TRIM(MID(G1448, SEARCH("TOTAL ", G1448)+6, SEARCH(" ", G1448&amp;" ", SEARCH("TOTAL ", G1448)+6) - SEARCH("TOTAL ", G1448) - 6))), TRIM(MID(G1448, SEARCH("QTY:", G1448)+4, SEARCH(" ", G1448, SEARCH("QTY:", G1448)+4) - SEARCH("QTY:", G1448) - 4)))</f>
        <v>#NAME?</v>
      </c>
      <c r="M1448" t="e">
        <f t="shared" si="201"/>
        <v>#NAME?</v>
      </c>
      <c r="N1448">
        <f t="shared" si="202"/>
        <v>0</v>
      </c>
      <c r="O1448" t="e" cm="1">
        <f t="array" ref="O1448">IF(ISERROR(SEARCH("USD ", G1448)), Raw [1]Data!S1448, TRIM(MID(G1448, SEARCH("USD ", G1448)+4, SEARCH(" ", G1448&amp;" ", SEARCH("USD ", G1448)+4) - SEARCH("USD ", G1448) - 4)))</f>
        <v>#NAME?</v>
      </c>
      <c r="P1448" t="e">
        <f t="shared" si="203"/>
        <v>#NAME?</v>
      </c>
      <c r="Q1448" t="e" cm="1">
        <f t="array" ref="Q1448">Raw [1]Data!P1448</f>
        <v>#NAME?</v>
      </c>
      <c r="R1448" t="e" cm="1">
        <f t="array" ref="R1448">Raw [1]Data!Q1448</f>
        <v>#NAME?</v>
      </c>
      <c r="S1448" t="e" cm="1">
        <f t="array" ref="S1448">Raw [1]Data!T1448</f>
        <v>#NAME?</v>
      </c>
      <c r="T1448" t="e">
        <f t="shared" si="204"/>
        <v>#NAME?</v>
      </c>
      <c r="U1448" t="e">
        <f t="shared" si="205"/>
        <v>#NAME?</v>
      </c>
      <c r="V1448" t="str">
        <f t="shared" si="206"/>
        <v>Other</v>
      </c>
    </row>
    <row r="1449" spans="1:22">
      <c r="A1449" s="5" t="s">
        <v>12</v>
      </c>
      <c r="B1449" s="2" t="s">
        <v>1932</v>
      </c>
      <c r="C1449">
        <f t="shared" si="198"/>
        <v>2019</v>
      </c>
      <c r="D1449" s="2" t="s">
        <v>14</v>
      </c>
      <c r="E1449" s="3" t="s">
        <v>15</v>
      </c>
      <c r="F1449" t="str">
        <f t="shared" si="199"/>
        <v>73</v>
      </c>
      <c r="G1449" s="2" t="s">
        <v>1933</v>
      </c>
      <c r="H1449" t="str">
        <f t="shared" si="200"/>
        <v xml:space="preserve">STEEL </v>
      </c>
      <c r="I1449" t="str" cm="1">
        <f t="array" ref="I1449">IFERROR(INDEX(_xlfn.TEXTSPLIT(E1449," "),1), "")</f>
        <v>73239990</v>
      </c>
      <c r="J1449" t="s">
        <v>3044</v>
      </c>
      <c r="K1449" t="str" cm="1">
        <f t="array" ref="K1449">IF(ISERROR(SEARCH("QTY:", G1449)), IF(ISERROR(SEARCH("TOTAL ", G1449)), Raw [1]Data!N1449, TRIM(MID(G1449, SEARCH("TOTAL ", G1449)+6, SEARCH(" ", G1449&amp;" ", SEARCH("TOTAL ", G1449)+6) - SEARCH("TOTAL ", G1449) - 6))), TRIM(MID(G1449, SEARCH("QTY:", G1449)+4, SEARCH(" ", G1449, SEARCH("QTY:", G1449)+4) - SEARCH("QTY:", G1449) - 4)))</f>
        <v>600SET)</v>
      </c>
      <c r="M1449" t="str">
        <f t="shared" si="201"/>
        <v>600SET)</v>
      </c>
      <c r="N1449">
        <f t="shared" si="202"/>
        <v>0</v>
      </c>
      <c r="O1449" t="e" cm="1">
        <f t="array" ref="O1449">IF(ISERROR(SEARCH("USD ", G1449)), Raw [1]Data!S1449, TRIM(MID(G1449, SEARCH("USD ", G1449)+4, SEARCH(" ", G1449&amp;" ", SEARCH("USD ", G1449)+4) - SEARCH("USD ", G1449) - 4)))</f>
        <v>#NAME?</v>
      </c>
      <c r="P1449" t="e">
        <f t="shared" si="203"/>
        <v>#NAME?</v>
      </c>
      <c r="Q1449" t="e" cm="1">
        <f t="array" ref="Q1449">Raw [1]Data!P1449</f>
        <v>#NAME?</v>
      </c>
      <c r="R1449" t="e" cm="1">
        <f t="array" ref="R1449">Raw [1]Data!Q1449</f>
        <v>#NAME?</v>
      </c>
      <c r="S1449" t="e" cm="1">
        <f t="array" ref="S1449">Raw [1]Data!T1449</f>
        <v>#NAME?</v>
      </c>
      <c r="T1449" t="e">
        <f t="shared" si="204"/>
        <v>#NAME?</v>
      </c>
      <c r="U1449" t="e">
        <f t="shared" si="205"/>
        <v>#NAME?</v>
      </c>
      <c r="V1449" t="str">
        <f t="shared" si="206"/>
        <v>Other</v>
      </c>
    </row>
    <row r="1450" spans="1:22">
      <c r="A1450" s="5" t="s">
        <v>12</v>
      </c>
      <c r="B1450" s="2" t="s">
        <v>1932</v>
      </c>
      <c r="C1450">
        <f t="shared" si="198"/>
        <v>2019</v>
      </c>
      <c r="D1450" s="2" t="s">
        <v>14</v>
      </c>
      <c r="E1450" s="3" t="s">
        <v>15</v>
      </c>
      <c r="F1450" t="str">
        <f t="shared" si="199"/>
        <v>73</v>
      </c>
      <c r="G1450" s="2" t="s">
        <v>1934</v>
      </c>
      <c r="H1450" t="str">
        <f t="shared" si="200"/>
        <v xml:space="preserve">STEEL </v>
      </c>
      <c r="I1450" t="str" cm="1">
        <f t="array" ref="I1450">IFERROR(INDEX(_xlfn.TEXTSPLIT(E1450," "),1), "")</f>
        <v>73239990</v>
      </c>
      <c r="J1450" t="s">
        <v>3048</v>
      </c>
      <c r="K1450" t="str" cm="1">
        <f t="array" ref="K1450">IF(ISERROR(SEARCH("QTY:", G1450)), IF(ISERROR(SEARCH("TOTAL ", G1450)), Raw [1]Data!N1450, TRIM(MID(G1450, SEARCH("TOTAL ", G1450)+6, SEARCH(" ", G1450&amp;" ", SEARCH("TOTAL ", G1450)+6) - SEARCH("TOTAL ", G1450) - 6))), TRIM(MID(G1450, SEARCH("QTY:", G1450)+4, SEARCH(" ", G1450, SEARCH("QTY:", G1450)+4) - SEARCH("QTY:", G1450) - 4)))</f>
        <v>336</v>
      </c>
      <c r="M1450" t="str">
        <f t="shared" si="201"/>
        <v>336</v>
      </c>
      <c r="N1450">
        <f t="shared" si="202"/>
        <v>0</v>
      </c>
      <c r="O1450" t="e" cm="1">
        <f t="array" ref="O1450">IF(ISERROR(SEARCH("USD ", G1450)), Raw [1]Data!S1450, TRIM(MID(G1450, SEARCH("USD ", G1450)+4, SEARCH(" ", G1450&amp;" ", SEARCH("USD ", G1450)+4) - SEARCH("USD ", G1450) - 4)))</f>
        <v>#NAME?</v>
      </c>
      <c r="P1450" t="e">
        <f t="shared" si="203"/>
        <v>#NAME?</v>
      </c>
      <c r="Q1450" t="e" cm="1">
        <f t="array" ref="Q1450">Raw [1]Data!P1450</f>
        <v>#NAME?</v>
      </c>
      <c r="R1450" t="e" cm="1">
        <f t="array" ref="R1450">Raw [1]Data!Q1450</f>
        <v>#NAME?</v>
      </c>
      <c r="S1450" t="e" cm="1">
        <f t="array" ref="S1450">Raw [1]Data!T1450</f>
        <v>#NAME?</v>
      </c>
      <c r="T1450" t="e">
        <f t="shared" si="204"/>
        <v>#NAME?</v>
      </c>
      <c r="U1450" t="e">
        <f t="shared" si="205"/>
        <v>#NAME?</v>
      </c>
      <c r="V1450" t="str">
        <f t="shared" si="206"/>
        <v>Other</v>
      </c>
    </row>
    <row r="1451" spans="1:22">
      <c r="A1451" s="5" t="s">
        <v>12</v>
      </c>
      <c r="B1451" s="2" t="s">
        <v>1932</v>
      </c>
      <c r="C1451">
        <f t="shared" si="198"/>
        <v>2019</v>
      </c>
      <c r="D1451" s="2" t="s">
        <v>14</v>
      </c>
      <c r="E1451" s="3" t="s">
        <v>15</v>
      </c>
      <c r="F1451" t="str">
        <f t="shared" si="199"/>
        <v>73</v>
      </c>
      <c r="G1451" s="2" t="s">
        <v>1935</v>
      </c>
      <c r="H1451" t="str">
        <f t="shared" si="200"/>
        <v xml:space="preserve">STEEL </v>
      </c>
      <c r="I1451" t="str" cm="1">
        <f t="array" ref="I1451">IFERROR(INDEX(_xlfn.TEXTSPLIT(E1451," "),1), "")</f>
        <v>73239990</v>
      </c>
      <c r="J1451" t="s">
        <v>2835</v>
      </c>
      <c r="K1451" t="str" cm="1">
        <f t="array" ref="K1451">IF(ISERROR(SEARCH("QTY:", G1451)), IF(ISERROR(SEARCH("TOTAL ", G1451)), Raw [1]Data!N1451, TRIM(MID(G1451, SEARCH("TOTAL ", G1451)+6, SEARCH(" ", G1451&amp;" ", SEARCH("TOTAL ", G1451)+6) - SEARCH("TOTAL ", G1451) - 6))), TRIM(MID(G1451, SEARCH("QTY:", G1451)+4, SEARCH(" ", G1451, SEARCH("QTY:", G1451)+4) - SEARCH("QTY:", G1451) - 4)))</f>
        <v>720</v>
      </c>
      <c r="M1451" t="str">
        <f t="shared" si="201"/>
        <v>720</v>
      </c>
      <c r="N1451">
        <f t="shared" si="202"/>
        <v>0</v>
      </c>
      <c r="O1451" t="e" cm="1">
        <f t="array" ref="O1451">IF(ISERROR(SEARCH("USD ", G1451)), Raw [1]Data!S1451, TRIM(MID(G1451, SEARCH("USD ", G1451)+4, SEARCH(" ", G1451&amp;" ", SEARCH("USD ", G1451)+4) - SEARCH("USD ", G1451) - 4)))</f>
        <v>#NAME?</v>
      </c>
      <c r="P1451" t="e">
        <f t="shared" si="203"/>
        <v>#NAME?</v>
      </c>
      <c r="Q1451" t="e" cm="1">
        <f t="array" ref="Q1451">Raw [1]Data!P1451</f>
        <v>#NAME?</v>
      </c>
      <c r="R1451" t="e" cm="1">
        <f t="array" ref="R1451">Raw [1]Data!Q1451</f>
        <v>#NAME?</v>
      </c>
      <c r="S1451" t="e" cm="1">
        <f t="array" ref="S1451">Raw [1]Data!T1451</f>
        <v>#NAME?</v>
      </c>
      <c r="T1451" t="e">
        <f t="shared" si="204"/>
        <v>#NAME?</v>
      </c>
      <c r="U1451" t="e">
        <f t="shared" si="205"/>
        <v>#NAME?</v>
      </c>
      <c r="V1451" t="str">
        <f t="shared" si="206"/>
        <v>Other</v>
      </c>
    </row>
    <row r="1452" spans="1:22">
      <c r="A1452" s="5" t="s">
        <v>12</v>
      </c>
      <c r="B1452" s="2" t="s">
        <v>1932</v>
      </c>
      <c r="C1452">
        <f t="shared" si="198"/>
        <v>2019</v>
      </c>
      <c r="D1452" s="2" t="s">
        <v>14</v>
      </c>
      <c r="E1452" s="3" t="s">
        <v>15</v>
      </c>
      <c r="F1452" t="str">
        <f t="shared" si="199"/>
        <v>73</v>
      </c>
      <c r="G1452" s="2" t="s">
        <v>1936</v>
      </c>
      <c r="H1452" t="str">
        <f t="shared" si="200"/>
        <v xml:space="preserve">STEEL </v>
      </c>
      <c r="I1452" t="str" cm="1">
        <f t="array" ref="I1452">IFERROR(INDEX(_xlfn.TEXTSPLIT(E1452," "),1), "")</f>
        <v>73239990</v>
      </c>
      <c r="J1452" t="s">
        <v>2835</v>
      </c>
      <c r="K1452" t="str" cm="1">
        <f t="array" ref="K1452">IF(ISERROR(SEARCH("QTY:", G1452)), IF(ISERROR(SEARCH("TOTAL ", G1452)), Raw [1]Data!N1452, TRIM(MID(G1452, SEARCH("TOTAL ", G1452)+6, SEARCH(" ", G1452&amp;" ", SEARCH("TOTAL ", G1452)+6) - SEARCH("TOTAL ", G1452) - 6))), TRIM(MID(G1452, SEARCH("QTY:", G1452)+4, SEARCH(" ", G1452, SEARCH("QTY:", G1452)+4) - SEARCH("QTY:", G1452) - 4)))</f>
        <v>360</v>
      </c>
      <c r="M1452" t="str">
        <f t="shared" si="201"/>
        <v>360</v>
      </c>
      <c r="N1452">
        <f t="shared" si="202"/>
        <v>0</v>
      </c>
      <c r="O1452" t="e" cm="1">
        <f t="array" ref="O1452">IF(ISERROR(SEARCH("USD ", G1452)), Raw [1]Data!S1452, TRIM(MID(G1452, SEARCH("USD ", G1452)+4, SEARCH(" ", G1452&amp;" ", SEARCH("USD ", G1452)+4) - SEARCH("USD ", G1452) - 4)))</f>
        <v>#NAME?</v>
      </c>
      <c r="P1452" t="e">
        <f t="shared" si="203"/>
        <v>#NAME?</v>
      </c>
      <c r="Q1452" t="e" cm="1">
        <f t="array" ref="Q1452">Raw [1]Data!P1452</f>
        <v>#NAME?</v>
      </c>
      <c r="R1452" t="e" cm="1">
        <f t="array" ref="R1452">Raw [1]Data!Q1452</f>
        <v>#NAME?</v>
      </c>
      <c r="S1452" t="e" cm="1">
        <f t="array" ref="S1452">Raw [1]Data!T1452</f>
        <v>#NAME?</v>
      </c>
      <c r="T1452" t="e">
        <f t="shared" si="204"/>
        <v>#NAME?</v>
      </c>
      <c r="U1452" t="e">
        <f t="shared" si="205"/>
        <v>#NAME?</v>
      </c>
      <c r="V1452" t="str">
        <f t="shared" si="206"/>
        <v>Other</v>
      </c>
    </row>
    <row r="1453" spans="1:22">
      <c r="A1453" s="5" t="s">
        <v>12</v>
      </c>
      <c r="B1453" s="2" t="s">
        <v>1932</v>
      </c>
      <c r="C1453">
        <f t="shared" si="198"/>
        <v>2019</v>
      </c>
      <c r="D1453" s="2" t="s">
        <v>14</v>
      </c>
      <c r="E1453" s="3" t="s">
        <v>15</v>
      </c>
      <c r="F1453" t="str">
        <f t="shared" si="199"/>
        <v>73</v>
      </c>
      <c r="G1453" s="2" t="s">
        <v>1937</v>
      </c>
      <c r="H1453" t="str">
        <f t="shared" si="200"/>
        <v xml:space="preserve">STEEL </v>
      </c>
      <c r="I1453" t="str" cm="1">
        <f t="array" ref="I1453">IFERROR(INDEX(_xlfn.TEXTSPLIT(E1453," "),1), "")</f>
        <v>73239990</v>
      </c>
      <c r="J1453" t="s">
        <v>2835</v>
      </c>
      <c r="K1453" t="str" cm="1">
        <f t="array" ref="K1453">IF(ISERROR(SEARCH("QTY:", G1453)), IF(ISERROR(SEARCH("TOTAL ", G1453)), Raw [1]Data!N1453, TRIM(MID(G1453, SEARCH("TOTAL ", G1453)+6, SEARCH(" ", G1453&amp;" ", SEARCH("TOTAL ", G1453)+6) - SEARCH("TOTAL ", G1453) - 6))), TRIM(MID(G1453, SEARCH("QTY:", G1453)+4, SEARCH(" ", G1453, SEARCH("QTY:", G1453)+4) - SEARCH("QTY:", G1453) - 4)))</f>
        <v>720</v>
      </c>
      <c r="M1453" t="str">
        <f t="shared" si="201"/>
        <v>720</v>
      </c>
      <c r="N1453">
        <f t="shared" si="202"/>
        <v>0</v>
      </c>
      <c r="O1453" t="e" cm="1">
        <f t="array" ref="O1453">IF(ISERROR(SEARCH("USD ", G1453)), Raw [1]Data!S1453, TRIM(MID(G1453, SEARCH("USD ", G1453)+4, SEARCH(" ", G1453&amp;" ", SEARCH("USD ", G1453)+4) - SEARCH("USD ", G1453) - 4)))</f>
        <v>#NAME?</v>
      </c>
      <c r="P1453" t="e">
        <f t="shared" si="203"/>
        <v>#NAME?</v>
      </c>
      <c r="Q1453" t="e" cm="1">
        <f t="array" ref="Q1453">Raw [1]Data!P1453</f>
        <v>#NAME?</v>
      </c>
      <c r="R1453" t="e" cm="1">
        <f t="array" ref="R1453">Raw [1]Data!Q1453</f>
        <v>#NAME?</v>
      </c>
      <c r="S1453" t="e" cm="1">
        <f t="array" ref="S1453">Raw [1]Data!T1453</f>
        <v>#NAME?</v>
      </c>
      <c r="T1453" t="e">
        <f t="shared" si="204"/>
        <v>#NAME?</v>
      </c>
      <c r="U1453" t="e">
        <f t="shared" si="205"/>
        <v>#NAME?</v>
      </c>
      <c r="V1453" t="str">
        <f t="shared" si="206"/>
        <v>Other</v>
      </c>
    </row>
    <row r="1454" spans="1:22">
      <c r="A1454" s="5" t="s">
        <v>12</v>
      </c>
      <c r="B1454" s="2" t="s">
        <v>1932</v>
      </c>
      <c r="C1454">
        <f t="shared" si="198"/>
        <v>2019</v>
      </c>
      <c r="D1454" s="2" t="s">
        <v>14</v>
      </c>
      <c r="E1454" s="3" t="s">
        <v>15</v>
      </c>
      <c r="F1454" t="str">
        <f t="shared" si="199"/>
        <v>73</v>
      </c>
      <c r="G1454" s="2" t="s">
        <v>1938</v>
      </c>
      <c r="H1454" t="str">
        <f t="shared" si="200"/>
        <v xml:space="preserve">STEEL </v>
      </c>
      <c r="I1454" t="str" cm="1">
        <f t="array" ref="I1454">IFERROR(INDEX(_xlfn.TEXTSPLIT(E1454," "),1), "")</f>
        <v>73239990</v>
      </c>
      <c r="J1454" t="s">
        <v>2835</v>
      </c>
      <c r="K1454" t="str" cm="1">
        <f t="array" ref="K1454">IF(ISERROR(SEARCH("QTY:", G1454)), IF(ISERROR(SEARCH("TOTAL ", G1454)), Raw [1]Data!N1454, TRIM(MID(G1454, SEARCH("TOTAL ", G1454)+6, SEARCH(" ", G1454&amp;" ", SEARCH("TOTAL ", G1454)+6) - SEARCH("TOTAL ", G1454) - 6))), TRIM(MID(G1454, SEARCH("QTY:", G1454)+4, SEARCH(" ", G1454, SEARCH("QTY:", G1454)+4) - SEARCH("QTY:", G1454) - 4)))</f>
        <v>360</v>
      </c>
      <c r="M1454" t="str">
        <f t="shared" si="201"/>
        <v>360</v>
      </c>
      <c r="N1454">
        <f t="shared" si="202"/>
        <v>0</v>
      </c>
      <c r="O1454" t="e" cm="1">
        <f t="array" ref="O1454">IF(ISERROR(SEARCH("USD ", G1454)), Raw [1]Data!S1454, TRIM(MID(G1454, SEARCH("USD ", G1454)+4, SEARCH(" ", G1454&amp;" ", SEARCH("USD ", G1454)+4) - SEARCH("USD ", G1454) - 4)))</f>
        <v>#NAME?</v>
      </c>
      <c r="P1454" t="e">
        <f t="shared" si="203"/>
        <v>#NAME?</v>
      </c>
      <c r="Q1454" t="e" cm="1">
        <f t="array" ref="Q1454">Raw [1]Data!P1454</f>
        <v>#NAME?</v>
      </c>
      <c r="R1454" t="e" cm="1">
        <f t="array" ref="R1454">Raw [1]Data!Q1454</f>
        <v>#NAME?</v>
      </c>
      <c r="S1454" t="e" cm="1">
        <f t="array" ref="S1454">Raw [1]Data!T1454</f>
        <v>#NAME?</v>
      </c>
      <c r="T1454" t="e">
        <f t="shared" si="204"/>
        <v>#NAME?</v>
      </c>
      <c r="U1454" t="e">
        <f t="shared" si="205"/>
        <v>#NAME?</v>
      </c>
      <c r="V1454" t="str">
        <f t="shared" si="206"/>
        <v>Other</v>
      </c>
    </row>
    <row r="1455" spans="1:22">
      <c r="A1455" s="5" t="s">
        <v>12</v>
      </c>
      <c r="B1455" s="2" t="s">
        <v>1932</v>
      </c>
      <c r="C1455">
        <f t="shared" si="198"/>
        <v>2019</v>
      </c>
      <c r="D1455" s="2" t="s">
        <v>14</v>
      </c>
      <c r="E1455" s="3" t="s">
        <v>15</v>
      </c>
      <c r="F1455" t="str">
        <f t="shared" si="199"/>
        <v>73</v>
      </c>
      <c r="G1455" s="2" t="s">
        <v>1939</v>
      </c>
      <c r="H1455" t="str">
        <f t="shared" si="200"/>
        <v xml:space="preserve">STEEL </v>
      </c>
      <c r="I1455" t="str" cm="1">
        <f t="array" ref="I1455">IFERROR(INDEX(_xlfn.TEXTSPLIT(E1455," "),1), "")</f>
        <v>73239990</v>
      </c>
      <c r="J1455" t="s">
        <v>2835</v>
      </c>
      <c r="K1455" t="str" cm="1">
        <f t="array" ref="K1455">IF(ISERROR(SEARCH("QTY:", G1455)), IF(ISERROR(SEARCH("TOTAL ", G1455)), Raw [1]Data!N1455, TRIM(MID(G1455, SEARCH("TOTAL ", G1455)+6, SEARCH(" ", G1455&amp;" ", SEARCH("TOTAL ", G1455)+6) - SEARCH("TOTAL ", G1455) - 6))), TRIM(MID(G1455, SEARCH("QTY:", G1455)+4, SEARCH(" ", G1455, SEARCH("QTY:", G1455)+4) - SEARCH("QTY:", G1455) - 4)))</f>
        <v>336</v>
      </c>
      <c r="M1455" t="str">
        <f t="shared" si="201"/>
        <v>336</v>
      </c>
      <c r="N1455">
        <f t="shared" si="202"/>
        <v>0</v>
      </c>
      <c r="O1455" t="e" cm="1">
        <f t="array" ref="O1455">IF(ISERROR(SEARCH("USD ", G1455)), Raw [1]Data!S1455, TRIM(MID(G1455, SEARCH("USD ", G1455)+4, SEARCH(" ", G1455&amp;" ", SEARCH("USD ", G1455)+4) - SEARCH("USD ", G1455) - 4)))</f>
        <v>#NAME?</v>
      </c>
      <c r="P1455" t="e">
        <f t="shared" si="203"/>
        <v>#NAME?</v>
      </c>
      <c r="Q1455" t="e" cm="1">
        <f t="array" ref="Q1455">Raw [1]Data!P1455</f>
        <v>#NAME?</v>
      </c>
      <c r="R1455" t="e" cm="1">
        <f t="array" ref="R1455">Raw [1]Data!Q1455</f>
        <v>#NAME?</v>
      </c>
      <c r="S1455" t="e" cm="1">
        <f t="array" ref="S1455">Raw [1]Data!T1455</f>
        <v>#NAME?</v>
      </c>
      <c r="T1455" t="e">
        <f t="shared" si="204"/>
        <v>#NAME?</v>
      </c>
      <c r="U1455" t="e">
        <f t="shared" si="205"/>
        <v>#NAME?</v>
      </c>
      <c r="V1455" t="str">
        <f t="shared" si="206"/>
        <v>Other</v>
      </c>
    </row>
    <row r="1456" spans="1:22">
      <c r="A1456" s="5" t="s">
        <v>12</v>
      </c>
      <c r="B1456" s="2" t="s">
        <v>1940</v>
      </c>
      <c r="C1456">
        <f t="shared" si="198"/>
        <v>2019</v>
      </c>
      <c r="D1456" s="2" t="s">
        <v>14</v>
      </c>
      <c r="E1456" s="3" t="s">
        <v>15</v>
      </c>
      <c r="F1456" t="str">
        <f t="shared" si="199"/>
        <v>73</v>
      </c>
      <c r="G1456" s="2" t="s">
        <v>1941</v>
      </c>
      <c r="H1456" t="str">
        <f t="shared" si="200"/>
        <v xml:space="preserve">STEEL </v>
      </c>
      <c r="I1456" t="str" cm="1">
        <f t="array" ref="I1456">IFERROR(INDEX(_xlfn.TEXTSPLIT(E1456," "),1), "")</f>
        <v>73239990</v>
      </c>
      <c r="J1456" t="s">
        <v>2835</v>
      </c>
      <c r="K1456" t="str" cm="1">
        <f t="array" ref="K1456">IF(ISERROR(SEARCH("QTY:", G1456)), IF(ISERROR(SEARCH("TOTAL ", G1456)), Raw [1]Data!N1456, TRIM(MID(G1456, SEARCH("TOTAL ", G1456)+6, SEARCH(" ", G1456&amp;" ", SEARCH("TOTAL ", G1456)+6) - SEARCH("TOTAL ", G1456) - 6))), TRIM(MID(G1456, SEARCH("QTY:", G1456)+4, SEARCH(" ", G1456, SEARCH("QTY:", G1456)+4) - SEARCH("QTY:", G1456) - 4)))</f>
        <v>86400</v>
      </c>
      <c r="M1456" t="str">
        <f t="shared" si="201"/>
        <v>86400</v>
      </c>
      <c r="N1456">
        <f t="shared" si="202"/>
        <v>0</v>
      </c>
      <c r="O1456" t="e" cm="1">
        <f t="array" ref="O1456">IF(ISERROR(SEARCH("USD ", G1456)), Raw [1]Data!S1456, TRIM(MID(G1456, SEARCH("USD ", G1456)+4, SEARCH(" ", G1456&amp;" ", SEARCH("USD ", G1456)+4) - SEARCH("USD ", G1456) - 4)))</f>
        <v>#NAME?</v>
      </c>
      <c r="P1456" t="e">
        <f t="shared" si="203"/>
        <v>#NAME?</v>
      </c>
      <c r="Q1456" t="e" cm="1">
        <f t="array" ref="Q1456">Raw [1]Data!P1456</f>
        <v>#NAME?</v>
      </c>
      <c r="R1456" t="e" cm="1">
        <f t="array" ref="R1456">Raw [1]Data!Q1456</f>
        <v>#NAME?</v>
      </c>
      <c r="S1456" t="e" cm="1">
        <f t="array" ref="S1456">Raw [1]Data!T1456</f>
        <v>#NAME?</v>
      </c>
      <c r="T1456" t="e">
        <f t="shared" si="204"/>
        <v>#NAME?</v>
      </c>
      <c r="U1456" t="e">
        <f t="shared" si="205"/>
        <v>#NAME?</v>
      </c>
      <c r="V1456" t="str">
        <f t="shared" si="206"/>
        <v>Other</v>
      </c>
    </row>
    <row r="1457" spans="1:22">
      <c r="A1457" s="5" t="s">
        <v>12</v>
      </c>
      <c r="B1457" s="2" t="s">
        <v>1940</v>
      </c>
      <c r="C1457">
        <f t="shared" si="198"/>
        <v>2019</v>
      </c>
      <c r="D1457" s="2" t="s">
        <v>14</v>
      </c>
      <c r="E1457" s="3" t="s">
        <v>15</v>
      </c>
      <c r="F1457" t="str">
        <f t="shared" si="199"/>
        <v>73</v>
      </c>
      <c r="G1457" s="2" t="s">
        <v>1942</v>
      </c>
      <c r="H1457" t="str">
        <f t="shared" si="200"/>
        <v xml:space="preserve">STEEL </v>
      </c>
      <c r="I1457" t="str" cm="1">
        <f t="array" ref="I1457">IFERROR(INDEX(_xlfn.TEXTSPLIT(E1457," "),1), "")</f>
        <v>73239990</v>
      </c>
      <c r="J1457" t="s">
        <v>3048</v>
      </c>
      <c r="K1457" t="str" cm="1">
        <f t="array" ref="K1457">IF(ISERROR(SEARCH("QTY:", G1457)), IF(ISERROR(SEARCH("TOTAL ", G1457)), Raw [1]Data!N1457, TRIM(MID(G1457, SEARCH("TOTAL ", G1457)+6, SEARCH(" ", G1457&amp;" ", SEARCH("TOTAL ", G1457)+6) - SEARCH("TOTAL ", G1457) - 6))), TRIM(MID(G1457, SEARCH("QTY:", G1457)+4, SEARCH(" ", G1457, SEARCH("QTY:", G1457)+4) - SEARCH("QTY:", G1457) - 4)))</f>
        <v>72000</v>
      </c>
      <c r="M1457" t="str">
        <f t="shared" si="201"/>
        <v>72000</v>
      </c>
      <c r="N1457">
        <f t="shared" si="202"/>
        <v>0</v>
      </c>
      <c r="O1457" t="e" cm="1">
        <f t="array" ref="O1457">IF(ISERROR(SEARCH("USD ", G1457)), Raw [1]Data!S1457, TRIM(MID(G1457, SEARCH("USD ", G1457)+4, SEARCH(" ", G1457&amp;" ", SEARCH("USD ", G1457)+4) - SEARCH("USD ", G1457) - 4)))</f>
        <v>#NAME?</v>
      </c>
      <c r="P1457" t="e">
        <f t="shared" si="203"/>
        <v>#NAME?</v>
      </c>
      <c r="Q1457" t="e" cm="1">
        <f t="array" ref="Q1457">Raw [1]Data!P1457</f>
        <v>#NAME?</v>
      </c>
      <c r="R1457" t="e" cm="1">
        <f t="array" ref="R1457">Raw [1]Data!Q1457</f>
        <v>#NAME?</v>
      </c>
      <c r="S1457" t="e" cm="1">
        <f t="array" ref="S1457">Raw [1]Data!T1457</f>
        <v>#NAME?</v>
      </c>
      <c r="T1457" t="e">
        <f t="shared" si="204"/>
        <v>#NAME?</v>
      </c>
      <c r="U1457" t="e">
        <f t="shared" si="205"/>
        <v>#NAME?</v>
      </c>
      <c r="V1457" t="str">
        <f t="shared" si="206"/>
        <v>Other</v>
      </c>
    </row>
    <row r="1458" spans="1:22">
      <c r="A1458" s="5" t="s">
        <v>12</v>
      </c>
      <c r="B1458" s="2" t="s">
        <v>1940</v>
      </c>
      <c r="C1458">
        <f t="shared" si="198"/>
        <v>2019</v>
      </c>
      <c r="D1458" s="2" t="s">
        <v>14</v>
      </c>
      <c r="E1458" s="3" t="s">
        <v>15</v>
      </c>
      <c r="F1458" t="str">
        <f t="shared" si="199"/>
        <v>73</v>
      </c>
      <c r="G1458" s="2" t="s">
        <v>1943</v>
      </c>
      <c r="H1458" t="str">
        <f t="shared" si="200"/>
        <v xml:space="preserve">STEEL </v>
      </c>
      <c r="I1458" t="str" cm="1">
        <f t="array" ref="I1458">IFERROR(INDEX(_xlfn.TEXTSPLIT(E1458," "),1), "")</f>
        <v>73239990</v>
      </c>
      <c r="J1458" t="s">
        <v>2835</v>
      </c>
      <c r="K1458" t="str" cm="1">
        <f t="array" ref="K1458">IF(ISERROR(SEARCH("QTY:", G1458)), IF(ISERROR(SEARCH("TOTAL ", G1458)), Raw [1]Data!N1458, TRIM(MID(G1458, SEARCH("TOTAL ", G1458)+6, SEARCH(" ", G1458&amp;" ", SEARCH("TOTAL ", G1458)+6) - SEARCH("TOTAL ", G1458) - 6))), TRIM(MID(G1458, SEARCH("QTY:", G1458)+4, SEARCH(" ", G1458, SEARCH("QTY:", G1458)+4) - SEARCH("QTY:", G1458) - 4)))</f>
        <v>127392</v>
      </c>
      <c r="M1458" t="str">
        <f t="shared" si="201"/>
        <v>127392</v>
      </c>
      <c r="N1458">
        <f t="shared" si="202"/>
        <v>0</v>
      </c>
      <c r="O1458" t="e" cm="1">
        <f t="array" ref="O1458">IF(ISERROR(SEARCH("USD ", G1458)), Raw [1]Data!S1458, TRIM(MID(G1458, SEARCH("USD ", G1458)+4, SEARCH(" ", G1458&amp;" ", SEARCH("USD ", G1458)+4) - SEARCH("USD ", G1458) - 4)))</f>
        <v>#NAME?</v>
      </c>
      <c r="P1458" t="e">
        <f t="shared" si="203"/>
        <v>#NAME?</v>
      </c>
      <c r="Q1458" t="e" cm="1">
        <f t="array" ref="Q1458">Raw [1]Data!P1458</f>
        <v>#NAME?</v>
      </c>
      <c r="R1458" t="e" cm="1">
        <f t="array" ref="R1458">Raw [1]Data!Q1458</f>
        <v>#NAME?</v>
      </c>
      <c r="S1458" t="e" cm="1">
        <f t="array" ref="S1458">Raw [1]Data!T1458</f>
        <v>#NAME?</v>
      </c>
      <c r="T1458" t="e">
        <f t="shared" si="204"/>
        <v>#NAME?</v>
      </c>
      <c r="U1458" t="e">
        <f t="shared" si="205"/>
        <v>#NAME?</v>
      </c>
      <c r="V1458" t="str">
        <f t="shared" si="206"/>
        <v>Other</v>
      </c>
    </row>
    <row r="1459" spans="1:22">
      <c r="A1459" s="5" t="s">
        <v>12</v>
      </c>
      <c r="B1459" s="2" t="s">
        <v>1944</v>
      </c>
      <c r="C1459">
        <f t="shared" si="198"/>
        <v>2019</v>
      </c>
      <c r="D1459" s="2" t="s">
        <v>14</v>
      </c>
      <c r="E1459" s="3" t="s">
        <v>15</v>
      </c>
      <c r="F1459" t="str">
        <f t="shared" si="199"/>
        <v>73</v>
      </c>
      <c r="G1459" s="2" t="s">
        <v>1945</v>
      </c>
      <c r="H1459" t="str">
        <f t="shared" si="200"/>
        <v xml:space="preserve">STEEL </v>
      </c>
      <c r="I1459" t="str" cm="1">
        <f t="array" ref="I1459">IFERROR(INDEX(_xlfn.TEXTSPLIT(E1459," "),1), "")</f>
        <v>73239990</v>
      </c>
      <c r="J1459" t="s">
        <v>3041</v>
      </c>
      <c r="K1459" t="str" cm="1">
        <f t="array" ref="K1459">IF(ISERROR(SEARCH("QTY:", G1459)), IF(ISERROR(SEARCH("TOTAL ", G1459)), Raw [1]Data!N1459, TRIM(MID(G1459, SEARCH("TOTAL ", G1459)+6, SEARCH(" ", G1459&amp;" ", SEARCH("TOTAL ", G1459)+6) - SEARCH("TOTAL ", G1459) - 6))), TRIM(MID(G1459, SEARCH("QTY:", G1459)+4, SEARCH(" ", G1459, SEARCH("QTY:", G1459)+4) - SEARCH("QTY:", G1459) - 4)))</f>
        <v>102000</v>
      </c>
      <c r="M1459" t="str">
        <f t="shared" si="201"/>
        <v>102000</v>
      </c>
      <c r="N1459">
        <f t="shared" si="202"/>
        <v>0</v>
      </c>
      <c r="O1459" t="e" cm="1">
        <f t="array" ref="O1459">IF(ISERROR(SEARCH("USD ", G1459)), Raw [1]Data!S1459, TRIM(MID(G1459, SEARCH("USD ", G1459)+4, SEARCH(" ", G1459&amp;" ", SEARCH("USD ", G1459)+4) - SEARCH("USD ", G1459) - 4)))</f>
        <v>#NAME?</v>
      </c>
      <c r="P1459" t="e">
        <f t="shared" si="203"/>
        <v>#NAME?</v>
      </c>
      <c r="Q1459" t="e" cm="1">
        <f t="array" ref="Q1459">Raw [1]Data!P1459</f>
        <v>#NAME?</v>
      </c>
      <c r="R1459" t="e" cm="1">
        <f t="array" ref="R1459">Raw [1]Data!Q1459</f>
        <v>#NAME?</v>
      </c>
      <c r="S1459" t="e" cm="1">
        <f t="array" ref="S1459">Raw [1]Data!T1459</f>
        <v>#NAME?</v>
      </c>
      <c r="T1459" t="e">
        <f t="shared" si="204"/>
        <v>#NAME?</v>
      </c>
      <c r="U1459" t="e">
        <f t="shared" si="205"/>
        <v>#NAME?</v>
      </c>
      <c r="V1459" t="str">
        <f t="shared" si="206"/>
        <v>Other</v>
      </c>
    </row>
    <row r="1460" spans="1:22">
      <c r="A1460" s="5" t="s">
        <v>12</v>
      </c>
      <c r="B1460" s="2" t="s">
        <v>1944</v>
      </c>
      <c r="C1460">
        <f t="shared" si="198"/>
        <v>2019</v>
      </c>
      <c r="D1460" s="2" t="s">
        <v>14</v>
      </c>
      <c r="E1460" s="3" t="s">
        <v>15</v>
      </c>
      <c r="F1460" t="str">
        <f t="shared" si="199"/>
        <v>73</v>
      </c>
      <c r="G1460" s="2" t="s">
        <v>1946</v>
      </c>
      <c r="H1460" t="str">
        <f t="shared" si="200"/>
        <v xml:space="preserve">STEEL </v>
      </c>
      <c r="I1460" t="str" cm="1">
        <f t="array" ref="I1460">IFERROR(INDEX(_xlfn.TEXTSPLIT(E1460," "),1), "")</f>
        <v>73239990</v>
      </c>
      <c r="J1460" t="s">
        <v>2835</v>
      </c>
      <c r="K1460" t="str" cm="1">
        <f t="array" ref="K1460">IF(ISERROR(SEARCH("QTY:", G1460)), IF(ISERROR(SEARCH("TOTAL ", G1460)), Raw [1]Data!N1460, TRIM(MID(G1460, SEARCH("TOTAL ", G1460)+6, SEARCH(" ", G1460&amp;" ", SEARCH("TOTAL ", G1460)+6) - SEARCH("TOTAL ", G1460) - 6))), TRIM(MID(G1460, SEARCH("QTY:", G1460)+4, SEARCH(" ", G1460, SEARCH("QTY:", G1460)+4) - SEARCH("QTY:", G1460) - 4)))</f>
        <v/>
      </c>
      <c r="M1460" t="str">
        <f t="shared" si="201"/>
        <v/>
      </c>
      <c r="N1460">
        <f t="shared" si="202"/>
        <v>0</v>
      </c>
      <c r="O1460" t="e" cm="1">
        <f t="array" ref="O1460">IF(ISERROR(SEARCH("USD ", G1460)), Raw [1]Data!S1460, TRIM(MID(G1460, SEARCH("USD ", G1460)+4, SEARCH(" ", G1460&amp;" ", SEARCH("USD ", G1460)+4) - SEARCH("USD ", G1460) - 4)))</f>
        <v>#NAME?</v>
      </c>
      <c r="P1460" t="e">
        <f t="shared" si="203"/>
        <v>#NAME?</v>
      </c>
      <c r="Q1460" t="e" cm="1">
        <f t="array" ref="Q1460">Raw [1]Data!P1460</f>
        <v>#NAME?</v>
      </c>
      <c r="R1460" t="e" cm="1">
        <f t="array" ref="R1460">Raw [1]Data!Q1460</f>
        <v>#NAME?</v>
      </c>
      <c r="S1460" t="e" cm="1">
        <f t="array" ref="S1460">Raw [1]Data!T1460</f>
        <v>#NAME?</v>
      </c>
      <c r="T1460" t="e">
        <f t="shared" si="204"/>
        <v>#NAME?</v>
      </c>
      <c r="U1460" t="e">
        <f t="shared" si="205"/>
        <v>#NAME?</v>
      </c>
      <c r="V1460" t="str">
        <f t="shared" si="206"/>
        <v>Other</v>
      </c>
    </row>
    <row r="1461" spans="1:22">
      <c r="A1461" s="5" t="s">
        <v>12</v>
      </c>
      <c r="B1461" s="2" t="s">
        <v>1944</v>
      </c>
      <c r="C1461">
        <f t="shared" si="198"/>
        <v>2019</v>
      </c>
      <c r="D1461" s="2" t="s">
        <v>14</v>
      </c>
      <c r="E1461" s="3" t="s">
        <v>15</v>
      </c>
      <c r="F1461" t="str">
        <f t="shared" si="199"/>
        <v>73</v>
      </c>
      <c r="G1461" s="2" t="s">
        <v>1947</v>
      </c>
      <c r="H1461" t="str">
        <f t="shared" si="200"/>
        <v xml:space="preserve">STEEL </v>
      </c>
      <c r="I1461" t="str" cm="1">
        <f t="array" ref="I1461">IFERROR(INDEX(_xlfn.TEXTSPLIT(E1461," "),1), "")</f>
        <v>73239990</v>
      </c>
      <c r="J1461" t="s">
        <v>3041</v>
      </c>
      <c r="K1461" t="str" cm="1">
        <f t="array" ref="K1461">IF(ISERROR(SEARCH("QTY:", G1461)), IF(ISERROR(SEARCH("TOTAL ", G1461)), Raw [1]Data!N1461, TRIM(MID(G1461, SEARCH("TOTAL ", G1461)+6, SEARCH(" ", G1461&amp;" ", SEARCH("TOTAL ", G1461)+6) - SEARCH("TOTAL ", G1461) - 6))), TRIM(MID(G1461, SEARCH("QTY:", G1461)+4, SEARCH(" ", G1461, SEARCH("QTY:", G1461)+4) - SEARCH("QTY:", G1461) - 4)))</f>
        <v>24000</v>
      </c>
      <c r="M1461" t="str">
        <f t="shared" si="201"/>
        <v>24000</v>
      </c>
      <c r="N1461">
        <f t="shared" si="202"/>
        <v>0</v>
      </c>
      <c r="O1461" t="e" cm="1">
        <f t="array" ref="O1461">IF(ISERROR(SEARCH("USD ", G1461)), Raw [1]Data!S1461, TRIM(MID(G1461, SEARCH("USD ", G1461)+4, SEARCH(" ", G1461&amp;" ", SEARCH("USD ", G1461)+4) - SEARCH("USD ", G1461) - 4)))</f>
        <v>#NAME?</v>
      </c>
      <c r="P1461" t="e">
        <f t="shared" si="203"/>
        <v>#NAME?</v>
      </c>
      <c r="Q1461" t="e" cm="1">
        <f t="array" ref="Q1461">Raw [1]Data!P1461</f>
        <v>#NAME?</v>
      </c>
      <c r="R1461" t="e" cm="1">
        <f t="array" ref="R1461">Raw [1]Data!Q1461</f>
        <v>#NAME?</v>
      </c>
      <c r="S1461" t="e" cm="1">
        <f t="array" ref="S1461">Raw [1]Data!T1461</f>
        <v>#NAME?</v>
      </c>
      <c r="T1461" t="e">
        <f t="shared" si="204"/>
        <v>#NAME?</v>
      </c>
      <c r="U1461" t="e">
        <f t="shared" si="205"/>
        <v>#NAME?</v>
      </c>
      <c r="V1461" t="str">
        <f t="shared" si="206"/>
        <v>Other</v>
      </c>
    </row>
    <row r="1462" spans="1:22">
      <c r="A1462" s="5" t="s">
        <v>12</v>
      </c>
      <c r="B1462" s="2" t="s">
        <v>1944</v>
      </c>
      <c r="C1462">
        <f t="shared" si="198"/>
        <v>2019</v>
      </c>
      <c r="D1462" s="2" t="s">
        <v>14</v>
      </c>
      <c r="E1462" s="3" t="s">
        <v>15</v>
      </c>
      <c r="F1462" t="str">
        <f t="shared" si="199"/>
        <v>73</v>
      </c>
      <c r="G1462" s="2" t="s">
        <v>1948</v>
      </c>
      <c r="H1462" t="str">
        <f t="shared" si="200"/>
        <v xml:space="preserve">STEEL </v>
      </c>
      <c r="I1462" t="str" cm="1">
        <f t="array" ref="I1462">IFERROR(INDEX(_xlfn.TEXTSPLIT(E1462," "),1), "")</f>
        <v>73239990</v>
      </c>
      <c r="J1462" t="s">
        <v>3050</v>
      </c>
      <c r="K1462" t="str" cm="1">
        <f t="array" ref="K1462">IF(ISERROR(SEARCH("QTY:", G1462)), IF(ISERROR(SEARCH("TOTAL ", G1462)), Raw [1]Data!N1462, TRIM(MID(G1462, SEARCH("TOTAL ", G1462)+6, SEARCH(" ", G1462&amp;" ", SEARCH("TOTAL ", G1462)+6) - SEARCH("TOTAL ", G1462) - 6))), TRIM(MID(G1462, SEARCH("QTY:", G1462)+4, SEARCH(" ", G1462, SEARCH("QTY:", G1462)+4) - SEARCH("QTY:", G1462) - 4)))</f>
        <v>144</v>
      </c>
      <c r="M1462" t="str">
        <f t="shared" si="201"/>
        <v>144</v>
      </c>
      <c r="N1462">
        <f t="shared" si="202"/>
        <v>0</v>
      </c>
      <c r="O1462" t="e" cm="1">
        <f t="array" ref="O1462">IF(ISERROR(SEARCH("USD ", G1462)), Raw [1]Data!S1462, TRIM(MID(G1462, SEARCH("USD ", G1462)+4, SEARCH(" ", G1462&amp;" ", SEARCH("USD ", G1462)+4) - SEARCH("USD ", G1462) - 4)))</f>
        <v>#NAME?</v>
      </c>
      <c r="P1462" t="e">
        <f t="shared" si="203"/>
        <v>#NAME?</v>
      </c>
      <c r="Q1462" t="e" cm="1">
        <f t="array" ref="Q1462">Raw [1]Data!P1462</f>
        <v>#NAME?</v>
      </c>
      <c r="R1462" t="e" cm="1">
        <f t="array" ref="R1462">Raw [1]Data!Q1462</f>
        <v>#NAME?</v>
      </c>
      <c r="S1462" t="e" cm="1">
        <f t="array" ref="S1462">Raw [1]Data!T1462</f>
        <v>#NAME?</v>
      </c>
      <c r="T1462" t="e">
        <f t="shared" si="204"/>
        <v>#NAME?</v>
      </c>
      <c r="U1462" t="e">
        <f t="shared" si="205"/>
        <v>#NAME?</v>
      </c>
      <c r="V1462" t="str">
        <f t="shared" si="206"/>
        <v>Other</v>
      </c>
    </row>
    <row r="1463" spans="1:22">
      <c r="A1463" s="5" t="s">
        <v>12</v>
      </c>
      <c r="B1463" s="2" t="s">
        <v>1949</v>
      </c>
      <c r="C1463">
        <f t="shared" si="198"/>
        <v>2019</v>
      </c>
      <c r="D1463" s="2" t="s">
        <v>14</v>
      </c>
      <c r="E1463" s="3" t="s">
        <v>15</v>
      </c>
      <c r="F1463" t="str">
        <f t="shared" si="199"/>
        <v>73</v>
      </c>
      <c r="G1463" s="2" t="s">
        <v>1887</v>
      </c>
      <c r="H1463" t="str">
        <f t="shared" si="200"/>
        <v xml:space="preserve">STEEL </v>
      </c>
      <c r="I1463" t="str" cm="1">
        <f t="array" ref="I1463">IFERROR(INDEX(_xlfn.TEXTSPLIT(E1463," "),1), "")</f>
        <v>73239990</v>
      </c>
      <c r="J1463" t="s">
        <v>3041</v>
      </c>
      <c r="K1463" t="str" cm="1">
        <f t="array" ref="K1463">IF(ISERROR(SEARCH("QTY:", G1463)), IF(ISERROR(SEARCH("TOTAL ", G1463)), Raw [1]Data!N1463, TRIM(MID(G1463, SEARCH("TOTAL ", G1463)+6, SEARCH(" ", G1463&amp;" ", SEARCH("TOTAL ", G1463)+6) - SEARCH("TOTAL ", G1463) - 6))), TRIM(MID(G1463, SEARCH("QTY:", G1463)+4, SEARCH(" ", G1463, SEARCH("QTY:", G1463)+4) - SEARCH("QTY:", G1463) - 4)))</f>
        <v>60000</v>
      </c>
      <c r="M1463" t="str">
        <f t="shared" si="201"/>
        <v>60000</v>
      </c>
      <c r="N1463">
        <f t="shared" si="202"/>
        <v>0</v>
      </c>
      <c r="O1463" t="e" cm="1">
        <f t="array" ref="O1463">IF(ISERROR(SEARCH("USD ", G1463)), Raw [1]Data!S1463, TRIM(MID(G1463, SEARCH("USD ", G1463)+4, SEARCH(" ", G1463&amp;" ", SEARCH("USD ", G1463)+4) - SEARCH("USD ", G1463) - 4)))</f>
        <v>#NAME?</v>
      </c>
      <c r="P1463" t="e">
        <f t="shared" si="203"/>
        <v>#NAME?</v>
      </c>
      <c r="Q1463" t="e" cm="1">
        <f t="array" ref="Q1463">Raw [1]Data!P1463</f>
        <v>#NAME?</v>
      </c>
      <c r="R1463" t="e" cm="1">
        <f t="array" ref="R1463">Raw [1]Data!Q1463</f>
        <v>#NAME?</v>
      </c>
      <c r="S1463" t="e" cm="1">
        <f t="array" ref="S1463">Raw [1]Data!T1463</f>
        <v>#NAME?</v>
      </c>
      <c r="T1463" t="e">
        <f t="shared" si="204"/>
        <v>#NAME?</v>
      </c>
      <c r="U1463" t="e">
        <f t="shared" si="205"/>
        <v>#NAME?</v>
      </c>
      <c r="V1463" t="str">
        <f t="shared" si="206"/>
        <v>Other</v>
      </c>
    </row>
    <row r="1464" spans="1:22">
      <c r="A1464" s="5" t="s">
        <v>12</v>
      </c>
      <c r="B1464" s="2" t="s">
        <v>1949</v>
      </c>
      <c r="C1464">
        <f t="shared" si="198"/>
        <v>2019</v>
      </c>
      <c r="D1464" s="2" t="s">
        <v>14</v>
      </c>
      <c r="E1464" s="3" t="s">
        <v>15</v>
      </c>
      <c r="F1464" t="str">
        <f t="shared" si="199"/>
        <v>73</v>
      </c>
      <c r="G1464" s="2" t="s">
        <v>1950</v>
      </c>
      <c r="H1464" t="str">
        <f t="shared" si="200"/>
        <v xml:space="preserve">STEEL </v>
      </c>
      <c r="I1464" t="str" cm="1">
        <f t="array" ref="I1464">IFERROR(INDEX(_xlfn.TEXTSPLIT(E1464," "),1), "")</f>
        <v>73239990</v>
      </c>
      <c r="J1464" t="s">
        <v>3050</v>
      </c>
      <c r="K1464" t="str" cm="1">
        <f t="array" ref="K1464">IF(ISERROR(SEARCH("QTY:", G1464)), IF(ISERROR(SEARCH("TOTAL ", G1464)), Raw [1]Data!N1464, TRIM(MID(G1464, SEARCH("TOTAL ", G1464)+6, SEARCH(" ", G1464&amp;" ", SEARCH("TOTAL ", G1464)+6) - SEARCH("TOTAL ", G1464) - 6))), TRIM(MID(G1464, SEARCH("QTY:", G1464)+4, SEARCH(" ", G1464, SEARCH("QTY:", G1464)+4) - SEARCH("QTY:", G1464) - 4)))</f>
        <v>5856</v>
      </c>
      <c r="M1464" t="str">
        <f t="shared" si="201"/>
        <v>5856</v>
      </c>
      <c r="N1464">
        <f t="shared" si="202"/>
        <v>0</v>
      </c>
      <c r="O1464" t="e" cm="1">
        <f t="array" ref="O1464">IF(ISERROR(SEARCH("USD ", G1464)), Raw [1]Data!S1464, TRIM(MID(G1464, SEARCH("USD ", G1464)+4, SEARCH(" ", G1464&amp;" ", SEARCH("USD ", G1464)+4) - SEARCH("USD ", G1464) - 4)))</f>
        <v>#NAME?</v>
      </c>
      <c r="P1464" t="e">
        <f t="shared" si="203"/>
        <v>#NAME?</v>
      </c>
      <c r="Q1464" t="e" cm="1">
        <f t="array" ref="Q1464">Raw [1]Data!P1464</f>
        <v>#NAME?</v>
      </c>
      <c r="R1464" t="e" cm="1">
        <f t="array" ref="R1464">Raw [1]Data!Q1464</f>
        <v>#NAME?</v>
      </c>
      <c r="S1464" t="e" cm="1">
        <f t="array" ref="S1464">Raw [1]Data!T1464</f>
        <v>#NAME?</v>
      </c>
      <c r="T1464" t="e">
        <f t="shared" si="204"/>
        <v>#NAME?</v>
      </c>
      <c r="U1464" t="e">
        <f t="shared" si="205"/>
        <v>#NAME?</v>
      </c>
      <c r="V1464" t="str">
        <f t="shared" si="206"/>
        <v>Other</v>
      </c>
    </row>
    <row r="1465" spans="1:22">
      <c r="A1465" s="5" t="s">
        <v>12</v>
      </c>
      <c r="B1465" s="2" t="s">
        <v>1949</v>
      </c>
      <c r="C1465">
        <f t="shared" si="198"/>
        <v>2019</v>
      </c>
      <c r="D1465" s="2" t="s">
        <v>14</v>
      </c>
      <c r="E1465" s="3" t="s">
        <v>15</v>
      </c>
      <c r="F1465" t="str">
        <f t="shared" si="199"/>
        <v>73</v>
      </c>
      <c r="G1465" s="2" t="s">
        <v>1951</v>
      </c>
      <c r="H1465" t="str">
        <f t="shared" si="200"/>
        <v xml:space="preserve">STEEL </v>
      </c>
      <c r="I1465" t="str" cm="1">
        <f t="array" ref="I1465">IFERROR(INDEX(_xlfn.TEXTSPLIT(E1465," "),1), "")</f>
        <v>73239990</v>
      </c>
      <c r="J1465" t="s">
        <v>3041</v>
      </c>
      <c r="K1465" t="str" cm="1">
        <f t="array" ref="K1465">IF(ISERROR(SEARCH("QTY:", G1465)), IF(ISERROR(SEARCH("TOTAL ", G1465)), Raw [1]Data!N1465, TRIM(MID(G1465, SEARCH("TOTAL ", G1465)+6, SEARCH(" ", G1465&amp;" ", SEARCH("TOTAL ", G1465)+6) - SEARCH("TOTAL ", G1465) - 6))), TRIM(MID(G1465, SEARCH("QTY:", G1465)+4, SEARCH(" ", G1465, SEARCH("QTY:", G1465)+4) - SEARCH("QTY:", G1465) - 4)))</f>
        <v>86040</v>
      </c>
      <c r="M1465" t="str">
        <f t="shared" si="201"/>
        <v>86040</v>
      </c>
      <c r="N1465">
        <f t="shared" si="202"/>
        <v>0</v>
      </c>
      <c r="O1465" t="e" cm="1">
        <f t="array" ref="O1465">IF(ISERROR(SEARCH("USD ", G1465)), Raw [1]Data!S1465, TRIM(MID(G1465, SEARCH("USD ", G1465)+4, SEARCH(" ", G1465&amp;" ", SEARCH("USD ", G1465)+4) - SEARCH("USD ", G1465) - 4)))</f>
        <v>#NAME?</v>
      </c>
      <c r="P1465" t="e">
        <f t="shared" si="203"/>
        <v>#NAME?</v>
      </c>
      <c r="Q1465" t="e" cm="1">
        <f t="array" ref="Q1465">Raw [1]Data!P1465</f>
        <v>#NAME?</v>
      </c>
      <c r="R1465" t="e" cm="1">
        <f t="array" ref="R1465">Raw [1]Data!Q1465</f>
        <v>#NAME?</v>
      </c>
      <c r="S1465" t="e" cm="1">
        <f t="array" ref="S1465">Raw [1]Data!T1465</f>
        <v>#NAME?</v>
      </c>
      <c r="T1465" t="e">
        <f t="shared" si="204"/>
        <v>#NAME?</v>
      </c>
      <c r="U1465" t="e">
        <f t="shared" si="205"/>
        <v>#NAME?</v>
      </c>
      <c r="V1465" t="str">
        <f t="shared" si="206"/>
        <v>Other</v>
      </c>
    </row>
    <row r="1466" spans="1:22">
      <c r="A1466" s="5" t="s">
        <v>12</v>
      </c>
      <c r="B1466" s="2" t="s">
        <v>1952</v>
      </c>
      <c r="C1466">
        <f t="shared" si="198"/>
        <v>2019</v>
      </c>
      <c r="D1466" s="2" t="s">
        <v>14</v>
      </c>
      <c r="E1466" s="3" t="s">
        <v>15</v>
      </c>
      <c r="F1466" t="str">
        <f t="shared" si="199"/>
        <v>73</v>
      </c>
      <c r="G1466" s="2" t="s">
        <v>1953</v>
      </c>
      <c r="H1466" t="str">
        <f t="shared" si="200"/>
        <v xml:space="preserve">STEEL </v>
      </c>
      <c r="I1466" t="str" cm="1">
        <f t="array" ref="I1466">IFERROR(INDEX(_xlfn.TEXTSPLIT(E1466," "),1), "")</f>
        <v>73239990</v>
      </c>
      <c r="J1466" t="s">
        <v>2835</v>
      </c>
      <c r="K1466" t="str" cm="1">
        <f t="array" ref="K1466">IF(ISERROR(SEARCH("QTY:", G1466)), IF(ISERROR(SEARCH("TOTAL ", G1466)), Raw [1]Data!N1466, TRIM(MID(G1466, SEARCH("TOTAL ", G1466)+6, SEARCH(" ", G1466&amp;" ", SEARCH("TOTAL ", G1466)+6) - SEARCH("TOTAL ", G1466) - 6))), TRIM(MID(G1466, SEARCH("QTY:", G1466)+4, SEARCH(" ", G1466, SEARCH("QTY:", G1466)+4) - SEARCH("QTY:", G1466) - 4)))</f>
        <v>20400</v>
      </c>
      <c r="M1466" t="str">
        <f t="shared" si="201"/>
        <v>20400</v>
      </c>
      <c r="N1466">
        <f t="shared" si="202"/>
        <v>0</v>
      </c>
      <c r="O1466" t="e" cm="1">
        <f t="array" ref="O1466">IF(ISERROR(SEARCH("USD ", G1466)), Raw [1]Data!S1466, TRIM(MID(G1466, SEARCH("USD ", G1466)+4, SEARCH(" ", G1466&amp;" ", SEARCH("USD ", G1466)+4) - SEARCH("USD ", G1466) - 4)))</f>
        <v>#NAME?</v>
      </c>
      <c r="P1466" t="e">
        <f t="shared" si="203"/>
        <v>#NAME?</v>
      </c>
      <c r="Q1466" t="e" cm="1">
        <f t="array" ref="Q1466">Raw [1]Data!P1466</f>
        <v>#NAME?</v>
      </c>
      <c r="R1466" t="e" cm="1">
        <f t="array" ref="R1466">Raw [1]Data!Q1466</f>
        <v>#NAME?</v>
      </c>
      <c r="S1466" t="e" cm="1">
        <f t="array" ref="S1466">Raw [1]Data!T1466</f>
        <v>#NAME?</v>
      </c>
      <c r="T1466" t="e">
        <f t="shared" si="204"/>
        <v>#NAME?</v>
      </c>
      <c r="U1466" t="e">
        <f t="shared" si="205"/>
        <v>#NAME?</v>
      </c>
      <c r="V1466" t="str">
        <f t="shared" si="206"/>
        <v>Other</v>
      </c>
    </row>
    <row r="1467" spans="1:22">
      <c r="A1467" s="5" t="s">
        <v>12</v>
      </c>
      <c r="B1467" s="2" t="s">
        <v>1952</v>
      </c>
      <c r="C1467">
        <f t="shared" si="198"/>
        <v>2019</v>
      </c>
      <c r="D1467" s="2" t="s">
        <v>14</v>
      </c>
      <c r="E1467" s="3" t="s">
        <v>15</v>
      </c>
      <c r="F1467" t="str">
        <f t="shared" si="199"/>
        <v>73</v>
      </c>
      <c r="G1467" s="2" t="s">
        <v>1954</v>
      </c>
      <c r="H1467" t="str">
        <f t="shared" si="200"/>
        <v xml:space="preserve">STEEL </v>
      </c>
      <c r="I1467" t="str" cm="1">
        <f t="array" ref="I1467">IFERROR(INDEX(_xlfn.TEXTSPLIT(E1467," "),1), "")</f>
        <v>73239990</v>
      </c>
      <c r="J1467" t="s">
        <v>2835</v>
      </c>
      <c r="K1467" t="str" cm="1">
        <f t="array" ref="K1467">IF(ISERROR(SEARCH("QTY:", G1467)), IF(ISERROR(SEARCH("TOTAL ", G1467)), Raw [1]Data!N1467, TRIM(MID(G1467, SEARCH("TOTAL ", G1467)+6, SEARCH(" ", G1467&amp;" ", SEARCH("TOTAL ", G1467)+6) - SEARCH("TOTAL ", G1467) - 6))), TRIM(MID(G1467, SEARCH("QTY:", G1467)+4, SEARCH(" ", G1467, SEARCH("QTY:", G1467)+4) - SEARCH("QTY:", G1467) - 4)))</f>
        <v>54000</v>
      </c>
      <c r="M1467" t="str">
        <f t="shared" si="201"/>
        <v>54000</v>
      </c>
      <c r="N1467">
        <f t="shared" si="202"/>
        <v>0</v>
      </c>
      <c r="O1467" t="e" cm="1">
        <f t="array" ref="O1467">IF(ISERROR(SEARCH("USD ", G1467)), Raw [1]Data!S1467, TRIM(MID(G1467, SEARCH("USD ", G1467)+4, SEARCH(" ", G1467&amp;" ", SEARCH("USD ", G1467)+4) - SEARCH("USD ", G1467) - 4)))</f>
        <v>#NAME?</v>
      </c>
      <c r="P1467" t="e">
        <f t="shared" si="203"/>
        <v>#NAME?</v>
      </c>
      <c r="Q1467" t="e" cm="1">
        <f t="array" ref="Q1467">Raw [1]Data!P1467</f>
        <v>#NAME?</v>
      </c>
      <c r="R1467" t="e" cm="1">
        <f t="array" ref="R1467">Raw [1]Data!Q1467</f>
        <v>#NAME?</v>
      </c>
      <c r="S1467" t="e" cm="1">
        <f t="array" ref="S1467">Raw [1]Data!T1467</f>
        <v>#NAME?</v>
      </c>
      <c r="T1467" t="e">
        <f t="shared" si="204"/>
        <v>#NAME?</v>
      </c>
      <c r="U1467" t="e">
        <f t="shared" si="205"/>
        <v>#NAME?</v>
      </c>
      <c r="V1467" t="str">
        <f t="shared" si="206"/>
        <v>Other</v>
      </c>
    </row>
    <row r="1468" spans="1:22">
      <c r="A1468" s="5" t="s">
        <v>12</v>
      </c>
      <c r="B1468" s="2" t="s">
        <v>1955</v>
      </c>
      <c r="C1468">
        <f t="shared" si="198"/>
        <v>2019</v>
      </c>
      <c r="D1468" s="2" t="s">
        <v>14</v>
      </c>
      <c r="E1468" s="3" t="s">
        <v>18</v>
      </c>
      <c r="F1468" t="str">
        <f t="shared" si="199"/>
        <v>73</v>
      </c>
      <c r="G1468" s="2" t="s">
        <v>1956</v>
      </c>
      <c r="H1468" t="str">
        <f t="shared" si="200"/>
        <v xml:space="preserve">STEEL </v>
      </c>
      <c r="I1468" t="str" cm="1">
        <f t="array" ref="I1468">IFERROR(INDEX(_xlfn.TEXTSPLIT(E1468," "),1), "")</f>
        <v>73231000</v>
      </c>
      <c r="J1468" t="s">
        <v>3041</v>
      </c>
      <c r="K1468" t="str" cm="1">
        <f t="array" ref="K1468">IF(ISERROR(SEARCH("QTY:", G1468)), IF(ISERROR(SEARCH("TOTAL ", G1468)), Raw [1]Data!N1468, TRIM(MID(G1468, SEARCH("TOTAL ", G1468)+6, SEARCH(" ", G1468&amp;" ", SEARCH("TOTAL ", G1468)+6) - SEARCH("TOTAL ", G1468) - 6))), TRIM(MID(G1468, SEARCH("QTY:", G1468)+4, SEARCH(" ", G1468, SEARCH("QTY:", G1468)+4) - SEARCH("QTY:", G1468) - 4)))</f>
        <v>226080</v>
      </c>
      <c r="M1468" t="str">
        <f t="shared" si="201"/>
        <v>226080</v>
      </c>
      <c r="N1468">
        <f t="shared" si="202"/>
        <v>0</v>
      </c>
      <c r="O1468" t="e" cm="1">
        <f t="array" ref="O1468">IF(ISERROR(SEARCH("USD ", G1468)), Raw [1]Data!S1468, TRIM(MID(G1468, SEARCH("USD ", G1468)+4, SEARCH(" ", G1468&amp;" ", SEARCH("USD ", G1468)+4) - SEARCH("USD ", G1468) - 4)))</f>
        <v>#NAME?</v>
      </c>
      <c r="P1468" t="e">
        <f t="shared" si="203"/>
        <v>#NAME?</v>
      </c>
      <c r="Q1468" t="e" cm="1">
        <f t="array" ref="Q1468">Raw [1]Data!P1468</f>
        <v>#NAME?</v>
      </c>
      <c r="R1468" t="e" cm="1">
        <f t="array" ref="R1468">Raw [1]Data!Q1468</f>
        <v>#NAME?</v>
      </c>
      <c r="S1468" t="e" cm="1">
        <f t="array" ref="S1468">Raw [1]Data!T1468</f>
        <v>#NAME?</v>
      </c>
      <c r="T1468" t="e">
        <f t="shared" si="204"/>
        <v>#NAME?</v>
      </c>
      <c r="U1468" t="e">
        <f t="shared" si="205"/>
        <v>#NAME?</v>
      </c>
      <c r="V1468" t="str">
        <f t="shared" si="206"/>
        <v>Other</v>
      </c>
    </row>
    <row r="1469" spans="1:22">
      <c r="A1469" s="5" t="s">
        <v>12</v>
      </c>
      <c r="B1469" s="2" t="s">
        <v>1955</v>
      </c>
      <c r="C1469">
        <f t="shared" si="198"/>
        <v>2019</v>
      </c>
      <c r="D1469" s="2" t="s">
        <v>14</v>
      </c>
      <c r="E1469" s="3" t="s">
        <v>15</v>
      </c>
      <c r="F1469" t="str">
        <f t="shared" si="199"/>
        <v>73</v>
      </c>
      <c r="G1469" s="2" t="s">
        <v>1957</v>
      </c>
      <c r="H1469" t="str">
        <f t="shared" si="200"/>
        <v xml:space="preserve">STEEL </v>
      </c>
      <c r="I1469" t="str" cm="1">
        <f t="array" ref="I1469">IFERROR(INDEX(_xlfn.TEXTSPLIT(E1469," "),1), "")</f>
        <v>73239990</v>
      </c>
      <c r="J1469" t="s">
        <v>2835</v>
      </c>
      <c r="K1469" t="e" cm="1">
        <f t="array" ref="K1469">IF(ISERROR(SEARCH("QTY:", G1469)), IF(ISERROR(SEARCH("TOTAL ", G1469)), Raw [1]Data!N1469, TRIM(MID(G1469, SEARCH("TOTAL ", G1469)+6, SEARCH(" ", G1469&amp;" ", SEARCH("TOTAL ", G1469)+6) - SEARCH("TOTAL ", G1469) - 6))), TRIM(MID(G1469, SEARCH("QTY:", G1469)+4, SEARCH(" ", G1469, SEARCH("QTY:", G1469)+4) - SEARCH("QTY:", G1469) - 4)))</f>
        <v>#NAME?</v>
      </c>
      <c r="M1469" t="e">
        <f t="shared" si="201"/>
        <v>#NAME?</v>
      </c>
      <c r="N1469">
        <f t="shared" si="202"/>
        <v>0</v>
      </c>
      <c r="O1469" t="e" cm="1">
        <f t="array" ref="O1469">IF(ISERROR(SEARCH("USD ", G1469)), Raw [1]Data!S1469, TRIM(MID(G1469, SEARCH("USD ", G1469)+4, SEARCH(" ", G1469&amp;" ", SEARCH("USD ", G1469)+4) - SEARCH("USD ", G1469) - 4)))</f>
        <v>#NAME?</v>
      </c>
      <c r="P1469" t="e">
        <f t="shared" si="203"/>
        <v>#NAME?</v>
      </c>
      <c r="Q1469" t="e" cm="1">
        <f t="array" ref="Q1469">Raw [1]Data!P1469</f>
        <v>#NAME?</v>
      </c>
      <c r="R1469" t="e" cm="1">
        <f t="array" ref="R1469">Raw [1]Data!Q1469</f>
        <v>#NAME?</v>
      </c>
      <c r="S1469" t="e" cm="1">
        <f t="array" ref="S1469">Raw [1]Data!T1469</f>
        <v>#NAME?</v>
      </c>
      <c r="T1469" t="e">
        <f t="shared" si="204"/>
        <v>#NAME?</v>
      </c>
      <c r="U1469" t="e">
        <f t="shared" si="205"/>
        <v>#NAME?</v>
      </c>
      <c r="V1469" t="str">
        <f t="shared" si="206"/>
        <v>Other</v>
      </c>
    </row>
    <row r="1470" spans="1:22">
      <c r="A1470" s="5" t="s">
        <v>12</v>
      </c>
      <c r="B1470" s="2" t="s">
        <v>1955</v>
      </c>
      <c r="C1470">
        <f t="shared" si="198"/>
        <v>2019</v>
      </c>
      <c r="D1470" s="2" t="s">
        <v>14</v>
      </c>
      <c r="E1470" s="3" t="s">
        <v>15</v>
      </c>
      <c r="F1470" t="str">
        <f t="shared" si="199"/>
        <v>73</v>
      </c>
      <c r="G1470" s="2" t="s">
        <v>1958</v>
      </c>
      <c r="H1470" t="str">
        <f t="shared" si="200"/>
        <v xml:space="preserve">STEEL </v>
      </c>
      <c r="I1470" t="str" cm="1">
        <f t="array" ref="I1470">IFERROR(INDEX(_xlfn.TEXTSPLIT(E1470," "),1), "")</f>
        <v>73239990</v>
      </c>
      <c r="J1470" t="s">
        <v>3041</v>
      </c>
      <c r="K1470" t="str" cm="1">
        <f t="array" ref="K1470">IF(ISERROR(SEARCH("QTY:", G1470)), IF(ISERROR(SEARCH("TOTAL ", G1470)), Raw [1]Data!N1470, TRIM(MID(G1470, SEARCH("TOTAL ", G1470)+6, SEARCH(" ", G1470&amp;" ", SEARCH("TOTAL ", G1470)+6) - SEARCH("TOTAL ", G1470) - 6))), TRIM(MID(G1470, SEARCH("QTY:", G1470)+4, SEARCH(" ", G1470, SEARCH("QTY:", G1470)+4) - SEARCH("QTY:", G1470) - 4)))</f>
        <v>14760</v>
      </c>
      <c r="M1470" t="str">
        <f t="shared" si="201"/>
        <v>14760</v>
      </c>
      <c r="N1470">
        <f t="shared" si="202"/>
        <v>0</v>
      </c>
      <c r="O1470" t="e" cm="1">
        <f t="array" ref="O1470">IF(ISERROR(SEARCH("USD ", G1470)), Raw [1]Data!S1470, TRIM(MID(G1470, SEARCH("USD ", G1470)+4, SEARCH(" ", G1470&amp;" ", SEARCH("USD ", G1470)+4) - SEARCH("USD ", G1470) - 4)))</f>
        <v>#NAME?</v>
      </c>
      <c r="P1470" t="e">
        <f t="shared" si="203"/>
        <v>#NAME?</v>
      </c>
      <c r="Q1470" t="e" cm="1">
        <f t="array" ref="Q1470">Raw [1]Data!P1470</f>
        <v>#NAME?</v>
      </c>
      <c r="R1470" t="e" cm="1">
        <f t="array" ref="R1470">Raw [1]Data!Q1470</f>
        <v>#NAME?</v>
      </c>
      <c r="S1470" t="e" cm="1">
        <f t="array" ref="S1470">Raw [1]Data!T1470</f>
        <v>#NAME?</v>
      </c>
      <c r="T1470" t="e">
        <f t="shared" si="204"/>
        <v>#NAME?</v>
      </c>
      <c r="U1470" t="e">
        <f t="shared" si="205"/>
        <v>#NAME?</v>
      </c>
      <c r="V1470" t="str">
        <f t="shared" si="206"/>
        <v>Other</v>
      </c>
    </row>
    <row r="1471" spans="1:22">
      <c r="A1471" s="5" t="s">
        <v>12</v>
      </c>
      <c r="B1471" s="2" t="s">
        <v>1955</v>
      </c>
      <c r="C1471">
        <f t="shared" si="198"/>
        <v>2019</v>
      </c>
      <c r="D1471" s="2" t="s">
        <v>14</v>
      </c>
      <c r="E1471" s="3" t="s">
        <v>15</v>
      </c>
      <c r="F1471" t="str">
        <f t="shared" si="199"/>
        <v>73</v>
      </c>
      <c r="G1471" s="2" t="s">
        <v>1959</v>
      </c>
      <c r="H1471" t="str">
        <f t="shared" si="200"/>
        <v xml:space="preserve">STEEL </v>
      </c>
      <c r="I1471" t="str" cm="1">
        <f t="array" ref="I1471">IFERROR(INDEX(_xlfn.TEXTSPLIT(E1471," "),1), "")</f>
        <v>73239990</v>
      </c>
      <c r="J1471" t="s">
        <v>3048</v>
      </c>
      <c r="K1471" t="str" cm="1">
        <f t="array" ref="K1471">IF(ISERROR(SEARCH("QTY:", G1471)), IF(ISERROR(SEARCH("TOTAL ", G1471)), Raw [1]Data!N1471, TRIM(MID(G1471, SEARCH("TOTAL ", G1471)+6, SEARCH(" ", G1471&amp;" ", SEARCH("TOTAL ", G1471)+6) - SEARCH("TOTAL ", G1471) - 6))), TRIM(MID(G1471, SEARCH("QTY:", G1471)+4, SEARCH(" ", G1471, SEARCH("QTY:", G1471)+4) - SEARCH("QTY:", G1471) - 4)))</f>
        <v>10200</v>
      </c>
      <c r="M1471" t="str">
        <f t="shared" si="201"/>
        <v>10200</v>
      </c>
      <c r="N1471">
        <f t="shared" si="202"/>
        <v>0</v>
      </c>
      <c r="O1471" t="e" cm="1">
        <f t="array" ref="O1471">IF(ISERROR(SEARCH("USD ", G1471)), Raw [1]Data!S1471, TRIM(MID(G1471, SEARCH("USD ", G1471)+4, SEARCH(" ", G1471&amp;" ", SEARCH("USD ", G1471)+4) - SEARCH("USD ", G1471) - 4)))</f>
        <v>#NAME?</v>
      </c>
      <c r="P1471" t="e">
        <f t="shared" si="203"/>
        <v>#NAME?</v>
      </c>
      <c r="Q1471" t="e" cm="1">
        <f t="array" ref="Q1471">Raw [1]Data!P1471</f>
        <v>#NAME?</v>
      </c>
      <c r="R1471" t="e" cm="1">
        <f t="array" ref="R1471">Raw [1]Data!Q1471</f>
        <v>#NAME?</v>
      </c>
      <c r="S1471" t="e" cm="1">
        <f t="array" ref="S1471">Raw [1]Data!T1471</f>
        <v>#NAME?</v>
      </c>
      <c r="T1471" t="e">
        <f t="shared" si="204"/>
        <v>#NAME?</v>
      </c>
      <c r="U1471" t="e">
        <f t="shared" si="205"/>
        <v>#NAME?</v>
      </c>
      <c r="V1471" t="str">
        <f t="shared" si="206"/>
        <v>Other</v>
      </c>
    </row>
    <row r="1472" spans="1:22">
      <c r="A1472" s="5" t="s">
        <v>12</v>
      </c>
      <c r="B1472" s="2" t="s">
        <v>1955</v>
      </c>
      <c r="C1472">
        <f t="shared" si="198"/>
        <v>2019</v>
      </c>
      <c r="D1472" s="2" t="s">
        <v>14</v>
      </c>
      <c r="E1472" s="3" t="s">
        <v>15</v>
      </c>
      <c r="F1472" t="str">
        <f t="shared" si="199"/>
        <v>73</v>
      </c>
      <c r="G1472" s="2" t="s">
        <v>1960</v>
      </c>
      <c r="H1472" t="str">
        <f t="shared" si="200"/>
        <v xml:space="preserve">STEEL </v>
      </c>
      <c r="I1472" t="str" cm="1">
        <f t="array" ref="I1472">IFERROR(INDEX(_xlfn.TEXTSPLIT(E1472," "),1), "")</f>
        <v>73239990</v>
      </c>
      <c r="J1472" t="s">
        <v>3041</v>
      </c>
      <c r="K1472" t="str" cm="1">
        <f t="array" ref="K1472">IF(ISERROR(SEARCH("QTY:", G1472)), IF(ISERROR(SEARCH("TOTAL ", G1472)), Raw [1]Data!N1472, TRIM(MID(G1472, SEARCH("TOTAL ", G1472)+6, SEARCH(" ", G1472&amp;" ", SEARCH("TOTAL ", G1472)+6) - SEARCH("TOTAL ", G1472) - 6))), TRIM(MID(G1472, SEARCH("QTY:", G1472)+4, SEARCH(" ", G1472, SEARCH("QTY:", G1472)+4) - SEARCH("QTY:", G1472) - 4)))</f>
        <v>36000</v>
      </c>
      <c r="M1472" t="str">
        <f t="shared" si="201"/>
        <v>36000</v>
      </c>
      <c r="N1472">
        <f t="shared" si="202"/>
        <v>0</v>
      </c>
      <c r="O1472" t="e" cm="1">
        <f t="array" ref="O1472">IF(ISERROR(SEARCH("USD ", G1472)), Raw [1]Data!S1472, TRIM(MID(G1472, SEARCH("USD ", G1472)+4, SEARCH(" ", G1472&amp;" ", SEARCH("USD ", G1472)+4) - SEARCH("USD ", G1472) - 4)))</f>
        <v>#NAME?</v>
      </c>
      <c r="P1472" t="e">
        <f t="shared" si="203"/>
        <v>#NAME?</v>
      </c>
      <c r="Q1472" t="e" cm="1">
        <f t="array" ref="Q1472">Raw [1]Data!P1472</f>
        <v>#NAME?</v>
      </c>
      <c r="R1472" t="e" cm="1">
        <f t="array" ref="R1472">Raw [1]Data!Q1472</f>
        <v>#NAME?</v>
      </c>
      <c r="S1472" t="e" cm="1">
        <f t="array" ref="S1472">Raw [1]Data!T1472</f>
        <v>#NAME?</v>
      </c>
      <c r="T1472" t="e">
        <f t="shared" si="204"/>
        <v>#NAME?</v>
      </c>
      <c r="U1472" t="e">
        <f t="shared" si="205"/>
        <v>#NAME?</v>
      </c>
      <c r="V1472" t="str">
        <f t="shared" si="206"/>
        <v>Other</v>
      </c>
    </row>
    <row r="1473" spans="1:22">
      <c r="A1473" s="5" t="s">
        <v>12</v>
      </c>
      <c r="B1473" s="2" t="s">
        <v>1961</v>
      </c>
      <c r="C1473">
        <f t="shared" si="198"/>
        <v>2019</v>
      </c>
      <c r="D1473" s="2" t="s">
        <v>14</v>
      </c>
      <c r="E1473" s="3" t="s">
        <v>15</v>
      </c>
      <c r="F1473" t="str">
        <f t="shared" si="199"/>
        <v>73</v>
      </c>
      <c r="G1473" s="2" t="s">
        <v>1962</v>
      </c>
      <c r="H1473" t="str">
        <f t="shared" si="200"/>
        <v xml:space="preserve">STEEL </v>
      </c>
      <c r="I1473" t="str" cm="1">
        <f t="array" ref="I1473">IFERROR(INDEX(_xlfn.TEXTSPLIT(E1473," "),1), "")</f>
        <v>73239990</v>
      </c>
      <c r="J1473" t="s">
        <v>3044</v>
      </c>
      <c r="K1473" t="str" cm="1">
        <f t="array" ref="K1473">IF(ISERROR(SEARCH("QTY:", G1473)), IF(ISERROR(SEARCH("TOTAL ", G1473)), Raw [1]Data!N1473, TRIM(MID(G1473, SEARCH("TOTAL ", G1473)+6, SEARCH(" ", G1473&amp;" ", SEARCH("TOTAL ", G1473)+6) - SEARCH("TOTAL ", G1473) - 6))), TRIM(MID(G1473, SEARCH("QTY:", G1473)+4, SEARCH(" ", G1473, SEARCH("QTY:", G1473)+4) - SEARCH("QTY:", G1473) - 4)))</f>
        <v>55440</v>
      </c>
      <c r="M1473" t="str">
        <f t="shared" si="201"/>
        <v>55440</v>
      </c>
      <c r="N1473">
        <f t="shared" si="202"/>
        <v>0</v>
      </c>
      <c r="O1473" t="e" cm="1">
        <f t="array" ref="O1473">IF(ISERROR(SEARCH("USD ", G1473)), Raw [1]Data!S1473, TRIM(MID(G1473, SEARCH("USD ", G1473)+4, SEARCH(" ", G1473&amp;" ", SEARCH("USD ", G1473)+4) - SEARCH("USD ", G1473) - 4)))</f>
        <v>#NAME?</v>
      </c>
      <c r="P1473" t="e">
        <f t="shared" si="203"/>
        <v>#NAME?</v>
      </c>
      <c r="Q1473" t="e" cm="1">
        <f t="array" ref="Q1473">Raw [1]Data!P1473</f>
        <v>#NAME?</v>
      </c>
      <c r="R1473" t="e" cm="1">
        <f t="array" ref="R1473">Raw [1]Data!Q1473</f>
        <v>#NAME?</v>
      </c>
      <c r="S1473" t="e" cm="1">
        <f t="array" ref="S1473">Raw [1]Data!T1473</f>
        <v>#NAME?</v>
      </c>
      <c r="T1473" t="e">
        <f t="shared" si="204"/>
        <v>#NAME?</v>
      </c>
      <c r="U1473" t="e">
        <f t="shared" si="205"/>
        <v>#NAME?</v>
      </c>
      <c r="V1473" t="str">
        <f t="shared" si="206"/>
        <v>Other</v>
      </c>
    </row>
    <row r="1474" spans="1:22">
      <c r="A1474" s="5" t="s">
        <v>12</v>
      </c>
      <c r="B1474" s="2" t="s">
        <v>1961</v>
      </c>
      <c r="C1474">
        <f t="shared" si="198"/>
        <v>2019</v>
      </c>
      <c r="D1474" s="2" t="s">
        <v>14</v>
      </c>
      <c r="E1474" s="3" t="s">
        <v>15</v>
      </c>
      <c r="F1474" t="str">
        <f t="shared" si="199"/>
        <v>73</v>
      </c>
      <c r="G1474" s="2" t="s">
        <v>1963</v>
      </c>
      <c r="H1474" t="str">
        <f t="shared" si="200"/>
        <v xml:space="preserve">STEEL </v>
      </c>
      <c r="I1474" t="str" cm="1">
        <f t="array" ref="I1474">IFERROR(INDEX(_xlfn.TEXTSPLIT(E1474," "),1), "")</f>
        <v>73239990</v>
      </c>
      <c r="J1474" t="s">
        <v>3044</v>
      </c>
      <c r="K1474" t="str" cm="1">
        <f t="array" ref="K1474">IF(ISERROR(SEARCH("QTY:", G1474)), IF(ISERROR(SEARCH("TOTAL ", G1474)), Raw [1]Data!N1474, TRIM(MID(G1474, SEARCH("TOTAL ", G1474)+6, SEARCH(" ", G1474&amp;" ", SEARCH("TOTAL ", G1474)+6) - SEARCH("TOTAL ", G1474) - 6))), TRIM(MID(G1474, SEARCH("QTY:", G1474)+4, SEARCH(" ", G1474, SEARCH("QTY:", G1474)+4) - SEARCH("QTY:", G1474) - 4)))</f>
        <v>60000</v>
      </c>
      <c r="M1474" t="str">
        <f t="shared" si="201"/>
        <v>60000</v>
      </c>
      <c r="N1474">
        <f t="shared" si="202"/>
        <v>0</v>
      </c>
      <c r="O1474" t="e" cm="1">
        <f t="array" ref="O1474">IF(ISERROR(SEARCH("USD ", G1474)), Raw [1]Data!S1474, TRIM(MID(G1474, SEARCH("USD ", G1474)+4, SEARCH(" ", G1474&amp;" ", SEARCH("USD ", G1474)+4) - SEARCH("USD ", G1474) - 4)))</f>
        <v>#NAME?</v>
      </c>
      <c r="P1474" t="e">
        <f t="shared" si="203"/>
        <v>#NAME?</v>
      </c>
      <c r="Q1474" t="e" cm="1">
        <f t="array" ref="Q1474">Raw [1]Data!P1474</f>
        <v>#NAME?</v>
      </c>
      <c r="R1474" t="e" cm="1">
        <f t="array" ref="R1474">Raw [1]Data!Q1474</f>
        <v>#NAME?</v>
      </c>
      <c r="S1474" t="e" cm="1">
        <f t="array" ref="S1474">Raw [1]Data!T1474</f>
        <v>#NAME?</v>
      </c>
      <c r="T1474" t="e">
        <f t="shared" si="204"/>
        <v>#NAME?</v>
      </c>
      <c r="U1474" t="e">
        <f t="shared" si="205"/>
        <v>#NAME?</v>
      </c>
      <c r="V1474" t="str">
        <f t="shared" si="206"/>
        <v>Other</v>
      </c>
    </row>
    <row r="1475" spans="1:22">
      <c r="A1475" s="5" t="s">
        <v>12</v>
      </c>
      <c r="B1475" s="2" t="s">
        <v>1961</v>
      </c>
      <c r="C1475">
        <f t="shared" ref="C1475:C1538" si="207">YEAR(B1475)</f>
        <v>2019</v>
      </c>
      <c r="D1475" s="2" t="s">
        <v>14</v>
      </c>
      <c r="E1475" s="3" t="s">
        <v>15</v>
      </c>
      <c r="F1475" t="str">
        <f t="shared" ref="F1475:F1538" si="208">LEFT(E1475,2)</f>
        <v>73</v>
      </c>
      <c r="G1475" s="2" t="s">
        <v>1964</v>
      </c>
      <c r="H1475" t="str">
        <f t="shared" ref="H1475:H1538" si="209">IFERROR(LEFT(G1475, FIND(" ",G1475)), "")</f>
        <v xml:space="preserve">STEEL </v>
      </c>
      <c r="I1475" t="str" cm="1">
        <f t="array" ref="I1475">IFERROR(INDEX(_xlfn.TEXTSPLIT(E1475," "),1), "")</f>
        <v>73239990</v>
      </c>
      <c r="J1475" t="s">
        <v>3049</v>
      </c>
      <c r="K1475" t="str" cm="1">
        <f t="array" ref="K1475">IF(ISERROR(SEARCH("QTY:", G1475)), IF(ISERROR(SEARCH("TOTAL ", G1475)), Raw [1]Data!N1475, TRIM(MID(G1475, SEARCH("TOTAL ", G1475)+6, SEARCH(" ", G1475&amp;" ", SEARCH("TOTAL ", G1475)+6) - SEARCH("TOTAL ", G1475) - 6))), TRIM(MID(G1475, SEARCH("QTY:", G1475)+4, SEARCH(" ", G1475, SEARCH("QTY:", G1475)+4) - SEARCH("QTY:", G1475) - 4)))</f>
        <v>69336</v>
      </c>
      <c r="M1475" t="str">
        <f t="shared" ref="M1475:M1538" si="210">K1475</f>
        <v>69336</v>
      </c>
      <c r="N1475">
        <f t="shared" ref="N1475:N1538" si="211">L1475</f>
        <v>0</v>
      </c>
      <c r="O1475" t="e" cm="1">
        <f t="array" ref="O1475">IF(ISERROR(SEARCH("USD ", G1475)), Raw [1]Data!S1475, TRIM(MID(G1475, SEARCH("USD ", G1475)+4, SEARCH(" ", G1475&amp;" ", SEARCH("USD ", G1475)+4) - SEARCH("USD ", G1475) - 4)))</f>
        <v>#NAME?</v>
      </c>
      <c r="P1475" t="e">
        <f t="shared" ref="P1475:P1538" si="212">O1475*M1475</f>
        <v>#NAME?</v>
      </c>
      <c r="Q1475" t="e" cm="1">
        <f t="array" ref="Q1475">Raw [1]Data!P1475</f>
        <v>#NAME?</v>
      </c>
      <c r="R1475" t="e" cm="1">
        <f t="array" ref="R1475">Raw [1]Data!Q1475</f>
        <v>#NAME?</v>
      </c>
      <c r="S1475" t="e" cm="1">
        <f t="array" ref="S1475">Raw [1]Data!T1475</f>
        <v>#NAME?</v>
      </c>
      <c r="T1475" t="e">
        <f t="shared" ref="T1475:T1538" si="213">S1475/M1475</f>
        <v>#NAME?</v>
      </c>
      <c r="U1475" t="e">
        <f t="shared" ref="U1475:U1538" si="214">IF(R1475&lt;&gt;0, (S1475/R1475)*100, 0)</f>
        <v>#NAME?</v>
      </c>
      <c r="V1475" t="str">
        <f t="shared" ref="V1475:V1538" si="215">IF(OR(E1475=73239990,E1475=73231000,E1475=73239390),"Steel","Other")</f>
        <v>Other</v>
      </c>
    </row>
    <row r="1476" spans="1:22">
      <c r="A1476" s="5" t="s">
        <v>12</v>
      </c>
      <c r="B1476" s="2" t="s">
        <v>1965</v>
      </c>
      <c r="C1476">
        <f t="shared" si="207"/>
        <v>2019</v>
      </c>
      <c r="D1476" s="2" t="s">
        <v>14</v>
      </c>
      <c r="E1476" s="3" t="s">
        <v>15</v>
      </c>
      <c r="F1476" t="str">
        <f t="shared" si="208"/>
        <v>73</v>
      </c>
      <c r="G1476" s="2" t="s">
        <v>1966</v>
      </c>
      <c r="H1476" t="str">
        <f t="shared" si="209"/>
        <v xml:space="preserve">SS </v>
      </c>
      <c r="I1476" t="str" cm="1">
        <f t="array" ref="I1476">IFERROR(INDEX(_xlfn.TEXTSPLIT(E1476," "),1), "")</f>
        <v>73239990</v>
      </c>
      <c r="J1476" t="s">
        <v>2835</v>
      </c>
      <c r="K1476" t="e" cm="1">
        <f t="array" ref="K1476">IF(ISERROR(SEARCH("QTY:", G1476)), IF(ISERROR(SEARCH("TOTAL ", G1476)), Raw [1]Data!N1476, TRIM(MID(G1476, SEARCH("TOTAL ", G1476)+6, SEARCH(" ", G1476&amp;" ", SEARCH("TOTAL ", G1476)+6) - SEARCH("TOTAL ", G1476) - 6))), TRIM(MID(G1476, SEARCH("QTY:", G1476)+4, SEARCH(" ", G1476, SEARCH("QTY:", G1476)+4) - SEARCH("QTY:", G1476) - 4)))</f>
        <v>#NAME?</v>
      </c>
      <c r="M1476" t="e">
        <f t="shared" si="210"/>
        <v>#NAME?</v>
      </c>
      <c r="N1476">
        <f t="shared" si="211"/>
        <v>0</v>
      </c>
      <c r="O1476" t="e" cm="1">
        <f t="array" ref="O1476">IF(ISERROR(SEARCH("USD ", G1476)), Raw [1]Data!S1476, TRIM(MID(G1476, SEARCH("USD ", G1476)+4, SEARCH(" ", G1476&amp;" ", SEARCH("USD ", G1476)+4) - SEARCH("USD ", G1476) - 4)))</f>
        <v>#NAME?</v>
      </c>
      <c r="P1476" t="e">
        <f t="shared" si="212"/>
        <v>#NAME?</v>
      </c>
      <c r="Q1476" t="e" cm="1">
        <f t="array" ref="Q1476">Raw [1]Data!P1476</f>
        <v>#NAME?</v>
      </c>
      <c r="R1476" t="e" cm="1">
        <f t="array" ref="R1476">Raw [1]Data!Q1476</f>
        <v>#NAME?</v>
      </c>
      <c r="S1476" t="e" cm="1">
        <f t="array" ref="S1476">Raw [1]Data!T1476</f>
        <v>#NAME?</v>
      </c>
      <c r="T1476" t="e">
        <f t="shared" si="213"/>
        <v>#NAME?</v>
      </c>
      <c r="U1476" t="e">
        <f t="shared" si="214"/>
        <v>#NAME?</v>
      </c>
      <c r="V1476" t="str">
        <f t="shared" si="215"/>
        <v>Other</v>
      </c>
    </row>
    <row r="1477" spans="1:22">
      <c r="A1477" s="5" t="s">
        <v>12</v>
      </c>
      <c r="B1477" s="2" t="s">
        <v>1967</v>
      </c>
      <c r="C1477">
        <f t="shared" si="207"/>
        <v>2019</v>
      </c>
      <c r="D1477" s="2" t="s">
        <v>14</v>
      </c>
      <c r="E1477" s="3" t="s">
        <v>15</v>
      </c>
      <c r="F1477" t="str">
        <f t="shared" si="208"/>
        <v>73</v>
      </c>
      <c r="G1477" s="2" t="s">
        <v>1968</v>
      </c>
      <c r="H1477" t="str">
        <f t="shared" si="209"/>
        <v xml:space="preserve">HOUSEHOLD </v>
      </c>
      <c r="I1477" t="str" cm="1">
        <f t="array" ref="I1477">IFERROR(INDEX(_xlfn.TEXTSPLIT(E1477," "),1), "")</f>
        <v>73239990</v>
      </c>
      <c r="J1477" t="s">
        <v>3041</v>
      </c>
      <c r="K1477" t="str" cm="1">
        <f t="array" ref="K1477">IF(ISERROR(SEARCH("QTY:", G1477)), IF(ISERROR(SEARCH("TOTAL ", G1477)), Raw [1]Data!N1477, TRIM(MID(G1477, SEARCH("TOTAL ", G1477)+6, SEARCH(" ", G1477&amp;" ", SEARCH("TOTAL ", G1477)+6) - SEARCH("TOTAL ", G1477) - 6))), TRIM(MID(G1477, SEARCH("QTY:", G1477)+4, SEARCH(" ", G1477, SEARCH("QTY:", G1477)+4) - SEARCH("QTY:", G1477) - 4)))</f>
        <v>68760</v>
      </c>
      <c r="M1477" t="str">
        <f t="shared" si="210"/>
        <v>68760</v>
      </c>
      <c r="N1477">
        <f t="shared" si="211"/>
        <v>0</v>
      </c>
      <c r="O1477" t="e" cm="1">
        <f t="array" ref="O1477">IF(ISERROR(SEARCH("USD ", G1477)), Raw [1]Data!S1477, TRIM(MID(G1477, SEARCH("USD ", G1477)+4, SEARCH(" ", G1477&amp;" ", SEARCH("USD ", G1477)+4) - SEARCH("USD ", G1477) - 4)))</f>
        <v>#NAME?</v>
      </c>
      <c r="P1477" t="e">
        <f t="shared" si="212"/>
        <v>#NAME?</v>
      </c>
      <c r="Q1477" t="e" cm="1">
        <f t="array" ref="Q1477">Raw [1]Data!P1477</f>
        <v>#NAME?</v>
      </c>
      <c r="R1477" t="e" cm="1">
        <f t="array" ref="R1477">Raw [1]Data!Q1477</f>
        <v>#NAME?</v>
      </c>
      <c r="S1477" t="e" cm="1">
        <f t="array" ref="S1477">Raw [1]Data!T1477</f>
        <v>#NAME?</v>
      </c>
      <c r="T1477" t="e">
        <f t="shared" si="213"/>
        <v>#NAME?</v>
      </c>
      <c r="U1477" t="e">
        <f t="shared" si="214"/>
        <v>#NAME?</v>
      </c>
      <c r="V1477" t="str">
        <f t="shared" si="215"/>
        <v>Other</v>
      </c>
    </row>
    <row r="1478" spans="1:22">
      <c r="A1478" s="5" t="s">
        <v>12</v>
      </c>
      <c r="B1478" s="2" t="s">
        <v>1969</v>
      </c>
      <c r="C1478">
        <f t="shared" si="207"/>
        <v>2019</v>
      </c>
      <c r="D1478" s="2" t="s">
        <v>14</v>
      </c>
      <c r="E1478" s="3" t="s">
        <v>15</v>
      </c>
      <c r="F1478" t="str">
        <f t="shared" si="208"/>
        <v>73</v>
      </c>
      <c r="G1478" s="2" t="s">
        <v>1970</v>
      </c>
      <c r="H1478" t="str">
        <f t="shared" si="209"/>
        <v xml:space="preserve">STEEL </v>
      </c>
      <c r="I1478" t="str" cm="1">
        <f t="array" ref="I1478">IFERROR(INDEX(_xlfn.TEXTSPLIT(E1478," "),1), "")</f>
        <v>73239990</v>
      </c>
      <c r="J1478" t="s">
        <v>2835</v>
      </c>
      <c r="K1478" t="str" cm="1">
        <f t="array" ref="K1478">IF(ISERROR(SEARCH("QTY:", G1478)), IF(ISERROR(SEARCH("TOTAL ", G1478)), Raw [1]Data!N1478, TRIM(MID(G1478, SEARCH("TOTAL ", G1478)+6, SEARCH(" ", G1478&amp;" ", SEARCH("TOTAL ", G1478)+6) - SEARCH("TOTAL ", G1478) - 6))), TRIM(MID(G1478, SEARCH("QTY:", G1478)+4, SEARCH(" ", G1478, SEARCH("QTY:", G1478)+4) - SEARCH("QTY:", G1478) - 4)))</f>
        <v>16800</v>
      </c>
      <c r="M1478" t="str">
        <f t="shared" si="210"/>
        <v>16800</v>
      </c>
      <c r="N1478">
        <f t="shared" si="211"/>
        <v>0</v>
      </c>
      <c r="O1478" t="e" cm="1">
        <f t="array" ref="O1478">IF(ISERROR(SEARCH("USD ", G1478)), Raw [1]Data!S1478, TRIM(MID(G1478, SEARCH("USD ", G1478)+4, SEARCH(" ", G1478&amp;" ", SEARCH("USD ", G1478)+4) - SEARCH("USD ", G1478) - 4)))</f>
        <v>#NAME?</v>
      </c>
      <c r="P1478" t="e">
        <f t="shared" si="212"/>
        <v>#NAME?</v>
      </c>
      <c r="Q1478" t="e" cm="1">
        <f t="array" ref="Q1478">Raw [1]Data!P1478</f>
        <v>#NAME?</v>
      </c>
      <c r="R1478" t="e" cm="1">
        <f t="array" ref="R1478">Raw [1]Data!Q1478</f>
        <v>#NAME?</v>
      </c>
      <c r="S1478" t="e" cm="1">
        <f t="array" ref="S1478">Raw [1]Data!T1478</f>
        <v>#NAME?</v>
      </c>
      <c r="T1478" t="e">
        <f t="shared" si="213"/>
        <v>#NAME?</v>
      </c>
      <c r="U1478" t="e">
        <f t="shared" si="214"/>
        <v>#NAME?</v>
      </c>
      <c r="V1478" t="str">
        <f t="shared" si="215"/>
        <v>Other</v>
      </c>
    </row>
    <row r="1479" spans="1:22">
      <c r="A1479" s="5" t="s">
        <v>12</v>
      </c>
      <c r="B1479" s="2" t="s">
        <v>1969</v>
      </c>
      <c r="C1479">
        <f t="shared" si="207"/>
        <v>2019</v>
      </c>
      <c r="D1479" s="2" t="s">
        <v>14</v>
      </c>
      <c r="E1479" s="3" t="s">
        <v>15</v>
      </c>
      <c r="F1479" t="str">
        <f t="shared" si="208"/>
        <v>73</v>
      </c>
      <c r="G1479" s="2" t="s">
        <v>1971</v>
      </c>
      <c r="H1479" t="str">
        <f t="shared" si="209"/>
        <v xml:space="preserve">STAINLESS </v>
      </c>
      <c r="I1479" t="str" cm="1">
        <f t="array" ref="I1479">IFERROR(INDEX(_xlfn.TEXTSPLIT(E1479," "),1), "")</f>
        <v>73239990</v>
      </c>
      <c r="J1479" t="s">
        <v>2835</v>
      </c>
      <c r="K1479" t="e" cm="1">
        <f t="array" ref="K1479">IF(ISERROR(SEARCH("QTY:", G1479)), IF(ISERROR(SEARCH("TOTAL ", G1479)), Raw [1]Data!N1479, TRIM(MID(G1479, SEARCH("TOTAL ", G1479)+6, SEARCH(" ", G1479&amp;" ", SEARCH("TOTAL ", G1479)+6) - SEARCH("TOTAL ", G1479) - 6))), TRIM(MID(G1479, SEARCH("QTY:", G1479)+4, SEARCH(" ", G1479, SEARCH("QTY:", G1479)+4) - SEARCH("QTY:", G1479) - 4)))</f>
        <v>#NAME?</v>
      </c>
      <c r="M1479" t="e">
        <f t="shared" si="210"/>
        <v>#NAME?</v>
      </c>
      <c r="N1479">
        <f t="shared" si="211"/>
        <v>0</v>
      </c>
      <c r="O1479" t="e" cm="1">
        <f t="array" ref="O1479">IF(ISERROR(SEARCH("USD ", G1479)), Raw [1]Data!S1479, TRIM(MID(G1479, SEARCH("USD ", G1479)+4, SEARCH(" ", G1479&amp;" ", SEARCH("USD ", G1479)+4) - SEARCH("USD ", G1479) - 4)))</f>
        <v>#NAME?</v>
      </c>
      <c r="P1479" t="e">
        <f t="shared" si="212"/>
        <v>#NAME?</v>
      </c>
      <c r="Q1479" t="e" cm="1">
        <f t="array" ref="Q1479">Raw [1]Data!P1479</f>
        <v>#NAME?</v>
      </c>
      <c r="R1479" t="e" cm="1">
        <f t="array" ref="R1479">Raw [1]Data!Q1479</f>
        <v>#NAME?</v>
      </c>
      <c r="S1479" t="e" cm="1">
        <f t="array" ref="S1479">Raw [1]Data!T1479</f>
        <v>#NAME?</v>
      </c>
      <c r="T1479" t="e">
        <f t="shared" si="213"/>
        <v>#NAME?</v>
      </c>
      <c r="U1479" t="e">
        <f t="shared" si="214"/>
        <v>#NAME?</v>
      </c>
      <c r="V1479" t="str">
        <f t="shared" si="215"/>
        <v>Other</v>
      </c>
    </row>
    <row r="1480" spans="1:22">
      <c r="A1480" s="5" t="s">
        <v>12</v>
      </c>
      <c r="B1480" s="2" t="s">
        <v>1969</v>
      </c>
      <c r="C1480">
        <f t="shared" si="207"/>
        <v>2019</v>
      </c>
      <c r="D1480" s="2" t="s">
        <v>14</v>
      </c>
      <c r="E1480" s="3" t="s">
        <v>15</v>
      </c>
      <c r="F1480" t="str">
        <f t="shared" si="208"/>
        <v>73</v>
      </c>
      <c r="G1480" s="2" t="s">
        <v>1972</v>
      </c>
      <c r="H1480" t="str">
        <f t="shared" si="209"/>
        <v xml:space="preserve">STEEL </v>
      </c>
      <c r="I1480" t="str" cm="1">
        <f t="array" ref="I1480">IFERROR(INDEX(_xlfn.TEXTSPLIT(E1480," "),1), "")</f>
        <v>73239990</v>
      </c>
      <c r="J1480" t="s">
        <v>2835</v>
      </c>
      <c r="K1480" t="str" cm="1">
        <f t="array" ref="K1480">IF(ISERROR(SEARCH("QTY:", G1480)), IF(ISERROR(SEARCH("TOTAL ", G1480)), Raw [1]Data!N1480, TRIM(MID(G1480, SEARCH("TOTAL ", G1480)+6, SEARCH(" ", G1480&amp;" ", SEARCH("TOTAL ", G1480)+6) - SEARCH("TOTAL ", G1480) - 6))), TRIM(MID(G1480, SEARCH("QTY:", G1480)+4, SEARCH(" ", G1480, SEARCH("QTY:", G1480)+4) - SEARCH("QTY:", G1480) - 4)))</f>
        <v>22128</v>
      </c>
      <c r="M1480" t="str">
        <f t="shared" si="210"/>
        <v>22128</v>
      </c>
      <c r="N1480">
        <f t="shared" si="211"/>
        <v>0</v>
      </c>
      <c r="O1480" t="e" cm="1">
        <f t="array" ref="O1480">IF(ISERROR(SEARCH("USD ", G1480)), Raw [1]Data!S1480, TRIM(MID(G1480, SEARCH("USD ", G1480)+4, SEARCH(" ", G1480&amp;" ", SEARCH("USD ", G1480)+4) - SEARCH("USD ", G1480) - 4)))</f>
        <v>#NAME?</v>
      </c>
      <c r="P1480" t="e">
        <f t="shared" si="212"/>
        <v>#NAME?</v>
      </c>
      <c r="Q1480" t="e" cm="1">
        <f t="array" ref="Q1480">Raw [1]Data!P1480</f>
        <v>#NAME?</v>
      </c>
      <c r="R1480" t="e" cm="1">
        <f t="array" ref="R1480">Raw [1]Data!Q1480</f>
        <v>#NAME?</v>
      </c>
      <c r="S1480" t="e" cm="1">
        <f t="array" ref="S1480">Raw [1]Data!T1480</f>
        <v>#NAME?</v>
      </c>
      <c r="T1480" t="e">
        <f t="shared" si="213"/>
        <v>#NAME?</v>
      </c>
      <c r="U1480" t="e">
        <f t="shared" si="214"/>
        <v>#NAME?</v>
      </c>
      <c r="V1480" t="str">
        <f t="shared" si="215"/>
        <v>Other</v>
      </c>
    </row>
    <row r="1481" spans="1:22">
      <c r="A1481" s="5" t="s">
        <v>12</v>
      </c>
      <c r="B1481" s="2" t="s">
        <v>1969</v>
      </c>
      <c r="C1481">
        <f t="shared" si="207"/>
        <v>2019</v>
      </c>
      <c r="D1481" s="2" t="s">
        <v>14</v>
      </c>
      <c r="E1481" s="3" t="s">
        <v>15</v>
      </c>
      <c r="F1481" t="str">
        <f t="shared" si="208"/>
        <v>73</v>
      </c>
      <c r="G1481" s="2" t="s">
        <v>1973</v>
      </c>
      <c r="H1481" t="str">
        <f t="shared" si="209"/>
        <v xml:space="preserve">STEEL </v>
      </c>
      <c r="I1481" t="str" cm="1">
        <f t="array" ref="I1481">IFERROR(INDEX(_xlfn.TEXTSPLIT(E1481," "),1), "")</f>
        <v>73239990</v>
      </c>
      <c r="J1481" t="s">
        <v>2835</v>
      </c>
      <c r="K1481" t="str" cm="1">
        <f t="array" ref="K1481">IF(ISERROR(SEARCH("QTY:", G1481)), IF(ISERROR(SEARCH("TOTAL ", G1481)), Raw [1]Data!N1481, TRIM(MID(G1481, SEARCH("TOTAL ", G1481)+6, SEARCH(" ", G1481&amp;" ", SEARCH("TOTAL ", G1481)+6) - SEARCH("TOTAL ", G1481) - 6))), TRIM(MID(G1481, SEARCH("QTY:", G1481)+4, SEARCH(" ", G1481, SEARCH("QTY:", G1481)+4) - SEARCH("QTY:", G1481) - 4)))</f>
        <v>26124</v>
      </c>
      <c r="M1481" t="str">
        <f t="shared" si="210"/>
        <v>26124</v>
      </c>
      <c r="N1481">
        <f t="shared" si="211"/>
        <v>0</v>
      </c>
      <c r="O1481" t="e" cm="1">
        <f t="array" ref="O1481">IF(ISERROR(SEARCH("USD ", G1481)), Raw [1]Data!S1481, TRIM(MID(G1481, SEARCH("USD ", G1481)+4, SEARCH(" ", G1481&amp;" ", SEARCH("USD ", G1481)+4) - SEARCH("USD ", G1481) - 4)))</f>
        <v>#NAME?</v>
      </c>
      <c r="P1481" t="e">
        <f t="shared" si="212"/>
        <v>#NAME?</v>
      </c>
      <c r="Q1481" t="e" cm="1">
        <f t="array" ref="Q1481">Raw [1]Data!P1481</f>
        <v>#NAME?</v>
      </c>
      <c r="R1481" t="e" cm="1">
        <f t="array" ref="R1481">Raw [1]Data!Q1481</f>
        <v>#NAME?</v>
      </c>
      <c r="S1481" t="e" cm="1">
        <f t="array" ref="S1481">Raw [1]Data!T1481</f>
        <v>#NAME?</v>
      </c>
      <c r="T1481" t="e">
        <f t="shared" si="213"/>
        <v>#NAME?</v>
      </c>
      <c r="U1481" t="e">
        <f t="shared" si="214"/>
        <v>#NAME?</v>
      </c>
      <c r="V1481" t="str">
        <f t="shared" si="215"/>
        <v>Other</v>
      </c>
    </row>
    <row r="1482" spans="1:22">
      <c r="A1482" s="5" t="s">
        <v>12</v>
      </c>
      <c r="B1482" s="2" t="s">
        <v>1974</v>
      </c>
      <c r="C1482">
        <f t="shared" si="207"/>
        <v>2019</v>
      </c>
      <c r="D1482" s="2" t="s">
        <v>14</v>
      </c>
      <c r="E1482" s="3" t="s">
        <v>15</v>
      </c>
      <c r="F1482" t="str">
        <f t="shared" si="208"/>
        <v>73</v>
      </c>
      <c r="G1482" s="2" t="s">
        <v>1975</v>
      </c>
      <c r="H1482" t="str">
        <f t="shared" si="209"/>
        <v xml:space="preserve">STAINLESS </v>
      </c>
      <c r="I1482" t="str" cm="1">
        <f t="array" ref="I1482">IFERROR(INDEX(_xlfn.TEXTSPLIT(E1482," "),1), "")</f>
        <v>73239990</v>
      </c>
      <c r="J1482" t="s">
        <v>2835</v>
      </c>
      <c r="K1482" t="e" cm="1">
        <f t="array" ref="K1482">IF(ISERROR(SEARCH("QTY:", G1482)), IF(ISERROR(SEARCH("TOTAL ", G1482)), Raw [1]Data!N1482, TRIM(MID(G1482, SEARCH("TOTAL ", G1482)+6, SEARCH(" ", G1482&amp;" ", SEARCH("TOTAL ", G1482)+6) - SEARCH("TOTAL ", G1482) - 6))), TRIM(MID(G1482, SEARCH("QTY:", G1482)+4, SEARCH(" ", G1482, SEARCH("QTY:", G1482)+4) - SEARCH("QTY:", G1482) - 4)))</f>
        <v>#NAME?</v>
      </c>
      <c r="M1482" t="e">
        <f t="shared" si="210"/>
        <v>#NAME?</v>
      </c>
      <c r="N1482">
        <f t="shared" si="211"/>
        <v>0</v>
      </c>
      <c r="O1482" t="e" cm="1">
        <f t="array" ref="O1482">IF(ISERROR(SEARCH("USD ", G1482)), Raw [1]Data!S1482, TRIM(MID(G1482, SEARCH("USD ", G1482)+4, SEARCH(" ", G1482&amp;" ", SEARCH("USD ", G1482)+4) - SEARCH("USD ", G1482) - 4)))</f>
        <v>#NAME?</v>
      </c>
      <c r="P1482" t="e">
        <f t="shared" si="212"/>
        <v>#NAME?</v>
      </c>
      <c r="Q1482" t="e" cm="1">
        <f t="array" ref="Q1482">Raw [1]Data!P1482</f>
        <v>#NAME?</v>
      </c>
      <c r="R1482" t="e" cm="1">
        <f t="array" ref="R1482">Raw [1]Data!Q1482</f>
        <v>#NAME?</v>
      </c>
      <c r="S1482" t="e" cm="1">
        <f t="array" ref="S1482">Raw [1]Data!T1482</f>
        <v>#NAME?</v>
      </c>
      <c r="T1482" t="e">
        <f t="shared" si="213"/>
        <v>#NAME?</v>
      </c>
      <c r="U1482" t="e">
        <f t="shared" si="214"/>
        <v>#NAME?</v>
      </c>
      <c r="V1482" t="str">
        <f t="shared" si="215"/>
        <v>Other</v>
      </c>
    </row>
    <row r="1483" spans="1:22">
      <c r="A1483" s="5" t="s">
        <v>12</v>
      </c>
      <c r="B1483" s="2" t="s">
        <v>1976</v>
      </c>
      <c r="C1483">
        <f t="shared" si="207"/>
        <v>2019</v>
      </c>
      <c r="D1483" s="2" t="s">
        <v>14</v>
      </c>
      <c r="E1483" s="3" t="s">
        <v>15</v>
      </c>
      <c r="F1483" t="str">
        <f t="shared" si="208"/>
        <v>73</v>
      </c>
      <c r="G1483" s="2" t="s">
        <v>1977</v>
      </c>
      <c r="H1483" t="str">
        <f t="shared" si="209"/>
        <v xml:space="preserve">STEEL </v>
      </c>
      <c r="I1483" t="str" cm="1">
        <f t="array" ref="I1483">IFERROR(INDEX(_xlfn.TEXTSPLIT(E1483," "),1), "")</f>
        <v>73239990</v>
      </c>
      <c r="J1483" t="s">
        <v>3044</v>
      </c>
      <c r="K1483" t="str" cm="1">
        <f t="array" ref="K1483">IF(ISERROR(SEARCH("QTY:", G1483)), IF(ISERROR(SEARCH("TOTAL ", G1483)), Raw [1]Data!N1483, TRIM(MID(G1483, SEARCH("TOTAL ", G1483)+6, SEARCH(" ", G1483&amp;" ", SEARCH("TOTAL ", G1483)+6) - SEARCH("TOTAL ", G1483) - 6))), TRIM(MID(G1483, SEARCH("QTY:", G1483)+4, SEARCH(" ", G1483, SEARCH("QTY:", G1483)+4) - SEARCH("QTY:", G1483) - 4)))</f>
        <v>60000</v>
      </c>
      <c r="M1483" t="str">
        <f t="shared" si="210"/>
        <v>60000</v>
      </c>
      <c r="N1483">
        <f t="shared" si="211"/>
        <v>0</v>
      </c>
      <c r="O1483" t="e" cm="1">
        <f t="array" ref="O1483">IF(ISERROR(SEARCH("USD ", G1483)), Raw [1]Data!S1483, TRIM(MID(G1483, SEARCH("USD ", G1483)+4, SEARCH(" ", G1483&amp;" ", SEARCH("USD ", G1483)+4) - SEARCH("USD ", G1483) - 4)))</f>
        <v>#NAME?</v>
      </c>
      <c r="P1483" t="e">
        <f t="shared" si="212"/>
        <v>#NAME?</v>
      </c>
      <c r="Q1483" t="e" cm="1">
        <f t="array" ref="Q1483">Raw [1]Data!P1483</f>
        <v>#NAME?</v>
      </c>
      <c r="R1483" t="e" cm="1">
        <f t="array" ref="R1483">Raw [1]Data!Q1483</f>
        <v>#NAME?</v>
      </c>
      <c r="S1483" t="e" cm="1">
        <f t="array" ref="S1483">Raw [1]Data!T1483</f>
        <v>#NAME?</v>
      </c>
      <c r="T1483" t="e">
        <f t="shared" si="213"/>
        <v>#NAME?</v>
      </c>
      <c r="U1483" t="e">
        <f t="shared" si="214"/>
        <v>#NAME?</v>
      </c>
      <c r="V1483" t="str">
        <f t="shared" si="215"/>
        <v>Other</v>
      </c>
    </row>
    <row r="1484" spans="1:22">
      <c r="A1484" s="5" t="s">
        <v>12</v>
      </c>
      <c r="B1484" s="2" t="s">
        <v>1976</v>
      </c>
      <c r="C1484">
        <f t="shared" si="207"/>
        <v>2019</v>
      </c>
      <c r="D1484" s="2" t="s">
        <v>14</v>
      </c>
      <c r="E1484" s="3" t="s">
        <v>15</v>
      </c>
      <c r="F1484" t="str">
        <f t="shared" si="208"/>
        <v>73</v>
      </c>
      <c r="G1484" s="2" t="s">
        <v>1978</v>
      </c>
      <c r="H1484" t="str">
        <f t="shared" si="209"/>
        <v xml:space="preserve">STEEL </v>
      </c>
      <c r="I1484" t="str" cm="1">
        <f t="array" ref="I1484">IFERROR(INDEX(_xlfn.TEXTSPLIT(E1484," "),1), "")</f>
        <v>73239990</v>
      </c>
      <c r="J1484" t="s">
        <v>3041</v>
      </c>
      <c r="K1484" t="str" cm="1">
        <f t="array" ref="K1484">IF(ISERROR(SEARCH("QTY:", G1484)), IF(ISERROR(SEARCH("TOTAL ", G1484)), Raw [1]Data!N1484, TRIM(MID(G1484, SEARCH("TOTAL ", G1484)+6, SEARCH(" ", G1484&amp;" ", SEARCH("TOTAL ", G1484)+6) - SEARCH("TOTAL ", G1484) - 6))), TRIM(MID(G1484, SEARCH("QTY:", G1484)+4, SEARCH(" ", G1484, SEARCH("QTY:", G1484)+4) - SEARCH("QTY:", G1484) - 4)))</f>
        <v>12600</v>
      </c>
      <c r="M1484" t="str">
        <f t="shared" si="210"/>
        <v>12600</v>
      </c>
      <c r="N1484">
        <f t="shared" si="211"/>
        <v>0</v>
      </c>
      <c r="O1484" t="e" cm="1">
        <f t="array" ref="O1484">IF(ISERROR(SEARCH("USD ", G1484)), Raw [1]Data!S1484, TRIM(MID(G1484, SEARCH("USD ", G1484)+4, SEARCH(" ", G1484&amp;" ", SEARCH("USD ", G1484)+4) - SEARCH("USD ", G1484) - 4)))</f>
        <v>#NAME?</v>
      </c>
      <c r="P1484" t="e">
        <f t="shared" si="212"/>
        <v>#NAME?</v>
      </c>
      <c r="Q1484" t="e" cm="1">
        <f t="array" ref="Q1484">Raw [1]Data!P1484</f>
        <v>#NAME?</v>
      </c>
      <c r="R1484" t="e" cm="1">
        <f t="array" ref="R1484">Raw [1]Data!Q1484</f>
        <v>#NAME?</v>
      </c>
      <c r="S1484" t="e" cm="1">
        <f t="array" ref="S1484">Raw [1]Data!T1484</f>
        <v>#NAME?</v>
      </c>
      <c r="T1484" t="e">
        <f t="shared" si="213"/>
        <v>#NAME?</v>
      </c>
      <c r="U1484" t="e">
        <f t="shared" si="214"/>
        <v>#NAME?</v>
      </c>
      <c r="V1484" t="str">
        <f t="shared" si="215"/>
        <v>Other</v>
      </c>
    </row>
    <row r="1485" spans="1:22">
      <c r="A1485" s="5" t="s">
        <v>12</v>
      </c>
      <c r="B1485" s="2" t="s">
        <v>1976</v>
      </c>
      <c r="C1485">
        <f t="shared" si="207"/>
        <v>2019</v>
      </c>
      <c r="D1485" s="2" t="s">
        <v>14</v>
      </c>
      <c r="E1485" s="3" t="s">
        <v>15</v>
      </c>
      <c r="F1485" t="str">
        <f t="shared" si="208"/>
        <v>73</v>
      </c>
      <c r="G1485" s="2" t="s">
        <v>1979</v>
      </c>
      <c r="H1485" t="str">
        <f t="shared" si="209"/>
        <v xml:space="preserve">STEEL </v>
      </c>
      <c r="I1485" t="str" cm="1">
        <f t="array" ref="I1485">IFERROR(INDEX(_xlfn.TEXTSPLIT(E1485," "),1), "")</f>
        <v>73239990</v>
      </c>
      <c r="J1485" t="s">
        <v>3044</v>
      </c>
      <c r="K1485" t="str" cm="1">
        <f t="array" ref="K1485">IF(ISERROR(SEARCH("QTY:", G1485)), IF(ISERROR(SEARCH("TOTAL ", G1485)), Raw [1]Data!N1485, TRIM(MID(G1485, SEARCH("TOTAL ", G1485)+6, SEARCH(" ", G1485&amp;" ", SEARCH("TOTAL ", G1485)+6) - SEARCH("TOTAL ", G1485) - 6))), TRIM(MID(G1485, SEARCH("QTY:", G1485)+4, SEARCH(" ", G1485, SEARCH("QTY:", G1485)+4) - SEARCH("QTY:", G1485) - 4)))</f>
        <v>45360</v>
      </c>
      <c r="M1485" t="str">
        <f t="shared" si="210"/>
        <v>45360</v>
      </c>
      <c r="N1485">
        <f t="shared" si="211"/>
        <v>0</v>
      </c>
      <c r="O1485" t="e" cm="1">
        <f t="array" ref="O1485">IF(ISERROR(SEARCH("USD ", G1485)), Raw [1]Data!S1485, TRIM(MID(G1485, SEARCH("USD ", G1485)+4, SEARCH(" ", G1485&amp;" ", SEARCH("USD ", G1485)+4) - SEARCH("USD ", G1485) - 4)))</f>
        <v>#NAME?</v>
      </c>
      <c r="P1485" t="e">
        <f t="shared" si="212"/>
        <v>#NAME?</v>
      </c>
      <c r="Q1485" t="e" cm="1">
        <f t="array" ref="Q1485">Raw [1]Data!P1485</f>
        <v>#NAME?</v>
      </c>
      <c r="R1485" t="e" cm="1">
        <f t="array" ref="R1485">Raw [1]Data!Q1485</f>
        <v>#NAME?</v>
      </c>
      <c r="S1485" t="e" cm="1">
        <f t="array" ref="S1485">Raw [1]Data!T1485</f>
        <v>#NAME?</v>
      </c>
      <c r="T1485" t="e">
        <f t="shared" si="213"/>
        <v>#NAME?</v>
      </c>
      <c r="U1485" t="e">
        <f t="shared" si="214"/>
        <v>#NAME?</v>
      </c>
      <c r="V1485" t="str">
        <f t="shared" si="215"/>
        <v>Other</v>
      </c>
    </row>
    <row r="1486" spans="1:22">
      <c r="A1486" s="5" t="s">
        <v>12</v>
      </c>
      <c r="B1486" s="2" t="s">
        <v>1980</v>
      </c>
      <c r="C1486">
        <f t="shared" si="207"/>
        <v>2019</v>
      </c>
      <c r="D1486" s="2" t="s">
        <v>14</v>
      </c>
      <c r="E1486" s="3" t="s">
        <v>15</v>
      </c>
      <c r="F1486" t="str">
        <f t="shared" si="208"/>
        <v>73</v>
      </c>
      <c r="G1486" s="2" t="s">
        <v>1981</v>
      </c>
      <c r="H1486" t="str">
        <f t="shared" si="209"/>
        <v xml:space="preserve">STEEL </v>
      </c>
      <c r="I1486" t="str" cm="1">
        <f t="array" ref="I1486">IFERROR(INDEX(_xlfn.TEXTSPLIT(E1486," "),1), "")</f>
        <v>73239990</v>
      </c>
      <c r="J1486" t="s">
        <v>3044</v>
      </c>
      <c r="K1486" t="str" cm="1">
        <f t="array" ref="K1486">IF(ISERROR(SEARCH("QTY:", G1486)), IF(ISERROR(SEARCH("TOTAL ", G1486)), Raw [1]Data!N1486, TRIM(MID(G1486, SEARCH("TOTAL ", G1486)+6, SEARCH(" ", G1486&amp;" ", SEARCH("TOTAL ", G1486)+6) - SEARCH("TOTAL ", G1486) - 6))), TRIM(MID(G1486, SEARCH("QTY:", G1486)+4, SEARCH(" ", G1486, SEARCH("QTY:", G1486)+4) - SEARCH("QTY:", G1486) - 4)))</f>
        <v>9600</v>
      </c>
      <c r="M1486" t="str">
        <f t="shared" si="210"/>
        <v>9600</v>
      </c>
      <c r="N1486">
        <f t="shared" si="211"/>
        <v>0</v>
      </c>
      <c r="O1486" t="e" cm="1">
        <f t="array" ref="O1486">IF(ISERROR(SEARCH("USD ", G1486)), Raw [1]Data!S1486, TRIM(MID(G1486, SEARCH("USD ", G1486)+4, SEARCH(" ", G1486&amp;" ", SEARCH("USD ", G1486)+4) - SEARCH("USD ", G1486) - 4)))</f>
        <v>#NAME?</v>
      </c>
      <c r="P1486" t="e">
        <f t="shared" si="212"/>
        <v>#NAME?</v>
      </c>
      <c r="Q1486" t="e" cm="1">
        <f t="array" ref="Q1486">Raw [1]Data!P1486</f>
        <v>#NAME?</v>
      </c>
      <c r="R1486" t="e" cm="1">
        <f t="array" ref="R1486">Raw [1]Data!Q1486</f>
        <v>#NAME?</v>
      </c>
      <c r="S1486" t="e" cm="1">
        <f t="array" ref="S1486">Raw [1]Data!T1486</f>
        <v>#NAME?</v>
      </c>
      <c r="T1486" t="e">
        <f t="shared" si="213"/>
        <v>#NAME?</v>
      </c>
      <c r="U1486" t="e">
        <f t="shared" si="214"/>
        <v>#NAME?</v>
      </c>
      <c r="V1486" t="str">
        <f t="shared" si="215"/>
        <v>Other</v>
      </c>
    </row>
    <row r="1487" spans="1:22">
      <c r="A1487" s="5" t="s">
        <v>12</v>
      </c>
      <c r="B1487" s="2" t="s">
        <v>1982</v>
      </c>
      <c r="C1487">
        <f t="shared" si="207"/>
        <v>2019</v>
      </c>
      <c r="D1487" s="2" t="s">
        <v>14</v>
      </c>
      <c r="E1487" s="3" t="s">
        <v>15</v>
      </c>
      <c r="F1487" t="str">
        <f t="shared" si="208"/>
        <v>73</v>
      </c>
      <c r="G1487" s="2" t="s">
        <v>1983</v>
      </c>
      <c r="H1487" t="str">
        <f t="shared" si="209"/>
        <v xml:space="preserve">STAINLESS </v>
      </c>
      <c r="I1487" t="str" cm="1">
        <f t="array" ref="I1487">IFERROR(INDEX(_xlfn.TEXTSPLIT(E1487," "),1), "")</f>
        <v>73239990</v>
      </c>
      <c r="J1487" t="s">
        <v>2835</v>
      </c>
      <c r="K1487" t="str" cm="1">
        <f t="array" ref="K1487">IF(ISERROR(SEARCH("QTY:", G1487)), IF(ISERROR(SEARCH("TOTAL ", G1487)), Raw [1]Data!N1487, TRIM(MID(G1487, SEARCH("TOTAL ", G1487)+6, SEARCH(" ", G1487&amp;" ", SEARCH("TOTAL ", G1487)+6) - SEARCH("TOTAL ", G1487) - 6))), TRIM(MID(G1487, SEARCH("QTY:", G1487)+4, SEARCH(" ", G1487, SEARCH("QTY:", G1487)+4) - SEARCH("QTY:", G1487) - 4)))</f>
        <v>10800</v>
      </c>
      <c r="M1487" t="str">
        <f t="shared" si="210"/>
        <v>10800</v>
      </c>
      <c r="N1487">
        <f t="shared" si="211"/>
        <v>0</v>
      </c>
      <c r="O1487" t="e" cm="1">
        <f t="array" ref="O1487">IF(ISERROR(SEARCH("USD ", G1487)), Raw [1]Data!S1487, TRIM(MID(G1487, SEARCH("USD ", G1487)+4, SEARCH(" ", G1487&amp;" ", SEARCH("USD ", G1487)+4) - SEARCH("USD ", G1487) - 4)))</f>
        <v>#NAME?</v>
      </c>
      <c r="P1487" t="e">
        <f t="shared" si="212"/>
        <v>#NAME?</v>
      </c>
      <c r="Q1487" t="e" cm="1">
        <f t="array" ref="Q1487">Raw [1]Data!P1487</f>
        <v>#NAME?</v>
      </c>
      <c r="R1487" t="e" cm="1">
        <f t="array" ref="R1487">Raw [1]Data!Q1487</f>
        <v>#NAME?</v>
      </c>
      <c r="S1487" t="e" cm="1">
        <f t="array" ref="S1487">Raw [1]Data!T1487</f>
        <v>#NAME?</v>
      </c>
      <c r="T1487" t="e">
        <f t="shared" si="213"/>
        <v>#NAME?</v>
      </c>
      <c r="U1487" t="e">
        <f t="shared" si="214"/>
        <v>#NAME?</v>
      </c>
      <c r="V1487" t="str">
        <f t="shared" si="215"/>
        <v>Other</v>
      </c>
    </row>
    <row r="1488" spans="1:22">
      <c r="A1488" s="5" t="s">
        <v>12</v>
      </c>
      <c r="B1488" s="2" t="s">
        <v>1982</v>
      </c>
      <c r="C1488">
        <f t="shared" si="207"/>
        <v>2019</v>
      </c>
      <c r="D1488" s="2" t="s">
        <v>14</v>
      </c>
      <c r="E1488" s="3" t="s">
        <v>15</v>
      </c>
      <c r="F1488" t="str">
        <f t="shared" si="208"/>
        <v>73</v>
      </c>
      <c r="G1488" s="2" t="s">
        <v>1984</v>
      </c>
      <c r="H1488" t="str">
        <f t="shared" si="209"/>
        <v xml:space="preserve">STAINLESS </v>
      </c>
      <c r="I1488" t="str" cm="1">
        <f t="array" ref="I1488">IFERROR(INDEX(_xlfn.TEXTSPLIT(E1488," "),1), "")</f>
        <v>73239990</v>
      </c>
      <c r="J1488" t="s">
        <v>2835</v>
      </c>
      <c r="K1488" t="str" cm="1">
        <f t="array" ref="K1488">IF(ISERROR(SEARCH("QTY:", G1488)), IF(ISERROR(SEARCH("TOTAL ", G1488)), Raw [1]Data!N1488, TRIM(MID(G1488, SEARCH("TOTAL ", G1488)+6, SEARCH(" ", G1488&amp;" ", SEARCH("TOTAL ", G1488)+6) - SEARCH("TOTAL ", G1488) - 6))), TRIM(MID(G1488, SEARCH("QTY:", G1488)+4, SEARCH(" ", G1488, SEARCH("QTY:", G1488)+4) - SEARCH("QTY:", G1488) - 4)))</f>
        <v>1200</v>
      </c>
      <c r="M1488" t="str">
        <f t="shared" si="210"/>
        <v>1200</v>
      </c>
      <c r="N1488">
        <f t="shared" si="211"/>
        <v>0</v>
      </c>
      <c r="O1488" t="e" cm="1">
        <f t="array" ref="O1488">IF(ISERROR(SEARCH("USD ", G1488)), Raw [1]Data!S1488, TRIM(MID(G1488, SEARCH("USD ", G1488)+4, SEARCH(" ", G1488&amp;" ", SEARCH("USD ", G1488)+4) - SEARCH("USD ", G1488) - 4)))</f>
        <v>#NAME?</v>
      </c>
      <c r="P1488" t="e">
        <f t="shared" si="212"/>
        <v>#NAME?</v>
      </c>
      <c r="Q1488" t="e" cm="1">
        <f t="array" ref="Q1488">Raw [1]Data!P1488</f>
        <v>#NAME?</v>
      </c>
      <c r="R1488" t="e" cm="1">
        <f t="array" ref="R1488">Raw [1]Data!Q1488</f>
        <v>#NAME?</v>
      </c>
      <c r="S1488" t="e" cm="1">
        <f t="array" ref="S1488">Raw [1]Data!T1488</f>
        <v>#NAME?</v>
      </c>
      <c r="T1488" t="e">
        <f t="shared" si="213"/>
        <v>#NAME?</v>
      </c>
      <c r="U1488" t="e">
        <f t="shared" si="214"/>
        <v>#NAME?</v>
      </c>
      <c r="V1488" t="str">
        <f t="shared" si="215"/>
        <v>Other</v>
      </c>
    </row>
    <row r="1489" spans="1:22">
      <c r="A1489" s="5" t="s">
        <v>12</v>
      </c>
      <c r="B1489" s="2" t="s">
        <v>1982</v>
      </c>
      <c r="C1489">
        <f t="shared" si="207"/>
        <v>2019</v>
      </c>
      <c r="D1489" s="2" t="s">
        <v>14</v>
      </c>
      <c r="E1489" s="3" t="s">
        <v>15</v>
      </c>
      <c r="F1489" t="str">
        <f t="shared" si="208"/>
        <v>73</v>
      </c>
      <c r="G1489" s="2" t="s">
        <v>1985</v>
      </c>
      <c r="H1489" t="str">
        <f t="shared" si="209"/>
        <v xml:space="preserve">STAINLESS </v>
      </c>
      <c r="I1489" t="str" cm="1">
        <f t="array" ref="I1489">IFERROR(INDEX(_xlfn.TEXTSPLIT(E1489," "),1), "")</f>
        <v>73239990</v>
      </c>
      <c r="J1489" t="s">
        <v>2835</v>
      </c>
      <c r="K1489" t="str" cm="1">
        <f t="array" ref="K1489">IF(ISERROR(SEARCH("QTY:", G1489)), IF(ISERROR(SEARCH("TOTAL ", G1489)), Raw [1]Data!N1489, TRIM(MID(G1489, SEARCH("TOTAL ", G1489)+6, SEARCH(" ", G1489&amp;" ", SEARCH("TOTAL ", G1489)+6) - SEARCH("TOTAL ", G1489) - 6))), TRIM(MID(G1489, SEARCH("QTY:", G1489)+4, SEARCH(" ", G1489, SEARCH("QTY:", G1489)+4) - SEARCH("QTY:", G1489) - 4)))</f>
        <v>2700</v>
      </c>
      <c r="M1489" t="str">
        <f t="shared" si="210"/>
        <v>2700</v>
      </c>
      <c r="N1489">
        <f t="shared" si="211"/>
        <v>0</v>
      </c>
      <c r="O1489" t="e" cm="1">
        <f t="array" ref="O1489">IF(ISERROR(SEARCH("USD ", G1489)), Raw [1]Data!S1489, TRIM(MID(G1489, SEARCH("USD ", G1489)+4, SEARCH(" ", G1489&amp;" ", SEARCH("USD ", G1489)+4) - SEARCH("USD ", G1489) - 4)))</f>
        <v>#NAME?</v>
      </c>
      <c r="P1489" t="e">
        <f t="shared" si="212"/>
        <v>#NAME?</v>
      </c>
      <c r="Q1489" t="e" cm="1">
        <f t="array" ref="Q1489">Raw [1]Data!P1489</f>
        <v>#NAME?</v>
      </c>
      <c r="R1489" t="e" cm="1">
        <f t="array" ref="R1489">Raw [1]Data!Q1489</f>
        <v>#NAME?</v>
      </c>
      <c r="S1489" t="e" cm="1">
        <f t="array" ref="S1489">Raw [1]Data!T1489</f>
        <v>#NAME?</v>
      </c>
      <c r="T1489" t="e">
        <f t="shared" si="213"/>
        <v>#NAME?</v>
      </c>
      <c r="U1489" t="e">
        <f t="shared" si="214"/>
        <v>#NAME?</v>
      </c>
      <c r="V1489" t="str">
        <f t="shared" si="215"/>
        <v>Other</v>
      </c>
    </row>
    <row r="1490" spans="1:22">
      <c r="A1490" s="5" t="s">
        <v>12</v>
      </c>
      <c r="B1490" s="2" t="s">
        <v>1982</v>
      </c>
      <c r="C1490">
        <f t="shared" si="207"/>
        <v>2019</v>
      </c>
      <c r="D1490" s="2" t="s">
        <v>14</v>
      </c>
      <c r="E1490" s="3" t="s">
        <v>15</v>
      </c>
      <c r="F1490" t="str">
        <f t="shared" si="208"/>
        <v>73</v>
      </c>
      <c r="G1490" s="2" t="s">
        <v>1986</v>
      </c>
      <c r="H1490" t="str">
        <f t="shared" si="209"/>
        <v xml:space="preserve">STAINLESS </v>
      </c>
      <c r="I1490" t="str" cm="1">
        <f t="array" ref="I1490">IFERROR(INDEX(_xlfn.TEXTSPLIT(E1490," "),1), "")</f>
        <v>73239990</v>
      </c>
      <c r="J1490" t="s">
        <v>2835</v>
      </c>
      <c r="K1490" t="str" cm="1">
        <f t="array" ref="K1490">IF(ISERROR(SEARCH("QTY:", G1490)), IF(ISERROR(SEARCH("TOTAL ", G1490)), Raw [1]Data!N1490, TRIM(MID(G1490, SEARCH("TOTAL ", G1490)+6, SEARCH(" ", G1490&amp;" ", SEARCH("TOTAL ", G1490)+6) - SEARCH("TOTAL ", G1490) - 6))), TRIM(MID(G1490, SEARCH("QTY:", G1490)+4, SEARCH(" ", G1490, SEARCH("QTY:", G1490)+4) - SEARCH("QTY:", G1490) - 4)))</f>
        <v>2520</v>
      </c>
      <c r="M1490" t="str">
        <f t="shared" si="210"/>
        <v>2520</v>
      </c>
      <c r="N1490">
        <f t="shared" si="211"/>
        <v>0</v>
      </c>
      <c r="O1490" t="e" cm="1">
        <f t="array" ref="O1490">IF(ISERROR(SEARCH("USD ", G1490)), Raw [1]Data!S1490, TRIM(MID(G1490, SEARCH("USD ", G1490)+4, SEARCH(" ", G1490&amp;" ", SEARCH("USD ", G1490)+4) - SEARCH("USD ", G1490) - 4)))</f>
        <v>#NAME?</v>
      </c>
      <c r="P1490" t="e">
        <f t="shared" si="212"/>
        <v>#NAME?</v>
      </c>
      <c r="Q1490" t="e" cm="1">
        <f t="array" ref="Q1490">Raw [1]Data!P1490</f>
        <v>#NAME?</v>
      </c>
      <c r="R1490" t="e" cm="1">
        <f t="array" ref="R1490">Raw [1]Data!Q1490</f>
        <v>#NAME?</v>
      </c>
      <c r="S1490" t="e" cm="1">
        <f t="array" ref="S1490">Raw [1]Data!T1490</f>
        <v>#NAME?</v>
      </c>
      <c r="T1490" t="e">
        <f t="shared" si="213"/>
        <v>#NAME?</v>
      </c>
      <c r="U1490" t="e">
        <f t="shared" si="214"/>
        <v>#NAME?</v>
      </c>
      <c r="V1490" t="str">
        <f t="shared" si="215"/>
        <v>Other</v>
      </c>
    </row>
    <row r="1491" spans="1:22">
      <c r="A1491" s="5" t="s">
        <v>12</v>
      </c>
      <c r="B1491" s="2" t="s">
        <v>1982</v>
      </c>
      <c r="C1491">
        <f t="shared" si="207"/>
        <v>2019</v>
      </c>
      <c r="D1491" s="2" t="s">
        <v>14</v>
      </c>
      <c r="E1491" s="3" t="s">
        <v>15</v>
      </c>
      <c r="F1491" t="str">
        <f t="shared" si="208"/>
        <v>73</v>
      </c>
      <c r="G1491" s="2" t="s">
        <v>1987</v>
      </c>
      <c r="H1491" t="str">
        <f t="shared" si="209"/>
        <v xml:space="preserve">STAINLESS </v>
      </c>
      <c r="I1491" t="str" cm="1">
        <f t="array" ref="I1491">IFERROR(INDEX(_xlfn.TEXTSPLIT(E1491," "),1), "")</f>
        <v>73239990</v>
      </c>
      <c r="J1491" t="s">
        <v>3044</v>
      </c>
      <c r="K1491" t="str" cm="1">
        <f t="array" ref="K1491">IF(ISERROR(SEARCH("QTY:", G1491)), IF(ISERROR(SEARCH("TOTAL ", G1491)), Raw [1]Data!N1491, TRIM(MID(G1491, SEARCH("TOTAL ", G1491)+6, SEARCH(" ", G1491&amp;" ", SEARCH("TOTAL ", G1491)+6) - SEARCH("TOTAL ", G1491) - 6))), TRIM(MID(G1491, SEARCH("QTY:", G1491)+4, SEARCH(" ", G1491, SEARCH("QTY:", G1491)+4) - SEARCH("QTY:", G1491) - 4)))</f>
        <v>18000</v>
      </c>
      <c r="M1491" t="str">
        <f t="shared" si="210"/>
        <v>18000</v>
      </c>
      <c r="N1491">
        <f t="shared" si="211"/>
        <v>0</v>
      </c>
      <c r="O1491" t="e" cm="1">
        <f t="array" ref="O1491">IF(ISERROR(SEARCH("USD ", G1491)), Raw [1]Data!S1491, TRIM(MID(G1491, SEARCH("USD ", G1491)+4, SEARCH(" ", G1491&amp;" ", SEARCH("USD ", G1491)+4) - SEARCH("USD ", G1491) - 4)))</f>
        <v>#NAME?</v>
      </c>
      <c r="P1491" t="e">
        <f t="shared" si="212"/>
        <v>#NAME?</v>
      </c>
      <c r="Q1491" t="e" cm="1">
        <f t="array" ref="Q1491">Raw [1]Data!P1491</f>
        <v>#NAME?</v>
      </c>
      <c r="R1491" t="e" cm="1">
        <f t="array" ref="R1491">Raw [1]Data!Q1491</f>
        <v>#NAME?</v>
      </c>
      <c r="S1491" t="e" cm="1">
        <f t="array" ref="S1491">Raw [1]Data!T1491</f>
        <v>#NAME?</v>
      </c>
      <c r="T1491" t="e">
        <f t="shared" si="213"/>
        <v>#NAME?</v>
      </c>
      <c r="U1491" t="e">
        <f t="shared" si="214"/>
        <v>#NAME?</v>
      </c>
      <c r="V1491" t="str">
        <f t="shared" si="215"/>
        <v>Other</v>
      </c>
    </row>
    <row r="1492" spans="1:22">
      <c r="A1492" s="5" t="s">
        <v>12</v>
      </c>
      <c r="B1492" s="2" t="s">
        <v>1982</v>
      </c>
      <c r="C1492">
        <f t="shared" si="207"/>
        <v>2019</v>
      </c>
      <c r="D1492" s="2" t="s">
        <v>14</v>
      </c>
      <c r="E1492" s="3" t="s">
        <v>18</v>
      </c>
      <c r="F1492" t="str">
        <f t="shared" si="208"/>
        <v>73</v>
      </c>
      <c r="G1492" s="2" t="s">
        <v>1988</v>
      </c>
      <c r="H1492" t="str">
        <f t="shared" si="209"/>
        <v xml:space="preserve">SS </v>
      </c>
      <c r="I1492" t="str" cm="1">
        <f t="array" ref="I1492">IFERROR(INDEX(_xlfn.TEXTSPLIT(E1492," "),1), "")</f>
        <v>73231000</v>
      </c>
      <c r="J1492" t="s">
        <v>3041</v>
      </c>
      <c r="K1492" t="str" cm="1">
        <f t="array" ref="K1492">IF(ISERROR(SEARCH("QTY:", G1492)), IF(ISERROR(SEARCH("TOTAL ", G1492)), Raw [1]Data!N1492, TRIM(MID(G1492, SEARCH("TOTAL ", G1492)+6, SEARCH(" ", G1492&amp;" ", SEARCH("TOTAL ", G1492)+6) - SEARCH("TOTAL ", G1492) - 6))), TRIM(MID(G1492, SEARCH("QTY:", G1492)+4, SEARCH(" ", G1492, SEARCH("QTY:", G1492)+4) - SEARCH("QTY:", G1492) - 4)))</f>
        <v>123840</v>
      </c>
      <c r="M1492" t="str">
        <f t="shared" si="210"/>
        <v>123840</v>
      </c>
      <c r="N1492">
        <f t="shared" si="211"/>
        <v>0</v>
      </c>
      <c r="O1492" t="e" cm="1">
        <f t="array" ref="O1492">IF(ISERROR(SEARCH("USD ", G1492)), Raw [1]Data!S1492, TRIM(MID(G1492, SEARCH("USD ", G1492)+4, SEARCH(" ", G1492&amp;" ", SEARCH("USD ", G1492)+4) - SEARCH("USD ", G1492) - 4)))</f>
        <v>#NAME?</v>
      </c>
      <c r="P1492" t="e">
        <f t="shared" si="212"/>
        <v>#NAME?</v>
      </c>
      <c r="Q1492" t="e" cm="1">
        <f t="array" ref="Q1492">Raw [1]Data!P1492</f>
        <v>#NAME?</v>
      </c>
      <c r="R1492" t="e" cm="1">
        <f t="array" ref="R1492">Raw [1]Data!Q1492</f>
        <v>#NAME?</v>
      </c>
      <c r="S1492" t="e" cm="1">
        <f t="array" ref="S1492">Raw [1]Data!T1492</f>
        <v>#NAME?</v>
      </c>
      <c r="T1492" t="e">
        <f t="shared" si="213"/>
        <v>#NAME?</v>
      </c>
      <c r="U1492" t="e">
        <f t="shared" si="214"/>
        <v>#NAME?</v>
      </c>
      <c r="V1492" t="str">
        <f t="shared" si="215"/>
        <v>Other</v>
      </c>
    </row>
    <row r="1493" spans="1:22">
      <c r="A1493" s="5" t="s">
        <v>12</v>
      </c>
      <c r="B1493" s="2" t="s">
        <v>1982</v>
      </c>
      <c r="C1493">
        <f t="shared" si="207"/>
        <v>2019</v>
      </c>
      <c r="D1493" s="2" t="s">
        <v>14</v>
      </c>
      <c r="E1493" s="3" t="s">
        <v>15</v>
      </c>
      <c r="F1493" t="str">
        <f t="shared" si="208"/>
        <v>73</v>
      </c>
      <c r="G1493" s="2" t="s">
        <v>1989</v>
      </c>
      <c r="H1493" t="str">
        <f t="shared" si="209"/>
        <v xml:space="preserve">STAINLESS </v>
      </c>
      <c r="I1493" t="str" cm="1">
        <f t="array" ref="I1493">IFERROR(INDEX(_xlfn.TEXTSPLIT(E1493," "),1), "")</f>
        <v>73239990</v>
      </c>
      <c r="J1493" t="s">
        <v>2835</v>
      </c>
      <c r="K1493" t="str" cm="1">
        <f t="array" ref="K1493">IF(ISERROR(SEARCH("QTY:", G1493)), IF(ISERROR(SEARCH("TOTAL ", G1493)), Raw [1]Data!N1493, TRIM(MID(G1493, SEARCH("TOTAL ", G1493)+6, SEARCH(" ", G1493&amp;" ", SEARCH("TOTAL ", G1493)+6) - SEARCH("TOTAL ", G1493) - 6))), TRIM(MID(G1493, SEARCH("QTY:", G1493)+4, SEARCH(" ", G1493, SEARCH("QTY:", G1493)+4) - SEARCH("QTY:", G1493) - 4)))</f>
        <v>2400</v>
      </c>
      <c r="M1493" t="str">
        <f t="shared" si="210"/>
        <v>2400</v>
      </c>
      <c r="N1493">
        <f t="shared" si="211"/>
        <v>0</v>
      </c>
      <c r="O1493" t="e" cm="1">
        <f t="array" ref="O1493">IF(ISERROR(SEARCH("USD ", G1493)), Raw [1]Data!S1493, TRIM(MID(G1493, SEARCH("USD ", G1493)+4, SEARCH(" ", G1493&amp;" ", SEARCH("USD ", G1493)+4) - SEARCH("USD ", G1493) - 4)))</f>
        <v>#NAME?</v>
      </c>
      <c r="P1493" t="e">
        <f t="shared" si="212"/>
        <v>#NAME?</v>
      </c>
      <c r="Q1493" t="e" cm="1">
        <f t="array" ref="Q1493">Raw [1]Data!P1493</f>
        <v>#NAME?</v>
      </c>
      <c r="R1493" t="e" cm="1">
        <f t="array" ref="R1493">Raw [1]Data!Q1493</f>
        <v>#NAME?</v>
      </c>
      <c r="S1493" t="e" cm="1">
        <f t="array" ref="S1493">Raw [1]Data!T1493</f>
        <v>#NAME?</v>
      </c>
      <c r="T1493" t="e">
        <f t="shared" si="213"/>
        <v>#NAME?</v>
      </c>
      <c r="U1493" t="e">
        <f t="shared" si="214"/>
        <v>#NAME?</v>
      </c>
      <c r="V1493" t="str">
        <f t="shared" si="215"/>
        <v>Other</v>
      </c>
    </row>
    <row r="1494" spans="1:22">
      <c r="A1494" s="5" t="s">
        <v>12</v>
      </c>
      <c r="B1494" s="2" t="s">
        <v>1982</v>
      </c>
      <c r="C1494">
        <f t="shared" si="207"/>
        <v>2019</v>
      </c>
      <c r="D1494" s="2" t="s">
        <v>14</v>
      </c>
      <c r="E1494" s="3" t="s">
        <v>15</v>
      </c>
      <c r="F1494" t="str">
        <f t="shared" si="208"/>
        <v>73</v>
      </c>
      <c r="G1494" s="2" t="s">
        <v>1990</v>
      </c>
      <c r="H1494" t="str">
        <f t="shared" si="209"/>
        <v xml:space="preserve">STAINLESS </v>
      </c>
      <c r="I1494" t="str" cm="1">
        <f t="array" ref="I1494">IFERROR(INDEX(_xlfn.TEXTSPLIT(E1494," "),1), "")</f>
        <v>73239990</v>
      </c>
      <c r="J1494" t="s">
        <v>2835</v>
      </c>
      <c r="K1494" t="str" cm="1">
        <f t="array" ref="K1494">IF(ISERROR(SEARCH("QTY:", G1494)), IF(ISERROR(SEARCH("TOTAL ", G1494)), Raw [1]Data!N1494, TRIM(MID(G1494, SEARCH("TOTAL ", G1494)+6, SEARCH(" ", G1494&amp;" ", SEARCH("TOTAL ", G1494)+6) - SEARCH("TOTAL ", G1494) - 6))), TRIM(MID(G1494, SEARCH("QTY:", G1494)+4, SEARCH(" ", G1494, SEARCH("QTY:", G1494)+4) - SEARCH("QTY:", G1494) - 4)))</f>
        <v>2520</v>
      </c>
      <c r="M1494" t="str">
        <f t="shared" si="210"/>
        <v>2520</v>
      </c>
      <c r="N1494">
        <f t="shared" si="211"/>
        <v>0</v>
      </c>
      <c r="O1494" t="e" cm="1">
        <f t="array" ref="O1494">IF(ISERROR(SEARCH("USD ", G1494)), Raw [1]Data!S1494, TRIM(MID(G1494, SEARCH("USD ", G1494)+4, SEARCH(" ", G1494&amp;" ", SEARCH("USD ", G1494)+4) - SEARCH("USD ", G1494) - 4)))</f>
        <v>#NAME?</v>
      </c>
      <c r="P1494" t="e">
        <f t="shared" si="212"/>
        <v>#NAME?</v>
      </c>
      <c r="Q1494" t="e" cm="1">
        <f t="array" ref="Q1494">Raw [1]Data!P1494</f>
        <v>#NAME?</v>
      </c>
      <c r="R1494" t="e" cm="1">
        <f t="array" ref="R1494">Raw [1]Data!Q1494</f>
        <v>#NAME?</v>
      </c>
      <c r="S1494" t="e" cm="1">
        <f t="array" ref="S1494">Raw [1]Data!T1494</f>
        <v>#NAME?</v>
      </c>
      <c r="T1494" t="e">
        <f t="shared" si="213"/>
        <v>#NAME?</v>
      </c>
      <c r="U1494" t="e">
        <f t="shared" si="214"/>
        <v>#NAME?</v>
      </c>
      <c r="V1494" t="str">
        <f t="shared" si="215"/>
        <v>Other</v>
      </c>
    </row>
    <row r="1495" spans="1:22">
      <c r="A1495" s="5" t="s">
        <v>12</v>
      </c>
      <c r="B1495" s="2" t="s">
        <v>1982</v>
      </c>
      <c r="C1495">
        <f t="shared" si="207"/>
        <v>2019</v>
      </c>
      <c r="D1495" s="2" t="s">
        <v>14</v>
      </c>
      <c r="E1495" s="3" t="s">
        <v>15</v>
      </c>
      <c r="F1495" t="str">
        <f t="shared" si="208"/>
        <v>73</v>
      </c>
      <c r="G1495" s="2" t="s">
        <v>1991</v>
      </c>
      <c r="H1495" t="str">
        <f t="shared" si="209"/>
        <v xml:space="preserve">STEEL </v>
      </c>
      <c r="I1495" t="str" cm="1">
        <f t="array" ref="I1495">IFERROR(INDEX(_xlfn.TEXTSPLIT(E1495," "),1), "")</f>
        <v>73239990</v>
      </c>
      <c r="J1495" t="s">
        <v>3044</v>
      </c>
      <c r="K1495" t="str" cm="1">
        <f t="array" ref="K1495">IF(ISERROR(SEARCH("QTY:", G1495)), IF(ISERROR(SEARCH("TOTAL ", G1495)), Raw [1]Data!N1495, TRIM(MID(G1495, SEARCH("TOTAL ", G1495)+6, SEARCH(" ", G1495&amp;" ", SEARCH("TOTAL ", G1495)+6) - SEARCH("TOTAL ", G1495) - 6))), TRIM(MID(G1495, SEARCH("QTY:", G1495)+4, SEARCH(" ", G1495, SEARCH("QTY:", G1495)+4) - SEARCH("QTY:", G1495) - 4)))</f>
        <v>48120</v>
      </c>
      <c r="M1495" t="str">
        <f t="shared" si="210"/>
        <v>48120</v>
      </c>
      <c r="N1495">
        <f t="shared" si="211"/>
        <v>0</v>
      </c>
      <c r="O1495" t="e" cm="1">
        <f t="array" ref="O1495">IF(ISERROR(SEARCH("USD ", G1495)), Raw [1]Data!S1495, TRIM(MID(G1495, SEARCH("USD ", G1495)+4, SEARCH(" ", G1495&amp;" ", SEARCH("USD ", G1495)+4) - SEARCH("USD ", G1495) - 4)))</f>
        <v>#NAME?</v>
      </c>
      <c r="P1495" t="e">
        <f t="shared" si="212"/>
        <v>#NAME?</v>
      </c>
      <c r="Q1495" t="e" cm="1">
        <f t="array" ref="Q1495">Raw [1]Data!P1495</f>
        <v>#NAME?</v>
      </c>
      <c r="R1495" t="e" cm="1">
        <f t="array" ref="R1495">Raw [1]Data!Q1495</f>
        <v>#NAME?</v>
      </c>
      <c r="S1495" t="e" cm="1">
        <f t="array" ref="S1495">Raw [1]Data!T1495</f>
        <v>#NAME?</v>
      </c>
      <c r="T1495" t="e">
        <f t="shared" si="213"/>
        <v>#NAME?</v>
      </c>
      <c r="U1495" t="e">
        <f t="shared" si="214"/>
        <v>#NAME?</v>
      </c>
      <c r="V1495" t="str">
        <f t="shared" si="215"/>
        <v>Other</v>
      </c>
    </row>
    <row r="1496" spans="1:22">
      <c r="A1496" s="5" t="s">
        <v>12</v>
      </c>
      <c r="B1496" s="2" t="s">
        <v>1992</v>
      </c>
      <c r="C1496">
        <f t="shared" si="207"/>
        <v>2019</v>
      </c>
      <c r="D1496" s="2" t="s">
        <v>14</v>
      </c>
      <c r="E1496" s="3" t="s">
        <v>15</v>
      </c>
      <c r="F1496" t="str">
        <f t="shared" si="208"/>
        <v>73</v>
      </c>
      <c r="G1496" s="2" t="s">
        <v>1993</v>
      </c>
      <c r="H1496" t="str">
        <f t="shared" si="209"/>
        <v xml:space="preserve">SS </v>
      </c>
      <c r="I1496" t="str" cm="1">
        <f t="array" ref="I1496">IFERROR(INDEX(_xlfn.TEXTSPLIT(E1496," "),1), "")</f>
        <v>73239990</v>
      </c>
      <c r="J1496" t="s">
        <v>2835</v>
      </c>
      <c r="K1496" t="e" cm="1">
        <f t="array" ref="K1496">IF(ISERROR(SEARCH("QTY:", G1496)), IF(ISERROR(SEARCH("TOTAL ", G1496)), Raw [1]Data!N1496, TRIM(MID(G1496, SEARCH("TOTAL ", G1496)+6, SEARCH(" ", G1496&amp;" ", SEARCH("TOTAL ", G1496)+6) - SEARCH("TOTAL ", G1496) - 6))), TRIM(MID(G1496, SEARCH("QTY:", G1496)+4, SEARCH(" ", G1496, SEARCH("QTY:", G1496)+4) - SEARCH("QTY:", G1496) - 4)))</f>
        <v>#NAME?</v>
      </c>
      <c r="M1496" t="e">
        <f t="shared" si="210"/>
        <v>#NAME?</v>
      </c>
      <c r="N1496">
        <f t="shared" si="211"/>
        <v>0</v>
      </c>
      <c r="O1496" t="e" cm="1">
        <f t="array" ref="O1496">IF(ISERROR(SEARCH("USD ", G1496)), Raw [1]Data!S1496, TRIM(MID(G1496, SEARCH("USD ", G1496)+4, SEARCH(" ", G1496&amp;" ", SEARCH("USD ", G1496)+4) - SEARCH("USD ", G1496) - 4)))</f>
        <v>#NAME?</v>
      </c>
      <c r="P1496" t="e">
        <f t="shared" si="212"/>
        <v>#NAME?</v>
      </c>
      <c r="Q1496" t="e" cm="1">
        <f t="array" ref="Q1496">Raw [1]Data!P1496</f>
        <v>#NAME?</v>
      </c>
      <c r="R1496" t="e" cm="1">
        <f t="array" ref="R1496">Raw [1]Data!Q1496</f>
        <v>#NAME?</v>
      </c>
      <c r="S1496" t="e" cm="1">
        <f t="array" ref="S1496">Raw [1]Data!T1496</f>
        <v>#NAME?</v>
      </c>
      <c r="T1496" t="e">
        <f t="shared" si="213"/>
        <v>#NAME?</v>
      </c>
      <c r="U1496" t="e">
        <f t="shared" si="214"/>
        <v>#NAME?</v>
      </c>
      <c r="V1496" t="str">
        <f t="shared" si="215"/>
        <v>Other</v>
      </c>
    </row>
    <row r="1497" spans="1:22">
      <c r="A1497" s="5" t="s">
        <v>12</v>
      </c>
      <c r="B1497" s="2" t="s">
        <v>1994</v>
      </c>
      <c r="C1497">
        <f t="shared" si="207"/>
        <v>2019</v>
      </c>
      <c r="D1497" s="2" t="s">
        <v>14</v>
      </c>
      <c r="E1497" s="3" t="s">
        <v>15</v>
      </c>
      <c r="F1497" t="str">
        <f t="shared" si="208"/>
        <v>73</v>
      </c>
      <c r="G1497" s="2" t="s">
        <v>1995</v>
      </c>
      <c r="H1497" t="str">
        <f t="shared" si="209"/>
        <v xml:space="preserve">STAINLESS </v>
      </c>
      <c r="I1497" t="str" cm="1">
        <f t="array" ref="I1497">IFERROR(INDEX(_xlfn.TEXTSPLIT(E1497," "),1), "")</f>
        <v>73239990</v>
      </c>
      <c r="J1497" t="s">
        <v>2835</v>
      </c>
      <c r="K1497" t="e" cm="1">
        <f t="array" ref="K1497">IF(ISERROR(SEARCH("QTY:", G1497)), IF(ISERROR(SEARCH("TOTAL ", G1497)), Raw [1]Data!N1497, TRIM(MID(G1497, SEARCH("TOTAL ", G1497)+6, SEARCH(" ", G1497&amp;" ", SEARCH("TOTAL ", G1497)+6) - SEARCH("TOTAL ", G1497) - 6))), TRIM(MID(G1497, SEARCH("QTY:", G1497)+4, SEARCH(" ", G1497, SEARCH("QTY:", G1497)+4) - SEARCH("QTY:", G1497) - 4)))</f>
        <v>#NAME?</v>
      </c>
      <c r="M1497" t="e">
        <f t="shared" si="210"/>
        <v>#NAME?</v>
      </c>
      <c r="N1497">
        <f t="shared" si="211"/>
        <v>0</v>
      </c>
      <c r="O1497" t="e" cm="1">
        <f t="array" ref="O1497">IF(ISERROR(SEARCH("USD ", G1497)), Raw [1]Data!S1497, TRIM(MID(G1497, SEARCH("USD ", G1497)+4, SEARCH(" ", G1497&amp;" ", SEARCH("USD ", G1497)+4) - SEARCH("USD ", G1497) - 4)))</f>
        <v>#NAME?</v>
      </c>
      <c r="P1497" t="e">
        <f t="shared" si="212"/>
        <v>#NAME?</v>
      </c>
      <c r="Q1497" t="e" cm="1">
        <f t="array" ref="Q1497">Raw [1]Data!P1497</f>
        <v>#NAME?</v>
      </c>
      <c r="R1497" t="e" cm="1">
        <f t="array" ref="R1497">Raw [1]Data!Q1497</f>
        <v>#NAME?</v>
      </c>
      <c r="S1497" t="e" cm="1">
        <f t="array" ref="S1497">Raw [1]Data!T1497</f>
        <v>#NAME?</v>
      </c>
      <c r="T1497" t="e">
        <f t="shared" si="213"/>
        <v>#NAME?</v>
      </c>
      <c r="U1497" t="e">
        <f t="shared" si="214"/>
        <v>#NAME?</v>
      </c>
      <c r="V1497" t="str">
        <f t="shared" si="215"/>
        <v>Other</v>
      </c>
    </row>
    <row r="1498" spans="1:22">
      <c r="A1498" s="5" t="s">
        <v>12</v>
      </c>
      <c r="B1498" s="2" t="s">
        <v>1994</v>
      </c>
      <c r="C1498">
        <f t="shared" si="207"/>
        <v>2019</v>
      </c>
      <c r="D1498" s="2" t="s">
        <v>14</v>
      </c>
      <c r="E1498" s="3" t="s">
        <v>15</v>
      </c>
      <c r="F1498" t="str">
        <f t="shared" si="208"/>
        <v>73</v>
      </c>
      <c r="G1498" s="2" t="s">
        <v>1996</v>
      </c>
      <c r="H1498" t="str">
        <f t="shared" si="209"/>
        <v xml:space="preserve">STEEL </v>
      </c>
      <c r="I1498" t="str" cm="1">
        <f t="array" ref="I1498">IFERROR(INDEX(_xlfn.TEXTSPLIT(E1498," "),1), "")</f>
        <v>73239990</v>
      </c>
      <c r="J1498" t="s">
        <v>2835</v>
      </c>
      <c r="K1498" t="str" cm="1">
        <f t="array" ref="K1498">IF(ISERROR(SEARCH("QTY:", G1498)), IF(ISERROR(SEARCH("TOTAL ", G1498)), Raw [1]Data!N1498, TRIM(MID(G1498, SEARCH("TOTAL ", G1498)+6, SEARCH(" ", G1498&amp;" ", SEARCH("TOTAL ", G1498)+6) - SEARCH("TOTAL ", G1498) - 6))), TRIM(MID(G1498, SEARCH("QTY:", G1498)+4, SEARCH(" ", G1498, SEARCH("QTY:", G1498)+4) - SEARCH("QTY:", G1498) - 4)))</f>
        <v>3000</v>
      </c>
      <c r="M1498" t="str">
        <f t="shared" si="210"/>
        <v>3000</v>
      </c>
      <c r="N1498">
        <f t="shared" si="211"/>
        <v>0</v>
      </c>
      <c r="O1498" t="e" cm="1">
        <f t="array" ref="O1498">IF(ISERROR(SEARCH("USD ", G1498)), Raw [1]Data!S1498, TRIM(MID(G1498, SEARCH("USD ", G1498)+4, SEARCH(" ", G1498&amp;" ", SEARCH("USD ", G1498)+4) - SEARCH("USD ", G1498) - 4)))</f>
        <v>#NAME?</v>
      </c>
      <c r="P1498" t="e">
        <f t="shared" si="212"/>
        <v>#NAME?</v>
      </c>
      <c r="Q1498" t="e" cm="1">
        <f t="array" ref="Q1498">Raw [1]Data!P1498</f>
        <v>#NAME?</v>
      </c>
      <c r="R1498" t="e" cm="1">
        <f t="array" ref="R1498">Raw [1]Data!Q1498</f>
        <v>#NAME?</v>
      </c>
      <c r="S1498" t="e" cm="1">
        <f t="array" ref="S1498">Raw [1]Data!T1498</f>
        <v>#NAME?</v>
      </c>
      <c r="T1498" t="e">
        <f t="shared" si="213"/>
        <v>#NAME?</v>
      </c>
      <c r="U1498" t="e">
        <f t="shared" si="214"/>
        <v>#NAME?</v>
      </c>
      <c r="V1498" t="str">
        <f t="shared" si="215"/>
        <v>Other</v>
      </c>
    </row>
    <row r="1499" spans="1:22">
      <c r="A1499" s="5" t="s">
        <v>12</v>
      </c>
      <c r="B1499" s="2" t="s">
        <v>1994</v>
      </c>
      <c r="C1499">
        <f t="shared" si="207"/>
        <v>2019</v>
      </c>
      <c r="D1499" s="2" t="s">
        <v>14</v>
      </c>
      <c r="E1499" s="3" t="s">
        <v>15</v>
      </c>
      <c r="F1499" t="str">
        <f t="shared" si="208"/>
        <v>73</v>
      </c>
      <c r="G1499" s="2" t="s">
        <v>1997</v>
      </c>
      <c r="H1499" t="str">
        <f t="shared" si="209"/>
        <v xml:space="preserve">STEEL </v>
      </c>
      <c r="I1499" t="str" cm="1">
        <f t="array" ref="I1499">IFERROR(INDEX(_xlfn.TEXTSPLIT(E1499," "),1), "")</f>
        <v>73239990</v>
      </c>
      <c r="J1499" t="s">
        <v>3044</v>
      </c>
      <c r="K1499" t="str" cm="1">
        <f t="array" ref="K1499">IF(ISERROR(SEARCH("QTY:", G1499)), IF(ISERROR(SEARCH("TOTAL ", G1499)), Raw [1]Data!N1499, TRIM(MID(G1499, SEARCH("TOTAL ", G1499)+6, SEARCH(" ", G1499&amp;" ", SEARCH("TOTAL ", G1499)+6) - SEARCH("TOTAL ", G1499) - 6))), TRIM(MID(G1499, SEARCH("QTY:", G1499)+4, SEARCH(" ", G1499, SEARCH("QTY:", G1499)+4) - SEARCH("QTY:", G1499) - 4)))</f>
        <v>50400</v>
      </c>
      <c r="M1499" t="str">
        <f t="shared" si="210"/>
        <v>50400</v>
      </c>
      <c r="N1499">
        <f t="shared" si="211"/>
        <v>0</v>
      </c>
      <c r="O1499" t="e" cm="1">
        <f t="array" ref="O1499">IF(ISERROR(SEARCH("USD ", G1499)), Raw [1]Data!S1499, TRIM(MID(G1499, SEARCH("USD ", G1499)+4, SEARCH(" ", G1499&amp;" ", SEARCH("USD ", G1499)+4) - SEARCH("USD ", G1499) - 4)))</f>
        <v>#NAME?</v>
      </c>
      <c r="P1499" t="e">
        <f t="shared" si="212"/>
        <v>#NAME?</v>
      </c>
      <c r="Q1499" t="e" cm="1">
        <f t="array" ref="Q1499">Raw [1]Data!P1499</f>
        <v>#NAME?</v>
      </c>
      <c r="R1499" t="e" cm="1">
        <f t="array" ref="R1499">Raw [1]Data!Q1499</f>
        <v>#NAME?</v>
      </c>
      <c r="S1499" t="e" cm="1">
        <f t="array" ref="S1499">Raw [1]Data!T1499</f>
        <v>#NAME?</v>
      </c>
      <c r="T1499" t="e">
        <f t="shared" si="213"/>
        <v>#NAME?</v>
      </c>
      <c r="U1499" t="e">
        <f t="shared" si="214"/>
        <v>#NAME?</v>
      </c>
      <c r="V1499" t="str">
        <f t="shared" si="215"/>
        <v>Other</v>
      </c>
    </row>
    <row r="1500" spans="1:22">
      <c r="A1500" s="5" t="s">
        <v>12</v>
      </c>
      <c r="B1500" s="2" t="s">
        <v>1994</v>
      </c>
      <c r="C1500">
        <f t="shared" si="207"/>
        <v>2019</v>
      </c>
      <c r="D1500" s="2" t="s">
        <v>14</v>
      </c>
      <c r="E1500" s="3" t="s">
        <v>15</v>
      </c>
      <c r="F1500" t="str">
        <f t="shared" si="208"/>
        <v>73</v>
      </c>
      <c r="G1500" s="2" t="s">
        <v>1970</v>
      </c>
      <c r="H1500" t="str">
        <f t="shared" si="209"/>
        <v xml:space="preserve">STEEL </v>
      </c>
      <c r="I1500" t="str" cm="1">
        <f t="array" ref="I1500">IFERROR(INDEX(_xlfn.TEXTSPLIT(E1500," "),1), "")</f>
        <v>73239990</v>
      </c>
      <c r="J1500" t="s">
        <v>2835</v>
      </c>
      <c r="K1500" t="str" cm="1">
        <f t="array" ref="K1500">IF(ISERROR(SEARCH("QTY:", G1500)), IF(ISERROR(SEARCH("TOTAL ", G1500)), Raw [1]Data!N1500, TRIM(MID(G1500, SEARCH("TOTAL ", G1500)+6, SEARCH(" ", G1500&amp;" ", SEARCH("TOTAL ", G1500)+6) - SEARCH("TOTAL ", G1500) - 6))), TRIM(MID(G1500, SEARCH("QTY:", G1500)+4, SEARCH(" ", G1500, SEARCH("QTY:", G1500)+4) - SEARCH("QTY:", G1500) - 4)))</f>
        <v>16800</v>
      </c>
      <c r="M1500" t="str">
        <f t="shared" si="210"/>
        <v>16800</v>
      </c>
      <c r="N1500">
        <f t="shared" si="211"/>
        <v>0</v>
      </c>
      <c r="O1500" t="e" cm="1">
        <f t="array" ref="O1500">IF(ISERROR(SEARCH("USD ", G1500)), Raw [1]Data!S1500, TRIM(MID(G1500, SEARCH("USD ", G1500)+4, SEARCH(" ", G1500&amp;" ", SEARCH("USD ", G1500)+4) - SEARCH("USD ", G1500) - 4)))</f>
        <v>#NAME?</v>
      </c>
      <c r="P1500" t="e">
        <f t="shared" si="212"/>
        <v>#NAME?</v>
      </c>
      <c r="Q1500" t="e" cm="1">
        <f t="array" ref="Q1500">Raw [1]Data!P1500</f>
        <v>#NAME?</v>
      </c>
      <c r="R1500" t="e" cm="1">
        <f t="array" ref="R1500">Raw [1]Data!Q1500</f>
        <v>#NAME?</v>
      </c>
      <c r="S1500" t="e" cm="1">
        <f t="array" ref="S1500">Raw [1]Data!T1500</f>
        <v>#NAME?</v>
      </c>
      <c r="T1500" t="e">
        <f t="shared" si="213"/>
        <v>#NAME?</v>
      </c>
      <c r="U1500" t="e">
        <f t="shared" si="214"/>
        <v>#NAME?</v>
      </c>
      <c r="V1500" t="str">
        <f t="shared" si="215"/>
        <v>Other</v>
      </c>
    </row>
    <row r="1501" spans="1:22">
      <c r="A1501" s="5" t="s">
        <v>12</v>
      </c>
      <c r="B1501" s="2" t="s">
        <v>1994</v>
      </c>
      <c r="C1501">
        <f t="shared" si="207"/>
        <v>2019</v>
      </c>
      <c r="D1501" s="2" t="s">
        <v>14</v>
      </c>
      <c r="E1501" s="3" t="s">
        <v>15</v>
      </c>
      <c r="F1501" t="str">
        <f t="shared" si="208"/>
        <v>73</v>
      </c>
      <c r="G1501" s="2" t="s">
        <v>1998</v>
      </c>
      <c r="H1501" t="str">
        <f t="shared" si="209"/>
        <v xml:space="preserve">STEEL </v>
      </c>
      <c r="I1501" t="str" cm="1">
        <f t="array" ref="I1501">IFERROR(INDEX(_xlfn.TEXTSPLIT(E1501," "),1), "")</f>
        <v>73239990</v>
      </c>
      <c r="J1501" t="s">
        <v>2835</v>
      </c>
      <c r="K1501" t="str" cm="1">
        <f t="array" ref="K1501">IF(ISERROR(SEARCH("QTY:", G1501)), IF(ISERROR(SEARCH("TOTAL ", G1501)), Raw [1]Data!N1501, TRIM(MID(G1501, SEARCH("TOTAL ", G1501)+6, SEARCH(" ", G1501&amp;" ", SEARCH("TOTAL ", G1501)+6) - SEARCH("TOTAL ", G1501) - 6))), TRIM(MID(G1501, SEARCH("QTY:", G1501)+4, SEARCH(" ", G1501, SEARCH("QTY:", G1501)+4) - SEARCH("QTY:", G1501) - 4)))</f>
        <v>3000</v>
      </c>
      <c r="M1501" t="str">
        <f t="shared" si="210"/>
        <v>3000</v>
      </c>
      <c r="N1501">
        <f t="shared" si="211"/>
        <v>0</v>
      </c>
      <c r="O1501" t="e" cm="1">
        <f t="array" ref="O1501">IF(ISERROR(SEARCH("USD ", G1501)), Raw [1]Data!S1501, TRIM(MID(G1501, SEARCH("USD ", G1501)+4, SEARCH(" ", G1501&amp;" ", SEARCH("USD ", G1501)+4) - SEARCH("USD ", G1501) - 4)))</f>
        <v>#NAME?</v>
      </c>
      <c r="P1501" t="e">
        <f t="shared" si="212"/>
        <v>#NAME?</v>
      </c>
      <c r="Q1501" t="e" cm="1">
        <f t="array" ref="Q1501">Raw [1]Data!P1501</f>
        <v>#NAME?</v>
      </c>
      <c r="R1501" t="e" cm="1">
        <f t="array" ref="R1501">Raw [1]Data!Q1501</f>
        <v>#NAME?</v>
      </c>
      <c r="S1501" t="e" cm="1">
        <f t="array" ref="S1501">Raw [1]Data!T1501</f>
        <v>#NAME?</v>
      </c>
      <c r="T1501" t="e">
        <f t="shared" si="213"/>
        <v>#NAME?</v>
      </c>
      <c r="U1501" t="e">
        <f t="shared" si="214"/>
        <v>#NAME?</v>
      </c>
      <c r="V1501" t="str">
        <f t="shared" si="215"/>
        <v>Other</v>
      </c>
    </row>
    <row r="1502" spans="1:22">
      <c r="A1502" s="5" t="s">
        <v>12</v>
      </c>
      <c r="B1502" s="2" t="s">
        <v>1994</v>
      </c>
      <c r="C1502">
        <f t="shared" si="207"/>
        <v>2019</v>
      </c>
      <c r="D1502" s="2" t="s">
        <v>14</v>
      </c>
      <c r="E1502" s="3" t="s">
        <v>15</v>
      </c>
      <c r="F1502" t="str">
        <f t="shared" si="208"/>
        <v>73</v>
      </c>
      <c r="G1502" s="2" t="s">
        <v>1999</v>
      </c>
      <c r="H1502" t="str">
        <f t="shared" si="209"/>
        <v xml:space="preserve">STEEL </v>
      </c>
      <c r="I1502" t="str" cm="1">
        <f t="array" ref="I1502">IFERROR(INDEX(_xlfn.TEXTSPLIT(E1502," "),1), "")</f>
        <v>73239990</v>
      </c>
      <c r="J1502" t="s">
        <v>2835</v>
      </c>
      <c r="K1502" t="str" cm="1">
        <f t="array" ref="K1502">IF(ISERROR(SEARCH("QTY:", G1502)), IF(ISERROR(SEARCH("TOTAL ", G1502)), Raw [1]Data!N1502, TRIM(MID(G1502, SEARCH("TOTAL ", G1502)+6, SEARCH(" ", G1502&amp;" ", SEARCH("TOTAL ", G1502)+6) - SEARCH("TOTAL ", G1502) - 6))), TRIM(MID(G1502, SEARCH("QTY:", G1502)+4, SEARCH(" ", G1502, SEARCH("QTY:", G1502)+4) - SEARCH("QTY:", G1502) - 4)))</f>
        <v>26400</v>
      </c>
      <c r="M1502" t="str">
        <f t="shared" si="210"/>
        <v>26400</v>
      </c>
      <c r="N1502">
        <f t="shared" si="211"/>
        <v>0</v>
      </c>
      <c r="O1502" t="e" cm="1">
        <f t="array" ref="O1502">IF(ISERROR(SEARCH("USD ", G1502)), Raw [1]Data!S1502, TRIM(MID(G1502, SEARCH("USD ", G1502)+4, SEARCH(" ", G1502&amp;" ", SEARCH("USD ", G1502)+4) - SEARCH("USD ", G1502) - 4)))</f>
        <v>#NAME?</v>
      </c>
      <c r="P1502" t="e">
        <f t="shared" si="212"/>
        <v>#NAME?</v>
      </c>
      <c r="Q1502" t="e" cm="1">
        <f t="array" ref="Q1502">Raw [1]Data!P1502</f>
        <v>#NAME?</v>
      </c>
      <c r="R1502" t="e" cm="1">
        <f t="array" ref="R1502">Raw [1]Data!Q1502</f>
        <v>#NAME?</v>
      </c>
      <c r="S1502" t="e" cm="1">
        <f t="array" ref="S1502">Raw [1]Data!T1502</f>
        <v>#NAME?</v>
      </c>
      <c r="T1502" t="e">
        <f t="shared" si="213"/>
        <v>#NAME?</v>
      </c>
      <c r="U1502" t="e">
        <f t="shared" si="214"/>
        <v>#NAME?</v>
      </c>
      <c r="V1502" t="str">
        <f t="shared" si="215"/>
        <v>Other</v>
      </c>
    </row>
    <row r="1503" spans="1:22">
      <c r="A1503" s="5" t="s">
        <v>12</v>
      </c>
      <c r="B1503" s="2" t="s">
        <v>1994</v>
      </c>
      <c r="C1503">
        <f t="shared" si="207"/>
        <v>2019</v>
      </c>
      <c r="D1503" s="2" t="s">
        <v>14</v>
      </c>
      <c r="E1503" s="3" t="s">
        <v>15</v>
      </c>
      <c r="F1503" t="str">
        <f t="shared" si="208"/>
        <v>73</v>
      </c>
      <c r="G1503" s="2" t="s">
        <v>2000</v>
      </c>
      <c r="H1503" t="str">
        <f t="shared" si="209"/>
        <v xml:space="preserve">STEEL </v>
      </c>
      <c r="I1503" t="str" cm="1">
        <f t="array" ref="I1503">IFERROR(INDEX(_xlfn.TEXTSPLIT(E1503," "),1), "")</f>
        <v>73239990</v>
      </c>
      <c r="J1503" t="s">
        <v>2835</v>
      </c>
      <c r="K1503" t="str" cm="1">
        <f t="array" ref="K1503">IF(ISERROR(SEARCH("QTY:", G1503)), IF(ISERROR(SEARCH("TOTAL ", G1503)), Raw [1]Data!N1503, TRIM(MID(G1503, SEARCH("TOTAL ", G1503)+6, SEARCH(" ", G1503&amp;" ", SEARCH("TOTAL ", G1503)+6) - SEARCH("TOTAL ", G1503) - 6))), TRIM(MID(G1503, SEARCH("QTY:", G1503)+4, SEARCH(" ", G1503, SEARCH("QTY:", G1503)+4) - SEARCH("QTY:", G1503) - 4)))</f>
        <v>456</v>
      </c>
      <c r="M1503" t="str">
        <f t="shared" si="210"/>
        <v>456</v>
      </c>
      <c r="N1503">
        <f t="shared" si="211"/>
        <v>0</v>
      </c>
      <c r="O1503" t="e" cm="1">
        <f t="array" ref="O1503">IF(ISERROR(SEARCH("USD ", G1503)), Raw [1]Data!S1503, TRIM(MID(G1503, SEARCH("USD ", G1503)+4, SEARCH(" ", G1503&amp;" ", SEARCH("USD ", G1503)+4) - SEARCH("USD ", G1503) - 4)))</f>
        <v>#NAME?</v>
      </c>
      <c r="P1503" t="e">
        <f t="shared" si="212"/>
        <v>#NAME?</v>
      </c>
      <c r="Q1503" t="e" cm="1">
        <f t="array" ref="Q1503">Raw [1]Data!P1503</f>
        <v>#NAME?</v>
      </c>
      <c r="R1503" t="e" cm="1">
        <f t="array" ref="R1503">Raw [1]Data!Q1503</f>
        <v>#NAME?</v>
      </c>
      <c r="S1503" t="e" cm="1">
        <f t="array" ref="S1503">Raw [1]Data!T1503</f>
        <v>#NAME?</v>
      </c>
      <c r="T1503" t="e">
        <f t="shared" si="213"/>
        <v>#NAME?</v>
      </c>
      <c r="U1503" t="e">
        <f t="shared" si="214"/>
        <v>#NAME?</v>
      </c>
      <c r="V1503" t="str">
        <f t="shared" si="215"/>
        <v>Other</v>
      </c>
    </row>
    <row r="1504" spans="1:22">
      <c r="A1504" s="5" t="s">
        <v>12</v>
      </c>
      <c r="B1504" s="2" t="s">
        <v>1994</v>
      </c>
      <c r="C1504">
        <f t="shared" si="207"/>
        <v>2019</v>
      </c>
      <c r="D1504" s="2" t="s">
        <v>14</v>
      </c>
      <c r="E1504" s="3" t="s">
        <v>18</v>
      </c>
      <c r="F1504" t="str">
        <f t="shared" si="208"/>
        <v>73</v>
      </c>
      <c r="G1504" s="2" t="s">
        <v>2001</v>
      </c>
      <c r="H1504" t="str">
        <f t="shared" si="209"/>
        <v xml:space="preserve">STEEL </v>
      </c>
      <c r="I1504" t="str" cm="1">
        <f t="array" ref="I1504">IFERROR(INDEX(_xlfn.TEXTSPLIT(E1504," "),1), "")</f>
        <v>73231000</v>
      </c>
      <c r="J1504" t="s">
        <v>2835</v>
      </c>
      <c r="K1504" t="e" cm="1">
        <f t="array" ref="K1504">IF(ISERROR(SEARCH("QTY:", G1504)), IF(ISERROR(SEARCH("TOTAL ", G1504)), Raw [1]Data!N1504, TRIM(MID(G1504, SEARCH("TOTAL ", G1504)+6, SEARCH(" ", G1504&amp;" ", SEARCH("TOTAL ", G1504)+6) - SEARCH("TOTAL ", G1504) - 6))), TRIM(MID(G1504, SEARCH("QTY:", G1504)+4, SEARCH(" ", G1504, SEARCH("QTY:", G1504)+4) - SEARCH("QTY:", G1504) - 4)))</f>
        <v>#NAME?</v>
      </c>
      <c r="M1504" t="e">
        <f t="shared" si="210"/>
        <v>#NAME?</v>
      </c>
      <c r="N1504">
        <f t="shared" si="211"/>
        <v>0</v>
      </c>
      <c r="O1504" t="e" cm="1">
        <f t="array" ref="O1504">IF(ISERROR(SEARCH("USD ", G1504)), Raw [1]Data!S1504, TRIM(MID(G1504, SEARCH("USD ", G1504)+4, SEARCH(" ", G1504&amp;" ", SEARCH("USD ", G1504)+4) - SEARCH("USD ", G1504) - 4)))</f>
        <v>#NAME?</v>
      </c>
      <c r="P1504" t="e">
        <f t="shared" si="212"/>
        <v>#NAME?</v>
      </c>
      <c r="Q1504" t="e" cm="1">
        <f t="array" ref="Q1504">Raw [1]Data!P1504</f>
        <v>#NAME?</v>
      </c>
      <c r="R1504" t="e" cm="1">
        <f t="array" ref="R1504">Raw [1]Data!Q1504</f>
        <v>#NAME?</v>
      </c>
      <c r="S1504" t="e" cm="1">
        <f t="array" ref="S1504">Raw [1]Data!T1504</f>
        <v>#NAME?</v>
      </c>
      <c r="T1504" t="e">
        <f t="shared" si="213"/>
        <v>#NAME?</v>
      </c>
      <c r="U1504" t="e">
        <f t="shared" si="214"/>
        <v>#NAME?</v>
      </c>
      <c r="V1504" t="str">
        <f t="shared" si="215"/>
        <v>Other</v>
      </c>
    </row>
    <row r="1505" spans="1:22">
      <c r="A1505" s="5" t="s">
        <v>12</v>
      </c>
      <c r="B1505" s="2" t="s">
        <v>1994</v>
      </c>
      <c r="C1505">
        <f t="shared" si="207"/>
        <v>2019</v>
      </c>
      <c r="D1505" s="2" t="s">
        <v>14</v>
      </c>
      <c r="E1505" s="3" t="s">
        <v>15</v>
      </c>
      <c r="F1505" t="str">
        <f t="shared" si="208"/>
        <v>73</v>
      </c>
      <c r="G1505" s="2" t="s">
        <v>2002</v>
      </c>
      <c r="H1505" t="str">
        <f t="shared" si="209"/>
        <v xml:space="preserve">STEEL </v>
      </c>
      <c r="I1505" t="str" cm="1">
        <f t="array" ref="I1505">IFERROR(INDEX(_xlfn.TEXTSPLIT(E1505," "),1), "")</f>
        <v>73239990</v>
      </c>
      <c r="J1505" t="s">
        <v>2835</v>
      </c>
      <c r="K1505" t="str" cm="1">
        <f t="array" ref="K1505">IF(ISERROR(SEARCH("QTY:", G1505)), IF(ISERROR(SEARCH("TOTAL ", G1505)), Raw [1]Data!N1505, TRIM(MID(G1505, SEARCH("TOTAL ", G1505)+6, SEARCH(" ", G1505&amp;" ", SEARCH("TOTAL ", G1505)+6) - SEARCH("TOTAL ", G1505) - 6))), TRIM(MID(G1505, SEARCH("QTY:", G1505)+4, SEARCH(" ", G1505, SEARCH("QTY:", G1505)+4) - SEARCH("QTY:", G1505) - 4)))</f>
        <v>288</v>
      </c>
      <c r="M1505" t="str">
        <f t="shared" si="210"/>
        <v>288</v>
      </c>
      <c r="N1505">
        <f t="shared" si="211"/>
        <v>0</v>
      </c>
      <c r="O1505" t="e" cm="1">
        <f t="array" ref="O1505">IF(ISERROR(SEARCH("USD ", G1505)), Raw [1]Data!S1505, TRIM(MID(G1505, SEARCH("USD ", G1505)+4, SEARCH(" ", G1505&amp;" ", SEARCH("USD ", G1505)+4) - SEARCH("USD ", G1505) - 4)))</f>
        <v>#NAME?</v>
      </c>
      <c r="P1505" t="e">
        <f t="shared" si="212"/>
        <v>#NAME?</v>
      </c>
      <c r="Q1505" t="e" cm="1">
        <f t="array" ref="Q1505">Raw [1]Data!P1505</f>
        <v>#NAME?</v>
      </c>
      <c r="R1505" t="e" cm="1">
        <f t="array" ref="R1505">Raw [1]Data!Q1505</f>
        <v>#NAME?</v>
      </c>
      <c r="S1505" t="e" cm="1">
        <f t="array" ref="S1505">Raw [1]Data!T1505</f>
        <v>#NAME?</v>
      </c>
      <c r="T1505" t="e">
        <f t="shared" si="213"/>
        <v>#NAME?</v>
      </c>
      <c r="U1505" t="e">
        <f t="shared" si="214"/>
        <v>#NAME?</v>
      </c>
      <c r="V1505" t="str">
        <f t="shared" si="215"/>
        <v>Other</v>
      </c>
    </row>
    <row r="1506" spans="1:22">
      <c r="A1506" s="5" t="s">
        <v>12</v>
      </c>
      <c r="B1506" s="2" t="s">
        <v>1994</v>
      </c>
      <c r="C1506">
        <f t="shared" si="207"/>
        <v>2019</v>
      </c>
      <c r="D1506" s="2" t="s">
        <v>14</v>
      </c>
      <c r="E1506" s="3" t="s">
        <v>15</v>
      </c>
      <c r="F1506" t="str">
        <f t="shared" si="208"/>
        <v>73</v>
      </c>
      <c r="G1506" s="2" t="s">
        <v>2003</v>
      </c>
      <c r="H1506" t="str">
        <f t="shared" si="209"/>
        <v xml:space="preserve">STEEL </v>
      </c>
      <c r="I1506" t="str" cm="1">
        <f t="array" ref="I1506">IFERROR(INDEX(_xlfn.TEXTSPLIT(E1506," "),1), "")</f>
        <v>73239990</v>
      </c>
      <c r="J1506" t="s">
        <v>3044</v>
      </c>
      <c r="K1506" t="str" cm="1">
        <f t="array" ref="K1506">IF(ISERROR(SEARCH("QTY:", G1506)), IF(ISERROR(SEARCH("TOTAL ", G1506)), Raw [1]Data!N1506, TRIM(MID(G1506, SEARCH("TOTAL ", G1506)+6, SEARCH(" ", G1506&amp;" ", SEARCH("TOTAL ", G1506)+6) - SEARCH("TOTAL ", G1506) - 6))), TRIM(MID(G1506, SEARCH("QTY:", G1506)+4, SEARCH(" ", G1506, SEARCH("QTY:", G1506)+4) - SEARCH("QTY:", G1506) - 4)))</f>
        <v>36</v>
      </c>
      <c r="M1506" t="str">
        <f t="shared" si="210"/>
        <v>36</v>
      </c>
      <c r="N1506">
        <f t="shared" si="211"/>
        <v>0</v>
      </c>
      <c r="O1506" t="e" cm="1">
        <f t="array" ref="O1506">IF(ISERROR(SEARCH("USD ", G1506)), Raw [1]Data!S1506, TRIM(MID(G1506, SEARCH("USD ", G1506)+4, SEARCH(" ", G1506&amp;" ", SEARCH("USD ", G1506)+4) - SEARCH("USD ", G1506) - 4)))</f>
        <v>#NAME?</v>
      </c>
      <c r="P1506" t="e">
        <f t="shared" si="212"/>
        <v>#NAME?</v>
      </c>
      <c r="Q1506" t="e" cm="1">
        <f t="array" ref="Q1506">Raw [1]Data!P1506</f>
        <v>#NAME?</v>
      </c>
      <c r="R1506" t="e" cm="1">
        <f t="array" ref="R1506">Raw [1]Data!Q1506</f>
        <v>#NAME?</v>
      </c>
      <c r="S1506" t="e" cm="1">
        <f t="array" ref="S1506">Raw [1]Data!T1506</f>
        <v>#NAME?</v>
      </c>
      <c r="T1506" t="e">
        <f t="shared" si="213"/>
        <v>#NAME?</v>
      </c>
      <c r="U1506" t="e">
        <f t="shared" si="214"/>
        <v>#NAME?</v>
      </c>
      <c r="V1506" t="str">
        <f t="shared" si="215"/>
        <v>Other</v>
      </c>
    </row>
    <row r="1507" spans="1:22">
      <c r="A1507" s="5" t="s">
        <v>12</v>
      </c>
      <c r="B1507" s="2" t="s">
        <v>1994</v>
      </c>
      <c r="C1507">
        <f t="shared" si="207"/>
        <v>2019</v>
      </c>
      <c r="D1507" s="2" t="s">
        <v>14</v>
      </c>
      <c r="E1507" s="3" t="s">
        <v>15</v>
      </c>
      <c r="F1507" t="str">
        <f t="shared" si="208"/>
        <v>73</v>
      </c>
      <c r="G1507" s="2" t="s">
        <v>2004</v>
      </c>
      <c r="H1507" t="str">
        <f t="shared" si="209"/>
        <v xml:space="preserve">STEEL </v>
      </c>
      <c r="I1507" t="str" cm="1">
        <f t="array" ref="I1507">IFERROR(INDEX(_xlfn.TEXTSPLIT(E1507," "),1), "")</f>
        <v>73239990</v>
      </c>
      <c r="J1507" t="s">
        <v>2835</v>
      </c>
      <c r="K1507" t="str" cm="1">
        <f t="array" ref="K1507">IF(ISERROR(SEARCH("QTY:", G1507)), IF(ISERROR(SEARCH("TOTAL ", G1507)), Raw [1]Data!N1507, TRIM(MID(G1507, SEARCH("TOTAL ", G1507)+6, SEARCH(" ", G1507&amp;" ", SEARCH("TOTAL ", G1507)+6) - SEARCH("TOTAL ", G1507) - 6))), TRIM(MID(G1507, SEARCH("QTY:", G1507)+4, SEARCH(" ", G1507, SEARCH("QTY:", G1507)+4) - SEARCH("QTY:", G1507) - 4)))</f>
        <v>3000</v>
      </c>
      <c r="M1507" t="str">
        <f t="shared" si="210"/>
        <v>3000</v>
      </c>
      <c r="N1507">
        <f t="shared" si="211"/>
        <v>0</v>
      </c>
      <c r="O1507" t="e" cm="1">
        <f t="array" ref="O1507">IF(ISERROR(SEARCH("USD ", G1507)), Raw [1]Data!S1507, TRIM(MID(G1507, SEARCH("USD ", G1507)+4, SEARCH(" ", G1507&amp;" ", SEARCH("USD ", G1507)+4) - SEARCH("USD ", G1507) - 4)))</f>
        <v>#NAME?</v>
      </c>
      <c r="P1507" t="e">
        <f t="shared" si="212"/>
        <v>#NAME?</v>
      </c>
      <c r="Q1507" t="e" cm="1">
        <f t="array" ref="Q1507">Raw [1]Data!P1507</f>
        <v>#NAME?</v>
      </c>
      <c r="R1507" t="e" cm="1">
        <f t="array" ref="R1507">Raw [1]Data!Q1507</f>
        <v>#NAME?</v>
      </c>
      <c r="S1507" t="e" cm="1">
        <f t="array" ref="S1507">Raw [1]Data!T1507</f>
        <v>#NAME?</v>
      </c>
      <c r="T1507" t="e">
        <f t="shared" si="213"/>
        <v>#NAME?</v>
      </c>
      <c r="U1507" t="e">
        <f t="shared" si="214"/>
        <v>#NAME?</v>
      </c>
      <c r="V1507" t="str">
        <f t="shared" si="215"/>
        <v>Other</v>
      </c>
    </row>
    <row r="1508" spans="1:22">
      <c r="A1508" s="5" t="s">
        <v>12</v>
      </c>
      <c r="B1508" s="2" t="s">
        <v>1994</v>
      </c>
      <c r="C1508">
        <f t="shared" si="207"/>
        <v>2019</v>
      </c>
      <c r="D1508" s="2" t="s">
        <v>14</v>
      </c>
      <c r="E1508" s="3" t="s">
        <v>15</v>
      </c>
      <c r="F1508" t="str">
        <f t="shared" si="208"/>
        <v>73</v>
      </c>
      <c r="G1508" s="2" t="s">
        <v>2005</v>
      </c>
      <c r="H1508" t="str">
        <f t="shared" si="209"/>
        <v xml:space="preserve">STEEL </v>
      </c>
      <c r="I1508" t="str" cm="1">
        <f t="array" ref="I1508">IFERROR(INDEX(_xlfn.TEXTSPLIT(E1508," "),1), "")</f>
        <v>73239990</v>
      </c>
      <c r="J1508" t="s">
        <v>2835</v>
      </c>
      <c r="K1508" t="str" cm="1">
        <f t="array" ref="K1508">IF(ISERROR(SEARCH("QTY:", G1508)), IF(ISERROR(SEARCH("TOTAL ", G1508)), Raw [1]Data!N1508, TRIM(MID(G1508, SEARCH("TOTAL ", G1508)+6, SEARCH(" ", G1508&amp;" ", SEARCH("TOTAL ", G1508)+6) - SEARCH("TOTAL ", G1508) - 6))), TRIM(MID(G1508, SEARCH("QTY:", G1508)+4, SEARCH(" ", G1508, SEARCH("QTY:", G1508)+4) - SEARCH("QTY:", G1508) - 4)))</f>
        <v>3000</v>
      </c>
      <c r="M1508" t="str">
        <f t="shared" si="210"/>
        <v>3000</v>
      </c>
      <c r="N1508">
        <f t="shared" si="211"/>
        <v>0</v>
      </c>
      <c r="O1508" t="e" cm="1">
        <f t="array" ref="O1508">IF(ISERROR(SEARCH("USD ", G1508)), Raw [1]Data!S1508, TRIM(MID(G1508, SEARCH("USD ", G1508)+4, SEARCH(" ", G1508&amp;" ", SEARCH("USD ", G1508)+4) - SEARCH("USD ", G1508) - 4)))</f>
        <v>#NAME?</v>
      </c>
      <c r="P1508" t="e">
        <f t="shared" si="212"/>
        <v>#NAME?</v>
      </c>
      <c r="Q1508" t="e" cm="1">
        <f t="array" ref="Q1508">Raw [1]Data!P1508</f>
        <v>#NAME?</v>
      </c>
      <c r="R1508" t="e" cm="1">
        <f t="array" ref="R1508">Raw [1]Data!Q1508</f>
        <v>#NAME?</v>
      </c>
      <c r="S1508" t="e" cm="1">
        <f t="array" ref="S1508">Raw [1]Data!T1508</f>
        <v>#NAME?</v>
      </c>
      <c r="T1508" t="e">
        <f t="shared" si="213"/>
        <v>#NAME?</v>
      </c>
      <c r="U1508" t="e">
        <f t="shared" si="214"/>
        <v>#NAME?</v>
      </c>
      <c r="V1508" t="str">
        <f t="shared" si="215"/>
        <v>Other</v>
      </c>
    </row>
    <row r="1509" spans="1:22">
      <c r="A1509" s="5" t="s">
        <v>12</v>
      </c>
      <c r="B1509" s="2" t="s">
        <v>1994</v>
      </c>
      <c r="C1509">
        <f t="shared" si="207"/>
        <v>2019</v>
      </c>
      <c r="D1509" s="2" t="s">
        <v>14</v>
      </c>
      <c r="E1509" s="3" t="s">
        <v>18</v>
      </c>
      <c r="F1509" t="str">
        <f t="shared" si="208"/>
        <v>73</v>
      </c>
      <c r="G1509" s="2" t="s">
        <v>2006</v>
      </c>
      <c r="H1509" t="str">
        <f t="shared" si="209"/>
        <v xml:space="preserve">STEEL </v>
      </c>
      <c r="I1509" t="str" cm="1">
        <f t="array" ref="I1509">IFERROR(INDEX(_xlfn.TEXTSPLIT(E1509," "),1), "")</f>
        <v>73231000</v>
      </c>
      <c r="J1509" t="s">
        <v>2835</v>
      </c>
      <c r="K1509" t="e" cm="1">
        <f t="array" ref="K1509">IF(ISERROR(SEARCH("QTY:", G1509)), IF(ISERROR(SEARCH("TOTAL ", G1509)), Raw [1]Data!N1509, TRIM(MID(G1509, SEARCH("TOTAL ", G1509)+6, SEARCH(" ", G1509&amp;" ", SEARCH("TOTAL ", G1509)+6) - SEARCH("TOTAL ", G1509) - 6))), TRIM(MID(G1509, SEARCH("QTY:", G1509)+4, SEARCH(" ", G1509, SEARCH("QTY:", G1509)+4) - SEARCH("QTY:", G1509) - 4)))</f>
        <v>#NAME?</v>
      </c>
      <c r="M1509" t="e">
        <f t="shared" si="210"/>
        <v>#NAME?</v>
      </c>
      <c r="N1509">
        <f t="shared" si="211"/>
        <v>0</v>
      </c>
      <c r="O1509" t="e" cm="1">
        <f t="array" ref="O1509">IF(ISERROR(SEARCH("USD ", G1509)), Raw [1]Data!S1509, TRIM(MID(G1509, SEARCH("USD ", G1509)+4, SEARCH(" ", G1509&amp;" ", SEARCH("USD ", G1509)+4) - SEARCH("USD ", G1509) - 4)))</f>
        <v>#NAME?</v>
      </c>
      <c r="P1509" t="e">
        <f t="shared" si="212"/>
        <v>#NAME?</v>
      </c>
      <c r="Q1509" t="e" cm="1">
        <f t="array" ref="Q1509">Raw [1]Data!P1509</f>
        <v>#NAME?</v>
      </c>
      <c r="R1509" t="e" cm="1">
        <f t="array" ref="R1509">Raw [1]Data!Q1509</f>
        <v>#NAME?</v>
      </c>
      <c r="S1509" t="e" cm="1">
        <f t="array" ref="S1509">Raw [1]Data!T1509</f>
        <v>#NAME?</v>
      </c>
      <c r="T1509" t="e">
        <f t="shared" si="213"/>
        <v>#NAME?</v>
      </c>
      <c r="U1509" t="e">
        <f t="shared" si="214"/>
        <v>#NAME?</v>
      </c>
      <c r="V1509" t="str">
        <f t="shared" si="215"/>
        <v>Other</v>
      </c>
    </row>
    <row r="1510" spans="1:22">
      <c r="A1510" s="5" t="s">
        <v>12</v>
      </c>
      <c r="B1510" s="2" t="s">
        <v>2007</v>
      </c>
      <c r="C1510">
        <f t="shared" si="207"/>
        <v>2019</v>
      </c>
      <c r="D1510" s="2" t="s">
        <v>14</v>
      </c>
      <c r="E1510" s="3" t="s">
        <v>15</v>
      </c>
      <c r="F1510" t="str">
        <f t="shared" si="208"/>
        <v>73</v>
      </c>
      <c r="G1510" s="2" t="s">
        <v>2008</v>
      </c>
      <c r="H1510" t="str">
        <f t="shared" si="209"/>
        <v xml:space="preserve">STAINLESS </v>
      </c>
      <c r="I1510" t="str" cm="1">
        <f t="array" ref="I1510">IFERROR(INDEX(_xlfn.TEXTSPLIT(E1510," "),1), "")</f>
        <v>73239990</v>
      </c>
      <c r="J1510" t="s">
        <v>3041</v>
      </c>
      <c r="K1510" t="str" cm="1">
        <f t="array" ref="K1510">IF(ISERROR(SEARCH("QTY:", G1510)), IF(ISERROR(SEARCH("TOTAL ", G1510)), Raw [1]Data!N1510, TRIM(MID(G1510, SEARCH("TOTAL ", G1510)+6, SEARCH(" ", G1510&amp;" ", SEARCH("TOTAL ", G1510)+6) - SEARCH("TOTAL ", G1510) - 6))), TRIM(MID(G1510, SEARCH("QTY:", G1510)+4, SEARCH(" ", G1510, SEARCH("QTY:", G1510)+4) - SEARCH("QTY:", G1510) - 4)))</f>
        <v>41472</v>
      </c>
      <c r="M1510" t="str">
        <f t="shared" si="210"/>
        <v>41472</v>
      </c>
      <c r="N1510">
        <f t="shared" si="211"/>
        <v>0</v>
      </c>
      <c r="O1510" t="e" cm="1">
        <f t="array" ref="O1510">IF(ISERROR(SEARCH("USD ", G1510)), Raw [1]Data!S1510, TRIM(MID(G1510, SEARCH("USD ", G1510)+4, SEARCH(" ", G1510&amp;" ", SEARCH("USD ", G1510)+4) - SEARCH("USD ", G1510) - 4)))</f>
        <v>#NAME?</v>
      </c>
      <c r="P1510" t="e">
        <f t="shared" si="212"/>
        <v>#NAME?</v>
      </c>
      <c r="Q1510" t="e" cm="1">
        <f t="array" ref="Q1510">Raw [1]Data!P1510</f>
        <v>#NAME?</v>
      </c>
      <c r="R1510" t="e" cm="1">
        <f t="array" ref="R1510">Raw [1]Data!Q1510</f>
        <v>#NAME?</v>
      </c>
      <c r="S1510" t="e" cm="1">
        <f t="array" ref="S1510">Raw [1]Data!T1510</f>
        <v>#NAME?</v>
      </c>
      <c r="T1510" t="e">
        <f t="shared" si="213"/>
        <v>#NAME?</v>
      </c>
      <c r="U1510" t="e">
        <f t="shared" si="214"/>
        <v>#NAME?</v>
      </c>
      <c r="V1510" t="str">
        <f t="shared" si="215"/>
        <v>Other</v>
      </c>
    </row>
    <row r="1511" spans="1:22">
      <c r="A1511" s="5" t="s">
        <v>12</v>
      </c>
      <c r="B1511" s="2" t="s">
        <v>2007</v>
      </c>
      <c r="C1511">
        <f t="shared" si="207"/>
        <v>2019</v>
      </c>
      <c r="D1511" s="2" t="s">
        <v>14</v>
      </c>
      <c r="E1511" s="3" t="s">
        <v>15</v>
      </c>
      <c r="F1511" t="str">
        <f t="shared" si="208"/>
        <v>73</v>
      </c>
      <c r="G1511" s="2" t="s">
        <v>2009</v>
      </c>
      <c r="H1511" t="str">
        <f t="shared" si="209"/>
        <v xml:space="preserve">STAINLESS </v>
      </c>
      <c r="I1511" t="str" cm="1">
        <f t="array" ref="I1511">IFERROR(INDEX(_xlfn.TEXTSPLIT(E1511," "),1), "")</f>
        <v>73239990</v>
      </c>
      <c r="J1511" t="s">
        <v>3041</v>
      </c>
      <c r="K1511" t="str" cm="1">
        <f t="array" ref="K1511">IF(ISERROR(SEARCH("QTY:", G1511)), IF(ISERROR(SEARCH("TOTAL ", G1511)), Raw [1]Data!N1511, TRIM(MID(G1511, SEARCH("TOTAL ", G1511)+6, SEARCH(" ", G1511&amp;" ", SEARCH("TOTAL ", G1511)+6) - SEARCH("TOTAL ", G1511) - 6))), TRIM(MID(G1511, SEARCH("QTY:", G1511)+4, SEARCH(" ", G1511, SEARCH("QTY:", G1511)+4) - SEARCH("QTY:", G1511) - 4)))</f>
        <v>720</v>
      </c>
      <c r="M1511" t="str">
        <f t="shared" si="210"/>
        <v>720</v>
      </c>
      <c r="N1511">
        <f t="shared" si="211"/>
        <v>0</v>
      </c>
      <c r="O1511" t="e" cm="1">
        <f t="array" ref="O1511">IF(ISERROR(SEARCH("USD ", G1511)), Raw [1]Data!S1511, TRIM(MID(G1511, SEARCH("USD ", G1511)+4, SEARCH(" ", G1511&amp;" ", SEARCH("USD ", G1511)+4) - SEARCH("USD ", G1511) - 4)))</f>
        <v>#NAME?</v>
      </c>
      <c r="P1511" t="e">
        <f t="shared" si="212"/>
        <v>#NAME?</v>
      </c>
      <c r="Q1511" t="e" cm="1">
        <f t="array" ref="Q1511">Raw [1]Data!P1511</f>
        <v>#NAME?</v>
      </c>
      <c r="R1511" t="e" cm="1">
        <f t="array" ref="R1511">Raw [1]Data!Q1511</f>
        <v>#NAME?</v>
      </c>
      <c r="S1511" t="e" cm="1">
        <f t="array" ref="S1511">Raw [1]Data!T1511</f>
        <v>#NAME?</v>
      </c>
      <c r="T1511" t="e">
        <f t="shared" si="213"/>
        <v>#NAME?</v>
      </c>
      <c r="U1511" t="e">
        <f t="shared" si="214"/>
        <v>#NAME?</v>
      </c>
      <c r="V1511" t="str">
        <f t="shared" si="215"/>
        <v>Other</v>
      </c>
    </row>
    <row r="1512" spans="1:22">
      <c r="A1512" s="5" t="s">
        <v>12</v>
      </c>
      <c r="B1512" s="2" t="s">
        <v>2007</v>
      </c>
      <c r="C1512">
        <f t="shared" si="207"/>
        <v>2019</v>
      </c>
      <c r="D1512" s="2" t="s">
        <v>14</v>
      </c>
      <c r="E1512" s="3" t="s">
        <v>15</v>
      </c>
      <c r="F1512" t="str">
        <f t="shared" si="208"/>
        <v>73</v>
      </c>
      <c r="G1512" s="2" t="s">
        <v>2010</v>
      </c>
      <c r="H1512" t="str">
        <f t="shared" si="209"/>
        <v xml:space="preserve">STAINLESS </v>
      </c>
      <c r="I1512" t="str" cm="1">
        <f t="array" ref="I1512">IFERROR(INDEX(_xlfn.TEXTSPLIT(E1512," "),1), "")</f>
        <v>73239990</v>
      </c>
      <c r="J1512" t="s">
        <v>3042</v>
      </c>
      <c r="K1512" t="str" cm="1">
        <f t="array" ref="K1512">IF(ISERROR(SEARCH("QTY:", G1512)), IF(ISERROR(SEARCH("TOTAL ", G1512)), Raw [1]Data!N1512, TRIM(MID(G1512, SEARCH("TOTAL ", G1512)+6, SEARCH(" ", G1512&amp;" ", SEARCH("TOTAL ", G1512)+6) - SEARCH("TOTAL ", G1512) - 6))), TRIM(MID(G1512, SEARCH("QTY:", G1512)+4, SEARCH(" ", G1512, SEARCH("QTY:", G1512)+4) - SEARCH("QTY:", G1512) - 4)))</f>
        <v>3780</v>
      </c>
      <c r="M1512" t="str">
        <f t="shared" si="210"/>
        <v>3780</v>
      </c>
      <c r="N1512">
        <f t="shared" si="211"/>
        <v>0</v>
      </c>
      <c r="O1512" t="e" cm="1">
        <f t="array" ref="O1512">IF(ISERROR(SEARCH("USD ", G1512)), Raw [1]Data!S1512, TRIM(MID(G1512, SEARCH("USD ", G1512)+4, SEARCH(" ", G1512&amp;" ", SEARCH("USD ", G1512)+4) - SEARCH("USD ", G1512) - 4)))</f>
        <v>#NAME?</v>
      </c>
      <c r="P1512" t="e">
        <f t="shared" si="212"/>
        <v>#NAME?</v>
      </c>
      <c r="Q1512" t="e" cm="1">
        <f t="array" ref="Q1512">Raw [1]Data!P1512</f>
        <v>#NAME?</v>
      </c>
      <c r="R1512" t="e" cm="1">
        <f t="array" ref="R1512">Raw [1]Data!Q1512</f>
        <v>#NAME?</v>
      </c>
      <c r="S1512" t="e" cm="1">
        <f t="array" ref="S1512">Raw [1]Data!T1512</f>
        <v>#NAME?</v>
      </c>
      <c r="T1512" t="e">
        <f t="shared" si="213"/>
        <v>#NAME?</v>
      </c>
      <c r="U1512" t="e">
        <f t="shared" si="214"/>
        <v>#NAME?</v>
      </c>
      <c r="V1512" t="str">
        <f t="shared" si="215"/>
        <v>Other</v>
      </c>
    </row>
    <row r="1513" spans="1:22">
      <c r="A1513" s="5" t="s">
        <v>12</v>
      </c>
      <c r="B1513" s="2" t="s">
        <v>2007</v>
      </c>
      <c r="C1513">
        <f t="shared" si="207"/>
        <v>2019</v>
      </c>
      <c r="D1513" s="2" t="s">
        <v>14</v>
      </c>
      <c r="E1513" s="3" t="s">
        <v>15</v>
      </c>
      <c r="F1513" t="str">
        <f t="shared" si="208"/>
        <v>73</v>
      </c>
      <c r="G1513" s="2" t="s">
        <v>2011</v>
      </c>
      <c r="H1513" t="str">
        <f t="shared" si="209"/>
        <v xml:space="preserve">STEEL </v>
      </c>
      <c r="I1513" t="str" cm="1">
        <f t="array" ref="I1513">IFERROR(INDEX(_xlfn.TEXTSPLIT(E1513," "),1), "")</f>
        <v>73239990</v>
      </c>
      <c r="J1513" t="s">
        <v>3041</v>
      </c>
      <c r="K1513" t="str" cm="1">
        <f t="array" ref="K1513">IF(ISERROR(SEARCH("QTY:", G1513)), IF(ISERROR(SEARCH("TOTAL ", G1513)), Raw [1]Data!N1513, TRIM(MID(G1513, SEARCH("TOTAL ", G1513)+6, SEARCH(" ", G1513&amp;" ", SEARCH("TOTAL ", G1513)+6) - SEARCH("TOTAL ", G1513) - 6))), TRIM(MID(G1513, SEARCH("QTY:", G1513)+4, SEARCH(" ", G1513, SEARCH("QTY:", G1513)+4) - SEARCH("QTY:", G1513) - 4)))</f>
        <v>20700</v>
      </c>
      <c r="M1513" t="str">
        <f t="shared" si="210"/>
        <v>20700</v>
      </c>
      <c r="N1513">
        <f t="shared" si="211"/>
        <v>0</v>
      </c>
      <c r="O1513" t="e" cm="1">
        <f t="array" ref="O1513">IF(ISERROR(SEARCH("USD ", G1513)), Raw [1]Data!S1513, TRIM(MID(G1513, SEARCH("USD ", G1513)+4, SEARCH(" ", G1513&amp;" ", SEARCH("USD ", G1513)+4) - SEARCH("USD ", G1513) - 4)))</f>
        <v>#NAME?</v>
      </c>
      <c r="P1513" t="e">
        <f t="shared" si="212"/>
        <v>#NAME?</v>
      </c>
      <c r="Q1513" t="e" cm="1">
        <f t="array" ref="Q1513">Raw [1]Data!P1513</f>
        <v>#NAME?</v>
      </c>
      <c r="R1513" t="e" cm="1">
        <f t="array" ref="R1513">Raw [1]Data!Q1513</f>
        <v>#NAME?</v>
      </c>
      <c r="S1513" t="e" cm="1">
        <f t="array" ref="S1513">Raw [1]Data!T1513</f>
        <v>#NAME?</v>
      </c>
      <c r="T1513" t="e">
        <f t="shared" si="213"/>
        <v>#NAME?</v>
      </c>
      <c r="U1513" t="e">
        <f t="shared" si="214"/>
        <v>#NAME?</v>
      </c>
      <c r="V1513" t="str">
        <f t="shared" si="215"/>
        <v>Other</v>
      </c>
    </row>
    <row r="1514" spans="1:22">
      <c r="A1514" s="5" t="s">
        <v>12</v>
      </c>
      <c r="B1514" s="2" t="s">
        <v>2012</v>
      </c>
      <c r="C1514">
        <f t="shared" si="207"/>
        <v>2019</v>
      </c>
      <c r="D1514" s="2" t="s">
        <v>14</v>
      </c>
      <c r="E1514" s="3" t="s">
        <v>15</v>
      </c>
      <c r="F1514" t="str">
        <f t="shared" si="208"/>
        <v>73</v>
      </c>
      <c r="G1514" s="2" t="s">
        <v>2013</v>
      </c>
      <c r="H1514" t="str">
        <f t="shared" si="209"/>
        <v xml:space="preserve">STEEL </v>
      </c>
      <c r="I1514" t="str" cm="1">
        <f t="array" ref="I1514">IFERROR(INDEX(_xlfn.TEXTSPLIT(E1514," "),1), "")</f>
        <v>73239990</v>
      </c>
      <c r="J1514" t="s">
        <v>3048</v>
      </c>
      <c r="K1514" t="str" cm="1">
        <f t="array" ref="K1514">IF(ISERROR(SEARCH("QTY:", G1514)), IF(ISERROR(SEARCH("TOTAL ", G1514)), Raw [1]Data!N1514, TRIM(MID(G1514, SEARCH("TOTAL ", G1514)+6, SEARCH(" ", G1514&amp;" ", SEARCH("TOTAL ", G1514)+6) - SEARCH("TOTAL ", G1514) - 6))), TRIM(MID(G1514, SEARCH("QTY:", G1514)+4, SEARCH(" ", G1514, SEARCH("QTY:", G1514)+4) - SEARCH("QTY:", G1514) - 4)))</f>
        <v>1440</v>
      </c>
      <c r="M1514" t="str">
        <f t="shared" si="210"/>
        <v>1440</v>
      </c>
      <c r="N1514">
        <f t="shared" si="211"/>
        <v>0</v>
      </c>
      <c r="O1514" t="e" cm="1">
        <f t="array" ref="O1514">IF(ISERROR(SEARCH("USD ", G1514)), Raw [1]Data!S1514, TRIM(MID(G1514, SEARCH("USD ", G1514)+4, SEARCH(" ", G1514&amp;" ", SEARCH("USD ", G1514)+4) - SEARCH("USD ", G1514) - 4)))</f>
        <v>#NAME?</v>
      </c>
      <c r="P1514" t="e">
        <f t="shared" si="212"/>
        <v>#NAME?</v>
      </c>
      <c r="Q1514" t="e" cm="1">
        <f t="array" ref="Q1514">Raw [1]Data!P1514</f>
        <v>#NAME?</v>
      </c>
      <c r="R1514" t="e" cm="1">
        <f t="array" ref="R1514">Raw [1]Data!Q1514</f>
        <v>#NAME?</v>
      </c>
      <c r="S1514" t="e" cm="1">
        <f t="array" ref="S1514">Raw [1]Data!T1514</f>
        <v>#NAME?</v>
      </c>
      <c r="T1514" t="e">
        <f t="shared" si="213"/>
        <v>#NAME?</v>
      </c>
      <c r="U1514" t="e">
        <f t="shared" si="214"/>
        <v>#NAME?</v>
      </c>
      <c r="V1514" t="str">
        <f t="shared" si="215"/>
        <v>Other</v>
      </c>
    </row>
    <row r="1515" spans="1:22">
      <c r="A1515" s="5" t="s">
        <v>12</v>
      </c>
      <c r="B1515" s="2" t="s">
        <v>2014</v>
      </c>
      <c r="C1515">
        <f t="shared" si="207"/>
        <v>2019</v>
      </c>
      <c r="D1515" s="2" t="s">
        <v>14</v>
      </c>
      <c r="E1515" s="3" t="s">
        <v>15</v>
      </c>
      <c r="F1515" t="str">
        <f t="shared" si="208"/>
        <v>73</v>
      </c>
      <c r="G1515" s="2" t="s">
        <v>2015</v>
      </c>
      <c r="H1515" t="str">
        <f t="shared" si="209"/>
        <v xml:space="preserve">STEEL </v>
      </c>
      <c r="I1515" t="str" cm="1">
        <f t="array" ref="I1515">IFERROR(INDEX(_xlfn.TEXTSPLIT(E1515," "),1), "")</f>
        <v>73239990</v>
      </c>
      <c r="J1515" t="s">
        <v>3048</v>
      </c>
      <c r="K1515" t="str" cm="1">
        <f t="array" ref="K1515">IF(ISERROR(SEARCH("QTY:", G1515)), IF(ISERROR(SEARCH("TOTAL ", G1515)), Raw [1]Data!N1515, TRIM(MID(G1515, SEARCH("TOTAL ", G1515)+6, SEARCH(" ", G1515&amp;" ", SEARCH("TOTAL ", G1515)+6) - SEARCH("TOTAL ", G1515) - 6))), TRIM(MID(G1515, SEARCH("QTY:", G1515)+4, SEARCH(" ", G1515, SEARCH("QTY:", G1515)+4) - SEARCH("QTY:", G1515) - 4)))</f>
        <v>336</v>
      </c>
      <c r="M1515" t="str">
        <f t="shared" si="210"/>
        <v>336</v>
      </c>
      <c r="N1515">
        <f t="shared" si="211"/>
        <v>0</v>
      </c>
      <c r="O1515" t="e" cm="1">
        <f t="array" ref="O1515">IF(ISERROR(SEARCH("USD ", G1515)), Raw [1]Data!S1515, TRIM(MID(G1515, SEARCH("USD ", G1515)+4, SEARCH(" ", G1515&amp;" ", SEARCH("USD ", G1515)+4) - SEARCH("USD ", G1515) - 4)))</f>
        <v>#NAME?</v>
      </c>
      <c r="P1515" t="e">
        <f t="shared" si="212"/>
        <v>#NAME?</v>
      </c>
      <c r="Q1515" t="e" cm="1">
        <f t="array" ref="Q1515">Raw [1]Data!P1515</f>
        <v>#NAME?</v>
      </c>
      <c r="R1515" t="e" cm="1">
        <f t="array" ref="R1515">Raw [1]Data!Q1515</f>
        <v>#NAME?</v>
      </c>
      <c r="S1515" t="e" cm="1">
        <f t="array" ref="S1515">Raw [1]Data!T1515</f>
        <v>#NAME?</v>
      </c>
      <c r="T1515" t="e">
        <f t="shared" si="213"/>
        <v>#NAME?</v>
      </c>
      <c r="U1515" t="e">
        <f t="shared" si="214"/>
        <v>#NAME?</v>
      </c>
      <c r="V1515" t="str">
        <f t="shared" si="215"/>
        <v>Other</v>
      </c>
    </row>
    <row r="1516" spans="1:22">
      <c r="A1516" s="5" t="s">
        <v>12</v>
      </c>
      <c r="B1516" s="2" t="s">
        <v>2014</v>
      </c>
      <c r="C1516">
        <f t="shared" si="207"/>
        <v>2019</v>
      </c>
      <c r="D1516" s="2" t="s">
        <v>14</v>
      </c>
      <c r="E1516" s="3" t="s">
        <v>15</v>
      </c>
      <c r="F1516" t="str">
        <f t="shared" si="208"/>
        <v>73</v>
      </c>
      <c r="G1516" s="2" t="s">
        <v>2016</v>
      </c>
      <c r="H1516" t="str">
        <f t="shared" si="209"/>
        <v xml:space="preserve">STEEL </v>
      </c>
      <c r="I1516" t="str" cm="1">
        <f t="array" ref="I1516">IFERROR(INDEX(_xlfn.TEXTSPLIT(E1516," "),1), "")</f>
        <v>73239990</v>
      </c>
      <c r="J1516" t="s">
        <v>3048</v>
      </c>
      <c r="K1516" t="str" cm="1">
        <f t="array" ref="K1516">IF(ISERROR(SEARCH("QTY:", G1516)), IF(ISERROR(SEARCH("TOTAL ", G1516)), Raw [1]Data!N1516, TRIM(MID(G1516, SEARCH("TOTAL ", G1516)+6, SEARCH(" ", G1516&amp;" ", SEARCH("TOTAL ", G1516)+6) - SEARCH("TOTAL ", G1516) - 6))), TRIM(MID(G1516, SEARCH("QTY:", G1516)+4, SEARCH(" ", G1516, SEARCH("QTY:", G1516)+4) - SEARCH("QTY:", G1516) - 4)))</f>
        <v>960</v>
      </c>
      <c r="M1516" t="str">
        <f t="shared" si="210"/>
        <v>960</v>
      </c>
      <c r="N1516">
        <f t="shared" si="211"/>
        <v>0</v>
      </c>
      <c r="O1516" t="e" cm="1">
        <f t="array" ref="O1516">IF(ISERROR(SEARCH("USD ", G1516)), Raw [1]Data!S1516, TRIM(MID(G1516, SEARCH("USD ", G1516)+4, SEARCH(" ", G1516&amp;" ", SEARCH("USD ", G1516)+4) - SEARCH("USD ", G1516) - 4)))</f>
        <v>#NAME?</v>
      </c>
      <c r="P1516" t="e">
        <f t="shared" si="212"/>
        <v>#NAME?</v>
      </c>
      <c r="Q1516" t="e" cm="1">
        <f t="array" ref="Q1516">Raw [1]Data!P1516</f>
        <v>#NAME?</v>
      </c>
      <c r="R1516" t="e" cm="1">
        <f t="array" ref="R1516">Raw [1]Data!Q1516</f>
        <v>#NAME?</v>
      </c>
      <c r="S1516" t="e" cm="1">
        <f t="array" ref="S1516">Raw [1]Data!T1516</f>
        <v>#NAME?</v>
      </c>
      <c r="T1516" t="e">
        <f t="shared" si="213"/>
        <v>#NAME?</v>
      </c>
      <c r="U1516" t="e">
        <f t="shared" si="214"/>
        <v>#NAME?</v>
      </c>
      <c r="V1516" t="str">
        <f t="shared" si="215"/>
        <v>Other</v>
      </c>
    </row>
    <row r="1517" spans="1:22">
      <c r="A1517" s="5" t="s">
        <v>12</v>
      </c>
      <c r="B1517" s="2" t="s">
        <v>2014</v>
      </c>
      <c r="C1517">
        <f t="shared" si="207"/>
        <v>2019</v>
      </c>
      <c r="D1517" s="2" t="s">
        <v>14</v>
      </c>
      <c r="E1517" s="3" t="s">
        <v>15</v>
      </c>
      <c r="F1517" t="str">
        <f t="shared" si="208"/>
        <v>73</v>
      </c>
      <c r="G1517" s="2" t="s">
        <v>2017</v>
      </c>
      <c r="H1517" t="str">
        <f t="shared" si="209"/>
        <v xml:space="preserve">STEEL </v>
      </c>
      <c r="I1517" t="str" cm="1">
        <f t="array" ref="I1517">IFERROR(INDEX(_xlfn.TEXTSPLIT(E1517," "),1), "")</f>
        <v>73239990</v>
      </c>
      <c r="J1517" t="s">
        <v>3048</v>
      </c>
      <c r="K1517" t="str" cm="1">
        <f t="array" ref="K1517">IF(ISERROR(SEARCH("QTY:", G1517)), IF(ISERROR(SEARCH("TOTAL ", G1517)), Raw [1]Data!N1517, TRIM(MID(G1517, SEARCH("TOTAL ", G1517)+6, SEARCH(" ", G1517&amp;" ", SEARCH("TOTAL ", G1517)+6) - SEARCH("TOTAL ", G1517) - 6))), TRIM(MID(G1517, SEARCH("QTY:", G1517)+4, SEARCH(" ", G1517, SEARCH("QTY:", G1517)+4) - SEARCH("QTY:", G1517) - 4)))</f>
        <v>288</v>
      </c>
      <c r="M1517" t="str">
        <f t="shared" si="210"/>
        <v>288</v>
      </c>
      <c r="N1517">
        <f t="shared" si="211"/>
        <v>0</v>
      </c>
      <c r="O1517" t="e" cm="1">
        <f t="array" ref="O1517">IF(ISERROR(SEARCH("USD ", G1517)), Raw [1]Data!S1517, TRIM(MID(G1517, SEARCH("USD ", G1517)+4, SEARCH(" ", G1517&amp;" ", SEARCH("USD ", G1517)+4) - SEARCH("USD ", G1517) - 4)))</f>
        <v>#NAME?</v>
      </c>
      <c r="P1517" t="e">
        <f t="shared" si="212"/>
        <v>#NAME?</v>
      </c>
      <c r="Q1517" t="e" cm="1">
        <f t="array" ref="Q1517">Raw [1]Data!P1517</f>
        <v>#NAME?</v>
      </c>
      <c r="R1517" t="e" cm="1">
        <f t="array" ref="R1517">Raw [1]Data!Q1517</f>
        <v>#NAME?</v>
      </c>
      <c r="S1517" t="e" cm="1">
        <f t="array" ref="S1517">Raw [1]Data!T1517</f>
        <v>#NAME?</v>
      </c>
      <c r="T1517" t="e">
        <f t="shared" si="213"/>
        <v>#NAME?</v>
      </c>
      <c r="U1517" t="e">
        <f t="shared" si="214"/>
        <v>#NAME?</v>
      </c>
      <c r="V1517" t="str">
        <f t="shared" si="215"/>
        <v>Other</v>
      </c>
    </row>
    <row r="1518" spans="1:22">
      <c r="A1518" s="5" t="s">
        <v>12</v>
      </c>
      <c r="B1518" s="2" t="s">
        <v>2014</v>
      </c>
      <c r="C1518">
        <f t="shared" si="207"/>
        <v>2019</v>
      </c>
      <c r="D1518" s="2" t="s">
        <v>14</v>
      </c>
      <c r="E1518" s="3" t="s">
        <v>15</v>
      </c>
      <c r="F1518" t="str">
        <f t="shared" si="208"/>
        <v>73</v>
      </c>
      <c r="G1518" s="2" t="s">
        <v>2018</v>
      </c>
      <c r="H1518" t="str">
        <f t="shared" si="209"/>
        <v xml:space="preserve">STEEL </v>
      </c>
      <c r="I1518" t="str" cm="1">
        <f t="array" ref="I1518">IFERROR(INDEX(_xlfn.TEXTSPLIT(E1518," "),1), "")</f>
        <v>73239990</v>
      </c>
      <c r="J1518" t="s">
        <v>3048</v>
      </c>
      <c r="K1518" t="str" cm="1">
        <f t="array" ref="K1518">IF(ISERROR(SEARCH("QTY:", G1518)), IF(ISERROR(SEARCH("TOTAL ", G1518)), Raw [1]Data!N1518, TRIM(MID(G1518, SEARCH("TOTAL ", G1518)+6, SEARCH(" ", G1518&amp;" ", SEARCH("TOTAL ", G1518)+6) - SEARCH("TOTAL ", G1518) - 6))), TRIM(MID(G1518, SEARCH("QTY:", G1518)+4, SEARCH(" ", G1518, SEARCH("QTY:", G1518)+4) - SEARCH("QTY:", G1518) - 4)))</f>
        <v>420</v>
      </c>
      <c r="M1518" t="str">
        <f t="shared" si="210"/>
        <v>420</v>
      </c>
      <c r="N1518">
        <f t="shared" si="211"/>
        <v>0</v>
      </c>
      <c r="O1518" t="e" cm="1">
        <f t="array" ref="O1518">IF(ISERROR(SEARCH("USD ", G1518)), Raw [1]Data!S1518, TRIM(MID(G1518, SEARCH("USD ", G1518)+4, SEARCH(" ", G1518&amp;" ", SEARCH("USD ", G1518)+4) - SEARCH("USD ", G1518) - 4)))</f>
        <v>#NAME?</v>
      </c>
      <c r="P1518" t="e">
        <f t="shared" si="212"/>
        <v>#NAME?</v>
      </c>
      <c r="Q1518" t="e" cm="1">
        <f t="array" ref="Q1518">Raw [1]Data!P1518</f>
        <v>#NAME?</v>
      </c>
      <c r="R1518" t="e" cm="1">
        <f t="array" ref="R1518">Raw [1]Data!Q1518</f>
        <v>#NAME?</v>
      </c>
      <c r="S1518" t="e" cm="1">
        <f t="array" ref="S1518">Raw [1]Data!T1518</f>
        <v>#NAME?</v>
      </c>
      <c r="T1518" t="e">
        <f t="shared" si="213"/>
        <v>#NAME?</v>
      </c>
      <c r="U1518" t="e">
        <f t="shared" si="214"/>
        <v>#NAME?</v>
      </c>
      <c r="V1518" t="str">
        <f t="shared" si="215"/>
        <v>Other</v>
      </c>
    </row>
    <row r="1519" spans="1:22">
      <c r="A1519" s="5" t="s">
        <v>12</v>
      </c>
      <c r="B1519" s="2" t="s">
        <v>2014</v>
      </c>
      <c r="C1519">
        <f t="shared" si="207"/>
        <v>2019</v>
      </c>
      <c r="D1519" s="2" t="s">
        <v>14</v>
      </c>
      <c r="E1519" s="3" t="s">
        <v>15</v>
      </c>
      <c r="F1519" t="str">
        <f t="shared" si="208"/>
        <v>73</v>
      </c>
      <c r="G1519" s="2" t="s">
        <v>2019</v>
      </c>
      <c r="H1519" t="str">
        <f t="shared" si="209"/>
        <v xml:space="preserve">STEEL </v>
      </c>
      <c r="I1519" t="str" cm="1">
        <f t="array" ref="I1519">IFERROR(INDEX(_xlfn.TEXTSPLIT(E1519," "),1), "")</f>
        <v>73239990</v>
      </c>
      <c r="J1519" t="s">
        <v>3048</v>
      </c>
      <c r="K1519" t="str" cm="1">
        <f t="array" ref="K1519">IF(ISERROR(SEARCH("QTY:", G1519)), IF(ISERROR(SEARCH("TOTAL ", G1519)), Raw [1]Data!N1519, TRIM(MID(G1519, SEARCH("TOTAL ", G1519)+6, SEARCH(" ", G1519&amp;" ", SEARCH("TOTAL ", G1519)+6) - SEARCH("TOTAL ", G1519) - 6))), TRIM(MID(G1519, SEARCH("QTY:", G1519)+4, SEARCH(" ", G1519, SEARCH("QTY:", G1519)+4) - SEARCH("QTY:", G1519) - 4)))</f>
        <v>480</v>
      </c>
      <c r="M1519" t="str">
        <f t="shared" si="210"/>
        <v>480</v>
      </c>
      <c r="N1519">
        <f t="shared" si="211"/>
        <v>0</v>
      </c>
      <c r="O1519" t="e" cm="1">
        <f t="array" ref="O1519">IF(ISERROR(SEARCH("USD ", G1519)), Raw [1]Data!S1519, TRIM(MID(G1519, SEARCH("USD ", G1519)+4, SEARCH(" ", G1519&amp;" ", SEARCH("USD ", G1519)+4) - SEARCH("USD ", G1519) - 4)))</f>
        <v>#NAME?</v>
      </c>
      <c r="P1519" t="e">
        <f t="shared" si="212"/>
        <v>#NAME?</v>
      </c>
      <c r="Q1519" t="e" cm="1">
        <f t="array" ref="Q1519">Raw [1]Data!P1519</f>
        <v>#NAME?</v>
      </c>
      <c r="R1519" t="e" cm="1">
        <f t="array" ref="R1519">Raw [1]Data!Q1519</f>
        <v>#NAME?</v>
      </c>
      <c r="S1519" t="e" cm="1">
        <f t="array" ref="S1519">Raw [1]Data!T1519</f>
        <v>#NAME?</v>
      </c>
      <c r="T1519" t="e">
        <f t="shared" si="213"/>
        <v>#NAME?</v>
      </c>
      <c r="U1519" t="e">
        <f t="shared" si="214"/>
        <v>#NAME?</v>
      </c>
      <c r="V1519" t="str">
        <f t="shared" si="215"/>
        <v>Other</v>
      </c>
    </row>
    <row r="1520" spans="1:22">
      <c r="A1520" s="5" t="s">
        <v>12</v>
      </c>
      <c r="B1520" s="2" t="s">
        <v>2020</v>
      </c>
      <c r="C1520">
        <f t="shared" si="207"/>
        <v>2019</v>
      </c>
      <c r="D1520" s="2" t="s">
        <v>14</v>
      </c>
      <c r="E1520" s="3" t="s">
        <v>18</v>
      </c>
      <c r="F1520" t="str">
        <f t="shared" si="208"/>
        <v>73</v>
      </c>
      <c r="G1520" s="2" t="s">
        <v>2021</v>
      </c>
      <c r="H1520" t="str">
        <f t="shared" si="209"/>
        <v xml:space="preserve">SS </v>
      </c>
      <c r="I1520" t="str" cm="1">
        <f t="array" ref="I1520">IFERROR(INDEX(_xlfn.TEXTSPLIT(E1520," "),1), "")</f>
        <v>73231000</v>
      </c>
      <c r="J1520" t="s">
        <v>3051</v>
      </c>
      <c r="K1520" t="e" cm="1">
        <f t="array" ref="K1520">IF(ISERROR(SEARCH("QTY:", G1520)), IF(ISERROR(SEARCH("TOTAL ", G1520)), Raw [1]Data!N1520, TRIM(MID(G1520, SEARCH("TOTAL ", G1520)+6, SEARCH(" ", G1520&amp;" ", SEARCH("TOTAL ", G1520)+6) - SEARCH("TOTAL ", G1520) - 6))), TRIM(MID(G1520, SEARCH("QTY:", G1520)+4, SEARCH(" ", G1520, SEARCH("QTY:", G1520)+4) - SEARCH("QTY:", G1520) - 4)))</f>
        <v>#NAME?</v>
      </c>
      <c r="M1520" t="e">
        <f t="shared" si="210"/>
        <v>#NAME?</v>
      </c>
      <c r="N1520">
        <f t="shared" si="211"/>
        <v>0</v>
      </c>
      <c r="O1520" t="e" cm="1">
        <f t="array" ref="O1520">IF(ISERROR(SEARCH("USD ", G1520)), Raw [1]Data!S1520, TRIM(MID(G1520, SEARCH("USD ", G1520)+4, SEARCH(" ", G1520&amp;" ", SEARCH("USD ", G1520)+4) - SEARCH("USD ", G1520) - 4)))</f>
        <v>#NAME?</v>
      </c>
      <c r="P1520" t="e">
        <f t="shared" si="212"/>
        <v>#NAME?</v>
      </c>
      <c r="Q1520" t="e" cm="1">
        <f t="array" ref="Q1520">Raw [1]Data!P1520</f>
        <v>#NAME?</v>
      </c>
      <c r="R1520" t="e" cm="1">
        <f t="array" ref="R1520">Raw [1]Data!Q1520</f>
        <v>#NAME?</v>
      </c>
      <c r="S1520" t="e" cm="1">
        <f t="array" ref="S1520">Raw [1]Data!T1520</f>
        <v>#NAME?</v>
      </c>
      <c r="T1520" t="e">
        <f t="shared" si="213"/>
        <v>#NAME?</v>
      </c>
      <c r="U1520" t="e">
        <f t="shared" si="214"/>
        <v>#NAME?</v>
      </c>
      <c r="V1520" t="str">
        <f t="shared" si="215"/>
        <v>Other</v>
      </c>
    </row>
    <row r="1521" spans="1:22">
      <c r="A1521" s="5" t="s">
        <v>12</v>
      </c>
      <c r="B1521" s="2" t="s">
        <v>2022</v>
      </c>
      <c r="C1521">
        <f t="shared" si="207"/>
        <v>2019</v>
      </c>
      <c r="D1521" s="2" t="s">
        <v>14</v>
      </c>
      <c r="E1521" s="3" t="s">
        <v>15</v>
      </c>
      <c r="F1521" t="str">
        <f t="shared" si="208"/>
        <v>73</v>
      </c>
      <c r="G1521" s="2" t="s">
        <v>2023</v>
      </c>
      <c r="H1521" t="str">
        <f t="shared" si="209"/>
        <v xml:space="preserve">STEEL </v>
      </c>
      <c r="I1521" t="str" cm="1">
        <f t="array" ref="I1521">IFERROR(INDEX(_xlfn.TEXTSPLIT(E1521," "),1), "")</f>
        <v>73239990</v>
      </c>
      <c r="J1521" t="s">
        <v>3048</v>
      </c>
      <c r="K1521" t="str" cm="1">
        <f t="array" ref="K1521">IF(ISERROR(SEARCH("QTY:", G1521)), IF(ISERROR(SEARCH("TOTAL ", G1521)), Raw [1]Data!N1521, TRIM(MID(G1521, SEARCH("TOTAL ", G1521)+6, SEARCH(" ", G1521&amp;" ", SEARCH("TOTAL ", G1521)+6) - SEARCH("TOTAL ", G1521) - 6))), TRIM(MID(G1521, SEARCH("QTY:", G1521)+4, SEARCH(" ", G1521, SEARCH("QTY:", G1521)+4) - SEARCH("QTY:", G1521) - 4)))</f>
        <v>26112</v>
      </c>
      <c r="M1521" t="str">
        <f t="shared" si="210"/>
        <v>26112</v>
      </c>
      <c r="N1521">
        <f t="shared" si="211"/>
        <v>0</v>
      </c>
      <c r="O1521" t="e" cm="1">
        <f t="array" ref="O1521">IF(ISERROR(SEARCH("USD ", G1521)), Raw [1]Data!S1521, TRIM(MID(G1521, SEARCH("USD ", G1521)+4, SEARCH(" ", G1521&amp;" ", SEARCH("USD ", G1521)+4) - SEARCH("USD ", G1521) - 4)))</f>
        <v>#NAME?</v>
      </c>
      <c r="P1521" t="e">
        <f t="shared" si="212"/>
        <v>#NAME?</v>
      </c>
      <c r="Q1521" t="e" cm="1">
        <f t="array" ref="Q1521">Raw [1]Data!P1521</f>
        <v>#NAME?</v>
      </c>
      <c r="R1521" t="e" cm="1">
        <f t="array" ref="R1521">Raw [1]Data!Q1521</f>
        <v>#NAME?</v>
      </c>
      <c r="S1521" t="e" cm="1">
        <f t="array" ref="S1521">Raw [1]Data!T1521</f>
        <v>#NAME?</v>
      </c>
      <c r="T1521" t="e">
        <f t="shared" si="213"/>
        <v>#NAME?</v>
      </c>
      <c r="U1521" t="e">
        <f t="shared" si="214"/>
        <v>#NAME?</v>
      </c>
      <c r="V1521" t="str">
        <f t="shared" si="215"/>
        <v>Other</v>
      </c>
    </row>
    <row r="1522" spans="1:22">
      <c r="A1522" s="5" t="s">
        <v>12</v>
      </c>
      <c r="B1522" s="2" t="s">
        <v>2022</v>
      </c>
      <c r="C1522">
        <f t="shared" si="207"/>
        <v>2019</v>
      </c>
      <c r="D1522" s="2" t="s">
        <v>14</v>
      </c>
      <c r="E1522" s="3" t="s">
        <v>15</v>
      </c>
      <c r="F1522" t="str">
        <f t="shared" si="208"/>
        <v>73</v>
      </c>
      <c r="G1522" s="2" t="s">
        <v>2024</v>
      </c>
      <c r="H1522" t="str">
        <f t="shared" si="209"/>
        <v xml:space="preserve">STEEL </v>
      </c>
      <c r="I1522" t="str" cm="1">
        <f t="array" ref="I1522">IFERROR(INDEX(_xlfn.TEXTSPLIT(E1522," "),1), "")</f>
        <v>73239990</v>
      </c>
      <c r="J1522" t="s">
        <v>3041</v>
      </c>
      <c r="K1522" t="str" cm="1">
        <f t="array" ref="K1522">IF(ISERROR(SEARCH("QTY:", G1522)), IF(ISERROR(SEARCH("TOTAL ", G1522)), Raw [1]Data!N1522, TRIM(MID(G1522, SEARCH("TOTAL ", G1522)+6, SEARCH(" ", G1522&amp;" ", SEARCH("TOTAL ", G1522)+6) - SEARCH("TOTAL ", G1522) - 6))), TRIM(MID(G1522, SEARCH("QTY:", G1522)+4, SEARCH(" ", G1522, SEARCH("QTY:", G1522)+4) - SEARCH("QTY:", G1522) - 4)))</f>
        <v>71880</v>
      </c>
      <c r="M1522" t="str">
        <f t="shared" si="210"/>
        <v>71880</v>
      </c>
      <c r="N1522">
        <f t="shared" si="211"/>
        <v>0</v>
      </c>
      <c r="O1522" t="e" cm="1">
        <f t="array" ref="O1522">IF(ISERROR(SEARCH("USD ", G1522)), Raw [1]Data!S1522, TRIM(MID(G1522, SEARCH("USD ", G1522)+4, SEARCH(" ", G1522&amp;" ", SEARCH("USD ", G1522)+4) - SEARCH("USD ", G1522) - 4)))</f>
        <v>#NAME?</v>
      </c>
      <c r="P1522" t="e">
        <f t="shared" si="212"/>
        <v>#NAME?</v>
      </c>
      <c r="Q1522" t="e" cm="1">
        <f t="array" ref="Q1522">Raw [1]Data!P1522</f>
        <v>#NAME?</v>
      </c>
      <c r="R1522" t="e" cm="1">
        <f t="array" ref="R1522">Raw [1]Data!Q1522</f>
        <v>#NAME?</v>
      </c>
      <c r="S1522" t="e" cm="1">
        <f t="array" ref="S1522">Raw [1]Data!T1522</f>
        <v>#NAME?</v>
      </c>
      <c r="T1522" t="e">
        <f t="shared" si="213"/>
        <v>#NAME?</v>
      </c>
      <c r="U1522" t="e">
        <f t="shared" si="214"/>
        <v>#NAME?</v>
      </c>
      <c r="V1522" t="str">
        <f t="shared" si="215"/>
        <v>Other</v>
      </c>
    </row>
    <row r="1523" spans="1:22">
      <c r="A1523" s="5" t="s">
        <v>12</v>
      </c>
      <c r="B1523" s="2" t="s">
        <v>2025</v>
      </c>
      <c r="C1523">
        <f t="shared" si="207"/>
        <v>2019</v>
      </c>
      <c r="D1523" s="2" t="s">
        <v>14</v>
      </c>
      <c r="E1523" s="3" t="s">
        <v>18</v>
      </c>
      <c r="F1523" t="str">
        <f t="shared" si="208"/>
        <v>73</v>
      </c>
      <c r="G1523" s="2" t="s">
        <v>2026</v>
      </c>
      <c r="H1523" t="str">
        <f t="shared" si="209"/>
        <v xml:space="preserve">STEEL </v>
      </c>
      <c r="I1523" t="str" cm="1">
        <f t="array" ref="I1523">IFERROR(INDEX(_xlfn.TEXTSPLIT(E1523," "),1), "")</f>
        <v>73231000</v>
      </c>
      <c r="J1523" t="s">
        <v>2900</v>
      </c>
      <c r="K1523" t="e" cm="1">
        <f t="array" ref="K1523">IF(ISERROR(SEARCH("QTY:", G1523)), IF(ISERROR(SEARCH("TOTAL ", G1523)), Raw [1]Data!N1523, TRIM(MID(G1523, SEARCH("TOTAL ", G1523)+6, SEARCH(" ", G1523&amp;" ", SEARCH("TOTAL ", G1523)+6) - SEARCH("TOTAL ", G1523) - 6))), TRIM(MID(G1523, SEARCH("QTY:", G1523)+4, SEARCH(" ", G1523, SEARCH("QTY:", G1523)+4) - SEARCH("QTY:", G1523) - 4)))</f>
        <v>#NAME?</v>
      </c>
      <c r="M1523" t="e">
        <f t="shared" si="210"/>
        <v>#NAME?</v>
      </c>
      <c r="N1523">
        <f t="shared" si="211"/>
        <v>0</v>
      </c>
      <c r="O1523" t="e" cm="1">
        <f t="array" ref="O1523">IF(ISERROR(SEARCH("USD ", G1523)), Raw [1]Data!S1523, TRIM(MID(G1523, SEARCH("USD ", G1523)+4, SEARCH(" ", G1523&amp;" ", SEARCH("USD ", G1523)+4) - SEARCH("USD ", G1523) - 4)))</f>
        <v>#NAME?</v>
      </c>
      <c r="P1523" t="e">
        <f t="shared" si="212"/>
        <v>#NAME?</v>
      </c>
      <c r="Q1523" t="e" cm="1">
        <f t="array" ref="Q1523">Raw [1]Data!P1523</f>
        <v>#NAME?</v>
      </c>
      <c r="R1523" t="e" cm="1">
        <f t="array" ref="R1523">Raw [1]Data!Q1523</f>
        <v>#NAME?</v>
      </c>
      <c r="S1523" t="e" cm="1">
        <f t="array" ref="S1523">Raw [1]Data!T1523</f>
        <v>#NAME?</v>
      </c>
      <c r="T1523" t="e">
        <f t="shared" si="213"/>
        <v>#NAME?</v>
      </c>
      <c r="U1523" t="e">
        <f t="shared" si="214"/>
        <v>#NAME?</v>
      </c>
      <c r="V1523" t="str">
        <f t="shared" si="215"/>
        <v>Other</v>
      </c>
    </row>
    <row r="1524" spans="1:22">
      <c r="A1524" s="5" t="s">
        <v>12</v>
      </c>
      <c r="B1524" s="2" t="s">
        <v>2027</v>
      </c>
      <c r="C1524">
        <f t="shared" si="207"/>
        <v>2019</v>
      </c>
      <c r="D1524" s="2" t="s">
        <v>14</v>
      </c>
      <c r="E1524" s="3" t="s">
        <v>15</v>
      </c>
      <c r="F1524" t="str">
        <f t="shared" si="208"/>
        <v>73</v>
      </c>
      <c r="G1524" s="2" t="s">
        <v>2028</v>
      </c>
      <c r="H1524" t="str">
        <f t="shared" si="209"/>
        <v xml:space="preserve">STEEL </v>
      </c>
      <c r="I1524" t="str" cm="1">
        <f t="array" ref="I1524">IFERROR(INDEX(_xlfn.TEXTSPLIT(E1524," "),1), "")</f>
        <v>73239990</v>
      </c>
      <c r="J1524" t="s">
        <v>3044</v>
      </c>
      <c r="K1524" t="str" cm="1">
        <f t="array" ref="K1524">IF(ISERROR(SEARCH("QTY:", G1524)), IF(ISERROR(SEARCH("TOTAL ", G1524)), Raw [1]Data!N1524, TRIM(MID(G1524, SEARCH("TOTAL ", G1524)+6, SEARCH(" ", G1524&amp;" ", SEARCH("TOTAL ", G1524)+6) - SEARCH("TOTAL ", G1524) - 6))), TRIM(MID(G1524, SEARCH("QTY:", G1524)+4, SEARCH(" ", G1524, SEARCH("QTY:", G1524)+4) - SEARCH("QTY:", G1524) - 4)))</f>
        <v>8136</v>
      </c>
      <c r="M1524" t="str">
        <f t="shared" si="210"/>
        <v>8136</v>
      </c>
      <c r="N1524">
        <f t="shared" si="211"/>
        <v>0</v>
      </c>
      <c r="O1524" t="e" cm="1">
        <f t="array" ref="O1524">IF(ISERROR(SEARCH("USD ", G1524)), Raw [1]Data!S1524, TRIM(MID(G1524, SEARCH("USD ", G1524)+4, SEARCH(" ", G1524&amp;" ", SEARCH("USD ", G1524)+4) - SEARCH("USD ", G1524) - 4)))</f>
        <v>#NAME?</v>
      </c>
      <c r="P1524" t="e">
        <f t="shared" si="212"/>
        <v>#NAME?</v>
      </c>
      <c r="Q1524" t="e" cm="1">
        <f t="array" ref="Q1524">Raw [1]Data!P1524</f>
        <v>#NAME?</v>
      </c>
      <c r="R1524" t="e" cm="1">
        <f t="array" ref="R1524">Raw [1]Data!Q1524</f>
        <v>#NAME?</v>
      </c>
      <c r="S1524" t="e" cm="1">
        <f t="array" ref="S1524">Raw [1]Data!T1524</f>
        <v>#NAME?</v>
      </c>
      <c r="T1524" t="e">
        <f t="shared" si="213"/>
        <v>#NAME?</v>
      </c>
      <c r="U1524" t="e">
        <f t="shared" si="214"/>
        <v>#NAME?</v>
      </c>
      <c r="V1524" t="str">
        <f t="shared" si="215"/>
        <v>Other</v>
      </c>
    </row>
    <row r="1525" spans="1:22">
      <c r="A1525" s="5" t="s">
        <v>12</v>
      </c>
      <c r="B1525" s="2" t="s">
        <v>2027</v>
      </c>
      <c r="C1525">
        <f t="shared" si="207"/>
        <v>2019</v>
      </c>
      <c r="D1525" s="2" t="s">
        <v>14</v>
      </c>
      <c r="E1525" s="3" t="s">
        <v>15</v>
      </c>
      <c r="F1525" t="str">
        <f t="shared" si="208"/>
        <v>73</v>
      </c>
      <c r="G1525" s="2" t="s">
        <v>2029</v>
      </c>
      <c r="H1525" t="str">
        <f t="shared" si="209"/>
        <v xml:space="preserve">STEEL </v>
      </c>
      <c r="I1525" t="str" cm="1">
        <f t="array" ref="I1525">IFERROR(INDEX(_xlfn.TEXTSPLIT(E1525," "),1), "")</f>
        <v>73239990</v>
      </c>
      <c r="J1525" t="s">
        <v>3044</v>
      </c>
      <c r="K1525" t="str" cm="1">
        <f t="array" ref="K1525">IF(ISERROR(SEARCH("QTY:", G1525)), IF(ISERROR(SEARCH("TOTAL ", G1525)), Raw [1]Data!N1525, TRIM(MID(G1525, SEARCH("TOTAL ", G1525)+6, SEARCH(" ", G1525&amp;" ", SEARCH("TOTAL ", G1525)+6) - SEARCH("TOTAL ", G1525) - 6))), TRIM(MID(G1525, SEARCH("QTY:", G1525)+4, SEARCH(" ", G1525, SEARCH("QTY:", G1525)+4) - SEARCH("QTY:", G1525) - 4)))</f>
        <v>50400</v>
      </c>
      <c r="M1525" t="str">
        <f t="shared" si="210"/>
        <v>50400</v>
      </c>
      <c r="N1525">
        <f t="shared" si="211"/>
        <v>0</v>
      </c>
      <c r="O1525" t="e" cm="1">
        <f t="array" ref="O1525">IF(ISERROR(SEARCH("USD ", G1525)), Raw [1]Data!S1525, TRIM(MID(G1525, SEARCH("USD ", G1525)+4, SEARCH(" ", G1525&amp;" ", SEARCH("USD ", G1525)+4) - SEARCH("USD ", G1525) - 4)))</f>
        <v>#NAME?</v>
      </c>
      <c r="P1525" t="e">
        <f t="shared" si="212"/>
        <v>#NAME?</v>
      </c>
      <c r="Q1525" t="e" cm="1">
        <f t="array" ref="Q1525">Raw [1]Data!P1525</f>
        <v>#NAME?</v>
      </c>
      <c r="R1525" t="e" cm="1">
        <f t="array" ref="R1525">Raw [1]Data!Q1525</f>
        <v>#NAME?</v>
      </c>
      <c r="S1525" t="e" cm="1">
        <f t="array" ref="S1525">Raw [1]Data!T1525</f>
        <v>#NAME?</v>
      </c>
      <c r="T1525" t="e">
        <f t="shared" si="213"/>
        <v>#NAME?</v>
      </c>
      <c r="U1525" t="e">
        <f t="shared" si="214"/>
        <v>#NAME?</v>
      </c>
      <c r="V1525" t="str">
        <f t="shared" si="215"/>
        <v>Other</v>
      </c>
    </row>
    <row r="1526" spans="1:22">
      <c r="A1526" s="5" t="s">
        <v>12</v>
      </c>
      <c r="B1526" s="2" t="s">
        <v>2027</v>
      </c>
      <c r="C1526">
        <f t="shared" si="207"/>
        <v>2019</v>
      </c>
      <c r="D1526" s="2" t="s">
        <v>14</v>
      </c>
      <c r="E1526" s="3" t="s">
        <v>15</v>
      </c>
      <c r="F1526" t="str">
        <f t="shared" si="208"/>
        <v>73</v>
      </c>
      <c r="G1526" s="2" t="s">
        <v>2030</v>
      </c>
      <c r="H1526" t="str">
        <f t="shared" si="209"/>
        <v xml:space="preserve">STEEL </v>
      </c>
      <c r="I1526" t="str" cm="1">
        <f t="array" ref="I1526">IFERROR(INDEX(_xlfn.TEXTSPLIT(E1526," "),1), "")</f>
        <v>73239990</v>
      </c>
      <c r="J1526" t="s">
        <v>2835</v>
      </c>
      <c r="K1526" t="str" cm="1">
        <f t="array" ref="K1526">IF(ISERROR(SEARCH("QTY:", G1526)), IF(ISERROR(SEARCH("TOTAL ", G1526)), Raw [1]Data!N1526, TRIM(MID(G1526, SEARCH("TOTAL ", G1526)+6, SEARCH(" ", G1526&amp;" ", SEARCH("TOTAL ", G1526)+6) - SEARCH("TOTAL ", G1526) - 6))), TRIM(MID(G1526, SEARCH("QTY:", G1526)+4, SEARCH(" ", G1526, SEARCH("QTY:", G1526)+4) - SEARCH("QTY:", G1526) - 4)))</f>
        <v>2400</v>
      </c>
      <c r="M1526" t="str">
        <f t="shared" si="210"/>
        <v>2400</v>
      </c>
      <c r="N1526">
        <f t="shared" si="211"/>
        <v>0</v>
      </c>
      <c r="O1526" t="e" cm="1">
        <f t="array" ref="O1526">IF(ISERROR(SEARCH("USD ", G1526)), Raw [1]Data!S1526, TRIM(MID(G1526, SEARCH("USD ", G1526)+4, SEARCH(" ", G1526&amp;" ", SEARCH("USD ", G1526)+4) - SEARCH("USD ", G1526) - 4)))</f>
        <v>#NAME?</v>
      </c>
      <c r="P1526" t="e">
        <f t="shared" si="212"/>
        <v>#NAME?</v>
      </c>
      <c r="Q1526" t="e" cm="1">
        <f t="array" ref="Q1526">Raw [1]Data!P1526</f>
        <v>#NAME?</v>
      </c>
      <c r="R1526" t="e" cm="1">
        <f t="array" ref="R1526">Raw [1]Data!Q1526</f>
        <v>#NAME?</v>
      </c>
      <c r="S1526" t="e" cm="1">
        <f t="array" ref="S1526">Raw [1]Data!T1526</f>
        <v>#NAME?</v>
      </c>
      <c r="T1526" t="e">
        <f t="shared" si="213"/>
        <v>#NAME?</v>
      </c>
      <c r="U1526" t="e">
        <f t="shared" si="214"/>
        <v>#NAME?</v>
      </c>
      <c r="V1526" t="str">
        <f t="shared" si="215"/>
        <v>Other</v>
      </c>
    </row>
    <row r="1527" spans="1:22">
      <c r="A1527" s="5" t="s">
        <v>12</v>
      </c>
      <c r="B1527" s="2" t="s">
        <v>2027</v>
      </c>
      <c r="C1527">
        <f t="shared" si="207"/>
        <v>2019</v>
      </c>
      <c r="D1527" s="2" t="s">
        <v>14</v>
      </c>
      <c r="E1527" s="3" t="s">
        <v>15</v>
      </c>
      <c r="F1527" t="str">
        <f t="shared" si="208"/>
        <v>73</v>
      </c>
      <c r="G1527" s="2" t="s">
        <v>2031</v>
      </c>
      <c r="H1527" t="str">
        <f t="shared" si="209"/>
        <v xml:space="preserve">STAINLESS </v>
      </c>
      <c r="I1527" t="str" cm="1">
        <f t="array" ref="I1527">IFERROR(INDEX(_xlfn.TEXTSPLIT(E1527," "),1), "")</f>
        <v>73239990</v>
      </c>
      <c r="J1527" t="s">
        <v>2835</v>
      </c>
      <c r="K1527" t="str" cm="1">
        <f t="array" ref="K1527">IF(ISERROR(SEARCH("QTY:", G1527)), IF(ISERROR(SEARCH("TOTAL ", G1527)), Raw [1]Data!N1527, TRIM(MID(G1527, SEARCH("TOTAL ", G1527)+6, SEARCH(" ", G1527&amp;" ", SEARCH("TOTAL ", G1527)+6) - SEARCH("TOTAL ", G1527) - 6))), TRIM(MID(G1527, SEARCH("QTY:", G1527)+4, SEARCH(" ", G1527, SEARCH("QTY:", G1527)+4) - SEARCH("QTY:", G1527) - 4)))</f>
        <v>-</v>
      </c>
      <c r="M1527" t="str">
        <f t="shared" si="210"/>
        <v>-</v>
      </c>
      <c r="N1527">
        <f t="shared" si="211"/>
        <v>0</v>
      </c>
      <c r="O1527" t="e" cm="1">
        <f t="array" ref="O1527">IF(ISERROR(SEARCH("USD ", G1527)), Raw [1]Data!S1527, TRIM(MID(G1527, SEARCH("USD ", G1527)+4, SEARCH(" ", G1527&amp;" ", SEARCH("USD ", G1527)+4) - SEARCH("USD ", G1527) - 4)))</f>
        <v>#NAME?</v>
      </c>
      <c r="P1527" t="e">
        <f t="shared" si="212"/>
        <v>#NAME?</v>
      </c>
      <c r="Q1527" t="e" cm="1">
        <f t="array" ref="Q1527">Raw [1]Data!P1527</f>
        <v>#NAME?</v>
      </c>
      <c r="R1527" t="e" cm="1">
        <f t="array" ref="R1527">Raw [1]Data!Q1527</f>
        <v>#NAME?</v>
      </c>
      <c r="S1527" t="e" cm="1">
        <f t="array" ref="S1527">Raw [1]Data!T1527</f>
        <v>#NAME?</v>
      </c>
      <c r="T1527" t="e">
        <f t="shared" si="213"/>
        <v>#NAME?</v>
      </c>
      <c r="U1527" t="e">
        <f t="shared" si="214"/>
        <v>#NAME?</v>
      </c>
      <c r="V1527" t="str">
        <f t="shared" si="215"/>
        <v>Other</v>
      </c>
    </row>
    <row r="1528" spans="1:22">
      <c r="A1528" s="5" t="s">
        <v>12</v>
      </c>
      <c r="B1528" s="2" t="s">
        <v>2032</v>
      </c>
      <c r="C1528">
        <f t="shared" si="207"/>
        <v>2019</v>
      </c>
      <c r="D1528" s="2" t="s">
        <v>14</v>
      </c>
      <c r="E1528" s="3" t="s">
        <v>15</v>
      </c>
      <c r="F1528" t="str">
        <f t="shared" si="208"/>
        <v>73</v>
      </c>
      <c r="G1528" s="2" t="s">
        <v>2033</v>
      </c>
      <c r="H1528" t="str">
        <f t="shared" si="209"/>
        <v xml:space="preserve">STEEL </v>
      </c>
      <c r="I1528" t="str" cm="1">
        <f t="array" ref="I1528">IFERROR(INDEX(_xlfn.TEXTSPLIT(E1528," "),1), "")</f>
        <v>73239990</v>
      </c>
      <c r="J1528" t="s">
        <v>2835</v>
      </c>
      <c r="K1528" t="str" cm="1">
        <f t="array" ref="K1528">IF(ISERROR(SEARCH("QTY:", G1528)), IF(ISERROR(SEARCH("TOTAL ", G1528)), Raw [1]Data!N1528, TRIM(MID(G1528, SEARCH("TOTAL ", G1528)+6, SEARCH(" ", G1528&amp;" ", SEARCH("TOTAL ", G1528)+6) - SEARCH("TOTAL ", G1528) - 6))), TRIM(MID(G1528, SEARCH("QTY:", G1528)+4, SEARCH(" ", G1528, SEARCH("QTY:", G1528)+4) - SEARCH("QTY:", G1528) - 4)))</f>
        <v>16800</v>
      </c>
      <c r="M1528" t="str">
        <f t="shared" si="210"/>
        <v>16800</v>
      </c>
      <c r="N1528">
        <f t="shared" si="211"/>
        <v>0</v>
      </c>
      <c r="O1528" t="e" cm="1">
        <f t="array" ref="O1528">IF(ISERROR(SEARCH("USD ", G1528)), Raw [1]Data!S1528, TRIM(MID(G1528, SEARCH("USD ", G1528)+4, SEARCH(" ", G1528&amp;" ", SEARCH("USD ", G1528)+4) - SEARCH("USD ", G1528) - 4)))</f>
        <v>#NAME?</v>
      </c>
      <c r="P1528" t="e">
        <f t="shared" si="212"/>
        <v>#NAME?</v>
      </c>
      <c r="Q1528" t="e" cm="1">
        <f t="array" ref="Q1528">Raw [1]Data!P1528</f>
        <v>#NAME?</v>
      </c>
      <c r="R1528" t="e" cm="1">
        <f t="array" ref="R1528">Raw [1]Data!Q1528</f>
        <v>#NAME?</v>
      </c>
      <c r="S1528" t="e" cm="1">
        <f t="array" ref="S1528">Raw [1]Data!T1528</f>
        <v>#NAME?</v>
      </c>
      <c r="T1528" t="e">
        <f t="shared" si="213"/>
        <v>#NAME?</v>
      </c>
      <c r="U1528" t="e">
        <f t="shared" si="214"/>
        <v>#NAME?</v>
      </c>
      <c r="V1528" t="str">
        <f t="shared" si="215"/>
        <v>Other</v>
      </c>
    </row>
    <row r="1529" spans="1:22">
      <c r="A1529" s="5" t="s">
        <v>12</v>
      </c>
      <c r="B1529" s="2" t="s">
        <v>2032</v>
      </c>
      <c r="C1529">
        <f t="shared" si="207"/>
        <v>2019</v>
      </c>
      <c r="D1529" s="2" t="s">
        <v>14</v>
      </c>
      <c r="E1529" s="3" t="s">
        <v>15</v>
      </c>
      <c r="F1529" t="str">
        <f t="shared" si="208"/>
        <v>73</v>
      </c>
      <c r="G1529" s="2" t="s">
        <v>2034</v>
      </c>
      <c r="H1529" t="str">
        <f t="shared" si="209"/>
        <v xml:space="preserve">STEEL </v>
      </c>
      <c r="I1529" t="str" cm="1">
        <f t="array" ref="I1529">IFERROR(INDEX(_xlfn.TEXTSPLIT(E1529," "),1), "")</f>
        <v>73239990</v>
      </c>
      <c r="J1529" t="s">
        <v>2835</v>
      </c>
      <c r="K1529" t="e" cm="1">
        <f t="array" ref="K1529">IF(ISERROR(SEARCH("QTY:", G1529)), IF(ISERROR(SEARCH("TOTAL ", G1529)), Raw [1]Data!N1529, TRIM(MID(G1529, SEARCH("TOTAL ", G1529)+6, SEARCH(" ", G1529&amp;" ", SEARCH("TOTAL ", G1529)+6) - SEARCH("TOTAL ", G1529) - 6))), TRIM(MID(G1529, SEARCH("QTY:", G1529)+4, SEARCH(" ", G1529, SEARCH("QTY:", G1529)+4) - SEARCH("QTY:", G1529) - 4)))</f>
        <v>#NAME?</v>
      </c>
      <c r="M1529" t="e">
        <f t="shared" si="210"/>
        <v>#NAME?</v>
      </c>
      <c r="N1529">
        <f t="shared" si="211"/>
        <v>0</v>
      </c>
      <c r="O1529" t="e" cm="1">
        <f t="array" ref="O1529">IF(ISERROR(SEARCH("USD ", G1529)), Raw [1]Data!S1529, TRIM(MID(G1529, SEARCH("USD ", G1529)+4, SEARCH(" ", G1529&amp;" ", SEARCH("USD ", G1529)+4) - SEARCH("USD ", G1529) - 4)))</f>
        <v>#NAME?</v>
      </c>
      <c r="P1529" t="e">
        <f t="shared" si="212"/>
        <v>#NAME?</v>
      </c>
      <c r="Q1529" t="e" cm="1">
        <f t="array" ref="Q1529">Raw [1]Data!P1529</f>
        <v>#NAME?</v>
      </c>
      <c r="R1529" t="e" cm="1">
        <f t="array" ref="R1529">Raw [1]Data!Q1529</f>
        <v>#NAME?</v>
      </c>
      <c r="S1529" t="e" cm="1">
        <f t="array" ref="S1529">Raw [1]Data!T1529</f>
        <v>#NAME?</v>
      </c>
      <c r="T1529" t="e">
        <f t="shared" si="213"/>
        <v>#NAME?</v>
      </c>
      <c r="U1529" t="e">
        <f t="shared" si="214"/>
        <v>#NAME?</v>
      </c>
      <c r="V1529" t="str">
        <f t="shared" si="215"/>
        <v>Other</v>
      </c>
    </row>
    <row r="1530" spans="1:22">
      <c r="A1530" s="5" t="s">
        <v>12</v>
      </c>
      <c r="B1530" s="2" t="s">
        <v>2032</v>
      </c>
      <c r="C1530">
        <f t="shared" si="207"/>
        <v>2019</v>
      </c>
      <c r="D1530" s="2" t="s">
        <v>14</v>
      </c>
      <c r="E1530" s="3" t="s">
        <v>15</v>
      </c>
      <c r="F1530" t="str">
        <f t="shared" si="208"/>
        <v>73</v>
      </c>
      <c r="G1530" s="2" t="s">
        <v>2035</v>
      </c>
      <c r="H1530" t="str">
        <f t="shared" si="209"/>
        <v xml:space="preserve">STEEL </v>
      </c>
      <c r="I1530" t="str" cm="1">
        <f t="array" ref="I1530">IFERROR(INDEX(_xlfn.TEXTSPLIT(E1530," "),1), "")</f>
        <v>73239990</v>
      </c>
      <c r="J1530" t="s">
        <v>3044</v>
      </c>
      <c r="K1530" t="str" cm="1">
        <f t="array" ref="K1530">IF(ISERROR(SEARCH("QTY:", G1530)), IF(ISERROR(SEARCH("TOTAL ", G1530)), Raw [1]Data!N1530, TRIM(MID(G1530, SEARCH("TOTAL ", G1530)+6, SEARCH(" ", G1530&amp;" ", SEARCH("TOTAL ", G1530)+6) - SEARCH("TOTAL ", G1530) - 6))), TRIM(MID(G1530, SEARCH("QTY:", G1530)+4, SEARCH(" ", G1530, SEARCH("QTY:", G1530)+4) - SEARCH("QTY:", G1530) - 4)))</f>
        <v>1200</v>
      </c>
      <c r="M1530" t="str">
        <f t="shared" si="210"/>
        <v>1200</v>
      </c>
      <c r="N1530">
        <f t="shared" si="211"/>
        <v>0</v>
      </c>
      <c r="O1530" t="e" cm="1">
        <f t="array" ref="O1530">IF(ISERROR(SEARCH("USD ", G1530)), Raw [1]Data!S1530, TRIM(MID(G1530, SEARCH("USD ", G1530)+4, SEARCH(" ", G1530&amp;" ", SEARCH("USD ", G1530)+4) - SEARCH("USD ", G1530) - 4)))</f>
        <v>#NAME?</v>
      </c>
      <c r="P1530" t="e">
        <f t="shared" si="212"/>
        <v>#NAME?</v>
      </c>
      <c r="Q1530" t="e" cm="1">
        <f t="array" ref="Q1530">Raw [1]Data!P1530</f>
        <v>#NAME?</v>
      </c>
      <c r="R1530" t="e" cm="1">
        <f t="array" ref="R1530">Raw [1]Data!Q1530</f>
        <v>#NAME?</v>
      </c>
      <c r="S1530" t="e" cm="1">
        <f t="array" ref="S1530">Raw [1]Data!T1530</f>
        <v>#NAME?</v>
      </c>
      <c r="T1530" t="e">
        <f t="shared" si="213"/>
        <v>#NAME?</v>
      </c>
      <c r="U1530" t="e">
        <f t="shared" si="214"/>
        <v>#NAME?</v>
      </c>
      <c r="V1530" t="str">
        <f t="shared" si="215"/>
        <v>Other</v>
      </c>
    </row>
    <row r="1531" spans="1:22">
      <c r="A1531" s="5" t="s">
        <v>12</v>
      </c>
      <c r="B1531" s="2" t="s">
        <v>2032</v>
      </c>
      <c r="C1531">
        <f t="shared" si="207"/>
        <v>2019</v>
      </c>
      <c r="D1531" s="2" t="s">
        <v>14</v>
      </c>
      <c r="E1531" s="3" t="s">
        <v>15</v>
      </c>
      <c r="F1531" t="str">
        <f t="shared" si="208"/>
        <v>73</v>
      </c>
      <c r="G1531" s="2" t="s">
        <v>2036</v>
      </c>
      <c r="H1531" t="str">
        <f t="shared" si="209"/>
        <v xml:space="preserve">STEEL </v>
      </c>
      <c r="I1531" t="str" cm="1">
        <f t="array" ref="I1531">IFERROR(INDEX(_xlfn.TEXTSPLIT(E1531," "),1), "")</f>
        <v>73239990</v>
      </c>
      <c r="J1531" t="s">
        <v>2835</v>
      </c>
      <c r="K1531" t="str" cm="1">
        <f t="array" ref="K1531">IF(ISERROR(SEARCH("QTY:", G1531)), IF(ISERROR(SEARCH("TOTAL ", G1531)), Raw [1]Data!N1531, TRIM(MID(G1531, SEARCH("TOTAL ", G1531)+6, SEARCH(" ", G1531&amp;" ", SEARCH("TOTAL ", G1531)+6) - SEARCH("TOTAL ", G1531) - 6))), TRIM(MID(G1531, SEARCH("QTY:", G1531)+4, SEARCH(" ", G1531, SEARCH("QTY:", G1531)+4) - SEARCH("QTY:", G1531) - 4)))</f>
        <v>20064</v>
      </c>
      <c r="M1531" t="str">
        <f t="shared" si="210"/>
        <v>20064</v>
      </c>
      <c r="N1531">
        <f t="shared" si="211"/>
        <v>0</v>
      </c>
      <c r="O1531" t="e" cm="1">
        <f t="array" ref="O1531">IF(ISERROR(SEARCH("USD ", G1531)), Raw [1]Data!S1531, TRIM(MID(G1531, SEARCH("USD ", G1531)+4, SEARCH(" ", G1531&amp;" ", SEARCH("USD ", G1531)+4) - SEARCH("USD ", G1531) - 4)))</f>
        <v>#NAME?</v>
      </c>
      <c r="P1531" t="e">
        <f t="shared" si="212"/>
        <v>#NAME?</v>
      </c>
      <c r="Q1531" t="e" cm="1">
        <f t="array" ref="Q1531">Raw [1]Data!P1531</f>
        <v>#NAME?</v>
      </c>
      <c r="R1531" t="e" cm="1">
        <f t="array" ref="R1531">Raw [1]Data!Q1531</f>
        <v>#NAME?</v>
      </c>
      <c r="S1531" t="e" cm="1">
        <f t="array" ref="S1531">Raw [1]Data!T1531</f>
        <v>#NAME?</v>
      </c>
      <c r="T1531" t="e">
        <f t="shared" si="213"/>
        <v>#NAME?</v>
      </c>
      <c r="U1531" t="e">
        <f t="shared" si="214"/>
        <v>#NAME?</v>
      </c>
      <c r="V1531" t="str">
        <f t="shared" si="215"/>
        <v>Other</v>
      </c>
    </row>
    <row r="1532" spans="1:22">
      <c r="A1532" s="5" t="s">
        <v>12</v>
      </c>
      <c r="B1532" s="2" t="s">
        <v>2032</v>
      </c>
      <c r="C1532">
        <f t="shared" si="207"/>
        <v>2019</v>
      </c>
      <c r="D1532" s="2" t="s">
        <v>14</v>
      </c>
      <c r="E1532" s="3" t="s">
        <v>15</v>
      </c>
      <c r="F1532" t="str">
        <f t="shared" si="208"/>
        <v>73</v>
      </c>
      <c r="G1532" s="2" t="s">
        <v>2037</v>
      </c>
      <c r="H1532" t="str">
        <f t="shared" si="209"/>
        <v xml:space="preserve">STEEL </v>
      </c>
      <c r="I1532" t="str" cm="1">
        <f t="array" ref="I1532">IFERROR(INDEX(_xlfn.TEXTSPLIT(E1532," "),1), "")</f>
        <v>73239990</v>
      </c>
      <c r="J1532" t="s">
        <v>2835</v>
      </c>
      <c r="K1532" t="str" cm="1">
        <f t="array" ref="K1532">IF(ISERROR(SEARCH("QTY:", G1532)), IF(ISERROR(SEARCH("TOTAL ", G1532)), Raw [1]Data!N1532, TRIM(MID(G1532, SEARCH("TOTAL ", G1532)+6, SEARCH(" ", G1532&amp;" ", SEARCH("TOTAL ", G1532)+6) - SEARCH("TOTAL ", G1532) - 6))), TRIM(MID(G1532, SEARCH("QTY:", G1532)+4, SEARCH(" ", G1532, SEARCH("QTY:", G1532)+4) - SEARCH("QTY:", G1532) - 4)))</f>
        <v>2016</v>
      </c>
      <c r="M1532" t="str">
        <f t="shared" si="210"/>
        <v>2016</v>
      </c>
      <c r="N1532">
        <f t="shared" si="211"/>
        <v>0</v>
      </c>
      <c r="O1532" t="e" cm="1">
        <f t="array" ref="O1532">IF(ISERROR(SEARCH("USD ", G1532)), Raw [1]Data!S1532, TRIM(MID(G1532, SEARCH("USD ", G1532)+4, SEARCH(" ", G1532&amp;" ", SEARCH("USD ", G1532)+4) - SEARCH("USD ", G1532) - 4)))</f>
        <v>#NAME?</v>
      </c>
      <c r="P1532" t="e">
        <f t="shared" si="212"/>
        <v>#NAME?</v>
      </c>
      <c r="Q1532" t="e" cm="1">
        <f t="array" ref="Q1532">Raw [1]Data!P1532</f>
        <v>#NAME?</v>
      </c>
      <c r="R1532" t="e" cm="1">
        <f t="array" ref="R1532">Raw [1]Data!Q1532</f>
        <v>#NAME?</v>
      </c>
      <c r="S1532" t="e" cm="1">
        <f t="array" ref="S1532">Raw [1]Data!T1532</f>
        <v>#NAME?</v>
      </c>
      <c r="T1532" t="e">
        <f t="shared" si="213"/>
        <v>#NAME?</v>
      </c>
      <c r="U1532" t="e">
        <f t="shared" si="214"/>
        <v>#NAME?</v>
      </c>
      <c r="V1532" t="str">
        <f t="shared" si="215"/>
        <v>Other</v>
      </c>
    </row>
    <row r="1533" spans="1:22">
      <c r="A1533" s="5" t="s">
        <v>12</v>
      </c>
      <c r="B1533" s="2" t="s">
        <v>2032</v>
      </c>
      <c r="C1533">
        <f t="shared" si="207"/>
        <v>2019</v>
      </c>
      <c r="D1533" s="2" t="s">
        <v>14</v>
      </c>
      <c r="E1533" s="3" t="s">
        <v>15</v>
      </c>
      <c r="F1533" t="str">
        <f t="shared" si="208"/>
        <v>73</v>
      </c>
      <c r="G1533" s="2" t="s">
        <v>2038</v>
      </c>
      <c r="H1533" t="str">
        <f t="shared" si="209"/>
        <v xml:space="preserve">STEEL </v>
      </c>
      <c r="I1533" t="str" cm="1">
        <f t="array" ref="I1533">IFERROR(INDEX(_xlfn.TEXTSPLIT(E1533," "),1), "")</f>
        <v>73239990</v>
      </c>
      <c r="J1533" t="s">
        <v>2835</v>
      </c>
      <c r="K1533" t="str" cm="1">
        <f t="array" ref="K1533">IF(ISERROR(SEARCH("QTY:", G1533)), IF(ISERROR(SEARCH("TOTAL ", G1533)), Raw [1]Data!N1533, TRIM(MID(G1533, SEARCH("TOTAL ", G1533)+6, SEARCH(" ", G1533&amp;" ", SEARCH("TOTAL ", G1533)+6) - SEARCH("TOTAL ", G1533) - 6))), TRIM(MID(G1533, SEARCH("QTY:", G1533)+4, SEARCH(" ", G1533, SEARCH("QTY:", G1533)+4) - SEARCH("QTY:", G1533) - 4)))</f>
        <v>3</v>
      </c>
      <c r="M1533" t="str">
        <f t="shared" si="210"/>
        <v>3</v>
      </c>
      <c r="N1533">
        <f t="shared" si="211"/>
        <v>0</v>
      </c>
      <c r="O1533" t="e" cm="1">
        <f t="array" ref="O1533">IF(ISERROR(SEARCH("USD ", G1533)), Raw [1]Data!S1533, TRIM(MID(G1533, SEARCH("USD ", G1533)+4, SEARCH(" ", G1533&amp;" ", SEARCH("USD ", G1533)+4) - SEARCH("USD ", G1533) - 4)))</f>
        <v>#NAME?</v>
      </c>
      <c r="P1533" t="e">
        <f t="shared" si="212"/>
        <v>#NAME?</v>
      </c>
      <c r="Q1533" t="e" cm="1">
        <f t="array" ref="Q1533">Raw [1]Data!P1533</f>
        <v>#NAME?</v>
      </c>
      <c r="R1533" t="e" cm="1">
        <f t="array" ref="R1533">Raw [1]Data!Q1533</f>
        <v>#NAME?</v>
      </c>
      <c r="S1533" t="e" cm="1">
        <f t="array" ref="S1533">Raw [1]Data!T1533</f>
        <v>#NAME?</v>
      </c>
      <c r="T1533" t="e">
        <f t="shared" si="213"/>
        <v>#NAME?</v>
      </c>
      <c r="U1533" t="e">
        <f t="shared" si="214"/>
        <v>#NAME?</v>
      </c>
      <c r="V1533" t="str">
        <f t="shared" si="215"/>
        <v>Other</v>
      </c>
    </row>
    <row r="1534" spans="1:22">
      <c r="A1534" s="5" t="s">
        <v>12</v>
      </c>
      <c r="B1534" s="2" t="s">
        <v>2032</v>
      </c>
      <c r="C1534">
        <f t="shared" si="207"/>
        <v>2019</v>
      </c>
      <c r="D1534" s="2" t="s">
        <v>14</v>
      </c>
      <c r="E1534" s="3" t="s">
        <v>15</v>
      </c>
      <c r="F1534" t="str">
        <f t="shared" si="208"/>
        <v>73</v>
      </c>
      <c r="G1534" s="2" t="s">
        <v>2039</v>
      </c>
      <c r="H1534" t="str">
        <f t="shared" si="209"/>
        <v xml:space="preserve">STEEL </v>
      </c>
      <c r="I1534" t="str" cm="1">
        <f t="array" ref="I1534">IFERROR(INDEX(_xlfn.TEXTSPLIT(E1534," "),1), "")</f>
        <v>73239990</v>
      </c>
      <c r="J1534" t="s">
        <v>2835</v>
      </c>
      <c r="K1534" t="str" cm="1">
        <f t="array" ref="K1534">IF(ISERROR(SEARCH("QTY:", G1534)), IF(ISERROR(SEARCH("TOTAL ", G1534)), Raw [1]Data!N1534, TRIM(MID(G1534, SEARCH("TOTAL ", G1534)+6, SEARCH(" ", G1534&amp;" ", SEARCH("TOTAL ", G1534)+6) - SEARCH("TOTAL ", G1534) - 6))), TRIM(MID(G1534, SEARCH("QTY:", G1534)+4, SEARCH(" ", G1534, SEARCH("QTY:", G1534)+4) - SEARCH("QTY:", G1534) - 4)))</f>
        <v>3000</v>
      </c>
      <c r="M1534" t="str">
        <f t="shared" si="210"/>
        <v>3000</v>
      </c>
      <c r="N1534">
        <f t="shared" si="211"/>
        <v>0</v>
      </c>
      <c r="O1534" t="e" cm="1">
        <f t="array" ref="O1534">IF(ISERROR(SEARCH("USD ", G1534)), Raw [1]Data!S1534, TRIM(MID(G1534, SEARCH("USD ", G1534)+4, SEARCH(" ", G1534&amp;" ", SEARCH("USD ", G1534)+4) - SEARCH("USD ", G1534) - 4)))</f>
        <v>#NAME?</v>
      </c>
      <c r="P1534" t="e">
        <f t="shared" si="212"/>
        <v>#NAME?</v>
      </c>
      <c r="Q1534" t="e" cm="1">
        <f t="array" ref="Q1534">Raw [1]Data!P1534</f>
        <v>#NAME?</v>
      </c>
      <c r="R1534" t="e" cm="1">
        <f t="array" ref="R1534">Raw [1]Data!Q1534</f>
        <v>#NAME?</v>
      </c>
      <c r="S1534" t="e" cm="1">
        <f t="array" ref="S1534">Raw [1]Data!T1534</f>
        <v>#NAME?</v>
      </c>
      <c r="T1534" t="e">
        <f t="shared" si="213"/>
        <v>#NAME?</v>
      </c>
      <c r="U1534" t="e">
        <f t="shared" si="214"/>
        <v>#NAME?</v>
      </c>
      <c r="V1534" t="str">
        <f t="shared" si="215"/>
        <v>Other</v>
      </c>
    </row>
    <row r="1535" spans="1:22">
      <c r="A1535" s="5" t="s">
        <v>12</v>
      </c>
      <c r="B1535" s="2" t="s">
        <v>2032</v>
      </c>
      <c r="C1535">
        <f t="shared" si="207"/>
        <v>2019</v>
      </c>
      <c r="D1535" s="2" t="s">
        <v>14</v>
      </c>
      <c r="E1535" s="3" t="s">
        <v>15</v>
      </c>
      <c r="F1535" t="str">
        <f t="shared" si="208"/>
        <v>73</v>
      </c>
      <c r="G1535" s="2" t="s">
        <v>2040</v>
      </c>
      <c r="H1535" t="str">
        <f t="shared" si="209"/>
        <v xml:space="preserve">STEEL </v>
      </c>
      <c r="I1535" t="str" cm="1">
        <f t="array" ref="I1535">IFERROR(INDEX(_xlfn.TEXTSPLIT(E1535," "),1), "")</f>
        <v>73239990</v>
      </c>
      <c r="J1535" t="s">
        <v>2835</v>
      </c>
      <c r="K1535" t="str" cm="1">
        <f t="array" ref="K1535">IF(ISERROR(SEARCH("QTY:", G1535)), IF(ISERROR(SEARCH("TOTAL ", G1535)), Raw [1]Data!N1535, TRIM(MID(G1535, SEARCH("TOTAL ", G1535)+6, SEARCH(" ", G1535&amp;" ", SEARCH("TOTAL ", G1535)+6) - SEARCH("TOTAL ", G1535) - 6))), TRIM(MID(G1535, SEARCH("QTY:", G1535)+4, SEARCH(" ", G1535, SEARCH("QTY:", G1535)+4) - SEARCH("QTY:", G1535) - 4)))</f>
        <v>49560</v>
      </c>
      <c r="M1535" t="str">
        <f t="shared" si="210"/>
        <v>49560</v>
      </c>
      <c r="N1535">
        <f t="shared" si="211"/>
        <v>0</v>
      </c>
      <c r="O1535" t="e" cm="1">
        <f t="array" ref="O1535">IF(ISERROR(SEARCH("USD ", G1535)), Raw [1]Data!S1535, TRIM(MID(G1535, SEARCH("USD ", G1535)+4, SEARCH(" ", G1535&amp;" ", SEARCH("USD ", G1535)+4) - SEARCH("USD ", G1535) - 4)))</f>
        <v>#NAME?</v>
      </c>
      <c r="P1535" t="e">
        <f t="shared" si="212"/>
        <v>#NAME?</v>
      </c>
      <c r="Q1535" t="e" cm="1">
        <f t="array" ref="Q1535">Raw [1]Data!P1535</f>
        <v>#NAME?</v>
      </c>
      <c r="R1535" t="e" cm="1">
        <f t="array" ref="R1535">Raw [1]Data!Q1535</f>
        <v>#NAME?</v>
      </c>
      <c r="S1535" t="e" cm="1">
        <f t="array" ref="S1535">Raw [1]Data!T1535</f>
        <v>#NAME?</v>
      </c>
      <c r="T1535" t="e">
        <f t="shared" si="213"/>
        <v>#NAME?</v>
      </c>
      <c r="U1535" t="e">
        <f t="shared" si="214"/>
        <v>#NAME?</v>
      </c>
      <c r="V1535" t="str">
        <f t="shared" si="215"/>
        <v>Other</v>
      </c>
    </row>
    <row r="1536" spans="1:22">
      <c r="A1536" s="5" t="s">
        <v>12</v>
      </c>
      <c r="B1536" s="2" t="s">
        <v>2032</v>
      </c>
      <c r="C1536">
        <f t="shared" si="207"/>
        <v>2019</v>
      </c>
      <c r="D1536" s="2" t="s">
        <v>14</v>
      </c>
      <c r="E1536" s="3" t="s">
        <v>15</v>
      </c>
      <c r="F1536" t="str">
        <f t="shared" si="208"/>
        <v>73</v>
      </c>
      <c r="G1536" s="2" t="s">
        <v>2041</v>
      </c>
      <c r="H1536" t="str">
        <f t="shared" si="209"/>
        <v xml:space="preserve">STEEL </v>
      </c>
      <c r="I1536" t="str" cm="1">
        <f t="array" ref="I1536">IFERROR(INDEX(_xlfn.TEXTSPLIT(E1536," "),1), "")</f>
        <v>73239990</v>
      </c>
      <c r="J1536" t="s">
        <v>2835</v>
      </c>
      <c r="K1536" t="str" cm="1">
        <f t="array" ref="K1536">IF(ISERROR(SEARCH("QTY:", G1536)), IF(ISERROR(SEARCH("TOTAL ", G1536)), Raw [1]Data!N1536, TRIM(MID(G1536, SEARCH("TOTAL ", G1536)+6, SEARCH(" ", G1536&amp;" ", SEARCH("TOTAL ", G1536)+6) - SEARCH("TOTAL ", G1536) - 6))), TRIM(MID(G1536, SEARCH("QTY:", G1536)+4, SEARCH(" ", G1536, SEARCH("QTY:", G1536)+4) - SEARCH("QTY:", G1536) - 4)))</f>
        <v>35040</v>
      </c>
      <c r="M1536" t="str">
        <f t="shared" si="210"/>
        <v>35040</v>
      </c>
      <c r="N1536">
        <f t="shared" si="211"/>
        <v>0</v>
      </c>
      <c r="O1536" t="e" cm="1">
        <f t="array" ref="O1536">IF(ISERROR(SEARCH("USD ", G1536)), Raw [1]Data!S1536, TRIM(MID(G1536, SEARCH("USD ", G1536)+4, SEARCH(" ", G1536&amp;" ", SEARCH("USD ", G1536)+4) - SEARCH("USD ", G1536) - 4)))</f>
        <v>#NAME?</v>
      </c>
      <c r="P1536" t="e">
        <f t="shared" si="212"/>
        <v>#NAME?</v>
      </c>
      <c r="Q1536" t="e" cm="1">
        <f t="array" ref="Q1536">Raw [1]Data!P1536</f>
        <v>#NAME?</v>
      </c>
      <c r="R1536" t="e" cm="1">
        <f t="array" ref="R1536">Raw [1]Data!Q1536</f>
        <v>#NAME?</v>
      </c>
      <c r="S1536" t="e" cm="1">
        <f t="array" ref="S1536">Raw [1]Data!T1536</f>
        <v>#NAME?</v>
      </c>
      <c r="T1536" t="e">
        <f t="shared" si="213"/>
        <v>#NAME?</v>
      </c>
      <c r="U1536" t="e">
        <f t="shared" si="214"/>
        <v>#NAME?</v>
      </c>
      <c r="V1536" t="str">
        <f t="shared" si="215"/>
        <v>Other</v>
      </c>
    </row>
    <row r="1537" spans="1:22">
      <c r="A1537" s="5" t="s">
        <v>12</v>
      </c>
      <c r="B1537" s="2" t="s">
        <v>2032</v>
      </c>
      <c r="C1537">
        <f t="shared" si="207"/>
        <v>2019</v>
      </c>
      <c r="D1537" s="2" t="s">
        <v>14</v>
      </c>
      <c r="E1537" s="3" t="s">
        <v>15</v>
      </c>
      <c r="F1537" t="str">
        <f t="shared" si="208"/>
        <v>73</v>
      </c>
      <c r="G1537" s="2" t="s">
        <v>2042</v>
      </c>
      <c r="H1537" t="str">
        <f t="shared" si="209"/>
        <v xml:space="preserve">STEEL </v>
      </c>
      <c r="I1537" t="str" cm="1">
        <f t="array" ref="I1537">IFERROR(INDEX(_xlfn.TEXTSPLIT(E1537," "),1), "")</f>
        <v>73239990</v>
      </c>
      <c r="J1537" t="s">
        <v>2835</v>
      </c>
      <c r="K1537" t="str" cm="1">
        <f t="array" ref="K1537">IF(ISERROR(SEARCH("QTY:", G1537)), IF(ISERROR(SEARCH("TOTAL ", G1537)), Raw [1]Data!N1537, TRIM(MID(G1537, SEARCH("TOTAL ", G1537)+6, SEARCH(" ", G1537&amp;" ", SEARCH("TOTAL ", G1537)+6) - SEARCH("TOTAL ", G1537) - 6))), TRIM(MID(G1537, SEARCH("QTY:", G1537)+4, SEARCH(" ", G1537, SEARCH("QTY:", G1537)+4) - SEARCH("QTY:", G1537) - 4)))</f>
        <v>22800</v>
      </c>
      <c r="M1537" t="str">
        <f t="shared" si="210"/>
        <v>22800</v>
      </c>
      <c r="N1537">
        <f t="shared" si="211"/>
        <v>0</v>
      </c>
      <c r="O1537" t="e" cm="1">
        <f t="array" ref="O1537">IF(ISERROR(SEARCH("USD ", G1537)), Raw [1]Data!S1537, TRIM(MID(G1537, SEARCH("USD ", G1537)+4, SEARCH(" ", G1537&amp;" ", SEARCH("USD ", G1537)+4) - SEARCH("USD ", G1537) - 4)))</f>
        <v>#NAME?</v>
      </c>
      <c r="P1537" t="e">
        <f t="shared" si="212"/>
        <v>#NAME?</v>
      </c>
      <c r="Q1537" t="e" cm="1">
        <f t="array" ref="Q1537">Raw [1]Data!P1537</f>
        <v>#NAME?</v>
      </c>
      <c r="R1537" t="e" cm="1">
        <f t="array" ref="R1537">Raw [1]Data!Q1537</f>
        <v>#NAME?</v>
      </c>
      <c r="S1537" t="e" cm="1">
        <f t="array" ref="S1537">Raw [1]Data!T1537</f>
        <v>#NAME?</v>
      </c>
      <c r="T1537" t="e">
        <f t="shared" si="213"/>
        <v>#NAME?</v>
      </c>
      <c r="U1537" t="e">
        <f t="shared" si="214"/>
        <v>#NAME?</v>
      </c>
      <c r="V1537" t="str">
        <f t="shared" si="215"/>
        <v>Other</v>
      </c>
    </row>
    <row r="1538" spans="1:22">
      <c r="A1538" s="5" t="s">
        <v>12</v>
      </c>
      <c r="B1538" s="2" t="s">
        <v>2032</v>
      </c>
      <c r="C1538">
        <f t="shared" si="207"/>
        <v>2019</v>
      </c>
      <c r="D1538" s="2" t="s">
        <v>14</v>
      </c>
      <c r="E1538" s="3" t="s">
        <v>15</v>
      </c>
      <c r="F1538" t="str">
        <f t="shared" si="208"/>
        <v>73</v>
      </c>
      <c r="G1538" s="2" t="s">
        <v>2043</v>
      </c>
      <c r="H1538" t="str">
        <f t="shared" si="209"/>
        <v xml:space="preserve">STEEL </v>
      </c>
      <c r="I1538" t="str" cm="1">
        <f t="array" ref="I1538">IFERROR(INDEX(_xlfn.TEXTSPLIT(E1538," "),1), "")</f>
        <v>73239990</v>
      </c>
      <c r="J1538" t="s">
        <v>2835</v>
      </c>
      <c r="K1538" t="str" cm="1">
        <f t="array" ref="K1538">IF(ISERROR(SEARCH("QTY:", G1538)), IF(ISERROR(SEARCH("TOTAL ", G1538)), Raw [1]Data!N1538, TRIM(MID(G1538, SEARCH("TOTAL ", G1538)+6, SEARCH(" ", G1538&amp;" ", SEARCH("TOTAL ", G1538)+6) - SEARCH("TOTAL ", G1538) - 6))), TRIM(MID(G1538, SEARCH("QTY:", G1538)+4, SEARCH(" ", G1538, SEARCH("QTY:", G1538)+4) - SEARCH("QTY:", G1538) - 4)))</f>
        <v>30</v>
      </c>
      <c r="M1538" t="str">
        <f t="shared" si="210"/>
        <v>30</v>
      </c>
      <c r="N1538">
        <f t="shared" si="211"/>
        <v>0</v>
      </c>
      <c r="O1538" t="e" cm="1">
        <f t="array" ref="O1538">IF(ISERROR(SEARCH("USD ", G1538)), Raw [1]Data!S1538, TRIM(MID(G1538, SEARCH("USD ", G1538)+4, SEARCH(" ", G1538&amp;" ", SEARCH("USD ", G1538)+4) - SEARCH("USD ", G1538) - 4)))</f>
        <v>#NAME?</v>
      </c>
      <c r="P1538" t="e">
        <f t="shared" si="212"/>
        <v>#NAME?</v>
      </c>
      <c r="Q1538" t="e" cm="1">
        <f t="array" ref="Q1538">Raw [1]Data!P1538</f>
        <v>#NAME?</v>
      </c>
      <c r="R1538" t="e" cm="1">
        <f t="array" ref="R1538">Raw [1]Data!Q1538</f>
        <v>#NAME?</v>
      </c>
      <c r="S1538" t="e" cm="1">
        <f t="array" ref="S1538">Raw [1]Data!T1538</f>
        <v>#NAME?</v>
      </c>
      <c r="T1538" t="e">
        <f t="shared" si="213"/>
        <v>#NAME?</v>
      </c>
      <c r="U1538" t="e">
        <f t="shared" si="214"/>
        <v>#NAME?</v>
      </c>
      <c r="V1538" t="str">
        <f t="shared" si="215"/>
        <v>Other</v>
      </c>
    </row>
    <row r="1539" spans="1:22">
      <c r="A1539" s="5" t="s">
        <v>12</v>
      </c>
      <c r="B1539" s="2" t="s">
        <v>2044</v>
      </c>
      <c r="C1539">
        <f t="shared" ref="C1539:C1602" si="216">YEAR(B1539)</f>
        <v>2019</v>
      </c>
      <c r="D1539" s="2" t="s">
        <v>14</v>
      </c>
      <c r="E1539" s="3" t="s">
        <v>15</v>
      </c>
      <c r="F1539" t="str">
        <f t="shared" ref="F1539:F1602" si="217">LEFT(E1539,2)</f>
        <v>73</v>
      </c>
      <c r="G1539" s="2" t="s">
        <v>2045</v>
      </c>
      <c r="H1539" t="str">
        <f t="shared" ref="H1539:H1602" si="218">IFERROR(LEFT(G1539, FIND(" ",G1539)), "")</f>
        <v xml:space="preserve">STEEL </v>
      </c>
      <c r="I1539" t="str" cm="1">
        <f t="array" ref="I1539">IFERROR(INDEX(_xlfn.TEXTSPLIT(E1539," "),1), "")</f>
        <v>73239990</v>
      </c>
      <c r="J1539" t="s">
        <v>3044</v>
      </c>
      <c r="K1539" t="str" cm="1">
        <f t="array" ref="K1539">IF(ISERROR(SEARCH("QTY:", G1539)), IF(ISERROR(SEARCH("TOTAL ", G1539)), Raw [1]Data!N1539, TRIM(MID(G1539, SEARCH("TOTAL ", G1539)+6, SEARCH(" ", G1539&amp;" ", SEARCH("TOTAL ", G1539)+6) - SEARCH("TOTAL ", G1539) - 6))), TRIM(MID(G1539, SEARCH("QTY:", G1539)+4, SEARCH(" ", G1539, SEARCH("QTY:", G1539)+4) - SEARCH("QTY:", G1539) - 4)))</f>
        <v>12636</v>
      </c>
      <c r="M1539" t="str">
        <f t="shared" ref="M1539:M1602" si="219">K1539</f>
        <v>12636</v>
      </c>
      <c r="N1539">
        <f t="shared" ref="N1539:N1602" si="220">L1539</f>
        <v>0</v>
      </c>
      <c r="O1539" t="e" cm="1">
        <f t="array" ref="O1539">IF(ISERROR(SEARCH("USD ", G1539)), Raw [1]Data!S1539, TRIM(MID(G1539, SEARCH("USD ", G1539)+4, SEARCH(" ", G1539&amp;" ", SEARCH("USD ", G1539)+4) - SEARCH("USD ", G1539) - 4)))</f>
        <v>#NAME?</v>
      </c>
      <c r="P1539" t="e">
        <f t="shared" ref="P1539:P1602" si="221">O1539*M1539</f>
        <v>#NAME?</v>
      </c>
      <c r="Q1539" t="e" cm="1">
        <f t="array" ref="Q1539">Raw [1]Data!P1539</f>
        <v>#NAME?</v>
      </c>
      <c r="R1539" t="e" cm="1">
        <f t="array" ref="R1539">Raw [1]Data!Q1539</f>
        <v>#NAME?</v>
      </c>
      <c r="S1539" t="e" cm="1">
        <f t="array" ref="S1539">Raw [1]Data!T1539</f>
        <v>#NAME?</v>
      </c>
      <c r="T1539" t="e">
        <f t="shared" ref="T1539:T1602" si="222">S1539/M1539</f>
        <v>#NAME?</v>
      </c>
      <c r="U1539" t="e">
        <f t="shared" ref="U1539:U1602" si="223">IF(R1539&lt;&gt;0, (S1539/R1539)*100, 0)</f>
        <v>#NAME?</v>
      </c>
      <c r="V1539" t="str">
        <f t="shared" ref="V1539:V1602" si="224">IF(OR(E1539=73239990,E1539=73231000,E1539=73239390),"Steel","Other")</f>
        <v>Other</v>
      </c>
    </row>
    <row r="1540" spans="1:22">
      <c r="A1540" s="5" t="s">
        <v>12</v>
      </c>
      <c r="B1540" s="2" t="s">
        <v>2044</v>
      </c>
      <c r="C1540">
        <f t="shared" si="216"/>
        <v>2019</v>
      </c>
      <c r="D1540" s="2" t="s">
        <v>14</v>
      </c>
      <c r="E1540" s="3" t="s">
        <v>15</v>
      </c>
      <c r="F1540" t="str">
        <f t="shared" si="217"/>
        <v>73</v>
      </c>
      <c r="G1540" s="2" t="s">
        <v>2046</v>
      </c>
      <c r="H1540" t="str">
        <f t="shared" si="218"/>
        <v xml:space="preserve">HOUSEHOLD </v>
      </c>
      <c r="I1540" t="str" cm="1">
        <f t="array" ref="I1540">IFERROR(INDEX(_xlfn.TEXTSPLIT(E1540," "),1), "")</f>
        <v>73239990</v>
      </c>
      <c r="J1540" t="s">
        <v>3041</v>
      </c>
      <c r="K1540" t="str" cm="1">
        <f t="array" ref="K1540">IF(ISERROR(SEARCH("QTY:", G1540)), IF(ISERROR(SEARCH("TOTAL ", G1540)), Raw [1]Data!N1540, TRIM(MID(G1540, SEARCH("TOTAL ", G1540)+6, SEARCH(" ", G1540&amp;" ", SEARCH("TOTAL ", G1540)+6) - SEARCH("TOTAL ", G1540) - 6))), TRIM(MID(G1540, SEARCH("QTY:", G1540)+4, SEARCH(" ", G1540, SEARCH("QTY:", G1540)+4) - SEARCH("QTY:", G1540) - 4)))</f>
        <v>68760</v>
      </c>
      <c r="M1540" t="str">
        <f t="shared" si="219"/>
        <v>68760</v>
      </c>
      <c r="N1540">
        <f t="shared" si="220"/>
        <v>0</v>
      </c>
      <c r="O1540" t="e" cm="1">
        <f t="array" ref="O1540">IF(ISERROR(SEARCH("USD ", G1540)), Raw [1]Data!S1540, TRIM(MID(G1540, SEARCH("USD ", G1540)+4, SEARCH(" ", G1540&amp;" ", SEARCH("USD ", G1540)+4) - SEARCH("USD ", G1540) - 4)))</f>
        <v>#NAME?</v>
      </c>
      <c r="P1540" t="e">
        <f t="shared" si="221"/>
        <v>#NAME?</v>
      </c>
      <c r="Q1540" t="e" cm="1">
        <f t="array" ref="Q1540">Raw [1]Data!P1540</f>
        <v>#NAME?</v>
      </c>
      <c r="R1540" t="e" cm="1">
        <f t="array" ref="R1540">Raw [1]Data!Q1540</f>
        <v>#NAME?</v>
      </c>
      <c r="S1540" t="e" cm="1">
        <f t="array" ref="S1540">Raw [1]Data!T1540</f>
        <v>#NAME?</v>
      </c>
      <c r="T1540" t="e">
        <f t="shared" si="222"/>
        <v>#NAME?</v>
      </c>
      <c r="U1540" t="e">
        <f t="shared" si="223"/>
        <v>#NAME?</v>
      </c>
      <c r="V1540" t="str">
        <f t="shared" si="224"/>
        <v>Other</v>
      </c>
    </row>
    <row r="1541" spans="1:22">
      <c r="A1541" s="5" t="s">
        <v>12</v>
      </c>
      <c r="B1541" s="2" t="s">
        <v>2044</v>
      </c>
      <c r="C1541">
        <f t="shared" si="216"/>
        <v>2019</v>
      </c>
      <c r="D1541" s="2" t="s">
        <v>14</v>
      </c>
      <c r="E1541" s="3" t="s">
        <v>15</v>
      </c>
      <c r="F1541" t="str">
        <f t="shared" si="217"/>
        <v>73</v>
      </c>
      <c r="G1541" s="2" t="s">
        <v>2047</v>
      </c>
      <c r="H1541" t="str">
        <f t="shared" si="218"/>
        <v xml:space="preserve">STEEL </v>
      </c>
      <c r="I1541" t="str" cm="1">
        <f t="array" ref="I1541">IFERROR(INDEX(_xlfn.TEXTSPLIT(E1541," "),1), "")</f>
        <v>73239990</v>
      </c>
      <c r="J1541" t="s">
        <v>3044</v>
      </c>
      <c r="K1541" t="str" cm="1">
        <f t="array" ref="K1541">IF(ISERROR(SEARCH("QTY:", G1541)), IF(ISERROR(SEARCH("TOTAL ", G1541)), Raw [1]Data!N1541, TRIM(MID(G1541, SEARCH("TOTAL ", G1541)+6, SEARCH(" ", G1541&amp;" ", SEARCH("TOTAL ", G1541)+6) - SEARCH("TOTAL ", G1541) - 6))), TRIM(MID(G1541, SEARCH("QTY:", G1541)+4, SEARCH(" ", G1541, SEARCH("QTY:", G1541)+4) - SEARCH("QTY:", G1541) - 4)))</f>
        <v>20400</v>
      </c>
      <c r="M1541" t="str">
        <f t="shared" si="219"/>
        <v>20400</v>
      </c>
      <c r="N1541">
        <f t="shared" si="220"/>
        <v>0</v>
      </c>
      <c r="O1541" t="e" cm="1">
        <f t="array" ref="O1541">IF(ISERROR(SEARCH("USD ", G1541)), Raw [1]Data!S1541, TRIM(MID(G1541, SEARCH("USD ", G1541)+4, SEARCH(" ", G1541&amp;" ", SEARCH("USD ", G1541)+4) - SEARCH("USD ", G1541) - 4)))</f>
        <v>#NAME?</v>
      </c>
      <c r="P1541" t="e">
        <f t="shared" si="221"/>
        <v>#NAME?</v>
      </c>
      <c r="Q1541" t="e" cm="1">
        <f t="array" ref="Q1541">Raw [1]Data!P1541</f>
        <v>#NAME?</v>
      </c>
      <c r="R1541" t="e" cm="1">
        <f t="array" ref="R1541">Raw [1]Data!Q1541</f>
        <v>#NAME?</v>
      </c>
      <c r="S1541" t="e" cm="1">
        <f t="array" ref="S1541">Raw [1]Data!T1541</f>
        <v>#NAME?</v>
      </c>
      <c r="T1541" t="e">
        <f t="shared" si="222"/>
        <v>#NAME?</v>
      </c>
      <c r="U1541" t="e">
        <f t="shared" si="223"/>
        <v>#NAME?</v>
      </c>
      <c r="V1541" t="str">
        <f t="shared" si="224"/>
        <v>Other</v>
      </c>
    </row>
    <row r="1542" spans="1:22">
      <c r="A1542" s="5" t="s">
        <v>12</v>
      </c>
      <c r="B1542" s="2" t="s">
        <v>2048</v>
      </c>
      <c r="C1542">
        <f t="shared" si="216"/>
        <v>2019</v>
      </c>
      <c r="D1542" s="2" t="s">
        <v>14</v>
      </c>
      <c r="E1542" s="3" t="s">
        <v>15</v>
      </c>
      <c r="F1542" t="str">
        <f t="shared" si="217"/>
        <v>73</v>
      </c>
      <c r="G1542" s="2" t="s">
        <v>2049</v>
      </c>
      <c r="H1542" t="str">
        <f t="shared" si="218"/>
        <v xml:space="preserve">RYX-02-021A </v>
      </c>
      <c r="I1542" t="str" cm="1">
        <f t="array" ref="I1542">IFERROR(INDEX(_xlfn.TEXTSPLIT(E1542," "),1), "")</f>
        <v>73239990</v>
      </c>
      <c r="J1542" t="s">
        <v>2835</v>
      </c>
      <c r="K1542" t="e" cm="1">
        <f t="array" ref="K1542">IF(ISERROR(SEARCH("QTY:", G1542)), IF(ISERROR(SEARCH("TOTAL ", G1542)), Raw [1]Data!N1542, TRIM(MID(G1542, SEARCH("TOTAL ", G1542)+6, SEARCH(" ", G1542&amp;" ", SEARCH("TOTAL ", G1542)+6) - SEARCH("TOTAL ", G1542) - 6))), TRIM(MID(G1542, SEARCH("QTY:", G1542)+4, SEARCH(" ", G1542, SEARCH("QTY:", G1542)+4) - SEARCH("QTY:", G1542) - 4)))</f>
        <v>#NAME?</v>
      </c>
      <c r="M1542" t="e">
        <f t="shared" si="219"/>
        <v>#NAME?</v>
      </c>
      <c r="N1542">
        <f t="shared" si="220"/>
        <v>0</v>
      </c>
      <c r="O1542" t="e" cm="1">
        <f t="array" ref="O1542">IF(ISERROR(SEARCH("USD ", G1542)), Raw [1]Data!S1542, TRIM(MID(G1542, SEARCH("USD ", G1542)+4, SEARCH(" ", G1542&amp;" ", SEARCH("USD ", G1542)+4) - SEARCH("USD ", G1542) - 4)))</f>
        <v>#NAME?</v>
      </c>
      <c r="P1542" t="e">
        <f t="shared" si="221"/>
        <v>#NAME?</v>
      </c>
      <c r="Q1542" t="e" cm="1">
        <f t="array" ref="Q1542">Raw [1]Data!P1542</f>
        <v>#NAME?</v>
      </c>
      <c r="R1542" t="e" cm="1">
        <f t="array" ref="R1542">Raw [1]Data!Q1542</f>
        <v>#NAME?</v>
      </c>
      <c r="S1542" t="e" cm="1">
        <f t="array" ref="S1542">Raw [1]Data!T1542</f>
        <v>#NAME?</v>
      </c>
      <c r="T1542" t="e">
        <f t="shared" si="222"/>
        <v>#NAME?</v>
      </c>
      <c r="U1542" t="e">
        <f t="shared" si="223"/>
        <v>#NAME?</v>
      </c>
      <c r="V1542" t="str">
        <f t="shared" si="224"/>
        <v>Other</v>
      </c>
    </row>
    <row r="1543" spans="1:22">
      <c r="A1543" s="5" t="s">
        <v>12</v>
      </c>
      <c r="B1543" s="2" t="s">
        <v>2048</v>
      </c>
      <c r="C1543">
        <f t="shared" si="216"/>
        <v>2019</v>
      </c>
      <c r="D1543" s="2" t="s">
        <v>14</v>
      </c>
      <c r="E1543" s="3" t="s">
        <v>15</v>
      </c>
      <c r="F1543" t="str">
        <f t="shared" si="217"/>
        <v>73</v>
      </c>
      <c r="G1543" s="2" t="s">
        <v>2050</v>
      </c>
      <c r="H1543" t="str">
        <f t="shared" si="218"/>
        <v xml:space="preserve">STEEL </v>
      </c>
      <c r="I1543" t="str" cm="1">
        <f t="array" ref="I1543">IFERROR(INDEX(_xlfn.TEXTSPLIT(E1543," "),1), "")</f>
        <v>73239990</v>
      </c>
      <c r="J1543" t="s">
        <v>3041</v>
      </c>
      <c r="K1543" t="str" cm="1">
        <f t="array" ref="K1543">IF(ISERROR(SEARCH("QTY:", G1543)), IF(ISERROR(SEARCH("TOTAL ", G1543)), Raw [1]Data!N1543, TRIM(MID(G1543, SEARCH("TOTAL ", G1543)+6, SEARCH(" ", G1543&amp;" ", SEARCH("TOTAL ", G1543)+6) - SEARCH("TOTAL ", G1543) - 6))), TRIM(MID(G1543, SEARCH("QTY:", G1543)+4, SEARCH(" ", G1543, SEARCH("QTY:", G1543)+4) - SEARCH("QTY:", G1543) - 4)))</f>
        <v>1920</v>
      </c>
      <c r="M1543" t="str">
        <f t="shared" si="219"/>
        <v>1920</v>
      </c>
      <c r="N1543">
        <f t="shared" si="220"/>
        <v>0</v>
      </c>
      <c r="O1543" t="e" cm="1">
        <f t="array" ref="O1543">IF(ISERROR(SEARCH("USD ", G1543)), Raw [1]Data!S1543, TRIM(MID(G1543, SEARCH("USD ", G1543)+4, SEARCH(" ", G1543&amp;" ", SEARCH("USD ", G1543)+4) - SEARCH("USD ", G1543) - 4)))</f>
        <v>#NAME?</v>
      </c>
      <c r="P1543" t="e">
        <f t="shared" si="221"/>
        <v>#NAME?</v>
      </c>
      <c r="Q1543" t="e" cm="1">
        <f t="array" ref="Q1543">Raw [1]Data!P1543</f>
        <v>#NAME?</v>
      </c>
      <c r="R1543" t="e" cm="1">
        <f t="array" ref="R1543">Raw [1]Data!Q1543</f>
        <v>#NAME?</v>
      </c>
      <c r="S1543" t="e" cm="1">
        <f t="array" ref="S1543">Raw [1]Data!T1543</f>
        <v>#NAME?</v>
      </c>
      <c r="T1543" t="e">
        <f t="shared" si="222"/>
        <v>#NAME?</v>
      </c>
      <c r="U1543" t="e">
        <f t="shared" si="223"/>
        <v>#NAME?</v>
      </c>
      <c r="V1543" t="str">
        <f t="shared" si="224"/>
        <v>Other</v>
      </c>
    </row>
    <row r="1544" spans="1:22">
      <c r="A1544" s="5" t="s">
        <v>12</v>
      </c>
      <c r="B1544" s="2" t="s">
        <v>2051</v>
      </c>
      <c r="C1544">
        <f t="shared" si="216"/>
        <v>2019</v>
      </c>
      <c r="D1544" s="2" t="s">
        <v>14</v>
      </c>
      <c r="E1544" s="3" t="s">
        <v>15</v>
      </c>
      <c r="F1544" t="str">
        <f t="shared" si="217"/>
        <v>73</v>
      </c>
      <c r="G1544" s="2" t="s">
        <v>2052</v>
      </c>
      <c r="H1544" t="str">
        <f t="shared" si="218"/>
        <v xml:space="preserve">STAINLESS </v>
      </c>
      <c r="I1544" t="str" cm="1">
        <f t="array" ref="I1544">IFERROR(INDEX(_xlfn.TEXTSPLIT(E1544," "),1), "")</f>
        <v>73239990</v>
      </c>
      <c r="J1544" t="s">
        <v>3041</v>
      </c>
      <c r="K1544" t="str" cm="1">
        <f t="array" ref="K1544">IF(ISERROR(SEARCH("QTY:", G1544)), IF(ISERROR(SEARCH("TOTAL ", G1544)), Raw [1]Data!N1544, TRIM(MID(G1544, SEARCH("TOTAL ", G1544)+6, SEARCH(" ", G1544&amp;" ", SEARCH("TOTAL ", G1544)+6) - SEARCH("TOTAL ", G1544) - 6))), TRIM(MID(G1544, SEARCH("QTY:", G1544)+4, SEARCH(" ", G1544, SEARCH("QTY:", G1544)+4) - SEARCH("QTY:", G1544) - 4)))</f>
        <v>2070</v>
      </c>
      <c r="M1544" t="str">
        <f t="shared" si="219"/>
        <v>2070</v>
      </c>
      <c r="N1544">
        <f t="shared" si="220"/>
        <v>0</v>
      </c>
      <c r="O1544" t="e" cm="1">
        <f t="array" ref="O1544">IF(ISERROR(SEARCH("USD ", G1544)), Raw [1]Data!S1544, TRIM(MID(G1544, SEARCH("USD ", G1544)+4, SEARCH(" ", G1544&amp;" ", SEARCH("USD ", G1544)+4) - SEARCH("USD ", G1544) - 4)))</f>
        <v>#NAME?</v>
      </c>
      <c r="P1544" t="e">
        <f t="shared" si="221"/>
        <v>#NAME?</v>
      </c>
      <c r="Q1544" t="e" cm="1">
        <f t="array" ref="Q1544">Raw [1]Data!P1544</f>
        <v>#NAME?</v>
      </c>
      <c r="R1544" t="e" cm="1">
        <f t="array" ref="R1544">Raw [1]Data!Q1544</f>
        <v>#NAME?</v>
      </c>
      <c r="S1544" t="e" cm="1">
        <f t="array" ref="S1544">Raw [1]Data!T1544</f>
        <v>#NAME?</v>
      </c>
      <c r="T1544" t="e">
        <f t="shared" si="222"/>
        <v>#NAME?</v>
      </c>
      <c r="U1544" t="e">
        <f t="shared" si="223"/>
        <v>#NAME?</v>
      </c>
      <c r="V1544" t="str">
        <f t="shared" si="224"/>
        <v>Other</v>
      </c>
    </row>
    <row r="1545" spans="1:22">
      <c r="A1545" s="5" t="s">
        <v>12</v>
      </c>
      <c r="B1545" s="2" t="s">
        <v>2051</v>
      </c>
      <c r="C1545">
        <f t="shared" si="216"/>
        <v>2019</v>
      </c>
      <c r="D1545" s="2" t="s">
        <v>14</v>
      </c>
      <c r="E1545" s="3" t="s">
        <v>15</v>
      </c>
      <c r="F1545" t="str">
        <f t="shared" si="217"/>
        <v>73</v>
      </c>
      <c r="G1545" s="2" t="s">
        <v>2053</v>
      </c>
      <c r="H1545" t="str">
        <f t="shared" si="218"/>
        <v xml:space="preserve">STEEL </v>
      </c>
      <c r="I1545" t="str" cm="1">
        <f t="array" ref="I1545">IFERROR(INDEX(_xlfn.TEXTSPLIT(E1545," "),1), "")</f>
        <v>73239990</v>
      </c>
      <c r="J1545" t="s">
        <v>2835</v>
      </c>
      <c r="K1545" t="str" cm="1">
        <f t="array" ref="K1545">IF(ISERROR(SEARCH("QTY:", G1545)), IF(ISERROR(SEARCH("TOTAL ", G1545)), Raw [1]Data!N1545, TRIM(MID(G1545, SEARCH("TOTAL ", G1545)+6, SEARCH(" ", G1545&amp;" ", SEARCH("TOTAL ", G1545)+6) - SEARCH("TOTAL ", G1545) - 6))), TRIM(MID(G1545, SEARCH("QTY:", G1545)+4, SEARCH(" ", G1545, SEARCH("QTY:", G1545)+4) - SEARCH("QTY:", G1545) - 4)))</f>
        <v>1200</v>
      </c>
      <c r="M1545" t="str">
        <f t="shared" si="219"/>
        <v>1200</v>
      </c>
      <c r="N1545">
        <f t="shared" si="220"/>
        <v>0</v>
      </c>
      <c r="O1545" t="e" cm="1">
        <f t="array" ref="O1545">IF(ISERROR(SEARCH("USD ", G1545)), Raw [1]Data!S1545, TRIM(MID(G1545, SEARCH("USD ", G1545)+4, SEARCH(" ", G1545&amp;" ", SEARCH("USD ", G1545)+4) - SEARCH("USD ", G1545) - 4)))</f>
        <v>#NAME?</v>
      </c>
      <c r="P1545" t="e">
        <f t="shared" si="221"/>
        <v>#NAME?</v>
      </c>
      <c r="Q1545" t="e" cm="1">
        <f t="array" ref="Q1545">Raw [1]Data!P1545</f>
        <v>#NAME?</v>
      </c>
      <c r="R1545" t="e" cm="1">
        <f t="array" ref="R1545">Raw [1]Data!Q1545</f>
        <v>#NAME?</v>
      </c>
      <c r="S1545" t="e" cm="1">
        <f t="array" ref="S1545">Raw [1]Data!T1545</f>
        <v>#NAME?</v>
      </c>
      <c r="T1545" t="e">
        <f t="shared" si="222"/>
        <v>#NAME?</v>
      </c>
      <c r="U1545" t="e">
        <f t="shared" si="223"/>
        <v>#NAME?</v>
      </c>
      <c r="V1545" t="str">
        <f t="shared" si="224"/>
        <v>Other</v>
      </c>
    </row>
    <row r="1546" spans="1:22">
      <c r="A1546" s="5" t="s">
        <v>12</v>
      </c>
      <c r="B1546" s="2" t="s">
        <v>2051</v>
      </c>
      <c r="C1546">
        <f t="shared" si="216"/>
        <v>2019</v>
      </c>
      <c r="D1546" s="2" t="s">
        <v>14</v>
      </c>
      <c r="E1546" s="3" t="s">
        <v>15</v>
      </c>
      <c r="F1546" t="str">
        <f t="shared" si="217"/>
        <v>73</v>
      </c>
      <c r="G1546" s="2" t="s">
        <v>2054</v>
      </c>
      <c r="H1546" t="str">
        <f t="shared" si="218"/>
        <v xml:space="preserve">STAINLESS </v>
      </c>
      <c r="I1546" t="str" cm="1">
        <f t="array" ref="I1546">IFERROR(INDEX(_xlfn.TEXTSPLIT(E1546," "),1), "")</f>
        <v>73239990</v>
      </c>
      <c r="J1546" t="s">
        <v>3052</v>
      </c>
      <c r="K1546" t="str" cm="1">
        <f t="array" ref="K1546">IF(ISERROR(SEARCH("QTY:", G1546)), IF(ISERROR(SEARCH("TOTAL ", G1546)), Raw [1]Data!N1546, TRIM(MID(G1546, SEARCH("TOTAL ", G1546)+6, SEARCH(" ", G1546&amp;" ", SEARCH("TOTAL ", G1546)+6) - SEARCH("TOTAL ", G1546) - 6))), TRIM(MID(G1546, SEARCH("QTY:", G1546)+4, SEARCH(" ", G1546, SEARCH("QTY:", G1546)+4) - SEARCH("QTY:", G1546) - 4)))</f>
        <v>23184</v>
      </c>
      <c r="M1546" t="str">
        <f t="shared" si="219"/>
        <v>23184</v>
      </c>
      <c r="N1546">
        <f t="shared" si="220"/>
        <v>0</v>
      </c>
      <c r="O1546" t="e" cm="1">
        <f t="array" ref="O1546">IF(ISERROR(SEARCH("USD ", G1546)), Raw [1]Data!S1546, TRIM(MID(G1546, SEARCH("USD ", G1546)+4, SEARCH(" ", G1546&amp;" ", SEARCH("USD ", G1546)+4) - SEARCH("USD ", G1546) - 4)))</f>
        <v>#NAME?</v>
      </c>
      <c r="P1546" t="e">
        <f t="shared" si="221"/>
        <v>#NAME?</v>
      </c>
      <c r="Q1546" t="e" cm="1">
        <f t="array" ref="Q1546">Raw [1]Data!P1546</f>
        <v>#NAME?</v>
      </c>
      <c r="R1546" t="e" cm="1">
        <f t="array" ref="R1546">Raw [1]Data!Q1546</f>
        <v>#NAME?</v>
      </c>
      <c r="S1546" t="e" cm="1">
        <f t="array" ref="S1546">Raw [1]Data!T1546</f>
        <v>#NAME?</v>
      </c>
      <c r="T1546" t="e">
        <f t="shared" si="222"/>
        <v>#NAME?</v>
      </c>
      <c r="U1546" t="e">
        <f t="shared" si="223"/>
        <v>#NAME?</v>
      </c>
      <c r="V1546" t="str">
        <f t="shared" si="224"/>
        <v>Other</v>
      </c>
    </row>
    <row r="1547" spans="1:22">
      <c r="A1547" s="5" t="s">
        <v>12</v>
      </c>
      <c r="B1547" s="2" t="s">
        <v>2055</v>
      </c>
      <c r="C1547">
        <f t="shared" si="216"/>
        <v>2019</v>
      </c>
      <c r="D1547" s="2" t="s">
        <v>14</v>
      </c>
      <c r="E1547" s="3" t="s">
        <v>15</v>
      </c>
      <c r="F1547" t="str">
        <f t="shared" si="217"/>
        <v>73</v>
      </c>
      <c r="G1547" s="2" t="s">
        <v>2056</v>
      </c>
      <c r="H1547" t="str">
        <f t="shared" si="218"/>
        <v xml:space="preserve">STAINLESS </v>
      </c>
      <c r="I1547" t="str" cm="1">
        <f t="array" ref="I1547">IFERROR(INDEX(_xlfn.TEXTSPLIT(E1547," "),1), "")</f>
        <v>73239990</v>
      </c>
      <c r="J1547" t="s">
        <v>3052</v>
      </c>
      <c r="K1547" t="str" cm="1">
        <f t="array" ref="K1547">IF(ISERROR(SEARCH("QTY:", G1547)), IF(ISERROR(SEARCH("TOTAL ", G1547)), Raw [1]Data!N1547, TRIM(MID(G1547, SEARCH("TOTAL ", G1547)+6, SEARCH(" ", G1547&amp;" ", SEARCH("TOTAL ", G1547)+6) - SEARCH("TOTAL ", G1547) - 6))), TRIM(MID(G1547, SEARCH("QTY:", G1547)+4, SEARCH(" ", G1547, SEARCH("QTY:", G1547)+4) - SEARCH("QTY:", G1547) - 4)))</f>
        <v>33588</v>
      </c>
      <c r="M1547" t="str">
        <f t="shared" si="219"/>
        <v>33588</v>
      </c>
      <c r="N1547">
        <f t="shared" si="220"/>
        <v>0</v>
      </c>
      <c r="O1547" t="e" cm="1">
        <f t="array" ref="O1547">IF(ISERROR(SEARCH("USD ", G1547)), Raw [1]Data!S1547, TRIM(MID(G1547, SEARCH("USD ", G1547)+4, SEARCH(" ", G1547&amp;" ", SEARCH("USD ", G1547)+4) - SEARCH("USD ", G1547) - 4)))</f>
        <v>#NAME?</v>
      </c>
      <c r="P1547" t="e">
        <f t="shared" si="221"/>
        <v>#NAME?</v>
      </c>
      <c r="Q1547" t="e" cm="1">
        <f t="array" ref="Q1547">Raw [1]Data!P1547</f>
        <v>#NAME?</v>
      </c>
      <c r="R1547" t="e" cm="1">
        <f t="array" ref="R1547">Raw [1]Data!Q1547</f>
        <v>#NAME?</v>
      </c>
      <c r="S1547" t="e" cm="1">
        <f t="array" ref="S1547">Raw [1]Data!T1547</f>
        <v>#NAME?</v>
      </c>
      <c r="T1547" t="e">
        <f t="shared" si="222"/>
        <v>#NAME?</v>
      </c>
      <c r="U1547" t="e">
        <f t="shared" si="223"/>
        <v>#NAME?</v>
      </c>
      <c r="V1547" t="str">
        <f t="shared" si="224"/>
        <v>Other</v>
      </c>
    </row>
    <row r="1548" spans="1:22">
      <c r="A1548" s="5" t="s">
        <v>12</v>
      </c>
      <c r="B1548" s="2" t="s">
        <v>2055</v>
      </c>
      <c r="C1548">
        <f t="shared" si="216"/>
        <v>2019</v>
      </c>
      <c r="D1548" s="2" t="s">
        <v>14</v>
      </c>
      <c r="E1548" s="3" t="s">
        <v>15</v>
      </c>
      <c r="F1548" t="str">
        <f t="shared" si="217"/>
        <v>73</v>
      </c>
      <c r="G1548" s="2" t="s">
        <v>2057</v>
      </c>
      <c r="H1548" t="str">
        <f t="shared" si="218"/>
        <v xml:space="preserve">STAINLESS </v>
      </c>
      <c r="I1548" t="str" cm="1">
        <f t="array" ref="I1548">IFERROR(INDEX(_xlfn.TEXTSPLIT(E1548," "),1), "")</f>
        <v>73239990</v>
      </c>
      <c r="J1548" t="s">
        <v>3041</v>
      </c>
      <c r="K1548" t="str" cm="1">
        <f t="array" ref="K1548">IF(ISERROR(SEARCH("QTY:", G1548)), IF(ISERROR(SEARCH("TOTAL ", G1548)), Raw [1]Data!N1548, TRIM(MID(G1548, SEARCH("TOTAL ", G1548)+6, SEARCH(" ", G1548&amp;" ", SEARCH("TOTAL ", G1548)+6) - SEARCH("TOTAL ", G1548) - 6))), TRIM(MID(G1548, SEARCH("QTY:", G1548)+4, SEARCH(" ", G1548, SEARCH("QTY:", G1548)+4) - SEARCH("QTY:", G1548) - 4)))</f>
        <v>1080</v>
      </c>
      <c r="M1548" t="str">
        <f t="shared" si="219"/>
        <v>1080</v>
      </c>
      <c r="N1548">
        <f t="shared" si="220"/>
        <v>0</v>
      </c>
      <c r="O1548" t="e" cm="1">
        <f t="array" ref="O1548">IF(ISERROR(SEARCH("USD ", G1548)), Raw [1]Data!S1548, TRIM(MID(G1548, SEARCH("USD ", G1548)+4, SEARCH(" ", G1548&amp;" ", SEARCH("USD ", G1548)+4) - SEARCH("USD ", G1548) - 4)))</f>
        <v>#NAME?</v>
      </c>
      <c r="P1548" t="e">
        <f t="shared" si="221"/>
        <v>#NAME?</v>
      </c>
      <c r="Q1548" t="e" cm="1">
        <f t="array" ref="Q1548">Raw [1]Data!P1548</f>
        <v>#NAME?</v>
      </c>
      <c r="R1548" t="e" cm="1">
        <f t="array" ref="R1548">Raw [1]Data!Q1548</f>
        <v>#NAME?</v>
      </c>
      <c r="S1548" t="e" cm="1">
        <f t="array" ref="S1548">Raw [1]Data!T1548</f>
        <v>#NAME?</v>
      </c>
      <c r="T1548" t="e">
        <f t="shared" si="222"/>
        <v>#NAME?</v>
      </c>
      <c r="U1548" t="e">
        <f t="shared" si="223"/>
        <v>#NAME?</v>
      </c>
      <c r="V1548" t="str">
        <f t="shared" si="224"/>
        <v>Other</v>
      </c>
    </row>
    <row r="1549" spans="1:22">
      <c r="A1549" s="5" t="s">
        <v>12</v>
      </c>
      <c r="B1549" s="2" t="s">
        <v>2058</v>
      </c>
      <c r="C1549">
        <f t="shared" si="216"/>
        <v>2019</v>
      </c>
      <c r="D1549" s="2" t="s">
        <v>14</v>
      </c>
      <c r="E1549" s="3" t="s">
        <v>15</v>
      </c>
      <c r="F1549" t="str">
        <f t="shared" si="217"/>
        <v>73</v>
      </c>
      <c r="G1549" s="2" t="s">
        <v>2059</v>
      </c>
      <c r="H1549" t="str">
        <f t="shared" si="218"/>
        <v xml:space="preserve">STEEL </v>
      </c>
      <c r="I1549" t="str" cm="1">
        <f t="array" ref="I1549">IFERROR(INDEX(_xlfn.TEXTSPLIT(E1549," "),1), "")</f>
        <v>73239990</v>
      </c>
      <c r="J1549" t="s">
        <v>3044</v>
      </c>
      <c r="K1549" t="str" cm="1">
        <f t="array" ref="K1549">IF(ISERROR(SEARCH("QTY:", G1549)), IF(ISERROR(SEARCH("TOTAL ", G1549)), Raw [1]Data!N1549, TRIM(MID(G1549, SEARCH("TOTAL ", G1549)+6, SEARCH(" ", G1549&amp;" ", SEARCH("TOTAL ", G1549)+6) - SEARCH("TOTAL ", G1549) - 6))), TRIM(MID(G1549, SEARCH("QTY:", G1549)+4, SEARCH(" ", G1549, SEARCH("QTY:", G1549)+4) - SEARCH("QTY:", G1549) - 4)))</f>
        <v>60000</v>
      </c>
      <c r="M1549" t="str">
        <f t="shared" si="219"/>
        <v>60000</v>
      </c>
      <c r="N1549">
        <f t="shared" si="220"/>
        <v>0</v>
      </c>
      <c r="O1549" t="e" cm="1">
        <f t="array" ref="O1549">IF(ISERROR(SEARCH("USD ", G1549)), Raw [1]Data!S1549, TRIM(MID(G1549, SEARCH("USD ", G1549)+4, SEARCH(" ", G1549&amp;" ", SEARCH("USD ", G1549)+4) - SEARCH("USD ", G1549) - 4)))</f>
        <v>#NAME?</v>
      </c>
      <c r="P1549" t="e">
        <f t="shared" si="221"/>
        <v>#NAME?</v>
      </c>
      <c r="Q1549" t="e" cm="1">
        <f t="array" ref="Q1549">Raw [1]Data!P1549</f>
        <v>#NAME?</v>
      </c>
      <c r="R1549" t="e" cm="1">
        <f t="array" ref="R1549">Raw [1]Data!Q1549</f>
        <v>#NAME?</v>
      </c>
      <c r="S1549" t="e" cm="1">
        <f t="array" ref="S1549">Raw [1]Data!T1549</f>
        <v>#NAME?</v>
      </c>
      <c r="T1549" t="e">
        <f t="shared" si="222"/>
        <v>#NAME?</v>
      </c>
      <c r="U1549" t="e">
        <f t="shared" si="223"/>
        <v>#NAME?</v>
      </c>
      <c r="V1549" t="str">
        <f t="shared" si="224"/>
        <v>Other</v>
      </c>
    </row>
    <row r="1550" spans="1:22">
      <c r="A1550" s="5" t="s">
        <v>12</v>
      </c>
      <c r="B1550" s="2" t="s">
        <v>2058</v>
      </c>
      <c r="C1550">
        <f t="shared" si="216"/>
        <v>2019</v>
      </c>
      <c r="D1550" s="2" t="s">
        <v>14</v>
      </c>
      <c r="E1550" s="3" t="s">
        <v>15</v>
      </c>
      <c r="F1550" t="str">
        <f t="shared" si="217"/>
        <v>73</v>
      </c>
      <c r="G1550" s="2" t="s">
        <v>2060</v>
      </c>
      <c r="H1550" t="str">
        <f t="shared" si="218"/>
        <v xml:space="preserve">HOUSE </v>
      </c>
      <c r="I1550" t="str" cm="1">
        <f t="array" ref="I1550">IFERROR(INDEX(_xlfn.TEXTSPLIT(E1550," "),1), "")</f>
        <v>73239990</v>
      </c>
      <c r="J1550" t="s">
        <v>3041</v>
      </c>
      <c r="K1550" t="str" cm="1">
        <f t="array" ref="K1550">IF(ISERROR(SEARCH("QTY:", G1550)), IF(ISERROR(SEARCH("TOTAL ", G1550)), Raw [1]Data!N1550, TRIM(MID(G1550, SEARCH("TOTAL ", G1550)+6, SEARCH(" ", G1550&amp;" ", SEARCH("TOTAL ", G1550)+6) - SEARCH("TOTAL ", G1550) - 6))), TRIM(MID(G1550, SEARCH("QTY:", G1550)+4, SEARCH(" ", G1550, SEARCH("QTY:", G1550)+4) - SEARCH("QTY:", G1550) - 4)))</f>
        <v>5000</v>
      </c>
      <c r="M1550" t="str">
        <f t="shared" si="219"/>
        <v>5000</v>
      </c>
      <c r="N1550">
        <f t="shared" si="220"/>
        <v>0</v>
      </c>
      <c r="O1550" t="e" cm="1">
        <f t="array" ref="O1550">IF(ISERROR(SEARCH("USD ", G1550)), Raw [1]Data!S1550, TRIM(MID(G1550, SEARCH("USD ", G1550)+4, SEARCH(" ", G1550&amp;" ", SEARCH("USD ", G1550)+4) - SEARCH("USD ", G1550) - 4)))</f>
        <v>#NAME?</v>
      </c>
      <c r="P1550" t="e">
        <f t="shared" si="221"/>
        <v>#NAME?</v>
      </c>
      <c r="Q1550" t="e" cm="1">
        <f t="array" ref="Q1550">Raw [1]Data!P1550</f>
        <v>#NAME?</v>
      </c>
      <c r="R1550" t="e" cm="1">
        <f t="array" ref="R1550">Raw [1]Data!Q1550</f>
        <v>#NAME?</v>
      </c>
      <c r="S1550" t="e" cm="1">
        <f t="array" ref="S1550">Raw [1]Data!T1550</f>
        <v>#NAME?</v>
      </c>
      <c r="T1550" t="e">
        <f t="shared" si="222"/>
        <v>#NAME?</v>
      </c>
      <c r="U1550" t="e">
        <f t="shared" si="223"/>
        <v>#NAME?</v>
      </c>
      <c r="V1550" t="str">
        <f t="shared" si="224"/>
        <v>Other</v>
      </c>
    </row>
    <row r="1551" spans="1:22">
      <c r="A1551" s="5" t="s">
        <v>12</v>
      </c>
      <c r="B1551" s="2" t="s">
        <v>2058</v>
      </c>
      <c r="C1551">
        <f t="shared" si="216"/>
        <v>2019</v>
      </c>
      <c r="D1551" s="2" t="s">
        <v>14</v>
      </c>
      <c r="E1551" s="3" t="s">
        <v>15</v>
      </c>
      <c r="F1551" t="str">
        <f t="shared" si="217"/>
        <v>73</v>
      </c>
      <c r="G1551" s="2" t="s">
        <v>2061</v>
      </c>
      <c r="H1551" t="str">
        <f t="shared" si="218"/>
        <v xml:space="preserve">STEEL </v>
      </c>
      <c r="I1551" t="str" cm="1">
        <f t="array" ref="I1551">IFERROR(INDEX(_xlfn.TEXTSPLIT(E1551," "),1), "")</f>
        <v>73239990</v>
      </c>
      <c r="J1551" t="s">
        <v>3044</v>
      </c>
      <c r="K1551" t="str" cm="1">
        <f t="array" ref="K1551">IF(ISERROR(SEARCH("QTY:", G1551)), IF(ISERROR(SEARCH("TOTAL ", G1551)), Raw [1]Data!N1551, TRIM(MID(G1551, SEARCH("TOTAL ", G1551)+6, SEARCH(" ", G1551&amp;" ", SEARCH("TOTAL ", G1551)+6) - SEARCH("TOTAL ", G1551) - 6))), TRIM(MID(G1551, SEARCH("QTY:", G1551)+4, SEARCH(" ", G1551, SEARCH("QTY:", G1551)+4) - SEARCH("QTY:", G1551) - 4)))</f>
        <v>1008</v>
      </c>
      <c r="M1551" t="str">
        <f t="shared" si="219"/>
        <v>1008</v>
      </c>
      <c r="N1551">
        <f t="shared" si="220"/>
        <v>0</v>
      </c>
      <c r="O1551" t="e" cm="1">
        <f t="array" ref="O1551">IF(ISERROR(SEARCH("USD ", G1551)), Raw [1]Data!S1551, TRIM(MID(G1551, SEARCH("USD ", G1551)+4, SEARCH(" ", G1551&amp;" ", SEARCH("USD ", G1551)+4) - SEARCH("USD ", G1551) - 4)))</f>
        <v>#NAME?</v>
      </c>
      <c r="P1551" t="e">
        <f t="shared" si="221"/>
        <v>#NAME?</v>
      </c>
      <c r="Q1551" t="e" cm="1">
        <f t="array" ref="Q1551">Raw [1]Data!P1551</f>
        <v>#NAME?</v>
      </c>
      <c r="R1551" t="e" cm="1">
        <f t="array" ref="R1551">Raw [1]Data!Q1551</f>
        <v>#NAME?</v>
      </c>
      <c r="S1551" t="e" cm="1">
        <f t="array" ref="S1551">Raw [1]Data!T1551</f>
        <v>#NAME?</v>
      </c>
      <c r="T1551" t="e">
        <f t="shared" si="222"/>
        <v>#NAME?</v>
      </c>
      <c r="U1551" t="e">
        <f t="shared" si="223"/>
        <v>#NAME?</v>
      </c>
      <c r="V1551" t="str">
        <f t="shared" si="224"/>
        <v>Other</v>
      </c>
    </row>
    <row r="1552" spans="1:22">
      <c r="A1552" s="5" t="s">
        <v>12</v>
      </c>
      <c r="B1552" s="2" t="s">
        <v>2062</v>
      </c>
      <c r="C1552">
        <f t="shared" si="216"/>
        <v>2019</v>
      </c>
      <c r="D1552" s="2" t="s">
        <v>14</v>
      </c>
      <c r="E1552" s="3" t="s">
        <v>15</v>
      </c>
      <c r="F1552" t="str">
        <f t="shared" si="217"/>
        <v>73</v>
      </c>
      <c r="G1552" s="2" t="s">
        <v>2063</v>
      </c>
      <c r="H1552" t="str">
        <f t="shared" si="218"/>
        <v xml:space="preserve">STEEL </v>
      </c>
      <c r="I1552" t="str" cm="1">
        <f t="array" ref="I1552">IFERROR(INDEX(_xlfn.TEXTSPLIT(E1552," "),1), "")</f>
        <v>73239990</v>
      </c>
      <c r="J1552" t="s">
        <v>3044</v>
      </c>
      <c r="K1552" t="str" cm="1">
        <f t="array" ref="K1552">IF(ISERROR(SEARCH("QTY:", G1552)), IF(ISERROR(SEARCH("TOTAL ", G1552)), Raw [1]Data!N1552, TRIM(MID(G1552, SEARCH("TOTAL ", G1552)+6, SEARCH(" ", G1552&amp;" ", SEARCH("TOTAL ", G1552)+6) - SEARCH("TOTAL ", G1552) - 6))), TRIM(MID(G1552, SEARCH("QTY:", G1552)+4, SEARCH(" ", G1552, SEARCH("QTY:", G1552)+4) - SEARCH("QTY:", G1552) - 4)))</f>
        <v>18</v>
      </c>
      <c r="M1552" t="str">
        <f t="shared" si="219"/>
        <v>18</v>
      </c>
      <c r="N1552">
        <f t="shared" si="220"/>
        <v>0</v>
      </c>
      <c r="O1552" t="e" cm="1">
        <f t="array" ref="O1552">IF(ISERROR(SEARCH("USD ", G1552)), Raw [1]Data!S1552, TRIM(MID(G1552, SEARCH("USD ", G1552)+4, SEARCH(" ", G1552&amp;" ", SEARCH("USD ", G1552)+4) - SEARCH("USD ", G1552) - 4)))</f>
        <v>#NAME?</v>
      </c>
      <c r="P1552" t="e">
        <f t="shared" si="221"/>
        <v>#NAME?</v>
      </c>
      <c r="Q1552" t="e" cm="1">
        <f t="array" ref="Q1552">Raw [1]Data!P1552</f>
        <v>#NAME?</v>
      </c>
      <c r="R1552" t="e" cm="1">
        <f t="array" ref="R1552">Raw [1]Data!Q1552</f>
        <v>#NAME?</v>
      </c>
      <c r="S1552" t="e" cm="1">
        <f t="array" ref="S1552">Raw [1]Data!T1552</f>
        <v>#NAME?</v>
      </c>
      <c r="T1552" t="e">
        <f t="shared" si="222"/>
        <v>#NAME?</v>
      </c>
      <c r="U1552" t="e">
        <f t="shared" si="223"/>
        <v>#NAME?</v>
      </c>
      <c r="V1552" t="str">
        <f t="shared" si="224"/>
        <v>Other</v>
      </c>
    </row>
    <row r="1553" spans="1:22">
      <c r="A1553" s="5" t="s">
        <v>12</v>
      </c>
      <c r="B1553" s="2" t="s">
        <v>2064</v>
      </c>
      <c r="C1553">
        <f t="shared" si="216"/>
        <v>2019</v>
      </c>
      <c r="D1553" s="2" t="s">
        <v>14</v>
      </c>
      <c r="E1553" s="3" t="s">
        <v>15</v>
      </c>
      <c r="F1553" t="str">
        <f t="shared" si="217"/>
        <v>73</v>
      </c>
      <c r="G1553" s="2" t="s">
        <v>2065</v>
      </c>
      <c r="H1553" t="str">
        <f t="shared" si="218"/>
        <v xml:space="preserve">RYX-02-020 </v>
      </c>
      <c r="I1553" t="str" cm="1">
        <f t="array" ref="I1553">IFERROR(INDEX(_xlfn.TEXTSPLIT(E1553," "),1), "")</f>
        <v>73239990</v>
      </c>
      <c r="J1553" t="s">
        <v>2835</v>
      </c>
      <c r="K1553" t="e" cm="1">
        <f t="array" ref="K1553">IF(ISERROR(SEARCH("QTY:", G1553)), IF(ISERROR(SEARCH("TOTAL ", G1553)), Raw [1]Data!N1553, TRIM(MID(G1553, SEARCH("TOTAL ", G1553)+6, SEARCH(" ", G1553&amp;" ", SEARCH("TOTAL ", G1553)+6) - SEARCH("TOTAL ", G1553) - 6))), TRIM(MID(G1553, SEARCH("QTY:", G1553)+4, SEARCH(" ", G1553, SEARCH("QTY:", G1553)+4) - SEARCH("QTY:", G1553) - 4)))</f>
        <v>#NAME?</v>
      </c>
      <c r="M1553" t="e">
        <f t="shared" si="219"/>
        <v>#NAME?</v>
      </c>
      <c r="N1553">
        <f t="shared" si="220"/>
        <v>0</v>
      </c>
      <c r="O1553" t="e" cm="1">
        <f t="array" ref="O1553">IF(ISERROR(SEARCH("USD ", G1553)), Raw [1]Data!S1553, TRIM(MID(G1553, SEARCH("USD ", G1553)+4, SEARCH(" ", G1553&amp;" ", SEARCH("USD ", G1553)+4) - SEARCH("USD ", G1553) - 4)))</f>
        <v>#NAME?</v>
      </c>
      <c r="P1553" t="e">
        <f t="shared" si="221"/>
        <v>#NAME?</v>
      </c>
      <c r="Q1553" t="e" cm="1">
        <f t="array" ref="Q1553">Raw [1]Data!P1553</f>
        <v>#NAME?</v>
      </c>
      <c r="R1553" t="e" cm="1">
        <f t="array" ref="R1553">Raw [1]Data!Q1553</f>
        <v>#NAME?</v>
      </c>
      <c r="S1553" t="e" cm="1">
        <f t="array" ref="S1553">Raw [1]Data!T1553</f>
        <v>#NAME?</v>
      </c>
      <c r="T1553" t="e">
        <f t="shared" si="222"/>
        <v>#NAME?</v>
      </c>
      <c r="U1553" t="e">
        <f t="shared" si="223"/>
        <v>#NAME?</v>
      </c>
      <c r="V1553" t="str">
        <f t="shared" si="224"/>
        <v>Other</v>
      </c>
    </row>
    <row r="1554" spans="1:22">
      <c r="A1554" s="5" t="s">
        <v>12</v>
      </c>
      <c r="B1554" s="2" t="s">
        <v>2064</v>
      </c>
      <c r="C1554">
        <f t="shared" si="216"/>
        <v>2019</v>
      </c>
      <c r="D1554" s="2" t="s">
        <v>14</v>
      </c>
      <c r="E1554" s="3" t="s">
        <v>15</v>
      </c>
      <c r="F1554" t="str">
        <f t="shared" si="217"/>
        <v>73</v>
      </c>
      <c r="G1554" s="2" t="s">
        <v>2066</v>
      </c>
      <c r="H1554" t="str">
        <f t="shared" si="218"/>
        <v xml:space="preserve">RYX-02-021A </v>
      </c>
      <c r="I1554" t="str" cm="1">
        <f t="array" ref="I1554">IFERROR(INDEX(_xlfn.TEXTSPLIT(E1554," "),1), "")</f>
        <v>73239990</v>
      </c>
      <c r="J1554" t="s">
        <v>2835</v>
      </c>
      <c r="K1554" t="e" cm="1">
        <f t="array" ref="K1554">IF(ISERROR(SEARCH("QTY:", G1554)), IF(ISERROR(SEARCH("TOTAL ", G1554)), Raw [1]Data!N1554, TRIM(MID(G1554, SEARCH("TOTAL ", G1554)+6, SEARCH(" ", G1554&amp;" ", SEARCH("TOTAL ", G1554)+6) - SEARCH("TOTAL ", G1554) - 6))), TRIM(MID(G1554, SEARCH("QTY:", G1554)+4, SEARCH(" ", G1554, SEARCH("QTY:", G1554)+4) - SEARCH("QTY:", G1554) - 4)))</f>
        <v>#NAME?</v>
      </c>
      <c r="M1554" t="e">
        <f t="shared" si="219"/>
        <v>#NAME?</v>
      </c>
      <c r="N1554">
        <f t="shared" si="220"/>
        <v>0</v>
      </c>
      <c r="O1554" t="e" cm="1">
        <f t="array" ref="O1554">IF(ISERROR(SEARCH("USD ", G1554)), Raw [1]Data!S1554, TRIM(MID(G1554, SEARCH("USD ", G1554)+4, SEARCH(" ", G1554&amp;" ", SEARCH("USD ", G1554)+4) - SEARCH("USD ", G1554) - 4)))</f>
        <v>#NAME?</v>
      </c>
      <c r="P1554" t="e">
        <f t="shared" si="221"/>
        <v>#NAME?</v>
      </c>
      <c r="Q1554" t="e" cm="1">
        <f t="array" ref="Q1554">Raw [1]Data!P1554</f>
        <v>#NAME?</v>
      </c>
      <c r="R1554" t="e" cm="1">
        <f t="array" ref="R1554">Raw [1]Data!Q1554</f>
        <v>#NAME?</v>
      </c>
      <c r="S1554" t="e" cm="1">
        <f t="array" ref="S1554">Raw [1]Data!T1554</f>
        <v>#NAME?</v>
      </c>
      <c r="T1554" t="e">
        <f t="shared" si="222"/>
        <v>#NAME?</v>
      </c>
      <c r="U1554" t="e">
        <f t="shared" si="223"/>
        <v>#NAME?</v>
      </c>
      <c r="V1554" t="str">
        <f t="shared" si="224"/>
        <v>Other</v>
      </c>
    </row>
    <row r="1555" spans="1:22">
      <c r="A1555" s="5" t="s">
        <v>12</v>
      </c>
      <c r="B1555" s="2" t="s">
        <v>2064</v>
      </c>
      <c r="C1555">
        <f t="shared" si="216"/>
        <v>2019</v>
      </c>
      <c r="D1555" s="2" t="s">
        <v>14</v>
      </c>
      <c r="E1555" s="3" t="s">
        <v>15</v>
      </c>
      <c r="F1555" t="str">
        <f t="shared" si="217"/>
        <v>73</v>
      </c>
      <c r="G1555" s="2" t="s">
        <v>2067</v>
      </c>
      <c r="H1555" t="str">
        <f t="shared" si="218"/>
        <v xml:space="preserve">KWP-600B </v>
      </c>
      <c r="I1555" t="str" cm="1">
        <f t="array" ref="I1555">IFERROR(INDEX(_xlfn.TEXTSPLIT(E1555," "),1), "")</f>
        <v>73239990</v>
      </c>
      <c r="J1555" t="s">
        <v>2835</v>
      </c>
      <c r="K1555" t="e" cm="1">
        <f t="array" ref="K1555">IF(ISERROR(SEARCH("QTY:", G1555)), IF(ISERROR(SEARCH("TOTAL ", G1555)), Raw [1]Data!N1555, TRIM(MID(G1555, SEARCH("TOTAL ", G1555)+6, SEARCH(" ", G1555&amp;" ", SEARCH("TOTAL ", G1555)+6) - SEARCH("TOTAL ", G1555) - 6))), TRIM(MID(G1555, SEARCH("QTY:", G1555)+4, SEARCH(" ", G1555, SEARCH("QTY:", G1555)+4) - SEARCH("QTY:", G1555) - 4)))</f>
        <v>#NAME?</v>
      </c>
      <c r="M1555" t="e">
        <f t="shared" si="219"/>
        <v>#NAME?</v>
      </c>
      <c r="N1555">
        <f t="shared" si="220"/>
        <v>0</v>
      </c>
      <c r="O1555" t="str" cm="1">
        <f t="array" ref="O1555">IF(ISERROR(SEARCH("USD ", G1555)), Raw [1]Data!S1555, TRIM(MID(G1555, SEARCH("USD ", G1555)+4, SEARCH(" ", G1555&amp;" ", SEARCH("USD ", G1555)+4) - SEARCH("USD ", G1555) - 4)))</f>
        <v>1.26</v>
      </c>
      <c r="P1555" t="e">
        <f t="shared" si="221"/>
        <v>#NAME?</v>
      </c>
      <c r="Q1555" t="e" cm="1">
        <f t="array" ref="Q1555">Raw [1]Data!P1555</f>
        <v>#NAME?</v>
      </c>
      <c r="R1555" t="e" cm="1">
        <f t="array" ref="R1555">Raw [1]Data!Q1555</f>
        <v>#NAME?</v>
      </c>
      <c r="S1555" t="e" cm="1">
        <f t="array" ref="S1555">Raw [1]Data!T1555</f>
        <v>#NAME?</v>
      </c>
      <c r="T1555" t="e">
        <f t="shared" si="222"/>
        <v>#NAME?</v>
      </c>
      <c r="U1555" t="e">
        <f t="shared" si="223"/>
        <v>#NAME?</v>
      </c>
      <c r="V1555" t="str">
        <f t="shared" si="224"/>
        <v>Other</v>
      </c>
    </row>
    <row r="1556" spans="1:22">
      <c r="A1556" s="5" t="s">
        <v>12</v>
      </c>
      <c r="B1556" s="2" t="s">
        <v>2064</v>
      </c>
      <c r="C1556">
        <f t="shared" si="216"/>
        <v>2019</v>
      </c>
      <c r="D1556" s="2" t="s">
        <v>14</v>
      </c>
      <c r="E1556" s="3" t="s">
        <v>15</v>
      </c>
      <c r="F1556" t="str">
        <f t="shared" si="217"/>
        <v>73</v>
      </c>
      <c r="G1556" s="2" t="s">
        <v>2068</v>
      </c>
      <c r="H1556" t="str">
        <f t="shared" si="218"/>
        <v xml:space="preserve">KWP-1000B </v>
      </c>
      <c r="I1556" t="str" cm="1">
        <f t="array" ref="I1556">IFERROR(INDEX(_xlfn.TEXTSPLIT(E1556," "),1), "")</f>
        <v>73239990</v>
      </c>
      <c r="J1556" t="s">
        <v>2835</v>
      </c>
      <c r="K1556" t="e" cm="1">
        <f t="array" ref="K1556">IF(ISERROR(SEARCH("QTY:", G1556)), IF(ISERROR(SEARCH("TOTAL ", G1556)), Raw [1]Data!N1556, TRIM(MID(G1556, SEARCH("TOTAL ", G1556)+6, SEARCH(" ", G1556&amp;" ", SEARCH("TOTAL ", G1556)+6) - SEARCH("TOTAL ", G1556) - 6))), TRIM(MID(G1556, SEARCH("QTY:", G1556)+4, SEARCH(" ", G1556, SEARCH("QTY:", G1556)+4) - SEARCH("QTY:", G1556) - 4)))</f>
        <v>#NAME?</v>
      </c>
      <c r="M1556" t="e">
        <f t="shared" si="219"/>
        <v>#NAME?</v>
      </c>
      <c r="N1556">
        <f t="shared" si="220"/>
        <v>0</v>
      </c>
      <c r="O1556" t="str" cm="1">
        <f t="array" ref="O1556">IF(ISERROR(SEARCH("USD ", G1556)), Raw [1]Data!S1556, TRIM(MID(G1556, SEARCH("USD ", G1556)+4, SEARCH(" ", G1556&amp;" ", SEARCH("USD ", G1556)+4) - SEARCH("USD ", G1556) - 4)))</f>
        <v>1.52</v>
      </c>
      <c r="P1556" t="e">
        <f t="shared" si="221"/>
        <v>#NAME?</v>
      </c>
      <c r="Q1556" t="e" cm="1">
        <f t="array" ref="Q1556">Raw [1]Data!P1556</f>
        <v>#NAME?</v>
      </c>
      <c r="R1556" t="e" cm="1">
        <f t="array" ref="R1556">Raw [1]Data!Q1556</f>
        <v>#NAME?</v>
      </c>
      <c r="S1556" t="e" cm="1">
        <f t="array" ref="S1556">Raw [1]Data!T1556</f>
        <v>#NAME?</v>
      </c>
      <c r="T1556" t="e">
        <f t="shared" si="222"/>
        <v>#NAME?</v>
      </c>
      <c r="U1556" t="e">
        <f t="shared" si="223"/>
        <v>#NAME?</v>
      </c>
      <c r="V1556" t="str">
        <f t="shared" si="224"/>
        <v>Other</v>
      </c>
    </row>
    <row r="1557" spans="1:22">
      <c r="A1557" s="5" t="s">
        <v>12</v>
      </c>
      <c r="B1557" s="2" t="s">
        <v>2069</v>
      </c>
      <c r="C1557">
        <f t="shared" si="216"/>
        <v>2019</v>
      </c>
      <c r="D1557" s="2" t="s">
        <v>14</v>
      </c>
      <c r="E1557" s="3" t="s">
        <v>15</v>
      </c>
      <c r="F1557" t="str">
        <f t="shared" si="217"/>
        <v>73</v>
      </c>
      <c r="G1557" s="2" t="s">
        <v>2070</v>
      </c>
      <c r="H1557" t="str">
        <f t="shared" si="218"/>
        <v xml:space="preserve">STEEL </v>
      </c>
      <c r="I1557" t="str" cm="1">
        <f t="array" ref="I1557">IFERROR(INDEX(_xlfn.TEXTSPLIT(E1557," "),1), "")</f>
        <v>73239990</v>
      </c>
      <c r="J1557" t="s">
        <v>3044</v>
      </c>
      <c r="K1557" t="str" cm="1">
        <f t="array" ref="K1557">IF(ISERROR(SEARCH("QTY:", G1557)), IF(ISERROR(SEARCH("TOTAL ", G1557)), Raw [1]Data!N1557, TRIM(MID(G1557, SEARCH("TOTAL ", G1557)+6, SEARCH(" ", G1557&amp;" ", SEARCH("TOTAL ", G1557)+6) - SEARCH("TOTAL ", G1557) - 6))), TRIM(MID(G1557, SEARCH("QTY:", G1557)+4, SEARCH(" ", G1557, SEARCH("QTY:", G1557)+4) - SEARCH("QTY:", G1557) - 4)))</f>
        <v>27648</v>
      </c>
      <c r="M1557" t="str">
        <f t="shared" si="219"/>
        <v>27648</v>
      </c>
      <c r="N1557">
        <f t="shared" si="220"/>
        <v>0</v>
      </c>
      <c r="O1557" t="e" cm="1">
        <f t="array" ref="O1557">IF(ISERROR(SEARCH("USD ", G1557)), Raw [1]Data!S1557, TRIM(MID(G1557, SEARCH("USD ", G1557)+4, SEARCH(" ", G1557&amp;" ", SEARCH("USD ", G1557)+4) - SEARCH("USD ", G1557) - 4)))</f>
        <v>#NAME?</v>
      </c>
      <c r="P1557" t="e">
        <f t="shared" si="221"/>
        <v>#NAME?</v>
      </c>
      <c r="Q1557" t="e" cm="1">
        <f t="array" ref="Q1557">Raw [1]Data!P1557</f>
        <v>#NAME?</v>
      </c>
      <c r="R1557" t="e" cm="1">
        <f t="array" ref="R1557">Raw [1]Data!Q1557</f>
        <v>#NAME?</v>
      </c>
      <c r="S1557" t="e" cm="1">
        <f t="array" ref="S1557">Raw [1]Data!T1557</f>
        <v>#NAME?</v>
      </c>
      <c r="T1557" t="e">
        <f t="shared" si="222"/>
        <v>#NAME?</v>
      </c>
      <c r="U1557" t="e">
        <f t="shared" si="223"/>
        <v>#NAME?</v>
      </c>
      <c r="V1557" t="str">
        <f t="shared" si="224"/>
        <v>Other</v>
      </c>
    </row>
    <row r="1558" spans="1:22">
      <c r="A1558" s="5" t="s">
        <v>12</v>
      </c>
      <c r="B1558" s="2" t="s">
        <v>2069</v>
      </c>
      <c r="C1558">
        <f t="shared" si="216"/>
        <v>2019</v>
      </c>
      <c r="D1558" s="2" t="s">
        <v>14</v>
      </c>
      <c r="E1558" s="3" t="s">
        <v>15</v>
      </c>
      <c r="F1558" t="str">
        <f t="shared" si="217"/>
        <v>73</v>
      </c>
      <c r="G1558" s="2" t="s">
        <v>2071</v>
      </c>
      <c r="H1558" t="str">
        <f t="shared" si="218"/>
        <v xml:space="preserve">STEEL </v>
      </c>
      <c r="I1558" t="str" cm="1">
        <f t="array" ref="I1558">IFERROR(INDEX(_xlfn.TEXTSPLIT(E1558," "),1), "")</f>
        <v>73239990</v>
      </c>
      <c r="J1558" t="s">
        <v>3044</v>
      </c>
      <c r="K1558" t="str" cm="1">
        <f t="array" ref="K1558">IF(ISERROR(SEARCH("QTY:", G1558)), IF(ISERROR(SEARCH("TOTAL ", G1558)), Raw [1]Data!N1558, TRIM(MID(G1558, SEARCH("TOTAL ", G1558)+6, SEARCH(" ", G1558&amp;" ", SEARCH("TOTAL ", G1558)+6) - SEARCH("TOTAL ", G1558) - 6))), TRIM(MID(G1558, SEARCH("QTY:", G1558)+4, SEARCH(" ", G1558, SEARCH("QTY:", G1558)+4) - SEARCH("QTY:", G1558) - 4)))</f>
        <v>22752</v>
      </c>
      <c r="M1558" t="str">
        <f t="shared" si="219"/>
        <v>22752</v>
      </c>
      <c r="N1558">
        <f t="shared" si="220"/>
        <v>0</v>
      </c>
      <c r="O1558" t="e" cm="1">
        <f t="array" ref="O1558">IF(ISERROR(SEARCH("USD ", G1558)), Raw [1]Data!S1558, TRIM(MID(G1558, SEARCH("USD ", G1558)+4, SEARCH(" ", G1558&amp;" ", SEARCH("USD ", G1558)+4) - SEARCH("USD ", G1558) - 4)))</f>
        <v>#NAME?</v>
      </c>
      <c r="P1558" t="e">
        <f t="shared" si="221"/>
        <v>#NAME?</v>
      </c>
      <c r="Q1558" t="e" cm="1">
        <f t="array" ref="Q1558">Raw [1]Data!P1558</f>
        <v>#NAME?</v>
      </c>
      <c r="R1558" t="e" cm="1">
        <f t="array" ref="R1558">Raw [1]Data!Q1558</f>
        <v>#NAME?</v>
      </c>
      <c r="S1558" t="e" cm="1">
        <f t="array" ref="S1558">Raw [1]Data!T1558</f>
        <v>#NAME?</v>
      </c>
      <c r="T1558" t="e">
        <f t="shared" si="222"/>
        <v>#NAME?</v>
      </c>
      <c r="U1558" t="e">
        <f t="shared" si="223"/>
        <v>#NAME?</v>
      </c>
      <c r="V1558" t="str">
        <f t="shared" si="224"/>
        <v>Other</v>
      </c>
    </row>
    <row r="1559" spans="1:22">
      <c r="A1559" s="5" t="s">
        <v>12</v>
      </c>
      <c r="B1559" s="2" t="s">
        <v>2072</v>
      </c>
      <c r="C1559">
        <f t="shared" si="216"/>
        <v>2019</v>
      </c>
      <c r="D1559" s="2" t="s">
        <v>14</v>
      </c>
      <c r="E1559" s="3" t="s">
        <v>15</v>
      </c>
      <c r="F1559" t="str">
        <f t="shared" si="217"/>
        <v>73</v>
      </c>
      <c r="G1559" s="2" t="s">
        <v>2073</v>
      </c>
      <c r="H1559" t="str">
        <f t="shared" si="218"/>
        <v xml:space="preserve">STAINLESS </v>
      </c>
      <c r="I1559" t="str" cm="1">
        <f t="array" ref="I1559">IFERROR(INDEX(_xlfn.TEXTSPLIT(E1559," "),1), "")</f>
        <v>73239990</v>
      </c>
      <c r="J1559" t="s">
        <v>3041</v>
      </c>
      <c r="K1559" t="str" cm="1">
        <f t="array" ref="K1559">IF(ISERROR(SEARCH("QTY:", G1559)), IF(ISERROR(SEARCH("TOTAL ", G1559)), Raw [1]Data!N1559, TRIM(MID(G1559, SEARCH("TOTAL ", G1559)+6, SEARCH(" ", G1559&amp;" ", SEARCH("TOTAL ", G1559)+6) - SEARCH("TOTAL ", G1559) - 6))), TRIM(MID(G1559, SEARCH("QTY:", G1559)+4, SEARCH(" ", G1559, SEARCH("QTY:", G1559)+4) - SEARCH("QTY:", G1559) - 4)))</f>
        <v>1440</v>
      </c>
      <c r="M1559" t="str">
        <f t="shared" si="219"/>
        <v>1440</v>
      </c>
      <c r="N1559">
        <f t="shared" si="220"/>
        <v>0</v>
      </c>
      <c r="O1559" t="e" cm="1">
        <f t="array" ref="O1559">IF(ISERROR(SEARCH("USD ", G1559)), Raw [1]Data!S1559, TRIM(MID(G1559, SEARCH("USD ", G1559)+4, SEARCH(" ", G1559&amp;" ", SEARCH("USD ", G1559)+4) - SEARCH("USD ", G1559) - 4)))</f>
        <v>#NAME?</v>
      </c>
      <c r="P1559" t="e">
        <f t="shared" si="221"/>
        <v>#NAME?</v>
      </c>
      <c r="Q1559" t="e" cm="1">
        <f t="array" ref="Q1559">Raw [1]Data!P1559</f>
        <v>#NAME?</v>
      </c>
      <c r="R1559" t="e" cm="1">
        <f t="array" ref="R1559">Raw [1]Data!Q1559</f>
        <v>#NAME?</v>
      </c>
      <c r="S1559" t="e" cm="1">
        <f t="array" ref="S1559">Raw [1]Data!T1559</f>
        <v>#NAME?</v>
      </c>
      <c r="T1559" t="e">
        <f t="shared" si="222"/>
        <v>#NAME?</v>
      </c>
      <c r="U1559" t="e">
        <f t="shared" si="223"/>
        <v>#NAME?</v>
      </c>
      <c r="V1559" t="str">
        <f t="shared" si="224"/>
        <v>Other</v>
      </c>
    </row>
    <row r="1560" spans="1:22">
      <c r="A1560" s="5" t="s">
        <v>12</v>
      </c>
      <c r="B1560" s="2" t="s">
        <v>2072</v>
      </c>
      <c r="C1560">
        <f t="shared" si="216"/>
        <v>2019</v>
      </c>
      <c r="D1560" s="2" t="s">
        <v>14</v>
      </c>
      <c r="E1560" s="3" t="s">
        <v>15</v>
      </c>
      <c r="F1560" t="str">
        <f t="shared" si="217"/>
        <v>73</v>
      </c>
      <c r="G1560" s="2" t="s">
        <v>2074</v>
      </c>
      <c r="H1560" t="str">
        <f t="shared" si="218"/>
        <v xml:space="preserve">STAINLESS </v>
      </c>
      <c r="I1560" t="str" cm="1">
        <f t="array" ref="I1560">IFERROR(INDEX(_xlfn.TEXTSPLIT(E1560," "),1), "")</f>
        <v>73239990</v>
      </c>
      <c r="J1560" t="s">
        <v>3041</v>
      </c>
      <c r="K1560" t="str" cm="1">
        <f t="array" ref="K1560">IF(ISERROR(SEARCH("QTY:", G1560)), IF(ISERROR(SEARCH("TOTAL ", G1560)), Raw [1]Data!N1560, TRIM(MID(G1560, SEARCH("TOTAL ", G1560)+6, SEARCH(" ", G1560&amp;" ", SEARCH("TOTAL ", G1560)+6) - SEARCH("TOTAL ", G1560) - 6))), TRIM(MID(G1560, SEARCH("QTY:", G1560)+4, SEARCH(" ", G1560, SEARCH("QTY:", G1560)+4) - SEARCH("QTY:", G1560) - 4)))</f>
        <v>1080</v>
      </c>
      <c r="M1560" t="str">
        <f t="shared" si="219"/>
        <v>1080</v>
      </c>
      <c r="N1560">
        <f t="shared" si="220"/>
        <v>0</v>
      </c>
      <c r="O1560" t="e" cm="1">
        <f t="array" ref="O1560">IF(ISERROR(SEARCH("USD ", G1560)), Raw [1]Data!S1560, TRIM(MID(G1560, SEARCH("USD ", G1560)+4, SEARCH(" ", G1560&amp;" ", SEARCH("USD ", G1560)+4) - SEARCH("USD ", G1560) - 4)))</f>
        <v>#NAME?</v>
      </c>
      <c r="P1560" t="e">
        <f t="shared" si="221"/>
        <v>#NAME?</v>
      </c>
      <c r="Q1560" t="e" cm="1">
        <f t="array" ref="Q1560">Raw [1]Data!P1560</f>
        <v>#NAME?</v>
      </c>
      <c r="R1560" t="e" cm="1">
        <f t="array" ref="R1560">Raw [1]Data!Q1560</f>
        <v>#NAME?</v>
      </c>
      <c r="S1560" t="e" cm="1">
        <f t="array" ref="S1560">Raw [1]Data!T1560</f>
        <v>#NAME?</v>
      </c>
      <c r="T1560" t="e">
        <f t="shared" si="222"/>
        <v>#NAME?</v>
      </c>
      <c r="U1560" t="e">
        <f t="shared" si="223"/>
        <v>#NAME?</v>
      </c>
      <c r="V1560" t="str">
        <f t="shared" si="224"/>
        <v>Other</v>
      </c>
    </row>
    <row r="1561" spans="1:22">
      <c r="A1561" s="5" t="s">
        <v>12</v>
      </c>
      <c r="B1561" s="2" t="s">
        <v>2072</v>
      </c>
      <c r="C1561">
        <f t="shared" si="216"/>
        <v>2019</v>
      </c>
      <c r="D1561" s="2" t="s">
        <v>14</v>
      </c>
      <c r="E1561" s="3" t="s">
        <v>15</v>
      </c>
      <c r="F1561" t="str">
        <f t="shared" si="217"/>
        <v>73</v>
      </c>
      <c r="G1561" s="2" t="s">
        <v>2075</v>
      </c>
      <c r="H1561" t="str">
        <f t="shared" si="218"/>
        <v xml:space="preserve">STAINLESS </v>
      </c>
      <c r="I1561" t="str" cm="1">
        <f t="array" ref="I1561">IFERROR(INDEX(_xlfn.TEXTSPLIT(E1561," "),1), "")</f>
        <v>73239990</v>
      </c>
      <c r="J1561" t="s">
        <v>3052</v>
      </c>
      <c r="K1561" t="str" cm="1">
        <f t="array" ref="K1561">IF(ISERROR(SEARCH("QTY:", G1561)), IF(ISERROR(SEARCH("TOTAL ", G1561)), Raw [1]Data!N1561, TRIM(MID(G1561, SEARCH("TOTAL ", G1561)+6, SEARCH(" ", G1561&amp;" ", SEARCH("TOTAL ", G1561)+6) - SEARCH("TOTAL ", G1561) - 6))), TRIM(MID(G1561, SEARCH("QTY:", G1561)+4, SEARCH(" ", G1561, SEARCH("QTY:", G1561)+4) - SEARCH("QTY:", G1561) - 4)))</f>
        <v>27648</v>
      </c>
      <c r="M1561" t="str">
        <f t="shared" si="219"/>
        <v>27648</v>
      </c>
      <c r="N1561">
        <f t="shared" si="220"/>
        <v>0</v>
      </c>
      <c r="O1561" t="e" cm="1">
        <f t="array" ref="O1561">IF(ISERROR(SEARCH("USD ", G1561)), Raw [1]Data!S1561, TRIM(MID(G1561, SEARCH("USD ", G1561)+4, SEARCH(" ", G1561&amp;" ", SEARCH("USD ", G1561)+4) - SEARCH("USD ", G1561) - 4)))</f>
        <v>#NAME?</v>
      </c>
      <c r="P1561" t="e">
        <f t="shared" si="221"/>
        <v>#NAME?</v>
      </c>
      <c r="Q1561" t="e" cm="1">
        <f t="array" ref="Q1561">Raw [1]Data!P1561</f>
        <v>#NAME?</v>
      </c>
      <c r="R1561" t="e" cm="1">
        <f t="array" ref="R1561">Raw [1]Data!Q1561</f>
        <v>#NAME?</v>
      </c>
      <c r="S1561" t="e" cm="1">
        <f t="array" ref="S1561">Raw [1]Data!T1561</f>
        <v>#NAME?</v>
      </c>
      <c r="T1561" t="e">
        <f t="shared" si="222"/>
        <v>#NAME?</v>
      </c>
      <c r="U1561" t="e">
        <f t="shared" si="223"/>
        <v>#NAME?</v>
      </c>
      <c r="V1561" t="str">
        <f t="shared" si="224"/>
        <v>Other</v>
      </c>
    </row>
    <row r="1562" spans="1:22">
      <c r="A1562" s="5" t="s">
        <v>12</v>
      </c>
      <c r="B1562" s="2" t="s">
        <v>2072</v>
      </c>
      <c r="C1562">
        <f t="shared" si="216"/>
        <v>2019</v>
      </c>
      <c r="D1562" s="2" t="s">
        <v>14</v>
      </c>
      <c r="E1562" s="3" t="s">
        <v>15</v>
      </c>
      <c r="F1562" t="str">
        <f t="shared" si="217"/>
        <v>73</v>
      </c>
      <c r="G1562" s="2" t="s">
        <v>2076</v>
      </c>
      <c r="H1562" t="str">
        <f t="shared" si="218"/>
        <v xml:space="preserve">STAINLESS </v>
      </c>
      <c r="I1562" t="str" cm="1">
        <f t="array" ref="I1562">IFERROR(INDEX(_xlfn.TEXTSPLIT(E1562," "),1), "")</f>
        <v>73239990</v>
      </c>
      <c r="J1562" t="s">
        <v>3042</v>
      </c>
      <c r="K1562" t="str" cm="1">
        <f t="array" ref="K1562">IF(ISERROR(SEARCH("QTY:", G1562)), IF(ISERROR(SEARCH("TOTAL ", G1562)), Raw [1]Data!N1562, TRIM(MID(G1562, SEARCH("TOTAL ", G1562)+6, SEARCH(" ", G1562&amp;" ", SEARCH("TOTAL ", G1562)+6) - SEARCH("TOTAL ", G1562) - 6))), TRIM(MID(G1562, SEARCH("QTY:", G1562)+4, SEARCH(" ", G1562, SEARCH("QTY:", G1562)+4) - SEARCH("QTY:", G1562) - 4)))</f>
        <v>1188</v>
      </c>
      <c r="M1562" t="str">
        <f t="shared" si="219"/>
        <v>1188</v>
      </c>
      <c r="N1562">
        <f t="shared" si="220"/>
        <v>0</v>
      </c>
      <c r="O1562" t="e" cm="1">
        <f t="array" ref="O1562">IF(ISERROR(SEARCH("USD ", G1562)), Raw [1]Data!S1562, TRIM(MID(G1562, SEARCH("USD ", G1562)+4, SEARCH(" ", G1562&amp;" ", SEARCH("USD ", G1562)+4) - SEARCH("USD ", G1562) - 4)))</f>
        <v>#NAME?</v>
      </c>
      <c r="P1562" t="e">
        <f t="shared" si="221"/>
        <v>#NAME?</v>
      </c>
      <c r="Q1562" t="e" cm="1">
        <f t="array" ref="Q1562">Raw [1]Data!P1562</f>
        <v>#NAME?</v>
      </c>
      <c r="R1562" t="e" cm="1">
        <f t="array" ref="R1562">Raw [1]Data!Q1562</f>
        <v>#NAME?</v>
      </c>
      <c r="S1562" t="e" cm="1">
        <f t="array" ref="S1562">Raw [1]Data!T1562</f>
        <v>#NAME?</v>
      </c>
      <c r="T1562" t="e">
        <f t="shared" si="222"/>
        <v>#NAME?</v>
      </c>
      <c r="U1562" t="e">
        <f t="shared" si="223"/>
        <v>#NAME?</v>
      </c>
      <c r="V1562" t="str">
        <f t="shared" si="224"/>
        <v>Other</v>
      </c>
    </row>
    <row r="1563" spans="1:22">
      <c r="A1563" s="5" t="s">
        <v>12</v>
      </c>
      <c r="B1563" s="2" t="s">
        <v>2072</v>
      </c>
      <c r="C1563">
        <f t="shared" si="216"/>
        <v>2019</v>
      </c>
      <c r="D1563" s="2" t="s">
        <v>14</v>
      </c>
      <c r="E1563" s="3" t="s">
        <v>15</v>
      </c>
      <c r="F1563" t="str">
        <f t="shared" si="217"/>
        <v>73</v>
      </c>
      <c r="G1563" s="2" t="s">
        <v>2077</v>
      </c>
      <c r="H1563" t="str">
        <f t="shared" si="218"/>
        <v xml:space="preserve">STAINLESS </v>
      </c>
      <c r="I1563" t="str" cm="1">
        <f t="array" ref="I1563">IFERROR(INDEX(_xlfn.TEXTSPLIT(E1563," "),1), "")</f>
        <v>73239990</v>
      </c>
      <c r="J1563" t="s">
        <v>3041</v>
      </c>
      <c r="K1563" t="str" cm="1">
        <f t="array" ref="K1563">IF(ISERROR(SEARCH("QTY:", G1563)), IF(ISERROR(SEARCH("TOTAL ", G1563)), Raw [1]Data!N1563, TRIM(MID(G1563, SEARCH("TOTAL ", G1563)+6, SEARCH(" ", G1563&amp;" ", SEARCH("TOTAL ", G1563)+6) - SEARCH("TOTAL ", G1563) - 6))), TRIM(MID(G1563, SEARCH("QTY:", G1563)+4, SEARCH(" ", G1563, SEARCH("QTY:", G1563)+4) - SEARCH("QTY:", G1563) - 4)))</f>
        <v>2520</v>
      </c>
      <c r="M1563" t="str">
        <f t="shared" si="219"/>
        <v>2520</v>
      </c>
      <c r="N1563">
        <f t="shared" si="220"/>
        <v>0</v>
      </c>
      <c r="O1563" t="e" cm="1">
        <f t="array" ref="O1563">IF(ISERROR(SEARCH("USD ", G1563)), Raw [1]Data!S1563, TRIM(MID(G1563, SEARCH("USD ", G1563)+4, SEARCH(" ", G1563&amp;" ", SEARCH("USD ", G1563)+4) - SEARCH("USD ", G1563) - 4)))</f>
        <v>#NAME?</v>
      </c>
      <c r="P1563" t="e">
        <f t="shared" si="221"/>
        <v>#NAME?</v>
      </c>
      <c r="Q1563" t="e" cm="1">
        <f t="array" ref="Q1563">Raw [1]Data!P1563</f>
        <v>#NAME?</v>
      </c>
      <c r="R1563" t="e" cm="1">
        <f t="array" ref="R1563">Raw [1]Data!Q1563</f>
        <v>#NAME?</v>
      </c>
      <c r="S1563" t="e" cm="1">
        <f t="array" ref="S1563">Raw [1]Data!T1563</f>
        <v>#NAME?</v>
      </c>
      <c r="T1563" t="e">
        <f t="shared" si="222"/>
        <v>#NAME?</v>
      </c>
      <c r="U1563" t="e">
        <f t="shared" si="223"/>
        <v>#NAME?</v>
      </c>
      <c r="V1563" t="str">
        <f t="shared" si="224"/>
        <v>Other</v>
      </c>
    </row>
    <row r="1564" spans="1:22">
      <c r="A1564" s="5" t="s">
        <v>12</v>
      </c>
      <c r="B1564" s="2" t="s">
        <v>2078</v>
      </c>
      <c r="C1564">
        <f t="shared" si="216"/>
        <v>2019</v>
      </c>
      <c r="D1564" s="2" t="s">
        <v>14</v>
      </c>
      <c r="E1564" s="3" t="s">
        <v>15</v>
      </c>
      <c r="F1564" t="str">
        <f t="shared" si="217"/>
        <v>73</v>
      </c>
      <c r="G1564" s="2" t="s">
        <v>2066</v>
      </c>
      <c r="H1564" t="str">
        <f t="shared" si="218"/>
        <v xml:space="preserve">RYX-02-021A </v>
      </c>
      <c r="I1564" t="str" cm="1">
        <f t="array" ref="I1564">IFERROR(INDEX(_xlfn.TEXTSPLIT(E1564," "),1), "")</f>
        <v>73239990</v>
      </c>
      <c r="J1564" t="s">
        <v>2835</v>
      </c>
      <c r="K1564" t="e" cm="1">
        <f t="array" ref="K1564">IF(ISERROR(SEARCH("QTY:", G1564)), IF(ISERROR(SEARCH("TOTAL ", G1564)), Raw [1]Data!N1564, TRIM(MID(G1564, SEARCH("TOTAL ", G1564)+6, SEARCH(" ", G1564&amp;" ", SEARCH("TOTAL ", G1564)+6) - SEARCH("TOTAL ", G1564) - 6))), TRIM(MID(G1564, SEARCH("QTY:", G1564)+4, SEARCH(" ", G1564, SEARCH("QTY:", G1564)+4) - SEARCH("QTY:", G1564) - 4)))</f>
        <v>#NAME?</v>
      </c>
      <c r="M1564" t="e">
        <f t="shared" si="219"/>
        <v>#NAME?</v>
      </c>
      <c r="N1564">
        <f t="shared" si="220"/>
        <v>0</v>
      </c>
      <c r="O1564" t="e" cm="1">
        <f t="array" ref="O1564">IF(ISERROR(SEARCH("USD ", G1564)), Raw [1]Data!S1564, TRIM(MID(G1564, SEARCH("USD ", G1564)+4, SEARCH(" ", G1564&amp;" ", SEARCH("USD ", G1564)+4) - SEARCH("USD ", G1564) - 4)))</f>
        <v>#NAME?</v>
      </c>
      <c r="P1564" t="e">
        <f t="shared" si="221"/>
        <v>#NAME?</v>
      </c>
      <c r="Q1564" t="e" cm="1">
        <f t="array" ref="Q1564">Raw [1]Data!P1564</f>
        <v>#NAME?</v>
      </c>
      <c r="R1564" t="e" cm="1">
        <f t="array" ref="R1564">Raw [1]Data!Q1564</f>
        <v>#NAME?</v>
      </c>
      <c r="S1564" t="e" cm="1">
        <f t="array" ref="S1564">Raw [1]Data!T1564</f>
        <v>#NAME?</v>
      </c>
      <c r="T1564" t="e">
        <f t="shared" si="222"/>
        <v>#NAME?</v>
      </c>
      <c r="U1564" t="e">
        <f t="shared" si="223"/>
        <v>#NAME?</v>
      </c>
      <c r="V1564" t="str">
        <f t="shared" si="224"/>
        <v>Other</v>
      </c>
    </row>
    <row r="1565" spans="1:22">
      <c r="A1565" s="5" t="s">
        <v>12</v>
      </c>
      <c r="B1565" s="2" t="s">
        <v>2079</v>
      </c>
      <c r="C1565">
        <f t="shared" si="216"/>
        <v>2019</v>
      </c>
      <c r="D1565" s="2" t="s">
        <v>14</v>
      </c>
      <c r="E1565" s="3" t="s">
        <v>15</v>
      </c>
      <c r="F1565" t="str">
        <f t="shared" si="217"/>
        <v>73</v>
      </c>
      <c r="G1565" s="2" t="s">
        <v>2080</v>
      </c>
      <c r="H1565" t="str">
        <f t="shared" si="218"/>
        <v xml:space="preserve">STEEL </v>
      </c>
      <c r="I1565" t="str" cm="1">
        <f t="array" ref="I1565">IFERROR(INDEX(_xlfn.TEXTSPLIT(E1565," "),1), "")</f>
        <v>73239990</v>
      </c>
      <c r="J1565" t="s">
        <v>2835</v>
      </c>
      <c r="K1565" t="str" cm="1">
        <f t="array" ref="K1565">IF(ISERROR(SEARCH("QTY:", G1565)), IF(ISERROR(SEARCH("TOTAL ", G1565)), Raw [1]Data!N1565, TRIM(MID(G1565, SEARCH("TOTAL ", G1565)+6, SEARCH(" ", G1565&amp;" ", SEARCH("TOTAL ", G1565)+6) - SEARCH("TOTAL ", G1565) - 6))), TRIM(MID(G1565, SEARCH("QTY:", G1565)+4, SEARCH(" ", G1565, SEARCH("QTY:", G1565)+4) - SEARCH("QTY:", G1565) - 4)))</f>
        <v>28548</v>
      </c>
      <c r="M1565" t="str">
        <f t="shared" si="219"/>
        <v>28548</v>
      </c>
      <c r="N1565">
        <f t="shared" si="220"/>
        <v>0</v>
      </c>
      <c r="O1565" t="e" cm="1">
        <f t="array" ref="O1565">IF(ISERROR(SEARCH("USD ", G1565)), Raw [1]Data!S1565, TRIM(MID(G1565, SEARCH("USD ", G1565)+4, SEARCH(" ", G1565&amp;" ", SEARCH("USD ", G1565)+4) - SEARCH("USD ", G1565) - 4)))</f>
        <v>#NAME?</v>
      </c>
      <c r="P1565" t="e">
        <f t="shared" si="221"/>
        <v>#NAME?</v>
      </c>
      <c r="Q1565" t="e" cm="1">
        <f t="array" ref="Q1565">Raw [1]Data!P1565</f>
        <v>#NAME?</v>
      </c>
      <c r="R1565" t="e" cm="1">
        <f t="array" ref="R1565">Raw [1]Data!Q1565</f>
        <v>#NAME?</v>
      </c>
      <c r="S1565" t="e" cm="1">
        <f t="array" ref="S1565">Raw [1]Data!T1565</f>
        <v>#NAME?</v>
      </c>
      <c r="T1565" t="e">
        <f t="shared" si="222"/>
        <v>#NAME?</v>
      </c>
      <c r="U1565" t="e">
        <f t="shared" si="223"/>
        <v>#NAME?</v>
      </c>
      <c r="V1565" t="str">
        <f t="shared" si="224"/>
        <v>Other</v>
      </c>
    </row>
    <row r="1566" spans="1:22">
      <c r="A1566" s="5" t="s">
        <v>12</v>
      </c>
      <c r="B1566" s="2" t="s">
        <v>2079</v>
      </c>
      <c r="C1566">
        <f t="shared" si="216"/>
        <v>2019</v>
      </c>
      <c r="D1566" s="2" t="s">
        <v>14</v>
      </c>
      <c r="E1566" s="3" t="s">
        <v>15</v>
      </c>
      <c r="F1566" t="str">
        <f t="shared" si="217"/>
        <v>73</v>
      </c>
      <c r="G1566" s="2" t="s">
        <v>2081</v>
      </c>
      <c r="H1566" t="str">
        <f t="shared" si="218"/>
        <v xml:space="preserve">STEEL </v>
      </c>
      <c r="I1566" t="str" cm="1">
        <f t="array" ref="I1566">IFERROR(INDEX(_xlfn.TEXTSPLIT(E1566," "),1), "")</f>
        <v>73239990</v>
      </c>
      <c r="J1566" t="s">
        <v>3044</v>
      </c>
      <c r="K1566" t="str" cm="1">
        <f t="array" ref="K1566">IF(ISERROR(SEARCH("QTY:", G1566)), IF(ISERROR(SEARCH("TOTAL ", G1566)), Raw [1]Data!N1566, TRIM(MID(G1566, SEARCH("TOTAL ", G1566)+6, SEARCH(" ", G1566&amp;" ", SEARCH("TOTAL ", G1566)+6) - SEARCH("TOTAL ", G1566) - 6))), TRIM(MID(G1566, SEARCH("QTY:", G1566)+4, SEARCH(" ", G1566, SEARCH("QTY:", G1566)+4) - SEARCH("QTY:", G1566) - 4)))</f>
        <v>20400</v>
      </c>
      <c r="M1566" t="str">
        <f t="shared" si="219"/>
        <v>20400</v>
      </c>
      <c r="N1566">
        <f t="shared" si="220"/>
        <v>0</v>
      </c>
      <c r="O1566" t="e" cm="1">
        <f t="array" ref="O1566">IF(ISERROR(SEARCH("USD ", G1566)), Raw [1]Data!S1566, TRIM(MID(G1566, SEARCH("USD ", G1566)+4, SEARCH(" ", G1566&amp;" ", SEARCH("USD ", G1566)+4) - SEARCH("USD ", G1566) - 4)))</f>
        <v>#NAME?</v>
      </c>
      <c r="P1566" t="e">
        <f t="shared" si="221"/>
        <v>#NAME?</v>
      </c>
      <c r="Q1566" t="e" cm="1">
        <f t="array" ref="Q1566">Raw [1]Data!P1566</f>
        <v>#NAME?</v>
      </c>
      <c r="R1566" t="e" cm="1">
        <f t="array" ref="R1566">Raw [1]Data!Q1566</f>
        <v>#NAME?</v>
      </c>
      <c r="S1566" t="e" cm="1">
        <f t="array" ref="S1566">Raw [1]Data!T1566</f>
        <v>#NAME?</v>
      </c>
      <c r="T1566" t="e">
        <f t="shared" si="222"/>
        <v>#NAME?</v>
      </c>
      <c r="U1566" t="e">
        <f t="shared" si="223"/>
        <v>#NAME?</v>
      </c>
      <c r="V1566" t="str">
        <f t="shared" si="224"/>
        <v>Other</v>
      </c>
    </row>
    <row r="1567" spans="1:22">
      <c r="A1567" s="5" t="s">
        <v>12</v>
      </c>
      <c r="B1567" s="2" t="s">
        <v>2079</v>
      </c>
      <c r="C1567">
        <f t="shared" si="216"/>
        <v>2019</v>
      </c>
      <c r="D1567" s="2" t="s">
        <v>14</v>
      </c>
      <c r="E1567" s="3" t="s">
        <v>15</v>
      </c>
      <c r="F1567" t="str">
        <f t="shared" si="217"/>
        <v>73</v>
      </c>
      <c r="G1567" s="2" t="s">
        <v>2082</v>
      </c>
      <c r="H1567" t="str">
        <f t="shared" si="218"/>
        <v xml:space="preserve">STEEL </v>
      </c>
      <c r="I1567" t="str" cm="1">
        <f t="array" ref="I1567">IFERROR(INDEX(_xlfn.TEXTSPLIT(E1567," "),1), "")</f>
        <v>73239990</v>
      </c>
      <c r="J1567" t="s">
        <v>3041</v>
      </c>
      <c r="K1567" t="str" cm="1">
        <f t="array" ref="K1567">IF(ISERROR(SEARCH("QTY:", G1567)), IF(ISERROR(SEARCH("TOTAL ", G1567)), Raw [1]Data!N1567, TRIM(MID(G1567, SEARCH("TOTAL ", G1567)+6, SEARCH(" ", G1567&amp;" ", SEARCH("TOTAL ", G1567)+6) - SEARCH("TOTAL ", G1567) - 6))), TRIM(MID(G1567, SEARCH("QTY:", G1567)+4, SEARCH(" ", G1567, SEARCH("QTY:", G1567)+4) - SEARCH("QTY:", G1567) - 4)))</f>
        <v>60240</v>
      </c>
      <c r="M1567" t="str">
        <f t="shared" si="219"/>
        <v>60240</v>
      </c>
      <c r="N1567">
        <f t="shared" si="220"/>
        <v>0</v>
      </c>
      <c r="O1567" t="e" cm="1">
        <f t="array" ref="O1567">IF(ISERROR(SEARCH("USD ", G1567)), Raw [1]Data!S1567, TRIM(MID(G1567, SEARCH("USD ", G1567)+4, SEARCH(" ", G1567&amp;" ", SEARCH("USD ", G1567)+4) - SEARCH("USD ", G1567) - 4)))</f>
        <v>#NAME?</v>
      </c>
      <c r="P1567" t="e">
        <f t="shared" si="221"/>
        <v>#NAME?</v>
      </c>
      <c r="Q1567" t="e" cm="1">
        <f t="array" ref="Q1567">Raw [1]Data!P1567</f>
        <v>#NAME?</v>
      </c>
      <c r="R1567" t="e" cm="1">
        <f t="array" ref="R1567">Raw [1]Data!Q1567</f>
        <v>#NAME?</v>
      </c>
      <c r="S1567" t="e" cm="1">
        <f t="array" ref="S1567">Raw [1]Data!T1567</f>
        <v>#NAME?</v>
      </c>
      <c r="T1567" t="e">
        <f t="shared" si="222"/>
        <v>#NAME?</v>
      </c>
      <c r="U1567" t="e">
        <f t="shared" si="223"/>
        <v>#NAME?</v>
      </c>
      <c r="V1567" t="str">
        <f t="shared" si="224"/>
        <v>Other</v>
      </c>
    </row>
    <row r="1568" spans="1:22">
      <c r="A1568" s="5" t="s">
        <v>12</v>
      </c>
      <c r="B1568" s="2" t="s">
        <v>2079</v>
      </c>
      <c r="C1568">
        <f t="shared" si="216"/>
        <v>2019</v>
      </c>
      <c r="D1568" s="2" t="s">
        <v>14</v>
      </c>
      <c r="E1568" s="3" t="s">
        <v>15</v>
      </c>
      <c r="F1568" t="str">
        <f t="shared" si="217"/>
        <v>73</v>
      </c>
      <c r="G1568" s="2" t="s">
        <v>2083</v>
      </c>
      <c r="H1568" t="str">
        <f t="shared" si="218"/>
        <v xml:space="preserve">SM1168 </v>
      </c>
      <c r="I1568" t="str" cm="1">
        <f t="array" ref="I1568">IFERROR(INDEX(_xlfn.TEXTSPLIT(E1568," "),1), "")</f>
        <v>73239990</v>
      </c>
      <c r="J1568" t="s">
        <v>2835</v>
      </c>
      <c r="K1568" t="str" cm="1">
        <f t="array" ref="K1568">IF(ISERROR(SEARCH("QTY:", G1568)), IF(ISERROR(SEARCH("TOTAL ", G1568)), Raw [1]Data!N1568, TRIM(MID(G1568, SEARCH("TOTAL ", G1568)+6, SEARCH(" ", G1568&amp;" ", SEARCH("TOTAL ", G1568)+6) - SEARCH("TOTAL ", G1568) - 6))), TRIM(MID(G1568, SEARCH("QTY:", G1568)+4, SEARCH(" ", G1568, SEARCH("QTY:", G1568)+4) - SEARCH("QTY:", G1568) - 4)))</f>
        <v/>
      </c>
      <c r="M1568" t="str">
        <f t="shared" si="219"/>
        <v/>
      </c>
      <c r="N1568">
        <f t="shared" si="220"/>
        <v>0</v>
      </c>
      <c r="O1568" t="str" cm="1">
        <f t="array" ref="O1568">IF(ISERROR(SEARCH("USD ", G1568)), Raw [1]Data!S1568, TRIM(MID(G1568, SEARCH("USD ", G1568)+4, SEARCH(" ", G1568&amp;" ", SEARCH("USD ", G1568)+4) - SEARCH("USD ", G1568) - 4)))</f>
        <v>1.22</v>
      </c>
      <c r="P1568" t="e">
        <f t="shared" si="221"/>
        <v>#VALUE!</v>
      </c>
      <c r="Q1568" t="e" cm="1">
        <f t="array" ref="Q1568">Raw [1]Data!P1568</f>
        <v>#NAME?</v>
      </c>
      <c r="R1568" t="e" cm="1">
        <f t="array" ref="R1568">Raw [1]Data!Q1568</f>
        <v>#NAME?</v>
      </c>
      <c r="S1568" t="e" cm="1">
        <f t="array" ref="S1568">Raw [1]Data!T1568</f>
        <v>#NAME?</v>
      </c>
      <c r="T1568" t="e">
        <f t="shared" si="222"/>
        <v>#NAME?</v>
      </c>
      <c r="U1568" t="e">
        <f t="shared" si="223"/>
        <v>#NAME?</v>
      </c>
      <c r="V1568" t="str">
        <f t="shared" si="224"/>
        <v>Other</v>
      </c>
    </row>
    <row r="1569" spans="1:22">
      <c r="A1569" s="5" t="s">
        <v>12</v>
      </c>
      <c r="B1569" s="2" t="s">
        <v>2084</v>
      </c>
      <c r="C1569">
        <f t="shared" si="216"/>
        <v>2019</v>
      </c>
      <c r="D1569" s="2" t="s">
        <v>14</v>
      </c>
      <c r="E1569" s="3" t="s">
        <v>15</v>
      </c>
      <c r="F1569" t="str">
        <f t="shared" si="217"/>
        <v>73</v>
      </c>
      <c r="G1569" s="2" t="s">
        <v>2085</v>
      </c>
      <c r="H1569" t="str">
        <f t="shared" si="218"/>
        <v xml:space="preserve">STAINLESS </v>
      </c>
      <c r="I1569" t="str" cm="1">
        <f t="array" ref="I1569">IFERROR(INDEX(_xlfn.TEXTSPLIT(E1569," "),1), "")</f>
        <v>73239990</v>
      </c>
      <c r="J1569" t="s">
        <v>2835</v>
      </c>
      <c r="K1569" t="e" cm="1">
        <f t="array" ref="K1569">IF(ISERROR(SEARCH("QTY:", G1569)), IF(ISERROR(SEARCH("TOTAL ", G1569)), Raw [1]Data!N1569, TRIM(MID(G1569, SEARCH("TOTAL ", G1569)+6, SEARCH(" ", G1569&amp;" ", SEARCH("TOTAL ", G1569)+6) - SEARCH("TOTAL ", G1569) - 6))), TRIM(MID(G1569, SEARCH("QTY:", G1569)+4, SEARCH(" ", G1569, SEARCH("QTY:", G1569)+4) - SEARCH("QTY:", G1569) - 4)))</f>
        <v>#NAME?</v>
      </c>
      <c r="M1569" t="e">
        <f t="shared" si="219"/>
        <v>#NAME?</v>
      </c>
      <c r="N1569">
        <f t="shared" si="220"/>
        <v>0</v>
      </c>
      <c r="O1569" t="e" cm="1">
        <f t="array" ref="O1569">IF(ISERROR(SEARCH("USD ", G1569)), Raw [1]Data!S1569, TRIM(MID(G1569, SEARCH("USD ", G1569)+4, SEARCH(" ", G1569&amp;" ", SEARCH("USD ", G1569)+4) - SEARCH("USD ", G1569) - 4)))</f>
        <v>#NAME?</v>
      </c>
      <c r="P1569" t="e">
        <f t="shared" si="221"/>
        <v>#NAME?</v>
      </c>
      <c r="Q1569" t="e" cm="1">
        <f t="array" ref="Q1569">Raw [1]Data!P1569</f>
        <v>#NAME?</v>
      </c>
      <c r="R1569" t="e" cm="1">
        <f t="array" ref="R1569">Raw [1]Data!Q1569</f>
        <v>#NAME?</v>
      </c>
      <c r="S1569" t="e" cm="1">
        <f t="array" ref="S1569">Raw [1]Data!T1569</f>
        <v>#NAME?</v>
      </c>
      <c r="T1569" t="e">
        <f t="shared" si="222"/>
        <v>#NAME?</v>
      </c>
      <c r="U1569" t="e">
        <f t="shared" si="223"/>
        <v>#NAME?</v>
      </c>
      <c r="V1569" t="str">
        <f t="shared" si="224"/>
        <v>Other</v>
      </c>
    </row>
    <row r="1570" spans="1:22">
      <c r="A1570" s="5" t="s">
        <v>12</v>
      </c>
      <c r="B1570" s="2" t="s">
        <v>2084</v>
      </c>
      <c r="C1570">
        <f t="shared" si="216"/>
        <v>2019</v>
      </c>
      <c r="D1570" s="2" t="s">
        <v>14</v>
      </c>
      <c r="E1570" s="3" t="s">
        <v>15</v>
      </c>
      <c r="F1570" t="str">
        <f t="shared" si="217"/>
        <v>73</v>
      </c>
      <c r="G1570" s="2" t="s">
        <v>2086</v>
      </c>
      <c r="H1570" t="str">
        <f t="shared" si="218"/>
        <v xml:space="preserve">STAINLESS </v>
      </c>
      <c r="I1570" t="str" cm="1">
        <f t="array" ref="I1570">IFERROR(INDEX(_xlfn.TEXTSPLIT(E1570," "),1), "")</f>
        <v>73239990</v>
      </c>
      <c r="J1570" t="s">
        <v>2835</v>
      </c>
      <c r="K1570" t="e" cm="1">
        <f t="array" ref="K1570">IF(ISERROR(SEARCH("QTY:", G1570)), IF(ISERROR(SEARCH("TOTAL ", G1570)), Raw [1]Data!N1570, TRIM(MID(G1570, SEARCH("TOTAL ", G1570)+6, SEARCH(" ", G1570&amp;" ", SEARCH("TOTAL ", G1570)+6) - SEARCH("TOTAL ", G1570) - 6))), TRIM(MID(G1570, SEARCH("QTY:", G1570)+4, SEARCH(" ", G1570, SEARCH("QTY:", G1570)+4) - SEARCH("QTY:", G1570) - 4)))</f>
        <v>#NAME?</v>
      </c>
      <c r="M1570" t="e">
        <f t="shared" si="219"/>
        <v>#NAME?</v>
      </c>
      <c r="N1570">
        <f t="shared" si="220"/>
        <v>0</v>
      </c>
      <c r="O1570" t="e" cm="1">
        <f t="array" ref="O1570">IF(ISERROR(SEARCH("USD ", G1570)), Raw [1]Data!S1570, TRIM(MID(G1570, SEARCH("USD ", G1570)+4, SEARCH(" ", G1570&amp;" ", SEARCH("USD ", G1570)+4) - SEARCH("USD ", G1570) - 4)))</f>
        <v>#NAME?</v>
      </c>
      <c r="P1570" t="e">
        <f t="shared" si="221"/>
        <v>#NAME?</v>
      </c>
      <c r="Q1570" t="e" cm="1">
        <f t="array" ref="Q1570">Raw [1]Data!P1570</f>
        <v>#NAME?</v>
      </c>
      <c r="R1570" t="e" cm="1">
        <f t="array" ref="R1570">Raw [1]Data!Q1570</f>
        <v>#NAME?</v>
      </c>
      <c r="S1570" t="e" cm="1">
        <f t="array" ref="S1570">Raw [1]Data!T1570</f>
        <v>#NAME?</v>
      </c>
      <c r="T1570" t="e">
        <f t="shared" si="222"/>
        <v>#NAME?</v>
      </c>
      <c r="U1570" t="e">
        <f t="shared" si="223"/>
        <v>#NAME?</v>
      </c>
      <c r="V1570" t="str">
        <f t="shared" si="224"/>
        <v>Other</v>
      </c>
    </row>
    <row r="1571" spans="1:22">
      <c r="A1571" s="5" t="s">
        <v>12</v>
      </c>
      <c r="B1571" s="2" t="s">
        <v>2087</v>
      </c>
      <c r="C1571">
        <f t="shared" si="216"/>
        <v>2019</v>
      </c>
      <c r="D1571" s="2" t="s">
        <v>14</v>
      </c>
      <c r="E1571" s="3" t="s">
        <v>15</v>
      </c>
      <c r="F1571" t="str">
        <f t="shared" si="217"/>
        <v>73</v>
      </c>
      <c r="G1571" s="2" t="s">
        <v>2088</v>
      </c>
      <c r="H1571" t="str">
        <f t="shared" si="218"/>
        <v xml:space="preserve">KWB-600F </v>
      </c>
      <c r="I1571" t="str" cm="1">
        <f t="array" ref="I1571">IFERROR(INDEX(_xlfn.TEXTSPLIT(E1571," "),1), "")</f>
        <v>73239990</v>
      </c>
      <c r="J1571" t="s">
        <v>2781</v>
      </c>
      <c r="K1571" t="e" cm="1">
        <f t="array" ref="K1571">IF(ISERROR(SEARCH("QTY:", G1571)), IF(ISERROR(SEARCH("TOTAL ", G1571)), Raw [1]Data!N1571, TRIM(MID(G1571, SEARCH("TOTAL ", G1571)+6, SEARCH(" ", G1571&amp;" ", SEARCH("TOTAL ", G1571)+6) - SEARCH("TOTAL ", G1571) - 6))), TRIM(MID(G1571, SEARCH("QTY:", G1571)+4, SEARCH(" ", G1571, SEARCH("QTY:", G1571)+4) - SEARCH("QTY:", G1571) - 4)))</f>
        <v>#NAME?</v>
      </c>
      <c r="M1571" t="e">
        <f t="shared" si="219"/>
        <v>#NAME?</v>
      </c>
      <c r="N1571">
        <f t="shared" si="220"/>
        <v>0</v>
      </c>
      <c r="O1571" t="e" cm="1">
        <f t="array" ref="O1571">IF(ISERROR(SEARCH("USD ", G1571)), Raw [1]Data!S1571, TRIM(MID(G1571, SEARCH("USD ", G1571)+4, SEARCH(" ", G1571&amp;" ", SEARCH("USD ", G1571)+4) - SEARCH("USD ", G1571) - 4)))</f>
        <v>#NAME?</v>
      </c>
      <c r="P1571" t="e">
        <f t="shared" si="221"/>
        <v>#NAME?</v>
      </c>
      <c r="Q1571" t="e" cm="1">
        <f t="array" ref="Q1571">Raw [1]Data!P1571</f>
        <v>#NAME?</v>
      </c>
      <c r="R1571" t="e" cm="1">
        <f t="array" ref="R1571">Raw [1]Data!Q1571</f>
        <v>#NAME?</v>
      </c>
      <c r="S1571" t="e" cm="1">
        <f t="array" ref="S1571">Raw [1]Data!T1571</f>
        <v>#NAME?</v>
      </c>
      <c r="T1571" t="e">
        <f t="shared" si="222"/>
        <v>#NAME?</v>
      </c>
      <c r="U1571" t="e">
        <f t="shared" si="223"/>
        <v>#NAME?</v>
      </c>
      <c r="V1571" t="str">
        <f t="shared" si="224"/>
        <v>Other</v>
      </c>
    </row>
    <row r="1572" spans="1:22">
      <c r="A1572" s="5" t="s">
        <v>12</v>
      </c>
      <c r="B1572" s="2" t="s">
        <v>2089</v>
      </c>
      <c r="C1572">
        <f t="shared" si="216"/>
        <v>2019</v>
      </c>
      <c r="D1572" s="2" t="s">
        <v>14</v>
      </c>
      <c r="E1572" s="3" t="s">
        <v>15</v>
      </c>
      <c r="F1572" t="str">
        <f t="shared" si="217"/>
        <v>73</v>
      </c>
      <c r="G1572" s="2" t="s">
        <v>2090</v>
      </c>
      <c r="H1572" t="str">
        <f t="shared" si="218"/>
        <v xml:space="preserve">STAINLESS </v>
      </c>
      <c r="I1572" t="str" cm="1">
        <f t="array" ref="I1572">IFERROR(INDEX(_xlfn.TEXTSPLIT(E1572," "),1), "")</f>
        <v>73239990</v>
      </c>
      <c r="J1572" t="s">
        <v>3041</v>
      </c>
      <c r="K1572" t="str" cm="1">
        <f t="array" ref="K1572">IF(ISERROR(SEARCH("QTY:", G1572)), IF(ISERROR(SEARCH("TOTAL ", G1572)), Raw [1]Data!N1572, TRIM(MID(G1572, SEARCH("TOTAL ", G1572)+6, SEARCH(" ", G1572&amp;" ", SEARCH("TOTAL ", G1572)+6) - SEARCH("TOTAL ", G1572) - 6))), TRIM(MID(G1572, SEARCH("QTY:", G1572)+4, SEARCH(" ", G1572, SEARCH("QTY:", G1572)+4) - SEARCH("QTY:", G1572) - 4)))</f>
        <v>16344</v>
      </c>
      <c r="M1572" t="str">
        <f t="shared" si="219"/>
        <v>16344</v>
      </c>
      <c r="N1572">
        <f t="shared" si="220"/>
        <v>0</v>
      </c>
      <c r="O1572" t="e" cm="1">
        <f t="array" ref="O1572">IF(ISERROR(SEARCH("USD ", G1572)), Raw [1]Data!S1572, TRIM(MID(G1572, SEARCH("USD ", G1572)+4, SEARCH(" ", G1572&amp;" ", SEARCH("USD ", G1572)+4) - SEARCH("USD ", G1572) - 4)))</f>
        <v>#NAME?</v>
      </c>
      <c r="P1572" t="e">
        <f t="shared" si="221"/>
        <v>#NAME?</v>
      </c>
      <c r="Q1572" t="e" cm="1">
        <f t="array" ref="Q1572">Raw [1]Data!P1572</f>
        <v>#NAME?</v>
      </c>
      <c r="R1572" t="e" cm="1">
        <f t="array" ref="R1572">Raw [1]Data!Q1572</f>
        <v>#NAME?</v>
      </c>
      <c r="S1572" t="e" cm="1">
        <f t="array" ref="S1572">Raw [1]Data!T1572</f>
        <v>#NAME?</v>
      </c>
      <c r="T1572" t="e">
        <f t="shared" si="222"/>
        <v>#NAME?</v>
      </c>
      <c r="U1572" t="e">
        <f t="shared" si="223"/>
        <v>#NAME?</v>
      </c>
      <c r="V1572" t="str">
        <f t="shared" si="224"/>
        <v>Other</v>
      </c>
    </row>
    <row r="1573" spans="1:22">
      <c r="A1573" s="5" t="s">
        <v>12</v>
      </c>
      <c r="B1573" s="2" t="s">
        <v>2089</v>
      </c>
      <c r="C1573">
        <f t="shared" si="216"/>
        <v>2019</v>
      </c>
      <c r="D1573" s="2" t="s">
        <v>14</v>
      </c>
      <c r="E1573" s="3" t="s">
        <v>15</v>
      </c>
      <c r="F1573" t="str">
        <f t="shared" si="217"/>
        <v>73</v>
      </c>
      <c r="G1573" s="2" t="s">
        <v>2091</v>
      </c>
      <c r="H1573" t="str">
        <f t="shared" si="218"/>
        <v xml:space="preserve">STAINLESS </v>
      </c>
      <c r="I1573" t="str" cm="1">
        <f t="array" ref="I1573">IFERROR(INDEX(_xlfn.TEXTSPLIT(E1573," "),1), "")</f>
        <v>73239990</v>
      </c>
      <c r="J1573" t="s">
        <v>3041</v>
      </c>
      <c r="K1573" t="str" cm="1">
        <f t="array" ref="K1573">IF(ISERROR(SEARCH("QTY:", G1573)), IF(ISERROR(SEARCH("TOTAL ", G1573)), Raw [1]Data!N1573, TRIM(MID(G1573, SEARCH("TOTAL ", G1573)+6, SEARCH(" ", G1573&amp;" ", SEARCH("TOTAL ", G1573)+6) - SEARCH("TOTAL ", G1573) - 6))), TRIM(MID(G1573, SEARCH("QTY:", G1573)+4, SEARCH(" ", G1573, SEARCH("QTY:", G1573)+4) - SEARCH("QTY:", G1573) - 4)))</f>
        <v>13824</v>
      </c>
      <c r="M1573" t="str">
        <f t="shared" si="219"/>
        <v>13824</v>
      </c>
      <c r="N1573">
        <f t="shared" si="220"/>
        <v>0</v>
      </c>
      <c r="O1573" t="e" cm="1">
        <f t="array" ref="O1573">IF(ISERROR(SEARCH("USD ", G1573)), Raw [1]Data!S1573, TRIM(MID(G1573, SEARCH("USD ", G1573)+4, SEARCH(" ", G1573&amp;" ", SEARCH("USD ", G1573)+4) - SEARCH("USD ", G1573) - 4)))</f>
        <v>#NAME?</v>
      </c>
      <c r="P1573" t="e">
        <f t="shared" si="221"/>
        <v>#NAME?</v>
      </c>
      <c r="Q1573" t="e" cm="1">
        <f t="array" ref="Q1573">Raw [1]Data!P1573</f>
        <v>#NAME?</v>
      </c>
      <c r="R1573" t="e" cm="1">
        <f t="array" ref="R1573">Raw [1]Data!Q1573</f>
        <v>#NAME?</v>
      </c>
      <c r="S1573" t="e" cm="1">
        <f t="array" ref="S1573">Raw [1]Data!T1573</f>
        <v>#NAME?</v>
      </c>
      <c r="T1573" t="e">
        <f t="shared" si="222"/>
        <v>#NAME?</v>
      </c>
      <c r="U1573" t="e">
        <f t="shared" si="223"/>
        <v>#NAME?</v>
      </c>
      <c r="V1573" t="str">
        <f t="shared" si="224"/>
        <v>Other</v>
      </c>
    </row>
    <row r="1574" spans="1:22">
      <c r="A1574" s="5" t="s">
        <v>12</v>
      </c>
      <c r="B1574" s="2" t="s">
        <v>2089</v>
      </c>
      <c r="C1574">
        <f t="shared" si="216"/>
        <v>2019</v>
      </c>
      <c r="D1574" s="2" t="s">
        <v>14</v>
      </c>
      <c r="E1574" s="3" t="s">
        <v>15</v>
      </c>
      <c r="F1574" t="str">
        <f t="shared" si="217"/>
        <v>73</v>
      </c>
      <c r="G1574" s="2" t="s">
        <v>2092</v>
      </c>
      <c r="H1574" t="str">
        <f t="shared" si="218"/>
        <v xml:space="preserve">STAINLESS </v>
      </c>
      <c r="I1574" t="str" cm="1">
        <f t="array" ref="I1574">IFERROR(INDEX(_xlfn.TEXTSPLIT(E1574," "),1), "")</f>
        <v>73239990</v>
      </c>
      <c r="J1574" t="s">
        <v>3042</v>
      </c>
      <c r="K1574" t="str" cm="1">
        <f t="array" ref="K1574">IF(ISERROR(SEARCH("QTY:", G1574)), IF(ISERROR(SEARCH("TOTAL ", G1574)), Raw [1]Data!N1574, TRIM(MID(G1574, SEARCH("TOTAL ", G1574)+6, SEARCH(" ", G1574&amp;" ", SEARCH("TOTAL ", G1574)+6) - SEARCH("TOTAL ", G1574) - 6))), TRIM(MID(G1574, SEARCH("QTY:", G1574)+4, SEARCH(" ", G1574, SEARCH("QTY:", G1574)+4) - SEARCH("QTY:", G1574) - 4)))</f>
        <v>12600</v>
      </c>
      <c r="M1574" t="str">
        <f t="shared" si="219"/>
        <v>12600</v>
      </c>
      <c r="N1574">
        <f t="shared" si="220"/>
        <v>0</v>
      </c>
      <c r="O1574" t="e" cm="1">
        <f t="array" ref="O1574">IF(ISERROR(SEARCH("USD ", G1574)), Raw [1]Data!S1574, TRIM(MID(G1574, SEARCH("USD ", G1574)+4, SEARCH(" ", G1574&amp;" ", SEARCH("USD ", G1574)+4) - SEARCH("USD ", G1574) - 4)))</f>
        <v>#NAME?</v>
      </c>
      <c r="P1574" t="e">
        <f t="shared" si="221"/>
        <v>#NAME?</v>
      </c>
      <c r="Q1574" t="e" cm="1">
        <f t="array" ref="Q1574">Raw [1]Data!P1574</f>
        <v>#NAME?</v>
      </c>
      <c r="R1574" t="e" cm="1">
        <f t="array" ref="R1574">Raw [1]Data!Q1574</f>
        <v>#NAME?</v>
      </c>
      <c r="S1574" t="e" cm="1">
        <f t="array" ref="S1574">Raw [1]Data!T1574</f>
        <v>#NAME?</v>
      </c>
      <c r="T1574" t="e">
        <f t="shared" si="222"/>
        <v>#NAME?</v>
      </c>
      <c r="U1574" t="e">
        <f t="shared" si="223"/>
        <v>#NAME?</v>
      </c>
      <c r="V1574" t="str">
        <f t="shared" si="224"/>
        <v>Other</v>
      </c>
    </row>
    <row r="1575" spans="1:22">
      <c r="A1575" s="5" t="s">
        <v>12</v>
      </c>
      <c r="B1575" s="2" t="s">
        <v>2093</v>
      </c>
      <c r="C1575">
        <f t="shared" si="216"/>
        <v>2019</v>
      </c>
      <c r="D1575" s="2" t="s">
        <v>14</v>
      </c>
      <c r="E1575" s="3" t="s">
        <v>18</v>
      </c>
      <c r="F1575" t="str">
        <f t="shared" si="217"/>
        <v>73</v>
      </c>
      <c r="G1575" s="2" t="s">
        <v>2094</v>
      </c>
      <c r="H1575" t="str">
        <f t="shared" si="218"/>
        <v xml:space="preserve">STEEL </v>
      </c>
      <c r="I1575" t="str" cm="1">
        <f t="array" ref="I1575">IFERROR(INDEX(_xlfn.TEXTSPLIT(E1575," "),1), "")</f>
        <v>73231000</v>
      </c>
      <c r="J1575" t="s">
        <v>3041</v>
      </c>
      <c r="K1575" t="str" cm="1">
        <f t="array" ref="K1575">IF(ISERROR(SEARCH("QTY:", G1575)), IF(ISERROR(SEARCH("TOTAL ", G1575)), Raw [1]Data!N1575, TRIM(MID(G1575, SEARCH("TOTAL ", G1575)+6, SEARCH(" ", G1575&amp;" ", SEARCH("TOTAL ", G1575)+6) - SEARCH("TOTAL ", G1575) - 6))), TRIM(MID(G1575, SEARCH("QTY:", G1575)+4, SEARCH(" ", G1575, SEARCH("QTY:", G1575)+4) - SEARCH("QTY:", G1575) - 4)))</f>
        <v>133000</v>
      </c>
      <c r="M1575" t="str">
        <f t="shared" si="219"/>
        <v>133000</v>
      </c>
      <c r="N1575">
        <f t="shared" si="220"/>
        <v>0</v>
      </c>
      <c r="O1575" t="e" cm="1">
        <f t="array" ref="O1575">IF(ISERROR(SEARCH("USD ", G1575)), Raw [1]Data!S1575, TRIM(MID(G1575, SEARCH("USD ", G1575)+4, SEARCH(" ", G1575&amp;" ", SEARCH("USD ", G1575)+4) - SEARCH("USD ", G1575) - 4)))</f>
        <v>#NAME?</v>
      </c>
      <c r="P1575" t="e">
        <f t="shared" si="221"/>
        <v>#NAME?</v>
      </c>
      <c r="Q1575" t="e" cm="1">
        <f t="array" ref="Q1575">Raw [1]Data!P1575</f>
        <v>#NAME?</v>
      </c>
      <c r="R1575" t="e" cm="1">
        <f t="array" ref="R1575">Raw [1]Data!Q1575</f>
        <v>#NAME?</v>
      </c>
      <c r="S1575" t="e" cm="1">
        <f t="array" ref="S1575">Raw [1]Data!T1575</f>
        <v>#NAME?</v>
      </c>
      <c r="T1575" t="e">
        <f t="shared" si="222"/>
        <v>#NAME?</v>
      </c>
      <c r="U1575" t="e">
        <f t="shared" si="223"/>
        <v>#NAME?</v>
      </c>
      <c r="V1575" t="str">
        <f t="shared" si="224"/>
        <v>Other</v>
      </c>
    </row>
    <row r="1576" spans="1:22">
      <c r="A1576" s="5" t="s">
        <v>12</v>
      </c>
      <c r="B1576" s="2" t="s">
        <v>2093</v>
      </c>
      <c r="C1576">
        <f t="shared" si="216"/>
        <v>2019</v>
      </c>
      <c r="D1576" s="2" t="s">
        <v>14</v>
      </c>
      <c r="E1576" s="3" t="s">
        <v>15</v>
      </c>
      <c r="F1576" t="str">
        <f t="shared" si="217"/>
        <v>73</v>
      </c>
      <c r="G1576" s="2" t="s">
        <v>2095</v>
      </c>
      <c r="H1576" t="str">
        <f t="shared" si="218"/>
        <v xml:space="preserve">STEEL </v>
      </c>
      <c r="I1576" t="str" cm="1">
        <f t="array" ref="I1576">IFERROR(INDEX(_xlfn.TEXTSPLIT(E1576," "),1), "")</f>
        <v>73239990</v>
      </c>
      <c r="J1576" t="s">
        <v>3044</v>
      </c>
      <c r="K1576" t="str" cm="1">
        <f t="array" ref="K1576">IF(ISERROR(SEARCH("QTY:", G1576)), IF(ISERROR(SEARCH("TOTAL ", G1576)), Raw [1]Data!N1576, TRIM(MID(G1576, SEARCH("TOTAL ", G1576)+6, SEARCH(" ", G1576&amp;" ", SEARCH("TOTAL ", G1576)+6) - SEARCH("TOTAL ", G1576) - 6))), TRIM(MID(G1576, SEARCH("QTY:", G1576)+4, SEARCH(" ", G1576, SEARCH("QTY:", G1576)+4) - SEARCH("QTY:", G1576) - 4)))</f>
        <v>50400</v>
      </c>
      <c r="M1576" t="str">
        <f t="shared" si="219"/>
        <v>50400</v>
      </c>
      <c r="N1576">
        <f t="shared" si="220"/>
        <v>0</v>
      </c>
      <c r="O1576" t="e" cm="1">
        <f t="array" ref="O1576">IF(ISERROR(SEARCH("USD ", G1576)), Raw [1]Data!S1576, TRIM(MID(G1576, SEARCH("USD ", G1576)+4, SEARCH(" ", G1576&amp;" ", SEARCH("USD ", G1576)+4) - SEARCH("USD ", G1576) - 4)))</f>
        <v>#NAME?</v>
      </c>
      <c r="P1576" t="e">
        <f t="shared" si="221"/>
        <v>#NAME?</v>
      </c>
      <c r="Q1576" t="e" cm="1">
        <f t="array" ref="Q1576">Raw [1]Data!P1576</f>
        <v>#NAME?</v>
      </c>
      <c r="R1576" t="e" cm="1">
        <f t="array" ref="R1576">Raw [1]Data!Q1576</f>
        <v>#NAME?</v>
      </c>
      <c r="S1576" t="e" cm="1">
        <f t="array" ref="S1576">Raw [1]Data!T1576</f>
        <v>#NAME?</v>
      </c>
      <c r="T1576" t="e">
        <f t="shared" si="222"/>
        <v>#NAME?</v>
      </c>
      <c r="U1576" t="e">
        <f t="shared" si="223"/>
        <v>#NAME?</v>
      </c>
      <c r="V1576" t="str">
        <f t="shared" si="224"/>
        <v>Other</v>
      </c>
    </row>
    <row r="1577" spans="1:22">
      <c r="A1577" s="5" t="s">
        <v>12</v>
      </c>
      <c r="B1577" s="2" t="s">
        <v>2096</v>
      </c>
      <c r="C1577">
        <f t="shared" si="216"/>
        <v>2019</v>
      </c>
      <c r="D1577" s="2" t="s">
        <v>14</v>
      </c>
      <c r="E1577" s="3" t="s">
        <v>15</v>
      </c>
      <c r="F1577" t="str">
        <f t="shared" si="217"/>
        <v>73</v>
      </c>
      <c r="G1577" s="2" t="s">
        <v>2097</v>
      </c>
      <c r="H1577" t="str">
        <f t="shared" si="218"/>
        <v xml:space="preserve">STAINLESS </v>
      </c>
      <c r="I1577" t="str" cm="1">
        <f t="array" ref="I1577">IFERROR(INDEX(_xlfn.TEXTSPLIT(E1577," "),1), "")</f>
        <v>73239990</v>
      </c>
      <c r="J1577" t="s">
        <v>3042</v>
      </c>
      <c r="K1577" t="str" cm="1">
        <f t="array" ref="K1577">IF(ISERROR(SEARCH("QTY:", G1577)), IF(ISERROR(SEARCH("TOTAL ", G1577)), Raw [1]Data!N1577, TRIM(MID(G1577, SEARCH("TOTAL ", G1577)+6, SEARCH(" ", G1577&amp;" ", SEARCH("TOTAL ", G1577)+6) - SEARCH("TOTAL ", G1577) - 6))), TRIM(MID(G1577, SEARCH("QTY:", G1577)+4, SEARCH(" ", G1577, SEARCH("QTY:", G1577)+4) - SEARCH("QTY:", G1577) - 4)))</f>
        <v>2268</v>
      </c>
      <c r="M1577" t="str">
        <f t="shared" si="219"/>
        <v>2268</v>
      </c>
      <c r="N1577">
        <f t="shared" si="220"/>
        <v>0</v>
      </c>
      <c r="O1577" t="e" cm="1">
        <f t="array" ref="O1577">IF(ISERROR(SEARCH("USD ", G1577)), Raw [1]Data!S1577, TRIM(MID(G1577, SEARCH("USD ", G1577)+4, SEARCH(" ", G1577&amp;" ", SEARCH("USD ", G1577)+4) - SEARCH("USD ", G1577) - 4)))</f>
        <v>#NAME?</v>
      </c>
      <c r="P1577" t="e">
        <f t="shared" si="221"/>
        <v>#NAME?</v>
      </c>
      <c r="Q1577" t="e" cm="1">
        <f t="array" ref="Q1577">Raw [1]Data!P1577</f>
        <v>#NAME?</v>
      </c>
      <c r="R1577" t="e" cm="1">
        <f t="array" ref="R1577">Raw [1]Data!Q1577</f>
        <v>#NAME?</v>
      </c>
      <c r="S1577" t="e" cm="1">
        <f t="array" ref="S1577">Raw [1]Data!T1577</f>
        <v>#NAME?</v>
      </c>
      <c r="T1577" t="e">
        <f t="shared" si="222"/>
        <v>#NAME?</v>
      </c>
      <c r="U1577" t="e">
        <f t="shared" si="223"/>
        <v>#NAME?</v>
      </c>
      <c r="V1577" t="str">
        <f t="shared" si="224"/>
        <v>Other</v>
      </c>
    </row>
    <row r="1578" spans="1:22">
      <c r="A1578" s="5" t="s">
        <v>12</v>
      </c>
      <c r="B1578" s="2" t="s">
        <v>2096</v>
      </c>
      <c r="C1578">
        <f t="shared" si="216"/>
        <v>2019</v>
      </c>
      <c r="D1578" s="2" t="s">
        <v>14</v>
      </c>
      <c r="E1578" s="3" t="s">
        <v>15</v>
      </c>
      <c r="F1578" t="str">
        <f t="shared" si="217"/>
        <v>73</v>
      </c>
      <c r="G1578" s="2" t="s">
        <v>2098</v>
      </c>
      <c r="H1578" t="str">
        <f t="shared" si="218"/>
        <v xml:space="preserve">STAINLESS </v>
      </c>
      <c r="I1578" t="str" cm="1">
        <f t="array" ref="I1578">IFERROR(INDEX(_xlfn.TEXTSPLIT(E1578," "),1), "")</f>
        <v>73239990</v>
      </c>
      <c r="J1578" t="s">
        <v>3052</v>
      </c>
      <c r="K1578" t="str" cm="1">
        <f t="array" ref="K1578">IF(ISERROR(SEARCH("QTY:", G1578)), IF(ISERROR(SEARCH("TOTAL ", G1578)), Raw [1]Data!N1578, TRIM(MID(G1578, SEARCH("TOTAL ", G1578)+6, SEARCH(" ", G1578&amp;" ", SEARCH("TOTAL ", G1578)+6) - SEARCH("TOTAL ", G1578) - 6))), TRIM(MID(G1578, SEARCH("QTY:", G1578)+4, SEARCH(" ", G1578, SEARCH("QTY:", G1578)+4) - SEARCH("QTY:", G1578) - 4)))</f>
        <v>10800</v>
      </c>
      <c r="M1578" t="str">
        <f t="shared" si="219"/>
        <v>10800</v>
      </c>
      <c r="N1578">
        <f t="shared" si="220"/>
        <v>0</v>
      </c>
      <c r="O1578" t="e" cm="1">
        <f t="array" ref="O1578">IF(ISERROR(SEARCH("USD ", G1578)), Raw [1]Data!S1578, TRIM(MID(G1578, SEARCH("USD ", G1578)+4, SEARCH(" ", G1578&amp;" ", SEARCH("USD ", G1578)+4) - SEARCH("USD ", G1578) - 4)))</f>
        <v>#NAME?</v>
      </c>
      <c r="P1578" t="e">
        <f t="shared" si="221"/>
        <v>#NAME?</v>
      </c>
      <c r="Q1578" t="e" cm="1">
        <f t="array" ref="Q1578">Raw [1]Data!P1578</f>
        <v>#NAME?</v>
      </c>
      <c r="R1578" t="e" cm="1">
        <f t="array" ref="R1578">Raw [1]Data!Q1578</f>
        <v>#NAME?</v>
      </c>
      <c r="S1578" t="e" cm="1">
        <f t="array" ref="S1578">Raw [1]Data!T1578</f>
        <v>#NAME?</v>
      </c>
      <c r="T1578" t="e">
        <f t="shared" si="222"/>
        <v>#NAME?</v>
      </c>
      <c r="U1578" t="e">
        <f t="shared" si="223"/>
        <v>#NAME?</v>
      </c>
      <c r="V1578" t="str">
        <f t="shared" si="224"/>
        <v>Other</v>
      </c>
    </row>
    <row r="1579" spans="1:22">
      <c r="A1579" s="5" t="s">
        <v>12</v>
      </c>
      <c r="B1579" s="2" t="s">
        <v>2096</v>
      </c>
      <c r="C1579">
        <f t="shared" si="216"/>
        <v>2019</v>
      </c>
      <c r="D1579" s="2" t="s">
        <v>14</v>
      </c>
      <c r="E1579" s="3" t="s">
        <v>15</v>
      </c>
      <c r="F1579" t="str">
        <f t="shared" si="217"/>
        <v>73</v>
      </c>
      <c r="G1579" s="2" t="s">
        <v>2047</v>
      </c>
      <c r="H1579" t="str">
        <f t="shared" si="218"/>
        <v xml:space="preserve">STEEL </v>
      </c>
      <c r="I1579" t="str" cm="1">
        <f t="array" ref="I1579">IFERROR(INDEX(_xlfn.TEXTSPLIT(E1579," "),1), "")</f>
        <v>73239990</v>
      </c>
      <c r="J1579" t="s">
        <v>3044</v>
      </c>
      <c r="K1579" t="str" cm="1">
        <f t="array" ref="K1579">IF(ISERROR(SEARCH("QTY:", G1579)), IF(ISERROR(SEARCH("TOTAL ", G1579)), Raw [1]Data!N1579, TRIM(MID(G1579, SEARCH("TOTAL ", G1579)+6, SEARCH(" ", G1579&amp;" ", SEARCH("TOTAL ", G1579)+6) - SEARCH("TOTAL ", G1579) - 6))), TRIM(MID(G1579, SEARCH("QTY:", G1579)+4, SEARCH(" ", G1579, SEARCH("QTY:", G1579)+4) - SEARCH("QTY:", G1579) - 4)))</f>
        <v>20400</v>
      </c>
      <c r="M1579" t="str">
        <f t="shared" si="219"/>
        <v>20400</v>
      </c>
      <c r="N1579">
        <f t="shared" si="220"/>
        <v>0</v>
      </c>
      <c r="O1579" t="e" cm="1">
        <f t="array" ref="O1579">IF(ISERROR(SEARCH("USD ", G1579)), Raw [1]Data!S1579, TRIM(MID(G1579, SEARCH("USD ", G1579)+4, SEARCH(" ", G1579&amp;" ", SEARCH("USD ", G1579)+4) - SEARCH("USD ", G1579) - 4)))</f>
        <v>#NAME?</v>
      </c>
      <c r="P1579" t="e">
        <f t="shared" si="221"/>
        <v>#NAME?</v>
      </c>
      <c r="Q1579" t="e" cm="1">
        <f t="array" ref="Q1579">Raw [1]Data!P1579</f>
        <v>#NAME?</v>
      </c>
      <c r="R1579" t="e" cm="1">
        <f t="array" ref="R1579">Raw [1]Data!Q1579</f>
        <v>#NAME?</v>
      </c>
      <c r="S1579" t="e" cm="1">
        <f t="array" ref="S1579">Raw [1]Data!T1579</f>
        <v>#NAME?</v>
      </c>
      <c r="T1579" t="e">
        <f t="shared" si="222"/>
        <v>#NAME?</v>
      </c>
      <c r="U1579" t="e">
        <f t="shared" si="223"/>
        <v>#NAME?</v>
      </c>
      <c r="V1579" t="str">
        <f t="shared" si="224"/>
        <v>Other</v>
      </c>
    </row>
    <row r="1580" spans="1:22">
      <c r="A1580" s="5" t="s">
        <v>12</v>
      </c>
      <c r="B1580" s="2" t="s">
        <v>2096</v>
      </c>
      <c r="C1580">
        <f t="shared" si="216"/>
        <v>2019</v>
      </c>
      <c r="D1580" s="2" t="s">
        <v>14</v>
      </c>
      <c r="E1580" s="3" t="s">
        <v>15</v>
      </c>
      <c r="F1580" t="str">
        <f t="shared" si="217"/>
        <v>73</v>
      </c>
      <c r="G1580" s="2" t="s">
        <v>2099</v>
      </c>
      <c r="H1580" t="str">
        <f t="shared" si="218"/>
        <v xml:space="preserve">STAINLESS </v>
      </c>
      <c r="I1580" t="str" cm="1">
        <f t="array" ref="I1580">IFERROR(INDEX(_xlfn.TEXTSPLIT(E1580," "),1), "")</f>
        <v>73239990</v>
      </c>
      <c r="J1580" t="s">
        <v>3041</v>
      </c>
      <c r="K1580" t="str" cm="1">
        <f t="array" ref="K1580">IF(ISERROR(SEARCH("QTY:", G1580)), IF(ISERROR(SEARCH("TOTAL ", G1580)), Raw [1]Data!N1580, TRIM(MID(G1580, SEARCH("TOTAL ", G1580)+6, SEARCH(" ", G1580&amp;" ", SEARCH("TOTAL ", G1580)+6) - SEARCH("TOTAL ", G1580) - 6))), TRIM(MID(G1580, SEARCH("QTY:", G1580)+4, SEARCH(" ", G1580, SEARCH("QTY:", G1580)+4) - SEARCH("QTY:", G1580) - 4)))</f>
        <v>12456</v>
      </c>
      <c r="M1580" t="str">
        <f t="shared" si="219"/>
        <v>12456</v>
      </c>
      <c r="N1580">
        <f t="shared" si="220"/>
        <v>0</v>
      </c>
      <c r="O1580" t="e" cm="1">
        <f t="array" ref="O1580">IF(ISERROR(SEARCH("USD ", G1580)), Raw [1]Data!S1580, TRIM(MID(G1580, SEARCH("USD ", G1580)+4, SEARCH(" ", G1580&amp;" ", SEARCH("USD ", G1580)+4) - SEARCH("USD ", G1580) - 4)))</f>
        <v>#NAME?</v>
      </c>
      <c r="P1580" t="e">
        <f t="shared" si="221"/>
        <v>#NAME?</v>
      </c>
      <c r="Q1580" t="e" cm="1">
        <f t="array" ref="Q1580">Raw [1]Data!P1580</f>
        <v>#NAME?</v>
      </c>
      <c r="R1580" t="e" cm="1">
        <f t="array" ref="R1580">Raw [1]Data!Q1580</f>
        <v>#NAME?</v>
      </c>
      <c r="S1580" t="e" cm="1">
        <f t="array" ref="S1580">Raw [1]Data!T1580</f>
        <v>#NAME?</v>
      </c>
      <c r="T1580" t="e">
        <f t="shared" si="222"/>
        <v>#NAME?</v>
      </c>
      <c r="U1580" t="e">
        <f t="shared" si="223"/>
        <v>#NAME?</v>
      </c>
      <c r="V1580" t="str">
        <f t="shared" si="224"/>
        <v>Other</v>
      </c>
    </row>
    <row r="1581" spans="1:22">
      <c r="A1581" s="5" t="s">
        <v>12</v>
      </c>
      <c r="B1581" s="2" t="s">
        <v>2096</v>
      </c>
      <c r="C1581">
        <f t="shared" si="216"/>
        <v>2019</v>
      </c>
      <c r="D1581" s="2" t="s">
        <v>14</v>
      </c>
      <c r="E1581" s="3" t="s">
        <v>15</v>
      </c>
      <c r="F1581" t="str">
        <f t="shared" si="217"/>
        <v>73</v>
      </c>
      <c r="G1581" s="2" t="s">
        <v>2100</v>
      </c>
      <c r="H1581" t="str">
        <f t="shared" si="218"/>
        <v xml:space="preserve">STAINLESS </v>
      </c>
      <c r="I1581" t="str" cm="1">
        <f t="array" ref="I1581">IFERROR(INDEX(_xlfn.TEXTSPLIT(E1581," "),1), "")</f>
        <v>73239990</v>
      </c>
      <c r="J1581" t="s">
        <v>3041</v>
      </c>
      <c r="K1581" t="str" cm="1">
        <f t="array" ref="K1581">IF(ISERROR(SEARCH("QTY:", G1581)), IF(ISERROR(SEARCH("TOTAL ", G1581)), Raw [1]Data!N1581, TRIM(MID(G1581, SEARCH("TOTAL ", G1581)+6, SEARCH(" ", G1581&amp;" ", SEARCH("TOTAL ", G1581)+6) - SEARCH("TOTAL ", G1581) - 6))), TRIM(MID(G1581, SEARCH("QTY:", G1581)+4, SEARCH(" ", G1581, SEARCH("QTY:", G1581)+4) - SEARCH("QTY:", G1581) - 4)))</f>
        <v>3</v>
      </c>
      <c r="M1581" t="str">
        <f t="shared" si="219"/>
        <v>3</v>
      </c>
      <c r="N1581">
        <f t="shared" si="220"/>
        <v>0</v>
      </c>
      <c r="O1581" t="e" cm="1">
        <f t="array" ref="O1581">IF(ISERROR(SEARCH("USD ", G1581)), Raw [1]Data!S1581, TRIM(MID(G1581, SEARCH("USD ", G1581)+4, SEARCH(" ", G1581&amp;" ", SEARCH("USD ", G1581)+4) - SEARCH("USD ", G1581) - 4)))</f>
        <v>#NAME?</v>
      </c>
      <c r="P1581" t="e">
        <f t="shared" si="221"/>
        <v>#NAME?</v>
      </c>
      <c r="Q1581" t="e" cm="1">
        <f t="array" ref="Q1581">Raw [1]Data!P1581</f>
        <v>#NAME?</v>
      </c>
      <c r="R1581" t="e" cm="1">
        <f t="array" ref="R1581">Raw [1]Data!Q1581</f>
        <v>#NAME?</v>
      </c>
      <c r="S1581" t="e" cm="1">
        <f t="array" ref="S1581">Raw [1]Data!T1581</f>
        <v>#NAME?</v>
      </c>
      <c r="T1581" t="e">
        <f t="shared" si="222"/>
        <v>#NAME?</v>
      </c>
      <c r="U1581" t="e">
        <f t="shared" si="223"/>
        <v>#NAME?</v>
      </c>
      <c r="V1581" t="str">
        <f t="shared" si="224"/>
        <v>Other</v>
      </c>
    </row>
    <row r="1582" spans="1:22">
      <c r="A1582" s="5" t="s">
        <v>12</v>
      </c>
      <c r="B1582" s="2" t="s">
        <v>2101</v>
      </c>
      <c r="C1582">
        <f t="shared" si="216"/>
        <v>2019</v>
      </c>
      <c r="D1582" s="2" t="s">
        <v>14</v>
      </c>
      <c r="E1582" s="3" t="s">
        <v>15</v>
      </c>
      <c r="F1582" t="str">
        <f t="shared" si="217"/>
        <v>73</v>
      </c>
      <c r="G1582" s="2" t="s">
        <v>2102</v>
      </c>
      <c r="H1582" t="str">
        <f t="shared" si="218"/>
        <v xml:space="preserve">RYX-02-020 </v>
      </c>
      <c r="I1582" t="str" cm="1">
        <f t="array" ref="I1582">IFERROR(INDEX(_xlfn.TEXTSPLIT(E1582," "),1), "")</f>
        <v>73239990</v>
      </c>
      <c r="J1582" t="s">
        <v>2835</v>
      </c>
      <c r="K1582" t="e" cm="1">
        <f t="array" ref="K1582">IF(ISERROR(SEARCH("QTY:", G1582)), IF(ISERROR(SEARCH("TOTAL ", G1582)), Raw [1]Data!N1582, TRIM(MID(G1582, SEARCH("TOTAL ", G1582)+6, SEARCH(" ", G1582&amp;" ", SEARCH("TOTAL ", G1582)+6) - SEARCH("TOTAL ", G1582) - 6))), TRIM(MID(G1582, SEARCH("QTY:", G1582)+4, SEARCH(" ", G1582, SEARCH("QTY:", G1582)+4) - SEARCH("QTY:", G1582) - 4)))</f>
        <v>#NAME?</v>
      </c>
      <c r="M1582" t="e">
        <f t="shared" si="219"/>
        <v>#NAME?</v>
      </c>
      <c r="N1582">
        <f t="shared" si="220"/>
        <v>0</v>
      </c>
      <c r="O1582" t="e" cm="1">
        <f t="array" ref="O1582">IF(ISERROR(SEARCH("USD ", G1582)), Raw [1]Data!S1582, TRIM(MID(G1582, SEARCH("USD ", G1582)+4, SEARCH(" ", G1582&amp;" ", SEARCH("USD ", G1582)+4) - SEARCH("USD ", G1582) - 4)))</f>
        <v>#NAME?</v>
      </c>
      <c r="P1582" t="e">
        <f t="shared" si="221"/>
        <v>#NAME?</v>
      </c>
      <c r="Q1582" t="e" cm="1">
        <f t="array" ref="Q1582">Raw [1]Data!P1582</f>
        <v>#NAME?</v>
      </c>
      <c r="R1582" t="e" cm="1">
        <f t="array" ref="R1582">Raw [1]Data!Q1582</f>
        <v>#NAME?</v>
      </c>
      <c r="S1582" t="e" cm="1">
        <f t="array" ref="S1582">Raw [1]Data!T1582</f>
        <v>#NAME?</v>
      </c>
      <c r="T1582" t="e">
        <f t="shared" si="222"/>
        <v>#NAME?</v>
      </c>
      <c r="U1582" t="e">
        <f t="shared" si="223"/>
        <v>#NAME?</v>
      </c>
      <c r="V1582" t="str">
        <f t="shared" si="224"/>
        <v>Other</v>
      </c>
    </row>
    <row r="1583" spans="1:22">
      <c r="A1583" s="5" t="s">
        <v>12</v>
      </c>
      <c r="B1583" s="2" t="s">
        <v>2101</v>
      </c>
      <c r="C1583">
        <f t="shared" si="216"/>
        <v>2019</v>
      </c>
      <c r="D1583" s="2" t="s">
        <v>14</v>
      </c>
      <c r="E1583" s="3" t="s">
        <v>15</v>
      </c>
      <c r="F1583" t="str">
        <f t="shared" si="217"/>
        <v>73</v>
      </c>
      <c r="G1583" s="2" t="s">
        <v>2066</v>
      </c>
      <c r="H1583" t="str">
        <f t="shared" si="218"/>
        <v xml:space="preserve">RYX-02-021A </v>
      </c>
      <c r="I1583" t="str" cm="1">
        <f t="array" ref="I1583">IFERROR(INDEX(_xlfn.TEXTSPLIT(E1583," "),1), "")</f>
        <v>73239990</v>
      </c>
      <c r="J1583" t="s">
        <v>2835</v>
      </c>
      <c r="K1583" t="e" cm="1">
        <f t="array" ref="K1583">IF(ISERROR(SEARCH("QTY:", G1583)), IF(ISERROR(SEARCH("TOTAL ", G1583)), Raw [1]Data!N1583, TRIM(MID(G1583, SEARCH("TOTAL ", G1583)+6, SEARCH(" ", G1583&amp;" ", SEARCH("TOTAL ", G1583)+6) - SEARCH("TOTAL ", G1583) - 6))), TRIM(MID(G1583, SEARCH("QTY:", G1583)+4, SEARCH(" ", G1583, SEARCH("QTY:", G1583)+4) - SEARCH("QTY:", G1583) - 4)))</f>
        <v>#NAME?</v>
      </c>
      <c r="M1583" t="e">
        <f t="shared" si="219"/>
        <v>#NAME?</v>
      </c>
      <c r="N1583">
        <f t="shared" si="220"/>
        <v>0</v>
      </c>
      <c r="O1583" t="e" cm="1">
        <f t="array" ref="O1583">IF(ISERROR(SEARCH("USD ", G1583)), Raw [1]Data!S1583, TRIM(MID(G1583, SEARCH("USD ", G1583)+4, SEARCH(" ", G1583&amp;" ", SEARCH("USD ", G1583)+4) - SEARCH("USD ", G1583) - 4)))</f>
        <v>#NAME?</v>
      </c>
      <c r="P1583" t="e">
        <f t="shared" si="221"/>
        <v>#NAME?</v>
      </c>
      <c r="Q1583" t="e" cm="1">
        <f t="array" ref="Q1583">Raw [1]Data!P1583</f>
        <v>#NAME?</v>
      </c>
      <c r="R1583" t="e" cm="1">
        <f t="array" ref="R1583">Raw [1]Data!Q1583</f>
        <v>#NAME?</v>
      </c>
      <c r="S1583" t="e" cm="1">
        <f t="array" ref="S1583">Raw [1]Data!T1583</f>
        <v>#NAME?</v>
      </c>
      <c r="T1583" t="e">
        <f t="shared" si="222"/>
        <v>#NAME?</v>
      </c>
      <c r="U1583" t="e">
        <f t="shared" si="223"/>
        <v>#NAME?</v>
      </c>
      <c r="V1583" t="str">
        <f t="shared" si="224"/>
        <v>Other</v>
      </c>
    </row>
    <row r="1584" spans="1:22">
      <c r="A1584" s="5" t="s">
        <v>12</v>
      </c>
      <c r="B1584" s="2" t="s">
        <v>2103</v>
      </c>
      <c r="C1584">
        <f t="shared" si="216"/>
        <v>2019</v>
      </c>
      <c r="D1584" s="2" t="s">
        <v>14</v>
      </c>
      <c r="E1584" s="3" t="s">
        <v>15</v>
      </c>
      <c r="F1584" t="str">
        <f t="shared" si="217"/>
        <v>73</v>
      </c>
      <c r="G1584" s="2" t="s">
        <v>2104</v>
      </c>
      <c r="H1584" t="str">
        <f t="shared" si="218"/>
        <v xml:space="preserve">STEEL </v>
      </c>
      <c r="I1584" t="str" cm="1">
        <f t="array" ref="I1584">IFERROR(INDEX(_xlfn.TEXTSPLIT(E1584," "),1), "")</f>
        <v>73239990</v>
      </c>
      <c r="J1584" t="s">
        <v>3044</v>
      </c>
      <c r="K1584" t="str" cm="1">
        <f t="array" ref="K1584">IF(ISERROR(SEARCH("QTY:", G1584)), IF(ISERROR(SEARCH("TOTAL ", G1584)), Raw [1]Data!N1584, TRIM(MID(G1584, SEARCH("TOTAL ", G1584)+6, SEARCH(" ", G1584&amp;" ", SEARCH("TOTAL ", G1584)+6) - SEARCH("TOTAL ", G1584) - 6))), TRIM(MID(G1584, SEARCH("QTY:", G1584)+4, SEARCH(" ", G1584, SEARCH("QTY:", G1584)+4) - SEARCH("QTY:", G1584) - 4)))</f>
        <v>324</v>
      </c>
      <c r="M1584" t="str">
        <f t="shared" si="219"/>
        <v>324</v>
      </c>
      <c r="N1584">
        <f t="shared" si="220"/>
        <v>0</v>
      </c>
      <c r="O1584" t="e" cm="1">
        <f t="array" ref="O1584">IF(ISERROR(SEARCH("USD ", G1584)), Raw [1]Data!S1584, TRIM(MID(G1584, SEARCH("USD ", G1584)+4, SEARCH(" ", G1584&amp;" ", SEARCH("USD ", G1584)+4) - SEARCH("USD ", G1584) - 4)))</f>
        <v>#NAME?</v>
      </c>
      <c r="P1584" t="e">
        <f t="shared" si="221"/>
        <v>#NAME?</v>
      </c>
      <c r="Q1584" t="e" cm="1">
        <f t="array" ref="Q1584">Raw [1]Data!P1584</f>
        <v>#NAME?</v>
      </c>
      <c r="R1584" t="e" cm="1">
        <f t="array" ref="R1584">Raw [1]Data!Q1584</f>
        <v>#NAME?</v>
      </c>
      <c r="S1584" t="e" cm="1">
        <f t="array" ref="S1584">Raw [1]Data!T1584</f>
        <v>#NAME?</v>
      </c>
      <c r="T1584" t="e">
        <f t="shared" si="222"/>
        <v>#NAME?</v>
      </c>
      <c r="U1584" t="e">
        <f t="shared" si="223"/>
        <v>#NAME?</v>
      </c>
      <c r="V1584" t="str">
        <f t="shared" si="224"/>
        <v>Other</v>
      </c>
    </row>
    <row r="1585" spans="1:22">
      <c r="A1585" s="5" t="s">
        <v>12</v>
      </c>
      <c r="B1585" s="2" t="s">
        <v>2105</v>
      </c>
      <c r="C1585">
        <f t="shared" si="216"/>
        <v>2019</v>
      </c>
      <c r="D1585" s="2" t="s">
        <v>14</v>
      </c>
      <c r="E1585" s="3" t="s">
        <v>15</v>
      </c>
      <c r="F1585" t="str">
        <f t="shared" si="217"/>
        <v>73</v>
      </c>
      <c r="G1585" s="2" t="s">
        <v>2106</v>
      </c>
      <c r="H1585" t="str">
        <f t="shared" si="218"/>
        <v xml:space="preserve">03-027I </v>
      </c>
      <c r="I1585" t="str" cm="1">
        <f t="array" ref="I1585">IFERROR(INDEX(_xlfn.TEXTSPLIT(E1585," "),1), "")</f>
        <v>73239990</v>
      </c>
      <c r="J1585" t="s">
        <v>3045</v>
      </c>
      <c r="K1585" t="e" cm="1">
        <f t="array" ref="K1585">IF(ISERROR(SEARCH("QTY:", G1585)), IF(ISERROR(SEARCH("TOTAL ", G1585)), Raw [1]Data!N1585, TRIM(MID(G1585, SEARCH("TOTAL ", G1585)+6, SEARCH(" ", G1585&amp;" ", SEARCH("TOTAL ", G1585)+6) - SEARCH("TOTAL ", G1585) - 6))), TRIM(MID(G1585, SEARCH("QTY:", G1585)+4, SEARCH(" ", G1585, SEARCH("QTY:", G1585)+4) - SEARCH("QTY:", G1585) - 4)))</f>
        <v>#NAME?</v>
      </c>
      <c r="M1585" t="e">
        <f t="shared" si="219"/>
        <v>#NAME?</v>
      </c>
      <c r="N1585">
        <f t="shared" si="220"/>
        <v>0</v>
      </c>
      <c r="O1585" t="e" cm="1">
        <f t="array" ref="O1585">IF(ISERROR(SEARCH("USD ", G1585)), Raw [1]Data!S1585, TRIM(MID(G1585, SEARCH("USD ", G1585)+4, SEARCH(" ", G1585&amp;" ", SEARCH("USD ", G1585)+4) - SEARCH("USD ", G1585) - 4)))</f>
        <v>#NAME?</v>
      </c>
      <c r="P1585" t="e">
        <f t="shared" si="221"/>
        <v>#NAME?</v>
      </c>
      <c r="Q1585" t="e" cm="1">
        <f t="array" ref="Q1585">Raw [1]Data!P1585</f>
        <v>#NAME?</v>
      </c>
      <c r="R1585" t="e" cm="1">
        <f t="array" ref="R1585">Raw [1]Data!Q1585</f>
        <v>#NAME?</v>
      </c>
      <c r="S1585" t="e" cm="1">
        <f t="array" ref="S1585">Raw [1]Data!T1585</f>
        <v>#NAME?</v>
      </c>
      <c r="T1585" t="e">
        <f t="shared" si="222"/>
        <v>#NAME?</v>
      </c>
      <c r="U1585" t="e">
        <f t="shared" si="223"/>
        <v>#NAME?</v>
      </c>
      <c r="V1585" t="str">
        <f t="shared" si="224"/>
        <v>Other</v>
      </c>
    </row>
    <row r="1586" spans="1:22">
      <c r="A1586" s="5" t="s">
        <v>12</v>
      </c>
      <c r="B1586" s="2" t="s">
        <v>2107</v>
      </c>
      <c r="C1586">
        <f t="shared" si="216"/>
        <v>2019</v>
      </c>
      <c r="D1586" s="2" t="s">
        <v>14</v>
      </c>
      <c r="E1586" s="3" t="s">
        <v>15</v>
      </c>
      <c r="F1586" t="str">
        <f t="shared" si="217"/>
        <v>73</v>
      </c>
      <c r="G1586" s="2" t="s">
        <v>2108</v>
      </c>
      <c r="H1586" t="str">
        <f t="shared" si="218"/>
        <v xml:space="preserve">STAINLESS </v>
      </c>
      <c r="I1586" t="str" cm="1">
        <f t="array" ref="I1586">IFERROR(INDEX(_xlfn.TEXTSPLIT(E1586," "),1), "")</f>
        <v>73239990</v>
      </c>
      <c r="J1586" t="s">
        <v>2900</v>
      </c>
      <c r="K1586" t="e" cm="1">
        <f t="array" ref="K1586">IF(ISERROR(SEARCH("QTY:", G1586)), IF(ISERROR(SEARCH("TOTAL ", G1586)), Raw [1]Data!N1586, TRIM(MID(G1586, SEARCH("TOTAL ", G1586)+6, SEARCH(" ", G1586&amp;" ", SEARCH("TOTAL ", G1586)+6) - SEARCH("TOTAL ", G1586) - 6))), TRIM(MID(G1586, SEARCH("QTY:", G1586)+4, SEARCH(" ", G1586, SEARCH("QTY:", G1586)+4) - SEARCH("QTY:", G1586) - 4)))</f>
        <v>#NAME?</v>
      </c>
      <c r="M1586" t="e">
        <f t="shared" si="219"/>
        <v>#NAME?</v>
      </c>
      <c r="N1586">
        <f t="shared" si="220"/>
        <v>0</v>
      </c>
      <c r="O1586" t="e" cm="1">
        <f t="array" ref="O1586">IF(ISERROR(SEARCH("USD ", G1586)), Raw [1]Data!S1586, TRIM(MID(G1586, SEARCH("USD ", G1586)+4, SEARCH(" ", G1586&amp;" ", SEARCH("USD ", G1586)+4) - SEARCH("USD ", G1586) - 4)))</f>
        <v>#NAME?</v>
      </c>
      <c r="P1586" t="e">
        <f t="shared" si="221"/>
        <v>#NAME?</v>
      </c>
      <c r="Q1586" t="e" cm="1">
        <f t="array" ref="Q1586">Raw [1]Data!P1586</f>
        <v>#NAME?</v>
      </c>
      <c r="R1586" t="e" cm="1">
        <f t="array" ref="R1586">Raw [1]Data!Q1586</f>
        <v>#NAME?</v>
      </c>
      <c r="S1586" t="e" cm="1">
        <f t="array" ref="S1586">Raw [1]Data!T1586</f>
        <v>#NAME?</v>
      </c>
      <c r="T1586" t="e">
        <f t="shared" si="222"/>
        <v>#NAME?</v>
      </c>
      <c r="U1586" t="e">
        <f t="shared" si="223"/>
        <v>#NAME?</v>
      </c>
      <c r="V1586" t="str">
        <f t="shared" si="224"/>
        <v>Other</v>
      </c>
    </row>
    <row r="1587" spans="1:22">
      <c r="A1587" s="5" t="s">
        <v>12</v>
      </c>
      <c r="B1587" s="2" t="s">
        <v>2109</v>
      </c>
      <c r="C1587">
        <f t="shared" si="216"/>
        <v>2019</v>
      </c>
      <c r="D1587" s="2" t="s">
        <v>14</v>
      </c>
      <c r="E1587" s="3" t="s">
        <v>15</v>
      </c>
      <c r="F1587" t="str">
        <f t="shared" si="217"/>
        <v>73</v>
      </c>
      <c r="G1587" s="2" t="s">
        <v>2110</v>
      </c>
      <c r="H1587" t="str">
        <f t="shared" si="218"/>
        <v xml:space="preserve">RYX-02-021A </v>
      </c>
      <c r="I1587" t="str" cm="1">
        <f t="array" ref="I1587">IFERROR(INDEX(_xlfn.TEXTSPLIT(E1587," "),1), "")</f>
        <v>73239990</v>
      </c>
      <c r="J1587" t="s">
        <v>2835</v>
      </c>
      <c r="K1587" t="e" cm="1">
        <f t="array" ref="K1587">IF(ISERROR(SEARCH("QTY:", G1587)), IF(ISERROR(SEARCH("TOTAL ", G1587)), Raw [1]Data!N1587, TRIM(MID(G1587, SEARCH("TOTAL ", G1587)+6, SEARCH(" ", G1587&amp;" ", SEARCH("TOTAL ", G1587)+6) - SEARCH("TOTAL ", G1587) - 6))), TRIM(MID(G1587, SEARCH("QTY:", G1587)+4, SEARCH(" ", G1587, SEARCH("QTY:", G1587)+4) - SEARCH("QTY:", G1587) - 4)))</f>
        <v>#NAME?</v>
      </c>
      <c r="M1587" t="e">
        <f t="shared" si="219"/>
        <v>#NAME?</v>
      </c>
      <c r="N1587">
        <f t="shared" si="220"/>
        <v>0</v>
      </c>
      <c r="O1587" t="e" cm="1">
        <f t="array" ref="O1587">IF(ISERROR(SEARCH("USD ", G1587)), Raw [1]Data!S1587, TRIM(MID(G1587, SEARCH("USD ", G1587)+4, SEARCH(" ", G1587&amp;" ", SEARCH("USD ", G1587)+4) - SEARCH("USD ", G1587) - 4)))</f>
        <v>#NAME?</v>
      </c>
      <c r="P1587" t="e">
        <f t="shared" si="221"/>
        <v>#NAME?</v>
      </c>
      <c r="Q1587" t="e" cm="1">
        <f t="array" ref="Q1587">Raw [1]Data!P1587</f>
        <v>#NAME?</v>
      </c>
      <c r="R1587" t="e" cm="1">
        <f t="array" ref="R1587">Raw [1]Data!Q1587</f>
        <v>#NAME?</v>
      </c>
      <c r="S1587" t="e" cm="1">
        <f t="array" ref="S1587">Raw [1]Data!T1587</f>
        <v>#NAME?</v>
      </c>
      <c r="T1587" t="e">
        <f t="shared" si="222"/>
        <v>#NAME?</v>
      </c>
      <c r="U1587" t="e">
        <f t="shared" si="223"/>
        <v>#NAME?</v>
      </c>
      <c r="V1587" t="str">
        <f t="shared" si="224"/>
        <v>Other</v>
      </c>
    </row>
    <row r="1588" spans="1:22">
      <c r="A1588" s="5" t="s">
        <v>12</v>
      </c>
      <c r="B1588" s="2" t="s">
        <v>2109</v>
      </c>
      <c r="C1588">
        <f t="shared" si="216"/>
        <v>2019</v>
      </c>
      <c r="D1588" s="2" t="s">
        <v>14</v>
      </c>
      <c r="E1588" s="3" t="s">
        <v>15</v>
      </c>
      <c r="F1588" t="str">
        <f t="shared" si="217"/>
        <v>73</v>
      </c>
      <c r="G1588" s="2" t="s">
        <v>2102</v>
      </c>
      <c r="H1588" t="str">
        <f t="shared" si="218"/>
        <v xml:space="preserve">RYX-02-020 </v>
      </c>
      <c r="I1588" t="str" cm="1">
        <f t="array" ref="I1588">IFERROR(INDEX(_xlfn.TEXTSPLIT(E1588," "),1), "")</f>
        <v>73239990</v>
      </c>
      <c r="J1588" t="s">
        <v>2835</v>
      </c>
      <c r="K1588" t="e" cm="1">
        <f t="array" ref="K1588">IF(ISERROR(SEARCH("QTY:", G1588)), IF(ISERROR(SEARCH("TOTAL ", G1588)), Raw [1]Data!N1588, TRIM(MID(G1588, SEARCH("TOTAL ", G1588)+6, SEARCH(" ", G1588&amp;" ", SEARCH("TOTAL ", G1588)+6) - SEARCH("TOTAL ", G1588) - 6))), TRIM(MID(G1588, SEARCH("QTY:", G1588)+4, SEARCH(" ", G1588, SEARCH("QTY:", G1588)+4) - SEARCH("QTY:", G1588) - 4)))</f>
        <v>#NAME?</v>
      </c>
      <c r="M1588" t="e">
        <f t="shared" si="219"/>
        <v>#NAME?</v>
      </c>
      <c r="N1588">
        <f t="shared" si="220"/>
        <v>0</v>
      </c>
      <c r="O1588" t="e" cm="1">
        <f t="array" ref="O1588">IF(ISERROR(SEARCH("USD ", G1588)), Raw [1]Data!S1588, TRIM(MID(G1588, SEARCH("USD ", G1588)+4, SEARCH(" ", G1588&amp;" ", SEARCH("USD ", G1588)+4) - SEARCH("USD ", G1588) - 4)))</f>
        <v>#NAME?</v>
      </c>
      <c r="P1588" t="e">
        <f t="shared" si="221"/>
        <v>#NAME?</v>
      </c>
      <c r="Q1588" t="e" cm="1">
        <f t="array" ref="Q1588">Raw [1]Data!P1588</f>
        <v>#NAME?</v>
      </c>
      <c r="R1588" t="e" cm="1">
        <f t="array" ref="R1588">Raw [1]Data!Q1588</f>
        <v>#NAME?</v>
      </c>
      <c r="S1588" t="e" cm="1">
        <f t="array" ref="S1588">Raw [1]Data!T1588</f>
        <v>#NAME?</v>
      </c>
      <c r="T1588" t="e">
        <f t="shared" si="222"/>
        <v>#NAME?</v>
      </c>
      <c r="U1588" t="e">
        <f t="shared" si="223"/>
        <v>#NAME?</v>
      </c>
      <c r="V1588" t="str">
        <f t="shared" si="224"/>
        <v>Other</v>
      </c>
    </row>
    <row r="1589" spans="1:22">
      <c r="A1589" s="5" t="s">
        <v>12</v>
      </c>
      <c r="B1589" s="2" t="s">
        <v>2109</v>
      </c>
      <c r="C1589">
        <f t="shared" si="216"/>
        <v>2019</v>
      </c>
      <c r="D1589" s="2" t="s">
        <v>14</v>
      </c>
      <c r="E1589" s="3" t="s">
        <v>15</v>
      </c>
      <c r="F1589" t="str">
        <f t="shared" si="217"/>
        <v>73</v>
      </c>
      <c r="G1589" s="2" t="s">
        <v>2111</v>
      </c>
      <c r="H1589" t="str">
        <f t="shared" si="218"/>
        <v xml:space="preserve">03-027I </v>
      </c>
      <c r="I1589" t="str" cm="1">
        <f t="array" ref="I1589">IFERROR(INDEX(_xlfn.TEXTSPLIT(E1589," "),1), "")</f>
        <v>73239990</v>
      </c>
      <c r="J1589" t="s">
        <v>3045</v>
      </c>
      <c r="K1589" t="e" cm="1">
        <f t="array" ref="K1589">IF(ISERROR(SEARCH("QTY:", G1589)), IF(ISERROR(SEARCH("TOTAL ", G1589)), Raw [1]Data!N1589, TRIM(MID(G1589, SEARCH("TOTAL ", G1589)+6, SEARCH(" ", G1589&amp;" ", SEARCH("TOTAL ", G1589)+6) - SEARCH("TOTAL ", G1589) - 6))), TRIM(MID(G1589, SEARCH("QTY:", G1589)+4, SEARCH(" ", G1589, SEARCH("QTY:", G1589)+4) - SEARCH("QTY:", G1589) - 4)))</f>
        <v>#NAME?</v>
      </c>
      <c r="M1589" t="e">
        <f t="shared" si="219"/>
        <v>#NAME?</v>
      </c>
      <c r="N1589">
        <f t="shared" si="220"/>
        <v>0</v>
      </c>
      <c r="O1589" t="e" cm="1">
        <f t="array" ref="O1589">IF(ISERROR(SEARCH("USD ", G1589)), Raw [1]Data!S1589, TRIM(MID(G1589, SEARCH("USD ", G1589)+4, SEARCH(" ", G1589&amp;" ", SEARCH("USD ", G1589)+4) - SEARCH("USD ", G1589) - 4)))</f>
        <v>#NAME?</v>
      </c>
      <c r="P1589" t="e">
        <f t="shared" si="221"/>
        <v>#NAME?</v>
      </c>
      <c r="Q1589" t="e" cm="1">
        <f t="array" ref="Q1589">Raw [1]Data!P1589</f>
        <v>#NAME?</v>
      </c>
      <c r="R1589" t="e" cm="1">
        <f t="array" ref="R1589">Raw [1]Data!Q1589</f>
        <v>#NAME?</v>
      </c>
      <c r="S1589" t="e" cm="1">
        <f t="array" ref="S1589">Raw [1]Data!T1589</f>
        <v>#NAME?</v>
      </c>
      <c r="T1589" t="e">
        <f t="shared" si="222"/>
        <v>#NAME?</v>
      </c>
      <c r="U1589" t="e">
        <f t="shared" si="223"/>
        <v>#NAME?</v>
      </c>
      <c r="V1589" t="str">
        <f t="shared" si="224"/>
        <v>Other</v>
      </c>
    </row>
    <row r="1590" spans="1:22">
      <c r="A1590" s="5" t="s">
        <v>12</v>
      </c>
      <c r="B1590" s="2" t="s">
        <v>2112</v>
      </c>
      <c r="C1590">
        <f t="shared" si="216"/>
        <v>2019</v>
      </c>
      <c r="D1590" s="2" t="s">
        <v>14</v>
      </c>
      <c r="E1590" s="3" t="s">
        <v>15</v>
      </c>
      <c r="F1590" t="str">
        <f t="shared" si="217"/>
        <v>73</v>
      </c>
      <c r="G1590" s="2" t="s">
        <v>2113</v>
      </c>
      <c r="H1590" t="str">
        <f t="shared" si="218"/>
        <v xml:space="preserve">STEEL </v>
      </c>
      <c r="I1590" t="str" cm="1">
        <f t="array" ref="I1590">IFERROR(INDEX(_xlfn.TEXTSPLIT(E1590," "),1), "")</f>
        <v>73239990</v>
      </c>
      <c r="J1590" t="s">
        <v>3044</v>
      </c>
      <c r="K1590" t="str" cm="1">
        <f t="array" ref="K1590">IF(ISERROR(SEARCH("QTY:", G1590)), IF(ISERROR(SEARCH("TOTAL ", G1590)), Raw [1]Data!N1590, TRIM(MID(G1590, SEARCH("TOTAL ", G1590)+6, SEARCH(" ", G1590&amp;" ", SEARCH("TOTAL ", G1590)+6) - SEARCH("TOTAL ", G1590) - 6))), TRIM(MID(G1590, SEARCH("QTY:", G1590)+4, SEARCH(" ", G1590, SEARCH("QTY:", G1590)+4) - SEARCH("QTY:", G1590) - 4)))</f>
        <v>7992</v>
      </c>
      <c r="M1590" t="str">
        <f t="shared" si="219"/>
        <v>7992</v>
      </c>
      <c r="N1590">
        <f t="shared" si="220"/>
        <v>0</v>
      </c>
      <c r="O1590" t="e" cm="1">
        <f t="array" ref="O1590">IF(ISERROR(SEARCH("USD ", G1590)), Raw [1]Data!S1590, TRIM(MID(G1590, SEARCH("USD ", G1590)+4, SEARCH(" ", G1590&amp;" ", SEARCH("USD ", G1590)+4) - SEARCH("USD ", G1590) - 4)))</f>
        <v>#NAME?</v>
      </c>
      <c r="P1590" t="e">
        <f t="shared" si="221"/>
        <v>#NAME?</v>
      </c>
      <c r="Q1590" t="e" cm="1">
        <f t="array" ref="Q1590">Raw [1]Data!P1590</f>
        <v>#NAME?</v>
      </c>
      <c r="R1590" t="e" cm="1">
        <f t="array" ref="R1590">Raw [1]Data!Q1590</f>
        <v>#NAME?</v>
      </c>
      <c r="S1590" t="e" cm="1">
        <f t="array" ref="S1590">Raw [1]Data!T1590</f>
        <v>#NAME?</v>
      </c>
      <c r="T1590" t="e">
        <f t="shared" si="222"/>
        <v>#NAME?</v>
      </c>
      <c r="U1590" t="e">
        <f t="shared" si="223"/>
        <v>#NAME?</v>
      </c>
      <c r="V1590" t="str">
        <f t="shared" si="224"/>
        <v>Other</v>
      </c>
    </row>
    <row r="1591" spans="1:22">
      <c r="A1591" s="5" t="s">
        <v>12</v>
      </c>
      <c r="B1591" s="2" t="s">
        <v>2112</v>
      </c>
      <c r="C1591">
        <f t="shared" si="216"/>
        <v>2019</v>
      </c>
      <c r="D1591" s="2" t="s">
        <v>14</v>
      </c>
      <c r="E1591" s="3" t="s">
        <v>15</v>
      </c>
      <c r="F1591" t="str">
        <f t="shared" si="217"/>
        <v>73</v>
      </c>
      <c r="G1591" s="2" t="s">
        <v>2114</v>
      </c>
      <c r="H1591" t="str">
        <f t="shared" si="218"/>
        <v xml:space="preserve">STEEL </v>
      </c>
      <c r="I1591" t="str" cm="1">
        <f t="array" ref="I1591">IFERROR(INDEX(_xlfn.TEXTSPLIT(E1591," "),1), "")</f>
        <v>73239990</v>
      </c>
      <c r="J1591" t="s">
        <v>3044</v>
      </c>
      <c r="K1591" t="str" cm="1">
        <f t="array" ref="K1591">IF(ISERROR(SEARCH("QTY:", G1591)), IF(ISERROR(SEARCH("TOTAL ", G1591)), Raw [1]Data!N1591, TRIM(MID(G1591, SEARCH("TOTAL ", G1591)+6, SEARCH(" ", G1591&amp;" ", SEARCH("TOTAL ", G1591)+6) - SEARCH("TOTAL ", G1591) - 6))), TRIM(MID(G1591, SEARCH("QTY:", G1591)+4, SEARCH(" ", G1591, SEARCH("QTY:", G1591)+4) - SEARCH("QTY:", G1591) - 4)))</f>
        <v>47760</v>
      </c>
      <c r="M1591" t="str">
        <f t="shared" si="219"/>
        <v>47760</v>
      </c>
      <c r="N1591">
        <f t="shared" si="220"/>
        <v>0</v>
      </c>
      <c r="O1591" t="e" cm="1">
        <f t="array" ref="O1591">IF(ISERROR(SEARCH("USD ", G1591)), Raw [1]Data!S1591, TRIM(MID(G1591, SEARCH("USD ", G1591)+4, SEARCH(" ", G1591&amp;" ", SEARCH("USD ", G1591)+4) - SEARCH("USD ", G1591) - 4)))</f>
        <v>#NAME?</v>
      </c>
      <c r="P1591" t="e">
        <f t="shared" si="221"/>
        <v>#NAME?</v>
      </c>
      <c r="Q1591" t="e" cm="1">
        <f t="array" ref="Q1591">Raw [1]Data!P1591</f>
        <v>#NAME?</v>
      </c>
      <c r="R1591" t="e" cm="1">
        <f t="array" ref="R1591">Raw [1]Data!Q1591</f>
        <v>#NAME?</v>
      </c>
      <c r="S1591" t="e" cm="1">
        <f t="array" ref="S1591">Raw [1]Data!T1591</f>
        <v>#NAME?</v>
      </c>
      <c r="T1591" t="e">
        <f t="shared" si="222"/>
        <v>#NAME?</v>
      </c>
      <c r="U1591" t="e">
        <f t="shared" si="223"/>
        <v>#NAME?</v>
      </c>
      <c r="V1591" t="str">
        <f t="shared" si="224"/>
        <v>Other</v>
      </c>
    </row>
    <row r="1592" spans="1:22">
      <c r="A1592" s="5" t="s">
        <v>12</v>
      </c>
      <c r="B1592" s="2" t="s">
        <v>2115</v>
      </c>
      <c r="C1592">
        <f t="shared" si="216"/>
        <v>2019</v>
      </c>
      <c r="D1592" s="2" t="s">
        <v>14</v>
      </c>
      <c r="E1592" s="3" t="s">
        <v>15</v>
      </c>
      <c r="F1592" t="str">
        <f t="shared" si="217"/>
        <v>73</v>
      </c>
      <c r="G1592" s="2" t="s">
        <v>2116</v>
      </c>
      <c r="H1592" t="str">
        <f t="shared" si="218"/>
        <v xml:space="preserve">STAINLESS </v>
      </c>
      <c r="I1592" t="str" cm="1">
        <f t="array" ref="I1592">IFERROR(INDEX(_xlfn.TEXTSPLIT(E1592," "),1), "")</f>
        <v>73239990</v>
      </c>
      <c r="J1592" t="s">
        <v>3042</v>
      </c>
      <c r="K1592" t="str" cm="1">
        <f t="array" ref="K1592">IF(ISERROR(SEARCH("QTY:", G1592)), IF(ISERROR(SEARCH("TOTAL ", G1592)), Raw [1]Data!N1592, TRIM(MID(G1592, SEARCH("TOTAL ", G1592)+6, SEARCH(" ", G1592&amp;" ", SEARCH("TOTAL ", G1592)+6) - SEARCH("TOTAL ", G1592) - 6))), TRIM(MID(G1592, SEARCH("QTY:", G1592)+4, SEARCH(" ", G1592, SEARCH("QTY:", G1592)+4) - SEARCH("QTY:", G1592) - 4)))</f>
        <v>20304</v>
      </c>
      <c r="M1592" t="str">
        <f t="shared" si="219"/>
        <v>20304</v>
      </c>
      <c r="N1592">
        <f t="shared" si="220"/>
        <v>0</v>
      </c>
      <c r="O1592" t="e" cm="1">
        <f t="array" ref="O1592">IF(ISERROR(SEARCH("USD ", G1592)), Raw [1]Data!S1592, TRIM(MID(G1592, SEARCH("USD ", G1592)+4, SEARCH(" ", G1592&amp;" ", SEARCH("USD ", G1592)+4) - SEARCH("USD ", G1592) - 4)))</f>
        <v>#NAME?</v>
      </c>
      <c r="P1592" t="e">
        <f t="shared" si="221"/>
        <v>#NAME?</v>
      </c>
      <c r="Q1592" t="e" cm="1">
        <f t="array" ref="Q1592">Raw [1]Data!P1592</f>
        <v>#NAME?</v>
      </c>
      <c r="R1592" t="e" cm="1">
        <f t="array" ref="R1592">Raw [1]Data!Q1592</f>
        <v>#NAME?</v>
      </c>
      <c r="S1592" t="e" cm="1">
        <f t="array" ref="S1592">Raw [1]Data!T1592</f>
        <v>#NAME?</v>
      </c>
      <c r="T1592" t="e">
        <f t="shared" si="222"/>
        <v>#NAME?</v>
      </c>
      <c r="U1592" t="e">
        <f t="shared" si="223"/>
        <v>#NAME?</v>
      </c>
      <c r="V1592" t="str">
        <f t="shared" si="224"/>
        <v>Other</v>
      </c>
    </row>
    <row r="1593" spans="1:22">
      <c r="A1593" s="5" t="s">
        <v>12</v>
      </c>
      <c r="B1593" s="2" t="s">
        <v>2115</v>
      </c>
      <c r="C1593">
        <f t="shared" si="216"/>
        <v>2019</v>
      </c>
      <c r="D1593" s="2" t="s">
        <v>14</v>
      </c>
      <c r="E1593" s="3" t="s">
        <v>18</v>
      </c>
      <c r="F1593" t="str">
        <f t="shared" si="217"/>
        <v>73</v>
      </c>
      <c r="G1593" s="2" t="s">
        <v>2117</v>
      </c>
      <c r="H1593" t="str">
        <f t="shared" si="218"/>
        <v xml:space="preserve">STEEL </v>
      </c>
      <c r="I1593" t="str" cm="1">
        <f t="array" ref="I1593">IFERROR(INDEX(_xlfn.TEXTSPLIT(E1593," "),1), "")</f>
        <v>73231000</v>
      </c>
      <c r="J1593" t="s">
        <v>3041</v>
      </c>
      <c r="K1593" t="str" cm="1">
        <f t="array" ref="K1593">IF(ISERROR(SEARCH("QTY:", G1593)), IF(ISERROR(SEARCH("TOTAL ", G1593)), Raw [1]Data!N1593, TRIM(MID(G1593, SEARCH("TOTAL ", G1593)+6, SEARCH(" ", G1593&amp;" ", SEARCH("TOTAL ", G1593)+6) - SEARCH("TOTAL ", G1593) - 6))), TRIM(MID(G1593, SEARCH("QTY:", G1593)+4, SEARCH(" ", G1593, SEARCH("QTY:", G1593)+4) - SEARCH("QTY:", G1593) - 4)))</f>
        <v>106320</v>
      </c>
      <c r="M1593" t="str">
        <f t="shared" si="219"/>
        <v>106320</v>
      </c>
      <c r="N1593">
        <f t="shared" si="220"/>
        <v>0</v>
      </c>
      <c r="O1593" t="e" cm="1">
        <f t="array" ref="O1593">IF(ISERROR(SEARCH("USD ", G1593)), Raw [1]Data!S1593, TRIM(MID(G1593, SEARCH("USD ", G1593)+4, SEARCH(" ", G1593&amp;" ", SEARCH("USD ", G1593)+4) - SEARCH("USD ", G1593) - 4)))</f>
        <v>#NAME?</v>
      </c>
      <c r="P1593" t="e">
        <f t="shared" si="221"/>
        <v>#NAME?</v>
      </c>
      <c r="Q1593" t="e" cm="1">
        <f t="array" ref="Q1593">Raw [1]Data!P1593</f>
        <v>#NAME?</v>
      </c>
      <c r="R1593" t="e" cm="1">
        <f t="array" ref="R1593">Raw [1]Data!Q1593</f>
        <v>#NAME?</v>
      </c>
      <c r="S1593" t="e" cm="1">
        <f t="array" ref="S1593">Raw [1]Data!T1593</f>
        <v>#NAME?</v>
      </c>
      <c r="T1593" t="e">
        <f t="shared" si="222"/>
        <v>#NAME?</v>
      </c>
      <c r="U1593" t="e">
        <f t="shared" si="223"/>
        <v>#NAME?</v>
      </c>
      <c r="V1593" t="str">
        <f t="shared" si="224"/>
        <v>Other</v>
      </c>
    </row>
    <row r="1594" spans="1:22">
      <c r="A1594" s="5" t="s">
        <v>12</v>
      </c>
      <c r="B1594" s="2" t="s">
        <v>2115</v>
      </c>
      <c r="C1594">
        <f t="shared" si="216"/>
        <v>2019</v>
      </c>
      <c r="D1594" s="2" t="s">
        <v>14</v>
      </c>
      <c r="E1594" s="3" t="s">
        <v>15</v>
      </c>
      <c r="F1594" t="str">
        <f t="shared" si="217"/>
        <v>73</v>
      </c>
      <c r="G1594" s="2" t="s">
        <v>2118</v>
      </c>
      <c r="H1594" t="str">
        <f t="shared" si="218"/>
        <v xml:space="preserve">STEEL </v>
      </c>
      <c r="I1594" t="str" cm="1">
        <f t="array" ref="I1594">IFERROR(INDEX(_xlfn.TEXTSPLIT(E1594," "),1), "")</f>
        <v>73239990</v>
      </c>
      <c r="J1594" t="s">
        <v>3048</v>
      </c>
      <c r="K1594" t="str" cm="1">
        <f t="array" ref="K1594">IF(ISERROR(SEARCH("QTY:", G1594)), IF(ISERROR(SEARCH("TOTAL ", G1594)), Raw [1]Data!N1594, TRIM(MID(G1594, SEARCH("TOTAL ", G1594)+6, SEARCH(" ", G1594&amp;" ", SEARCH("TOTAL ", G1594)+6) - SEARCH("TOTAL ", G1594) - 6))), TRIM(MID(G1594, SEARCH("QTY:", G1594)+4, SEARCH(" ", G1594, SEARCH("QTY:", G1594)+4) - SEARCH("QTY:", G1594) - 4)))</f>
        <v>21840</v>
      </c>
      <c r="M1594" t="str">
        <f t="shared" si="219"/>
        <v>21840</v>
      </c>
      <c r="N1594">
        <f t="shared" si="220"/>
        <v>0</v>
      </c>
      <c r="O1594" t="e" cm="1">
        <f t="array" ref="O1594">IF(ISERROR(SEARCH("USD ", G1594)), Raw [1]Data!S1594, TRIM(MID(G1594, SEARCH("USD ", G1594)+4, SEARCH(" ", G1594&amp;" ", SEARCH("USD ", G1594)+4) - SEARCH("USD ", G1594) - 4)))</f>
        <v>#NAME?</v>
      </c>
      <c r="P1594" t="e">
        <f t="shared" si="221"/>
        <v>#NAME?</v>
      </c>
      <c r="Q1594" t="e" cm="1">
        <f t="array" ref="Q1594">Raw [1]Data!P1594</f>
        <v>#NAME?</v>
      </c>
      <c r="R1594" t="e" cm="1">
        <f t="array" ref="R1594">Raw [1]Data!Q1594</f>
        <v>#NAME?</v>
      </c>
      <c r="S1594" t="e" cm="1">
        <f t="array" ref="S1594">Raw [1]Data!T1594</f>
        <v>#NAME?</v>
      </c>
      <c r="T1594" t="e">
        <f t="shared" si="222"/>
        <v>#NAME?</v>
      </c>
      <c r="U1594" t="e">
        <f t="shared" si="223"/>
        <v>#NAME?</v>
      </c>
      <c r="V1594" t="str">
        <f t="shared" si="224"/>
        <v>Other</v>
      </c>
    </row>
    <row r="1595" spans="1:22">
      <c r="A1595" s="5" t="s">
        <v>12</v>
      </c>
      <c r="B1595" s="2" t="s">
        <v>2115</v>
      </c>
      <c r="C1595">
        <f t="shared" si="216"/>
        <v>2019</v>
      </c>
      <c r="D1595" s="2" t="s">
        <v>14</v>
      </c>
      <c r="E1595" s="3" t="s">
        <v>15</v>
      </c>
      <c r="F1595" t="str">
        <f t="shared" si="217"/>
        <v>73</v>
      </c>
      <c r="G1595" s="2" t="s">
        <v>2119</v>
      </c>
      <c r="H1595" t="str">
        <f t="shared" si="218"/>
        <v xml:space="preserve">STEEL </v>
      </c>
      <c r="I1595" t="str" cm="1">
        <f t="array" ref="I1595">IFERROR(INDEX(_xlfn.TEXTSPLIT(E1595," "),1), "")</f>
        <v>73239990</v>
      </c>
      <c r="J1595" t="s">
        <v>3048</v>
      </c>
      <c r="K1595" t="str" cm="1">
        <f t="array" ref="K1595">IF(ISERROR(SEARCH("QTY:", G1595)), IF(ISERROR(SEARCH("TOTAL ", G1595)), Raw [1]Data!N1595, TRIM(MID(G1595, SEARCH("TOTAL ", G1595)+6, SEARCH(" ", G1595&amp;" ", SEARCH("TOTAL ", G1595)+6) - SEARCH("TOTAL ", G1595) - 6))), TRIM(MID(G1595, SEARCH("QTY:", G1595)+4, SEARCH(" ", G1595, SEARCH("QTY:", G1595)+4) - SEARCH("QTY:", G1595) - 4)))</f>
        <v>16800</v>
      </c>
      <c r="M1595" t="str">
        <f t="shared" si="219"/>
        <v>16800</v>
      </c>
      <c r="N1595">
        <f t="shared" si="220"/>
        <v>0</v>
      </c>
      <c r="O1595" t="e" cm="1">
        <f t="array" ref="O1595">IF(ISERROR(SEARCH("USD ", G1595)), Raw [1]Data!S1595, TRIM(MID(G1595, SEARCH("USD ", G1595)+4, SEARCH(" ", G1595&amp;" ", SEARCH("USD ", G1595)+4) - SEARCH("USD ", G1595) - 4)))</f>
        <v>#NAME?</v>
      </c>
      <c r="P1595" t="e">
        <f t="shared" si="221"/>
        <v>#NAME?</v>
      </c>
      <c r="Q1595" t="e" cm="1">
        <f t="array" ref="Q1595">Raw [1]Data!P1595</f>
        <v>#NAME?</v>
      </c>
      <c r="R1595" t="e" cm="1">
        <f t="array" ref="R1595">Raw [1]Data!Q1595</f>
        <v>#NAME?</v>
      </c>
      <c r="S1595" t="e" cm="1">
        <f t="array" ref="S1595">Raw [1]Data!T1595</f>
        <v>#NAME?</v>
      </c>
      <c r="T1595" t="e">
        <f t="shared" si="222"/>
        <v>#NAME?</v>
      </c>
      <c r="U1595" t="e">
        <f t="shared" si="223"/>
        <v>#NAME?</v>
      </c>
      <c r="V1595" t="str">
        <f t="shared" si="224"/>
        <v>Other</v>
      </c>
    </row>
    <row r="1596" spans="1:22">
      <c r="A1596" s="5" t="s">
        <v>12</v>
      </c>
      <c r="B1596" s="2" t="s">
        <v>2115</v>
      </c>
      <c r="C1596">
        <f t="shared" si="216"/>
        <v>2019</v>
      </c>
      <c r="D1596" s="2" t="s">
        <v>14</v>
      </c>
      <c r="E1596" s="3" t="s">
        <v>15</v>
      </c>
      <c r="F1596" t="str">
        <f t="shared" si="217"/>
        <v>73</v>
      </c>
      <c r="G1596" s="2" t="s">
        <v>2120</v>
      </c>
      <c r="H1596" t="str">
        <f t="shared" si="218"/>
        <v xml:space="preserve">STEEL </v>
      </c>
      <c r="I1596" t="str" cm="1">
        <f t="array" ref="I1596">IFERROR(INDEX(_xlfn.TEXTSPLIT(E1596," "),1), "")</f>
        <v>73239990</v>
      </c>
      <c r="J1596" t="s">
        <v>3048</v>
      </c>
      <c r="K1596" t="str" cm="1">
        <f t="array" ref="K1596">IF(ISERROR(SEARCH("QTY:", G1596)), IF(ISERROR(SEARCH("TOTAL ", G1596)), Raw [1]Data!N1596, TRIM(MID(G1596, SEARCH("TOTAL ", G1596)+6, SEARCH(" ", G1596&amp;" ", SEARCH("TOTAL ", G1596)+6) - SEARCH("TOTAL ", G1596) - 6))), TRIM(MID(G1596, SEARCH("QTY:", G1596)+4, SEARCH(" ", G1596, SEARCH("QTY:", G1596)+4) - SEARCH("QTY:", G1596) - 4)))</f>
        <v>18108</v>
      </c>
      <c r="M1596" t="str">
        <f t="shared" si="219"/>
        <v>18108</v>
      </c>
      <c r="N1596">
        <f t="shared" si="220"/>
        <v>0</v>
      </c>
      <c r="O1596" t="e" cm="1">
        <f t="array" ref="O1596">IF(ISERROR(SEARCH("USD ", G1596)), Raw [1]Data!S1596, TRIM(MID(G1596, SEARCH("USD ", G1596)+4, SEARCH(" ", G1596&amp;" ", SEARCH("USD ", G1596)+4) - SEARCH("USD ", G1596) - 4)))</f>
        <v>#NAME?</v>
      </c>
      <c r="P1596" t="e">
        <f t="shared" si="221"/>
        <v>#NAME?</v>
      </c>
      <c r="Q1596" t="e" cm="1">
        <f t="array" ref="Q1596">Raw [1]Data!P1596</f>
        <v>#NAME?</v>
      </c>
      <c r="R1596" t="e" cm="1">
        <f t="array" ref="R1596">Raw [1]Data!Q1596</f>
        <v>#NAME?</v>
      </c>
      <c r="S1596" t="e" cm="1">
        <f t="array" ref="S1596">Raw [1]Data!T1596</f>
        <v>#NAME?</v>
      </c>
      <c r="T1596" t="e">
        <f t="shared" si="222"/>
        <v>#NAME?</v>
      </c>
      <c r="U1596" t="e">
        <f t="shared" si="223"/>
        <v>#NAME?</v>
      </c>
      <c r="V1596" t="str">
        <f t="shared" si="224"/>
        <v>Other</v>
      </c>
    </row>
    <row r="1597" spans="1:22">
      <c r="A1597" s="5" t="s">
        <v>12</v>
      </c>
      <c r="B1597" s="2" t="s">
        <v>2121</v>
      </c>
      <c r="C1597">
        <f t="shared" si="216"/>
        <v>2019</v>
      </c>
      <c r="D1597" s="2" t="s">
        <v>14</v>
      </c>
      <c r="E1597" s="3" t="s">
        <v>15</v>
      </c>
      <c r="F1597" t="str">
        <f t="shared" si="217"/>
        <v>73</v>
      </c>
      <c r="G1597" s="2" t="s">
        <v>2122</v>
      </c>
      <c r="H1597" t="str">
        <f t="shared" si="218"/>
        <v xml:space="preserve">STAINLESS </v>
      </c>
      <c r="I1597" t="str" cm="1">
        <f t="array" ref="I1597">IFERROR(INDEX(_xlfn.TEXTSPLIT(E1597," "),1), "")</f>
        <v>73239990</v>
      </c>
      <c r="J1597" t="s">
        <v>2900</v>
      </c>
      <c r="K1597" t="e" cm="1">
        <f t="array" ref="K1597">IF(ISERROR(SEARCH("QTY:", G1597)), IF(ISERROR(SEARCH("TOTAL ", G1597)), Raw [1]Data!N1597, TRIM(MID(G1597, SEARCH("TOTAL ", G1597)+6, SEARCH(" ", G1597&amp;" ", SEARCH("TOTAL ", G1597)+6) - SEARCH("TOTAL ", G1597) - 6))), TRIM(MID(G1597, SEARCH("QTY:", G1597)+4, SEARCH(" ", G1597, SEARCH("QTY:", G1597)+4) - SEARCH("QTY:", G1597) - 4)))</f>
        <v>#NAME?</v>
      </c>
      <c r="M1597" t="e">
        <f t="shared" si="219"/>
        <v>#NAME?</v>
      </c>
      <c r="N1597">
        <f t="shared" si="220"/>
        <v>0</v>
      </c>
      <c r="O1597" t="e" cm="1">
        <f t="array" ref="O1597">IF(ISERROR(SEARCH("USD ", G1597)), Raw [1]Data!S1597, TRIM(MID(G1597, SEARCH("USD ", G1597)+4, SEARCH(" ", G1597&amp;" ", SEARCH("USD ", G1597)+4) - SEARCH("USD ", G1597) - 4)))</f>
        <v>#NAME?</v>
      </c>
      <c r="P1597" t="e">
        <f t="shared" si="221"/>
        <v>#NAME?</v>
      </c>
      <c r="Q1597" t="e" cm="1">
        <f t="array" ref="Q1597">Raw [1]Data!P1597</f>
        <v>#NAME?</v>
      </c>
      <c r="R1597" t="e" cm="1">
        <f t="array" ref="R1597">Raw [1]Data!Q1597</f>
        <v>#NAME?</v>
      </c>
      <c r="S1597" t="e" cm="1">
        <f t="array" ref="S1597">Raw [1]Data!T1597</f>
        <v>#NAME?</v>
      </c>
      <c r="T1597" t="e">
        <f t="shared" si="222"/>
        <v>#NAME?</v>
      </c>
      <c r="U1597" t="e">
        <f t="shared" si="223"/>
        <v>#NAME?</v>
      </c>
      <c r="V1597" t="str">
        <f t="shared" si="224"/>
        <v>Other</v>
      </c>
    </row>
    <row r="1598" spans="1:22">
      <c r="A1598" s="5" t="s">
        <v>12</v>
      </c>
      <c r="B1598" s="2" t="s">
        <v>2123</v>
      </c>
      <c r="C1598">
        <f t="shared" si="216"/>
        <v>2019</v>
      </c>
      <c r="D1598" s="2" t="s">
        <v>14</v>
      </c>
      <c r="E1598" s="3" t="s">
        <v>15</v>
      </c>
      <c r="F1598" t="str">
        <f t="shared" si="217"/>
        <v>73</v>
      </c>
      <c r="G1598" s="2" t="s">
        <v>2124</v>
      </c>
      <c r="H1598" t="str">
        <f t="shared" si="218"/>
        <v xml:space="preserve">STEEL </v>
      </c>
      <c r="I1598" t="str" cm="1">
        <f t="array" ref="I1598">IFERROR(INDEX(_xlfn.TEXTSPLIT(E1598," "),1), "")</f>
        <v>73239990</v>
      </c>
      <c r="J1598" t="s">
        <v>3044</v>
      </c>
      <c r="K1598" t="str" cm="1">
        <f t="array" ref="K1598">IF(ISERROR(SEARCH("QTY:", G1598)), IF(ISERROR(SEARCH("TOTAL ", G1598)), Raw [1]Data!N1598, TRIM(MID(G1598, SEARCH("TOTAL ", G1598)+6, SEARCH(" ", G1598&amp;" ", SEARCH("TOTAL ", G1598)+6) - SEARCH("TOTAL ", G1598) - 6))), TRIM(MID(G1598, SEARCH("QTY:", G1598)+4, SEARCH(" ", G1598, SEARCH("QTY:", G1598)+4) - SEARCH("QTY:", G1598) - 4)))</f>
        <v>36720</v>
      </c>
      <c r="M1598" t="str">
        <f t="shared" si="219"/>
        <v>36720</v>
      </c>
      <c r="N1598">
        <f t="shared" si="220"/>
        <v>0</v>
      </c>
      <c r="O1598" t="e" cm="1">
        <f t="array" ref="O1598">IF(ISERROR(SEARCH("USD ", G1598)), Raw [1]Data!S1598, TRIM(MID(G1598, SEARCH("USD ", G1598)+4, SEARCH(" ", G1598&amp;" ", SEARCH("USD ", G1598)+4) - SEARCH("USD ", G1598) - 4)))</f>
        <v>#NAME?</v>
      </c>
      <c r="P1598" t="e">
        <f t="shared" si="221"/>
        <v>#NAME?</v>
      </c>
      <c r="Q1598" t="e" cm="1">
        <f t="array" ref="Q1598">Raw [1]Data!P1598</f>
        <v>#NAME?</v>
      </c>
      <c r="R1598" t="e" cm="1">
        <f t="array" ref="R1598">Raw [1]Data!Q1598</f>
        <v>#NAME?</v>
      </c>
      <c r="S1598" t="e" cm="1">
        <f t="array" ref="S1598">Raw [1]Data!T1598</f>
        <v>#NAME?</v>
      </c>
      <c r="T1598" t="e">
        <f t="shared" si="222"/>
        <v>#NAME?</v>
      </c>
      <c r="U1598" t="e">
        <f t="shared" si="223"/>
        <v>#NAME?</v>
      </c>
      <c r="V1598" t="str">
        <f t="shared" si="224"/>
        <v>Other</v>
      </c>
    </row>
    <row r="1599" spans="1:22">
      <c r="A1599" s="5" t="s">
        <v>12</v>
      </c>
      <c r="B1599" s="2" t="s">
        <v>2125</v>
      </c>
      <c r="C1599">
        <f t="shared" si="216"/>
        <v>2019</v>
      </c>
      <c r="D1599" s="2" t="s">
        <v>14</v>
      </c>
      <c r="E1599" s="3" t="s">
        <v>15</v>
      </c>
      <c r="F1599" t="str">
        <f t="shared" si="217"/>
        <v>73</v>
      </c>
      <c r="G1599" s="2" t="s">
        <v>2065</v>
      </c>
      <c r="H1599" t="str">
        <f t="shared" si="218"/>
        <v xml:space="preserve">RYX-02-020 </v>
      </c>
      <c r="I1599" t="str" cm="1">
        <f t="array" ref="I1599">IFERROR(INDEX(_xlfn.TEXTSPLIT(E1599," "),1), "")</f>
        <v>73239990</v>
      </c>
      <c r="J1599" t="s">
        <v>2835</v>
      </c>
      <c r="K1599" t="e" cm="1">
        <f t="array" ref="K1599">IF(ISERROR(SEARCH("QTY:", G1599)), IF(ISERROR(SEARCH("TOTAL ", G1599)), Raw [1]Data!N1599, TRIM(MID(G1599, SEARCH("TOTAL ", G1599)+6, SEARCH(" ", G1599&amp;" ", SEARCH("TOTAL ", G1599)+6) - SEARCH("TOTAL ", G1599) - 6))), TRIM(MID(G1599, SEARCH("QTY:", G1599)+4, SEARCH(" ", G1599, SEARCH("QTY:", G1599)+4) - SEARCH("QTY:", G1599) - 4)))</f>
        <v>#NAME?</v>
      </c>
      <c r="M1599" t="e">
        <f t="shared" si="219"/>
        <v>#NAME?</v>
      </c>
      <c r="N1599">
        <f t="shared" si="220"/>
        <v>0</v>
      </c>
      <c r="O1599" t="e" cm="1">
        <f t="array" ref="O1599">IF(ISERROR(SEARCH("USD ", G1599)), Raw [1]Data!S1599, TRIM(MID(G1599, SEARCH("USD ", G1599)+4, SEARCH(" ", G1599&amp;" ", SEARCH("USD ", G1599)+4) - SEARCH("USD ", G1599) - 4)))</f>
        <v>#NAME?</v>
      </c>
      <c r="P1599" t="e">
        <f t="shared" si="221"/>
        <v>#NAME?</v>
      </c>
      <c r="Q1599" t="e" cm="1">
        <f t="array" ref="Q1599">Raw [1]Data!P1599</f>
        <v>#NAME?</v>
      </c>
      <c r="R1599" t="e" cm="1">
        <f t="array" ref="R1599">Raw [1]Data!Q1599</f>
        <v>#NAME?</v>
      </c>
      <c r="S1599" t="e" cm="1">
        <f t="array" ref="S1599">Raw [1]Data!T1599</f>
        <v>#NAME?</v>
      </c>
      <c r="T1599" t="e">
        <f t="shared" si="222"/>
        <v>#NAME?</v>
      </c>
      <c r="U1599" t="e">
        <f t="shared" si="223"/>
        <v>#NAME?</v>
      </c>
      <c r="V1599" t="str">
        <f t="shared" si="224"/>
        <v>Other</v>
      </c>
    </row>
    <row r="1600" spans="1:22">
      <c r="A1600" s="5" t="s">
        <v>12</v>
      </c>
      <c r="B1600" s="2" t="s">
        <v>2125</v>
      </c>
      <c r="C1600">
        <f t="shared" si="216"/>
        <v>2019</v>
      </c>
      <c r="D1600" s="2" t="s">
        <v>14</v>
      </c>
      <c r="E1600" s="3" t="s">
        <v>15</v>
      </c>
      <c r="F1600" t="str">
        <f t="shared" si="217"/>
        <v>73</v>
      </c>
      <c r="G1600" s="2" t="s">
        <v>2110</v>
      </c>
      <c r="H1600" t="str">
        <f t="shared" si="218"/>
        <v xml:space="preserve">RYX-02-021A </v>
      </c>
      <c r="I1600" t="str" cm="1">
        <f t="array" ref="I1600">IFERROR(INDEX(_xlfn.TEXTSPLIT(E1600," "),1), "")</f>
        <v>73239990</v>
      </c>
      <c r="J1600" t="s">
        <v>2835</v>
      </c>
      <c r="K1600" t="e" cm="1">
        <f t="array" ref="K1600">IF(ISERROR(SEARCH("QTY:", G1600)), IF(ISERROR(SEARCH("TOTAL ", G1600)), Raw [1]Data!N1600, TRIM(MID(G1600, SEARCH("TOTAL ", G1600)+6, SEARCH(" ", G1600&amp;" ", SEARCH("TOTAL ", G1600)+6) - SEARCH("TOTAL ", G1600) - 6))), TRIM(MID(G1600, SEARCH("QTY:", G1600)+4, SEARCH(" ", G1600, SEARCH("QTY:", G1600)+4) - SEARCH("QTY:", G1600) - 4)))</f>
        <v>#NAME?</v>
      </c>
      <c r="M1600" t="e">
        <f t="shared" si="219"/>
        <v>#NAME?</v>
      </c>
      <c r="N1600">
        <f t="shared" si="220"/>
        <v>0</v>
      </c>
      <c r="O1600" t="e" cm="1">
        <f t="array" ref="O1600">IF(ISERROR(SEARCH("USD ", G1600)), Raw [1]Data!S1600, TRIM(MID(G1600, SEARCH("USD ", G1600)+4, SEARCH(" ", G1600&amp;" ", SEARCH("USD ", G1600)+4) - SEARCH("USD ", G1600) - 4)))</f>
        <v>#NAME?</v>
      </c>
      <c r="P1600" t="e">
        <f t="shared" si="221"/>
        <v>#NAME?</v>
      </c>
      <c r="Q1600" t="e" cm="1">
        <f t="array" ref="Q1600">Raw [1]Data!P1600</f>
        <v>#NAME?</v>
      </c>
      <c r="R1600" t="e" cm="1">
        <f t="array" ref="R1600">Raw [1]Data!Q1600</f>
        <v>#NAME?</v>
      </c>
      <c r="S1600" t="e" cm="1">
        <f t="array" ref="S1600">Raw [1]Data!T1600</f>
        <v>#NAME?</v>
      </c>
      <c r="T1600" t="e">
        <f t="shared" si="222"/>
        <v>#NAME?</v>
      </c>
      <c r="U1600" t="e">
        <f t="shared" si="223"/>
        <v>#NAME?</v>
      </c>
      <c r="V1600" t="str">
        <f t="shared" si="224"/>
        <v>Other</v>
      </c>
    </row>
    <row r="1601" spans="1:22">
      <c r="A1601" s="5" t="s">
        <v>12</v>
      </c>
      <c r="B1601" s="2" t="s">
        <v>2126</v>
      </c>
      <c r="C1601">
        <f t="shared" si="216"/>
        <v>2019</v>
      </c>
      <c r="D1601" s="2" t="s">
        <v>14</v>
      </c>
      <c r="E1601" s="3" t="s">
        <v>15</v>
      </c>
      <c r="F1601" t="str">
        <f t="shared" si="217"/>
        <v>73</v>
      </c>
      <c r="G1601" s="2" t="s">
        <v>2127</v>
      </c>
      <c r="H1601" t="str">
        <f t="shared" si="218"/>
        <v xml:space="preserve">STEEL </v>
      </c>
      <c r="I1601" t="str" cm="1">
        <f t="array" ref="I1601">IFERROR(INDEX(_xlfn.TEXTSPLIT(E1601," "),1), "")</f>
        <v>73239990</v>
      </c>
      <c r="J1601" t="s">
        <v>3048</v>
      </c>
      <c r="K1601" t="str" cm="1">
        <f t="array" ref="K1601">IF(ISERROR(SEARCH("QTY:", G1601)), IF(ISERROR(SEARCH("TOTAL ", G1601)), Raw [1]Data!N1601, TRIM(MID(G1601, SEARCH("TOTAL ", G1601)+6, SEARCH(" ", G1601&amp;" ", SEARCH("TOTAL ", G1601)+6) - SEARCH("TOTAL ", G1601) - 6))), TRIM(MID(G1601, SEARCH("QTY:", G1601)+4, SEARCH(" ", G1601, SEARCH("QTY:", G1601)+4) - SEARCH("QTY:", G1601) - 4)))</f>
        <v>324</v>
      </c>
      <c r="M1601" t="str">
        <f t="shared" si="219"/>
        <v>324</v>
      </c>
      <c r="N1601">
        <f t="shared" si="220"/>
        <v>0</v>
      </c>
      <c r="O1601" t="e" cm="1">
        <f t="array" ref="O1601">IF(ISERROR(SEARCH("USD ", G1601)), Raw [1]Data!S1601, TRIM(MID(G1601, SEARCH("USD ", G1601)+4, SEARCH(" ", G1601&amp;" ", SEARCH("USD ", G1601)+4) - SEARCH("USD ", G1601) - 4)))</f>
        <v>#NAME?</v>
      </c>
      <c r="P1601" t="e">
        <f t="shared" si="221"/>
        <v>#NAME?</v>
      </c>
      <c r="Q1601" t="e" cm="1">
        <f t="array" ref="Q1601">Raw [1]Data!P1601</f>
        <v>#NAME?</v>
      </c>
      <c r="R1601" t="e" cm="1">
        <f t="array" ref="R1601">Raw [1]Data!Q1601</f>
        <v>#NAME?</v>
      </c>
      <c r="S1601" t="e" cm="1">
        <f t="array" ref="S1601">Raw [1]Data!T1601</f>
        <v>#NAME?</v>
      </c>
      <c r="T1601" t="e">
        <f t="shared" si="222"/>
        <v>#NAME?</v>
      </c>
      <c r="U1601" t="e">
        <f t="shared" si="223"/>
        <v>#NAME?</v>
      </c>
      <c r="V1601" t="str">
        <f t="shared" si="224"/>
        <v>Other</v>
      </c>
    </row>
    <row r="1602" spans="1:22">
      <c r="A1602" s="5" t="s">
        <v>12</v>
      </c>
      <c r="B1602" s="2" t="s">
        <v>2126</v>
      </c>
      <c r="C1602">
        <f t="shared" si="216"/>
        <v>2019</v>
      </c>
      <c r="D1602" s="2" t="s">
        <v>14</v>
      </c>
      <c r="E1602" s="3" t="s">
        <v>15</v>
      </c>
      <c r="F1602" t="str">
        <f t="shared" si="217"/>
        <v>73</v>
      </c>
      <c r="G1602" s="2" t="s">
        <v>2128</v>
      </c>
      <c r="H1602" t="str">
        <f t="shared" si="218"/>
        <v xml:space="preserve">STAINLESS </v>
      </c>
      <c r="I1602" t="str" cm="1">
        <f t="array" ref="I1602">IFERROR(INDEX(_xlfn.TEXTSPLIT(E1602," "),1), "")</f>
        <v>73239990</v>
      </c>
      <c r="J1602" t="s">
        <v>3041</v>
      </c>
      <c r="K1602" t="str" cm="1">
        <f t="array" ref="K1602">IF(ISERROR(SEARCH("QTY:", G1602)), IF(ISERROR(SEARCH("TOTAL ", G1602)), Raw [1]Data!N1602, TRIM(MID(G1602, SEARCH("TOTAL ", G1602)+6, SEARCH(" ", G1602&amp;" ", SEARCH("TOTAL ", G1602)+6) - SEARCH("TOTAL ", G1602) - 6))), TRIM(MID(G1602, SEARCH("QTY:", G1602)+4, SEARCH(" ", G1602, SEARCH("QTY:", G1602)+4) - SEARCH("QTY:", G1602) - 4)))</f>
        <v>1080</v>
      </c>
      <c r="M1602" t="str">
        <f t="shared" si="219"/>
        <v>1080</v>
      </c>
      <c r="N1602">
        <f t="shared" si="220"/>
        <v>0</v>
      </c>
      <c r="O1602" t="e" cm="1">
        <f t="array" ref="O1602">IF(ISERROR(SEARCH("USD ", G1602)), Raw [1]Data!S1602, TRIM(MID(G1602, SEARCH("USD ", G1602)+4, SEARCH(" ", G1602&amp;" ", SEARCH("USD ", G1602)+4) - SEARCH("USD ", G1602) - 4)))</f>
        <v>#NAME?</v>
      </c>
      <c r="P1602" t="e">
        <f t="shared" si="221"/>
        <v>#NAME?</v>
      </c>
      <c r="Q1602" t="e" cm="1">
        <f t="array" ref="Q1602">Raw [1]Data!P1602</f>
        <v>#NAME?</v>
      </c>
      <c r="R1602" t="e" cm="1">
        <f t="array" ref="R1602">Raw [1]Data!Q1602</f>
        <v>#NAME?</v>
      </c>
      <c r="S1602" t="e" cm="1">
        <f t="array" ref="S1602">Raw [1]Data!T1602</f>
        <v>#NAME?</v>
      </c>
      <c r="T1602" t="e">
        <f t="shared" si="222"/>
        <v>#NAME?</v>
      </c>
      <c r="U1602" t="e">
        <f t="shared" si="223"/>
        <v>#NAME?</v>
      </c>
      <c r="V1602" t="str">
        <f t="shared" si="224"/>
        <v>Other</v>
      </c>
    </row>
    <row r="1603" spans="1:22">
      <c r="A1603" s="5" t="s">
        <v>12</v>
      </c>
      <c r="B1603" s="2" t="s">
        <v>2126</v>
      </c>
      <c r="C1603">
        <f t="shared" ref="C1603:C1666" si="225">YEAR(B1603)</f>
        <v>2019</v>
      </c>
      <c r="D1603" s="2" t="s">
        <v>14</v>
      </c>
      <c r="E1603" s="3" t="s">
        <v>15</v>
      </c>
      <c r="F1603" t="str">
        <f t="shared" ref="F1603:F1666" si="226">LEFT(E1603,2)</f>
        <v>73</v>
      </c>
      <c r="G1603" s="2" t="s">
        <v>2129</v>
      </c>
      <c r="H1603" t="str">
        <f t="shared" ref="H1603:H1666" si="227">IFERROR(LEFT(G1603, FIND(" ",G1603)), "")</f>
        <v xml:space="preserve">STEEL </v>
      </c>
      <c r="I1603" t="str" cm="1">
        <f t="array" ref="I1603">IFERROR(INDEX(_xlfn.TEXTSPLIT(E1603," "),1), "")</f>
        <v>73239990</v>
      </c>
      <c r="J1603" t="s">
        <v>3041</v>
      </c>
      <c r="K1603" t="str" cm="1">
        <f t="array" ref="K1603">IF(ISERROR(SEARCH("QTY:", G1603)), IF(ISERROR(SEARCH("TOTAL ", G1603)), Raw [1]Data!N1603, TRIM(MID(G1603, SEARCH("TOTAL ", G1603)+6, SEARCH(" ", G1603&amp;" ", SEARCH("TOTAL ", G1603)+6) - SEARCH("TOTAL ", G1603) - 6))), TRIM(MID(G1603, SEARCH("QTY:", G1603)+4, SEARCH(" ", G1603, SEARCH("QTY:", G1603)+4) - SEARCH("QTY:", G1603) - 4)))</f>
        <v>6840</v>
      </c>
      <c r="M1603" t="str">
        <f t="shared" ref="M1603:M1666" si="228">K1603</f>
        <v>6840</v>
      </c>
      <c r="N1603">
        <f t="shared" ref="N1603:N1666" si="229">L1603</f>
        <v>0</v>
      </c>
      <c r="O1603" t="e" cm="1">
        <f t="array" ref="O1603">IF(ISERROR(SEARCH("USD ", G1603)), Raw [1]Data!S1603, TRIM(MID(G1603, SEARCH("USD ", G1603)+4, SEARCH(" ", G1603&amp;" ", SEARCH("USD ", G1603)+4) - SEARCH("USD ", G1603) - 4)))</f>
        <v>#NAME?</v>
      </c>
      <c r="P1603" t="e">
        <f t="shared" ref="P1603:P1666" si="230">O1603*M1603</f>
        <v>#NAME?</v>
      </c>
      <c r="Q1603" t="e" cm="1">
        <f t="array" ref="Q1603">Raw [1]Data!P1603</f>
        <v>#NAME?</v>
      </c>
      <c r="R1603" t="e" cm="1">
        <f t="array" ref="R1603">Raw [1]Data!Q1603</f>
        <v>#NAME?</v>
      </c>
      <c r="S1603" t="e" cm="1">
        <f t="array" ref="S1603">Raw [1]Data!T1603</f>
        <v>#NAME?</v>
      </c>
      <c r="T1603" t="e">
        <f t="shared" ref="T1603:T1666" si="231">S1603/M1603</f>
        <v>#NAME?</v>
      </c>
      <c r="U1603" t="e">
        <f t="shared" ref="U1603:U1666" si="232">IF(R1603&lt;&gt;0, (S1603/R1603)*100, 0)</f>
        <v>#NAME?</v>
      </c>
      <c r="V1603" t="str">
        <f t="shared" ref="V1603:V1666" si="233">IF(OR(E1603=73239990,E1603=73231000,E1603=73239390),"Steel","Other")</f>
        <v>Other</v>
      </c>
    </row>
    <row r="1604" spans="1:22">
      <c r="A1604" s="5" t="s">
        <v>12</v>
      </c>
      <c r="B1604" s="2" t="s">
        <v>2126</v>
      </c>
      <c r="C1604">
        <f t="shared" si="225"/>
        <v>2019</v>
      </c>
      <c r="D1604" s="2" t="s">
        <v>14</v>
      </c>
      <c r="E1604" s="3" t="s">
        <v>15</v>
      </c>
      <c r="F1604" t="str">
        <f t="shared" si="226"/>
        <v>73</v>
      </c>
      <c r="G1604" s="2" t="s">
        <v>2130</v>
      </c>
      <c r="H1604" t="str">
        <f t="shared" si="227"/>
        <v xml:space="preserve">STEEL </v>
      </c>
      <c r="I1604" t="str" cm="1">
        <f t="array" ref="I1604">IFERROR(INDEX(_xlfn.TEXTSPLIT(E1604," "),1), "")</f>
        <v>73239990</v>
      </c>
      <c r="J1604" t="s">
        <v>3041</v>
      </c>
      <c r="K1604" t="str" cm="1">
        <f t="array" ref="K1604">IF(ISERROR(SEARCH("QTY:", G1604)), IF(ISERROR(SEARCH("TOTAL ", G1604)), Raw [1]Data!N1604, TRIM(MID(G1604, SEARCH("TOTAL ", G1604)+6, SEARCH(" ", G1604&amp;" ", SEARCH("TOTAL ", G1604)+6) - SEARCH("TOTAL ", G1604) - 6))), TRIM(MID(G1604, SEARCH("QTY:", G1604)+4, SEARCH(" ", G1604, SEARCH("QTY:", G1604)+4) - SEARCH("QTY:", G1604) - 4)))</f>
        <v>16560</v>
      </c>
      <c r="M1604" t="str">
        <f t="shared" si="228"/>
        <v>16560</v>
      </c>
      <c r="N1604">
        <f t="shared" si="229"/>
        <v>0</v>
      </c>
      <c r="O1604" t="e" cm="1">
        <f t="array" ref="O1604">IF(ISERROR(SEARCH("USD ", G1604)), Raw [1]Data!S1604, TRIM(MID(G1604, SEARCH("USD ", G1604)+4, SEARCH(" ", G1604&amp;" ", SEARCH("USD ", G1604)+4) - SEARCH("USD ", G1604) - 4)))</f>
        <v>#NAME?</v>
      </c>
      <c r="P1604" t="e">
        <f t="shared" si="230"/>
        <v>#NAME?</v>
      </c>
      <c r="Q1604" t="e" cm="1">
        <f t="array" ref="Q1604">Raw [1]Data!P1604</f>
        <v>#NAME?</v>
      </c>
      <c r="R1604" t="e" cm="1">
        <f t="array" ref="R1604">Raw [1]Data!Q1604</f>
        <v>#NAME?</v>
      </c>
      <c r="S1604" t="e" cm="1">
        <f t="array" ref="S1604">Raw [1]Data!T1604</f>
        <v>#NAME?</v>
      </c>
      <c r="T1604" t="e">
        <f t="shared" si="231"/>
        <v>#NAME?</v>
      </c>
      <c r="U1604" t="e">
        <f t="shared" si="232"/>
        <v>#NAME?</v>
      </c>
      <c r="V1604" t="str">
        <f t="shared" si="233"/>
        <v>Other</v>
      </c>
    </row>
    <row r="1605" spans="1:22">
      <c r="A1605" s="5" t="s">
        <v>12</v>
      </c>
      <c r="B1605" s="2" t="s">
        <v>2126</v>
      </c>
      <c r="C1605">
        <f t="shared" si="225"/>
        <v>2019</v>
      </c>
      <c r="D1605" s="2" t="s">
        <v>14</v>
      </c>
      <c r="E1605" s="3" t="s">
        <v>15</v>
      </c>
      <c r="F1605" t="str">
        <f t="shared" si="226"/>
        <v>73</v>
      </c>
      <c r="G1605" s="2" t="s">
        <v>2131</v>
      </c>
      <c r="H1605" t="str">
        <f t="shared" si="227"/>
        <v xml:space="preserve">STEEL </v>
      </c>
      <c r="I1605" t="str" cm="1">
        <f t="array" ref="I1605">IFERROR(INDEX(_xlfn.TEXTSPLIT(E1605," "),1), "")</f>
        <v>73239990</v>
      </c>
      <c r="J1605" t="s">
        <v>3048</v>
      </c>
      <c r="K1605" t="str" cm="1">
        <f t="array" ref="K1605">IF(ISERROR(SEARCH("QTY:", G1605)), IF(ISERROR(SEARCH("TOTAL ", G1605)), Raw [1]Data!N1605, TRIM(MID(G1605, SEARCH("TOTAL ", G1605)+6, SEARCH(" ", G1605&amp;" ", SEARCH("TOTAL ", G1605)+6) - SEARCH("TOTAL ", G1605) - 6))), TRIM(MID(G1605, SEARCH("QTY:", G1605)+4, SEARCH(" ", G1605, SEARCH("QTY:", G1605)+4) - SEARCH("QTY:", G1605) - 4)))</f>
        <v>22152</v>
      </c>
      <c r="M1605" t="str">
        <f t="shared" si="228"/>
        <v>22152</v>
      </c>
      <c r="N1605">
        <f t="shared" si="229"/>
        <v>0</v>
      </c>
      <c r="O1605" t="e" cm="1">
        <f t="array" ref="O1605">IF(ISERROR(SEARCH("USD ", G1605)), Raw [1]Data!S1605, TRIM(MID(G1605, SEARCH("USD ", G1605)+4, SEARCH(" ", G1605&amp;" ", SEARCH("USD ", G1605)+4) - SEARCH("USD ", G1605) - 4)))</f>
        <v>#NAME?</v>
      </c>
      <c r="P1605" t="e">
        <f t="shared" si="230"/>
        <v>#NAME?</v>
      </c>
      <c r="Q1605" t="e" cm="1">
        <f t="array" ref="Q1605">Raw [1]Data!P1605</f>
        <v>#NAME?</v>
      </c>
      <c r="R1605" t="e" cm="1">
        <f t="array" ref="R1605">Raw [1]Data!Q1605</f>
        <v>#NAME?</v>
      </c>
      <c r="S1605" t="e" cm="1">
        <f t="array" ref="S1605">Raw [1]Data!T1605</f>
        <v>#NAME?</v>
      </c>
      <c r="T1605" t="e">
        <f t="shared" si="231"/>
        <v>#NAME?</v>
      </c>
      <c r="U1605" t="e">
        <f t="shared" si="232"/>
        <v>#NAME?</v>
      </c>
      <c r="V1605" t="str">
        <f t="shared" si="233"/>
        <v>Other</v>
      </c>
    </row>
    <row r="1606" spans="1:22">
      <c r="A1606" s="5" t="s">
        <v>12</v>
      </c>
      <c r="B1606" s="2" t="s">
        <v>2126</v>
      </c>
      <c r="C1606">
        <f t="shared" si="225"/>
        <v>2019</v>
      </c>
      <c r="D1606" s="2" t="s">
        <v>14</v>
      </c>
      <c r="E1606" s="3" t="s">
        <v>15</v>
      </c>
      <c r="F1606" t="str">
        <f t="shared" si="226"/>
        <v>73</v>
      </c>
      <c r="G1606" s="2" t="s">
        <v>2132</v>
      </c>
      <c r="H1606" t="str">
        <f t="shared" si="227"/>
        <v xml:space="preserve">STAINLESS </v>
      </c>
      <c r="I1606" t="str" cm="1">
        <f t="array" ref="I1606">IFERROR(INDEX(_xlfn.TEXTSPLIT(E1606," "),1), "")</f>
        <v>73239990</v>
      </c>
      <c r="J1606" t="s">
        <v>3041</v>
      </c>
      <c r="K1606" t="str" cm="1">
        <f t="array" ref="K1606">IF(ISERROR(SEARCH("QTY:", G1606)), IF(ISERROR(SEARCH("TOTAL ", G1606)), Raw [1]Data!N1606, TRIM(MID(G1606, SEARCH("TOTAL ", G1606)+6, SEARCH(" ", G1606&amp;" ", SEARCH("TOTAL ", G1606)+6) - SEARCH("TOTAL ", G1606) - 6))), TRIM(MID(G1606, SEARCH("QTY:", G1606)+4, SEARCH(" ", G1606, SEARCH("QTY:", G1606)+4) - SEARCH("QTY:", G1606) - 4)))</f>
        <v>50040</v>
      </c>
      <c r="M1606" t="str">
        <f t="shared" si="228"/>
        <v>50040</v>
      </c>
      <c r="N1606">
        <f t="shared" si="229"/>
        <v>0</v>
      </c>
      <c r="O1606" t="e" cm="1">
        <f t="array" ref="O1606">IF(ISERROR(SEARCH("USD ", G1606)), Raw [1]Data!S1606, TRIM(MID(G1606, SEARCH("USD ", G1606)+4, SEARCH(" ", G1606&amp;" ", SEARCH("USD ", G1606)+4) - SEARCH("USD ", G1606) - 4)))</f>
        <v>#NAME?</v>
      </c>
      <c r="P1606" t="e">
        <f t="shared" si="230"/>
        <v>#NAME?</v>
      </c>
      <c r="Q1606" t="e" cm="1">
        <f t="array" ref="Q1606">Raw [1]Data!P1606</f>
        <v>#NAME?</v>
      </c>
      <c r="R1606" t="e" cm="1">
        <f t="array" ref="R1606">Raw [1]Data!Q1606</f>
        <v>#NAME?</v>
      </c>
      <c r="S1606" t="e" cm="1">
        <f t="array" ref="S1606">Raw [1]Data!T1606</f>
        <v>#NAME?</v>
      </c>
      <c r="T1606" t="e">
        <f t="shared" si="231"/>
        <v>#NAME?</v>
      </c>
      <c r="U1606" t="e">
        <f t="shared" si="232"/>
        <v>#NAME?</v>
      </c>
      <c r="V1606" t="str">
        <f t="shared" si="233"/>
        <v>Other</v>
      </c>
    </row>
    <row r="1607" spans="1:22">
      <c r="A1607" s="5" t="s">
        <v>12</v>
      </c>
      <c r="B1607" s="2" t="s">
        <v>2126</v>
      </c>
      <c r="C1607">
        <f t="shared" si="225"/>
        <v>2019</v>
      </c>
      <c r="D1607" s="2" t="s">
        <v>14</v>
      </c>
      <c r="E1607" s="3" t="s">
        <v>15</v>
      </c>
      <c r="F1607" t="str">
        <f t="shared" si="226"/>
        <v>73</v>
      </c>
      <c r="G1607" s="2" t="s">
        <v>2133</v>
      </c>
      <c r="H1607" t="str">
        <f t="shared" si="227"/>
        <v xml:space="preserve">STEEL </v>
      </c>
      <c r="I1607" t="str" cm="1">
        <f t="array" ref="I1607">IFERROR(INDEX(_xlfn.TEXTSPLIT(E1607," "),1), "")</f>
        <v>73239990</v>
      </c>
      <c r="J1607" t="s">
        <v>3048</v>
      </c>
      <c r="K1607" t="str" cm="1">
        <f t="array" ref="K1607">IF(ISERROR(SEARCH("QTY:", G1607)), IF(ISERROR(SEARCH("TOTAL ", G1607)), Raw [1]Data!N1607, TRIM(MID(G1607, SEARCH("TOTAL ", G1607)+6, SEARCH(" ", G1607&amp;" ", SEARCH("TOTAL ", G1607)+6) - SEARCH("TOTAL ", G1607) - 6))), TRIM(MID(G1607, SEARCH("QTY:", G1607)+4, SEARCH(" ", G1607, SEARCH("QTY:", G1607)+4) - SEARCH("QTY:", G1607) - 4)))</f>
        <v>2952PCS)</v>
      </c>
      <c r="M1607" t="str">
        <f t="shared" si="228"/>
        <v>2952PCS)</v>
      </c>
      <c r="N1607">
        <f t="shared" si="229"/>
        <v>0</v>
      </c>
      <c r="O1607" t="e" cm="1">
        <f t="array" ref="O1607">IF(ISERROR(SEARCH("USD ", G1607)), Raw [1]Data!S1607, TRIM(MID(G1607, SEARCH("USD ", G1607)+4, SEARCH(" ", G1607&amp;" ", SEARCH("USD ", G1607)+4) - SEARCH("USD ", G1607) - 4)))</f>
        <v>#NAME?</v>
      </c>
      <c r="P1607" t="e">
        <f t="shared" si="230"/>
        <v>#NAME?</v>
      </c>
      <c r="Q1607" t="e" cm="1">
        <f t="array" ref="Q1607">Raw [1]Data!P1607</f>
        <v>#NAME?</v>
      </c>
      <c r="R1607" t="e" cm="1">
        <f t="array" ref="R1607">Raw [1]Data!Q1607</f>
        <v>#NAME?</v>
      </c>
      <c r="S1607" t="e" cm="1">
        <f t="array" ref="S1607">Raw [1]Data!T1607</f>
        <v>#NAME?</v>
      </c>
      <c r="T1607" t="e">
        <f t="shared" si="231"/>
        <v>#NAME?</v>
      </c>
      <c r="U1607" t="e">
        <f t="shared" si="232"/>
        <v>#NAME?</v>
      </c>
      <c r="V1607" t="str">
        <f t="shared" si="233"/>
        <v>Other</v>
      </c>
    </row>
    <row r="1608" spans="1:22">
      <c r="A1608" s="5" t="s">
        <v>12</v>
      </c>
      <c r="B1608" s="2" t="s">
        <v>2126</v>
      </c>
      <c r="C1608">
        <f t="shared" si="225"/>
        <v>2019</v>
      </c>
      <c r="D1608" s="2" t="s">
        <v>14</v>
      </c>
      <c r="E1608" s="3" t="s">
        <v>15</v>
      </c>
      <c r="F1608" t="str">
        <f t="shared" si="226"/>
        <v>73</v>
      </c>
      <c r="G1608" s="2" t="s">
        <v>2134</v>
      </c>
      <c r="H1608" t="str">
        <f t="shared" si="227"/>
        <v xml:space="preserve">STAINLESS </v>
      </c>
      <c r="I1608" t="str" cm="1">
        <f t="array" ref="I1608">IFERROR(INDEX(_xlfn.TEXTSPLIT(E1608," "),1), "")</f>
        <v>73239990</v>
      </c>
      <c r="J1608" t="s">
        <v>3042</v>
      </c>
      <c r="K1608" t="str" cm="1">
        <f t="array" ref="K1608">IF(ISERROR(SEARCH("QTY:", G1608)), IF(ISERROR(SEARCH("TOTAL ", G1608)), Raw [1]Data!N1608, TRIM(MID(G1608, SEARCH("TOTAL ", G1608)+6, SEARCH(" ", G1608&amp;" ", SEARCH("TOTAL ", G1608)+6) - SEARCH("TOTAL ", G1608) - 6))), TRIM(MID(G1608, SEARCH("QTY:", G1608)+4, SEARCH(" ", G1608, SEARCH("QTY:", G1608)+4) - SEARCH("QTY:", G1608) - 4)))</f>
        <v>9792</v>
      </c>
      <c r="M1608" t="str">
        <f t="shared" si="228"/>
        <v>9792</v>
      </c>
      <c r="N1608">
        <f t="shared" si="229"/>
        <v>0</v>
      </c>
      <c r="O1608" t="e" cm="1">
        <f t="array" ref="O1608">IF(ISERROR(SEARCH("USD ", G1608)), Raw [1]Data!S1608, TRIM(MID(G1608, SEARCH("USD ", G1608)+4, SEARCH(" ", G1608&amp;" ", SEARCH("USD ", G1608)+4) - SEARCH("USD ", G1608) - 4)))</f>
        <v>#NAME?</v>
      </c>
      <c r="P1608" t="e">
        <f t="shared" si="230"/>
        <v>#NAME?</v>
      </c>
      <c r="Q1608" t="e" cm="1">
        <f t="array" ref="Q1608">Raw [1]Data!P1608</f>
        <v>#NAME?</v>
      </c>
      <c r="R1608" t="e" cm="1">
        <f t="array" ref="R1608">Raw [1]Data!Q1608</f>
        <v>#NAME?</v>
      </c>
      <c r="S1608" t="e" cm="1">
        <f t="array" ref="S1608">Raw [1]Data!T1608</f>
        <v>#NAME?</v>
      </c>
      <c r="T1608" t="e">
        <f t="shared" si="231"/>
        <v>#NAME?</v>
      </c>
      <c r="U1608" t="e">
        <f t="shared" si="232"/>
        <v>#NAME?</v>
      </c>
      <c r="V1608" t="str">
        <f t="shared" si="233"/>
        <v>Other</v>
      </c>
    </row>
    <row r="1609" spans="1:22">
      <c r="A1609" s="5" t="s">
        <v>12</v>
      </c>
      <c r="B1609" s="2" t="s">
        <v>2126</v>
      </c>
      <c r="C1609">
        <f t="shared" si="225"/>
        <v>2019</v>
      </c>
      <c r="D1609" s="2" t="s">
        <v>14</v>
      </c>
      <c r="E1609" s="3" t="s">
        <v>15</v>
      </c>
      <c r="F1609" t="str">
        <f t="shared" si="226"/>
        <v>73</v>
      </c>
      <c r="G1609" s="2" t="s">
        <v>2046</v>
      </c>
      <c r="H1609" t="str">
        <f t="shared" si="227"/>
        <v xml:space="preserve">HOUSEHOLD </v>
      </c>
      <c r="I1609" t="str" cm="1">
        <f t="array" ref="I1609">IFERROR(INDEX(_xlfn.TEXTSPLIT(E1609," "),1), "")</f>
        <v>73239990</v>
      </c>
      <c r="J1609" t="s">
        <v>3041</v>
      </c>
      <c r="K1609" t="str" cm="1">
        <f t="array" ref="K1609">IF(ISERROR(SEARCH("QTY:", G1609)), IF(ISERROR(SEARCH("TOTAL ", G1609)), Raw [1]Data!N1609, TRIM(MID(G1609, SEARCH("TOTAL ", G1609)+6, SEARCH(" ", G1609&amp;" ", SEARCH("TOTAL ", G1609)+6) - SEARCH("TOTAL ", G1609) - 6))), TRIM(MID(G1609, SEARCH("QTY:", G1609)+4, SEARCH(" ", G1609, SEARCH("QTY:", G1609)+4) - SEARCH("QTY:", G1609) - 4)))</f>
        <v>68760</v>
      </c>
      <c r="M1609" t="str">
        <f t="shared" si="228"/>
        <v>68760</v>
      </c>
      <c r="N1609">
        <f t="shared" si="229"/>
        <v>0</v>
      </c>
      <c r="O1609" t="e" cm="1">
        <f t="array" ref="O1609">IF(ISERROR(SEARCH("USD ", G1609)), Raw [1]Data!S1609, TRIM(MID(G1609, SEARCH("USD ", G1609)+4, SEARCH(" ", G1609&amp;" ", SEARCH("USD ", G1609)+4) - SEARCH("USD ", G1609) - 4)))</f>
        <v>#NAME?</v>
      </c>
      <c r="P1609" t="e">
        <f t="shared" si="230"/>
        <v>#NAME?</v>
      </c>
      <c r="Q1609" t="e" cm="1">
        <f t="array" ref="Q1609">Raw [1]Data!P1609</f>
        <v>#NAME?</v>
      </c>
      <c r="R1609" t="e" cm="1">
        <f t="array" ref="R1609">Raw [1]Data!Q1609</f>
        <v>#NAME?</v>
      </c>
      <c r="S1609" t="e" cm="1">
        <f t="array" ref="S1609">Raw [1]Data!T1609</f>
        <v>#NAME?</v>
      </c>
      <c r="T1609" t="e">
        <f t="shared" si="231"/>
        <v>#NAME?</v>
      </c>
      <c r="U1609" t="e">
        <f t="shared" si="232"/>
        <v>#NAME?</v>
      </c>
      <c r="V1609" t="str">
        <f t="shared" si="233"/>
        <v>Other</v>
      </c>
    </row>
    <row r="1610" spans="1:22">
      <c r="A1610" s="5" t="s">
        <v>12</v>
      </c>
      <c r="B1610" s="2" t="s">
        <v>2126</v>
      </c>
      <c r="C1610">
        <f t="shared" si="225"/>
        <v>2019</v>
      </c>
      <c r="D1610" s="2" t="s">
        <v>14</v>
      </c>
      <c r="E1610" s="3" t="s">
        <v>15</v>
      </c>
      <c r="F1610" t="str">
        <f t="shared" si="226"/>
        <v>73</v>
      </c>
      <c r="G1610" s="2" t="s">
        <v>2135</v>
      </c>
      <c r="H1610" t="str">
        <f t="shared" si="227"/>
        <v xml:space="preserve">STAINLESS </v>
      </c>
      <c r="I1610" t="str" cm="1">
        <f t="array" ref="I1610">IFERROR(INDEX(_xlfn.TEXTSPLIT(E1610," "),1), "")</f>
        <v>73239990</v>
      </c>
      <c r="J1610" t="s">
        <v>3041</v>
      </c>
      <c r="K1610" t="str" cm="1">
        <f t="array" ref="K1610">IF(ISERROR(SEARCH("QTY:", G1610)), IF(ISERROR(SEARCH("TOTAL ", G1610)), Raw [1]Data!N1610, TRIM(MID(G1610, SEARCH("TOTAL ", G1610)+6, SEARCH(" ", G1610&amp;" ", SEARCH("TOTAL ", G1610)+6) - SEARCH("TOTAL ", G1610) - 6))), TRIM(MID(G1610, SEARCH("QTY:", G1610)+4, SEARCH(" ", G1610, SEARCH("QTY:", G1610)+4) - SEARCH("QTY:", G1610) - 4)))</f>
        <v>15</v>
      </c>
      <c r="M1610" t="str">
        <f t="shared" si="228"/>
        <v>15</v>
      </c>
      <c r="N1610">
        <f t="shared" si="229"/>
        <v>0</v>
      </c>
      <c r="O1610" t="e" cm="1">
        <f t="array" ref="O1610">IF(ISERROR(SEARCH("USD ", G1610)), Raw [1]Data!S1610, TRIM(MID(G1610, SEARCH("USD ", G1610)+4, SEARCH(" ", G1610&amp;" ", SEARCH("USD ", G1610)+4) - SEARCH("USD ", G1610) - 4)))</f>
        <v>#NAME?</v>
      </c>
      <c r="P1610" t="e">
        <f t="shared" si="230"/>
        <v>#NAME?</v>
      </c>
      <c r="Q1610" t="e" cm="1">
        <f t="array" ref="Q1610">Raw [1]Data!P1610</f>
        <v>#NAME?</v>
      </c>
      <c r="R1610" t="e" cm="1">
        <f t="array" ref="R1610">Raw [1]Data!Q1610</f>
        <v>#NAME?</v>
      </c>
      <c r="S1610" t="e" cm="1">
        <f t="array" ref="S1610">Raw [1]Data!T1610</f>
        <v>#NAME?</v>
      </c>
      <c r="T1610" t="e">
        <f t="shared" si="231"/>
        <v>#NAME?</v>
      </c>
      <c r="U1610" t="e">
        <f t="shared" si="232"/>
        <v>#NAME?</v>
      </c>
      <c r="V1610" t="str">
        <f t="shared" si="233"/>
        <v>Other</v>
      </c>
    </row>
    <row r="1611" spans="1:22">
      <c r="A1611" s="5" t="s">
        <v>12</v>
      </c>
      <c r="B1611" s="2" t="s">
        <v>2126</v>
      </c>
      <c r="C1611">
        <f t="shared" si="225"/>
        <v>2019</v>
      </c>
      <c r="D1611" s="2" t="s">
        <v>14</v>
      </c>
      <c r="E1611" s="3" t="s">
        <v>15</v>
      </c>
      <c r="F1611" t="str">
        <f t="shared" si="226"/>
        <v>73</v>
      </c>
      <c r="G1611" s="2" t="s">
        <v>2136</v>
      </c>
      <c r="H1611" t="str">
        <f t="shared" si="227"/>
        <v xml:space="preserve">STEEL </v>
      </c>
      <c r="I1611" t="str" cm="1">
        <f t="array" ref="I1611">IFERROR(INDEX(_xlfn.TEXTSPLIT(E1611," "),1), "")</f>
        <v>73239990</v>
      </c>
      <c r="J1611" t="s">
        <v>3048</v>
      </c>
      <c r="K1611" t="str" cm="1">
        <f t="array" ref="K1611">IF(ISERROR(SEARCH("QTY:", G1611)), IF(ISERROR(SEARCH("TOTAL ", G1611)), Raw [1]Data!N1611, TRIM(MID(G1611, SEARCH("TOTAL ", G1611)+6, SEARCH(" ", G1611&amp;" ", SEARCH("TOTAL ", G1611)+6) - SEARCH("TOTAL ", G1611) - 6))), TRIM(MID(G1611, SEARCH("QTY:", G1611)+4, SEARCH(" ", G1611, SEARCH("QTY:", G1611)+4) - SEARCH("QTY:", G1611) - 4)))</f>
        <v>10080</v>
      </c>
      <c r="M1611" t="str">
        <f t="shared" si="228"/>
        <v>10080</v>
      </c>
      <c r="N1611">
        <f t="shared" si="229"/>
        <v>0</v>
      </c>
      <c r="O1611" t="e" cm="1">
        <f t="array" ref="O1611">IF(ISERROR(SEARCH("USD ", G1611)), Raw [1]Data!S1611, TRIM(MID(G1611, SEARCH("USD ", G1611)+4, SEARCH(" ", G1611&amp;" ", SEARCH("USD ", G1611)+4) - SEARCH("USD ", G1611) - 4)))</f>
        <v>#NAME?</v>
      </c>
      <c r="P1611" t="e">
        <f t="shared" si="230"/>
        <v>#NAME?</v>
      </c>
      <c r="Q1611" t="e" cm="1">
        <f t="array" ref="Q1611">Raw [1]Data!P1611</f>
        <v>#NAME?</v>
      </c>
      <c r="R1611" t="e" cm="1">
        <f t="array" ref="R1611">Raw [1]Data!Q1611</f>
        <v>#NAME?</v>
      </c>
      <c r="S1611" t="e" cm="1">
        <f t="array" ref="S1611">Raw [1]Data!T1611</f>
        <v>#NAME?</v>
      </c>
      <c r="T1611" t="e">
        <f t="shared" si="231"/>
        <v>#NAME?</v>
      </c>
      <c r="U1611" t="e">
        <f t="shared" si="232"/>
        <v>#NAME?</v>
      </c>
      <c r="V1611" t="str">
        <f t="shared" si="233"/>
        <v>Other</v>
      </c>
    </row>
    <row r="1612" spans="1:22">
      <c r="A1612" s="5" t="s">
        <v>12</v>
      </c>
      <c r="B1612" s="2" t="s">
        <v>2137</v>
      </c>
      <c r="C1612">
        <f t="shared" si="225"/>
        <v>2019</v>
      </c>
      <c r="D1612" s="2" t="s">
        <v>14</v>
      </c>
      <c r="E1612" s="3" t="s">
        <v>15</v>
      </c>
      <c r="F1612" t="str">
        <f t="shared" si="226"/>
        <v>73</v>
      </c>
      <c r="G1612" s="2" t="s">
        <v>2138</v>
      </c>
      <c r="H1612" t="str">
        <f t="shared" si="227"/>
        <v xml:space="preserve">KWB-600F </v>
      </c>
      <c r="I1612" t="str" cm="1">
        <f t="array" ref="I1612">IFERROR(INDEX(_xlfn.TEXTSPLIT(E1612," "),1), "")</f>
        <v>73239990</v>
      </c>
      <c r="J1612" t="s">
        <v>2835</v>
      </c>
      <c r="K1612" t="e" cm="1">
        <f t="array" ref="K1612">IF(ISERROR(SEARCH("QTY:", G1612)), IF(ISERROR(SEARCH("TOTAL ", G1612)), Raw [1]Data!N1612, TRIM(MID(G1612, SEARCH("TOTAL ", G1612)+6, SEARCH(" ", G1612&amp;" ", SEARCH("TOTAL ", G1612)+6) - SEARCH("TOTAL ", G1612) - 6))), TRIM(MID(G1612, SEARCH("QTY:", G1612)+4, SEARCH(" ", G1612, SEARCH("QTY:", G1612)+4) - SEARCH("QTY:", G1612) - 4)))</f>
        <v>#NAME?</v>
      </c>
      <c r="M1612" t="e">
        <f t="shared" si="228"/>
        <v>#NAME?</v>
      </c>
      <c r="N1612">
        <f t="shared" si="229"/>
        <v>0</v>
      </c>
      <c r="O1612" t="e" cm="1">
        <f t="array" ref="O1612">IF(ISERROR(SEARCH("USD ", G1612)), Raw [1]Data!S1612, TRIM(MID(G1612, SEARCH("USD ", G1612)+4, SEARCH(" ", G1612&amp;" ", SEARCH("USD ", G1612)+4) - SEARCH("USD ", G1612) - 4)))</f>
        <v>#NAME?</v>
      </c>
      <c r="P1612" t="e">
        <f t="shared" si="230"/>
        <v>#NAME?</v>
      </c>
      <c r="Q1612" t="e" cm="1">
        <f t="array" ref="Q1612">Raw [1]Data!P1612</f>
        <v>#NAME?</v>
      </c>
      <c r="R1612" t="e" cm="1">
        <f t="array" ref="R1612">Raw [1]Data!Q1612</f>
        <v>#NAME?</v>
      </c>
      <c r="S1612" t="e" cm="1">
        <f t="array" ref="S1612">Raw [1]Data!T1612</f>
        <v>#NAME?</v>
      </c>
      <c r="T1612" t="e">
        <f t="shared" si="231"/>
        <v>#NAME?</v>
      </c>
      <c r="U1612" t="e">
        <f t="shared" si="232"/>
        <v>#NAME?</v>
      </c>
      <c r="V1612" t="str">
        <f t="shared" si="233"/>
        <v>Other</v>
      </c>
    </row>
    <row r="1613" spans="1:22">
      <c r="A1613" s="5" t="s">
        <v>12</v>
      </c>
      <c r="B1613" s="2" t="s">
        <v>2139</v>
      </c>
      <c r="C1613">
        <f t="shared" si="225"/>
        <v>2019</v>
      </c>
      <c r="D1613" s="2" t="s">
        <v>14</v>
      </c>
      <c r="E1613" s="3" t="s">
        <v>15</v>
      </c>
      <c r="F1613" t="str">
        <f t="shared" si="226"/>
        <v>73</v>
      </c>
      <c r="G1613" s="2" t="s">
        <v>2066</v>
      </c>
      <c r="H1613" t="str">
        <f t="shared" si="227"/>
        <v xml:space="preserve">RYX-02-021A </v>
      </c>
      <c r="I1613" t="str" cm="1">
        <f t="array" ref="I1613">IFERROR(INDEX(_xlfn.TEXTSPLIT(E1613," "),1), "")</f>
        <v>73239990</v>
      </c>
      <c r="J1613" t="s">
        <v>2835</v>
      </c>
      <c r="K1613" t="e" cm="1">
        <f t="array" ref="K1613">IF(ISERROR(SEARCH("QTY:", G1613)), IF(ISERROR(SEARCH("TOTAL ", G1613)), Raw [1]Data!N1613, TRIM(MID(G1613, SEARCH("TOTAL ", G1613)+6, SEARCH(" ", G1613&amp;" ", SEARCH("TOTAL ", G1613)+6) - SEARCH("TOTAL ", G1613) - 6))), TRIM(MID(G1613, SEARCH("QTY:", G1613)+4, SEARCH(" ", G1613, SEARCH("QTY:", G1613)+4) - SEARCH("QTY:", G1613) - 4)))</f>
        <v>#NAME?</v>
      </c>
      <c r="M1613" t="e">
        <f t="shared" si="228"/>
        <v>#NAME?</v>
      </c>
      <c r="N1613">
        <f t="shared" si="229"/>
        <v>0</v>
      </c>
      <c r="O1613" t="e" cm="1">
        <f t="array" ref="O1613">IF(ISERROR(SEARCH("USD ", G1613)), Raw [1]Data!S1613, TRIM(MID(G1613, SEARCH("USD ", G1613)+4, SEARCH(" ", G1613&amp;" ", SEARCH("USD ", G1613)+4) - SEARCH("USD ", G1613) - 4)))</f>
        <v>#NAME?</v>
      </c>
      <c r="P1613" t="e">
        <f t="shared" si="230"/>
        <v>#NAME?</v>
      </c>
      <c r="Q1613" t="e" cm="1">
        <f t="array" ref="Q1613">Raw [1]Data!P1613</f>
        <v>#NAME?</v>
      </c>
      <c r="R1613" t="e" cm="1">
        <f t="array" ref="R1613">Raw [1]Data!Q1613</f>
        <v>#NAME?</v>
      </c>
      <c r="S1613" t="e" cm="1">
        <f t="array" ref="S1613">Raw [1]Data!T1613</f>
        <v>#NAME?</v>
      </c>
      <c r="T1613" t="e">
        <f t="shared" si="231"/>
        <v>#NAME?</v>
      </c>
      <c r="U1613" t="e">
        <f t="shared" si="232"/>
        <v>#NAME?</v>
      </c>
      <c r="V1613" t="str">
        <f t="shared" si="233"/>
        <v>Other</v>
      </c>
    </row>
    <row r="1614" spans="1:22">
      <c r="A1614" s="5" t="s">
        <v>12</v>
      </c>
      <c r="B1614" s="2" t="s">
        <v>2139</v>
      </c>
      <c r="C1614">
        <f t="shared" si="225"/>
        <v>2019</v>
      </c>
      <c r="D1614" s="2" t="s">
        <v>14</v>
      </c>
      <c r="E1614" s="3" t="s">
        <v>15</v>
      </c>
      <c r="F1614" t="str">
        <f t="shared" si="226"/>
        <v>73</v>
      </c>
      <c r="G1614" s="2" t="s">
        <v>2140</v>
      </c>
      <c r="H1614" t="str">
        <f t="shared" si="227"/>
        <v xml:space="preserve">03-027I </v>
      </c>
      <c r="I1614" t="str" cm="1">
        <f t="array" ref="I1614">IFERROR(INDEX(_xlfn.TEXTSPLIT(E1614," "),1), "")</f>
        <v>73239990</v>
      </c>
      <c r="J1614" t="s">
        <v>3045</v>
      </c>
      <c r="K1614" t="e" cm="1">
        <f t="array" ref="K1614">IF(ISERROR(SEARCH("QTY:", G1614)), IF(ISERROR(SEARCH("TOTAL ", G1614)), Raw [1]Data!N1614, TRIM(MID(G1614, SEARCH("TOTAL ", G1614)+6, SEARCH(" ", G1614&amp;" ", SEARCH("TOTAL ", G1614)+6) - SEARCH("TOTAL ", G1614) - 6))), TRIM(MID(G1614, SEARCH("QTY:", G1614)+4, SEARCH(" ", G1614, SEARCH("QTY:", G1614)+4) - SEARCH("QTY:", G1614) - 4)))</f>
        <v>#NAME?</v>
      </c>
      <c r="M1614" t="e">
        <f t="shared" si="228"/>
        <v>#NAME?</v>
      </c>
      <c r="N1614">
        <f t="shared" si="229"/>
        <v>0</v>
      </c>
      <c r="O1614" t="e" cm="1">
        <f t="array" ref="O1614">IF(ISERROR(SEARCH("USD ", G1614)), Raw [1]Data!S1614, TRIM(MID(G1614, SEARCH("USD ", G1614)+4, SEARCH(" ", G1614&amp;" ", SEARCH("USD ", G1614)+4) - SEARCH("USD ", G1614) - 4)))</f>
        <v>#NAME?</v>
      </c>
      <c r="P1614" t="e">
        <f t="shared" si="230"/>
        <v>#NAME?</v>
      </c>
      <c r="Q1614" t="e" cm="1">
        <f t="array" ref="Q1614">Raw [1]Data!P1614</f>
        <v>#NAME?</v>
      </c>
      <c r="R1614" t="e" cm="1">
        <f t="array" ref="R1614">Raw [1]Data!Q1614</f>
        <v>#NAME?</v>
      </c>
      <c r="S1614" t="e" cm="1">
        <f t="array" ref="S1614">Raw [1]Data!T1614</f>
        <v>#NAME?</v>
      </c>
      <c r="T1614" t="e">
        <f t="shared" si="231"/>
        <v>#NAME?</v>
      </c>
      <c r="U1614" t="e">
        <f t="shared" si="232"/>
        <v>#NAME?</v>
      </c>
      <c r="V1614" t="str">
        <f t="shared" si="233"/>
        <v>Other</v>
      </c>
    </row>
    <row r="1615" spans="1:22">
      <c r="A1615" s="5" t="s">
        <v>12</v>
      </c>
      <c r="B1615" s="2" t="s">
        <v>2141</v>
      </c>
      <c r="C1615">
        <f t="shared" si="225"/>
        <v>2019</v>
      </c>
      <c r="D1615" s="2" t="s">
        <v>14</v>
      </c>
      <c r="E1615" s="3" t="s">
        <v>18</v>
      </c>
      <c r="F1615" t="str">
        <f t="shared" si="226"/>
        <v>73</v>
      </c>
      <c r="G1615" s="2" t="s">
        <v>2142</v>
      </c>
      <c r="H1615" t="str">
        <f t="shared" si="227"/>
        <v xml:space="preserve">STEEL </v>
      </c>
      <c r="I1615" t="str" cm="1">
        <f t="array" ref="I1615">IFERROR(INDEX(_xlfn.TEXTSPLIT(E1615," "),1), "")</f>
        <v>73231000</v>
      </c>
      <c r="J1615" t="s">
        <v>3053</v>
      </c>
      <c r="K1615" t="e" cm="1">
        <f t="array" ref="K1615">IF(ISERROR(SEARCH("QTY:", G1615)), IF(ISERROR(SEARCH("TOTAL ", G1615)), Raw [1]Data!N1615, TRIM(MID(G1615, SEARCH("TOTAL ", G1615)+6, SEARCH(" ", G1615&amp;" ", SEARCH("TOTAL ", G1615)+6) - SEARCH("TOTAL ", G1615) - 6))), TRIM(MID(G1615, SEARCH("QTY:", G1615)+4, SEARCH(" ", G1615, SEARCH("QTY:", G1615)+4) - SEARCH("QTY:", G1615) - 4)))</f>
        <v>#NAME?</v>
      </c>
      <c r="M1615" t="e">
        <f t="shared" si="228"/>
        <v>#NAME?</v>
      </c>
      <c r="N1615">
        <f t="shared" si="229"/>
        <v>0</v>
      </c>
      <c r="O1615" t="str" cm="1">
        <f t="array" ref="O1615">IF(ISERROR(SEARCH("USD ", G1615)), Raw [1]Data!S1615, TRIM(MID(G1615, SEARCH("USD ", G1615)+4, SEARCH(" ", G1615&amp;" ", SEARCH("USD ", G1615)+4) - SEARCH("USD ", G1615) - 4)))</f>
        <v>0.170</v>
      </c>
      <c r="P1615" t="e">
        <f t="shared" si="230"/>
        <v>#NAME?</v>
      </c>
      <c r="Q1615" t="e" cm="1">
        <f t="array" ref="Q1615">Raw [1]Data!P1615</f>
        <v>#NAME?</v>
      </c>
      <c r="R1615" t="e" cm="1">
        <f t="array" ref="R1615">Raw [1]Data!Q1615</f>
        <v>#NAME?</v>
      </c>
      <c r="S1615" t="e" cm="1">
        <f t="array" ref="S1615">Raw [1]Data!T1615</f>
        <v>#NAME?</v>
      </c>
      <c r="T1615" t="e">
        <f t="shared" si="231"/>
        <v>#NAME?</v>
      </c>
      <c r="U1615" t="e">
        <f t="shared" si="232"/>
        <v>#NAME?</v>
      </c>
      <c r="V1615" t="str">
        <f t="shared" si="233"/>
        <v>Other</v>
      </c>
    </row>
    <row r="1616" spans="1:22">
      <c r="A1616" s="5" t="s">
        <v>12</v>
      </c>
      <c r="B1616" s="2" t="s">
        <v>2141</v>
      </c>
      <c r="C1616">
        <f t="shared" si="225"/>
        <v>2019</v>
      </c>
      <c r="D1616" s="2" t="s">
        <v>14</v>
      </c>
      <c r="E1616" s="3" t="s">
        <v>15</v>
      </c>
      <c r="F1616" t="str">
        <f t="shared" si="226"/>
        <v>73</v>
      </c>
      <c r="G1616" s="2" t="s">
        <v>2143</v>
      </c>
      <c r="H1616" t="str">
        <f t="shared" si="227"/>
        <v xml:space="preserve">KWP-1000B- </v>
      </c>
      <c r="I1616" t="str" cm="1">
        <f t="array" ref="I1616">IFERROR(INDEX(_xlfn.TEXTSPLIT(E1616," "),1), "")</f>
        <v>73239990</v>
      </c>
      <c r="J1616" t="s">
        <v>2779</v>
      </c>
      <c r="K1616" t="str" cm="1">
        <f t="array" ref="K1616">IF(ISERROR(SEARCH("QTY:", G1616)), IF(ISERROR(SEARCH("TOTAL ", G1616)), Raw [1]Data!N1616, TRIM(MID(G1616, SEARCH("TOTAL ", G1616)+6, SEARCH(" ", G1616&amp;" ", SEARCH("TOTAL ", G1616)+6) - SEARCH("TOTAL ", G1616) - 6))), TRIM(MID(G1616, SEARCH("QTY:", G1616)+4, SEARCH(" ", G1616, SEARCH("QTY:", G1616)+4) - SEARCH("QTY:", G1616) - 4)))</f>
        <v/>
      </c>
      <c r="M1616" t="str">
        <f t="shared" si="228"/>
        <v/>
      </c>
      <c r="N1616">
        <f t="shared" si="229"/>
        <v>0</v>
      </c>
      <c r="O1616" t="str" cm="1">
        <f t="array" ref="O1616">IF(ISERROR(SEARCH("USD ", G1616)), Raw [1]Data!S1616, TRIM(MID(G1616, SEARCH("USD ", G1616)+4, SEARCH(" ", G1616&amp;" ", SEARCH("USD ", G1616)+4) - SEARCH("USD ", G1616) - 4)))</f>
        <v>1.53</v>
      </c>
      <c r="P1616" t="e">
        <f t="shared" si="230"/>
        <v>#VALUE!</v>
      </c>
      <c r="Q1616" t="e" cm="1">
        <f t="array" ref="Q1616">Raw [1]Data!P1616</f>
        <v>#NAME?</v>
      </c>
      <c r="R1616" t="e" cm="1">
        <f t="array" ref="R1616">Raw [1]Data!Q1616</f>
        <v>#NAME?</v>
      </c>
      <c r="S1616" t="e" cm="1">
        <f t="array" ref="S1616">Raw [1]Data!T1616</f>
        <v>#NAME?</v>
      </c>
      <c r="T1616" t="e">
        <f t="shared" si="231"/>
        <v>#NAME?</v>
      </c>
      <c r="U1616" t="e">
        <f t="shared" si="232"/>
        <v>#NAME?</v>
      </c>
      <c r="V1616" t="str">
        <f t="shared" si="233"/>
        <v>Other</v>
      </c>
    </row>
    <row r="1617" spans="1:22">
      <c r="A1617" s="5" t="s">
        <v>12</v>
      </c>
      <c r="B1617" s="2" t="s">
        <v>2141</v>
      </c>
      <c r="C1617">
        <f t="shared" si="225"/>
        <v>2019</v>
      </c>
      <c r="D1617" s="2" t="s">
        <v>14</v>
      </c>
      <c r="E1617" s="3" t="s">
        <v>15</v>
      </c>
      <c r="F1617" t="str">
        <f t="shared" si="226"/>
        <v>73</v>
      </c>
      <c r="G1617" s="2" t="s">
        <v>2144</v>
      </c>
      <c r="H1617" t="str">
        <f t="shared" si="227"/>
        <v xml:space="preserve">KWP-600B- </v>
      </c>
      <c r="I1617" t="str" cm="1">
        <f t="array" ref="I1617">IFERROR(INDEX(_xlfn.TEXTSPLIT(E1617," "),1), "")</f>
        <v>73239990</v>
      </c>
      <c r="J1617" t="s">
        <v>2779</v>
      </c>
      <c r="K1617" t="str" cm="1">
        <f t="array" ref="K1617">IF(ISERROR(SEARCH("QTY:", G1617)), IF(ISERROR(SEARCH("TOTAL ", G1617)), Raw [1]Data!N1617, TRIM(MID(G1617, SEARCH("TOTAL ", G1617)+6, SEARCH(" ", G1617&amp;" ", SEARCH("TOTAL ", G1617)+6) - SEARCH("TOTAL ", G1617) - 6))), TRIM(MID(G1617, SEARCH("QTY:", G1617)+4, SEARCH(" ", G1617, SEARCH("QTY:", G1617)+4) - SEARCH("QTY:", G1617) - 4)))</f>
        <v/>
      </c>
      <c r="M1617" t="str">
        <f t="shared" si="228"/>
        <v/>
      </c>
      <c r="N1617">
        <f t="shared" si="229"/>
        <v>0</v>
      </c>
      <c r="O1617" t="str" cm="1">
        <f t="array" ref="O1617">IF(ISERROR(SEARCH("USD ", G1617)), Raw [1]Data!S1617, TRIM(MID(G1617, SEARCH("USD ", G1617)+4, SEARCH(" ", G1617&amp;" ", SEARCH("USD ", G1617)+4) - SEARCH("USD ", G1617) - 4)))</f>
        <v>1.26</v>
      </c>
      <c r="P1617" t="e">
        <f t="shared" si="230"/>
        <v>#VALUE!</v>
      </c>
      <c r="Q1617" t="e" cm="1">
        <f t="array" ref="Q1617">Raw [1]Data!P1617</f>
        <v>#NAME?</v>
      </c>
      <c r="R1617" t="e" cm="1">
        <f t="array" ref="R1617">Raw [1]Data!Q1617</f>
        <v>#NAME?</v>
      </c>
      <c r="S1617" t="e" cm="1">
        <f t="array" ref="S1617">Raw [1]Data!T1617</f>
        <v>#NAME?</v>
      </c>
      <c r="T1617" t="e">
        <f t="shared" si="231"/>
        <v>#NAME?</v>
      </c>
      <c r="U1617" t="e">
        <f t="shared" si="232"/>
        <v>#NAME?</v>
      </c>
      <c r="V1617" t="str">
        <f t="shared" si="233"/>
        <v>Other</v>
      </c>
    </row>
    <row r="1618" spans="1:22">
      <c r="A1618" s="5" t="s">
        <v>12</v>
      </c>
      <c r="B1618" s="2" t="s">
        <v>2145</v>
      </c>
      <c r="C1618">
        <f t="shared" si="225"/>
        <v>2019</v>
      </c>
      <c r="D1618" s="2" t="s">
        <v>14</v>
      </c>
      <c r="E1618" s="3" t="s">
        <v>15</v>
      </c>
      <c r="F1618" t="str">
        <f t="shared" si="226"/>
        <v>73</v>
      </c>
      <c r="G1618" s="2" t="s">
        <v>2146</v>
      </c>
      <c r="H1618" t="str">
        <f t="shared" si="227"/>
        <v xml:space="preserve">RYX-02-021A </v>
      </c>
      <c r="I1618" t="str" cm="1">
        <f t="array" ref="I1618">IFERROR(INDEX(_xlfn.TEXTSPLIT(E1618," "),1), "")</f>
        <v>73239990</v>
      </c>
      <c r="J1618" t="s">
        <v>2835</v>
      </c>
      <c r="K1618" t="e" cm="1">
        <f t="array" ref="K1618">IF(ISERROR(SEARCH("QTY:", G1618)), IF(ISERROR(SEARCH("TOTAL ", G1618)), Raw [1]Data!N1618, TRIM(MID(G1618, SEARCH("TOTAL ", G1618)+6, SEARCH(" ", G1618&amp;" ", SEARCH("TOTAL ", G1618)+6) - SEARCH("TOTAL ", G1618) - 6))), TRIM(MID(G1618, SEARCH("QTY:", G1618)+4, SEARCH(" ", G1618, SEARCH("QTY:", G1618)+4) - SEARCH("QTY:", G1618) - 4)))</f>
        <v>#NAME?</v>
      </c>
      <c r="M1618" t="e">
        <f t="shared" si="228"/>
        <v>#NAME?</v>
      </c>
      <c r="N1618">
        <f t="shared" si="229"/>
        <v>0</v>
      </c>
      <c r="O1618" t="e" cm="1">
        <f t="array" ref="O1618">IF(ISERROR(SEARCH("USD ", G1618)), Raw [1]Data!S1618, TRIM(MID(G1618, SEARCH("USD ", G1618)+4, SEARCH(" ", G1618&amp;" ", SEARCH("USD ", G1618)+4) - SEARCH("USD ", G1618) - 4)))</f>
        <v>#NAME?</v>
      </c>
      <c r="P1618" t="e">
        <f t="shared" si="230"/>
        <v>#NAME?</v>
      </c>
      <c r="Q1618" t="e" cm="1">
        <f t="array" ref="Q1618">Raw [1]Data!P1618</f>
        <v>#NAME?</v>
      </c>
      <c r="R1618" t="e" cm="1">
        <f t="array" ref="R1618">Raw [1]Data!Q1618</f>
        <v>#NAME?</v>
      </c>
      <c r="S1618" t="e" cm="1">
        <f t="array" ref="S1618">Raw [1]Data!T1618</f>
        <v>#NAME?</v>
      </c>
      <c r="T1618" t="e">
        <f t="shared" si="231"/>
        <v>#NAME?</v>
      </c>
      <c r="U1618" t="e">
        <f t="shared" si="232"/>
        <v>#NAME?</v>
      </c>
      <c r="V1618" t="str">
        <f t="shared" si="233"/>
        <v>Other</v>
      </c>
    </row>
    <row r="1619" spans="1:22">
      <c r="A1619" s="5" t="s">
        <v>12</v>
      </c>
      <c r="B1619" s="2" t="s">
        <v>2145</v>
      </c>
      <c r="C1619">
        <f t="shared" si="225"/>
        <v>2019</v>
      </c>
      <c r="D1619" s="2" t="s">
        <v>14</v>
      </c>
      <c r="E1619" s="3" t="s">
        <v>15</v>
      </c>
      <c r="F1619" t="str">
        <f t="shared" si="226"/>
        <v>73</v>
      </c>
      <c r="G1619" s="2" t="s">
        <v>2147</v>
      </c>
      <c r="H1619" t="str">
        <f t="shared" si="227"/>
        <v xml:space="preserve">RYX-02-020 </v>
      </c>
      <c r="I1619" t="str" cm="1">
        <f t="array" ref="I1619">IFERROR(INDEX(_xlfn.TEXTSPLIT(E1619," "),1), "")</f>
        <v>73239990</v>
      </c>
      <c r="J1619" t="s">
        <v>2835</v>
      </c>
      <c r="K1619" t="e" cm="1">
        <f t="array" ref="K1619">IF(ISERROR(SEARCH("QTY:", G1619)), IF(ISERROR(SEARCH("TOTAL ", G1619)), Raw [1]Data!N1619, TRIM(MID(G1619, SEARCH("TOTAL ", G1619)+6, SEARCH(" ", G1619&amp;" ", SEARCH("TOTAL ", G1619)+6) - SEARCH("TOTAL ", G1619) - 6))), TRIM(MID(G1619, SEARCH("QTY:", G1619)+4, SEARCH(" ", G1619, SEARCH("QTY:", G1619)+4) - SEARCH("QTY:", G1619) - 4)))</f>
        <v>#NAME?</v>
      </c>
      <c r="M1619" t="e">
        <f t="shared" si="228"/>
        <v>#NAME?</v>
      </c>
      <c r="N1619">
        <f t="shared" si="229"/>
        <v>0</v>
      </c>
      <c r="O1619" t="e" cm="1">
        <f t="array" ref="O1619">IF(ISERROR(SEARCH("USD ", G1619)), Raw [1]Data!S1619, TRIM(MID(G1619, SEARCH("USD ", G1619)+4, SEARCH(" ", G1619&amp;" ", SEARCH("USD ", G1619)+4) - SEARCH("USD ", G1619) - 4)))</f>
        <v>#NAME?</v>
      </c>
      <c r="P1619" t="e">
        <f t="shared" si="230"/>
        <v>#NAME?</v>
      </c>
      <c r="Q1619" t="e" cm="1">
        <f t="array" ref="Q1619">Raw [1]Data!P1619</f>
        <v>#NAME?</v>
      </c>
      <c r="R1619" t="e" cm="1">
        <f t="array" ref="R1619">Raw [1]Data!Q1619</f>
        <v>#NAME?</v>
      </c>
      <c r="S1619" t="e" cm="1">
        <f t="array" ref="S1619">Raw [1]Data!T1619</f>
        <v>#NAME?</v>
      </c>
      <c r="T1619" t="e">
        <f t="shared" si="231"/>
        <v>#NAME?</v>
      </c>
      <c r="U1619" t="e">
        <f t="shared" si="232"/>
        <v>#NAME?</v>
      </c>
      <c r="V1619" t="str">
        <f t="shared" si="233"/>
        <v>Other</v>
      </c>
    </row>
    <row r="1620" spans="1:22">
      <c r="A1620" s="5" t="s">
        <v>12</v>
      </c>
      <c r="B1620" s="2" t="s">
        <v>2148</v>
      </c>
      <c r="C1620">
        <f t="shared" si="225"/>
        <v>2019</v>
      </c>
      <c r="D1620" s="2" t="s">
        <v>14</v>
      </c>
      <c r="E1620" s="3" t="s">
        <v>15</v>
      </c>
      <c r="F1620" t="str">
        <f t="shared" si="226"/>
        <v>73</v>
      </c>
      <c r="G1620" s="2" t="s">
        <v>2149</v>
      </c>
      <c r="H1620" t="str">
        <f t="shared" si="227"/>
        <v xml:space="preserve">RYX-02-021A </v>
      </c>
      <c r="I1620" t="str" cm="1">
        <f t="array" ref="I1620">IFERROR(INDEX(_xlfn.TEXTSPLIT(E1620," "),1), "")</f>
        <v>73239990</v>
      </c>
      <c r="J1620" t="s">
        <v>3045</v>
      </c>
      <c r="K1620" t="e" cm="1">
        <f t="array" ref="K1620">IF(ISERROR(SEARCH("QTY:", G1620)), IF(ISERROR(SEARCH("TOTAL ", G1620)), Raw [1]Data!N1620, TRIM(MID(G1620, SEARCH("TOTAL ", G1620)+6, SEARCH(" ", G1620&amp;" ", SEARCH("TOTAL ", G1620)+6) - SEARCH("TOTAL ", G1620) - 6))), TRIM(MID(G1620, SEARCH("QTY:", G1620)+4, SEARCH(" ", G1620, SEARCH("QTY:", G1620)+4) - SEARCH("QTY:", G1620) - 4)))</f>
        <v>#NAME?</v>
      </c>
      <c r="M1620" t="e">
        <f t="shared" si="228"/>
        <v>#NAME?</v>
      </c>
      <c r="N1620">
        <f t="shared" si="229"/>
        <v>0</v>
      </c>
      <c r="O1620" t="e" cm="1">
        <f t="array" ref="O1620">IF(ISERROR(SEARCH("USD ", G1620)), Raw [1]Data!S1620, TRIM(MID(G1620, SEARCH("USD ", G1620)+4, SEARCH(" ", G1620&amp;" ", SEARCH("USD ", G1620)+4) - SEARCH("USD ", G1620) - 4)))</f>
        <v>#NAME?</v>
      </c>
      <c r="P1620" t="e">
        <f t="shared" si="230"/>
        <v>#NAME?</v>
      </c>
      <c r="Q1620" t="e" cm="1">
        <f t="array" ref="Q1620">Raw [1]Data!P1620</f>
        <v>#NAME?</v>
      </c>
      <c r="R1620" t="e" cm="1">
        <f t="array" ref="R1620">Raw [1]Data!Q1620</f>
        <v>#NAME?</v>
      </c>
      <c r="S1620" t="e" cm="1">
        <f t="array" ref="S1620">Raw [1]Data!T1620</f>
        <v>#NAME?</v>
      </c>
      <c r="T1620" t="e">
        <f t="shared" si="231"/>
        <v>#NAME?</v>
      </c>
      <c r="U1620" t="e">
        <f t="shared" si="232"/>
        <v>#NAME?</v>
      </c>
      <c r="V1620" t="str">
        <f t="shared" si="233"/>
        <v>Other</v>
      </c>
    </row>
    <row r="1621" spans="1:22">
      <c r="A1621" s="5" t="s">
        <v>12</v>
      </c>
      <c r="B1621" s="2" t="s">
        <v>2148</v>
      </c>
      <c r="C1621">
        <f t="shared" si="225"/>
        <v>2019</v>
      </c>
      <c r="D1621" s="2" t="s">
        <v>14</v>
      </c>
      <c r="E1621" s="3" t="s">
        <v>15</v>
      </c>
      <c r="F1621" t="str">
        <f t="shared" si="226"/>
        <v>73</v>
      </c>
      <c r="G1621" s="2" t="s">
        <v>2119</v>
      </c>
      <c r="H1621" t="str">
        <f t="shared" si="227"/>
        <v xml:space="preserve">STEEL </v>
      </c>
      <c r="I1621" t="str" cm="1">
        <f t="array" ref="I1621">IFERROR(INDEX(_xlfn.TEXTSPLIT(E1621," "),1), "")</f>
        <v>73239990</v>
      </c>
      <c r="J1621" t="s">
        <v>3048</v>
      </c>
      <c r="K1621" t="str" cm="1">
        <f t="array" ref="K1621">IF(ISERROR(SEARCH("QTY:", G1621)), IF(ISERROR(SEARCH("TOTAL ", G1621)), Raw [1]Data!N1621, TRIM(MID(G1621, SEARCH("TOTAL ", G1621)+6, SEARCH(" ", G1621&amp;" ", SEARCH("TOTAL ", G1621)+6) - SEARCH("TOTAL ", G1621) - 6))), TRIM(MID(G1621, SEARCH("QTY:", G1621)+4, SEARCH(" ", G1621, SEARCH("QTY:", G1621)+4) - SEARCH("QTY:", G1621) - 4)))</f>
        <v>16800</v>
      </c>
      <c r="M1621" t="str">
        <f t="shared" si="228"/>
        <v>16800</v>
      </c>
      <c r="N1621">
        <f t="shared" si="229"/>
        <v>0</v>
      </c>
      <c r="O1621" t="e" cm="1">
        <f t="array" ref="O1621">IF(ISERROR(SEARCH("USD ", G1621)), Raw [1]Data!S1621, TRIM(MID(G1621, SEARCH("USD ", G1621)+4, SEARCH(" ", G1621&amp;" ", SEARCH("USD ", G1621)+4) - SEARCH("USD ", G1621) - 4)))</f>
        <v>#NAME?</v>
      </c>
      <c r="P1621" t="e">
        <f t="shared" si="230"/>
        <v>#NAME?</v>
      </c>
      <c r="Q1621" t="e" cm="1">
        <f t="array" ref="Q1621">Raw [1]Data!P1621</f>
        <v>#NAME?</v>
      </c>
      <c r="R1621" t="e" cm="1">
        <f t="array" ref="R1621">Raw [1]Data!Q1621</f>
        <v>#NAME?</v>
      </c>
      <c r="S1621" t="e" cm="1">
        <f t="array" ref="S1621">Raw [1]Data!T1621</f>
        <v>#NAME?</v>
      </c>
      <c r="T1621" t="e">
        <f t="shared" si="231"/>
        <v>#NAME?</v>
      </c>
      <c r="U1621" t="e">
        <f t="shared" si="232"/>
        <v>#NAME?</v>
      </c>
      <c r="V1621" t="str">
        <f t="shared" si="233"/>
        <v>Other</v>
      </c>
    </row>
    <row r="1622" spans="1:22">
      <c r="A1622" s="5" t="s">
        <v>12</v>
      </c>
      <c r="B1622" s="2" t="s">
        <v>2148</v>
      </c>
      <c r="C1622">
        <f t="shared" si="225"/>
        <v>2019</v>
      </c>
      <c r="D1622" s="2" t="s">
        <v>14</v>
      </c>
      <c r="E1622" s="3" t="s">
        <v>15</v>
      </c>
      <c r="F1622" t="str">
        <f t="shared" si="226"/>
        <v>73</v>
      </c>
      <c r="G1622" s="2" t="s">
        <v>2150</v>
      </c>
      <c r="H1622" t="str">
        <f t="shared" si="227"/>
        <v xml:space="preserve">STEEL </v>
      </c>
      <c r="I1622" t="str" cm="1">
        <f t="array" ref="I1622">IFERROR(INDEX(_xlfn.TEXTSPLIT(E1622," "),1), "")</f>
        <v>73239990</v>
      </c>
      <c r="J1622" t="s">
        <v>3048</v>
      </c>
      <c r="K1622" t="str" cm="1">
        <f t="array" ref="K1622">IF(ISERROR(SEARCH("QTY:", G1622)), IF(ISERROR(SEARCH("TOTAL ", G1622)), Raw [1]Data!N1622, TRIM(MID(G1622, SEARCH("TOTAL ", G1622)+6, SEARCH(" ", G1622&amp;" ", SEARCH("TOTAL ", G1622)+6) - SEARCH("TOTAL ", G1622) - 6))), TRIM(MID(G1622, SEARCH("QTY:", G1622)+4, SEARCH(" ", G1622, SEARCH("QTY:", G1622)+4) - SEARCH("QTY:", G1622) - 4)))</f>
        <v>82488</v>
      </c>
      <c r="M1622" t="str">
        <f t="shared" si="228"/>
        <v>82488</v>
      </c>
      <c r="N1622">
        <f t="shared" si="229"/>
        <v>0</v>
      </c>
      <c r="O1622" t="e" cm="1">
        <f t="array" ref="O1622">IF(ISERROR(SEARCH("USD ", G1622)), Raw [1]Data!S1622, TRIM(MID(G1622, SEARCH("USD ", G1622)+4, SEARCH(" ", G1622&amp;" ", SEARCH("USD ", G1622)+4) - SEARCH("USD ", G1622) - 4)))</f>
        <v>#NAME?</v>
      </c>
      <c r="P1622" t="e">
        <f t="shared" si="230"/>
        <v>#NAME?</v>
      </c>
      <c r="Q1622" t="e" cm="1">
        <f t="array" ref="Q1622">Raw [1]Data!P1622</f>
        <v>#NAME?</v>
      </c>
      <c r="R1622" t="e" cm="1">
        <f t="array" ref="R1622">Raw [1]Data!Q1622</f>
        <v>#NAME?</v>
      </c>
      <c r="S1622" t="e" cm="1">
        <f t="array" ref="S1622">Raw [1]Data!T1622</f>
        <v>#NAME?</v>
      </c>
      <c r="T1622" t="e">
        <f t="shared" si="231"/>
        <v>#NAME?</v>
      </c>
      <c r="U1622" t="e">
        <f t="shared" si="232"/>
        <v>#NAME?</v>
      </c>
      <c r="V1622" t="str">
        <f t="shared" si="233"/>
        <v>Other</v>
      </c>
    </row>
    <row r="1623" spans="1:22">
      <c r="A1623" s="5" t="s">
        <v>12</v>
      </c>
      <c r="B1623" s="2" t="s">
        <v>2148</v>
      </c>
      <c r="C1623">
        <f t="shared" si="225"/>
        <v>2019</v>
      </c>
      <c r="D1623" s="2" t="s">
        <v>14</v>
      </c>
      <c r="E1623" s="3" t="s">
        <v>15</v>
      </c>
      <c r="F1623" t="str">
        <f t="shared" si="226"/>
        <v>73</v>
      </c>
      <c r="G1623" s="2" t="s">
        <v>2151</v>
      </c>
      <c r="H1623" t="str">
        <f t="shared" si="227"/>
        <v xml:space="preserve">STEEL </v>
      </c>
      <c r="I1623" t="str" cm="1">
        <f t="array" ref="I1623">IFERROR(INDEX(_xlfn.TEXTSPLIT(E1623," "),1), "")</f>
        <v>73239990</v>
      </c>
      <c r="J1623" t="s">
        <v>3048</v>
      </c>
      <c r="K1623" t="str" cm="1">
        <f t="array" ref="K1623">IF(ISERROR(SEARCH("QTY:", G1623)), IF(ISERROR(SEARCH("TOTAL ", G1623)), Raw [1]Data!N1623, TRIM(MID(G1623, SEARCH("TOTAL ", G1623)+6, SEARCH(" ", G1623&amp;" ", SEARCH("TOTAL ", G1623)+6) - SEARCH("TOTAL ", G1623) - 6))), TRIM(MID(G1623, SEARCH("QTY:", G1623)+4, SEARCH(" ", G1623, SEARCH("QTY:", G1623)+4) - SEARCH("QTY:", G1623) - 4)))</f>
        <v>3708</v>
      </c>
      <c r="M1623" t="str">
        <f t="shared" si="228"/>
        <v>3708</v>
      </c>
      <c r="N1623">
        <f t="shared" si="229"/>
        <v>0</v>
      </c>
      <c r="O1623" t="e" cm="1">
        <f t="array" ref="O1623">IF(ISERROR(SEARCH("USD ", G1623)), Raw [1]Data!S1623, TRIM(MID(G1623, SEARCH("USD ", G1623)+4, SEARCH(" ", G1623&amp;" ", SEARCH("USD ", G1623)+4) - SEARCH("USD ", G1623) - 4)))</f>
        <v>#NAME?</v>
      </c>
      <c r="P1623" t="e">
        <f t="shared" si="230"/>
        <v>#NAME?</v>
      </c>
      <c r="Q1623" t="e" cm="1">
        <f t="array" ref="Q1623">Raw [1]Data!P1623</f>
        <v>#NAME?</v>
      </c>
      <c r="R1623" t="e" cm="1">
        <f t="array" ref="R1623">Raw [1]Data!Q1623</f>
        <v>#NAME?</v>
      </c>
      <c r="S1623" t="e" cm="1">
        <f t="array" ref="S1623">Raw [1]Data!T1623</f>
        <v>#NAME?</v>
      </c>
      <c r="T1623" t="e">
        <f t="shared" si="231"/>
        <v>#NAME?</v>
      </c>
      <c r="U1623" t="e">
        <f t="shared" si="232"/>
        <v>#NAME?</v>
      </c>
      <c r="V1623" t="str">
        <f t="shared" si="233"/>
        <v>Other</v>
      </c>
    </row>
    <row r="1624" spans="1:22">
      <c r="A1624" s="5" t="s">
        <v>12</v>
      </c>
      <c r="B1624" s="2" t="s">
        <v>2148</v>
      </c>
      <c r="C1624">
        <f t="shared" si="225"/>
        <v>2019</v>
      </c>
      <c r="D1624" s="2" t="s">
        <v>14</v>
      </c>
      <c r="E1624" s="3" t="s">
        <v>15</v>
      </c>
      <c r="F1624" t="str">
        <f t="shared" si="226"/>
        <v>73</v>
      </c>
      <c r="G1624" s="2" t="s">
        <v>2152</v>
      </c>
      <c r="H1624" t="str">
        <f t="shared" si="227"/>
        <v xml:space="preserve">STAINLESS </v>
      </c>
      <c r="I1624" t="str" cm="1">
        <f t="array" ref="I1624">IFERROR(INDEX(_xlfn.TEXTSPLIT(E1624," "),1), "")</f>
        <v>73239990</v>
      </c>
      <c r="J1624" t="s">
        <v>3054</v>
      </c>
      <c r="K1624" t="e" cm="1">
        <f t="array" ref="K1624">IF(ISERROR(SEARCH("QTY:", G1624)), IF(ISERROR(SEARCH("TOTAL ", G1624)), Raw [1]Data!N1624, TRIM(MID(G1624, SEARCH("TOTAL ", G1624)+6, SEARCH(" ", G1624&amp;" ", SEARCH("TOTAL ", G1624)+6) - SEARCH("TOTAL ", G1624) - 6))), TRIM(MID(G1624, SEARCH("QTY:", G1624)+4, SEARCH(" ", G1624, SEARCH("QTY:", G1624)+4) - SEARCH("QTY:", G1624) - 4)))</f>
        <v>#NAME?</v>
      </c>
      <c r="M1624" t="e">
        <f t="shared" si="228"/>
        <v>#NAME?</v>
      </c>
      <c r="N1624">
        <f t="shared" si="229"/>
        <v>0</v>
      </c>
      <c r="O1624" t="e" cm="1">
        <f t="array" ref="O1624">IF(ISERROR(SEARCH("USD ", G1624)), Raw [1]Data!S1624, TRIM(MID(G1624, SEARCH("USD ", G1624)+4, SEARCH(" ", G1624&amp;" ", SEARCH("USD ", G1624)+4) - SEARCH("USD ", G1624) - 4)))</f>
        <v>#NAME?</v>
      </c>
      <c r="P1624" t="e">
        <f t="shared" si="230"/>
        <v>#NAME?</v>
      </c>
      <c r="Q1624" t="e" cm="1">
        <f t="array" ref="Q1624">Raw [1]Data!P1624</f>
        <v>#NAME?</v>
      </c>
      <c r="R1624" t="e" cm="1">
        <f t="array" ref="R1624">Raw [1]Data!Q1624</f>
        <v>#NAME?</v>
      </c>
      <c r="S1624" t="e" cm="1">
        <f t="array" ref="S1624">Raw [1]Data!T1624</f>
        <v>#NAME?</v>
      </c>
      <c r="T1624" t="e">
        <f t="shared" si="231"/>
        <v>#NAME?</v>
      </c>
      <c r="U1624" t="e">
        <f t="shared" si="232"/>
        <v>#NAME?</v>
      </c>
      <c r="V1624" t="str">
        <f t="shared" si="233"/>
        <v>Other</v>
      </c>
    </row>
    <row r="1625" spans="1:22">
      <c r="A1625" s="5" t="s">
        <v>12</v>
      </c>
      <c r="B1625" s="2" t="s">
        <v>2148</v>
      </c>
      <c r="C1625">
        <f t="shared" si="225"/>
        <v>2019</v>
      </c>
      <c r="D1625" s="2" t="s">
        <v>14</v>
      </c>
      <c r="E1625" s="3" t="s">
        <v>15</v>
      </c>
      <c r="F1625" t="str">
        <f t="shared" si="226"/>
        <v>73</v>
      </c>
      <c r="G1625" s="2" t="s">
        <v>2153</v>
      </c>
      <c r="H1625" t="str">
        <f t="shared" si="227"/>
        <v xml:space="preserve">STEEL </v>
      </c>
      <c r="I1625" t="str" cm="1">
        <f t="array" ref="I1625">IFERROR(INDEX(_xlfn.TEXTSPLIT(E1625," "),1), "")</f>
        <v>73239990</v>
      </c>
      <c r="J1625" t="s">
        <v>3048</v>
      </c>
      <c r="K1625" t="str" cm="1">
        <f t="array" ref="K1625">IF(ISERROR(SEARCH("QTY:", G1625)), IF(ISERROR(SEARCH("TOTAL ", G1625)), Raw [1]Data!N1625, TRIM(MID(G1625, SEARCH("TOTAL ", G1625)+6, SEARCH(" ", G1625&amp;" ", SEARCH("TOTAL ", G1625)+6) - SEARCH("TOTAL ", G1625) - 6))), TRIM(MID(G1625, SEARCH("QTY:", G1625)+4, SEARCH(" ", G1625, SEARCH("QTY:", G1625)+4) - SEARCH("QTY:", G1625) - 4)))</f>
        <v>70320</v>
      </c>
      <c r="M1625" t="str">
        <f t="shared" si="228"/>
        <v>70320</v>
      </c>
      <c r="N1625">
        <f t="shared" si="229"/>
        <v>0</v>
      </c>
      <c r="O1625" t="e" cm="1">
        <f t="array" ref="O1625">IF(ISERROR(SEARCH("USD ", G1625)), Raw [1]Data!S1625, TRIM(MID(G1625, SEARCH("USD ", G1625)+4, SEARCH(" ", G1625&amp;" ", SEARCH("USD ", G1625)+4) - SEARCH("USD ", G1625) - 4)))</f>
        <v>#NAME?</v>
      </c>
      <c r="P1625" t="e">
        <f t="shared" si="230"/>
        <v>#NAME?</v>
      </c>
      <c r="Q1625" t="e" cm="1">
        <f t="array" ref="Q1625">Raw [1]Data!P1625</f>
        <v>#NAME?</v>
      </c>
      <c r="R1625" t="e" cm="1">
        <f t="array" ref="R1625">Raw [1]Data!Q1625</f>
        <v>#NAME?</v>
      </c>
      <c r="S1625" t="e" cm="1">
        <f t="array" ref="S1625">Raw [1]Data!T1625</f>
        <v>#NAME?</v>
      </c>
      <c r="T1625" t="e">
        <f t="shared" si="231"/>
        <v>#NAME?</v>
      </c>
      <c r="U1625" t="e">
        <f t="shared" si="232"/>
        <v>#NAME?</v>
      </c>
      <c r="V1625" t="str">
        <f t="shared" si="233"/>
        <v>Other</v>
      </c>
    </row>
    <row r="1626" spans="1:22">
      <c r="A1626" s="5" t="s">
        <v>12</v>
      </c>
      <c r="B1626" s="2" t="s">
        <v>2148</v>
      </c>
      <c r="C1626">
        <f t="shared" si="225"/>
        <v>2019</v>
      </c>
      <c r="D1626" s="2" t="s">
        <v>14</v>
      </c>
      <c r="E1626" s="3" t="s">
        <v>15</v>
      </c>
      <c r="F1626" t="str">
        <f t="shared" si="226"/>
        <v>73</v>
      </c>
      <c r="G1626" s="2" t="s">
        <v>2154</v>
      </c>
      <c r="H1626" t="str">
        <f t="shared" si="227"/>
        <v xml:space="preserve">STAINLESS </v>
      </c>
      <c r="I1626" t="str" cm="1">
        <f t="array" ref="I1626">IFERROR(INDEX(_xlfn.TEXTSPLIT(E1626," "),1), "")</f>
        <v>73239990</v>
      </c>
      <c r="J1626" t="s">
        <v>3041</v>
      </c>
      <c r="K1626" t="str" cm="1">
        <f t="array" ref="K1626">IF(ISERROR(SEARCH("QTY:", G1626)), IF(ISERROR(SEARCH("TOTAL ", G1626)), Raw [1]Data!N1626, TRIM(MID(G1626, SEARCH("TOTAL ", G1626)+6, SEARCH(" ", G1626&amp;" ", SEARCH("TOTAL ", G1626)+6) - SEARCH("TOTAL ", G1626) - 6))), TRIM(MID(G1626, SEARCH("QTY:", G1626)+4, SEARCH(" ", G1626, SEARCH("QTY:", G1626)+4) - SEARCH("QTY:", G1626) - 4)))</f>
        <v>30</v>
      </c>
      <c r="M1626" t="str">
        <f t="shared" si="228"/>
        <v>30</v>
      </c>
      <c r="N1626">
        <f t="shared" si="229"/>
        <v>0</v>
      </c>
      <c r="O1626" t="e" cm="1">
        <f t="array" ref="O1626">IF(ISERROR(SEARCH("USD ", G1626)), Raw [1]Data!S1626, TRIM(MID(G1626, SEARCH("USD ", G1626)+4, SEARCH(" ", G1626&amp;" ", SEARCH("USD ", G1626)+4) - SEARCH("USD ", G1626) - 4)))</f>
        <v>#NAME?</v>
      </c>
      <c r="P1626" t="e">
        <f t="shared" si="230"/>
        <v>#NAME?</v>
      </c>
      <c r="Q1626" t="e" cm="1">
        <f t="array" ref="Q1626">Raw [1]Data!P1626</f>
        <v>#NAME?</v>
      </c>
      <c r="R1626" t="e" cm="1">
        <f t="array" ref="R1626">Raw [1]Data!Q1626</f>
        <v>#NAME?</v>
      </c>
      <c r="S1626" t="e" cm="1">
        <f t="array" ref="S1626">Raw [1]Data!T1626</f>
        <v>#NAME?</v>
      </c>
      <c r="T1626" t="e">
        <f t="shared" si="231"/>
        <v>#NAME?</v>
      </c>
      <c r="U1626" t="e">
        <f t="shared" si="232"/>
        <v>#NAME?</v>
      </c>
      <c r="V1626" t="str">
        <f t="shared" si="233"/>
        <v>Other</v>
      </c>
    </row>
    <row r="1627" spans="1:22">
      <c r="A1627" s="5" t="s">
        <v>12</v>
      </c>
      <c r="B1627" s="2" t="s">
        <v>2148</v>
      </c>
      <c r="C1627">
        <f t="shared" si="225"/>
        <v>2019</v>
      </c>
      <c r="D1627" s="2" t="s">
        <v>14</v>
      </c>
      <c r="E1627" s="3" t="s">
        <v>15</v>
      </c>
      <c r="F1627" t="str">
        <f t="shared" si="226"/>
        <v>73</v>
      </c>
      <c r="G1627" s="2" t="s">
        <v>2155</v>
      </c>
      <c r="H1627" t="str">
        <f t="shared" si="227"/>
        <v xml:space="preserve">STEEL </v>
      </c>
      <c r="I1627" t="str" cm="1">
        <f t="array" ref="I1627">IFERROR(INDEX(_xlfn.TEXTSPLIT(E1627," "),1), "")</f>
        <v>73239990</v>
      </c>
      <c r="J1627" t="s">
        <v>3048</v>
      </c>
      <c r="K1627" t="str" cm="1">
        <f t="array" ref="K1627">IF(ISERROR(SEARCH("QTY:", G1627)), IF(ISERROR(SEARCH("TOTAL ", G1627)), Raw [1]Data!N1627, TRIM(MID(G1627, SEARCH("TOTAL ", G1627)+6, SEARCH(" ", G1627&amp;" ", SEARCH("TOTAL ", G1627)+6) - SEARCH("TOTAL ", G1627) - 6))), TRIM(MID(G1627, SEARCH("QTY:", G1627)+4, SEARCH(" ", G1627, SEARCH("QTY:", G1627)+4) - SEARCH("QTY:", G1627) - 4)))</f>
        <v>22236</v>
      </c>
      <c r="M1627" t="str">
        <f t="shared" si="228"/>
        <v>22236</v>
      </c>
      <c r="N1627">
        <f t="shared" si="229"/>
        <v>0</v>
      </c>
      <c r="O1627" t="e" cm="1">
        <f t="array" ref="O1627">IF(ISERROR(SEARCH("USD ", G1627)), Raw [1]Data!S1627, TRIM(MID(G1627, SEARCH("USD ", G1627)+4, SEARCH(" ", G1627&amp;" ", SEARCH("USD ", G1627)+4) - SEARCH("USD ", G1627) - 4)))</f>
        <v>#NAME?</v>
      </c>
      <c r="P1627" t="e">
        <f t="shared" si="230"/>
        <v>#NAME?</v>
      </c>
      <c r="Q1627" t="e" cm="1">
        <f t="array" ref="Q1627">Raw [1]Data!P1627</f>
        <v>#NAME?</v>
      </c>
      <c r="R1627" t="e" cm="1">
        <f t="array" ref="R1627">Raw [1]Data!Q1627</f>
        <v>#NAME?</v>
      </c>
      <c r="S1627" t="e" cm="1">
        <f t="array" ref="S1627">Raw [1]Data!T1627</f>
        <v>#NAME?</v>
      </c>
      <c r="T1627" t="e">
        <f t="shared" si="231"/>
        <v>#NAME?</v>
      </c>
      <c r="U1627" t="e">
        <f t="shared" si="232"/>
        <v>#NAME?</v>
      </c>
      <c r="V1627" t="str">
        <f t="shared" si="233"/>
        <v>Other</v>
      </c>
    </row>
    <row r="1628" spans="1:22">
      <c r="A1628" s="5" t="s">
        <v>12</v>
      </c>
      <c r="B1628" s="2" t="s">
        <v>2148</v>
      </c>
      <c r="C1628">
        <f t="shared" si="225"/>
        <v>2019</v>
      </c>
      <c r="D1628" s="2" t="s">
        <v>14</v>
      </c>
      <c r="E1628" s="3" t="s">
        <v>15</v>
      </c>
      <c r="F1628" t="str">
        <f t="shared" si="226"/>
        <v>73</v>
      </c>
      <c r="G1628" s="2" t="s">
        <v>2156</v>
      </c>
      <c r="H1628" t="str">
        <f t="shared" si="227"/>
        <v xml:space="preserve">STAINLESS </v>
      </c>
      <c r="I1628" t="str" cm="1">
        <f t="array" ref="I1628">IFERROR(INDEX(_xlfn.TEXTSPLIT(E1628," "),1), "")</f>
        <v>73239990</v>
      </c>
      <c r="J1628" t="s">
        <v>3042</v>
      </c>
      <c r="K1628" t="str" cm="1">
        <f t="array" ref="K1628">IF(ISERROR(SEARCH("QTY:", G1628)), IF(ISERROR(SEARCH("TOTAL ", G1628)), Raw [1]Data!N1628, TRIM(MID(G1628, SEARCH("TOTAL ", G1628)+6, SEARCH(" ", G1628&amp;" ", SEARCH("TOTAL ", G1628)+6) - SEARCH("TOTAL ", G1628) - 6))), TRIM(MID(G1628, SEARCH("QTY:", G1628)+4, SEARCH(" ", G1628, SEARCH("QTY:", G1628)+4) - SEARCH("QTY:", G1628) - 4)))</f>
        <v>8856</v>
      </c>
      <c r="M1628" t="str">
        <f t="shared" si="228"/>
        <v>8856</v>
      </c>
      <c r="N1628">
        <f t="shared" si="229"/>
        <v>0</v>
      </c>
      <c r="O1628" t="e" cm="1">
        <f t="array" ref="O1628">IF(ISERROR(SEARCH("USD ", G1628)), Raw [1]Data!S1628, TRIM(MID(G1628, SEARCH("USD ", G1628)+4, SEARCH(" ", G1628&amp;" ", SEARCH("USD ", G1628)+4) - SEARCH("USD ", G1628) - 4)))</f>
        <v>#NAME?</v>
      </c>
      <c r="P1628" t="e">
        <f t="shared" si="230"/>
        <v>#NAME?</v>
      </c>
      <c r="Q1628" t="e" cm="1">
        <f t="array" ref="Q1628">Raw [1]Data!P1628</f>
        <v>#NAME?</v>
      </c>
      <c r="R1628" t="e" cm="1">
        <f t="array" ref="R1628">Raw [1]Data!Q1628</f>
        <v>#NAME?</v>
      </c>
      <c r="S1628" t="e" cm="1">
        <f t="array" ref="S1628">Raw [1]Data!T1628</f>
        <v>#NAME?</v>
      </c>
      <c r="T1628" t="e">
        <f t="shared" si="231"/>
        <v>#NAME?</v>
      </c>
      <c r="U1628" t="e">
        <f t="shared" si="232"/>
        <v>#NAME?</v>
      </c>
      <c r="V1628" t="str">
        <f t="shared" si="233"/>
        <v>Other</v>
      </c>
    </row>
    <row r="1629" spans="1:22">
      <c r="A1629" s="5" t="s">
        <v>12</v>
      </c>
      <c r="B1629" s="2" t="s">
        <v>2157</v>
      </c>
      <c r="C1629">
        <f t="shared" si="225"/>
        <v>2019</v>
      </c>
      <c r="D1629" s="2" t="s">
        <v>14</v>
      </c>
      <c r="E1629" s="3" t="s">
        <v>15</v>
      </c>
      <c r="F1629" t="str">
        <f t="shared" si="226"/>
        <v>73</v>
      </c>
      <c r="G1629" s="2" t="s">
        <v>2158</v>
      </c>
      <c r="H1629" t="str">
        <f t="shared" si="227"/>
        <v xml:space="preserve">KW-830 </v>
      </c>
      <c r="I1629" t="str" cm="1">
        <f t="array" ref="I1629">IFERROR(INDEX(_xlfn.TEXTSPLIT(E1629," "),1), "")</f>
        <v>73239990</v>
      </c>
      <c r="J1629" t="s">
        <v>2835</v>
      </c>
      <c r="K1629" t="e" cm="1">
        <f t="array" ref="K1629">IF(ISERROR(SEARCH("QTY:", G1629)), IF(ISERROR(SEARCH("TOTAL ", G1629)), Raw [1]Data!N1629, TRIM(MID(G1629, SEARCH("TOTAL ", G1629)+6, SEARCH(" ", G1629&amp;" ", SEARCH("TOTAL ", G1629)+6) - SEARCH("TOTAL ", G1629) - 6))), TRIM(MID(G1629, SEARCH("QTY:", G1629)+4, SEARCH(" ", G1629, SEARCH("QTY:", G1629)+4) - SEARCH("QTY:", G1629) - 4)))</f>
        <v>#NAME?</v>
      </c>
      <c r="M1629" t="e">
        <f t="shared" si="228"/>
        <v>#NAME?</v>
      </c>
      <c r="N1629">
        <f t="shared" si="229"/>
        <v>0</v>
      </c>
      <c r="O1629" t="e" cm="1">
        <f t="array" ref="O1629">IF(ISERROR(SEARCH("USD ", G1629)), Raw [1]Data!S1629, TRIM(MID(G1629, SEARCH("USD ", G1629)+4, SEARCH(" ", G1629&amp;" ", SEARCH("USD ", G1629)+4) - SEARCH("USD ", G1629) - 4)))</f>
        <v>#NAME?</v>
      </c>
      <c r="P1629" t="e">
        <f t="shared" si="230"/>
        <v>#NAME?</v>
      </c>
      <c r="Q1629" t="e" cm="1">
        <f t="array" ref="Q1629">Raw [1]Data!P1629</f>
        <v>#NAME?</v>
      </c>
      <c r="R1629" t="e" cm="1">
        <f t="array" ref="R1629">Raw [1]Data!Q1629</f>
        <v>#NAME?</v>
      </c>
      <c r="S1629" t="e" cm="1">
        <f t="array" ref="S1629">Raw [1]Data!T1629</f>
        <v>#NAME?</v>
      </c>
      <c r="T1629" t="e">
        <f t="shared" si="231"/>
        <v>#NAME?</v>
      </c>
      <c r="U1629" t="e">
        <f t="shared" si="232"/>
        <v>#NAME?</v>
      </c>
      <c r="V1629" t="str">
        <f t="shared" si="233"/>
        <v>Other</v>
      </c>
    </row>
    <row r="1630" spans="1:22">
      <c r="A1630" s="5" t="s">
        <v>12</v>
      </c>
      <c r="B1630" s="2" t="s">
        <v>2159</v>
      </c>
      <c r="C1630">
        <f t="shared" si="225"/>
        <v>2019</v>
      </c>
      <c r="D1630" s="2" t="s">
        <v>14</v>
      </c>
      <c r="E1630" s="3" t="s">
        <v>15</v>
      </c>
      <c r="F1630" t="str">
        <f t="shared" si="226"/>
        <v>73</v>
      </c>
      <c r="G1630" s="2" t="s">
        <v>2160</v>
      </c>
      <c r="H1630" t="str">
        <f t="shared" si="227"/>
        <v xml:space="preserve">03-027I </v>
      </c>
      <c r="I1630" t="str" cm="1">
        <f t="array" ref="I1630">IFERROR(INDEX(_xlfn.TEXTSPLIT(E1630," "),1), "")</f>
        <v>73239990</v>
      </c>
      <c r="J1630" t="s">
        <v>3049</v>
      </c>
      <c r="K1630" t="e" cm="1">
        <f t="array" ref="K1630">IF(ISERROR(SEARCH("QTY:", G1630)), IF(ISERROR(SEARCH("TOTAL ", G1630)), Raw [1]Data!N1630, TRIM(MID(G1630, SEARCH("TOTAL ", G1630)+6, SEARCH(" ", G1630&amp;" ", SEARCH("TOTAL ", G1630)+6) - SEARCH("TOTAL ", G1630) - 6))), TRIM(MID(G1630, SEARCH("QTY:", G1630)+4, SEARCH(" ", G1630, SEARCH("QTY:", G1630)+4) - SEARCH("QTY:", G1630) - 4)))</f>
        <v>#NAME?</v>
      </c>
      <c r="M1630" t="e">
        <f t="shared" si="228"/>
        <v>#NAME?</v>
      </c>
      <c r="N1630">
        <f t="shared" si="229"/>
        <v>0</v>
      </c>
      <c r="O1630" t="e" cm="1">
        <f t="array" ref="O1630">IF(ISERROR(SEARCH("USD ", G1630)), Raw [1]Data!S1630, TRIM(MID(G1630, SEARCH("USD ", G1630)+4, SEARCH(" ", G1630&amp;" ", SEARCH("USD ", G1630)+4) - SEARCH("USD ", G1630) - 4)))</f>
        <v>#NAME?</v>
      </c>
      <c r="P1630" t="e">
        <f t="shared" si="230"/>
        <v>#NAME?</v>
      </c>
      <c r="Q1630" t="e" cm="1">
        <f t="array" ref="Q1630">Raw [1]Data!P1630</f>
        <v>#NAME?</v>
      </c>
      <c r="R1630" t="e" cm="1">
        <f t="array" ref="R1630">Raw [1]Data!Q1630</f>
        <v>#NAME?</v>
      </c>
      <c r="S1630" t="e" cm="1">
        <f t="array" ref="S1630">Raw [1]Data!T1630</f>
        <v>#NAME?</v>
      </c>
      <c r="T1630" t="e">
        <f t="shared" si="231"/>
        <v>#NAME?</v>
      </c>
      <c r="U1630" t="e">
        <f t="shared" si="232"/>
        <v>#NAME?</v>
      </c>
      <c r="V1630" t="str">
        <f t="shared" si="233"/>
        <v>Other</v>
      </c>
    </row>
    <row r="1631" spans="1:22">
      <c r="A1631" s="5" t="s">
        <v>12</v>
      </c>
      <c r="B1631" s="2" t="s">
        <v>2161</v>
      </c>
      <c r="C1631">
        <f t="shared" si="225"/>
        <v>2019</v>
      </c>
      <c r="D1631" s="2" t="s">
        <v>14</v>
      </c>
      <c r="E1631" s="3" t="s">
        <v>15</v>
      </c>
      <c r="F1631" t="str">
        <f t="shared" si="226"/>
        <v>73</v>
      </c>
      <c r="G1631" s="2" t="s">
        <v>2162</v>
      </c>
      <c r="H1631" t="str">
        <f t="shared" si="227"/>
        <v xml:space="preserve">STEEL </v>
      </c>
      <c r="I1631" t="str" cm="1">
        <f t="array" ref="I1631">IFERROR(INDEX(_xlfn.TEXTSPLIT(E1631," "),1), "")</f>
        <v>73239990</v>
      </c>
      <c r="J1631" t="s">
        <v>3041</v>
      </c>
      <c r="K1631" t="str" cm="1">
        <f t="array" ref="K1631">IF(ISERROR(SEARCH("QTY:", G1631)), IF(ISERROR(SEARCH("TOTAL ", G1631)), Raw [1]Data!N1631, TRIM(MID(G1631, SEARCH("TOTAL ", G1631)+6, SEARCH(" ", G1631&amp;" ", SEARCH("TOTAL ", G1631)+6) - SEARCH("TOTAL ", G1631) - 6))), TRIM(MID(G1631, SEARCH("QTY:", G1631)+4, SEARCH(" ", G1631, SEARCH("QTY:", G1631)+4) - SEARCH("QTY:", G1631) - 4)))</f>
        <v>50400</v>
      </c>
      <c r="M1631" t="str">
        <f t="shared" si="228"/>
        <v>50400</v>
      </c>
      <c r="N1631">
        <f t="shared" si="229"/>
        <v>0</v>
      </c>
      <c r="O1631" t="e" cm="1">
        <f t="array" ref="O1631">IF(ISERROR(SEARCH("USD ", G1631)), Raw [1]Data!S1631, TRIM(MID(G1631, SEARCH("USD ", G1631)+4, SEARCH(" ", G1631&amp;" ", SEARCH("USD ", G1631)+4) - SEARCH("USD ", G1631) - 4)))</f>
        <v>#NAME?</v>
      </c>
      <c r="P1631" t="e">
        <f t="shared" si="230"/>
        <v>#NAME?</v>
      </c>
      <c r="Q1631" t="e" cm="1">
        <f t="array" ref="Q1631">Raw [1]Data!P1631</f>
        <v>#NAME?</v>
      </c>
      <c r="R1631" t="e" cm="1">
        <f t="array" ref="R1631">Raw [1]Data!Q1631</f>
        <v>#NAME?</v>
      </c>
      <c r="S1631" t="e" cm="1">
        <f t="array" ref="S1631">Raw [1]Data!T1631</f>
        <v>#NAME?</v>
      </c>
      <c r="T1631" t="e">
        <f t="shared" si="231"/>
        <v>#NAME?</v>
      </c>
      <c r="U1631" t="e">
        <f t="shared" si="232"/>
        <v>#NAME?</v>
      </c>
      <c r="V1631" t="str">
        <f t="shared" si="233"/>
        <v>Other</v>
      </c>
    </row>
    <row r="1632" spans="1:22">
      <c r="A1632" s="5" t="s">
        <v>12</v>
      </c>
      <c r="B1632" s="2" t="s">
        <v>2161</v>
      </c>
      <c r="C1632">
        <f t="shared" si="225"/>
        <v>2019</v>
      </c>
      <c r="D1632" s="2" t="s">
        <v>14</v>
      </c>
      <c r="E1632" s="3" t="s">
        <v>15</v>
      </c>
      <c r="F1632" t="str">
        <f t="shared" si="226"/>
        <v>73</v>
      </c>
      <c r="G1632" s="2" t="s">
        <v>2163</v>
      </c>
      <c r="H1632" t="str">
        <f t="shared" si="227"/>
        <v xml:space="preserve">STEEL </v>
      </c>
      <c r="I1632" t="str" cm="1">
        <f t="array" ref="I1632">IFERROR(INDEX(_xlfn.TEXTSPLIT(E1632," "),1), "")</f>
        <v>73239990</v>
      </c>
      <c r="J1632" t="s">
        <v>3041</v>
      </c>
      <c r="K1632" t="str" cm="1">
        <f t="array" ref="K1632">IF(ISERROR(SEARCH("QTY:", G1632)), IF(ISERROR(SEARCH("TOTAL ", G1632)), Raw [1]Data!N1632, TRIM(MID(G1632, SEARCH("TOTAL ", G1632)+6, SEARCH(" ", G1632&amp;" ", SEARCH("TOTAL ", G1632)+6) - SEARCH("TOTAL ", G1632) - 6))), TRIM(MID(G1632, SEARCH("QTY:", G1632)+4, SEARCH(" ", G1632, SEARCH("QTY:", G1632)+4) - SEARCH("QTY:", G1632) - 4)))</f>
        <v>11880</v>
      </c>
      <c r="M1632" t="str">
        <f t="shared" si="228"/>
        <v>11880</v>
      </c>
      <c r="N1632">
        <f t="shared" si="229"/>
        <v>0</v>
      </c>
      <c r="O1632" t="e" cm="1">
        <f t="array" ref="O1632">IF(ISERROR(SEARCH("USD ", G1632)), Raw [1]Data!S1632, TRIM(MID(G1632, SEARCH("USD ", G1632)+4, SEARCH(" ", G1632&amp;" ", SEARCH("USD ", G1632)+4) - SEARCH("USD ", G1632) - 4)))</f>
        <v>#NAME?</v>
      </c>
      <c r="P1632" t="e">
        <f t="shared" si="230"/>
        <v>#NAME?</v>
      </c>
      <c r="Q1632" t="e" cm="1">
        <f t="array" ref="Q1632">Raw [1]Data!P1632</f>
        <v>#NAME?</v>
      </c>
      <c r="R1632" t="e" cm="1">
        <f t="array" ref="R1632">Raw [1]Data!Q1632</f>
        <v>#NAME?</v>
      </c>
      <c r="S1632" t="e" cm="1">
        <f t="array" ref="S1632">Raw [1]Data!T1632</f>
        <v>#NAME?</v>
      </c>
      <c r="T1632" t="e">
        <f t="shared" si="231"/>
        <v>#NAME?</v>
      </c>
      <c r="U1632" t="e">
        <f t="shared" si="232"/>
        <v>#NAME?</v>
      </c>
      <c r="V1632" t="str">
        <f t="shared" si="233"/>
        <v>Other</v>
      </c>
    </row>
    <row r="1633" spans="1:22">
      <c r="A1633" s="5" t="s">
        <v>12</v>
      </c>
      <c r="B1633" s="2" t="s">
        <v>2161</v>
      </c>
      <c r="C1633">
        <f t="shared" si="225"/>
        <v>2019</v>
      </c>
      <c r="D1633" s="2" t="s">
        <v>14</v>
      </c>
      <c r="E1633" s="3" t="s">
        <v>15</v>
      </c>
      <c r="F1633" t="str">
        <f t="shared" si="226"/>
        <v>73</v>
      </c>
      <c r="G1633" s="2" t="s">
        <v>2164</v>
      </c>
      <c r="H1633" t="str">
        <f t="shared" si="227"/>
        <v xml:space="preserve">STEEL </v>
      </c>
      <c r="I1633" t="str" cm="1">
        <f t="array" ref="I1633">IFERROR(INDEX(_xlfn.TEXTSPLIT(E1633," "),1), "")</f>
        <v>73239990</v>
      </c>
      <c r="J1633" t="s">
        <v>3041</v>
      </c>
      <c r="K1633" t="str" cm="1">
        <f t="array" ref="K1633">IF(ISERROR(SEARCH("QTY:", G1633)), IF(ISERROR(SEARCH("TOTAL ", G1633)), Raw [1]Data!N1633, TRIM(MID(G1633, SEARCH("TOTAL ", G1633)+6, SEARCH(" ", G1633&amp;" ", SEARCH("TOTAL ", G1633)+6) - SEARCH("TOTAL ", G1633) - 6))), TRIM(MID(G1633, SEARCH("QTY:", G1633)+4, SEARCH(" ", G1633, SEARCH("QTY:", G1633)+4) - SEARCH("QTY:", G1633) - 4)))</f>
        <v>20400</v>
      </c>
      <c r="M1633" t="str">
        <f t="shared" si="228"/>
        <v>20400</v>
      </c>
      <c r="N1633">
        <f t="shared" si="229"/>
        <v>0</v>
      </c>
      <c r="O1633" t="e" cm="1">
        <f t="array" ref="O1633">IF(ISERROR(SEARCH("USD ", G1633)), Raw [1]Data!S1633, TRIM(MID(G1633, SEARCH("USD ", G1633)+4, SEARCH(" ", G1633&amp;" ", SEARCH("USD ", G1633)+4) - SEARCH("USD ", G1633) - 4)))</f>
        <v>#NAME?</v>
      </c>
      <c r="P1633" t="e">
        <f t="shared" si="230"/>
        <v>#NAME?</v>
      </c>
      <c r="Q1633" t="e" cm="1">
        <f t="array" ref="Q1633">Raw [1]Data!P1633</f>
        <v>#NAME?</v>
      </c>
      <c r="R1633" t="e" cm="1">
        <f t="array" ref="R1633">Raw [1]Data!Q1633</f>
        <v>#NAME?</v>
      </c>
      <c r="S1633" t="e" cm="1">
        <f t="array" ref="S1633">Raw [1]Data!T1633</f>
        <v>#NAME?</v>
      </c>
      <c r="T1633" t="e">
        <f t="shared" si="231"/>
        <v>#NAME?</v>
      </c>
      <c r="U1633" t="e">
        <f t="shared" si="232"/>
        <v>#NAME?</v>
      </c>
      <c r="V1633" t="str">
        <f t="shared" si="233"/>
        <v>Other</v>
      </c>
    </row>
    <row r="1634" spans="1:22">
      <c r="A1634" s="5" t="s">
        <v>12</v>
      </c>
      <c r="B1634" s="2" t="s">
        <v>2161</v>
      </c>
      <c r="C1634">
        <f t="shared" si="225"/>
        <v>2019</v>
      </c>
      <c r="D1634" s="2" t="s">
        <v>14</v>
      </c>
      <c r="E1634" s="3" t="s">
        <v>15</v>
      </c>
      <c r="F1634" t="str">
        <f t="shared" si="226"/>
        <v>73</v>
      </c>
      <c r="G1634" s="2" t="s">
        <v>2165</v>
      </c>
      <c r="H1634" t="str">
        <f t="shared" si="227"/>
        <v xml:space="preserve">STEEL </v>
      </c>
      <c r="I1634" t="str" cm="1">
        <f t="array" ref="I1634">IFERROR(INDEX(_xlfn.TEXTSPLIT(E1634," "),1), "")</f>
        <v>73239990</v>
      </c>
      <c r="J1634" t="s">
        <v>3041</v>
      </c>
      <c r="K1634" t="str" cm="1">
        <f t="array" ref="K1634">IF(ISERROR(SEARCH("QTY:", G1634)), IF(ISERROR(SEARCH("TOTAL ", G1634)), Raw [1]Data!N1634, TRIM(MID(G1634, SEARCH("TOTAL ", G1634)+6, SEARCH(" ", G1634&amp;" ", SEARCH("TOTAL ", G1634)+6) - SEARCH("TOTAL ", G1634) - 6))), TRIM(MID(G1634, SEARCH("QTY:", G1634)+4, SEARCH(" ", G1634, SEARCH("QTY:", G1634)+4) - SEARCH("QTY:", G1634) - 4)))</f>
        <v>24000</v>
      </c>
      <c r="M1634" t="str">
        <f t="shared" si="228"/>
        <v>24000</v>
      </c>
      <c r="N1634">
        <f t="shared" si="229"/>
        <v>0</v>
      </c>
      <c r="O1634" t="e" cm="1">
        <f t="array" ref="O1634">IF(ISERROR(SEARCH("USD ", G1634)), Raw [1]Data!S1634, TRIM(MID(G1634, SEARCH("USD ", G1634)+4, SEARCH(" ", G1634&amp;" ", SEARCH("USD ", G1634)+4) - SEARCH("USD ", G1634) - 4)))</f>
        <v>#NAME?</v>
      </c>
      <c r="P1634" t="e">
        <f t="shared" si="230"/>
        <v>#NAME?</v>
      </c>
      <c r="Q1634" t="e" cm="1">
        <f t="array" ref="Q1634">Raw [1]Data!P1634</f>
        <v>#NAME?</v>
      </c>
      <c r="R1634" t="e" cm="1">
        <f t="array" ref="R1634">Raw [1]Data!Q1634</f>
        <v>#NAME?</v>
      </c>
      <c r="S1634" t="e" cm="1">
        <f t="array" ref="S1634">Raw [1]Data!T1634</f>
        <v>#NAME?</v>
      </c>
      <c r="T1634" t="e">
        <f t="shared" si="231"/>
        <v>#NAME?</v>
      </c>
      <c r="U1634" t="e">
        <f t="shared" si="232"/>
        <v>#NAME?</v>
      </c>
      <c r="V1634" t="str">
        <f t="shared" si="233"/>
        <v>Other</v>
      </c>
    </row>
    <row r="1635" spans="1:22">
      <c r="A1635" s="5" t="s">
        <v>12</v>
      </c>
      <c r="B1635" s="2" t="s">
        <v>2166</v>
      </c>
      <c r="C1635">
        <f t="shared" si="225"/>
        <v>2019</v>
      </c>
      <c r="D1635" s="2" t="s">
        <v>14</v>
      </c>
      <c r="E1635" s="3" t="s">
        <v>15</v>
      </c>
      <c r="F1635" t="str">
        <f t="shared" si="226"/>
        <v>73</v>
      </c>
      <c r="G1635" s="2" t="s">
        <v>2167</v>
      </c>
      <c r="H1635" t="str">
        <f t="shared" si="227"/>
        <v xml:space="preserve">STEEL </v>
      </c>
      <c r="I1635" t="str" cm="1">
        <f t="array" ref="I1635">IFERROR(INDEX(_xlfn.TEXTSPLIT(E1635," "),1), "")</f>
        <v>73239990</v>
      </c>
      <c r="J1635" t="s">
        <v>3048</v>
      </c>
      <c r="K1635" t="str" cm="1">
        <f t="array" ref="K1635">IF(ISERROR(SEARCH("QTY:", G1635)), IF(ISERROR(SEARCH("TOTAL ", G1635)), Raw [1]Data!N1635, TRIM(MID(G1635, SEARCH("TOTAL ", G1635)+6, SEARCH(" ", G1635&amp;" ", SEARCH("TOTAL ", G1635)+6) - SEARCH("TOTAL ", G1635) - 6))), TRIM(MID(G1635, SEARCH("QTY:", G1635)+4, SEARCH(" ", G1635, SEARCH("QTY:", G1635)+4) - SEARCH("QTY:", G1635) - 4)))</f>
        <v>4632</v>
      </c>
      <c r="M1635" t="str">
        <f t="shared" si="228"/>
        <v>4632</v>
      </c>
      <c r="N1635">
        <f t="shared" si="229"/>
        <v>0</v>
      </c>
      <c r="O1635" t="e" cm="1">
        <f t="array" ref="O1635">IF(ISERROR(SEARCH("USD ", G1635)), Raw [1]Data!S1635, TRIM(MID(G1635, SEARCH("USD ", G1635)+4, SEARCH(" ", G1635&amp;" ", SEARCH("USD ", G1635)+4) - SEARCH("USD ", G1635) - 4)))</f>
        <v>#NAME?</v>
      </c>
      <c r="P1635" t="e">
        <f t="shared" si="230"/>
        <v>#NAME?</v>
      </c>
      <c r="Q1635" t="e" cm="1">
        <f t="array" ref="Q1635">Raw [1]Data!P1635</f>
        <v>#NAME?</v>
      </c>
      <c r="R1635" t="e" cm="1">
        <f t="array" ref="R1635">Raw [1]Data!Q1635</f>
        <v>#NAME?</v>
      </c>
      <c r="S1635" t="e" cm="1">
        <f t="array" ref="S1635">Raw [1]Data!T1635</f>
        <v>#NAME?</v>
      </c>
      <c r="T1635" t="e">
        <f t="shared" si="231"/>
        <v>#NAME?</v>
      </c>
      <c r="U1635" t="e">
        <f t="shared" si="232"/>
        <v>#NAME?</v>
      </c>
      <c r="V1635" t="str">
        <f t="shared" si="233"/>
        <v>Other</v>
      </c>
    </row>
    <row r="1636" spans="1:22">
      <c r="A1636" s="5" t="s">
        <v>12</v>
      </c>
      <c r="B1636" s="2" t="s">
        <v>2166</v>
      </c>
      <c r="C1636">
        <f t="shared" si="225"/>
        <v>2019</v>
      </c>
      <c r="D1636" s="2" t="s">
        <v>14</v>
      </c>
      <c r="E1636" s="3" t="s">
        <v>15</v>
      </c>
      <c r="F1636" t="str">
        <f t="shared" si="226"/>
        <v>73</v>
      </c>
      <c r="G1636" s="2" t="s">
        <v>2168</v>
      </c>
      <c r="H1636" t="str">
        <f t="shared" si="227"/>
        <v xml:space="preserve">STEEL </v>
      </c>
      <c r="I1636" t="str" cm="1">
        <f t="array" ref="I1636">IFERROR(INDEX(_xlfn.TEXTSPLIT(E1636," "),1), "")</f>
        <v>73239990</v>
      </c>
      <c r="J1636" t="s">
        <v>3048</v>
      </c>
      <c r="K1636" t="str" cm="1">
        <f t="array" ref="K1636">IF(ISERROR(SEARCH("QTY:", G1636)), IF(ISERROR(SEARCH("TOTAL ", G1636)), Raw [1]Data!N1636, TRIM(MID(G1636, SEARCH("TOTAL ", G1636)+6, SEARCH(" ", G1636&amp;" ", SEARCH("TOTAL ", G1636)+6) - SEARCH("TOTAL ", G1636) - 6))), TRIM(MID(G1636, SEARCH("QTY:", G1636)+4, SEARCH(" ", G1636, SEARCH("QTY:", G1636)+4) - SEARCH("QTY:", G1636) - 4)))</f>
        <v>24504</v>
      </c>
      <c r="M1636" t="str">
        <f t="shared" si="228"/>
        <v>24504</v>
      </c>
      <c r="N1636">
        <f t="shared" si="229"/>
        <v>0</v>
      </c>
      <c r="O1636" t="e" cm="1">
        <f t="array" ref="O1636">IF(ISERROR(SEARCH("USD ", G1636)), Raw [1]Data!S1636, TRIM(MID(G1636, SEARCH("USD ", G1636)+4, SEARCH(" ", G1636&amp;" ", SEARCH("USD ", G1636)+4) - SEARCH("USD ", G1636) - 4)))</f>
        <v>#NAME?</v>
      </c>
      <c r="P1636" t="e">
        <f t="shared" si="230"/>
        <v>#NAME?</v>
      </c>
      <c r="Q1636" t="e" cm="1">
        <f t="array" ref="Q1636">Raw [1]Data!P1636</f>
        <v>#NAME?</v>
      </c>
      <c r="R1636" t="e" cm="1">
        <f t="array" ref="R1636">Raw [1]Data!Q1636</f>
        <v>#NAME?</v>
      </c>
      <c r="S1636" t="e" cm="1">
        <f t="array" ref="S1636">Raw [1]Data!T1636</f>
        <v>#NAME?</v>
      </c>
      <c r="T1636" t="e">
        <f t="shared" si="231"/>
        <v>#NAME?</v>
      </c>
      <c r="U1636" t="e">
        <f t="shared" si="232"/>
        <v>#NAME?</v>
      </c>
      <c r="V1636" t="str">
        <f t="shared" si="233"/>
        <v>Other</v>
      </c>
    </row>
    <row r="1637" spans="1:22">
      <c r="A1637" s="5" t="s">
        <v>12</v>
      </c>
      <c r="B1637" s="2" t="s">
        <v>2169</v>
      </c>
      <c r="C1637">
        <f t="shared" si="225"/>
        <v>2019</v>
      </c>
      <c r="D1637" s="2" t="s">
        <v>14</v>
      </c>
      <c r="E1637" s="3" t="s">
        <v>15</v>
      </c>
      <c r="F1637" t="str">
        <f t="shared" si="226"/>
        <v>73</v>
      </c>
      <c r="G1637" s="2" t="s">
        <v>2170</v>
      </c>
      <c r="H1637" t="str">
        <f t="shared" si="227"/>
        <v xml:space="preserve">STAINLESS </v>
      </c>
      <c r="I1637" t="str" cm="1">
        <f t="array" ref="I1637">IFERROR(INDEX(_xlfn.TEXTSPLIT(E1637," "),1), "")</f>
        <v>73239990</v>
      </c>
      <c r="J1637" t="s">
        <v>3041</v>
      </c>
      <c r="K1637" t="str" cm="1">
        <f t="array" ref="K1637">IF(ISERROR(SEARCH("QTY:", G1637)), IF(ISERROR(SEARCH("TOTAL ", G1637)), Raw [1]Data!N1637, TRIM(MID(G1637, SEARCH("TOTAL ", G1637)+6, SEARCH(" ", G1637&amp;" ", SEARCH("TOTAL ", G1637)+6) - SEARCH("TOTAL ", G1637) - 6))), TRIM(MID(G1637, SEARCH("QTY:", G1637)+4, SEARCH(" ", G1637, SEARCH("QTY:", G1637)+4) - SEARCH("QTY:", G1637) - 4)))</f>
        <v>15</v>
      </c>
      <c r="M1637" t="str">
        <f t="shared" si="228"/>
        <v>15</v>
      </c>
      <c r="N1637">
        <f t="shared" si="229"/>
        <v>0</v>
      </c>
      <c r="O1637" t="e" cm="1">
        <f t="array" ref="O1637">IF(ISERROR(SEARCH("USD ", G1637)), Raw [1]Data!S1637, TRIM(MID(G1637, SEARCH("USD ", G1637)+4, SEARCH(" ", G1637&amp;" ", SEARCH("USD ", G1637)+4) - SEARCH("USD ", G1637) - 4)))</f>
        <v>#NAME?</v>
      </c>
      <c r="P1637" t="e">
        <f t="shared" si="230"/>
        <v>#NAME?</v>
      </c>
      <c r="Q1637" t="e" cm="1">
        <f t="array" ref="Q1637">Raw [1]Data!P1637</f>
        <v>#NAME?</v>
      </c>
      <c r="R1637" t="e" cm="1">
        <f t="array" ref="R1637">Raw [1]Data!Q1637</f>
        <v>#NAME?</v>
      </c>
      <c r="S1637" t="e" cm="1">
        <f t="array" ref="S1637">Raw [1]Data!T1637</f>
        <v>#NAME?</v>
      </c>
      <c r="T1637" t="e">
        <f t="shared" si="231"/>
        <v>#NAME?</v>
      </c>
      <c r="U1637" t="e">
        <f t="shared" si="232"/>
        <v>#NAME?</v>
      </c>
      <c r="V1637" t="str">
        <f t="shared" si="233"/>
        <v>Other</v>
      </c>
    </row>
    <row r="1638" spans="1:22">
      <c r="A1638" s="5" t="s">
        <v>12</v>
      </c>
      <c r="B1638" s="2" t="s">
        <v>2169</v>
      </c>
      <c r="C1638">
        <f t="shared" si="225"/>
        <v>2019</v>
      </c>
      <c r="D1638" s="2" t="s">
        <v>14</v>
      </c>
      <c r="E1638" s="3" t="s">
        <v>15</v>
      </c>
      <c r="F1638" t="str">
        <f t="shared" si="226"/>
        <v>73</v>
      </c>
      <c r="G1638" s="2" t="s">
        <v>2171</v>
      </c>
      <c r="H1638" t="str">
        <f t="shared" si="227"/>
        <v xml:space="preserve">STAINLESS </v>
      </c>
      <c r="I1638" t="str" cm="1">
        <f t="array" ref="I1638">IFERROR(INDEX(_xlfn.TEXTSPLIT(E1638," "),1), "")</f>
        <v>73239990</v>
      </c>
      <c r="J1638" t="s">
        <v>3041</v>
      </c>
      <c r="K1638" t="str" cm="1">
        <f t="array" ref="K1638">IF(ISERROR(SEARCH("QTY:", G1638)), IF(ISERROR(SEARCH("TOTAL ", G1638)), Raw [1]Data!N1638, TRIM(MID(G1638, SEARCH("TOTAL ", G1638)+6, SEARCH(" ", G1638&amp;" ", SEARCH("TOTAL ", G1638)+6) - SEARCH("TOTAL ", G1638) - 6))), TRIM(MID(G1638, SEARCH("QTY:", G1638)+4, SEARCH(" ", G1638, SEARCH("QTY:", G1638)+4) - SEARCH("QTY:", G1638) - 4)))</f>
        <v>16776</v>
      </c>
      <c r="M1638" t="str">
        <f t="shared" si="228"/>
        <v>16776</v>
      </c>
      <c r="N1638">
        <f t="shared" si="229"/>
        <v>0</v>
      </c>
      <c r="O1638" t="e" cm="1">
        <f t="array" ref="O1638">IF(ISERROR(SEARCH("USD ", G1638)), Raw [1]Data!S1638, TRIM(MID(G1638, SEARCH("USD ", G1638)+4, SEARCH(" ", G1638&amp;" ", SEARCH("USD ", G1638)+4) - SEARCH("USD ", G1638) - 4)))</f>
        <v>#NAME?</v>
      </c>
      <c r="P1638" t="e">
        <f t="shared" si="230"/>
        <v>#NAME?</v>
      </c>
      <c r="Q1638" t="e" cm="1">
        <f t="array" ref="Q1638">Raw [1]Data!P1638</f>
        <v>#NAME?</v>
      </c>
      <c r="R1638" t="e" cm="1">
        <f t="array" ref="R1638">Raw [1]Data!Q1638</f>
        <v>#NAME?</v>
      </c>
      <c r="S1638" t="e" cm="1">
        <f t="array" ref="S1638">Raw [1]Data!T1638</f>
        <v>#NAME?</v>
      </c>
      <c r="T1638" t="e">
        <f t="shared" si="231"/>
        <v>#NAME?</v>
      </c>
      <c r="U1638" t="e">
        <f t="shared" si="232"/>
        <v>#NAME?</v>
      </c>
      <c r="V1638" t="str">
        <f t="shared" si="233"/>
        <v>Other</v>
      </c>
    </row>
    <row r="1639" spans="1:22">
      <c r="A1639" s="5" t="s">
        <v>12</v>
      </c>
      <c r="B1639" s="2" t="s">
        <v>2172</v>
      </c>
      <c r="C1639">
        <f t="shared" si="225"/>
        <v>2019</v>
      </c>
      <c r="D1639" s="2" t="s">
        <v>14</v>
      </c>
      <c r="E1639" s="3" t="s">
        <v>15</v>
      </c>
      <c r="F1639" t="str">
        <f t="shared" si="226"/>
        <v>73</v>
      </c>
      <c r="G1639" s="2" t="s">
        <v>2173</v>
      </c>
      <c r="H1639" t="str">
        <f t="shared" si="227"/>
        <v xml:space="preserve">RYX-02-021A </v>
      </c>
      <c r="I1639" t="str" cm="1">
        <f t="array" ref="I1639">IFERROR(INDEX(_xlfn.TEXTSPLIT(E1639," "),1), "")</f>
        <v>73239990</v>
      </c>
      <c r="J1639" t="s">
        <v>2835</v>
      </c>
      <c r="K1639" t="e" cm="1">
        <f t="array" ref="K1639">IF(ISERROR(SEARCH("QTY:", G1639)), IF(ISERROR(SEARCH("TOTAL ", G1639)), Raw [1]Data!N1639, TRIM(MID(G1639, SEARCH("TOTAL ", G1639)+6, SEARCH(" ", G1639&amp;" ", SEARCH("TOTAL ", G1639)+6) - SEARCH("TOTAL ", G1639) - 6))), TRIM(MID(G1639, SEARCH("QTY:", G1639)+4, SEARCH(" ", G1639, SEARCH("QTY:", G1639)+4) - SEARCH("QTY:", G1639) - 4)))</f>
        <v>#NAME?</v>
      </c>
      <c r="M1639" t="e">
        <f t="shared" si="228"/>
        <v>#NAME?</v>
      </c>
      <c r="N1639">
        <f t="shared" si="229"/>
        <v>0</v>
      </c>
      <c r="O1639" t="e" cm="1">
        <f t="array" ref="O1639">IF(ISERROR(SEARCH("USD ", G1639)), Raw [1]Data!S1639, TRIM(MID(G1639, SEARCH("USD ", G1639)+4, SEARCH(" ", G1639&amp;" ", SEARCH("USD ", G1639)+4) - SEARCH("USD ", G1639) - 4)))</f>
        <v>#NAME?</v>
      </c>
      <c r="P1639" t="e">
        <f t="shared" si="230"/>
        <v>#NAME?</v>
      </c>
      <c r="Q1639" t="e" cm="1">
        <f t="array" ref="Q1639">Raw [1]Data!P1639</f>
        <v>#NAME?</v>
      </c>
      <c r="R1639" t="e" cm="1">
        <f t="array" ref="R1639">Raw [1]Data!Q1639</f>
        <v>#NAME?</v>
      </c>
      <c r="S1639" t="e" cm="1">
        <f t="array" ref="S1639">Raw [1]Data!T1639</f>
        <v>#NAME?</v>
      </c>
      <c r="T1639" t="e">
        <f t="shared" si="231"/>
        <v>#NAME?</v>
      </c>
      <c r="U1639" t="e">
        <f t="shared" si="232"/>
        <v>#NAME?</v>
      </c>
      <c r="V1639" t="str">
        <f t="shared" si="233"/>
        <v>Other</v>
      </c>
    </row>
    <row r="1640" spans="1:22">
      <c r="A1640" s="5" t="s">
        <v>12</v>
      </c>
      <c r="B1640" s="2" t="s">
        <v>2172</v>
      </c>
      <c r="C1640">
        <f t="shared" si="225"/>
        <v>2019</v>
      </c>
      <c r="D1640" s="2" t="s">
        <v>14</v>
      </c>
      <c r="E1640" s="3" t="s">
        <v>15</v>
      </c>
      <c r="F1640" t="str">
        <f t="shared" si="226"/>
        <v>73</v>
      </c>
      <c r="G1640" s="2" t="s">
        <v>2065</v>
      </c>
      <c r="H1640" t="str">
        <f t="shared" si="227"/>
        <v xml:space="preserve">RYX-02-020 </v>
      </c>
      <c r="I1640" t="str" cm="1">
        <f t="array" ref="I1640">IFERROR(INDEX(_xlfn.TEXTSPLIT(E1640," "),1), "")</f>
        <v>73239990</v>
      </c>
      <c r="J1640" t="s">
        <v>2835</v>
      </c>
      <c r="K1640" t="e" cm="1">
        <f t="array" ref="K1640">IF(ISERROR(SEARCH("QTY:", G1640)), IF(ISERROR(SEARCH("TOTAL ", G1640)), Raw [1]Data!N1640, TRIM(MID(G1640, SEARCH("TOTAL ", G1640)+6, SEARCH(" ", G1640&amp;" ", SEARCH("TOTAL ", G1640)+6) - SEARCH("TOTAL ", G1640) - 6))), TRIM(MID(G1640, SEARCH("QTY:", G1640)+4, SEARCH(" ", G1640, SEARCH("QTY:", G1640)+4) - SEARCH("QTY:", G1640) - 4)))</f>
        <v>#NAME?</v>
      </c>
      <c r="M1640" t="e">
        <f t="shared" si="228"/>
        <v>#NAME?</v>
      </c>
      <c r="N1640">
        <f t="shared" si="229"/>
        <v>0</v>
      </c>
      <c r="O1640" t="e" cm="1">
        <f t="array" ref="O1640">IF(ISERROR(SEARCH("USD ", G1640)), Raw [1]Data!S1640, TRIM(MID(G1640, SEARCH("USD ", G1640)+4, SEARCH(" ", G1640&amp;" ", SEARCH("USD ", G1640)+4) - SEARCH("USD ", G1640) - 4)))</f>
        <v>#NAME?</v>
      </c>
      <c r="P1640" t="e">
        <f t="shared" si="230"/>
        <v>#NAME?</v>
      </c>
      <c r="Q1640" t="e" cm="1">
        <f t="array" ref="Q1640">Raw [1]Data!P1640</f>
        <v>#NAME?</v>
      </c>
      <c r="R1640" t="e" cm="1">
        <f t="array" ref="R1640">Raw [1]Data!Q1640</f>
        <v>#NAME?</v>
      </c>
      <c r="S1640" t="e" cm="1">
        <f t="array" ref="S1640">Raw [1]Data!T1640</f>
        <v>#NAME?</v>
      </c>
      <c r="T1640" t="e">
        <f t="shared" si="231"/>
        <v>#NAME?</v>
      </c>
      <c r="U1640" t="e">
        <f t="shared" si="232"/>
        <v>#NAME?</v>
      </c>
      <c r="V1640" t="str">
        <f t="shared" si="233"/>
        <v>Other</v>
      </c>
    </row>
    <row r="1641" spans="1:22">
      <c r="A1641" s="5" t="s">
        <v>12</v>
      </c>
      <c r="B1641" s="2" t="s">
        <v>2174</v>
      </c>
      <c r="C1641">
        <f t="shared" si="225"/>
        <v>2019</v>
      </c>
      <c r="D1641" s="2" t="s">
        <v>14</v>
      </c>
      <c r="E1641" s="3" t="s">
        <v>15</v>
      </c>
      <c r="F1641" t="str">
        <f t="shared" si="226"/>
        <v>73</v>
      </c>
      <c r="G1641" s="2" t="s">
        <v>2175</v>
      </c>
      <c r="H1641" t="str">
        <f t="shared" si="227"/>
        <v xml:space="preserve">STAINLESS </v>
      </c>
      <c r="I1641" t="str" cm="1">
        <f t="array" ref="I1641">IFERROR(INDEX(_xlfn.TEXTSPLIT(E1641," "),1), "")</f>
        <v>73239990</v>
      </c>
      <c r="J1641" t="s">
        <v>3041</v>
      </c>
      <c r="K1641" t="str" cm="1">
        <f t="array" ref="K1641">IF(ISERROR(SEARCH("QTY:", G1641)), IF(ISERROR(SEARCH("TOTAL ", G1641)), Raw [1]Data!N1641, TRIM(MID(G1641, SEARCH("TOTAL ", G1641)+6, SEARCH(" ", G1641&amp;" ", SEARCH("TOTAL ", G1641)+6) - SEARCH("TOTAL ", G1641) - 6))), TRIM(MID(G1641, SEARCH("QTY:", G1641)+4, SEARCH(" ", G1641, SEARCH("QTY:", G1641)+4) - SEARCH("QTY:", G1641) - 4)))</f>
        <v>11736</v>
      </c>
      <c r="M1641" t="str">
        <f t="shared" si="228"/>
        <v>11736</v>
      </c>
      <c r="N1641">
        <f t="shared" si="229"/>
        <v>0</v>
      </c>
      <c r="O1641" t="e" cm="1">
        <f t="array" ref="O1641">IF(ISERROR(SEARCH("USD ", G1641)), Raw [1]Data!S1641, TRIM(MID(G1641, SEARCH("USD ", G1641)+4, SEARCH(" ", G1641&amp;" ", SEARCH("USD ", G1641)+4) - SEARCH("USD ", G1641) - 4)))</f>
        <v>#NAME?</v>
      </c>
      <c r="P1641" t="e">
        <f t="shared" si="230"/>
        <v>#NAME?</v>
      </c>
      <c r="Q1641" t="e" cm="1">
        <f t="array" ref="Q1641">Raw [1]Data!P1641</f>
        <v>#NAME?</v>
      </c>
      <c r="R1641" t="e" cm="1">
        <f t="array" ref="R1641">Raw [1]Data!Q1641</f>
        <v>#NAME?</v>
      </c>
      <c r="S1641" t="e" cm="1">
        <f t="array" ref="S1641">Raw [1]Data!T1641</f>
        <v>#NAME?</v>
      </c>
      <c r="T1641" t="e">
        <f t="shared" si="231"/>
        <v>#NAME?</v>
      </c>
      <c r="U1641" t="e">
        <f t="shared" si="232"/>
        <v>#NAME?</v>
      </c>
      <c r="V1641" t="str">
        <f t="shared" si="233"/>
        <v>Other</v>
      </c>
    </row>
    <row r="1642" spans="1:22">
      <c r="A1642" s="5" t="s">
        <v>12</v>
      </c>
      <c r="B1642" s="2" t="s">
        <v>2174</v>
      </c>
      <c r="C1642">
        <f t="shared" si="225"/>
        <v>2019</v>
      </c>
      <c r="D1642" s="2" t="s">
        <v>14</v>
      </c>
      <c r="E1642" s="3" t="s">
        <v>15</v>
      </c>
      <c r="F1642" t="str">
        <f t="shared" si="226"/>
        <v>73</v>
      </c>
      <c r="G1642" s="2" t="s">
        <v>2176</v>
      </c>
      <c r="H1642" t="str">
        <f t="shared" si="227"/>
        <v xml:space="preserve">STEEL </v>
      </c>
      <c r="I1642" t="str" cm="1">
        <f t="array" ref="I1642">IFERROR(INDEX(_xlfn.TEXTSPLIT(E1642," "),1), "")</f>
        <v>73239990</v>
      </c>
      <c r="J1642" t="s">
        <v>3048</v>
      </c>
      <c r="K1642" t="str" cm="1">
        <f t="array" ref="K1642">IF(ISERROR(SEARCH("QTY:", G1642)), IF(ISERROR(SEARCH("TOTAL ", G1642)), Raw [1]Data!N1642, TRIM(MID(G1642, SEARCH("TOTAL ", G1642)+6, SEARCH(" ", G1642&amp;" ", SEARCH("TOTAL ", G1642)+6) - SEARCH("TOTAL ", G1642) - 6))), TRIM(MID(G1642, SEARCH("QTY:", G1642)+4, SEARCH(" ", G1642, SEARCH("QTY:", G1642)+4) - SEARCH("QTY:", G1642) - 4)))</f>
        <v>1356</v>
      </c>
      <c r="M1642" t="str">
        <f t="shared" si="228"/>
        <v>1356</v>
      </c>
      <c r="N1642">
        <f t="shared" si="229"/>
        <v>0</v>
      </c>
      <c r="O1642" t="e" cm="1">
        <f t="array" ref="O1642">IF(ISERROR(SEARCH("USD ", G1642)), Raw [1]Data!S1642, TRIM(MID(G1642, SEARCH("USD ", G1642)+4, SEARCH(" ", G1642&amp;" ", SEARCH("USD ", G1642)+4) - SEARCH("USD ", G1642) - 4)))</f>
        <v>#NAME?</v>
      </c>
      <c r="P1642" t="e">
        <f t="shared" si="230"/>
        <v>#NAME?</v>
      </c>
      <c r="Q1642" t="e" cm="1">
        <f t="array" ref="Q1642">Raw [1]Data!P1642</f>
        <v>#NAME?</v>
      </c>
      <c r="R1642" t="e" cm="1">
        <f t="array" ref="R1642">Raw [1]Data!Q1642</f>
        <v>#NAME?</v>
      </c>
      <c r="S1642" t="e" cm="1">
        <f t="array" ref="S1642">Raw [1]Data!T1642</f>
        <v>#NAME?</v>
      </c>
      <c r="T1642" t="e">
        <f t="shared" si="231"/>
        <v>#NAME?</v>
      </c>
      <c r="U1642" t="e">
        <f t="shared" si="232"/>
        <v>#NAME?</v>
      </c>
      <c r="V1642" t="str">
        <f t="shared" si="233"/>
        <v>Other</v>
      </c>
    </row>
    <row r="1643" spans="1:22">
      <c r="A1643" s="5" t="s">
        <v>12</v>
      </c>
      <c r="B1643" s="2" t="s">
        <v>2174</v>
      </c>
      <c r="C1643">
        <f t="shared" si="225"/>
        <v>2019</v>
      </c>
      <c r="D1643" s="2" t="s">
        <v>14</v>
      </c>
      <c r="E1643" s="3" t="s">
        <v>15</v>
      </c>
      <c r="F1643" t="str">
        <f t="shared" si="226"/>
        <v>73</v>
      </c>
      <c r="G1643" s="2" t="s">
        <v>2177</v>
      </c>
      <c r="H1643" t="str">
        <f t="shared" si="227"/>
        <v xml:space="preserve">STAINLESS </v>
      </c>
      <c r="I1643" t="str" cm="1">
        <f t="array" ref="I1643">IFERROR(INDEX(_xlfn.TEXTSPLIT(E1643," "),1), "")</f>
        <v>73239990</v>
      </c>
      <c r="J1643" t="s">
        <v>3042</v>
      </c>
      <c r="K1643" t="str" cm="1">
        <f t="array" ref="K1643">IF(ISERROR(SEARCH("QTY:", G1643)), IF(ISERROR(SEARCH("TOTAL ", G1643)), Raw [1]Data!N1643, TRIM(MID(G1643, SEARCH("TOTAL ", G1643)+6, SEARCH(" ", G1643&amp;" ", SEARCH("TOTAL ", G1643)+6) - SEARCH("TOTAL ", G1643) - 6))), TRIM(MID(G1643, SEARCH("QTY:", G1643)+4, SEARCH(" ", G1643, SEARCH("QTY:", G1643)+4) - SEARCH("QTY:", G1643) - 4)))</f>
        <v>10260</v>
      </c>
      <c r="M1643" t="str">
        <f t="shared" si="228"/>
        <v>10260</v>
      </c>
      <c r="N1643">
        <f t="shared" si="229"/>
        <v>0</v>
      </c>
      <c r="O1643" t="e" cm="1">
        <f t="array" ref="O1643">IF(ISERROR(SEARCH("USD ", G1643)), Raw [1]Data!S1643, TRIM(MID(G1643, SEARCH("USD ", G1643)+4, SEARCH(" ", G1643&amp;" ", SEARCH("USD ", G1643)+4) - SEARCH("USD ", G1643) - 4)))</f>
        <v>#NAME?</v>
      </c>
      <c r="P1643" t="e">
        <f t="shared" si="230"/>
        <v>#NAME?</v>
      </c>
      <c r="Q1643" t="e" cm="1">
        <f t="array" ref="Q1643">Raw [1]Data!P1643</f>
        <v>#NAME?</v>
      </c>
      <c r="R1643" t="e" cm="1">
        <f t="array" ref="R1643">Raw [1]Data!Q1643</f>
        <v>#NAME?</v>
      </c>
      <c r="S1643" t="e" cm="1">
        <f t="array" ref="S1643">Raw [1]Data!T1643</f>
        <v>#NAME?</v>
      </c>
      <c r="T1643" t="e">
        <f t="shared" si="231"/>
        <v>#NAME?</v>
      </c>
      <c r="U1643" t="e">
        <f t="shared" si="232"/>
        <v>#NAME?</v>
      </c>
      <c r="V1643" t="str">
        <f t="shared" si="233"/>
        <v>Other</v>
      </c>
    </row>
    <row r="1644" spans="1:22">
      <c r="A1644" s="5" t="s">
        <v>12</v>
      </c>
      <c r="B1644" s="2" t="s">
        <v>2174</v>
      </c>
      <c r="C1644">
        <f t="shared" si="225"/>
        <v>2019</v>
      </c>
      <c r="D1644" s="2" t="s">
        <v>14</v>
      </c>
      <c r="E1644" s="3" t="s">
        <v>15</v>
      </c>
      <c r="F1644" t="str">
        <f t="shared" si="226"/>
        <v>73</v>
      </c>
      <c r="G1644" s="2" t="s">
        <v>2178</v>
      </c>
      <c r="H1644" t="str">
        <f t="shared" si="227"/>
        <v xml:space="preserve">STEEL </v>
      </c>
      <c r="I1644" t="str" cm="1">
        <f t="array" ref="I1644">IFERROR(INDEX(_xlfn.TEXTSPLIT(E1644," "),1), "")</f>
        <v>73239990</v>
      </c>
      <c r="J1644" t="s">
        <v>3050</v>
      </c>
      <c r="K1644" t="str" cm="1">
        <f t="array" ref="K1644">IF(ISERROR(SEARCH("QTY:", G1644)), IF(ISERROR(SEARCH("TOTAL ", G1644)), Raw [1]Data!N1644, TRIM(MID(G1644, SEARCH("TOTAL ", G1644)+6, SEARCH(" ", G1644&amp;" ", SEARCH("TOTAL ", G1644)+6) - SEARCH("TOTAL ", G1644) - 6))), TRIM(MID(G1644, SEARCH("QTY:", G1644)+4, SEARCH(" ", G1644, SEARCH("QTY:", G1644)+4) - SEARCH("QTY:", G1644) - 4)))</f>
        <v>16800</v>
      </c>
      <c r="M1644" t="str">
        <f t="shared" si="228"/>
        <v>16800</v>
      </c>
      <c r="N1644">
        <f t="shared" si="229"/>
        <v>0</v>
      </c>
      <c r="O1644" t="e" cm="1">
        <f t="array" ref="O1644">IF(ISERROR(SEARCH("USD ", G1644)), Raw [1]Data!S1644, TRIM(MID(G1644, SEARCH("USD ", G1644)+4, SEARCH(" ", G1644&amp;" ", SEARCH("USD ", G1644)+4) - SEARCH("USD ", G1644) - 4)))</f>
        <v>#NAME?</v>
      </c>
      <c r="P1644" t="e">
        <f t="shared" si="230"/>
        <v>#NAME?</v>
      </c>
      <c r="Q1644" t="e" cm="1">
        <f t="array" ref="Q1644">Raw [1]Data!P1644</f>
        <v>#NAME?</v>
      </c>
      <c r="R1644" t="e" cm="1">
        <f t="array" ref="R1644">Raw [1]Data!Q1644</f>
        <v>#NAME?</v>
      </c>
      <c r="S1644" t="e" cm="1">
        <f t="array" ref="S1644">Raw [1]Data!T1644</f>
        <v>#NAME?</v>
      </c>
      <c r="T1644" t="e">
        <f t="shared" si="231"/>
        <v>#NAME?</v>
      </c>
      <c r="U1644" t="e">
        <f t="shared" si="232"/>
        <v>#NAME?</v>
      </c>
      <c r="V1644" t="str">
        <f t="shared" si="233"/>
        <v>Other</v>
      </c>
    </row>
    <row r="1645" spans="1:22">
      <c r="A1645" s="5" t="s">
        <v>12</v>
      </c>
      <c r="B1645" s="2" t="s">
        <v>2174</v>
      </c>
      <c r="C1645">
        <f t="shared" si="225"/>
        <v>2019</v>
      </c>
      <c r="D1645" s="2" t="s">
        <v>14</v>
      </c>
      <c r="E1645" s="3" t="s">
        <v>15</v>
      </c>
      <c r="F1645" t="str">
        <f t="shared" si="226"/>
        <v>73</v>
      </c>
      <c r="G1645" s="2" t="s">
        <v>2179</v>
      </c>
      <c r="H1645" t="str">
        <f t="shared" si="227"/>
        <v xml:space="preserve">STEEL </v>
      </c>
      <c r="I1645" t="str" cm="1">
        <f t="array" ref="I1645">IFERROR(INDEX(_xlfn.TEXTSPLIT(E1645," "),1), "")</f>
        <v>73239990</v>
      </c>
      <c r="J1645" t="s">
        <v>3048</v>
      </c>
      <c r="K1645" t="str" cm="1">
        <f t="array" ref="K1645">IF(ISERROR(SEARCH("QTY:", G1645)), IF(ISERROR(SEARCH("TOTAL ", G1645)), Raw [1]Data!N1645, TRIM(MID(G1645, SEARCH("TOTAL ", G1645)+6, SEARCH(" ", G1645&amp;" ", SEARCH("TOTAL ", G1645)+6) - SEARCH("TOTAL ", G1645) - 6))), TRIM(MID(G1645, SEARCH("QTY:", G1645)+4, SEARCH(" ", G1645, SEARCH("QTY:", G1645)+4) - SEARCH("QTY:", G1645) - 4)))</f>
        <v>21060</v>
      </c>
      <c r="M1645" t="str">
        <f t="shared" si="228"/>
        <v>21060</v>
      </c>
      <c r="N1645">
        <f t="shared" si="229"/>
        <v>0</v>
      </c>
      <c r="O1645" t="e" cm="1">
        <f t="array" ref="O1645">IF(ISERROR(SEARCH("USD ", G1645)), Raw [1]Data!S1645, TRIM(MID(G1645, SEARCH("USD ", G1645)+4, SEARCH(" ", G1645&amp;" ", SEARCH("USD ", G1645)+4) - SEARCH("USD ", G1645) - 4)))</f>
        <v>#NAME?</v>
      </c>
      <c r="P1645" t="e">
        <f t="shared" si="230"/>
        <v>#NAME?</v>
      </c>
      <c r="Q1645" t="e" cm="1">
        <f t="array" ref="Q1645">Raw [1]Data!P1645</f>
        <v>#NAME?</v>
      </c>
      <c r="R1645" t="e" cm="1">
        <f t="array" ref="R1645">Raw [1]Data!Q1645</f>
        <v>#NAME?</v>
      </c>
      <c r="S1645" t="e" cm="1">
        <f t="array" ref="S1645">Raw [1]Data!T1645</f>
        <v>#NAME?</v>
      </c>
      <c r="T1645" t="e">
        <f t="shared" si="231"/>
        <v>#NAME?</v>
      </c>
      <c r="U1645" t="e">
        <f t="shared" si="232"/>
        <v>#NAME?</v>
      </c>
      <c r="V1645" t="str">
        <f t="shared" si="233"/>
        <v>Other</v>
      </c>
    </row>
    <row r="1646" spans="1:22">
      <c r="A1646" s="5" t="s">
        <v>12</v>
      </c>
      <c r="B1646" s="2" t="s">
        <v>2174</v>
      </c>
      <c r="C1646">
        <f t="shared" si="225"/>
        <v>2019</v>
      </c>
      <c r="D1646" s="2" t="s">
        <v>14</v>
      </c>
      <c r="E1646" s="3" t="s">
        <v>15</v>
      </c>
      <c r="F1646" t="str">
        <f t="shared" si="226"/>
        <v>73</v>
      </c>
      <c r="G1646" s="2" t="s">
        <v>2180</v>
      </c>
      <c r="H1646" t="str">
        <f t="shared" si="227"/>
        <v xml:space="preserve">STAINLESS </v>
      </c>
      <c r="I1646" t="str" cm="1">
        <f t="array" ref="I1646">IFERROR(INDEX(_xlfn.TEXTSPLIT(E1646," "),1), "")</f>
        <v>73239990</v>
      </c>
      <c r="J1646" t="s">
        <v>3041</v>
      </c>
      <c r="K1646" t="str" cm="1">
        <f t="array" ref="K1646">IF(ISERROR(SEARCH("QTY:", G1646)), IF(ISERROR(SEARCH("TOTAL ", G1646)), Raw [1]Data!N1646, TRIM(MID(G1646, SEARCH("TOTAL ", G1646)+6, SEARCH(" ", G1646&amp;" ", SEARCH("TOTAL ", G1646)+6) - SEARCH("TOTAL ", G1646) - 6))), TRIM(MID(G1646, SEARCH("QTY:", G1646)+4, SEARCH(" ", G1646, SEARCH("QTY:", G1646)+4) - SEARCH("QTY:", G1646) - 4)))</f>
        <v>1</v>
      </c>
      <c r="M1646" t="str">
        <f t="shared" si="228"/>
        <v>1</v>
      </c>
      <c r="N1646">
        <f t="shared" si="229"/>
        <v>0</v>
      </c>
      <c r="O1646" t="e" cm="1">
        <f t="array" ref="O1646">IF(ISERROR(SEARCH("USD ", G1646)), Raw [1]Data!S1646, TRIM(MID(G1646, SEARCH("USD ", G1646)+4, SEARCH(" ", G1646&amp;" ", SEARCH("USD ", G1646)+4) - SEARCH("USD ", G1646) - 4)))</f>
        <v>#NAME?</v>
      </c>
      <c r="P1646" t="e">
        <f t="shared" si="230"/>
        <v>#NAME?</v>
      </c>
      <c r="Q1646" t="e" cm="1">
        <f t="array" ref="Q1646">Raw [1]Data!P1646</f>
        <v>#NAME?</v>
      </c>
      <c r="R1646" t="e" cm="1">
        <f t="array" ref="R1646">Raw [1]Data!Q1646</f>
        <v>#NAME?</v>
      </c>
      <c r="S1646" t="e" cm="1">
        <f t="array" ref="S1646">Raw [1]Data!T1646</f>
        <v>#NAME?</v>
      </c>
      <c r="T1646" t="e">
        <f t="shared" si="231"/>
        <v>#NAME?</v>
      </c>
      <c r="U1646" t="e">
        <f t="shared" si="232"/>
        <v>#NAME?</v>
      </c>
      <c r="V1646" t="str">
        <f t="shared" si="233"/>
        <v>Other</v>
      </c>
    </row>
    <row r="1647" spans="1:22">
      <c r="A1647" s="5" t="s">
        <v>12</v>
      </c>
      <c r="B1647" s="2" t="s">
        <v>2174</v>
      </c>
      <c r="C1647">
        <f t="shared" si="225"/>
        <v>2019</v>
      </c>
      <c r="D1647" s="2" t="s">
        <v>14</v>
      </c>
      <c r="E1647" s="3" t="s">
        <v>15</v>
      </c>
      <c r="F1647" t="str">
        <f t="shared" si="226"/>
        <v>73</v>
      </c>
      <c r="G1647" s="2" t="s">
        <v>2181</v>
      </c>
      <c r="H1647" t="str">
        <f t="shared" si="227"/>
        <v xml:space="preserve">STEEL </v>
      </c>
      <c r="I1647" t="str" cm="1">
        <f t="array" ref="I1647">IFERROR(INDEX(_xlfn.TEXTSPLIT(E1647," "),1), "")</f>
        <v>73239990</v>
      </c>
      <c r="J1647" t="s">
        <v>3048</v>
      </c>
      <c r="K1647" t="str" cm="1">
        <f t="array" ref="K1647">IF(ISERROR(SEARCH("QTY:", G1647)), IF(ISERROR(SEARCH("TOTAL ", G1647)), Raw [1]Data!N1647, TRIM(MID(G1647, SEARCH("TOTAL ", G1647)+6, SEARCH(" ", G1647&amp;" ", SEARCH("TOTAL ", G1647)+6) - SEARCH("TOTAL ", G1647) - 6))), TRIM(MID(G1647, SEARCH("QTY:", G1647)+4, SEARCH(" ", G1647, SEARCH("QTY:", G1647)+4) - SEARCH("QTY:", G1647) - 4)))</f>
        <v>22260</v>
      </c>
      <c r="M1647" t="str">
        <f t="shared" si="228"/>
        <v>22260</v>
      </c>
      <c r="N1647">
        <f t="shared" si="229"/>
        <v>0</v>
      </c>
      <c r="O1647" t="e" cm="1">
        <f t="array" ref="O1647">IF(ISERROR(SEARCH("USD ", G1647)), Raw [1]Data!S1647, TRIM(MID(G1647, SEARCH("USD ", G1647)+4, SEARCH(" ", G1647&amp;" ", SEARCH("USD ", G1647)+4) - SEARCH("USD ", G1647) - 4)))</f>
        <v>#NAME?</v>
      </c>
      <c r="P1647" t="e">
        <f t="shared" si="230"/>
        <v>#NAME?</v>
      </c>
      <c r="Q1647" t="e" cm="1">
        <f t="array" ref="Q1647">Raw [1]Data!P1647</f>
        <v>#NAME?</v>
      </c>
      <c r="R1647" t="e" cm="1">
        <f t="array" ref="R1647">Raw [1]Data!Q1647</f>
        <v>#NAME?</v>
      </c>
      <c r="S1647" t="e" cm="1">
        <f t="array" ref="S1647">Raw [1]Data!T1647</f>
        <v>#NAME?</v>
      </c>
      <c r="T1647" t="e">
        <f t="shared" si="231"/>
        <v>#NAME?</v>
      </c>
      <c r="U1647" t="e">
        <f t="shared" si="232"/>
        <v>#NAME?</v>
      </c>
      <c r="V1647" t="str">
        <f t="shared" si="233"/>
        <v>Other</v>
      </c>
    </row>
    <row r="1648" spans="1:22">
      <c r="A1648" s="5" t="s">
        <v>12</v>
      </c>
      <c r="B1648" s="2" t="s">
        <v>2182</v>
      </c>
      <c r="C1648">
        <f t="shared" si="225"/>
        <v>2019</v>
      </c>
      <c r="D1648" s="2" t="s">
        <v>14</v>
      </c>
      <c r="E1648" s="3" t="s">
        <v>15</v>
      </c>
      <c r="F1648" t="str">
        <f t="shared" si="226"/>
        <v>73</v>
      </c>
      <c r="G1648" s="2" t="s">
        <v>2160</v>
      </c>
      <c r="H1648" t="str">
        <f t="shared" si="227"/>
        <v xml:space="preserve">03-027I </v>
      </c>
      <c r="I1648" t="str" cm="1">
        <f t="array" ref="I1648">IFERROR(INDEX(_xlfn.TEXTSPLIT(E1648," "),1), "")</f>
        <v>73239990</v>
      </c>
      <c r="J1648" t="s">
        <v>3049</v>
      </c>
      <c r="K1648" t="e" cm="1">
        <f t="array" ref="K1648">IF(ISERROR(SEARCH("QTY:", G1648)), IF(ISERROR(SEARCH("TOTAL ", G1648)), Raw [1]Data!N1648, TRIM(MID(G1648, SEARCH("TOTAL ", G1648)+6, SEARCH(" ", G1648&amp;" ", SEARCH("TOTAL ", G1648)+6) - SEARCH("TOTAL ", G1648) - 6))), TRIM(MID(G1648, SEARCH("QTY:", G1648)+4, SEARCH(" ", G1648, SEARCH("QTY:", G1648)+4) - SEARCH("QTY:", G1648) - 4)))</f>
        <v>#NAME?</v>
      </c>
      <c r="M1648" t="e">
        <f t="shared" si="228"/>
        <v>#NAME?</v>
      </c>
      <c r="N1648">
        <f t="shared" si="229"/>
        <v>0</v>
      </c>
      <c r="O1648" t="e" cm="1">
        <f t="array" ref="O1648">IF(ISERROR(SEARCH("USD ", G1648)), Raw [1]Data!S1648, TRIM(MID(G1648, SEARCH("USD ", G1648)+4, SEARCH(" ", G1648&amp;" ", SEARCH("USD ", G1648)+4) - SEARCH("USD ", G1648) - 4)))</f>
        <v>#NAME?</v>
      </c>
      <c r="P1648" t="e">
        <f t="shared" si="230"/>
        <v>#NAME?</v>
      </c>
      <c r="Q1648" t="e" cm="1">
        <f t="array" ref="Q1648">Raw [1]Data!P1648</f>
        <v>#NAME?</v>
      </c>
      <c r="R1648" t="e" cm="1">
        <f t="array" ref="R1648">Raw [1]Data!Q1648</f>
        <v>#NAME?</v>
      </c>
      <c r="S1648" t="e" cm="1">
        <f t="array" ref="S1648">Raw [1]Data!T1648</f>
        <v>#NAME?</v>
      </c>
      <c r="T1648" t="e">
        <f t="shared" si="231"/>
        <v>#NAME?</v>
      </c>
      <c r="U1648" t="e">
        <f t="shared" si="232"/>
        <v>#NAME?</v>
      </c>
      <c r="V1648" t="str">
        <f t="shared" si="233"/>
        <v>Other</v>
      </c>
    </row>
    <row r="1649" spans="1:22">
      <c r="A1649" s="5" t="s">
        <v>12</v>
      </c>
      <c r="B1649" s="2" t="s">
        <v>2183</v>
      </c>
      <c r="C1649">
        <f t="shared" si="225"/>
        <v>2019</v>
      </c>
      <c r="D1649" s="2" t="s">
        <v>14</v>
      </c>
      <c r="E1649" s="3" t="s">
        <v>18</v>
      </c>
      <c r="F1649" t="str">
        <f t="shared" si="226"/>
        <v>73</v>
      </c>
      <c r="G1649" s="2" t="s">
        <v>2184</v>
      </c>
      <c r="H1649" t="str">
        <f t="shared" si="227"/>
        <v xml:space="preserve">STEEL </v>
      </c>
      <c r="I1649" t="str" cm="1">
        <f t="array" ref="I1649">IFERROR(INDEX(_xlfn.TEXTSPLIT(E1649," "),1), "")</f>
        <v>73231000</v>
      </c>
      <c r="J1649" t="s">
        <v>3048</v>
      </c>
      <c r="K1649" t="str" cm="1">
        <f t="array" ref="K1649">IF(ISERROR(SEARCH("QTY:", G1649)), IF(ISERROR(SEARCH("TOTAL ", G1649)), Raw [1]Data!N1649, TRIM(MID(G1649, SEARCH("TOTAL ", G1649)+6, SEARCH(" ", G1649&amp;" ", SEARCH("TOTAL ", G1649)+6) - SEARCH("TOTAL ", G1649) - 6))), TRIM(MID(G1649, SEARCH("QTY:", G1649)+4, SEARCH(" ", G1649, SEARCH("QTY:", G1649)+4) - SEARCH("QTY:", G1649) - 4)))</f>
        <v>273456</v>
      </c>
      <c r="M1649" t="str">
        <f t="shared" si="228"/>
        <v>273456</v>
      </c>
      <c r="N1649">
        <f t="shared" si="229"/>
        <v>0</v>
      </c>
      <c r="O1649" t="e" cm="1">
        <f t="array" ref="O1649">IF(ISERROR(SEARCH("USD ", G1649)), Raw [1]Data!S1649, TRIM(MID(G1649, SEARCH("USD ", G1649)+4, SEARCH(" ", G1649&amp;" ", SEARCH("USD ", G1649)+4) - SEARCH("USD ", G1649) - 4)))</f>
        <v>#NAME?</v>
      </c>
      <c r="P1649" t="e">
        <f t="shared" si="230"/>
        <v>#NAME?</v>
      </c>
      <c r="Q1649" t="e" cm="1">
        <f t="array" ref="Q1649">Raw [1]Data!P1649</f>
        <v>#NAME?</v>
      </c>
      <c r="R1649" t="e" cm="1">
        <f t="array" ref="R1649">Raw [1]Data!Q1649</f>
        <v>#NAME?</v>
      </c>
      <c r="S1649" t="e" cm="1">
        <f t="array" ref="S1649">Raw [1]Data!T1649</f>
        <v>#NAME?</v>
      </c>
      <c r="T1649" t="e">
        <f t="shared" si="231"/>
        <v>#NAME?</v>
      </c>
      <c r="U1649" t="e">
        <f t="shared" si="232"/>
        <v>#NAME?</v>
      </c>
      <c r="V1649" t="str">
        <f t="shared" si="233"/>
        <v>Other</v>
      </c>
    </row>
    <row r="1650" spans="1:22">
      <c r="A1650" s="5" t="s">
        <v>12</v>
      </c>
      <c r="B1650" s="2" t="s">
        <v>2185</v>
      </c>
      <c r="C1650">
        <f t="shared" si="225"/>
        <v>2019</v>
      </c>
      <c r="D1650" s="2" t="s">
        <v>14</v>
      </c>
      <c r="E1650" s="3" t="s">
        <v>18</v>
      </c>
      <c r="F1650" t="str">
        <f t="shared" si="226"/>
        <v>73</v>
      </c>
      <c r="G1650" s="2" t="s">
        <v>2186</v>
      </c>
      <c r="H1650" t="str">
        <f t="shared" si="227"/>
        <v xml:space="preserve">STEEL </v>
      </c>
      <c r="I1650" t="str" cm="1">
        <f t="array" ref="I1650">IFERROR(INDEX(_xlfn.TEXTSPLIT(E1650," "),1), "")</f>
        <v>73231000</v>
      </c>
      <c r="J1650" t="s">
        <v>2835</v>
      </c>
      <c r="K1650" t="e" cm="1">
        <f t="array" ref="K1650">IF(ISERROR(SEARCH("QTY:", G1650)), IF(ISERROR(SEARCH("TOTAL ", G1650)), Raw [1]Data!N1650, TRIM(MID(G1650, SEARCH("TOTAL ", G1650)+6, SEARCH(" ", G1650&amp;" ", SEARCH("TOTAL ", G1650)+6) - SEARCH("TOTAL ", G1650) - 6))), TRIM(MID(G1650, SEARCH("QTY:", G1650)+4, SEARCH(" ", G1650, SEARCH("QTY:", G1650)+4) - SEARCH("QTY:", G1650) - 4)))</f>
        <v>#NAME?</v>
      </c>
      <c r="M1650" t="e">
        <f t="shared" si="228"/>
        <v>#NAME?</v>
      </c>
      <c r="N1650">
        <f t="shared" si="229"/>
        <v>0</v>
      </c>
      <c r="O1650" t="e" cm="1">
        <f t="array" ref="O1650">IF(ISERROR(SEARCH("USD ", G1650)), Raw [1]Data!S1650, TRIM(MID(G1650, SEARCH("USD ", G1650)+4, SEARCH(" ", G1650&amp;" ", SEARCH("USD ", G1650)+4) - SEARCH("USD ", G1650) - 4)))</f>
        <v>#NAME?</v>
      </c>
      <c r="P1650" t="e">
        <f t="shared" si="230"/>
        <v>#NAME?</v>
      </c>
      <c r="Q1650" t="e" cm="1">
        <f t="array" ref="Q1650">Raw [1]Data!P1650</f>
        <v>#NAME?</v>
      </c>
      <c r="R1650" t="e" cm="1">
        <f t="array" ref="R1650">Raw [1]Data!Q1650</f>
        <v>#NAME?</v>
      </c>
      <c r="S1650" t="e" cm="1">
        <f t="array" ref="S1650">Raw [1]Data!T1650</f>
        <v>#NAME?</v>
      </c>
      <c r="T1650" t="e">
        <f t="shared" si="231"/>
        <v>#NAME?</v>
      </c>
      <c r="U1650" t="e">
        <f t="shared" si="232"/>
        <v>#NAME?</v>
      </c>
      <c r="V1650" t="str">
        <f t="shared" si="233"/>
        <v>Other</v>
      </c>
    </row>
    <row r="1651" spans="1:22">
      <c r="A1651" s="5" t="s">
        <v>12</v>
      </c>
      <c r="B1651" s="2" t="s">
        <v>2188</v>
      </c>
      <c r="C1651">
        <f t="shared" si="225"/>
        <v>2019</v>
      </c>
      <c r="D1651" s="2" t="s">
        <v>14</v>
      </c>
      <c r="E1651" s="3" t="s">
        <v>15</v>
      </c>
      <c r="F1651" t="str">
        <f t="shared" si="226"/>
        <v>73</v>
      </c>
      <c r="G1651" s="2" t="s">
        <v>2189</v>
      </c>
      <c r="H1651" t="str">
        <f t="shared" si="227"/>
        <v xml:space="preserve">STAINLESS </v>
      </c>
      <c r="I1651" t="str" cm="1">
        <f t="array" ref="I1651">IFERROR(INDEX(_xlfn.TEXTSPLIT(E1651," "),1), "")</f>
        <v>73239990</v>
      </c>
      <c r="J1651" t="s">
        <v>3041</v>
      </c>
      <c r="K1651" t="str" cm="1">
        <f t="array" ref="K1651">IF(ISERROR(SEARCH("QTY:", G1651)), IF(ISERROR(SEARCH("TOTAL ", G1651)), Raw [1]Data!N1651, TRIM(MID(G1651, SEARCH("TOTAL ", G1651)+6, SEARCH(" ", G1651&amp;" ", SEARCH("TOTAL ", G1651)+6) - SEARCH("TOTAL ", G1651) - 6))), TRIM(MID(G1651, SEARCH("QTY:", G1651)+4, SEARCH(" ", G1651, SEARCH("QTY:", G1651)+4) - SEARCH("QTY:", G1651) - 4)))</f>
        <v>NT</v>
      </c>
      <c r="M1651" t="str">
        <f t="shared" si="228"/>
        <v>NT</v>
      </c>
      <c r="N1651">
        <f t="shared" si="229"/>
        <v>0</v>
      </c>
      <c r="O1651" t="e" cm="1">
        <f t="array" ref="O1651">IF(ISERROR(SEARCH("USD ", G1651)), Raw [1]Data!S1651, TRIM(MID(G1651, SEARCH("USD ", G1651)+4, SEARCH(" ", G1651&amp;" ", SEARCH("USD ", G1651)+4) - SEARCH("USD ", G1651) - 4)))</f>
        <v>#NAME?</v>
      </c>
      <c r="P1651" t="e">
        <f t="shared" si="230"/>
        <v>#NAME?</v>
      </c>
      <c r="Q1651" t="e" cm="1">
        <f t="array" ref="Q1651">Raw [1]Data!P1651</f>
        <v>#NAME?</v>
      </c>
      <c r="R1651" t="e" cm="1">
        <f t="array" ref="R1651">Raw [1]Data!Q1651</f>
        <v>#NAME?</v>
      </c>
      <c r="S1651" t="e" cm="1">
        <f t="array" ref="S1651">Raw [1]Data!T1651</f>
        <v>#NAME?</v>
      </c>
      <c r="T1651" t="e">
        <f t="shared" si="231"/>
        <v>#NAME?</v>
      </c>
      <c r="U1651" t="e">
        <f t="shared" si="232"/>
        <v>#NAME?</v>
      </c>
      <c r="V1651" t="str">
        <f t="shared" si="233"/>
        <v>Other</v>
      </c>
    </row>
    <row r="1652" spans="1:22">
      <c r="A1652" s="5" t="s">
        <v>12</v>
      </c>
      <c r="B1652" s="2" t="s">
        <v>2188</v>
      </c>
      <c r="C1652">
        <f t="shared" si="225"/>
        <v>2019</v>
      </c>
      <c r="D1652" s="2" t="s">
        <v>14</v>
      </c>
      <c r="E1652" s="3" t="s">
        <v>15</v>
      </c>
      <c r="F1652" t="str">
        <f t="shared" si="226"/>
        <v>73</v>
      </c>
      <c r="G1652" s="2" t="s">
        <v>2190</v>
      </c>
      <c r="H1652" t="str">
        <f t="shared" si="227"/>
        <v xml:space="preserve">STAINLESS </v>
      </c>
      <c r="I1652" t="str" cm="1">
        <f t="array" ref="I1652">IFERROR(INDEX(_xlfn.TEXTSPLIT(E1652," "),1), "")</f>
        <v>73239990</v>
      </c>
      <c r="J1652" t="s">
        <v>2835</v>
      </c>
      <c r="K1652" t="str" cm="1">
        <f t="array" ref="K1652">IF(ISERROR(SEARCH("QTY:", G1652)), IF(ISERROR(SEARCH("TOTAL ", G1652)), Raw [1]Data!N1652, TRIM(MID(G1652, SEARCH("TOTAL ", G1652)+6, SEARCH(" ", G1652&amp;" ", SEARCH("TOTAL ", G1652)+6) - SEARCH("TOTAL ", G1652) - 6))), TRIM(MID(G1652, SEARCH("QTY:", G1652)+4, SEARCH(" ", G1652, SEARCH("QTY:", G1652)+4) - SEARCH("QTY:", G1652) - 4)))</f>
        <v>NT</v>
      </c>
      <c r="M1652" t="str">
        <f t="shared" si="228"/>
        <v>NT</v>
      </c>
      <c r="N1652">
        <f t="shared" si="229"/>
        <v>0</v>
      </c>
      <c r="O1652" t="e" cm="1">
        <f t="array" ref="O1652">IF(ISERROR(SEARCH("USD ", G1652)), Raw [1]Data!S1652, TRIM(MID(G1652, SEARCH("USD ", G1652)+4, SEARCH(" ", G1652&amp;" ", SEARCH("USD ", G1652)+4) - SEARCH("USD ", G1652) - 4)))</f>
        <v>#NAME?</v>
      </c>
      <c r="P1652" t="e">
        <f t="shared" si="230"/>
        <v>#NAME?</v>
      </c>
      <c r="Q1652" t="e" cm="1">
        <f t="array" ref="Q1652">Raw [1]Data!P1652</f>
        <v>#NAME?</v>
      </c>
      <c r="R1652" t="e" cm="1">
        <f t="array" ref="R1652">Raw [1]Data!Q1652</f>
        <v>#NAME?</v>
      </c>
      <c r="S1652" t="e" cm="1">
        <f t="array" ref="S1652">Raw [1]Data!T1652</f>
        <v>#NAME?</v>
      </c>
      <c r="T1652" t="e">
        <f t="shared" si="231"/>
        <v>#NAME?</v>
      </c>
      <c r="U1652" t="e">
        <f t="shared" si="232"/>
        <v>#NAME?</v>
      </c>
      <c r="V1652" t="str">
        <f t="shared" si="233"/>
        <v>Other</v>
      </c>
    </row>
    <row r="1653" spans="1:22">
      <c r="A1653" s="5" t="s">
        <v>12</v>
      </c>
      <c r="B1653" s="2" t="s">
        <v>2188</v>
      </c>
      <c r="C1653">
        <f t="shared" si="225"/>
        <v>2019</v>
      </c>
      <c r="D1653" s="2" t="s">
        <v>14</v>
      </c>
      <c r="E1653" s="3" t="s">
        <v>15</v>
      </c>
      <c r="F1653" t="str">
        <f t="shared" si="226"/>
        <v>73</v>
      </c>
      <c r="G1653" s="2" t="s">
        <v>2191</v>
      </c>
      <c r="H1653" t="str">
        <f t="shared" si="227"/>
        <v xml:space="preserve">STAINLESS </v>
      </c>
      <c r="I1653" t="str" cm="1">
        <f t="array" ref="I1653">IFERROR(INDEX(_xlfn.TEXTSPLIT(E1653," "),1), "")</f>
        <v>73239990</v>
      </c>
      <c r="J1653" t="s">
        <v>3041</v>
      </c>
      <c r="K1653" t="str" cm="1">
        <f t="array" ref="K1653">IF(ISERROR(SEARCH("QTY:", G1653)), IF(ISERROR(SEARCH("TOTAL ", G1653)), Raw [1]Data!N1653, TRIM(MID(G1653, SEARCH("TOTAL ", G1653)+6, SEARCH(" ", G1653&amp;" ", SEARCH("TOTAL ", G1653)+6) - SEARCH("TOTAL ", G1653) - 6))), TRIM(MID(G1653, SEARCH("QTY:", G1653)+4, SEARCH(" ", G1653, SEARCH("QTY:", G1653)+4) - SEARCH("QTY:", G1653) - 4)))</f>
        <v>NT</v>
      </c>
      <c r="M1653" t="str">
        <f t="shared" si="228"/>
        <v>NT</v>
      </c>
      <c r="N1653">
        <f t="shared" si="229"/>
        <v>0</v>
      </c>
      <c r="O1653" t="e" cm="1">
        <f t="array" ref="O1653">IF(ISERROR(SEARCH("USD ", G1653)), Raw [1]Data!S1653, TRIM(MID(G1653, SEARCH("USD ", G1653)+4, SEARCH(" ", G1653&amp;" ", SEARCH("USD ", G1653)+4) - SEARCH("USD ", G1653) - 4)))</f>
        <v>#NAME?</v>
      </c>
      <c r="P1653" t="e">
        <f t="shared" si="230"/>
        <v>#NAME?</v>
      </c>
      <c r="Q1653" t="e" cm="1">
        <f t="array" ref="Q1653">Raw [1]Data!P1653</f>
        <v>#NAME?</v>
      </c>
      <c r="R1653" t="e" cm="1">
        <f t="array" ref="R1653">Raw [1]Data!Q1653</f>
        <v>#NAME?</v>
      </c>
      <c r="S1653" t="e" cm="1">
        <f t="array" ref="S1653">Raw [1]Data!T1653</f>
        <v>#NAME?</v>
      </c>
      <c r="T1653" t="e">
        <f t="shared" si="231"/>
        <v>#NAME?</v>
      </c>
      <c r="U1653" t="e">
        <f t="shared" si="232"/>
        <v>#NAME?</v>
      </c>
      <c r="V1653" t="str">
        <f t="shared" si="233"/>
        <v>Other</v>
      </c>
    </row>
    <row r="1654" spans="1:22">
      <c r="A1654" s="5" t="s">
        <v>12</v>
      </c>
      <c r="B1654" s="2" t="s">
        <v>2188</v>
      </c>
      <c r="C1654">
        <f t="shared" si="225"/>
        <v>2019</v>
      </c>
      <c r="D1654" s="2" t="s">
        <v>14</v>
      </c>
      <c r="E1654" s="3" t="s">
        <v>15</v>
      </c>
      <c r="F1654" t="str">
        <f t="shared" si="226"/>
        <v>73</v>
      </c>
      <c r="G1654" s="2" t="s">
        <v>2192</v>
      </c>
      <c r="H1654" t="str">
        <f t="shared" si="227"/>
        <v xml:space="preserve">STEEL </v>
      </c>
      <c r="I1654" t="str" cm="1">
        <f t="array" ref="I1654">IFERROR(INDEX(_xlfn.TEXTSPLIT(E1654," "),1), "")</f>
        <v>73239990</v>
      </c>
      <c r="J1654" t="s">
        <v>3041</v>
      </c>
      <c r="K1654" t="str" cm="1">
        <f t="array" ref="K1654">IF(ISERROR(SEARCH("QTY:", G1654)), IF(ISERROR(SEARCH("TOTAL ", G1654)), Raw [1]Data!N1654, TRIM(MID(G1654, SEARCH("TOTAL ", G1654)+6, SEARCH(" ", G1654&amp;" ", SEARCH("TOTAL ", G1654)+6) - SEARCH("TOTAL ", G1654) - 6))), TRIM(MID(G1654, SEARCH("QTY:", G1654)+4, SEARCH(" ", G1654, SEARCH("QTY:", G1654)+4) - SEARCH("QTY:", G1654) - 4)))</f>
        <v>NET</v>
      </c>
      <c r="M1654" t="str">
        <f t="shared" si="228"/>
        <v>NET</v>
      </c>
      <c r="N1654">
        <f t="shared" si="229"/>
        <v>0</v>
      </c>
      <c r="O1654" t="e" cm="1">
        <f t="array" ref="O1654">IF(ISERROR(SEARCH("USD ", G1654)), Raw [1]Data!S1654, TRIM(MID(G1654, SEARCH("USD ", G1654)+4, SEARCH(" ", G1654&amp;" ", SEARCH("USD ", G1654)+4) - SEARCH("USD ", G1654) - 4)))</f>
        <v>#NAME?</v>
      </c>
      <c r="P1654" t="e">
        <f t="shared" si="230"/>
        <v>#NAME?</v>
      </c>
      <c r="Q1654" t="e" cm="1">
        <f t="array" ref="Q1654">Raw [1]Data!P1654</f>
        <v>#NAME?</v>
      </c>
      <c r="R1654" t="e" cm="1">
        <f t="array" ref="R1654">Raw [1]Data!Q1654</f>
        <v>#NAME?</v>
      </c>
      <c r="S1654" t="e" cm="1">
        <f t="array" ref="S1654">Raw [1]Data!T1654</f>
        <v>#NAME?</v>
      </c>
      <c r="T1654" t="e">
        <f t="shared" si="231"/>
        <v>#NAME?</v>
      </c>
      <c r="U1654" t="e">
        <f t="shared" si="232"/>
        <v>#NAME?</v>
      </c>
      <c r="V1654" t="str">
        <f t="shared" si="233"/>
        <v>Other</v>
      </c>
    </row>
    <row r="1655" spans="1:22">
      <c r="A1655" s="5" t="s">
        <v>12</v>
      </c>
      <c r="B1655" s="2" t="s">
        <v>2188</v>
      </c>
      <c r="C1655">
        <f t="shared" si="225"/>
        <v>2019</v>
      </c>
      <c r="D1655" s="2" t="s">
        <v>14</v>
      </c>
      <c r="E1655" s="3" t="s">
        <v>15</v>
      </c>
      <c r="F1655" t="str">
        <f t="shared" si="226"/>
        <v>73</v>
      </c>
      <c r="G1655" s="2" t="s">
        <v>2193</v>
      </c>
      <c r="H1655" t="str">
        <f t="shared" si="227"/>
        <v xml:space="preserve">STEEL </v>
      </c>
      <c r="I1655" t="str" cm="1">
        <f t="array" ref="I1655">IFERROR(INDEX(_xlfn.TEXTSPLIT(E1655," "),1), "")</f>
        <v>73239990</v>
      </c>
      <c r="J1655" t="s">
        <v>3041</v>
      </c>
      <c r="K1655" t="str" cm="1">
        <f t="array" ref="K1655">IF(ISERROR(SEARCH("QTY:", G1655)), IF(ISERROR(SEARCH("TOTAL ", G1655)), Raw [1]Data!N1655, TRIM(MID(G1655, SEARCH("TOTAL ", G1655)+6, SEARCH(" ", G1655&amp;" ", SEARCH("TOTAL ", G1655)+6) - SEARCH("TOTAL ", G1655) - 6))), TRIM(MID(G1655, SEARCH("QTY:", G1655)+4, SEARCH(" ", G1655, SEARCH("QTY:", G1655)+4) - SEARCH("QTY:", G1655) - 4)))</f>
        <v>NET</v>
      </c>
      <c r="M1655" t="str">
        <f t="shared" si="228"/>
        <v>NET</v>
      </c>
      <c r="N1655">
        <f t="shared" si="229"/>
        <v>0</v>
      </c>
      <c r="O1655" t="e" cm="1">
        <f t="array" ref="O1655">IF(ISERROR(SEARCH("USD ", G1655)), Raw [1]Data!S1655, TRIM(MID(G1655, SEARCH("USD ", G1655)+4, SEARCH(" ", G1655&amp;" ", SEARCH("USD ", G1655)+4) - SEARCH("USD ", G1655) - 4)))</f>
        <v>#NAME?</v>
      </c>
      <c r="P1655" t="e">
        <f t="shared" si="230"/>
        <v>#NAME?</v>
      </c>
      <c r="Q1655" t="e" cm="1">
        <f t="array" ref="Q1655">Raw [1]Data!P1655</f>
        <v>#NAME?</v>
      </c>
      <c r="R1655" t="e" cm="1">
        <f t="array" ref="R1655">Raw [1]Data!Q1655</f>
        <v>#NAME?</v>
      </c>
      <c r="S1655" t="e" cm="1">
        <f t="array" ref="S1655">Raw [1]Data!T1655</f>
        <v>#NAME?</v>
      </c>
      <c r="T1655" t="e">
        <f t="shared" si="231"/>
        <v>#NAME?</v>
      </c>
      <c r="U1655" t="e">
        <f t="shared" si="232"/>
        <v>#NAME?</v>
      </c>
      <c r="V1655" t="str">
        <f t="shared" si="233"/>
        <v>Other</v>
      </c>
    </row>
    <row r="1656" spans="1:22">
      <c r="A1656" s="5" t="s">
        <v>12</v>
      </c>
      <c r="B1656" s="2" t="s">
        <v>2188</v>
      </c>
      <c r="C1656">
        <f t="shared" si="225"/>
        <v>2019</v>
      </c>
      <c r="D1656" s="2" t="s">
        <v>14</v>
      </c>
      <c r="E1656" s="3" t="s">
        <v>15</v>
      </c>
      <c r="F1656" t="str">
        <f t="shared" si="226"/>
        <v>73</v>
      </c>
      <c r="G1656" s="2" t="s">
        <v>2194</v>
      </c>
      <c r="H1656" t="str">
        <f t="shared" si="227"/>
        <v xml:space="preserve">STAINLESS </v>
      </c>
      <c r="I1656" t="str" cm="1">
        <f t="array" ref="I1656">IFERROR(INDEX(_xlfn.TEXTSPLIT(E1656," "),1), "")</f>
        <v>73239990</v>
      </c>
      <c r="J1656" t="s">
        <v>3041</v>
      </c>
      <c r="K1656" t="str" cm="1">
        <f t="array" ref="K1656">IF(ISERROR(SEARCH("QTY:", G1656)), IF(ISERROR(SEARCH("TOTAL ", G1656)), Raw [1]Data!N1656, TRIM(MID(G1656, SEARCH("TOTAL ", G1656)+6, SEARCH(" ", G1656&amp;" ", SEARCH("TOTAL ", G1656)+6) - SEARCH("TOTAL ", G1656) - 6))), TRIM(MID(G1656, SEARCH("QTY:", G1656)+4, SEARCH(" ", G1656, SEARCH("QTY:", G1656)+4) - SEARCH("QTY:", G1656) - 4)))</f>
        <v>NT</v>
      </c>
      <c r="M1656" t="str">
        <f t="shared" si="228"/>
        <v>NT</v>
      </c>
      <c r="N1656">
        <f t="shared" si="229"/>
        <v>0</v>
      </c>
      <c r="O1656" t="e" cm="1">
        <f t="array" ref="O1656">IF(ISERROR(SEARCH("USD ", G1656)), Raw [1]Data!S1656, TRIM(MID(G1656, SEARCH("USD ", G1656)+4, SEARCH(" ", G1656&amp;" ", SEARCH("USD ", G1656)+4) - SEARCH("USD ", G1656) - 4)))</f>
        <v>#NAME?</v>
      </c>
      <c r="P1656" t="e">
        <f t="shared" si="230"/>
        <v>#NAME?</v>
      </c>
      <c r="Q1656" t="e" cm="1">
        <f t="array" ref="Q1656">Raw [1]Data!P1656</f>
        <v>#NAME?</v>
      </c>
      <c r="R1656" t="e" cm="1">
        <f t="array" ref="R1656">Raw [1]Data!Q1656</f>
        <v>#NAME?</v>
      </c>
      <c r="S1656" t="e" cm="1">
        <f t="array" ref="S1656">Raw [1]Data!T1656</f>
        <v>#NAME?</v>
      </c>
      <c r="T1656" t="e">
        <f t="shared" si="231"/>
        <v>#NAME?</v>
      </c>
      <c r="U1656" t="e">
        <f t="shared" si="232"/>
        <v>#NAME?</v>
      </c>
      <c r="V1656" t="str">
        <f t="shared" si="233"/>
        <v>Other</v>
      </c>
    </row>
    <row r="1657" spans="1:22">
      <c r="A1657" s="5" t="s">
        <v>12</v>
      </c>
      <c r="B1657" s="2" t="s">
        <v>2195</v>
      </c>
      <c r="C1657">
        <f t="shared" si="225"/>
        <v>2019</v>
      </c>
      <c r="D1657" s="2" t="s">
        <v>14</v>
      </c>
      <c r="E1657" s="3" t="s">
        <v>15</v>
      </c>
      <c r="F1657" t="str">
        <f t="shared" si="226"/>
        <v>73</v>
      </c>
      <c r="G1657" s="2" t="s">
        <v>2196</v>
      </c>
      <c r="H1657" t="str">
        <f t="shared" si="227"/>
        <v xml:space="preserve">STAINLESS </v>
      </c>
      <c r="I1657" t="str" cm="1">
        <f t="array" ref="I1657">IFERROR(INDEX(_xlfn.TEXTSPLIT(E1657," "),1), "")</f>
        <v>73239990</v>
      </c>
      <c r="J1657" t="s">
        <v>3041</v>
      </c>
      <c r="K1657" t="str" cm="1">
        <f t="array" ref="K1657">IF(ISERROR(SEARCH("QTY:", G1657)), IF(ISERROR(SEARCH("TOTAL ", G1657)), Raw [1]Data!N1657, TRIM(MID(G1657, SEARCH("TOTAL ", G1657)+6, SEARCH(" ", G1657&amp;" ", SEARCH("TOTAL ", G1657)+6) - SEARCH("TOTAL ", G1657) - 6))), TRIM(MID(G1657, SEARCH("QTY:", G1657)+4, SEARCH(" ", G1657, SEARCH("QTY:", G1657)+4) - SEARCH("QTY:", G1657) - 4)))</f>
        <v>NT</v>
      </c>
      <c r="M1657" t="str">
        <f t="shared" si="228"/>
        <v>NT</v>
      </c>
      <c r="N1657">
        <f t="shared" si="229"/>
        <v>0</v>
      </c>
      <c r="O1657" t="e" cm="1">
        <f t="array" ref="O1657">IF(ISERROR(SEARCH("USD ", G1657)), Raw [1]Data!S1657, TRIM(MID(G1657, SEARCH("USD ", G1657)+4, SEARCH(" ", G1657&amp;" ", SEARCH("USD ", G1657)+4) - SEARCH("USD ", G1657) - 4)))</f>
        <v>#NAME?</v>
      </c>
      <c r="P1657" t="e">
        <f t="shared" si="230"/>
        <v>#NAME?</v>
      </c>
      <c r="Q1657" t="e" cm="1">
        <f t="array" ref="Q1657">Raw [1]Data!P1657</f>
        <v>#NAME?</v>
      </c>
      <c r="R1657" t="e" cm="1">
        <f t="array" ref="R1657">Raw [1]Data!Q1657</f>
        <v>#NAME?</v>
      </c>
      <c r="S1657" t="e" cm="1">
        <f t="array" ref="S1657">Raw [1]Data!T1657</f>
        <v>#NAME?</v>
      </c>
      <c r="T1657" t="e">
        <f t="shared" si="231"/>
        <v>#NAME?</v>
      </c>
      <c r="U1657" t="e">
        <f t="shared" si="232"/>
        <v>#NAME?</v>
      </c>
      <c r="V1657" t="str">
        <f t="shared" si="233"/>
        <v>Other</v>
      </c>
    </row>
    <row r="1658" spans="1:22">
      <c r="A1658" s="5" t="s">
        <v>12</v>
      </c>
      <c r="B1658" s="2" t="s">
        <v>2195</v>
      </c>
      <c r="C1658">
        <f t="shared" si="225"/>
        <v>2019</v>
      </c>
      <c r="D1658" s="2" t="s">
        <v>14</v>
      </c>
      <c r="E1658" s="3" t="s">
        <v>15</v>
      </c>
      <c r="F1658" t="str">
        <f t="shared" si="226"/>
        <v>73</v>
      </c>
      <c r="G1658" s="2" t="s">
        <v>2197</v>
      </c>
      <c r="H1658" t="str">
        <f t="shared" si="227"/>
        <v xml:space="preserve">STAINLESS </v>
      </c>
      <c r="I1658" t="str" cm="1">
        <f t="array" ref="I1658">IFERROR(INDEX(_xlfn.TEXTSPLIT(E1658," "),1), "")</f>
        <v>73239990</v>
      </c>
      <c r="J1658" t="s">
        <v>2835</v>
      </c>
      <c r="K1658" t="str" cm="1">
        <f t="array" ref="K1658">IF(ISERROR(SEARCH("QTY:", G1658)), IF(ISERROR(SEARCH("TOTAL ", G1658)), Raw [1]Data!N1658, TRIM(MID(G1658, SEARCH("TOTAL ", G1658)+6, SEARCH(" ", G1658&amp;" ", SEARCH("TOTAL ", G1658)+6) - SEARCH("TOTAL ", G1658) - 6))), TRIM(MID(G1658, SEARCH("QTY:", G1658)+4, SEARCH(" ", G1658, SEARCH("QTY:", G1658)+4) - SEARCH("QTY:", G1658) - 4)))</f>
        <v>NT</v>
      </c>
      <c r="M1658" t="str">
        <f t="shared" si="228"/>
        <v>NT</v>
      </c>
      <c r="N1658">
        <f t="shared" si="229"/>
        <v>0</v>
      </c>
      <c r="O1658" t="e" cm="1">
        <f t="array" ref="O1658">IF(ISERROR(SEARCH("USD ", G1658)), Raw [1]Data!S1658, TRIM(MID(G1658, SEARCH("USD ", G1658)+4, SEARCH(" ", G1658&amp;" ", SEARCH("USD ", G1658)+4) - SEARCH("USD ", G1658) - 4)))</f>
        <v>#NAME?</v>
      </c>
      <c r="P1658" t="e">
        <f t="shared" si="230"/>
        <v>#NAME?</v>
      </c>
      <c r="Q1658" t="e" cm="1">
        <f t="array" ref="Q1658">Raw [1]Data!P1658</f>
        <v>#NAME?</v>
      </c>
      <c r="R1658" t="e" cm="1">
        <f t="array" ref="R1658">Raw [1]Data!Q1658</f>
        <v>#NAME?</v>
      </c>
      <c r="S1658" t="e" cm="1">
        <f t="array" ref="S1658">Raw [1]Data!T1658</f>
        <v>#NAME?</v>
      </c>
      <c r="T1658" t="e">
        <f t="shared" si="231"/>
        <v>#NAME?</v>
      </c>
      <c r="U1658" t="e">
        <f t="shared" si="232"/>
        <v>#NAME?</v>
      </c>
      <c r="V1658" t="str">
        <f t="shared" si="233"/>
        <v>Other</v>
      </c>
    </row>
    <row r="1659" spans="1:22">
      <c r="A1659" s="5" t="s">
        <v>12</v>
      </c>
      <c r="B1659" s="2" t="s">
        <v>2195</v>
      </c>
      <c r="C1659">
        <f t="shared" si="225"/>
        <v>2019</v>
      </c>
      <c r="D1659" s="2" t="s">
        <v>14</v>
      </c>
      <c r="E1659" s="3" t="s">
        <v>15</v>
      </c>
      <c r="F1659" t="str">
        <f t="shared" si="226"/>
        <v>73</v>
      </c>
      <c r="G1659" s="2" t="s">
        <v>2198</v>
      </c>
      <c r="H1659" t="str">
        <f t="shared" si="227"/>
        <v xml:space="preserve">STAINLESS </v>
      </c>
      <c r="I1659" t="str" cm="1">
        <f t="array" ref="I1659">IFERROR(INDEX(_xlfn.TEXTSPLIT(E1659," "),1), "")</f>
        <v>73239990</v>
      </c>
      <c r="J1659" t="s">
        <v>3041</v>
      </c>
      <c r="K1659" t="str" cm="1">
        <f t="array" ref="K1659">IF(ISERROR(SEARCH("QTY:", G1659)), IF(ISERROR(SEARCH("TOTAL ", G1659)), Raw [1]Data!N1659, TRIM(MID(G1659, SEARCH("TOTAL ", G1659)+6, SEARCH(" ", G1659&amp;" ", SEARCH("TOTAL ", G1659)+6) - SEARCH("TOTAL ", G1659) - 6))), TRIM(MID(G1659, SEARCH("QTY:", G1659)+4, SEARCH(" ", G1659, SEARCH("QTY:", G1659)+4) - SEARCH("QTY:", G1659) - 4)))</f>
        <v>NT</v>
      </c>
      <c r="M1659" t="str">
        <f t="shared" si="228"/>
        <v>NT</v>
      </c>
      <c r="N1659">
        <f t="shared" si="229"/>
        <v>0</v>
      </c>
      <c r="O1659" t="e" cm="1">
        <f t="array" ref="O1659">IF(ISERROR(SEARCH("USD ", G1659)), Raw [1]Data!S1659, TRIM(MID(G1659, SEARCH("USD ", G1659)+4, SEARCH(" ", G1659&amp;" ", SEARCH("USD ", G1659)+4) - SEARCH("USD ", G1659) - 4)))</f>
        <v>#NAME?</v>
      </c>
      <c r="P1659" t="e">
        <f t="shared" si="230"/>
        <v>#NAME?</v>
      </c>
      <c r="Q1659" t="e" cm="1">
        <f t="array" ref="Q1659">Raw [1]Data!P1659</f>
        <v>#NAME?</v>
      </c>
      <c r="R1659" t="e" cm="1">
        <f t="array" ref="R1659">Raw [1]Data!Q1659</f>
        <v>#NAME?</v>
      </c>
      <c r="S1659" t="e" cm="1">
        <f t="array" ref="S1659">Raw [1]Data!T1659</f>
        <v>#NAME?</v>
      </c>
      <c r="T1659" t="e">
        <f t="shared" si="231"/>
        <v>#NAME?</v>
      </c>
      <c r="U1659" t="e">
        <f t="shared" si="232"/>
        <v>#NAME?</v>
      </c>
      <c r="V1659" t="str">
        <f t="shared" si="233"/>
        <v>Other</v>
      </c>
    </row>
    <row r="1660" spans="1:22">
      <c r="A1660" s="5" t="s">
        <v>12</v>
      </c>
      <c r="B1660" s="2" t="s">
        <v>2199</v>
      </c>
      <c r="C1660">
        <f t="shared" si="225"/>
        <v>2019</v>
      </c>
      <c r="D1660" s="2" t="s">
        <v>14</v>
      </c>
      <c r="E1660" s="3" t="s">
        <v>15</v>
      </c>
      <c r="F1660" t="str">
        <f t="shared" si="226"/>
        <v>73</v>
      </c>
      <c r="G1660" s="2" t="s">
        <v>2200</v>
      </c>
      <c r="H1660" t="str">
        <f t="shared" si="227"/>
        <v xml:space="preserve">STEEL </v>
      </c>
      <c r="I1660" t="str" cm="1">
        <f t="array" ref="I1660">IFERROR(INDEX(_xlfn.TEXTSPLIT(E1660," "),1), "")</f>
        <v>73239990</v>
      </c>
      <c r="J1660" t="s">
        <v>2835</v>
      </c>
      <c r="K1660" t="str" cm="1">
        <f t="array" ref="K1660">IF(ISERROR(SEARCH("QTY:", G1660)), IF(ISERROR(SEARCH("TOTAL ", G1660)), Raw [1]Data!N1660, TRIM(MID(G1660, SEARCH("TOTAL ", G1660)+6, SEARCH(" ", G1660&amp;" ", SEARCH("TOTAL ", G1660)+6) - SEARCH("TOTAL ", G1660) - 6))), TRIM(MID(G1660, SEARCH("QTY:", G1660)+4, SEARCH(" ", G1660, SEARCH("QTY:", G1660)+4) - SEARCH("QTY:", G1660) - 4)))</f>
        <v>NET.WT.574.00</v>
      </c>
      <c r="M1660" t="str">
        <f t="shared" si="228"/>
        <v>NET.WT.574.00</v>
      </c>
      <c r="N1660">
        <f t="shared" si="229"/>
        <v>0</v>
      </c>
      <c r="O1660" t="e" cm="1">
        <f t="array" ref="O1660">IF(ISERROR(SEARCH("USD ", G1660)), Raw [1]Data!S1660, TRIM(MID(G1660, SEARCH("USD ", G1660)+4, SEARCH(" ", G1660&amp;" ", SEARCH("USD ", G1660)+4) - SEARCH("USD ", G1660) - 4)))</f>
        <v>#NAME?</v>
      </c>
      <c r="P1660" t="e">
        <f t="shared" si="230"/>
        <v>#NAME?</v>
      </c>
      <c r="Q1660" t="e" cm="1">
        <f t="array" ref="Q1660">Raw [1]Data!P1660</f>
        <v>#NAME?</v>
      </c>
      <c r="R1660" t="e" cm="1">
        <f t="array" ref="R1660">Raw [1]Data!Q1660</f>
        <v>#NAME?</v>
      </c>
      <c r="S1660" t="e" cm="1">
        <f t="array" ref="S1660">Raw [1]Data!T1660</f>
        <v>#NAME?</v>
      </c>
      <c r="T1660" t="e">
        <f t="shared" si="231"/>
        <v>#NAME?</v>
      </c>
      <c r="U1660" t="e">
        <f t="shared" si="232"/>
        <v>#NAME?</v>
      </c>
      <c r="V1660" t="str">
        <f t="shared" si="233"/>
        <v>Other</v>
      </c>
    </row>
    <row r="1661" spans="1:22">
      <c r="A1661" s="5" t="s">
        <v>12</v>
      </c>
      <c r="B1661" s="2" t="s">
        <v>2199</v>
      </c>
      <c r="C1661">
        <f t="shared" si="225"/>
        <v>2019</v>
      </c>
      <c r="D1661" s="2" t="s">
        <v>14</v>
      </c>
      <c r="E1661" s="3" t="s">
        <v>15</v>
      </c>
      <c r="F1661" t="str">
        <f t="shared" si="226"/>
        <v>73</v>
      </c>
      <c r="G1661" s="2" t="s">
        <v>2201</v>
      </c>
      <c r="H1661" t="str">
        <f t="shared" si="227"/>
        <v xml:space="preserve">STEEL </v>
      </c>
      <c r="I1661" t="str" cm="1">
        <f t="array" ref="I1661">IFERROR(INDEX(_xlfn.TEXTSPLIT(E1661," "),1), "")</f>
        <v>73239990</v>
      </c>
      <c r="J1661" t="s">
        <v>2835</v>
      </c>
      <c r="K1661" t="str" cm="1">
        <f t="array" ref="K1661">IF(ISERROR(SEARCH("QTY:", G1661)), IF(ISERROR(SEARCH("TOTAL ", G1661)), Raw [1]Data!N1661, TRIM(MID(G1661, SEARCH("TOTAL ", G1661)+6, SEARCH(" ", G1661&amp;" ", SEARCH("TOTAL ", G1661)+6) - SEARCH("TOTAL ", G1661) - 6))), TRIM(MID(G1661, SEARCH("QTY:", G1661)+4, SEARCH(" ", G1661, SEARCH("QTY:", G1661)+4) - SEARCH("QTY:", G1661) - 4)))</f>
        <v>NET.WT.4496.00KGS)</v>
      </c>
      <c r="M1661" t="str">
        <f t="shared" si="228"/>
        <v>NET.WT.4496.00KGS)</v>
      </c>
      <c r="N1661">
        <f t="shared" si="229"/>
        <v>0</v>
      </c>
      <c r="O1661" t="e" cm="1">
        <f t="array" ref="O1661">IF(ISERROR(SEARCH("USD ", G1661)), Raw [1]Data!S1661, TRIM(MID(G1661, SEARCH("USD ", G1661)+4, SEARCH(" ", G1661&amp;" ", SEARCH("USD ", G1661)+4) - SEARCH("USD ", G1661) - 4)))</f>
        <v>#NAME?</v>
      </c>
      <c r="P1661" t="e">
        <f t="shared" si="230"/>
        <v>#NAME?</v>
      </c>
      <c r="Q1661" t="e" cm="1">
        <f t="array" ref="Q1661">Raw [1]Data!P1661</f>
        <v>#NAME?</v>
      </c>
      <c r="R1661" t="e" cm="1">
        <f t="array" ref="R1661">Raw [1]Data!Q1661</f>
        <v>#NAME?</v>
      </c>
      <c r="S1661" t="e" cm="1">
        <f t="array" ref="S1661">Raw [1]Data!T1661</f>
        <v>#NAME?</v>
      </c>
      <c r="T1661" t="e">
        <f t="shared" si="231"/>
        <v>#NAME?</v>
      </c>
      <c r="U1661" t="e">
        <f t="shared" si="232"/>
        <v>#NAME?</v>
      </c>
      <c r="V1661" t="str">
        <f t="shared" si="233"/>
        <v>Other</v>
      </c>
    </row>
    <row r="1662" spans="1:22">
      <c r="A1662" s="5" t="s">
        <v>12</v>
      </c>
      <c r="B1662" s="2" t="s">
        <v>2199</v>
      </c>
      <c r="C1662">
        <f t="shared" si="225"/>
        <v>2019</v>
      </c>
      <c r="D1662" s="2" t="s">
        <v>14</v>
      </c>
      <c r="E1662" s="3" t="s">
        <v>15</v>
      </c>
      <c r="F1662" t="str">
        <f t="shared" si="226"/>
        <v>73</v>
      </c>
      <c r="G1662" s="2" t="s">
        <v>2202</v>
      </c>
      <c r="H1662" t="str">
        <f t="shared" si="227"/>
        <v xml:space="preserve">STEEL </v>
      </c>
      <c r="I1662" t="str" cm="1">
        <f t="array" ref="I1662">IFERROR(INDEX(_xlfn.TEXTSPLIT(E1662," "),1), "")</f>
        <v>73239990</v>
      </c>
      <c r="J1662" t="s">
        <v>2835</v>
      </c>
      <c r="K1662" t="str" cm="1">
        <f t="array" ref="K1662">IF(ISERROR(SEARCH("QTY:", G1662)), IF(ISERROR(SEARCH("TOTAL ", G1662)), Raw [1]Data!N1662, TRIM(MID(G1662, SEARCH("TOTAL ", G1662)+6, SEARCH(" ", G1662&amp;" ", SEARCH("TOTAL ", G1662)+6) - SEARCH("TOTAL ", G1662) - 6))), TRIM(MID(G1662, SEARCH("QTY:", G1662)+4, SEARCH(" ", G1662, SEARCH("QTY:", G1662)+4) - SEARCH("QTY:", G1662) - 4)))</f>
        <v>NET</v>
      </c>
      <c r="M1662" t="str">
        <f t="shared" si="228"/>
        <v>NET</v>
      </c>
      <c r="N1662">
        <f t="shared" si="229"/>
        <v>0</v>
      </c>
      <c r="O1662" t="e" cm="1">
        <f t="array" ref="O1662">IF(ISERROR(SEARCH("USD ", G1662)), Raw [1]Data!S1662, TRIM(MID(G1662, SEARCH("USD ", G1662)+4, SEARCH(" ", G1662&amp;" ", SEARCH("USD ", G1662)+4) - SEARCH("USD ", G1662) - 4)))</f>
        <v>#NAME?</v>
      </c>
      <c r="P1662" t="e">
        <f t="shared" si="230"/>
        <v>#NAME?</v>
      </c>
      <c r="Q1662" t="e" cm="1">
        <f t="array" ref="Q1662">Raw [1]Data!P1662</f>
        <v>#NAME?</v>
      </c>
      <c r="R1662" t="e" cm="1">
        <f t="array" ref="R1662">Raw [1]Data!Q1662</f>
        <v>#NAME?</v>
      </c>
      <c r="S1662" t="e" cm="1">
        <f t="array" ref="S1662">Raw [1]Data!T1662</f>
        <v>#NAME?</v>
      </c>
      <c r="T1662" t="e">
        <f t="shared" si="231"/>
        <v>#NAME?</v>
      </c>
      <c r="U1662" t="e">
        <f t="shared" si="232"/>
        <v>#NAME?</v>
      </c>
      <c r="V1662" t="str">
        <f t="shared" si="233"/>
        <v>Other</v>
      </c>
    </row>
    <row r="1663" spans="1:22">
      <c r="A1663" s="5" t="s">
        <v>12</v>
      </c>
      <c r="B1663" s="2" t="s">
        <v>2199</v>
      </c>
      <c r="C1663">
        <f t="shared" si="225"/>
        <v>2019</v>
      </c>
      <c r="D1663" s="2" t="s">
        <v>14</v>
      </c>
      <c r="E1663" s="3" t="s">
        <v>15</v>
      </c>
      <c r="F1663" t="str">
        <f t="shared" si="226"/>
        <v>73</v>
      </c>
      <c r="G1663" s="2" t="s">
        <v>2203</v>
      </c>
      <c r="H1663" t="str">
        <f t="shared" si="227"/>
        <v xml:space="preserve">STEEL </v>
      </c>
      <c r="I1663" t="str" cm="1">
        <f t="array" ref="I1663">IFERROR(INDEX(_xlfn.TEXTSPLIT(E1663," "),1), "")</f>
        <v>73239990</v>
      </c>
      <c r="J1663" t="s">
        <v>2835</v>
      </c>
      <c r="K1663" t="str" cm="1">
        <f t="array" ref="K1663">IF(ISERROR(SEARCH("QTY:", G1663)), IF(ISERROR(SEARCH("TOTAL ", G1663)), Raw [1]Data!N1663, TRIM(MID(G1663, SEARCH("TOTAL ", G1663)+6, SEARCH(" ", G1663&amp;" ", SEARCH("TOTAL ", G1663)+6) - SEARCH("TOTAL ", G1663) - 6))), TRIM(MID(G1663, SEARCH("QTY:", G1663)+4, SEARCH(" ", G1663, SEARCH("QTY:", G1663)+4) - SEARCH("QTY:", G1663) - 4)))</f>
        <v>NET</v>
      </c>
      <c r="M1663" t="str">
        <f t="shared" si="228"/>
        <v>NET</v>
      </c>
      <c r="N1663">
        <f t="shared" si="229"/>
        <v>0</v>
      </c>
      <c r="O1663" t="e" cm="1">
        <f t="array" ref="O1663">IF(ISERROR(SEARCH("USD ", G1663)), Raw [1]Data!S1663, TRIM(MID(G1663, SEARCH("USD ", G1663)+4, SEARCH(" ", G1663&amp;" ", SEARCH("USD ", G1663)+4) - SEARCH("USD ", G1663) - 4)))</f>
        <v>#NAME?</v>
      </c>
      <c r="P1663" t="e">
        <f t="shared" si="230"/>
        <v>#NAME?</v>
      </c>
      <c r="Q1663" t="e" cm="1">
        <f t="array" ref="Q1663">Raw [1]Data!P1663</f>
        <v>#NAME?</v>
      </c>
      <c r="R1663" t="e" cm="1">
        <f t="array" ref="R1663">Raw [1]Data!Q1663</f>
        <v>#NAME?</v>
      </c>
      <c r="S1663" t="e" cm="1">
        <f t="array" ref="S1663">Raw [1]Data!T1663</f>
        <v>#NAME?</v>
      </c>
      <c r="T1663" t="e">
        <f t="shared" si="231"/>
        <v>#NAME?</v>
      </c>
      <c r="U1663" t="e">
        <f t="shared" si="232"/>
        <v>#NAME?</v>
      </c>
      <c r="V1663" t="str">
        <f t="shared" si="233"/>
        <v>Other</v>
      </c>
    </row>
    <row r="1664" spans="1:22">
      <c r="A1664" s="5" t="s">
        <v>12</v>
      </c>
      <c r="B1664" s="2" t="s">
        <v>2204</v>
      </c>
      <c r="C1664">
        <f t="shared" si="225"/>
        <v>2019</v>
      </c>
      <c r="D1664" s="2" t="s">
        <v>14</v>
      </c>
      <c r="E1664" s="3" t="s">
        <v>18</v>
      </c>
      <c r="F1664" t="str">
        <f t="shared" si="226"/>
        <v>73</v>
      </c>
      <c r="G1664" s="2" t="s">
        <v>2205</v>
      </c>
      <c r="H1664" t="str">
        <f t="shared" si="227"/>
        <v xml:space="preserve">STEEL </v>
      </c>
      <c r="I1664" t="str" cm="1">
        <f t="array" ref="I1664">IFERROR(INDEX(_xlfn.TEXTSPLIT(E1664," "),1), "")</f>
        <v>73231000</v>
      </c>
      <c r="J1664" t="s">
        <v>2835</v>
      </c>
      <c r="K1664" t="str" cm="1">
        <f t="array" ref="K1664">IF(ISERROR(SEARCH("QTY:", G1664)), IF(ISERROR(SEARCH("TOTAL ", G1664)), Raw [1]Data!N1664, TRIM(MID(G1664, SEARCH("TOTAL ", G1664)+6, SEARCH(" ", G1664&amp;" ", SEARCH("TOTAL ", G1664)+6) - SEARCH("TOTAL ", G1664) - 6))), TRIM(MID(G1664, SEARCH("QTY:", G1664)+4, SEARCH(" ", G1664, SEARCH("QTY:", G1664)+4) - SEARCH("QTY:", G1664) - 4)))</f>
        <v>NET</v>
      </c>
      <c r="M1664" t="str">
        <f t="shared" si="228"/>
        <v>NET</v>
      </c>
      <c r="N1664">
        <f t="shared" si="229"/>
        <v>0</v>
      </c>
      <c r="O1664" t="e" cm="1">
        <f t="array" ref="O1664">IF(ISERROR(SEARCH("USD ", G1664)), Raw [1]Data!S1664, TRIM(MID(G1664, SEARCH("USD ", G1664)+4, SEARCH(" ", G1664&amp;" ", SEARCH("USD ", G1664)+4) - SEARCH("USD ", G1664) - 4)))</f>
        <v>#NAME?</v>
      </c>
      <c r="P1664" t="e">
        <f t="shared" si="230"/>
        <v>#NAME?</v>
      </c>
      <c r="Q1664" t="e" cm="1">
        <f t="array" ref="Q1664">Raw [1]Data!P1664</f>
        <v>#NAME?</v>
      </c>
      <c r="R1664" t="e" cm="1">
        <f t="array" ref="R1664">Raw [1]Data!Q1664</f>
        <v>#NAME?</v>
      </c>
      <c r="S1664" t="e" cm="1">
        <f t="array" ref="S1664">Raw [1]Data!T1664</f>
        <v>#NAME?</v>
      </c>
      <c r="T1664" t="e">
        <f t="shared" si="231"/>
        <v>#NAME?</v>
      </c>
      <c r="U1664" t="e">
        <f t="shared" si="232"/>
        <v>#NAME?</v>
      </c>
      <c r="V1664" t="str">
        <f t="shared" si="233"/>
        <v>Other</v>
      </c>
    </row>
    <row r="1665" spans="1:22">
      <c r="A1665" s="5" t="s">
        <v>12</v>
      </c>
      <c r="B1665" s="2" t="s">
        <v>2206</v>
      </c>
      <c r="C1665">
        <f t="shared" si="225"/>
        <v>2019</v>
      </c>
      <c r="D1665" s="2" t="s">
        <v>14</v>
      </c>
      <c r="E1665" s="3" t="s">
        <v>15</v>
      </c>
      <c r="F1665" t="str">
        <f t="shared" si="226"/>
        <v>73</v>
      </c>
      <c r="G1665" s="2" t="s">
        <v>2207</v>
      </c>
      <c r="H1665" t="str">
        <f t="shared" si="227"/>
        <v xml:space="preserve">KWB-600F </v>
      </c>
      <c r="I1665" t="str" cm="1">
        <f t="array" ref="I1665">IFERROR(INDEX(_xlfn.TEXTSPLIT(E1665," "),1), "")</f>
        <v>73239990</v>
      </c>
      <c r="J1665" t="s">
        <v>2835</v>
      </c>
      <c r="K1665" t="e" cm="1">
        <f t="array" ref="K1665">IF(ISERROR(SEARCH("QTY:", G1665)), IF(ISERROR(SEARCH("TOTAL ", G1665)), Raw [1]Data!N1665, TRIM(MID(G1665, SEARCH("TOTAL ", G1665)+6, SEARCH(" ", G1665&amp;" ", SEARCH("TOTAL ", G1665)+6) - SEARCH("TOTAL ", G1665) - 6))), TRIM(MID(G1665, SEARCH("QTY:", G1665)+4, SEARCH(" ", G1665, SEARCH("QTY:", G1665)+4) - SEARCH("QTY:", G1665) - 4)))</f>
        <v>#NAME?</v>
      </c>
      <c r="M1665" t="e">
        <f t="shared" si="228"/>
        <v>#NAME?</v>
      </c>
      <c r="N1665">
        <f t="shared" si="229"/>
        <v>0</v>
      </c>
      <c r="O1665" t="e" cm="1">
        <f t="array" ref="O1665">IF(ISERROR(SEARCH("USD ", G1665)), Raw [1]Data!S1665, TRIM(MID(G1665, SEARCH("USD ", G1665)+4, SEARCH(" ", G1665&amp;" ", SEARCH("USD ", G1665)+4) - SEARCH("USD ", G1665) - 4)))</f>
        <v>#NAME?</v>
      </c>
      <c r="P1665" t="e">
        <f t="shared" si="230"/>
        <v>#NAME?</v>
      </c>
      <c r="Q1665" t="e" cm="1">
        <f t="array" ref="Q1665">Raw [1]Data!P1665</f>
        <v>#NAME?</v>
      </c>
      <c r="R1665" t="e" cm="1">
        <f t="array" ref="R1665">Raw [1]Data!Q1665</f>
        <v>#NAME?</v>
      </c>
      <c r="S1665" t="e" cm="1">
        <f t="array" ref="S1665">Raw [1]Data!T1665</f>
        <v>#NAME?</v>
      </c>
      <c r="T1665" t="e">
        <f t="shared" si="231"/>
        <v>#NAME?</v>
      </c>
      <c r="U1665" t="e">
        <f t="shared" si="232"/>
        <v>#NAME?</v>
      </c>
      <c r="V1665" t="str">
        <f t="shared" si="233"/>
        <v>Other</v>
      </c>
    </row>
    <row r="1666" spans="1:22">
      <c r="A1666" s="5" t="s">
        <v>12</v>
      </c>
      <c r="B1666" s="2" t="s">
        <v>2206</v>
      </c>
      <c r="C1666">
        <f t="shared" si="225"/>
        <v>2019</v>
      </c>
      <c r="D1666" s="2" t="s">
        <v>14</v>
      </c>
      <c r="E1666" s="3" t="s">
        <v>15</v>
      </c>
      <c r="F1666" t="str">
        <f t="shared" si="226"/>
        <v>73</v>
      </c>
      <c r="G1666" s="2" t="s">
        <v>2208</v>
      </c>
      <c r="H1666" t="str">
        <f t="shared" si="227"/>
        <v xml:space="preserve">STEEL </v>
      </c>
      <c r="I1666" t="str" cm="1">
        <f t="array" ref="I1666">IFERROR(INDEX(_xlfn.TEXTSPLIT(E1666," "),1), "")</f>
        <v>73239990</v>
      </c>
      <c r="J1666" t="s">
        <v>3041</v>
      </c>
      <c r="K1666" t="str" cm="1">
        <f t="array" ref="K1666">IF(ISERROR(SEARCH("QTY:", G1666)), IF(ISERROR(SEARCH("TOTAL ", G1666)), Raw [1]Data!N1666, TRIM(MID(G1666, SEARCH("TOTAL ", G1666)+6, SEARCH(" ", G1666&amp;" ", SEARCH("TOTAL ", G1666)+6) - SEARCH("TOTAL ", G1666) - 6))), TRIM(MID(G1666, SEARCH("QTY:", G1666)+4, SEARCH(" ", G1666, SEARCH("QTY:", G1666)+4) - SEARCH("QTY:", G1666) - 4)))</f>
        <v>NET</v>
      </c>
      <c r="M1666" t="str">
        <f t="shared" si="228"/>
        <v>NET</v>
      </c>
      <c r="N1666">
        <f t="shared" si="229"/>
        <v>0</v>
      </c>
      <c r="O1666" t="e" cm="1">
        <f t="array" ref="O1666">IF(ISERROR(SEARCH("USD ", G1666)), Raw [1]Data!S1666, TRIM(MID(G1666, SEARCH("USD ", G1666)+4, SEARCH(" ", G1666&amp;" ", SEARCH("USD ", G1666)+4) - SEARCH("USD ", G1666) - 4)))</f>
        <v>#NAME?</v>
      </c>
      <c r="P1666" t="e">
        <f t="shared" si="230"/>
        <v>#NAME?</v>
      </c>
      <c r="Q1666" t="e" cm="1">
        <f t="array" ref="Q1666">Raw [1]Data!P1666</f>
        <v>#NAME?</v>
      </c>
      <c r="R1666" t="e" cm="1">
        <f t="array" ref="R1666">Raw [1]Data!Q1666</f>
        <v>#NAME?</v>
      </c>
      <c r="S1666" t="e" cm="1">
        <f t="array" ref="S1666">Raw [1]Data!T1666</f>
        <v>#NAME?</v>
      </c>
      <c r="T1666" t="e">
        <f t="shared" si="231"/>
        <v>#NAME?</v>
      </c>
      <c r="U1666" t="e">
        <f t="shared" si="232"/>
        <v>#NAME?</v>
      </c>
      <c r="V1666" t="str">
        <f t="shared" si="233"/>
        <v>Other</v>
      </c>
    </row>
    <row r="1667" spans="1:22">
      <c r="A1667" s="5" t="s">
        <v>12</v>
      </c>
      <c r="B1667" s="2" t="s">
        <v>2206</v>
      </c>
      <c r="C1667">
        <f t="shared" ref="C1667:C1730" si="234">YEAR(B1667)</f>
        <v>2019</v>
      </c>
      <c r="D1667" s="2" t="s">
        <v>14</v>
      </c>
      <c r="E1667" s="3" t="s">
        <v>15</v>
      </c>
      <c r="F1667" t="str">
        <f t="shared" ref="F1667:F1730" si="235">LEFT(E1667,2)</f>
        <v>73</v>
      </c>
      <c r="G1667" s="2" t="s">
        <v>2209</v>
      </c>
      <c r="H1667" t="str">
        <f t="shared" ref="H1667:H1730" si="236">IFERROR(LEFT(G1667, FIND(" ",G1667)), "")</f>
        <v xml:space="preserve">STAINLESS </v>
      </c>
      <c r="I1667" t="str" cm="1">
        <f t="array" ref="I1667">IFERROR(INDEX(_xlfn.TEXTSPLIT(E1667," "),1), "")</f>
        <v>73239990</v>
      </c>
      <c r="J1667" t="s">
        <v>3041</v>
      </c>
      <c r="K1667" t="str" cm="1">
        <f t="array" ref="K1667">IF(ISERROR(SEARCH("QTY:", G1667)), IF(ISERROR(SEARCH("TOTAL ", G1667)), Raw [1]Data!N1667, TRIM(MID(G1667, SEARCH("TOTAL ", G1667)+6, SEARCH(" ", G1667&amp;" ", SEARCH("TOTAL ", G1667)+6) - SEARCH("TOTAL ", G1667) - 6))), TRIM(MID(G1667, SEARCH("QTY:", G1667)+4, SEARCH(" ", G1667, SEARCH("QTY:", G1667)+4) - SEARCH("QTY:", G1667) - 4)))</f>
        <v>NT</v>
      </c>
      <c r="M1667" t="str">
        <f t="shared" ref="M1667:M1730" si="237">K1667</f>
        <v>NT</v>
      </c>
      <c r="N1667">
        <f t="shared" ref="N1667:N1730" si="238">L1667</f>
        <v>0</v>
      </c>
      <c r="O1667" t="e" cm="1">
        <f t="array" ref="O1667">IF(ISERROR(SEARCH("USD ", G1667)), Raw [1]Data!S1667, TRIM(MID(G1667, SEARCH("USD ", G1667)+4, SEARCH(" ", G1667&amp;" ", SEARCH("USD ", G1667)+4) - SEARCH("USD ", G1667) - 4)))</f>
        <v>#NAME?</v>
      </c>
      <c r="P1667" t="e">
        <f t="shared" ref="P1667:P1730" si="239">O1667*M1667</f>
        <v>#NAME?</v>
      </c>
      <c r="Q1667" t="e" cm="1">
        <f t="array" ref="Q1667">Raw [1]Data!P1667</f>
        <v>#NAME?</v>
      </c>
      <c r="R1667" t="e" cm="1">
        <f t="array" ref="R1667">Raw [1]Data!Q1667</f>
        <v>#NAME?</v>
      </c>
      <c r="S1667" t="e" cm="1">
        <f t="array" ref="S1667">Raw [1]Data!T1667</f>
        <v>#NAME?</v>
      </c>
      <c r="T1667" t="e">
        <f t="shared" ref="T1667:T1730" si="240">S1667/M1667</f>
        <v>#NAME?</v>
      </c>
      <c r="U1667" t="e">
        <f t="shared" ref="U1667:U1730" si="241">IF(R1667&lt;&gt;0, (S1667/R1667)*100, 0)</f>
        <v>#NAME?</v>
      </c>
      <c r="V1667" t="str">
        <f t="shared" ref="V1667:V1730" si="242">IF(OR(E1667=73239990,E1667=73231000,E1667=73239390),"Steel","Other")</f>
        <v>Other</v>
      </c>
    </row>
    <row r="1668" spans="1:22">
      <c r="A1668" s="5" t="s">
        <v>12</v>
      </c>
      <c r="B1668" s="2" t="s">
        <v>2206</v>
      </c>
      <c r="C1668">
        <f t="shared" si="234"/>
        <v>2019</v>
      </c>
      <c r="D1668" s="2" t="s">
        <v>14</v>
      </c>
      <c r="E1668" s="3" t="s">
        <v>15</v>
      </c>
      <c r="F1668" t="str">
        <f t="shared" si="235"/>
        <v>73</v>
      </c>
      <c r="G1668" s="2" t="s">
        <v>2210</v>
      </c>
      <c r="H1668" t="str">
        <f t="shared" si="236"/>
        <v xml:space="preserve">STAINLESS </v>
      </c>
      <c r="I1668" t="str" cm="1">
        <f t="array" ref="I1668">IFERROR(INDEX(_xlfn.TEXTSPLIT(E1668," "),1), "")</f>
        <v>73239990</v>
      </c>
      <c r="J1668" t="s">
        <v>3041</v>
      </c>
      <c r="K1668" t="str" cm="1">
        <f t="array" ref="K1668">IF(ISERROR(SEARCH("QTY:", G1668)), IF(ISERROR(SEARCH("TOTAL ", G1668)), Raw [1]Data!N1668, TRIM(MID(G1668, SEARCH("TOTAL ", G1668)+6, SEARCH(" ", G1668&amp;" ", SEARCH("TOTAL ", G1668)+6) - SEARCH("TOTAL ", G1668) - 6))), TRIM(MID(G1668, SEARCH("QTY:", G1668)+4, SEARCH(" ", G1668, SEARCH("QTY:", G1668)+4) - SEARCH("QTY:", G1668) - 4)))</f>
        <v>NT</v>
      </c>
      <c r="M1668" t="str">
        <f t="shared" si="237"/>
        <v>NT</v>
      </c>
      <c r="N1668">
        <f t="shared" si="238"/>
        <v>0</v>
      </c>
      <c r="O1668" t="e" cm="1">
        <f t="array" ref="O1668">IF(ISERROR(SEARCH("USD ", G1668)), Raw [1]Data!S1668, TRIM(MID(G1668, SEARCH("USD ", G1668)+4, SEARCH(" ", G1668&amp;" ", SEARCH("USD ", G1668)+4) - SEARCH("USD ", G1668) - 4)))</f>
        <v>#NAME?</v>
      </c>
      <c r="P1668" t="e">
        <f t="shared" si="239"/>
        <v>#NAME?</v>
      </c>
      <c r="Q1668" t="e" cm="1">
        <f t="array" ref="Q1668">Raw [1]Data!P1668</f>
        <v>#NAME?</v>
      </c>
      <c r="R1668" t="e" cm="1">
        <f t="array" ref="R1668">Raw [1]Data!Q1668</f>
        <v>#NAME?</v>
      </c>
      <c r="S1668" t="e" cm="1">
        <f t="array" ref="S1668">Raw [1]Data!T1668</f>
        <v>#NAME?</v>
      </c>
      <c r="T1668" t="e">
        <f t="shared" si="240"/>
        <v>#NAME?</v>
      </c>
      <c r="U1668" t="e">
        <f t="shared" si="241"/>
        <v>#NAME?</v>
      </c>
      <c r="V1668" t="str">
        <f t="shared" si="242"/>
        <v>Other</v>
      </c>
    </row>
    <row r="1669" spans="1:22">
      <c r="A1669" s="5" t="s">
        <v>12</v>
      </c>
      <c r="B1669" s="2" t="s">
        <v>2206</v>
      </c>
      <c r="C1669">
        <f t="shared" si="234"/>
        <v>2019</v>
      </c>
      <c r="D1669" s="2" t="s">
        <v>14</v>
      </c>
      <c r="E1669" s="3" t="s">
        <v>15</v>
      </c>
      <c r="F1669" t="str">
        <f t="shared" si="235"/>
        <v>73</v>
      </c>
      <c r="G1669" s="2" t="s">
        <v>2211</v>
      </c>
      <c r="H1669" t="str">
        <f t="shared" si="236"/>
        <v xml:space="preserve">STEEL </v>
      </c>
      <c r="I1669" t="str" cm="1">
        <f t="array" ref="I1669">IFERROR(INDEX(_xlfn.TEXTSPLIT(E1669," "),1), "")</f>
        <v>73239990</v>
      </c>
      <c r="J1669" t="s">
        <v>3041</v>
      </c>
      <c r="K1669" t="str" cm="1">
        <f t="array" ref="K1669">IF(ISERROR(SEARCH("QTY:", G1669)), IF(ISERROR(SEARCH("TOTAL ", G1669)), Raw [1]Data!N1669, TRIM(MID(G1669, SEARCH("TOTAL ", G1669)+6, SEARCH(" ", G1669&amp;" ", SEARCH("TOTAL ", G1669)+6) - SEARCH("TOTAL ", G1669) - 6))), TRIM(MID(G1669, SEARCH("QTY:", G1669)+4, SEARCH(" ", G1669, SEARCH("QTY:", G1669)+4) - SEARCH("QTY:", G1669) - 4)))</f>
        <v>NET</v>
      </c>
      <c r="M1669" t="str">
        <f t="shared" si="237"/>
        <v>NET</v>
      </c>
      <c r="N1669">
        <f t="shared" si="238"/>
        <v>0</v>
      </c>
      <c r="O1669" t="e" cm="1">
        <f t="array" ref="O1669">IF(ISERROR(SEARCH("USD ", G1669)), Raw [1]Data!S1669, TRIM(MID(G1669, SEARCH("USD ", G1669)+4, SEARCH(" ", G1669&amp;" ", SEARCH("USD ", G1669)+4) - SEARCH("USD ", G1669) - 4)))</f>
        <v>#NAME?</v>
      </c>
      <c r="P1669" t="e">
        <f t="shared" si="239"/>
        <v>#NAME?</v>
      </c>
      <c r="Q1669" t="e" cm="1">
        <f t="array" ref="Q1669">Raw [1]Data!P1669</f>
        <v>#NAME?</v>
      </c>
      <c r="R1669" t="e" cm="1">
        <f t="array" ref="R1669">Raw [1]Data!Q1669</f>
        <v>#NAME?</v>
      </c>
      <c r="S1669" t="e" cm="1">
        <f t="array" ref="S1669">Raw [1]Data!T1669</f>
        <v>#NAME?</v>
      </c>
      <c r="T1669" t="e">
        <f t="shared" si="240"/>
        <v>#NAME?</v>
      </c>
      <c r="U1669" t="e">
        <f t="shared" si="241"/>
        <v>#NAME?</v>
      </c>
      <c r="V1669" t="str">
        <f t="shared" si="242"/>
        <v>Other</v>
      </c>
    </row>
    <row r="1670" spans="1:22">
      <c r="A1670" s="5" t="s">
        <v>12</v>
      </c>
      <c r="B1670" s="2" t="s">
        <v>2206</v>
      </c>
      <c r="C1670">
        <f t="shared" si="234"/>
        <v>2019</v>
      </c>
      <c r="D1670" s="2" t="s">
        <v>14</v>
      </c>
      <c r="E1670" s="3" t="s">
        <v>15</v>
      </c>
      <c r="F1670" t="str">
        <f t="shared" si="235"/>
        <v>73</v>
      </c>
      <c r="G1670" s="2" t="s">
        <v>2212</v>
      </c>
      <c r="H1670" t="str">
        <f t="shared" si="236"/>
        <v xml:space="preserve">STEEL </v>
      </c>
      <c r="I1670" t="str" cm="1">
        <f t="array" ref="I1670">IFERROR(INDEX(_xlfn.TEXTSPLIT(E1670," "),1), "")</f>
        <v>73239990</v>
      </c>
      <c r="J1670" t="s">
        <v>3041</v>
      </c>
      <c r="K1670" t="str" cm="1">
        <f t="array" ref="K1670">IF(ISERROR(SEARCH("QTY:", G1670)), IF(ISERROR(SEARCH("TOTAL ", G1670)), Raw [1]Data!N1670, TRIM(MID(G1670, SEARCH("TOTAL ", G1670)+6, SEARCH(" ", G1670&amp;" ", SEARCH("TOTAL ", G1670)+6) - SEARCH("TOTAL ", G1670) - 6))), TRIM(MID(G1670, SEARCH("QTY:", G1670)+4, SEARCH(" ", G1670, SEARCH("QTY:", G1670)+4) - SEARCH("QTY:", G1670) - 4)))</f>
        <v>NET</v>
      </c>
      <c r="M1670" t="str">
        <f t="shared" si="237"/>
        <v>NET</v>
      </c>
      <c r="N1670">
        <f t="shared" si="238"/>
        <v>0</v>
      </c>
      <c r="O1670" t="e" cm="1">
        <f t="array" ref="O1670">IF(ISERROR(SEARCH("USD ", G1670)), Raw [1]Data!S1670, TRIM(MID(G1670, SEARCH("USD ", G1670)+4, SEARCH(" ", G1670&amp;" ", SEARCH("USD ", G1670)+4) - SEARCH("USD ", G1670) - 4)))</f>
        <v>#NAME?</v>
      </c>
      <c r="P1670" t="e">
        <f t="shared" si="239"/>
        <v>#NAME?</v>
      </c>
      <c r="Q1670" t="e" cm="1">
        <f t="array" ref="Q1670">Raw [1]Data!P1670</f>
        <v>#NAME?</v>
      </c>
      <c r="R1670" t="e" cm="1">
        <f t="array" ref="R1670">Raw [1]Data!Q1670</f>
        <v>#NAME?</v>
      </c>
      <c r="S1670" t="e" cm="1">
        <f t="array" ref="S1670">Raw [1]Data!T1670</f>
        <v>#NAME?</v>
      </c>
      <c r="T1670" t="e">
        <f t="shared" si="240"/>
        <v>#NAME?</v>
      </c>
      <c r="U1670" t="e">
        <f t="shared" si="241"/>
        <v>#NAME?</v>
      </c>
      <c r="V1670" t="str">
        <f t="shared" si="242"/>
        <v>Other</v>
      </c>
    </row>
    <row r="1671" spans="1:22">
      <c r="A1671" s="5" t="s">
        <v>12</v>
      </c>
      <c r="B1671" s="2" t="s">
        <v>2213</v>
      </c>
      <c r="C1671">
        <f t="shared" si="234"/>
        <v>2019</v>
      </c>
      <c r="D1671" s="2" t="s">
        <v>14</v>
      </c>
      <c r="E1671" s="3" t="s">
        <v>15</v>
      </c>
      <c r="F1671" t="str">
        <f t="shared" si="235"/>
        <v>73</v>
      </c>
      <c r="G1671" s="2" t="s">
        <v>2214</v>
      </c>
      <c r="H1671" t="str">
        <f t="shared" si="236"/>
        <v xml:space="preserve">KWP-600B-SS </v>
      </c>
      <c r="I1671" t="str" cm="1">
        <f t="array" ref="I1671">IFERROR(INDEX(_xlfn.TEXTSPLIT(E1671," "),1), "")</f>
        <v>73239990</v>
      </c>
      <c r="J1671" t="s">
        <v>2835</v>
      </c>
      <c r="K1671" t="e" cm="1">
        <f t="array" ref="K1671">IF(ISERROR(SEARCH("QTY:", G1671)), IF(ISERROR(SEARCH("TOTAL ", G1671)), Raw [1]Data!N1671, TRIM(MID(G1671, SEARCH("TOTAL ", G1671)+6, SEARCH(" ", G1671&amp;" ", SEARCH("TOTAL ", G1671)+6) - SEARCH("TOTAL ", G1671) - 6))), TRIM(MID(G1671, SEARCH("QTY:", G1671)+4, SEARCH(" ", G1671, SEARCH("QTY:", G1671)+4) - SEARCH("QTY:", G1671) - 4)))</f>
        <v>#NAME?</v>
      </c>
      <c r="M1671" t="e">
        <f t="shared" si="237"/>
        <v>#NAME?</v>
      </c>
      <c r="N1671">
        <f t="shared" si="238"/>
        <v>0</v>
      </c>
      <c r="O1671" t="e" cm="1">
        <f t="array" ref="O1671">IF(ISERROR(SEARCH("USD ", G1671)), Raw [1]Data!S1671, TRIM(MID(G1671, SEARCH("USD ", G1671)+4, SEARCH(" ", G1671&amp;" ", SEARCH("USD ", G1671)+4) - SEARCH("USD ", G1671) - 4)))</f>
        <v>#NAME?</v>
      </c>
      <c r="P1671" t="e">
        <f t="shared" si="239"/>
        <v>#NAME?</v>
      </c>
      <c r="Q1671" t="e" cm="1">
        <f t="array" ref="Q1671">Raw [1]Data!P1671</f>
        <v>#NAME?</v>
      </c>
      <c r="R1671" t="e" cm="1">
        <f t="array" ref="R1671">Raw [1]Data!Q1671</f>
        <v>#NAME?</v>
      </c>
      <c r="S1671" t="e" cm="1">
        <f t="array" ref="S1671">Raw [1]Data!T1671</f>
        <v>#NAME?</v>
      </c>
      <c r="T1671" t="e">
        <f t="shared" si="240"/>
        <v>#NAME?</v>
      </c>
      <c r="U1671" t="e">
        <f t="shared" si="241"/>
        <v>#NAME?</v>
      </c>
      <c r="V1671" t="str">
        <f t="shared" si="242"/>
        <v>Other</v>
      </c>
    </row>
    <row r="1672" spans="1:22">
      <c r="A1672" s="5" t="s">
        <v>12</v>
      </c>
      <c r="B1672" s="2" t="s">
        <v>2213</v>
      </c>
      <c r="C1672">
        <f t="shared" si="234"/>
        <v>2019</v>
      </c>
      <c r="D1672" s="2" t="s">
        <v>14</v>
      </c>
      <c r="E1672" s="3" t="s">
        <v>15</v>
      </c>
      <c r="F1672" t="str">
        <f t="shared" si="235"/>
        <v>73</v>
      </c>
      <c r="G1672" s="2" t="s">
        <v>2215</v>
      </c>
      <c r="H1672" t="str">
        <f t="shared" si="236"/>
        <v xml:space="preserve">KWP-1000B-SS </v>
      </c>
      <c r="I1672" t="str" cm="1">
        <f t="array" ref="I1672">IFERROR(INDEX(_xlfn.TEXTSPLIT(E1672," "),1), "")</f>
        <v>73239990</v>
      </c>
      <c r="J1672" t="s">
        <v>2835</v>
      </c>
      <c r="K1672" t="e" cm="1">
        <f t="array" ref="K1672">IF(ISERROR(SEARCH("QTY:", G1672)), IF(ISERROR(SEARCH("TOTAL ", G1672)), Raw [1]Data!N1672, TRIM(MID(G1672, SEARCH("TOTAL ", G1672)+6, SEARCH(" ", G1672&amp;" ", SEARCH("TOTAL ", G1672)+6) - SEARCH("TOTAL ", G1672) - 6))), TRIM(MID(G1672, SEARCH("QTY:", G1672)+4, SEARCH(" ", G1672, SEARCH("QTY:", G1672)+4) - SEARCH("QTY:", G1672) - 4)))</f>
        <v>#NAME?</v>
      </c>
      <c r="M1672" t="e">
        <f t="shared" si="237"/>
        <v>#NAME?</v>
      </c>
      <c r="N1672">
        <f t="shared" si="238"/>
        <v>0</v>
      </c>
      <c r="O1672" t="e" cm="1">
        <f t="array" ref="O1672">IF(ISERROR(SEARCH("USD ", G1672)), Raw [1]Data!S1672, TRIM(MID(G1672, SEARCH("USD ", G1672)+4, SEARCH(" ", G1672&amp;" ", SEARCH("USD ", G1672)+4) - SEARCH("USD ", G1672) - 4)))</f>
        <v>#NAME?</v>
      </c>
      <c r="P1672" t="e">
        <f t="shared" si="239"/>
        <v>#NAME?</v>
      </c>
      <c r="Q1672" t="e" cm="1">
        <f t="array" ref="Q1672">Raw [1]Data!P1672</f>
        <v>#NAME?</v>
      </c>
      <c r="R1672" t="e" cm="1">
        <f t="array" ref="R1672">Raw [1]Data!Q1672</f>
        <v>#NAME?</v>
      </c>
      <c r="S1672" t="e" cm="1">
        <f t="array" ref="S1672">Raw [1]Data!T1672</f>
        <v>#NAME?</v>
      </c>
      <c r="T1672" t="e">
        <f t="shared" si="240"/>
        <v>#NAME?</v>
      </c>
      <c r="U1672" t="e">
        <f t="shared" si="241"/>
        <v>#NAME?</v>
      </c>
      <c r="V1672" t="str">
        <f t="shared" si="242"/>
        <v>Other</v>
      </c>
    </row>
    <row r="1673" spans="1:22">
      <c r="A1673" s="5" t="s">
        <v>12</v>
      </c>
      <c r="B1673" s="2" t="s">
        <v>2216</v>
      </c>
      <c r="C1673">
        <f t="shared" si="234"/>
        <v>2019</v>
      </c>
      <c r="D1673" s="2" t="s">
        <v>14</v>
      </c>
      <c r="E1673" s="3" t="s">
        <v>18</v>
      </c>
      <c r="F1673" t="str">
        <f t="shared" si="235"/>
        <v>73</v>
      </c>
      <c r="G1673" s="2" t="s">
        <v>2217</v>
      </c>
      <c r="H1673" t="str">
        <f t="shared" si="236"/>
        <v xml:space="preserve">STEEL </v>
      </c>
      <c r="I1673" t="str" cm="1">
        <f t="array" ref="I1673">IFERROR(INDEX(_xlfn.TEXTSPLIT(E1673," "),1), "")</f>
        <v>73231000</v>
      </c>
      <c r="J1673" t="s">
        <v>3041</v>
      </c>
      <c r="K1673" t="str" cm="1">
        <f t="array" ref="K1673">IF(ISERROR(SEARCH("QTY:", G1673)), IF(ISERROR(SEARCH("TOTAL ", G1673)), Raw [1]Data!N1673, TRIM(MID(G1673, SEARCH("TOTAL ", G1673)+6, SEARCH(" ", G1673&amp;" ", SEARCH("TOTAL ", G1673)+6) - SEARCH("TOTAL ", G1673) - 6))), TRIM(MID(G1673, SEARCH("QTY:", G1673)+4, SEARCH(" ", G1673, SEARCH("QTY:", G1673)+4) - SEARCH("QTY:", G1673) - 4)))</f>
        <v>NET</v>
      </c>
      <c r="M1673" t="str">
        <f t="shared" si="237"/>
        <v>NET</v>
      </c>
      <c r="N1673">
        <f t="shared" si="238"/>
        <v>0</v>
      </c>
      <c r="O1673" t="e" cm="1">
        <f t="array" ref="O1673">IF(ISERROR(SEARCH("USD ", G1673)), Raw [1]Data!S1673, TRIM(MID(G1673, SEARCH("USD ", G1673)+4, SEARCH(" ", G1673&amp;" ", SEARCH("USD ", G1673)+4) - SEARCH("USD ", G1673) - 4)))</f>
        <v>#NAME?</v>
      </c>
      <c r="P1673" t="e">
        <f t="shared" si="239"/>
        <v>#NAME?</v>
      </c>
      <c r="Q1673" t="e" cm="1">
        <f t="array" ref="Q1673">Raw [1]Data!P1673</f>
        <v>#NAME?</v>
      </c>
      <c r="R1673" t="e" cm="1">
        <f t="array" ref="R1673">Raw [1]Data!Q1673</f>
        <v>#NAME?</v>
      </c>
      <c r="S1673" t="e" cm="1">
        <f t="array" ref="S1673">Raw [1]Data!T1673</f>
        <v>#NAME?</v>
      </c>
      <c r="T1673" t="e">
        <f t="shared" si="240"/>
        <v>#NAME?</v>
      </c>
      <c r="U1673" t="e">
        <f t="shared" si="241"/>
        <v>#NAME?</v>
      </c>
      <c r="V1673" t="str">
        <f t="shared" si="242"/>
        <v>Other</v>
      </c>
    </row>
    <row r="1674" spans="1:22">
      <c r="A1674" s="5" t="s">
        <v>12</v>
      </c>
      <c r="B1674" s="2" t="s">
        <v>2218</v>
      </c>
      <c r="C1674">
        <f t="shared" si="234"/>
        <v>2019</v>
      </c>
      <c r="D1674" s="2" t="s">
        <v>14</v>
      </c>
      <c r="E1674" s="3" t="s">
        <v>15</v>
      </c>
      <c r="F1674" t="str">
        <f t="shared" si="235"/>
        <v>73</v>
      </c>
      <c r="G1674" s="2" t="s">
        <v>2219</v>
      </c>
      <c r="H1674" t="str">
        <f t="shared" si="236"/>
        <v xml:space="preserve">SM1168 </v>
      </c>
      <c r="I1674" t="str" cm="1">
        <f t="array" ref="I1674">IFERROR(INDEX(_xlfn.TEXTSPLIT(E1674," "),1), "")</f>
        <v>73239990</v>
      </c>
      <c r="J1674" t="s">
        <v>2835</v>
      </c>
      <c r="K1674" t="e" cm="1">
        <f t="array" ref="K1674">IF(ISERROR(SEARCH("QTY:", G1674)), IF(ISERROR(SEARCH("TOTAL ", G1674)), Raw [1]Data!N1674, TRIM(MID(G1674, SEARCH("TOTAL ", G1674)+6, SEARCH(" ", G1674&amp;" ", SEARCH("TOTAL ", G1674)+6) - SEARCH("TOTAL ", G1674) - 6))), TRIM(MID(G1674, SEARCH("QTY:", G1674)+4, SEARCH(" ", G1674, SEARCH("QTY:", G1674)+4) - SEARCH("QTY:", G1674) - 4)))</f>
        <v>#NAME?</v>
      </c>
      <c r="M1674" t="e">
        <f t="shared" si="237"/>
        <v>#NAME?</v>
      </c>
      <c r="N1674">
        <f t="shared" si="238"/>
        <v>0</v>
      </c>
      <c r="O1674" t="e" cm="1">
        <f t="array" ref="O1674">IF(ISERROR(SEARCH("USD ", G1674)), Raw [1]Data!S1674, TRIM(MID(G1674, SEARCH("USD ", G1674)+4, SEARCH(" ", G1674&amp;" ", SEARCH("USD ", G1674)+4) - SEARCH("USD ", G1674) - 4)))</f>
        <v>#NAME?</v>
      </c>
      <c r="P1674" t="e">
        <f t="shared" si="239"/>
        <v>#NAME?</v>
      </c>
      <c r="Q1674" t="e" cm="1">
        <f t="array" ref="Q1674">Raw [1]Data!P1674</f>
        <v>#NAME?</v>
      </c>
      <c r="R1674" t="e" cm="1">
        <f t="array" ref="R1674">Raw [1]Data!Q1674</f>
        <v>#NAME?</v>
      </c>
      <c r="S1674" t="e" cm="1">
        <f t="array" ref="S1674">Raw [1]Data!T1674</f>
        <v>#NAME?</v>
      </c>
      <c r="T1674" t="e">
        <f t="shared" si="240"/>
        <v>#NAME?</v>
      </c>
      <c r="U1674" t="e">
        <f t="shared" si="241"/>
        <v>#NAME?</v>
      </c>
      <c r="V1674" t="str">
        <f t="shared" si="242"/>
        <v>Other</v>
      </c>
    </row>
    <row r="1675" spans="1:22">
      <c r="A1675" s="5" t="s">
        <v>12</v>
      </c>
      <c r="B1675" s="2" t="s">
        <v>2218</v>
      </c>
      <c r="C1675">
        <f t="shared" si="234"/>
        <v>2019</v>
      </c>
      <c r="D1675" s="2" t="s">
        <v>14</v>
      </c>
      <c r="E1675" s="3" t="s">
        <v>15</v>
      </c>
      <c r="F1675" t="str">
        <f t="shared" si="235"/>
        <v>73</v>
      </c>
      <c r="G1675" s="2" t="s">
        <v>2215</v>
      </c>
      <c r="H1675" t="str">
        <f t="shared" si="236"/>
        <v xml:space="preserve">KWP-1000B-SS </v>
      </c>
      <c r="I1675" t="str" cm="1">
        <f t="array" ref="I1675">IFERROR(INDEX(_xlfn.TEXTSPLIT(E1675," "),1), "")</f>
        <v>73239990</v>
      </c>
      <c r="J1675" t="s">
        <v>2835</v>
      </c>
      <c r="K1675" t="e" cm="1">
        <f t="array" ref="K1675">IF(ISERROR(SEARCH("QTY:", G1675)), IF(ISERROR(SEARCH("TOTAL ", G1675)), Raw [1]Data!N1675, TRIM(MID(G1675, SEARCH("TOTAL ", G1675)+6, SEARCH(" ", G1675&amp;" ", SEARCH("TOTAL ", G1675)+6) - SEARCH("TOTAL ", G1675) - 6))), TRIM(MID(G1675, SEARCH("QTY:", G1675)+4, SEARCH(" ", G1675, SEARCH("QTY:", G1675)+4) - SEARCH("QTY:", G1675) - 4)))</f>
        <v>#NAME?</v>
      </c>
      <c r="M1675" t="e">
        <f t="shared" si="237"/>
        <v>#NAME?</v>
      </c>
      <c r="N1675">
        <f t="shared" si="238"/>
        <v>0</v>
      </c>
      <c r="O1675" t="e" cm="1">
        <f t="array" ref="O1675">IF(ISERROR(SEARCH("USD ", G1675)), Raw [1]Data!S1675, TRIM(MID(G1675, SEARCH("USD ", G1675)+4, SEARCH(" ", G1675&amp;" ", SEARCH("USD ", G1675)+4) - SEARCH("USD ", G1675) - 4)))</f>
        <v>#NAME?</v>
      </c>
      <c r="P1675" t="e">
        <f t="shared" si="239"/>
        <v>#NAME?</v>
      </c>
      <c r="Q1675" t="e" cm="1">
        <f t="array" ref="Q1675">Raw [1]Data!P1675</f>
        <v>#NAME?</v>
      </c>
      <c r="R1675" t="e" cm="1">
        <f t="array" ref="R1675">Raw [1]Data!Q1675</f>
        <v>#NAME?</v>
      </c>
      <c r="S1675" t="e" cm="1">
        <f t="array" ref="S1675">Raw [1]Data!T1675</f>
        <v>#NAME?</v>
      </c>
      <c r="T1675" t="e">
        <f t="shared" si="240"/>
        <v>#NAME?</v>
      </c>
      <c r="U1675" t="e">
        <f t="shared" si="241"/>
        <v>#NAME?</v>
      </c>
      <c r="V1675" t="str">
        <f t="shared" si="242"/>
        <v>Other</v>
      </c>
    </row>
    <row r="1676" spans="1:22">
      <c r="A1676" s="5" t="s">
        <v>12</v>
      </c>
      <c r="B1676" s="2" t="s">
        <v>2218</v>
      </c>
      <c r="C1676">
        <f t="shared" si="234"/>
        <v>2019</v>
      </c>
      <c r="D1676" s="2" t="s">
        <v>14</v>
      </c>
      <c r="E1676" s="3" t="s">
        <v>15</v>
      </c>
      <c r="F1676" t="str">
        <f t="shared" si="235"/>
        <v>73</v>
      </c>
      <c r="G1676" s="2" t="s">
        <v>2214</v>
      </c>
      <c r="H1676" t="str">
        <f t="shared" si="236"/>
        <v xml:space="preserve">KWP-600B-SS </v>
      </c>
      <c r="I1676" t="str" cm="1">
        <f t="array" ref="I1676">IFERROR(INDEX(_xlfn.TEXTSPLIT(E1676," "),1), "")</f>
        <v>73239990</v>
      </c>
      <c r="J1676" t="s">
        <v>2835</v>
      </c>
      <c r="K1676" t="e" cm="1">
        <f t="array" ref="K1676">IF(ISERROR(SEARCH("QTY:", G1676)), IF(ISERROR(SEARCH("TOTAL ", G1676)), Raw [1]Data!N1676, TRIM(MID(G1676, SEARCH("TOTAL ", G1676)+6, SEARCH(" ", G1676&amp;" ", SEARCH("TOTAL ", G1676)+6) - SEARCH("TOTAL ", G1676) - 6))), TRIM(MID(G1676, SEARCH("QTY:", G1676)+4, SEARCH(" ", G1676, SEARCH("QTY:", G1676)+4) - SEARCH("QTY:", G1676) - 4)))</f>
        <v>#NAME?</v>
      </c>
      <c r="M1676" t="e">
        <f t="shared" si="237"/>
        <v>#NAME?</v>
      </c>
      <c r="N1676">
        <f t="shared" si="238"/>
        <v>0</v>
      </c>
      <c r="O1676" t="e" cm="1">
        <f t="array" ref="O1676">IF(ISERROR(SEARCH("USD ", G1676)), Raw [1]Data!S1676, TRIM(MID(G1676, SEARCH("USD ", G1676)+4, SEARCH(" ", G1676&amp;" ", SEARCH("USD ", G1676)+4) - SEARCH("USD ", G1676) - 4)))</f>
        <v>#NAME?</v>
      </c>
      <c r="P1676" t="e">
        <f t="shared" si="239"/>
        <v>#NAME?</v>
      </c>
      <c r="Q1676" t="e" cm="1">
        <f t="array" ref="Q1676">Raw [1]Data!P1676</f>
        <v>#NAME?</v>
      </c>
      <c r="R1676" t="e" cm="1">
        <f t="array" ref="R1676">Raw [1]Data!Q1676</f>
        <v>#NAME?</v>
      </c>
      <c r="S1676" t="e" cm="1">
        <f t="array" ref="S1676">Raw [1]Data!T1676</f>
        <v>#NAME?</v>
      </c>
      <c r="T1676" t="e">
        <f t="shared" si="240"/>
        <v>#NAME?</v>
      </c>
      <c r="U1676" t="e">
        <f t="shared" si="241"/>
        <v>#NAME?</v>
      </c>
      <c r="V1676" t="str">
        <f t="shared" si="242"/>
        <v>Other</v>
      </c>
    </row>
    <row r="1677" spans="1:22">
      <c r="A1677" s="5" t="s">
        <v>12</v>
      </c>
      <c r="B1677" s="2" t="s">
        <v>2220</v>
      </c>
      <c r="C1677">
        <f t="shared" si="234"/>
        <v>2019</v>
      </c>
      <c r="D1677" s="2" t="s">
        <v>14</v>
      </c>
      <c r="E1677" s="3" t="s">
        <v>15</v>
      </c>
      <c r="F1677" t="str">
        <f t="shared" si="235"/>
        <v>73</v>
      </c>
      <c r="G1677" s="2" t="s">
        <v>2221</v>
      </c>
      <c r="H1677" t="str">
        <f t="shared" si="236"/>
        <v xml:space="preserve">STEEL </v>
      </c>
      <c r="I1677" t="str" cm="1">
        <f t="array" ref="I1677">IFERROR(INDEX(_xlfn.TEXTSPLIT(E1677," "),1), "")</f>
        <v>73239990</v>
      </c>
      <c r="J1677" t="s">
        <v>2835</v>
      </c>
      <c r="K1677" t="str" cm="1">
        <f t="array" ref="K1677">IF(ISERROR(SEARCH("QTY:", G1677)), IF(ISERROR(SEARCH("TOTAL ", G1677)), Raw [1]Data!N1677, TRIM(MID(G1677, SEARCH("TOTAL ", G1677)+6, SEARCH(" ", G1677&amp;" ", SEARCH("TOTAL ", G1677)+6) - SEARCH("TOTAL ", G1677) - 6))), TRIM(MID(G1677, SEARCH("QTY:", G1677)+4, SEARCH(" ", G1677, SEARCH("QTY:", G1677)+4) - SEARCH("QTY:", G1677) - 4)))</f>
        <v>NET</v>
      </c>
      <c r="M1677" t="str">
        <f t="shared" si="237"/>
        <v>NET</v>
      </c>
      <c r="N1677">
        <f t="shared" si="238"/>
        <v>0</v>
      </c>
      <c r="O1677" t="e" cm="1">
        <f t="array" ref="O1677">IF(ISERROR(SEARCH("USD ", G1677)), Raw [1]Data!S1677, TRIM(MID(G1677, SEARCH("USD ", G1677)+4, SEARCH(" ", G1677&amp;" ", SEARCH("USD ", G1677)+4) - SEARCH("USD ", G1677) - 4)))</f>
        <v>#NAME?</v>
      </c>
      <c r="P1677" t="e">
        <f t="shared" si="239"/>
        <v>#NAME?</v>
      </c>
      <c r="Q1677" t="e" cm="1">
        <f t="array" ref="Q1677">Raw [1]Data!P1677</f>
        <v>#NAME?</v>
      </c>
      <c r="R1677" t="e" cm="1">
        <f t="array" ref="R1677">Raw [1]Data!Q1677</f>
        <v>#NAME?</v>
      </c>
      <c r="S1677" t="e" cm="1">
        <f t="array" ref="S1677">Raw [1]Data!T1677</f>
        <v>#NAME?</v>
      </c>
      <c r="T1677" t="e">
        <f t="shared" si="240"/>
        <v>#NAME?</v>
      </c>
      <c r="U1677" t="e">
        <f t="shared" si="241"/>
        <v>#NAME?</v>
      </c>
      <c r="V1677" t="str">
        <f t="shared" si="242"/>
        <v>Other</v>
      </c>
    </row>
    <row r="1678" spans="1:22">
      <c r="A1678" s="5" t="s">
        <v>12</v>
      </c>
      <c r="B1678" s="2" t="s">
        <v>2222</v>
      </c>
      <c r="C1678">
        <f t="shared" si="234"/>
        <v>2019</v>
      </c>
      <c r="D1678" s="2" t="s">
        <v>14</v>
      </c>
      <c r="E1678" s="3" t="s">
        <v>15</v>
      </c>
      <c r="F1678" t="str">
        <f t="shared" si="235"/>
        <v>73</v>
      </c>
      <c r="G1678" s="2" t="s">
        <v>2223</v>
      </c>
      <c r="H1678" t="str">
        <f t="shared" si="236"/>
        <v xml:space="preserve">STAINLESS </v>
      </c>
      <c r="I1678" t="str" cm="1">
        <f t="array" ref="I1678">IFERROR(INDEX(_xlfn.TEXTSPLIT(E1678," "),1), "")</f>
        <v>73239990</v>
      </c>
      <c r="J1678" t="s">
        <v>3041</v>
      </c>
      <c r="K1678" t="str" cm="1">
        <f t="array" ref="K1678">IF(ISERROR(SEARCH("QTY:", G1678)), IF(ISERROR(SEARCH("TOTAL ", G1678)), Raw [1]Data!N1678, TRIM(MID(G1678, SEARCH("TOTAL ", G1678)+6, SEARCH(" ", G1678&amp;" ", SEARCH("TOTAL ", G1678)+6) - SEARCH("TOTAL ", G1678) - 6))), TRIM(MID(G1678, SEARCH("QTY:", G1678)+4, SEARCH(" ", G1678, SEARCH("QTY:", G1678)+4) - SEARCH("QTY:", G1678) - 4)))</f>
        <v>NT</v>
      </c>
      <c r="M1678" t="str">
        <f t="shared" si="237"/>
        <v>NT</v>
      </c>
      <c r="N1678">
        <f t="shared" si="238"/>
        <v>0</v>
      </c>
      <c r="O1678" t="e" cm="1">
        <f t="array" ref="O1678">IF(ISERROR(SEARCH("USD ", G1678)), Raw [1]Data!S1678, TRIM(MID(G1678, SEARCH("USD ", G1678)+4, SEARCH(" ", G1678&amp;" ", SEARCH("USD ", G1678)+4) - SEARCH("USD ", G1678) - 4)))</f>
        <v>#NAME?</v>
      </c>
      <c r="P1678" t="e">
        <f t="shared" si="239"/>
        <v>#NAME?</v>
      </c>
      <c r="Q1678" t="e" cm="1">
        <f t="array" ref="Q1678">Raw [1]Data!P1678</f>
        <v>#NAME?</v>
      </c>
      <c r="R1678" t="e" cm="1">
        <f t="array" ref="R1678">Raw [1]Data!Q1678</f>
        <v>#NAME?</v>
      </c>
      <c r="S1678" t="e" cm="1">
        <f t="array" ref="S1678">Raw [1]Data!T1678</f>
        <v>#NAME?</v>
      </c>
      <c r="T1678" t="e">
        <f t="shared" si="240"/>
        <v>#NAME?</v>
      </c>
      <c r="U1678" t="e">
        <f t="shared" si="241"/>
        <v>#NAME?</v>
      </c>
      <c r="V1678" t="str">
        <f t="shared" si="242"/>
        <v>Other</v>
      </c>
    </row>
    <row r="1679" spans="1:22">
      <c r="A1679" s="5" t="s">
        <v>12</v>
      </c>
      <c r="B1679" s="2" t="s">
        <v>2222</v>
      </c>
      <c r="C1679">
        <f t="shared" si="234"/>
        <v>2019</v>
      </c>
      <c r="D1679" s="2" t="s">
        <v>14</v>
      </c>
      <c r="E1679" s="3" t="s">
        <v>15</v>
      </c>
      <c r="F1679" t="str">
        <f t="shared" si="235"/>
        <v>73</v>
      </c>
      <c r="G1679" s="2" t="s">
        <v>2224</v>
      </c>
      <c r="H1679" t="str">
        <f t="shared" si="236"/>
        <v xml:space="preserve">STEEL </v>
      </c>
      <c r="I1679" t="str" cm="1">
        <f t="array" ref="I1679">IFERROR(INDEX(_xlfn.TEXTSPLIT(E1679," "),1), "")</f>
        <v>73239990</v>
      </c>
      <c r="J1679" t="s">
        <v>2835</v>
      </c>
      <c r="K1679" t="str" cm="1">
        <f t="array" ref="K1679">IF(ISERROR(SEARCH("QTY:", G1679)), IF(ISERROR(SEARCH("TOTAL ", G1679)), Raw [1]Data!N1679, TRIM(MID(G1679, SEARCH("TOTAL ", G1679)+6, SEARCH(" ", G1679&amp;" ", SEARCH("TOTAL ", G1679)+6) - SEARCH("TOTAL ", G1679) - 6))), TRIM(MID(G1679, SEARCH("QTY:", G1679)+4, SEARCH(" ", G1679, SEARCH("QTY:", G1679)+4) - SEARCH("QTY:", G1679) - 4)))</f>
        <v>NET</v>
      </c>
      <c r="M1679" t="str">
        <f t="shared" si="237"/>
        <v>NET</v>
      </c>
      <c r="N1679">
        <f t="shared" si="238"/>
        <v>0</v>
      </c>
      <c r="O1679" t="e" cm="1">
        <f t="array" ref="O1679">IF(ISERROR(SEARCH("USD ", G1679)), Raw [1]Data!S1679, TRIM(MID(G1679, SEARCH("USD ", G1679)+4, SEARCH(" ", G1679&amp;" ", SEARCH("USD ", G1679)+4) - SEARCH("USD ", G1679) - 4)))</f>
        <v>#NAME?</v>
      </c>
      <c r="P1679" t="e">
        <f t="shared" si="239"/>
        <v>#NAME?</v>
      </c>
      <c r="Q1679" t="e" cm="1">
        <f t="array" ref="Q1679">Raw [1]Data!P1679</f>
        <v>#NAME?</v>
      </c>
      <c r="R1679" t="e" cm="1">
        <f t="array" ref="R1679">Raw [1]Data!Q1679</f>
        <v>#NAME?</v>
      </c>
      <c r="S1679" t="e" cm="1">
        <f t="array" ref="S1679">Raw [1]Data!T1679</f>
        <v>#NAME?</v>
      </c>
      <c r="T1679" t="e">
        <f t="shared" si="240"/>
        <v>#NAME?</v>
      </c>
      <c r="U1679" t="e">
        <f t="shared" si="241"/>
        <v>#NAME?</v>
      </c>
      <c r="V1679" t="str">
        <f t="shared" si="242"/>
        <v>Other</v>
      </c>
    </row>
    <row r="1680" spans="1:22">
      <c r="A1680" s="5" t="s">
        <v>12</v>
      </c>
      <c r="B1680" s="2" t="s">
        <v>2222</v>
      </c>
      <c r="C1680">
        <f t="shared" si="234"/>
        <v>2019</v>
      </c>
      <c r="D1680" s="2" t="s">
        <v>14</v>
      </c>
      <c r="E1680" s="3" t="s">
        <v>15</v>
      </c>
      <c r="F1680" t="str">
        <f t="shared" si="235"/>
        <v>73</v>
      </c>
      <c r="G1680" s="2" t="s">
        <v>2225</v>
      </c>
      <c r="H1680" t="str">
        <f t="shared" si="236"/>
        <v xml:space="preserve">STAINLESS </v>
      </c>
      <c r="I1680" t="str" cm="1">
        <f t="array" ref="I1680">IFERROR(INDEX(_xlfn.TEXTSPLIT(E1680," "),1), "")</f>
        <v>73239990</v>
      </c>
      <c r="J1680" t="s">
        <v>3041</v>
      </c>
      <c r="K1680" t="str" cm="1">
        <f t="array" ref="K1680">IF(ISERROR(SEARCH("QTY:", G1680)), IF(ISERROR(SEARCH("TOTAL ", G1680)), Raw [1]Data!N1680, TRIM(MID(G1680, SEARCH("TOTAL ", G1680)+6, SEARCH(" ", G1680&amp;" ", SEARCH("TOTAL ", G1680)+6) - SEARCH("TOTAL ", G1680) - 6))), TRIM(MID(G1680, SEARCH("QTY:", G1680)+4, SEARCH(" ", G1680, SEARCH("QTY:", G1680)+4) - SEARCH("QTY:", G1680) - 4)))</f>
        <v>NT</v>
      </c>
      <c r="M1680" t="str">
        <f t="shared" si="237"/>
        <v>NT</v>
      </c>
      <c r="N1680">
        <f t="shared" si="238"/>
        <v>0</v>
      </c>
      <c r="O1680" t="e" cm="1">
        <f t="array" ref="O1680">IF(ISERROR(SEARCH("USD ", G1680)), Raw [1]Data!S1680, TRIM(MID(G1680, SEARCH("USD ", G1680)+4, SEARCH(" ", G1680&amp;" ", SEARCH("USD ", G1680)+4) - SEARCH("USD ", G1680) - 4)))</f>
        <v>#NAME?</v>
      </c>
      <c r="P1680" t="e">
        <f t="shared" si="239"/>
        <v>#NAME?</v>
      </c>
      <c r="Q1680" t="e" cm="1">
        <f t="array" ref="Q1680">Raw [1]Data!P1680</f>
        <v>#NAME?</v>
      </c>
      <c r="R1680" t="e" cm="1">
        <f t="array" ref="R1680">Raw [1]Data!Q1680</f>
        <v>#NAME?</v>
      </c>
      <c r="S1680" t="e" cm="1">
        <f t="array" ref="S1680">Raw [1]Data!T1680</f>
        <v>#NAME?</v>
      </c>
      <c r="T1680" t="e">
        <f t="shared" si="240"/>
        <v>#NAME?</v>
      </c>
      <c r="U1680" t="e">
        <f t="shared" si="241"/>
        <v>#NAME?</v>
      </c>
      <c r="V1680" t="str">
        <f t="shared" si="242"/>
        <v>Other</v>
      </c>
    </row>
    <row r="1681" spans="1:22">
      <c r="A1681" s="5" t="s">
        <v>12</v>
      </c>
      <c r="B1681" s="2" t="s">
        <v>2226</v>
      </c>
      <c r="C1681">
        <f t="shared" si="234"/>
        <v>2019</v>
      </c>
      <c r="D1681" s="2" t="s">
        <v>14</v>
      </c>
      <c r="E1681" s="3" t="s">
        <v>15</v>
      </c>
      <c r="F1681" t="str">
        <f t="shared" si="235"/>
        <v>73</v>
      </c>
      <c r="G1681" s="2" t="s">
        <v>2227</v>
      </c>
      <c r="H1681" t="str">
        <f t="shared" si="236"/>
        <v xml:space="preserve">KWS-750C </v>
      </c>
      <c r="I1681" t="str" cm="1">
        <f t="array" ref="I1681">IFERROR(INDEX(_xlfn.TEXTSPLIT(E1681," "),1), "")</f>
        <v>73239990</v>
      </c>
      <c r="J1681" t="s">
        <v>2835</v>
      </c>
      <c r="K1681" t="e" cm="1">
        <f t="array" ref="K1681">IF(ISERROR(SEARCH("QTY:", G1681)), IF(ISERROR(SEARCH("TOTAL ", G1681)), Raw [1]Data!N1681, TRIM(MID(G1681, SEARCH("TOTAL ", G1681)+6, SEARCH(" ", G1681&amp;" ", SEARCH("TOTAL ", G1681)+6) - SEARCH("TOTAL ", G1681) - 6))), TRIM(MID(G1681, SEARCH("QTY:", G1681)+4, SEARCH(" ", G1681, SEARCH("QTY:", G1681)+4) - SEARCH("QTY:", G1681) - 4)))</f>
        <v>#NAME?</v>
      </c>
      <c r="M1681" t="e">
        <f t="shared" si="237"/>
        <v>#NAME?</v>
      </c>
      <c r="N1681">
        <f t="shared" si="238"/>
        <v>0</v>
      </c>
      <c r="O1681" t="e" cm="1">
        <f t="array" ref="O1681">IF(ISERROR(SEARCH("USD ", G1681)), Raw [1]Data!S1681, TRIM(MID(G1681, SEARCH("USD ", G1681)+4, SEARCH(" ", G1681&amp;" ", SEARCH("USD ", G1681)+4) - SEARCH("USD ", G1681) - 4)))</f>
        <v>#NAME?</v>
      </c>
      <c r="P1681" t="e">
        <f t="shared" si="239"/>
        <v>#NAME?</v>
      </c>
      <c r="Q1681" t="e" cm="1">
        <f t="array" ref="Q1681">Raw [1]Data!P1681</f>
        <v>#NAME?</v>
      </c>
      <c r="R1681" t="e" cm="1">
        <f t="array" ref="R1681">Raw [1]Data!Q1681</f>
        <v>#NAME?</v>
      </c>
      <c r="S1681" t="e" cm="1">
        <f t="array" ref="S1681">Raw [1]Data!T1681</f>
        <v>#NAME?</v>
      </c>
      <c r="T1681" t="e">
        <f t="shared" si="240"/>
        <v>#NAME?</v>
      </c>
      <c r="U1681" t="e">
        <f t="shared" si="241"/>
        <v>#NAME?</v>
      </c>
      <c r="V1681" t="str">
        <f t="shared" si="242"/>
        <v>Other</v>
      </c>
    </row>
    <row r="1682" spans="1:22">
      <c r="A1682" s="5" t="s">
        <v>12</v>
      </c>
      <c r="B1682" s="2" t="s">
        <v>2226</v>
      </c>
      <c r="C1682">
        <f t="shared" si="234"/>
        <v>2019</v>
      </c>
      <c r="D1682" s="2" t="s">
        <v>14</v>
      </c>
      <c r="E1682" s="3" t="s">
        <v>15</v>
      </c>
      <c r="F1682" t="str">
        <f t="shared" si="235"/>
        <v>73</v>
      </c>
      <c r="G1682" s="2" t="s">
        <v>2228</v>
      </c>
      <c r="H1682" t="str">
        <f t="shared" si="236"/>
        <v xml:space="preserve">KW830- </v>
      </c>
      <c r="I1682" t="str" cm="1">
        <f t="array" ref="I1682">IFERROR(INDEX(_xlfn.TEXTSPLIT(E1682," "),1), "")</f>
        <v>73239990</v>
      </c>
      <c r="J1682" t="s">
        <v>2835</v>
      </c>
      <c r="K1682" t="e" cm="1">
        <f t="array" ref="K1682">IF(ISERROR(SEARCH("QTY:", G1682)), IF(ISERROR(SEARCH("TOTAL ", G1682)), Raw [1]Data!N1682, TRIM(MID(G1682, SEARCH("TOTAL ", G1682)+6, SEARCH(" ", G1682&amp;" ", SEARCH("TOTAL ", G1682)+6) - SEARCH("TOTAL ", G1682) - 6))), TRIM(MID(G1682, SEARCH("QTY:", G1682)+4, SEARCH(" ", G1682, SEARCH("QTY:", G1682)+4) - SEARCH("QTY:", G1682) - 4)))</f>
        <v>#NAME?</v>
      </c>
      <c r="M1682" t="e">
        <f t="shared" si="237"/>
        <v>#NAME?</v>
      </c>
      <c r="N1682">
        <f t="shared" si="238"/>
        <v>0</v>
      </c>
      <c r="O1682" t="e" cm="1">
        <f t="array" ref="O1682">IF(ISERROR(SEARCH("USD ", G1682)), Raw [1]Data!S1682, TRIM(MID(G1682, SEARCH("USD ", G1682)+4, SEARCH(" ", G1682&amp;" ", SEARCH("USD ", G1682)+4) - SEARCH("USD ", G1682) - 4)))</f>
        <v>#NAME?</v>
      </c>
      <c r="P1682" t="e">
        <f t="shared" si="239"/>
        <v>#NAME?</v>
      </c>
      <c r="Q1682" t="e" cm="1">
        <f t="array" ref="Q1682">Raw [1]Data!P1682</f>
        <v>#NAME?</v>
      </c>
      <c r="R1682" t="e" cm="1">
        <f t="array" ref="R1682">Raw [1]Data!Q1682</f>
        <v>#NAME?</v>
      </c>
      <c r="S1682" t="e" cm="1">
        <f t="array" ref="S1682">Raw [1]Data!T1682</f>
        <v>#NAME?</v>
      </c>
      <c r="T1682" t="e">
        <f t="shared" si="240"/>
        <v>#NAME?</v>
      </c>
      <c r="U1682" t="e">
        <f t="shared" si="241"/>
        <v>#NAME?</v>
      </c>
      <c r="V1682" t="str">
        <f t="shared" si="242"/>
        <v>Other</v>
      </c>
    </row>
    <row r="1683" spans="1:22">
      <c r="A1683" s="5" t="s">
        <v>12</v>
      </c>
      <c r="B1683" s="2" t="s">
        <v>2226</v>
      </c>
      <c r="C1683">
        <f t="shared" si="234"/>
        <v>2019</v>
      </c>
      <c r="D1683" s="2" t="s">
        <v>14</v>
      </c>
      <c r="E1683" s="3" t="s">
        <v>15</v>
      </c>
      <c r="F1683" t="str">
        <f t="shared" si="235"/>
        <v>73</v>
      </c>
      <c r="G1683" s="2" t="s">
        <v>2229</v>
      </c>
      <c r="H1683" t="str">
        <f t="shared" si="236"/>
        <v xml:space="preserve">KWS-750D- </v>
      </c>
      <c r="I1683" t="str" cm="1">
        <f t="array" ref="I1683">IFERROR(INDEX(_xlfn.TEXTSPLIT(E1683," "),1), "")</f>
        <v>73239990</v>
      </c>
      <c r="J1683" t="s">
        <v>2835</v>
      </c>
      <c r="K1683" t="e" cm="1">
        <f t="array" ref="K1683">IF(ISERROR(SEARCH("QTY:", G1683)), IF(ISERROR(SEARCH("TOTAL ", G1683)), Raw [1]Data!N1683, TRIM(MID(G1683, SEARCH("TOTAL ", G1683)+6, SEARCH(" ", G1683&amp;" ", SEARCH("TOTAL ", G1683)+6) - SEARCH("TOTAL ", G1683) - 6))), TRIM(MID(G1683, SEARCH("QTY:", G1683)+4, SEARCH(" ", G1683, SEARCH("QTY:", G1683)+4) - SEARCH("QTY:", G1683) - 4)))</f>
        <v>#NAME?</v>
      </c>
      <c r="M1683" t="e">
        <f t="shared" si="237"/>
        <v>#NAME?</v>
      </c>
      <c r="N1683">
        <f t="shared" si="238"/>
        <v>0</v>
      </c>
      <c r="O1683" t="e" cm="1">
        <f t="array" ref="O1683">IF(ISERROR(SEARCH("USD ", G1683)), Raw [1]Data!S1683, TRIM(MID(G1683, SEARCH("USD ", G1683)+4, SEARCH(" ", G1683&amp;" ", SEARCH("USD ", G1683)+4) - SEARCH("USD ", G1683) - 4)))</f>
        <v>#NAME?</v>
      </c>
      <c r="P1683" t="e">
        <f t="shared" si="239"/>
        <v>#NAME?</v>
      </c>
      <c r="Q1683" t="e" cm="1">
        <f t="array" ref="Q1683">Raw [1]Data!P1683</f>
        <v>#NAME?</v>
      </c>
      <c r="R1683" t="e" cm="1">
        <f t="array" ref="R1683">Raw [1]Data!Q1683</f>
        <v>#NAME?</v>
      </c>
      <c r="S1683" t="e" cm="1">
        <f t="array" ref="S1683">Raw [1]Data!T1683</f>
        <v>#NAME?</v>
      </c>
      <c r="T1683" t="e">
        <f t="shared" si="240"/>
        <v>#NAME?</v>
      </c>
      <c r="U1683" t="e">
        <f t="shared" si="241"/>
        <v>#NAME?</v>
      </c>
      <c r="V1683" t="str">
        <f t="shared" si="242"/>
        <v>Other</v>
      </c>
    </row>
    <row r="1684" spans="1:22">
      <c r="A1684" s="5" t="s">
        <v>12</v>
      </c>
      <c r="B1684" s="2" t="s">
        <v>2226</v>
      </c>
      <c r="C1684">
        <f t="shared" si="234"/>
        <v>2019</v>
      </c>
      <c r="D1684" s="2" t="s">
        <v>14</v>
      </c>
      <c r="E1684" s="3" t="s">
        <v>15</v>
      </c>
      <c r="F1684" t="str">
        <f t="shared" si="235"/>
        <v>73</v>
      </c>
      <c r="G1684" s="2" t="s">
        <v>2230</v>
      </c>
      <c r="H1684" t="str">
        <f t="shared" si="236"/>
        <v xml:space="preserve">KW-820 </v>
      </c>
      <c r="I1684" t="str" cm="1">
        <f t="array" ref="I1684">IFERROR(INDEX(_xlfn.TEXTSPLIT(E1684," "),1), "")</f>
        <v>73239990</v>
      </c>
      <c r="J1684" t="s">
        <v>2835</v>
      </c>
      <c r="K1684" t="e" cm="1">
        <f t="array" ref="K1684">IF(ISERROR(SEARCH("QTY:", G1684)), IF(ISERROR(SEARCH("TOTAL ", G1684)), Raw [1]Data!N1684, TRIM(MID(G1684, SEARCH("TOTAL ", G1684)+6, SEARCH(" ", G1684&amp;" ", SEARCH("TOTAL ", G1684)+6) - SEARCH("TOTAL ", G1684) - 6))), TRIM(MID(G1684, SEARCH("QTY:", G1684)+4, SEARCH(" ", G1684, SEARCH("QTY:", G1684)+4) - SEARCH("QTY:", G1684) - 4)))</f>
        <v>#NAME?</v>
      </c>
      <c r="M1684" t="e">
        <f t="shared" si="237"/>
        <v>#NAME?</v>
      </c>
      <c r="N1684">
        <f t="shared" si="238"/>
        <v>0</v>
      </c>
      <c r="O1684" t="e" cm="1">
        <f t="array" ref="O1684">IF(ISERROR(SEARCH("USD ", G1684)), Raw [1]Data!S1684, TRIM(MID(G1684, SEARCH("USD ", G1684)+4, SEARCH(" ", G1684&amp;" ", SEARCH("USD ", G1684)+4) - SEARCH("USD ", G1684) - 4)))</f>
        <v>#NAME?</v>
      </c>
      <c r="P1684" t="e">
        <f t="shared" si="239"/>
        <v>#NAME?</v>
      </c>
      <c r="Q1684" t="e" cm="1">
        <f t="array" ref="Q1684">Raw [1]Data!P1684</f>
        <v>#NAME?</v>
      </c>
      <c r="R1684" t="e" cm="1">
        <f t="array" ref="R1684">Raw [1]Data!Q1684</f>
        <v>#NAME?</v>
      </c>
      <c r="S1684" t="e" cm="1">
        <f t="array" ref="S1684">Raw [1]Data!T1684</f>
        <v>#NAME?</v>
      </c>
      <c r="T1684" t="e">
        <f t="shared" si="240"/>
        <v>#NAME?</v>
      </c>
      <c r="U1684" t="e">
        <f t="shared" si="241"/>
        <v>#NAME?</v>
      </c>
      <c r="V1684" t="str">
        <f t="shared" si="242"/>
        <v>Other</v>
      </c>
    </row>
    <row r="1685" spans="1:22">
      <c r="A1685" s="5" t="s">
        <v>12</v>
      </c>
      <c r="B1685" s="2" t="s">
        <v>2226</v>
      </c>
      <c r="C1685">
        <f t="shared" si="234"/>
        <v>2019</v>
      </c>
      <c r="D1685" s="2" t="s">
        <v>14</v>
      </c>
      <c r="E1685" s="3" t="s">
        <v>15</v>
      </c>
      <c r="F1685" t="str">
        <f t="shared" si="235"/>
        <v>73</v>
      </c>
      <c r="G1685" s="2" t="s">
        <v>2231</v>
      </c>
      <c r="H1685" t="str">
        <f t="shared" si="236"/>
        <v xml:space="preserve">KW-868- </v>
      </c>
      <c r="I1685" t="str" cm="1">
        <f t="array" ref="I1685">IFERROR(INDEX(_xlfn.TEXTSPLIT(E1685," "),1), "")</f>
        <v>73239990</v>
      </c>
      <c r="J1685" t="s">
        <v>2835</v>
      </c>
      <c r="K1685" t="e" cm="1">
        <f t="array" ref="K1685">IF(ISERROR(SEARCH("QTY:", G1685)), IF(ISERROR(SEARCH("TOTAL ", G1685)), Raw [1]Data!N1685, TRIM(MID(G1685, SEARCH("TOTAL ", G1685)+6, SEARCH(" ", G1685&amp;" ", SEARCH("TOTAL ", G1685)+6) - SEARCH("TOTAL ", G1685) - 6))), TRIM(MID(G1685, SEARCH("QTY:", G1685)+4, SEARCH(" ", G1685, SEARCH("QTY:", G1685)+4) - SEARCH("QTY:", G1685) - 4)))</f>
        <v>#NAME?</v>
      </c>
      <c r="M1685" t="e">
        <f t="shared" si="237"/>
        <v>#NAME?</v>
      </c>
      <c r="N1685">
        <f t="shared" si="238"/>
        <v>0</v>
      </c>
      <c r="O1685" t="e" cm="1">
        <f t="array" ref="O1685">IF(ISERROR(SEARCH("USD ", G1685)), Raw [1]Data!S1685, TRIM(MID(G1685, SEARCH("USD ", G1685)+4, SEARCH(" ", G1685&amp;" ", SEARCH("USD ", G1685)+4) - SEARCH("USD ", G1685) - 4)))</f>
        <v>#NAME?</v>
      </c>
      <c r="P1685" t="e">
        <f t="shared" si="239"/>
        <v>#NAME?</v>
      </c>
      <c r="Q1685" t="e" cm="1">
        <f t="array" ref="Q1685">Raw [1]Data!P1685</f>
        <v>#NAME?</v>
      </c>
      <c r="R1685" t="e" cm="1">
        <f t="array" ref="R1685">Raw [1]Data!Q1685</f>
        <v>#NAME?</v>
      </c>
      <c r="S1685" t="e" cm="1">
        <f t="array" ref="S1685">Raw [1]Data!T1685</f>
        <v>#NAME?</v>
      </c>
      <c r="T1685" t="e">
        <f t="shared" si="240"/>
        <v>#NAME?</v>
      </c>
      <c r="U1685" t="e">
        <f t="shared" si="241"/>
        <v>#NAME?</v>
      </c>
      <c r="V1685" t="str">
        <f t="shared" si="242"/>
        <v>Other</v>
      </c>
    </row>
    <row r="1686" spans="1:22">
      <c r="A1686" s="5" t="s">
        <v>12</v>
      </c>
      <c r="B1686" s="2" t="s">
        <v>2232</v>
      </c>
      <c r="C1686">
        <f t="shared" si="234"/>
        <v>2019</v>
      </c>
      <c r="D1686" s="2" t="s">
        <v>14</v>
      </c>
      <c r="E1686" s="3" t="s">
        <v>15</v>
      </c>
      <c r="F1686" t="str">
        <f t="shared" si="235"/>
        <v>73</v>
      </c>
      <c r="G1686" s="2" t="s">
        <v>2233</v>
      </c>
      <c r="H1686" t="str">
        <f t="shared" si="236"/>
        <v xml:space="preserve">STEEL </v>
      </c>
      <c r="I1686" t="str" cm="1">
        <f t="array" ref="I1686">IFERROR(INDEX(_xlfn.TEXTSPLIT(E1686," "),1), "")</f>
        <v>73239990</v>
      </c>
      <c r="J1686" t="s">
        <v>3041</v>
      </c>
      <c r="K1686" t="str" cm="1">
        <f t="array" ref="K1686">IF(ISERROR(SEARCH("QTY:", G1686)), IF(ISERROR(SEARCH("TOTAL ", G1686)), Raw [1]Data!N1686, TRIM(MID(G1686, SEARCH("TOTAL ", G1686)+6, SEARCH(" ", G1686&amp;" ", SEARCH("TOTAL ", G1686)+6) - SEARCH("TOTAL ", G1686) - 6))), TRIM(MID(G1686, SEARCH("QTY:", G1686)+4, SEARCH(" ", G1686, SEARCH("QTY:", G1686)+4) - SEARCH("QTY:", G1686) - 4)))</f>
        <v>NET</v>
      </c>
      <c r="M1686" t="str">
        <f t="shared" si="237"/>
        <v>NET</v>
      </c>
      <c r="N1686">
        <f t="shared" si="238"/>
        <v>0</v>
      </c>
      <c r="O1686" t="e" cm="1">
        <f t="array" ref="O1686">IF(ISERROR(SEARCH("USD ", G1686)), Raw [1]Data!S1686, TRIM(MID(G1686, SEARCH("USD ", G1686)+4, SEARCH(" ", G1686&amp;" ", SEARCH("USD ", G1686)+4) - SEARCH("USD ", G1686) - 4)))</f>
        <v>#NAME?</v>
      </c>
      <c r="P1686" t="e">
        <f t="shared" si="239"/>
        <v>#NAME?</v>
      </c>
      <c r="Q1686" t="e" cm="1">
        <f t="array" ref="Q1686">Raw [1]Data!P1686</f>
        <v>#NAME?</v>
      </c>
      <c r="R1686" t="e" cm="1">
        <f t="array" ref="R1686">Raw [1]Data!Q1686</f>
        <v>#NAME?</v>
      </c>
      <c r="S1686" t="e" cm="1">
        <f t="array" ref="S1686">Raw [1]Data!T1686</f>
        <v>#NAME?</v>
      </c>
      <c r="T1686" t="e">
        <f t="shared" si="240"/>
        <v>#NAME?</v>
      </c>
      <c r="U1686" t="e">
        <f t="shared" si="241"/>
        <v>#NAME?</v>
      </c>
      <c r="V1686" t="str">
        <f t="shared" si="242"/>
        <v>Other</v>
      </c>
    </row>
    <row r="1687" spans="1:22">
      <c r="A1687" s="5" t="s">
        <v>12</v>
      </c>
      <c r="B1687" s="2" t="s">
        <v>2234</v>
      </c>
      <c r="C1687">
        <f t="shared" si="234"/>
        <v>2019</v>
      </c>
      <c r="D1687" s="2" t="s">
        <v>14</v>
      </c>
      <c r="E1687" s="3" t="s">
        <v>15</v>
      </c>
      <c r="F1687" t="str">
        <f t="shared" si="235"/>
        <v>73</v>
      </c>
      <c r="G1687" s="2" t="s">
        <v>2196</v>
      </c>
      <c r="H1687" t="str">
        <f t="shared" si="236"/>
        <v xml:space="preserve">STAINLESS </v>
      </c>
      <c r="I1687" t="str" cm="1">
        <f t="array" ref="I1687">IFERROR(INDEX(_xlfn.TEXTSPLIT(E1687," "),1), "")</f>
        <v>73239990</v>
      </c>
      <c r="J1687" t="s">
        <v>3041</v>
      </c>
      <c r="K1687" t="str" cm="1">
        <f t="array" ref="K1687">IF(ISERROR(SEARCH("QTY:", G1687)), IF(ISERROR(SEARCH("TOTAL ", G1687)), Raw [1]Data!N1687, TRIM(MID(G1687, SEARCH("TOTAL ", G1687)+6, SEARCH(" ", G1687&amp;" ", SEARCH("TOTAL ", G1687)+6) - SEARCH("TOTAL ", G1687) - 6))), TRIM(MID(G1687, SEARCH("QTY:", G1687)+4, SEARCH(" ", G1687, SEARCH("QTY:", G1687)+4) - SEARCH("QTY:", G1687) - 4)))</f>
        <v>NT</v>
      </c>
      <c r="M1687" t="str">
        <f t="shared" si="237"/>
        <v>NT</v>
      </c>
      <c r="N1687">
        <f t="shared" si="238"/>
        <v>0</v>
      </c>
      <c r="O1687" t="e" cm="1">
        <f t="array" ref="O1687">IF(ISERROR(SEARCH("USD ", G1687)), Raw [1]Data!S1687, TRIM(MID(G1687, SEARCH("USD ", G1687)+4, SEARCH(" ", G1687&amp;" ", SEARCH("USD ", G1687)+4) - SEARCH("USD ", G1687) - 4)))</f>
        <v>#NAME?</v>
      </c>
      <c r="P1687" t="e">
        <f t="shared" si="239"/>
        <v>#NAME?</v>
      </c>
      <c r="Q1687" t="e" cm="1">
        <f t="array" ref="Q1687">Raw [1]Data!P1687</f>
        <v>#NAME?</v>
      </c>
      <c r="R1687" t="e" cm="1">
        <f t="array" ref="R1687">Raw [1]Data!Q1687</f>
        <v>#NAME?</v>
      </c>
      <c r="S1687" t="e" cm="1">
        <f t="array" ref="S1687">Raw [1]Data!T1687</f>
        <v>#NAME?</v>
      </c>
      <c r="T1687" t="e">
        <f t="shared" si="240"/>
        <v>#NAME?</v>
      </c>
      <c r="U1687" t="e">
        <f t="shared" si="241"/>
        <v>#NAME?</v>
      </c>
      <c r="V1687" t="str">
        <f t="shared" si="242"/>
        <v>Other</v>
      </c>
    </row>
    <row r="1688" spans="1:22">
      <c r="A1688" s="5" t="s">
        <v>12</v>
      </c>
      <c r="B1688" s="2" t="s">
        <v>2234</v>
      </c>
      <c r="C1688">
        <f t="shared" si="234"/>
        <v>2019</v>
      </c>
      <c r="D1688" s="2" t="s">
        <v>14</v>
      </c>
      <c r="E1688" s="3" t="s">
        <v>15</v>
      </c>
      <c r="F1688" t="str">
        <f t="shared" si="235"/>
        <v>73</v>
      </c>
      <c r="G1688" s="2" t="s">
        <v>2198</v>
      </c>
      <c r="H1688" t="str">
        <f t="shared" si="236"/>
        <v xml:space="preserve">STAINLESS </v>
      </c>
      <c r="I1688" t="str" cm="1">
        <f t="array" ref="I1688">IFERROR(INDEX(_xlfn.TEXTSPLIT(E1688," "),1), "")</f>
        <v>73239990</v>
      </c>
      <c r="J1688" t="s">
        <v>3041</v>
      </c>
      <c r="K1688" t="str" cm="1">
        <f t="array" ref="K1688">IF(ISERROR(SEARCH("QTY:", G1688)), IF(ISERROR(SEARCH("TOTAL ", G1688)), Raw [1]Data!N1688, TRIM(MID(G1688, SEARCH("TOTAL ", G1688)+6, SEARCH(" ", G1688&amp;" ", SEARCH("TOTAL ", G1688)+6) - SEARCH("TOTAL ", G1688) - 6))), TRIM(MID(G1688, SEARCH("QTY:", G1688)+4, SEARCH(" ", G1688, SEARCH("QTY:", G1688)+4) - SEARCH("QTY:", G1688) - 4)))</f>
        <v>NT</v>
      </c>
      <c r="M1688" t="str">
        <f t="shared" si="237"/>
        <v>NT</v>
      </c>
      <c r="N1688">
        <f t="shared" si="238"/>
        <v>0</v>
      </c>
      <c r="O1688" t="e" cm="1">
        <f t="array" ref="O1688">IF(ISERROR(SEARCH("USD ", G1688)), Raw [1]Data!S1688, TRIM(MID(G1688, SEARCH("USD ", G1688)+4, SEARCH(" ", G1688&amp;" ", SEARCH("USD ", G1688)+4) - SEARCH("USD ", G1688) - 4)))</f>
        <v>#NAME?</v>
      </c>
      <c r="P1688" t="e">
        <f t="shared" si="239"/>
        <v>#NAME?</v>
      </c>
      <c r="Q1688" t="e" cm="1">
        <f t="array" ref="Q1688">Raw [1]Data!P1688</f>
        <v>#NAME?</v>
      </c>
      <c r="R1688" t="e" cm="1">
        <f t="array" ref="R1688">Raw [1]Data!Q1688</f>
        <v>#NAME?</v>
      </c>
      <c r="S1688" t="e" cm="1">
        <f t="array" ref="S1688">Raw [1]Data!T1688</f>
        <v>#NAME?</v>
      </c>
      <c r="T1688" t="e">
        <f t="shared" si="240"/>
        <v>#NAME?</v>
      </c>
      <c r="U1688" t="e">
        <f t="shared" si="241"/>
        <v>#NAME?</v>
      </c>
      <c r="V1688" t="str">
        <f t="shared" si="242"/>
        <v>Other</v>
      </c>
    </row>
    <row r="1689" spans="1:22">
      <c r="A1689" s="5" t="s">
        <v>12</v>
      </c>
      <c r="B1689" s="2" t="s">
        <v>2234</v>
      </c>
      <c r="C1689">
        <f t="shared" si="234"/>
        <v>2019</v>
      </c>
      <c r="D1689" s="2" t="s">
        <v>14</v>
      </c>
      <c r="E1689" s="3" t="s">
        <v>15</v>
      </c>
      <c r="F1689" t="str">
        <f t="shared" si="235"/>
        <v>73</v>
      </c>
      <c r="G1689" s="2" t="s">
        <v>2197</v>
      </c>
      <c r="H1689" t="str">
        <f t="shared" si="236"/>
        <v xml:space="preserve">STAINLESS </v>
      </c>
      <c r="I1689" t="str" cm="1">
        <f t="array" ref="I1689">IFERROR(INDEX(_xlfn.TEXTSPLIT(E1689," "),1), "")</f>
        <v>73239990</v>
      </c>
      <c r="J1689" t="s">
        <v>2835</v>
      </c>
      <c r="K1689" t="str" cm="1">
        <f t="array" ref="K1689">IF(ISERROR(SEARCH("QTY:", G1689)), IF(ISERROR(SEARCH("TOTAL ", G1689)), Raw [1]Data!N1689, TRIM(MID(G1689, SEARCH("TOTAL ", G1689)+6, SEARCH(" ", G1689&amp;" ", SEARCH("TOTAL ", G1689)+6) - SEARCH("TOTAL ", G1689) - 6))), TRIM(MID(G1689, SEARCH("QTY:", G1689)+4, SEARCH(" ", G1689, SEARCH("QTY:", G1689)+4) - SEARCH("QTY:", G1689) - 4)))</f>
        <v>NT</v>
      </c>
      <c r="M1689" t="str">
        <f t="shared" si="237"/>
        <v>NT</v>
      </c>
      <c r="N1689">
        <f t="shared" si="238"/>
        <v>0</v>
      </c>
      <c r="O1689" t="e" cm="1">
        <f t="array" ref="O1689">IF(ISERROR(SEARCH("USD ", G1689)), Raw [1]Data!S1689, TRIM(MID(G1689, SEARCH("USD ", G1689)+4, SEARCH(" ", G1689&amp;" ", SEARCH("USD ", G1689)+4) - SEARCH("USD ", G1689) - 4)))</f>
        <v>#NAME?</v>
      </c>
      <c r="P1689" t="e">
        <f t="shared" si="239"/>
        <v>#NAME?</v>
      </c>
      <c r="Q1689" t="e" cm="1">
        <f t="array" ref="Q1689">Raw [1]Data!P1689</f>
        <v>#NAME?</v>
      </c>
      <c r="R1689" t="e" cm="1">
        <f t="array" ref="R1689">Raw [1]Data!Q1689</f>
        <v>#NAME?</v>
      </c>
      <c r="S1689" t="e" cm="1">
        <f t="array" ref="S1689">Raw [1]Data!T1689</f>
        <v>#NAME?</v>
      </c>
      <c r="T1689" t="e">
        <f t="shared" si="240"/>
        <v>#NAME?</v>
      </c>
      <c r="U1689" t="e">
        <f t="shared" si="241"/>
        <v>#NAME?</v>
      </c>
      <c r="V1689" t="str">
        <f t="shared" si="242"/>
        <v>Other</v>
      </c>
    </row>
    <row r="1690" spans="1:22">
      <c r="A1690" s="5" t="s">
        <v>12</v>
      </c>
      <c r="B1690" s="2" t="s">
        <v>2235</v>
      </c>
      <c r="C1690">
        <f t="shared" si="234"/>
        <v>2019</v>
      </c>
      <c r="D1690" s="2" t="s">
        <v>14</v>
      </c>
      <c r="E1690" s="3" t="s">
        <v>15</v>
      </c>
      <c r="F1690" t="str">
        <f t="shared" si="235"/>
        <v>73</v>
      </c>
      <c r="G1690" s="2" t="s">
        <v>2236</v>
      </c>
      <c r="H1690" t="str">
        <f t="shared" si="236"/>
        <v xml:space="preserve">RYX-02-021A </v>
      </c>
      <c r="I1690" t="str" cm="1">
        <f t="array" ref="I1690">IFERROR(INDEX(_xlfn.TEXTSPLIT(E1690," "),1), "")</f>
        <v>73239990</v>
      </c>
      <c r="J1690" t="s">
        <v>2835</v>
      </c>
      <c r="K1690" t="e" cm="1">
        <f t="array" ref="K1690">IF(ISERROR(SEARCH("QTY:", G1690)), IF(ISERROR(SEARCH("TOTAL ", G1690)), Raw [1]Data!N1690, TRIM(MID(G1690, SEARCH("TOTAL ", G1690)+6, SEARCH(" ", G1690&amp;" ", SEARCH("TOTAL ", G1690)+6) - SEARCH("TOTAL ", G1690) - 6))), TRIM(MID(G1690, SEARCH("QTY:", G1690)+4, SEARCH(" ", G1690, SEARCH("QTY:", G1690)+4) - SEARCH("QTY:", G1690) - 4)))</f>
        <v>#NAME?</v>
      </c>
      <c r="M1690" t="e">
        <f t="shared" si="237"/>
        <v>#NAME?</v>
      </c>
      <c r="N1690">
        <f t="shared" si="238"/>
        <v>0</v>
      </c>
      <c r="O1690" t="e" cm="1">
        <f t="array" ref="O1690">IF(ISERROR(SEARCH("USD ", G1690)), Raw [1]Data!S1690, TRIM(MID(G1690, SEARCH("USD ", G1690)+4, SEARCH(" ", G1690&amp;" ", SEARCH("USD ", G1690)+4) - SEARCH("USD ", G1690) - 4)))</f>
        <v>#NAME?</v>
      </c>
      <c r="P1690" t="e">
        <f t="shared" si="239"/>
        <v>#NAME?</v>
      </c>
      <c r="Q1690" t="e" cm="1">
        <f t="array" ref="Q1690">Raw [1]Data!P1690</f>
        <v>#NAME?</v>
      </c>
      <c r="R1690" t="e" cm="1">
        <f t="array" ref="R1690">Raw [1]Data!Q1690</f>
        <v>#NAME?</v>
      </c>
      <c r="S1690" t="e" cm="1">
        <f t="array" ref="S1690">Raw [1]Data!T1690</f>
        <v>#NAME?</v>
      </c>
      <c r="T1690" t="e">
        <f t="shared" si="240"/>
        <v>#NAME?</v>
      </c>
      <c r="U1690" t="e">
        <f t="shared" si="241"/>
        <v>#NAME?</v>
      </c>
      <c r="V1690" t="str">
        <f t="shared" si="242"/>
        <v>Other</v>
      </c>
    </row>
    <row r="1691" spans="1:22">
      <c r="A1691" s="5" t="s">
        <v>12</v>
      </c>
      <c r="B1691" s="2" t="s">
        <v>2237</v>
      </c>
      <c r="C1691">
        <f t="shared" si="234"/>
        <v>2019</v>
      </c>
      <c r="D1691" s="2" t="s">
        <v>14</v>
      </c>
      <c r="E1691" s="3" t="s">
        <v>15</v>
      </c>
      <c r="F1691" t="str">
        <f t="shared" si="235"/>
        <v>73</v>
      </c>
      <c r="G1691" s="2" t="s">
        <v>2238</v>
      </c>
      <c r="H1691" t="str">
        <f t="shared" si="236"/>
        <v xml:space="preserve">STEEL </v>
      </c>
      <c r="I1691" t="str" cm="1">
        <f t="array" ref="I1691">IFERROR(INDEX(_xlfn.TEXTSPLIT(E1691," "),1), "")</f>
        <v>73239990</v>
      </c>
      <c r="J1691" t="s">
        <v>2835</v>
      </c>
      <c r="K1691" t="str" cm="1">
        <f t="array" ref="K1691">IF(ISERROR(SEARCH("QTY:", G1691)), IF(ISERROR(SEARCH("TOTAL ", G1691)), Raw [1]Data!N1691, TRIM(MID(G1691, SEARCH("TOTAL ", G1691)+6, SEARCH(" ", G1691&amp;" ", SEARCH("TOTAL ", G1691)+6) - SEARCH("TOTAL ", G1691) - 6))), TRIM(MID(G1691, SEARCH("QTY:", G1691)+4, SEARCH(" ", G1691, SEARCH("QTY:", G1691)+4) - SEARCH("QTY:", G1691) - 4)))</f>
        <v>NET</v>
      </c>
      <c r="M1691" t="str">
        <f t="shared" si="237"/>
        <v>NET</v>
      </c>
      <c r="N1691">
        <f t="shared" si="238"/>
        <v>0</v>
      </c>
      <c r="O1691" t="e" cm="1">
        <f t="array" ref="O1691">IF(ISERROR(SEARCH("USD ", G1691)), Raw [1]Data!S1691, TRIM(MID(G1691, SEARCH("USD ", G1691)+4, SEARCH(" ", G1691&amp;" ", SEARCH("USD ", G1691)+4) - SEARCH("USD ", G1691) - 4)))</f>
        <v>#NAME?</v>
      </c>
      <c r="P1691" t="e">
        <f t="shared" si="239"/>
        <v>#NAME?</v>
      </c>
      <c r="Q1691" t="e" cm="1">
        <f t="array" ref="Q1691">Raw [1]Data!P1691</f>
        <v>#NAME?</v>
      </c>
      <c r="R1691" t="e" cm="1">
        <f t="array" ref="R1691">Raw [1]Data!Q1691</f>
        <v>#NAME?</v>
      </c>
      <c r="S1691" t="e" cm="1">
        <f t="array" ref="S1691">Raw [1]Data!T1691</f>
        <v>#NAME?</v>
      </c>
      <c r="T1691" t="e">
        <f t="shared" si="240"/>
        <v>#NAME?</v>
      </c>
      <c r="U1691" t="e">
        <f t="shared" si="241"/>
        <v>#NAME?</v>
      </c>
      <c r="V1691" t="str">
        <f t="shared" si="242"/>
        <v>Other</v>
      </c>
    </row>
    <row r="1692" spans="1:22">
      <c r="A1692" s="5" t="s">
        <v>12</v>
      </c>
      <c r="B1692" s="2" t="s">
        <v>2237</v>
      </c>
      <c r="C1692">
        <f t="shared" si="234"/>
        <v>2019</v>
      </c>
      <c r="D1692" s="2" t="s">
        <v>14</v>
      </c>
      <c r="E1692" s="3" t="s">
        <v>15</v>
      </c>
      <c r="F1692" t="str">
        <f t="shared" si="235"/>
        <v>73</v>
      </c>
      <c r="G1692" s="2" t="s">
        <v>2239</v>
      </c>
      <c r="H1692" t="str">
        <f t="shared" si="236"/>
        <v xml:space="preserve">STAINLESS </v>
      </c>
      <c r="I1692" t="str" cm="1">
        <f t="array" ref="I1692">IFERROR(INDEX(_xlfn.TEXTSPLIT(E1692," "),1), "")</f>
        <v>73239990</v>
      </c>
      <c r="J1692" t="s">
        <v>3041</v>
      </c>
      <c r="K1692" t="str" cm="1">
        <f t="array" ref="K1692">IF(ISERROR(SEARCH("QTY:", G1692)), IF(ISERROR(SEARCH("TOTAL ", G1692)), Raw [1]Data!N1692, TRIM(MID(G1692, SEARCH("TOTAL ", G1692)+6, SEARCH(" ", G1692&amp;" ", SEARCH("TOTAL ", G1692)+6) - SEARCH("TOTAL ", G1692) - 6))), TRIM(MID(G1692, SEARCH("QTY:", G1692)+4, SEARCH(" ", G1692, SEARCH("QTY:", G1692)+4) - SEARCH("QTY:", G1692) - 4)))</f>
        <v>NT</v>
      </c>
      <c r="M1692" t="str">
        <f t="shared" si="237"/>
        <v>NT</v>
      </c>
      <c r="N1692">
        <f t="shared" si="238"/>
        <v>0</v>
      </c>
      <c r="O1692" t="e" cm="1">
        <f t="array" ref="O1692">IF(ISERROR(SEARCH("USD ", G1692)), Raw [1]Data!S1692, TRIM(MID(G1692, SEARCH("USD ", G1692)+4, SEARCH(" ", G1692&amp;" ", SEARCH("USD ", G1692)+4) - SEARCH("USD ", G1692) - 4)))</f>
        <v>#NAME?</v>
      </c>
      <c r="P1692" t="e">
        <f t="shared" si="239"/>
        <v>#NAME?</v>
      </c>
      <c r="Q1692" t="e" cm="1">
        <f t="array" ref="Q1692">Raw [1]Data!P1692</f>
        <v>#NAME?</v>
      </c>
      <c r="R1692" t="e" cm="1">
        <f t="array" ref="R1692">Raw [1]Data!Q1692</f>
        <v>#NAME?</v>
      </c>
      <c r="S1692" t="e" cm="1">
        <f t="array" ref="S1692">Raw [1]Data!T1692</f>
        <v>#NAME?</v>
      </c>
      <c r="T1692" t="e">
        <f t="shared" si="240"/>
        <v>#NAME?</v>
      </c>
      <c r="U1692" t="e">
        <f t="shared" si="241"/>
        <v>#NAME?</v>
      </c>
      <c r="V1692" t="str">
        <f t="shared" si="242"/>
        <v>Other</v>
      </c>
    </row>
    <row r="1693" spans="1:22">
      <c r="A1693" s="5" t="s">
        <v>12</v>
      </c>
      <c r="B1693" s="2" t="s">
        <v>2237</v>
      </c>
      <c r="C1693">
        <f t="shared" si="234"/>
        <v>2019</v>
      </c>
      <c r="D1693" s="2" t="s">
        <v>14</v>
      </c>
      <c r="E1693" s="3" t="s">
        <v>15</v>
      </c>
      <c r="F1693" t="str">
        <f t="shared" si="235"/>
        <v>73</v>
      </c>
      <c r="G1693" s="2" t="s">
        <v>2240</v>
      </c>
      <c r="H1693" t="str">
        <f t="shared" si="236"/>
        <v xml:space="preserve">STAINLESS </v>
      </c>
      <c r="I1693" t="str" cm="1">
        <f t="array" ref="I1693">IFERROR(INDEX(_xlfn.TEXTSPLIT(E1693," "),1), "")</f>
        <v>73239990</v>
      </c>
      <c r="J1693" t="s">
        <v>3041</v>
      </c>
      <c r="K1693" t="str" cm="1">
        <f t="array" ref="K1693">IF(ISERROR(SEARCH("QTY:", G1693)), IF(ISERROR(SEARCH("TOTAL ", G1693)), Raw [1]Data!N1693, TRIM(MID(G1693, SEARCH("TOTAL ", G1693)+6, SEARCH(" ", G1693&amp;" ", SEARCH("TOTAL ", G1693)+6) - SEARCH("TOTAL ", G1693) - 6))), TRIM(MID(G1693, SEARCH("QTY:", G1693)+4, SEARCH(" ", G1693, SEARCH("QTY:", G1693)+4) - SEARCH("QTY:", G1693) - 4)))</f>
        <v>NT</v>
      </c>
      <c r="M1693" t="str">
        <f t="shared" si="237"/>
        <v>NT</v>
      </c>
      <c r="N1693">
        <f t="shared" si="238"/>
        <v>0</v>
      </c>
      <c r="O1693" t="e" cm="1">
        <f t="array" ref="O1693">IF(ISERROR(SEARCH("USD ", G1693)), Raw [1]Data!S1693, TRIM(MID(G1693, SEARCH("USD ", G1693)+4, SEARCH(" ", G1693&amp;" ", SEARCH("USD ", G1693)+4) - SEARCH("USD ", G1693) - 4)))</f>
        <v>#NAME?</v>
      </c>
      <c r="P1693" t="e">
        <f t="shared" si="239"/>
        <v>#NAME?</v>
      </c>
      <c r="Q1693" t="e" cm="1">
        <f t="array" ref="Q1693">Raw [1]Data!P1693</f>
        <v>#NAME?</v>
      </c>
      <c r="R1693" t="e" cm="1">
        <f t="array" ref="R1693">Raw [1]Data!Q1693</f>
        <v>#NAME?</v>
      </c>
      <c r="S1693" t="e" cm="1">
        <f t="array" ref="S1693">Raw [1]Data!T1693</f>
        <v>#NAME?</v>
      </c>
      <c r="T1693" t="e">
        <f t="shared" si="240"/>
        <v>#NAME?</v>
      </c>
      <c r="U1693" t="e">
        <f t="shared" si="241"/>
        <v>#NAME?</v>
      </c>
      <c r="V1693" t="str">
        <f t="shared" si="242"/>
        <v>Other</v>
      </c>
    </row>
    <row r="1694" spans="1:22">
      <c r="A1694" s="5" t="s">
        <v>12</v>
      </c>
      <c r="B1694" s="2" t="s">
        <v>2237</v>
      </c>
      <c r="C1694">
        <f t="shared" si="234"/>
        <v>2019</v>
      </c>
      <c r="D1694" s="2" t="s">
        <v>14</v>
      </c>
      <c r="E1694" s="3" t="s">
        <v>15</v>
      </c>
      <c r="F1694" t="str">
        <f t="shared" si="235"/>
        <v>73</v>
      </c>
      <c r="G1694" s="2" t="s">
        <v>2241</v>
      </c>
      <c r="H1694" t="str">
        <f t="shared" si="236"/>
        <v xml:space="preserve">STEEL </v>
      </c>
      <c r="I1694" t="str" cm="1">
        <f t="array" ref="I1694">IFERROR(INDEX(_xlfn.TEXTSPLIT(E1694," "),1), "")</f>
        <v>73239990</v>
      </c>
      <c r="J1694" t="s">
        <v>3041</v>
      </c>
      <c r="K1694" t="str" cm="1">
        <f t="array" ref="K1694">IF(ISERROR(SEARCH("QTY:", G1694)), IF(ISERROR(SEARCH("TOTAL ", G1694)), Raw [1]Data!N1694, TRIM(MID(G1694, SEARCH("TOTAL ", G1694)+6, SEARCH(" ", G1694&amp;" ", SEARCH("TOTAL ", G1694)+6) - SEARCH("TOTAL ", G1694) - 6))), TRIM(MID(G1694, SEARCH("QTY:", G1694)+4, SEARCH(" ", G1694, SEARCH("QTY:", G1694)+4) - SEARCH("QTY:", G1694) - 4)))</f>
        <v>NET</v>
      </c>
      <c r="M1694" t="str">
        <f t="shared" si="237"/>
        <v>NET</v>
      </c>
      <c r="N1694">
        <f t="shared" si="238"/>
        <v>0</v>
      </c>
      <c r="O1694" t="e" cm="1">
        <f t="array" ref="O1694">IF(ISERROR(SEARCH("USD ", G1694)), Raw [1]Data!S1694, TRIM(MID(G1694, SEARCH("USD ", G1694)+4, SEARCH(" ", G1694&amp;" ", SEARCH("USD ", G1694)+4) - SEARCH("USD ", G1694) - 4)))</f>
        <v>#NAME?</v>
      </c>
      <c r="P1694" t="e">
        <f t="shared" si="239"/>
        <v>#NAME?</v>
      </c>
      <c r="Q1694" t="e" cm="1">
        <f t="array" ref="Q1694">Raw [1]Data!P1694</f>
        <v>#NAME?</v>
      </c>
      <c r="R1694" t="e" cm="1">
        <f t="array" ref="R1694">Raw [1]Data!Q1694</f>
        <v>#NAME?</v>
      </c>
      <c r="S1694" t="e" cm="1">
        <f t="array" ref="S1694">Raw [1]Data!T1694</f>
        <v>#NAME?</v>
      </c>
      <c r="T1694" t="e">
        <f t="shared" si="240"/>
        <v>#NAME?</v>
      </c>
      <c r="U1694" t="e">
        <f t="shared" si="241"/>
        <v>#NAME?</v>
      </c>
      <c r="V1694" t="str">
        <f t="shared" si="242"/>
        <v>Other</v>
      </c>
    </row>
    <row r="1695" spans="1:22">
      <c r="A1695" s="5" t="s">
        <v>12</v>
      </c>
      <c r="B1695" s="2" t="s">
        <v>2237</v>
      </c>
      <c r="C1695">
        <f t="shared" si="234"/>
        <v>2019</v>
      </c>
      <c r="D1695" s="2" t="s">
        <v>14</v>
      </c>
      <c r="E1695" s="3" t="s">
        <v>15</v>
      </c>
      <c r="F1695" t="str">
        <f t="shared" si="235"/>
        <v>73</v>
      </c>
      <c r="G1695" s="2" t="s">
        <v>2242</v>
      </c>
      <c r="H1695" t="str">
        <f t="shared" si="236"/>
        <v xml:space="preserve">STAINLESS </v>
      </c>
      <c r="I1695" t="str" cm="1">
        <f t="array" ref="I1695">IFERROR(INDEX(_xlfn.TEXTSPLIT(E1695," "),1), "")</f>
        <v>73239990</v>
      </c>
      <c r="J1695" t="s">
        <v>2835</v>
      </c>
      <c r="K1695" t="str" cm="1">
        <f t="array" ref="K1695">IF(ISERROR(SEARCH("QTY:", G1695)), IF(ISERROR(SEARCH("TOTAL ", G1695)), Raw [1]Data!N1695, TRIM(MID(G1695, SEARCH("TOTAL ", G1695)+6, SEARCH(" ", G1695&amp;" ", SEARCH("TOTAL ", G1695)+6) - SEARCH("TOTAL ", G1695) - 6))), TRIM(MID(G1695, SEARCH("QTY:", G1695)+4, SEARCH(" ", G1695, SEARCH("QTY:", G1695)+4) - SEARCH("QTY:", G1695) - 4)))</f>
        <v>NT</v>
      </c>
      <c r="M1695" t="str">
        <f t="shared" si="237"/>
        <v>NT</v>
      </c>
      <c r="N1695">
        <f t="shared" si="238"/>
        <v>0</v>
      </c>
      <c r="O1695" t="e" cm="1">
        <f t="array" ref="O1695">IF(ISERROR(SEARCH("USD ", G1695)), Raw [1]Data!S1695, TRIM(MID(G1695, SEARCH("USD ", G1695)+4, SEARCH(" ", G1695&amp;" ", SEARCH("USD ", G1695)+4) - SEARCH("USD ", G1695) - 4)))</f>
        <v>#NAME?</v>
      </c>
      <c r="P1695" t="e">
        <f t="shared" si="239"/>
        <v>#NAME?</v>
      </c>
      <c r="Q1695" t="e" cm="1">
        <f t="array" ref="Q1695">Raw [1]Data!P1695</f>
        <v>#NAME?</v>
      </c>
      <c r="R1695" t="e" cm="1">
        <f t="array" ref="R1695">Raw [1]Data!Q1695</f>
        <v>#NAME?</v>
      </c>
      <c r="S1695" t="e" cm="1">
        <f t="array" ref="S1695">Raw [1]Data!T1695</f>
        <v>#NAME?</v>
      </c>
      <c r="T1695" t="e">
        <f t="shared" si="240"/>
        <v>#NAME?</v>
      </c>
      <c r="U1695" t="e">
        <f t="shared" si="241"/>
        <v>#NAME?</v>
      </c>
      <c r="V1695" t="str">
        <f t="shared" si="242"/>
        <v>Other</v>
      </c>
    </row>
    <row r="1696" spans="1:22">
      <c r="A1696" s="5" t="s">
        <v>12</v>
      </c>
      <c r="B1696" s="2" t="s">
        <v>2237</v>
      </c>
      <c r="C1696">
        <f t="shared" si="234"/>
        <v>2019</v>
      </c>
      <c r="D1696" s="2" t="s">
        <v>14</v>
      </c>
      <c r="E1696" s="3" t="s">
        <v>15</v>
      </c>
      <c r="F1696" t="str">
        <f t="shared" si="235"/>
        <v>73</v>
      </c>
      <c r="G1696" s="2" t="s">
        <v>2243</v>
      </c>
      <c r="H1696" t="str">
        <f t="shared" si="236"/>
        <v xml:space="preserve">STEEL </v>
      </c>
      <c r="I1696" t="str" cm="1">
        <f t="array" ref="I1696">IFERROR(INDEX(_xlfn.TEXTSPLIT(E1696," "),1), "")</f>
        <v>73239990</v>
      </c>
      <c r="J1696" t="s">
        <v>2835</v>
      </c>
      <c r="K1696" t="str" cm="1">
        <f t="array" ref="K1696">IF(ISERROR(SEARCH("QTY:", G1696)), IF(ISERROR(SEARCH("TOTAL ", G1696)), Raw [1]Data!N1696, TRIM(MID(G1696, SEARCH("TOTAL ", G1696)+6, SEARCH(" ", G1696&amp;" ", SEARCH("TOTAL ", G1696)+6) - SEARCH("TOTAL ", G1696) - 6))), TRIM(MID(G1696, SEARCH("QTY:", G1696)+4, SEARCH(" ", G1696, SEARCH("QTY:", G1696)+4) - SEARCH("QTY:", G1696) - 4)))</f>
        <v>NET</v>
      </c>
      <c r="M1696" t="str">
        <f t="shared" si="237"/>
        <v>NET</v>
      </c>
      <c r="N1696">
        <f t="shared" si="238"/>
        <v>0</v>
      </c>
      <c r="O1696" t="e" cm="1">
        <f t="array" ref="O1696">IF(ISERROR(SEARCH("USD ", G1696)), Raw [1]Data!S1696, TRIM(MID(G1696, SEARCH("USD ", G1696)+4, SEARCH(" ", G1696&amp;" ", SEARCH("USD ", G1696)+4) - SEARCH("USD ", G1696) - 4)))</f>
        <v>#NAME?</v>
      </c>
      <c r="P1696" t="e">
        <f t="shared" si="239"/>
        <v>#NAME?</v>
      </c>
      <c r="Q1696" t="e" cm="1">
        <f t="array" ref="Q1696">Raw [1]Data!P1696</f>
        <v>#NAME?</v>
      </c>
      <c r="R1696" t="e" cm="1">
        <f t="array" ref="R1696">Raw [1]Data!Q1696</f>
        <v>#NAME?</v>
      </c>
      <c r="S1696" t="e" cm="1">
        <f t="array" ref="S1696">Raw [1]Data!T1696</f>
        <v>#NAME?</v>
      </c>
      <c r="T1696" t="e">
        <f t="shared" si="240"/>
        <v>#NAME?</v>
      </c>
      <c r="U1696" t="e">
        <f t="shared" si="241"/>
        <v>#NAME?</v>
      </c>
      <c r="V1696" t="str">
        <f t="shared" si="242"/>
        <v>Other</v>
      </c>
    </row>
    <row r="1697" spans="1:22">
      <c r="A1697" s="5" t="s">
        <v>12</v>
      </c>
      <c r="B1697" s="2" t="s">
        <v>2244</v>
      </c>
      <c r="C1697">
        <f t="shared" si="234"/>
        <v>2019</v>
      </c>
      <c r="D1697" s="2" t="s">
        <v>14</v>
      </c>
      <c r="E1697" s="3" t="s">
        <v>15</v>
      </c>
      <c r="F1697" t="str">
        <f t="shared" si="235"/>
        <v>73</v>
      </c>
      <c r="G1697" s="2" t="s">
        <v>2245</v>
      </c>
      <c r="H1697" t="str">
        <f t="shared" si="236"/>
        <v xml:space="preserve">STEEL </v>
      </c>
      <c r="I1697" t="str" cm="1">
        <f t="array" ref="I1697">IFERROR(INDEX(_xlfn.TEXTSPLIT(E1697," "),1), "")</f>
        <v>73239990</v>
      </c>
      <c r="J1697" t="s">
        <v>3041</v>
      </c>
      <c r="K1697" t="str" cm="1">
        <f t="array" ref="K1697">IF(ISERROR(SEARCH("QTY:", G1697)), IF(ISERROR(SEARCH("TOTAL ", G1697)), Raw [1]Data!N1697, TRIM(MID(G1697, SEARCH("TOTAL ", G1697)+6, SEARCH(" ", G1697&amp;" ", SEARCH("TOTAL ", G1697)+6) - SEARCH("TOTAL ", G1697) - 6))), TRIM(MID(G1697, SEARCH("QTY:", G1697)+4, SEARCH(" ", G1697, SEARCH("QTY:", G1697)+4) - SEARCH("QTY:", G1697) - 4)))</f>
        <v>NET</v>
      </c>
      <c r="M1697" t="str">
        <f t="shared" si="237"/>
        <v>NET</v>
      </c>
      <c r="N1697">
        <f t="shared" si="238"/>
        <v>0</v>
      </c>
      <c r="O1697" t="e" cm="1">
        <f t="array" ref="O1697">IF(ISERROR(SEARCH("USD ", G1697)), Raw [1]Data!S1697, TRIM(MID(G1697, SEARCH("USD ", G1697)+4, SEARCH(" ", G1697&amp;" ", SEARCH("USD ", G1697)+4) - SEARCH("USD ", G1697) - 4)))</f>
        <v>#NAME?</v>
      </c>
      <c r="P1697" t="e">
        <f t="shared" si="239"/>
        <v>#NAME?</v>
      </c>
      <c r="Q1697" t="e" cm="1">
        <f t="array" ref="Q1697">Raw [1]Data!P1697</f>
        <v>#NAME?</v>
      </c>
      <c r="R1697" t="e" cm="1">
        <f t="array" ref="R1697">Raw [1]Data!Q1697</f>
        <v>#NAME?</v>
      </c>
      <c r="S1697" t="e" cm="1">
        <f t="array" ref="S1697">Raw [1]Data!T1697</f>
        <v>#NAME?</v>
      </c>
      <c r="T1697" t="e">
        <f t="shared" si="240"/>
        <v>#NAME?</v>
      </c>
      <c r="U1697" t="e">
        <f t="shared" si="241"/>
        <v>#NAME?</v>
      </c>
      <c r="V1697" t="str">
        <f t="shared" si="242"/>
        <v>Other</v>
      </c>
    </row>
    <row r="1698" spans="1:22">
      <c r="A1698" s="5" t="s">
        <v>12</v>
      </c>
      <c r="B1698" s="2" t="s">
        <v>2246</v>
      </c>
      <c r="C1698">
        <f t="shared" si="234"/>
        <v>2019</v>
      </c>
      <c r="D1698" s="2" t="s">
        <v>14</v>
      </c>
      <c r="E1698" s="3" t="s">
        <v>15</v>
      </c>
      <c r="F1698" t="str">
        <f t="shared" si="235"/>
        <v>73</v>
      </c>
      <c r="G1698" s="2" t="s">
        <v>2247</v>
      </c>
      <c r="H1698" t="str">
        <f t="shared" si="236"/>
        <v xml:space="preserve">RYX-02-021A </v>
      </c>
      <c r="I1698" t="str" cm="1">
        <f t="array" ref="I1698">IFERROR(INDEX(_xlfn.TEXTSPLIT(E1698," "),1), "")</f>
        <v>73239990</v>
      </c>
      <c r="J1698" t="s">
        <v>3045</v>
      </c>
      <c r="K1698" t="e" cm="1">
        <f t="array" ref="K1698">IF(ISERROR(SEARCH("QTY:", G1698)), IF(ISERROR(SEARCH("TOTAL ", G1698)), Raw [1]Data!N1698, TRIM(MID(G1698, SEARCH("TOTAL ", G1698)+6, SEARCH(" ", G1698&amp;" ", SEARCH("TOTAL ", G1698)+6) - SEARCH("TOTAL ", G1698) - 6))), TRIM(MID(G1698, SEARCH("QTY:", G1698)+4, SEARCH(" ", G1698, SEARCH("QTY:", G1698)+4) - SEARCH("QTY:", G1698) - 4)))</f>
        <v>#NAME?</v>
      </c>
      <c r="M1698" t="e">
        <f t="shared" si="237"/>
        <v>#NAME?</v>
      </c>
      <c r="N1698">
        <f t="shared" si="238"/>
        <v>0</v>
      </c>
      <c r="O1698" t="e" cm="1">
        <f t="array" ref="O1698">IF(ISERROR(SEARCH("USD ", G1698)), Raw [1]Data!S1698, TRIM(MID(G1698, SEARCH("USD ", G1698)+4, SEARCH(" ", G1698&amp;" ", SEARCH("USD ", G1698)+4) - SEARCH("USD ", G1698) - 4)))</f>
        <v>#NAME?</v>
      </c>
      <c r="P1698" t="e">
        <f t="shared" si="239"/>
        <v>#NAME?</v>
      </c>
      <c r="Q1698" t="e" cm="1">
        <f t="array" ref="Q1698">Raw [1]Data!P1698</f>
        <v>#NAME?</v>
      </c>
      <c r="R1698" t="e" cm="1">
        <f t="array" ref="R1698">Raw [1]Data!Q1698</f>
        <v>#NAME?</v>
      </c>
      <c r="S1698" t="e" cm="1">
        <f t="array" ref="S1698">Raw [1]Data!T1698</f>
        <v>#NAME?</v>
      </c>
      <c r="T1698" t="e">
        <f t="shared" si="240"/>
        <v>#NAME?</v>
      </c>
      <c r="U1698" t="e">
        <f t="shared" si="241"/>
        <v>#NAME?</v>
      </c>
      <c r="V1698" t="str">
        <f t="shared" si="242"/>
        <v>Other</v>
      </c>
    </row>
    <row r="1699" spans="1:22">
      <c r="A1699" s="5" t="s">
        <v>12</v>
      </c>
      <c r="B1699" s="2" t="s">
        <v>2246</v>
      </c>
      <c r="C1699">
        <f t="shared" si="234"/>
        <v>2019</v>
      </c>
      <c r="D1699" s="2" t="s">
        <v>14</v>
      </c>
      <c r="E1699" s="3" t="s">
        <v>15</v>
      </c>
      <c r="F1699" t="str">
        <f t="shared" si="235"/>
        <v>73</v>
      </c>
      <c r="G1699" s="2" t="s">
        <v>2248</v>
      </c>
      <c r="H1699" t="str">
        <f t="shared" si="236"/>
        <v xml:space="preserve">RYX-02-020 </v>
      </c>
      <c r="I1699" t="str" cm="1">
        <f t="array" ref="I1699">IFERROR(INDEX(_xlfn.TEXTSPLIT(E1699," "),1), "")</f>
        <v>73239990</v>
      </c>
      <c r="J1699" t="s">
        <v>3045</v>
      </c>
      <c r="K1699" t="e" cm="1">
        <f t="array" ref="K1699">IF(ISERROR(SEARCH("QTY:", G1699)), IF(ISERROR(SEARCH("TOTAL ", G1699)), Raw [1]Data!N1699, TRIM(MID(G1699, SEARCH("TOTAL ", G1699)+6, SEARCH(" ", G1699&amp;" ", SEARCH("TOTAL ", G1699)+6) - SEARCH("TOTAL ", G1699) - 6))), TRIM(MID(G1699, SEARCH("QTY:", G1699)+4, SEARCH(" ", G1699, SEARCH("QTY:", G1699)+4) - SEARCH("QTY:", G1699) - 4)))</f>
        <v>#NAME?</v>
      </c>
      <c r="M1699" t="e">
        <f t="shared" si="237"/>
        <v>#NAME?</v>
      </c>
      <c r="N1699">
        <f t="shared" si="238"/>
        <v>0</v>
      </c>
      <c r="O1699" t="e" cm="1">
        <f t="array" ref="O1699">IF(ISERROR(SEARCH("USD ", G1699)), Raw [1]Data!S1699, TRIM(MID(G1699, SEARCH("USD ", G1699)+4, SEARCH(" ", G1699&amp;" ", SEARCH("USD ", G1699)+4) - SEARCH("USD ", G1699) - 4)))</f>
        <v>#NAME?</v>
      </c>
      <c r="P1699" t="e">
        <f t="shared" si="239"/>
        <v>#NAME?</v>
      </c>
      <c r="Q1699" t="e" cm="1">
        <f t="array" ref="Q1699">Raw [1]Data!P1699</f>
        <v>#NAME?</v>
      </c>
      <c r="R1699" t="e" cm="1">
        <f t="array" ref="R1699">Raw [1]Data!Q1699</f>
        <v>#NAME?</v>
      </c>
      <c r="S1699" t="e" cm="1">
        <f t="array" ref="S1699">Raw [1]Data!T1699</f>
        <v>#NAME?</v>
      </c>
      <c r="T1699" t="e">
        <f t="shared" si="240"/>
        <v>#NAME?</v>
      </c>
      <c r="U1699" t="e">
        <f t="shared" si="241"/>
        <v>#NAME?</v>
      </c>
      <c r="V1699" t="str">
        <f t="shared" si="242"/>
        <v>Other</v>
      </c>
    </row>
    <row r="1700" spans="1:22">
      <c r="A1700" s="5" t="s">
        <v>12</v>
      </c>
      <c r="B1700" s="2" t="s">
        <v>2249</v>
      </c>
      <c r="C1700">
        <f t="shared" si="234"/>
        <v>2018</v>
      </c>
      <c r="D1700" s="2" t="s">
        <v>14</v>
      </c>
      <c r="E1700" s="3" t="s">
        <v>15</v>
      </c>
      <c r="F1700" t="str">
        <f t="shared" si="235"/>
        <v>73</v>
      </c>
      <c r="G1700" s="2" t="s">
        <v>2250</v>
      </c>
      <c r="H1700" t="str">
        <f t="shared" si="236"/>
        <v xml:space="preserve">STAINLESS </v>
      </c>
      <c r="I1700" t="str" cm="1">
        <f t="array" ref="I1700">IFERROR(INDEX(_xlfn.TEXTSPLIT(E1700," "),1), "")</f>
        <v>73239990</v>
      </c>
      <c r="J1700" t="s">
        <v>3041</v>
      </c>
      <c r="K1700" t="str" cm="1">
        <f t="array" ref="K1700">IF(ISERROR(SEARCH("QTY:", G1700)), IF(ISERROR(SEARCH("TOTAL ", G1700)), Raw [1]Data!N1700, TRIM(MID(G1700, SEARCH("TOTAL ", G1700)+6, SEARCH(" ", G1700&amp;" ", SEARCH("TOTAL ", G1700)+6) - SEARCH("TOTAL ", G1700) - 6))), TRIM(MID(G1700, SEARCH("QTY:", G1700)+4, SEARCH(" ", G1700, SEARCH("QTY:", G1700)+4) - SEARCH("QTY:", G1700) - 4)))</f>
        <v>NT</v>
      </c>
      <c r="M1700" t="str">
        <f t="shared" si="237"/>
        <v>NT</v>
      </c>
      <c r="N1700">
        <f t="shared" si="238"/>
        <v>0</v>
      </c>
      <c r="O1700" t="e" cm="1">
        <f t="array" ref="O1700">IF(ISERROR(SEARCH("USD ", G1700)), Raw [1]Data!S1700, TRIM(MID(G1700, SEARCH("USD ", G1700)+4, SEARCH(" ", G1700&amp;" ", SEARCH("USD ", G1700)+4) - SEARCH("USD ", G1700) - 4)))</f>
        <v>#NAME?</v>
      </c>
      <c r="P1700" t="e">
        <f t="shared" si="239"/>
        <v>#NAME?</v>
      </c>
      <c r="Q1700" t="e" cm="1">
        <f t="array" ref="Q1700">Raw [1]Data!P1700</f>
        <v>#NAME?</v>
      </c>
      <c r="R1700" t="e" cm="1">
        <f t="array" ref="R1700">Raw [1]Data!Q1700</f>
        <v>#NAME?</v>
      </c>
      <c r="S1700" t="e" cm="1">
        <f t="array" ref="S1700">Raw [1]Data!T1700</f>
        <v>#NAME?</v>
      </c>
      <c r="T1700" t="e">
        <f t="shared" si="240"/>
        <v>#NAME?</v>
      </c>
      <c r="U1700" t="e">
        <f t="shared" si="241"/>
        <v>#NAME?</v>
      </c>
      <c r="V1700" t="str">
        <f t="shared" si="242"/>
        <v>Other</v>
      </c>
    </row>
    <row r="1701" spans="1:22">
      <c r="A1701" s="5" t="s">
        <v>12</v>
      </c>
      <c r="B1701" s="2" t="s">
        <v>2249</v>
      </c>
      <c r="C1701">
        <f t="shared" si="234"/>
        <v>2018</v>
      </c>
      <c r="D1701" s="2" t="s">
        <v>14</v>
      </c>
      <c r="E1701" s="3" t="s">
        <v>15</v>
      </c>
      <c r="F1701" t="str">
        <f t="shared" si="235"/>
        <v>73</v>
      </c>
      <c r="G1701" s="2" t="s">
        <v>2251</v>
      </c>
      <c r="H1701" t="str">
        <f t="shared" si="236"/>
        <v xml:space="preserve">STEEL </v>
      </c>
      <c r="I1701" t="str" cm="1">
        <f t="array" ref="I1701">IFERROR(INDEX(_xlfn.TEXTSPLIT(E1701," "),1), "")</f>
        <v>73239990</v>
      </c>
      <c r="J1701" t="s">
        <v>3041</v>
      </c>
      <c r="K1701" t="str" cm="1">
        <f t="array" ref="K1701">IF(ISERROR(SEARCH("QTY:", G1701)), IF(ISERROR(SEARCH("TOTAL ", G1701)), Raw [1]Data!N1701, TRIM(MID(G1701, SEARCH("TOTAL ", G1701)+6, SEARCH(" ", G1701&amp;" ", SEARCH("TOTAL ", G1701)+6) - SEARCH("TOTAL ", G1701) - 6))), TRIM(MID(G1701, SEARCH("QTY:", G1701)+4, SEARCH(" ", G1701, SEARCH("QTY:", G1701)+4) - SEARCH("QTY:", G1701) - 4)))</f>
        <v>NET</v>
      </c>
      <c r="M1701" t="str">
        <f t="shared" si="237"/>
        <v>NET</v>
      </c>
      <c r="N1701">
        <f t="shared" si="238"/>
        <v>0</v>
      </c>
      <c r="O1701" t="e" cm="1">
        <f t="array" ref="O1701">IF(ISERROR(SEARCH("USD ", G1701)), Raw [1]Data!S1701, TRIM(MID(G1701, SEARCH("USD ", G1701)+4, SEARCH(" ", G1701&amp;" ", SEARCH("USD ", G1701)+4) - SEARCH("USD ", G1701) - 4)))</f>
        <v>#NAME?</v>
      </c>
      <c r="P1701" t="e">
        <f t="shared" si="239"/>
        <v>#NAME?</v>
      </c>
      <c r="Q1701" t="e" cm="1">
        <f t="array" ref="Q1701">Raw [1]Data!P1701</f>
        <v>#NAME?</v>
      </c>
      <c r="R1701" t="e" cm="1">
        <f t="array" ref="R1701">Raw [1]Data!Q1701</f>
        <v>#NAME?</v>
      </c>
      <c r="S1701" t="e" cm="1">
        <f t="array" ref="S1701">Raw [1]Data!T1701</f>
        <v>#NAME?</v>
      </c>
      <c r="T1701" t="e">
        <f t="shared" si="240"/>
        <v>#NAME?</v>
      </c>
      <c r="U1701" t="e">
        <f t="shared" si="241"/>
        <v>#NAME?</v>
      </c>
      <c r="V1701" t="str">
        <f t="shared" si="242"/>
        <v>Other</v>
      </c>
    </row>
    <row r="1702" spans="1:22">
      <c r="A1702" s="5" t="s">
        <v>12</v>
      </c>
      <c r="B1702" s="2" t="s">
        <v>2249</v>
      </c>
      <c r="C1702">
        <f t="shared" si="234"/>
        <v>2018</v>
      </c>
      <c r="D1702" s="2" t="s">
        <v>14</v>
      </c>
      <c r="E1702" s="3" t="s">
        <v>15</v>
      </c>
      <c r="F1702" t="str">
        <f t="shared" si="235"/>
        <v>73</v>
      </c>
      <c r="G1702" s="2" t="s">
        <v>2252</v>
      </c>
      <c r="H1702" t="str">
        <f t="shared" si="236"/>
        <v xml:space="preserve">STAINLESS </v>
      </c>
      <c r="I1702" t="str" cm="1">
        <f t="array" ref="I1702">IFERROR(INDEX(_xlfn.TEXTSPLIT(E1702," "),1), "")</f>
        <v>73239990</v>
      </c>
      <c r="J1702" t="s">
        <v>3041</v>
      </c>
      <c r="K1702" t="str" cm="1">
        <f t="array" ref="K1702">IF(ISERROR(SEARCH("QTY:", G1702)), IF(ISERROR(SEARCH("TOTAL ", G1702)), Raw [1]Data!N1702, TRIM(MID(G1702, SEARCH("TOTAL ", G1702)+6, SEARCH(" ", G1702&amp;" ", SEARCH("TOTAL ", G1702)+6) - SEARCH("TOTAL ", G1702) - 6))), TRIM(MID(G1702, SEARCH("QTY:", G1702)+4, SEARCH(" ", G1702, SEARCH("QTY:", G1702)+4) - SEARCH("QTY:", G1702) - 4)))</f>
        <v>NT</v>
      </c>
      <c r="M1702" t="str">
        <f t="shared" si="237"/>
        <v>NT</v>
      </c>
      <c r="N1702">
        <f t="shared" si="238"/>
        <v>0</v>
      </c>
      <c r="O1702" t="e" cm="1">
        <f t="array" ref="O1702">IF(ISERROR(SEARCH("USD ", G1702)), Raw [1]Data!S1702, TRIM(MID(G1702, SEARCH("USD ", G1702)+4, SEARCH(" ", G1702&amp;" ", SEARCH("USD ", G1702)+4) - SEARCH("USD ", G1702) - 4)))</f>
        <v>#NAME?</v>
      </c>
      <c r="P1702" t="e">
        <f t="shared" si="239"/>
        <v>#NAME?</v>
      </c>
      <c r="Q1702" t="e" cm="1">
        <f t="array" ref="Q1702">Raw [1]Data!P1702</f>
        <v>#NAME?</v>
      </c>
      <c r="R1702" t="e" cm="1">
        <f t="array" ref="R1702">Raw [1]Data!Q1702</f>
        <v>#NAME?</v>
      </c>
      <c r="S1702" t="e" cm="1">
        <f t="array" ref="S1702">Raw [1]Data!T1702</f>
        <v>#NAME?</v>
      </c>
      <c r="T1702" t="e">
        <f t="shared" si="240"/>
        <v>#NAME?</v>
      </c>
      <c r="U1702" t="e">
        <f t="shared" si="241"/>
        <v>#NAME?</v>
      </c>
      <c r="V1702" t="str">
        <f t="shared" si="242"/>
        <v>Other</v>
      </c>
    </row>
    <row r="1703" spans="1:22">
      <c r="A1703" s="5" t="s">
        <v>12</v>
      </c>
      <c r="B1703" s="2" t="s">
        <v>2249</v>
      </c>
      <c r="C1703">
        <f t="shared" si="234"/>
        <v>2018</v>
      </c>
      <c r="D1703" s="2" t="s">
        <v>14</v>
      </c>
      <c r="E1703" s="3" t="s">
        <v>18</v>
      </c>
      <c r="F1703" t="str">
        <f t="shared" si="235"/>
        <v>73</v>
      </c>
      <c r="G1703" s="2" t="s">
        <v>2253</v>
      </c>
      <c r="H1703" t="str">
        <f t="shared" si="236"/>
        <v xml:space="preserve">STEEL </v>
      </c>
      <c r="I1703" t="str" cm="1">
        <f t="array" ref="I1703">IFERROR(INDEX(_xlfn.TEXTSPLIT(E1703," "),1), "")</f>
        <v>73231000</v>
      </c>
      <c r="J1703" t="s">
        <v>3041</v>
      </c>
      <c r="K1703" t="str" cm="1">
        <f t="array" ref="K1703">IF(ISERROR(SEARCH("QTY:", G1703)), IF(ISERROR(SEARCH("TOTAL ", G1703)), Raw [1]Data!N1703, TRIM(MID(G1703, SEARCH("TOTAL ", G1703)+6, SEARCH(" ", G1703&amp;" ", SEARCH("TOTAL ", G1703)+6) - SEARCH("TOTAL ", G1703) - 6))), TRIM(MID(G1703, SEARCH("QTY:", G1703)+4, SEARCH(" ", G1703, SEARCH("QTY:", G1703)+4) - SEARCH("QTY:", G1703) - 4)))</f>
        <v>NET</v>
      </c>
      <c r="M1703" t="str">
        <f t="shared" si="237"/>
        <v>NET</v>
      </c>
      <c r="N1703">
        <f t="shared" si="238"/>
        <v>0</v>
      </c>
      <c r="O1703" t="e" cm="1">
        <f t="array" ref="O1703">IF(ISERROR(SEARCH("USD ", G1703)), Raw [1]Data!S1703, TRIM(MID(G1703, SEARCH("USD ", G1703)+4, SEARCH(" ", G1703&amp;" ", SEARCH("USD ", G1703)+4) - SEARCH("USD ", G1703) - 4)))</f>
        <v>#NAME?</v>
      </c>
      <c r="P1703" t="e">
        <f t="shared" si="239"/>
        <v>#NAME?</v>
      </c>
      <c r="Q1703" t="e" cm="1">
        <f t="array" ref="Q1703">Raw [1]Data!P1703</f>
        <v>#NAME?</v>
      </c>
      <c r="R1703" t="e" cm="1">
        <f t="array" ref="R1703">Raw [1]Data!Q1703</f>
        <v>#NAME?</v>
      </c>
      <c r="S1703" t="e" cm="1">
        <f t="array" ref="S1703">Raw [1]Data!T1703</f>
        <v>#NAME?</v>
      </c>
      <c r="T1703" t="e">
        <f t="shared" si="240"/>
        <v>#NAME?</v>
      </c>
      <c r="U1703" t="e">
        <f t="shared" si="241"/>
        <v>#NAME?</v>
      </c>
      <c r="V1703" t="str">
        <f t="shared" si="242"/>
        <v>Other</v>
      </c>
    </row>
    <row r="1704" spans="1:22">
      <c r="A1704" s="5" t="s">
        <v>12</v>
      </c>
      <c r="B1704" s="2" t="s">
        <v>2249</v>
      </c>
      <c r="C1704">
        <f t="shared" si="234"/>
        <v>2018</v>
      </c>
      <c r="D1704" s="2" t="s">
        <v>14</v>
      </c>
      <c r="E1704" s="3" t="s">
        <v>15</v>
      </c>
      <c r="F1704" t="str">
        <f t="shared" si="235"/>
        <v>73</v>
      </c>
      <c r="G1704" s="2" t="s">
        <v>2254</v>
      </c>
      <c r="H1704" t="str">
        <f t="shared" si="236"/>
        <v xml:space="preserve">STAINLESS </v>
      </c>
      <c r="I1704" t="str" cm="1">
        <f t="array" ref="I1704">IFERROR(INDEX(_xlfn.TEXTSPLIT(E1704," "),1), "")</f>
        <v>73239990</v>
      </c>
      <c r="J1704" t="s">
        <v>2835</v>
      </c>
      <c r="K1704" t="str" cm="1">
        <f t="array" ref="K1704">IF(ISERROR(SEARCH("QTY:", G1704)), IF(ISERROR(SEARCH("TOTAL ", G1704)), Raw [1]Data!N1704, TRIM(MID(G1704, SEARCH("TOTAL ", G1704)+6, SEARCH(" ", G1704&amp;" ", SEARCH("TOTAL ", G1704)+6) - SEARCH("TOTAL ", G1704) - 6))), TRIM(MID(G1704, SEARCH("QTY:", G1704)+4, SEARCH(" ", G1704, SEARCH("QTY:", G1704)+4) - SEARCH("QTY:", G1704) - 4)))</f>
        <v>NT</v>
      </c>
      <c r="M1704" t="str">
        <f t="shared" si="237"/>
        <v>NT</v>
      </c>
      <c r="N1704">
        <f t="shared" si="238"/>
        <v>0</v>
      </c>
      <c r="O1704" t="e" cm="1">
        <f t="array" ref="O1704">IF(ISERROR(SEARCH("USD ", G1704)), Raw [1]Data!S1704, TRIM(MID(G1704, SEARCH("USD ", G1704)+4, SEARCH(" ", G1704&amp;" ", SEARCH("USD ", G1704)+4) - SEARCH("USD ", G1704) - 4)))</f>
        <v>#NAME?</v>
      </c>
      <c r="P1704" t="e">
        <f t="shared" si="239"/>
        <v>#NAME?</v>
      </c>
      <c r="Q1704" t="e" cm="1">
        <f t="array" ref="Q1704">Raw [1]Data!P1704</f>
        <v>#NAME?</v>
      </c>
      <c r="R1704" t="e" cm="1">
        <f t="array" ref="R1704">Raw [1]Data!Q1704</f>
        <v>#NAME?</v>
      </c>
      <c r="S1704" t="e" cm="1">
        <f t="array" ref="S1704">Raw [1]Data!T1704</f>
        <v>#NAME?</v>
      </c>
      <c r="T1704" t="e">
        <f t="shared" si="240"/>
        <v>#NAME?</v>
      </c>
      <c r="U1704" t="e">
        <f t="shared" si="241"/>
        <v>#NAME?</v>
      </c>
      <c r="V1704" t="str">
        <f t="shared" si="242"/>
        <v>Other</v>
      </c>
    </row>
    <row r="1705" spans="1:22">
      <c r="A1705" s="5" t="s">
        <v>12</v>
      </c>
      <c r="B1705" s="2" t="s">
        <v>2249</v>
      </c>
      <c r="C1705">
        <f t="shared" si="234"/>
        <v>2018</v>
      </c>
      <c r="D1705" s="2" t="s">
        <v>14</v>
      </c>
      <c r="E1705" s="3" t="s">
        <v>15</v>
      </c>
      <c r="F1705" t="str">
        <f t="shared" si="235"/>
        <v>73</v>
      </c>
      <c r="G1705" s="2" t="s">
        <v>2255</v>
      </c>
      <c r="H1705" t="str">
        <f t="shared" si="236"/>
        <v xml:space="preserve">STEEL </v>
      </c>
      <c r="I1705" t="str" cm="1">
        <f t="array" ref="I1705">IFERROR(INDEX(_xlfn.TEXTSPLIT(E1705," "),1), "")</f>
        <v>73239990</v>
      </c>
      <c r="J1705" t="s">
        <v>3041</v>
      </c>
      <c r="K1705" t="str" cm="1">
        <f t="array" ref="K1705">IF(ISERROR(SEARCH("QTY:", G1705)), IF(ISERROR(SEARCH("TOTAL ", G1705)), Raw [1]Data!N1705, TRIM(MID(G1705, SEARCH("TOTAL ", G1705)+6, SEARCH(" ", G1705&amp;" ", SEARCH("TOTAL ", G1705)+6) - SEARCH("TOTAL ", G1705) - 6))), TRIM(MID(G1705, SEARCH("QTY:", G1705)+4, SEARCH(" ", G1705, SEARCH("QTY:", G1705)+4) - SEARCH("QTY:", G1705) - 4)))</f>
        <v>NET</v>
      </c>
      <c r="M1705" t="str">
        <f t="shared" si="237"/>
        <v>NET</v>
      </c>
      <c r="N1705">
        <f t="shared" si="238"/>
        <v>0</v>
      </c>
      <c r="O1705" t="e" cm="1">
        <f t="array" ref="O1705">IF(ISERROR(SEARCH("USD ", G1705)), Raw [1]Data!S1705, TRIM(MID(G1705, SEARCH("USD ", G1705)+4, SEARCH(" ", G1705&amp;" ", SEARCH("USD ", G1705)+4) - SEARCH("USD ", G1705) - 4)))</f>
        <v>#NAME?</v>
      </c>
      <c r="P1705" t="e">
        <f t="shared" si="239"/>
        <v>#NAME?</v>
      </c>
      <c r="Q1705" t="e" cm="1">
        <f t="array" ref="Q1705">Raw [1]Data!P1705</f>
        <v>#NAME?</v>
      </c>
      <c r="R1705" t="e" cm="1">
        <f t="array" ref="R1705">Raw [1]Data!Q1705</f>
        <v>#NAME?</v>
      </c>
      <c r="S1705" t="e" cm="1">
        <f t="array" ref="S1705">Raw [1]Data!T1705</f>
        <v>#NAME?</v>
      </c>
      <c r="T1705" t="e">
        <f t="shared" si="240"/>
        <v>#NAME?</v>
      </c>
      <c r="U1705" t="e">
        <f t="shared" si="241"/>
        <v>#NAME?</v>
      </c>
      <c r="V1705" t="str">
        <f t="shared" si="242"/>
        <v>Other</v>
      </c>
    </row>
    <row r="1706" spans="1:22">
      <c r="A1706" s="5" t="s">
        <v>12</v>
      </c>
      <c r="B1706" s="2" t="s">
        <v>2249</v>
      </c>
      <c r="C1706">
        <f t="shared" si="234"/>
        <v>2018</v>
      </c>
      <c r="D1706" s="2" t="s">
        <v>14</v>
      </c>
      <c r="E1706" s="3" t="s">
        <v>18</v>
      </c>
      <c r="F1706" t="str">
        <f t="shared" si="235"/>
        <v>73</v>
      </c>
      <c r="G1706" s="2" t="s">
        <v>2256</v>
      </c>
      <c r="H1706" t="str">
        <f t="shared" si="236"/>
        <v xml:space="preserve">STEEL </v>
      </c>
      <c r="I1706" t="str" cm="1">
        <f t="array" ref="I1706">IFERROR(INDEX(_xlfn.TEXTSPLIT(E1706," "),1), "")</f>
        <v>73231000</v>
      </c>
      <c r="J1706" t="s">
        <v>3041</v>
      </c>
      <c r="K1706" t="str" cm="1">
        <f t="array" ref="K1706">IF(ISERROR(SEARCH("QTY:", G1706)), IF(ISERROR(SEARCH("TOTAL ", G1706)), Raw [1]Data!N1706, TRIM(MID(G1706, SEARCH("TOTAL ", G1706)+6, SEARCH(" ", G1706&amp;" ", SEARCH("TOTAL ", G1706)+6) - SEARCH("TOTAL ", G1706) - 6))), TRIM(MID(G1706, SEARCH("QTY:", G1706)+4, SEARCH(" ", G1706, SEARCH("QTY:", G1706)+4) - SEARCH("QTY:", G1706) - 4)))</f>
        <v>NET</v>
      </c>
      <c r="M1706" t="str">
        <f t="shared" si="237"/>
        <v>NET</v>
      </c>
      <c r="N1706">
        <f t="shared" si="238"/>
        <v>0</v>
      </c>
      <c r="O1706" t="e" cm="1">
        <f t="array" ref="O1706">IF(ISERROR(SEARCH("USD ", G1706)), Raw [1]Data!S1706, TRIM(MID(G1706, SEARCH("USD ", G1706)+4, SEARCH(" ", G1706&amp;" ", SEARCH("USD ", G1706)+4) - SEARCH("USD ", G1706) - 4)))</f>
        <v>#NAME?</v>
      </c>
      <c r="P1706" t="e">
        <f t="shared" si="239"/>
        <v>#NAME?</v>
      </c>
      <c r="Q1706" t="e" cm="1">
        <f t="array" ref="Q1706">Raw [1]Data!P1706</f>
        <v>#NAME?</v>
      </c>
      <c r="R1706" t="e" cm="1">
        <f t="array" ref="R1706">Raw [1]Data!Q1706</f>
        <v>#NAME?</v>
      </c>
      <c r="S1706" t="e" cm="1">
        <f t="array" ref="S1706">Raw [1]Data!T1706</f>
        <v>#NAME?</v>
      </c>
      <c r="T1706" t="e">
        <f t="shared" si="240"/>
        <v>#NAME?</v>
      </c>
      <c r="U1706" t="e">
        <f t="shared" si="241"/>
        <v>#NAME?</v>
      </c>
      <c r="V1706" t="str">
        <f t="shared" si="242"/>
        <v>Other</v>
      </c>
    </row>
    <row r="1707" spans="1:22">
      <c r="A1707" s="5" t="s">
        <v>12</v>
      </c>
      <c r="B1707" s="2" t="s">
        <v>2249</v>
      </c>
      <c r="C1707">
        <f t="shared" si="234"/>
        <v>2018</v>
      </c>
      <c r="D1707" s="2" t="s">
        <v>14</v>
      </c>
      <c r="E1707" s="3" t="s">
        <v>15</v>
      </c>
      <c r="F1707" t="str">
        <f t="shared" si="235"/>
        <v>73</v>
      </c>
      <c r="G1707" s="2" t="s">
        <v>2257</v>
      </c>
      <c r="H1707" t="str">
        <f t="shared" si="236"/>
        <v xml:space="preserve">STAINLESS </v>
      </c>
      <c r="I1707" t="str" cm="1">
        <f t="array" ref="I1707">IFERROR(INDEX(_xlfn.TEXTSPLIT(E1707," "),1), "")</f>
        <v>73239990</v>
      </c>
      <c r="J1707" t="s">
        <v>3041</v>
      </c>
      <c r="K1707" t="str" cm="1">
        <f t="array" ref="K1707">IF(ISERROR(SEARCH("QTY:", G1707)), IF(ISERROR(SEARCH("TOTAL ", G1707)), Raw [1]Data!N1707, TRIM(MID(G1707, SEARCH("TOTAL ", G1707)+6, SEARCH(" ", G1707&amp;" ", SEARCH("TOTAL ", G1707)+6) - SEARCH("TOTAL ", G1707) - 6))), TRIM(MID(G1707, SEARCH("QTY:", G1707)+4, SEARCH(" ", G1707, SEARCH("QTY:", G1707)+4) - SEARCH("QTY:", G1707) - 4)))</f>
        <v>NTWT.3742.46KGS)(NOT</v>
      </c>
      <c r="M1707" t="str">
        <f t="shared" si="237"/>
        <v>NTWT.3742.46KGS)(NOT</v>
      </c>
      <c r="N1707">
        <f t="shared" si="238"/>
        <v>0</v>
      </c>
      <c r="O1707" t="e" cm="1">
        <f t="array" ref="O1707">IF(ISERROR(SEARCH("USD ", G1707)), Raw [1]Data!S1707, TRIM(MID(G1707, SEARCH("USD ", G1707)+4, SEARCH(" ", G1707&amp;" ", SEARCH("USD ", G1707)+4) - SEARCH("USD ", G1707) - 4)))</f>
        <v>#NAME?</v>
      </c>
      <c r="P1707" t="e">
        <f t="shared" si="239"/>
        <v>#NAME?</v>
      </c>
      <c r="Q1707" t="e" cm="1">
        <f t="array" ref="Q1707">Raw [1]Data!P1707</f>
        <v>#NAME?</v>
      </c>
      <c r="R1707" t="e" cm="1">
        <f t="array" ref="R1707">Raw [1]Data!Q1707</f>
        <v>#NAME?</v>
      </c>
      <c r="S1707" t="e" cm="1">
        <f t="array" ref="S1707">Raw [1]Data!T1707</f>
        <v>#NAME?</v>
      </c>
      <c r="T1707" t="e">
        <f t="shared" si="240"/>
        <v>#NAME?</v>
      </c>
      <c r="U1707" t="e">
        <f t="shared" si="241"/>
        <v>#NAME?</v>
      </c>
      <c r="V1707" t="str">
        <f t="shared" si="242"/>
        <v>Other</v>
      </c>
    </row>
    <row r="1708" spans="1:22">
      <c r="A1708" s="5" t="s">
        <v>12</v>
      </c>
      <c r="B1708" s="2" t="s">
        <v>2249</v>
      </c>
      <c r="C1708">
        <f t="shared" si="234"/>
        <v>2018</v>
      </c>
      <c r="D1708" s="2" t="s">
        <v>14</v>
      </c>
      <c r="E1708" s="3" t="s">
        <v>15</v>
      </c>
      <c r="F1708" t="str">
        <f t="shared" si="235"/>
        <v>73</v>
      </c>
      <c r="G1708" s="2" t="s">
        <v>2258</v>
      </c>
      <c r="H1708" t="str">
        <f t="shared" si="236"/>
        <v xml:space="preserve">STAINLESS </v>
      </c>
      <c r="I1708" t="str" cm="1">
        <f t="array" ref="I1708">IFERROR(INDEX(_xlfn.TEXTSPLIT(E1708," "),1), "")</f>
        <v>73239990</v>
      </c>
      <c r="J1708" t="s">
        <v>3041</v>
      </c>
      <c r="K1708" t="str" cm="1">
        <f t="array" ref="K1708">IF(ISERROR(SEARCH("QTY:", G1708)), IF(ISERROR(SEARCH("TOTAL ", G1708)), Raw [1]Data!N1708, TRIM(MID(G1708, SEARCH("TOTAL ", G1708)+6, SEARCH(" ", G1708&amp;" ", SEARCH("TOTAL ", G1708)+6) - SEARCH("TOTAL ", G1708) - 6))), TRIM(MID(G1708, SEARCH("QTY:", G1708)+4, SEARCH(" ", G1708, SEARCH("QTY:", G1708)+4) - SEARCH("QTY:", G1708) - 4)))</f>
        <v>NT</v>
      </c>
      <c r="M1708" t="str">
        <f t="shared" si="237"/>
        <v>NT</v>
      </c>
      <c r="N1708">
        <f t="shared" si="238"/>
        <v>0</v>
      </c>
      <c r="O1708" t="e" cm="1">
        <f t="array" ref="O1708">IF(ISERROR(SEARCH("USD ", G1708)), Raw [1]Data!S1708, TRIM(MID(G1708, SEARCH("USD ", G1708)+4, SEARCH(" ", G1708&amp;" ", SEARCH("USD ", G1708)+4) - SEARCH("USD ", G1708) - 4)))</f>
        <v>#NAME?</v>
      </c>
      <c r="P1708" t="e">
        <f t="shared" si="239"/>
        <v>#NAME?</v>
      </c>
      <c r="Q1708" t="e" cm="1">
        <f t="array" ref="Q1708">Raw [1]Data!P1708</f>
        <v>#NAME?</v>
      </c>
      <c r="R1708" t="e" cm="1">
        <f t="array" ref="R1708">Raw [1]Data!Q1708</f>
        <v>#NAME?</v>
      </c>
      <c r="S1708" t="e" cm="1">
        <f t="array" ref="S1708">Raw [1]Data!T1708</f>
        <v>#NAME?</v>
      </c>
      <c r="T1708" t="e">
        <f t="shared" si="240"/>
        <v>#NAME?</v>
      </c>
      <c r="U1708" t="e">
        <f t="shared" si="241"/>
        <v>#NAME?</v>
      </c>
      <c r="V1708" t="str">
        <f t="shared" si="242"/>
        <v>Other</v>
      </c>
    </row>
    <row r="1709" spans="1:22">
      <c r="A1709" s="5" t="s">
        <v>12</v>
      </c>
      <c r="B1709" s="2" t="s">
        <v>2249</v>
      </c>
      <c r="C1709">
        <f t="shared" si="234"/>
        <v>2018</v>
      </c>
      <c r="D1709" s="2" t="s">
        <v>14</v>
      </c>
      <c r="E1709" s="3" t="s">
        <v>15</v>
      </c>
      <c r="F1709" t="str">
        <f t="shared" si="235"/>
        <v>73</v>
      </c>
      <c r="G1709" s="2" t="s">
        <v>2259</v>
      </c>
      <c r="H1709" t="str">
        <f t="shared" si="236"/>
        <v xml:space="preserve">STEEL </v>
      </c>
      <c r="I1709" t="str" cm="1">
        <f t="array" ref="I1709">IFERROR(INDEX(_xlfn.TEXTSPLIT(E1709," "),1), "")</f>
        <v>73239990</v>
      </c>
      <c r="J1709" t="s">
        <v>2835</v>
      </c>
      <c r="K1709" t="str" cm="1">
        <f t="array" ref="K1709">IF(ISERROR(SEARCH("QTY:", G1709)), IF(ISERROR(SEARCH("TOTAL ", G1709)), Raw [1]Data!N1709, TRIM(MID(G1709, SEARCH("TOTAL ", G1709)+6, SEARCH(" ", G1709&amp;" ", SEARCH("TOTAL ", G1709)+6) - SEARCH("TOTAL ", G1709) - 6))), TRIM(MID(G1709, SEARCH("QTY:", G1709)+4, SEARCH(" ", G1709, SEARCH("QTY:", G1709)+4) - SEARCH("QTY:", G1709) - 4)))</f>
        <v>NET</v>
      </c>
      <c r="M1709" t="str">
        <f t="shared" si="237"/>
        <v>NET</v>
      </c>
      <c r="N1709">
        <f t="shared" si="238"/>
        <v>0</v>
      </c>
      <c r="O1709" t="e" cm="1">
        <f t="array" ref="O1709">IF(ISERROR(SEARCH("USD ", G1709)), Raw [1]Data!S1709, TRIM(MID(G1709, SEARCH("USD ", G1709)+4, SEARCH(" ", G1709&amp;" ", SEARCH("USD ", G1709)+4) - SEARCH("USD ", G1709) - 4)))</f>
        <v>#NAME?</v>
      </c>
      <c r="P1709" t="e">
        <f t="shared" si="239"/>
        <v>#NAME?</v>
      </c>
      <c r="Q1709" t="e" cm="1">
        <f t="array" ref="Q1709">Raw [1]Data!P1709</f>
        <v>#NAME?</v>
      </c>
      <c r="R1709" t="e" cm="1">
        <f t="array" ref="R1709">Raw [1]Data!Q1709</f>
        <v>#NAME?</v>
      </c>
      <c r="S1709" t="e" cm="1">
        <f t="array" ref="S1709">Raw [1]Data!T1709</f>
        <v>#NAME?</v>
      </c>
      <c r="T1709" t="e">
        <f t="shared" si="240"/>
        <v>#NAME?</v>
      </c>
      <c r="U1709" t="e">
        <f t="shared" si="241"/>
        <v>#NAME?</v>
      </c>
      <c r="V1709" t="str">
        <f t="shared" si="242"/>
        <v>Other</v>
      </c>
    </row>
    <row r="1710" spans="1:22">
      <c r="A1710" s="5" t="s">
        <v>12</v>
      </c>
      <c r="B1710" s="2" t="s">
        <v>2249</v>
      </c>
      <c r="C1710">
        <f t="shared" si="234"/>
        <v>2018</v>
      </c>
      <c r="D1710" s="2" t="s">
        <v>14</v>
      </c>
      <c r="E1710" s="3" t="s">
        <v>15</v>
      </c>
      <c r="F1710" t="str">
        <f t="shared" si="235"/>
        <v>73</v>
      </c>
      <c r="G1710" s="2" t="s">
        <v>2260</v>
      </c>
      <c r="H1710" t="str">
        <f t="shared" si="236"/>
        <v xml:space="preserve">STEEL </v>
      </c>
      <c r="I1710" t="str" cm="1">
        <f t="array" ref="I1710">IFERROR(INDEX(_xlfn.TEXTSPLIT(E1710," "),1), "")</f>
        <v>73239990</v>
      </c>
      <c r="J1710" t="s">
        <v>3041</v>
      </c>
      <c r="K1710" t="str" cm="1">
        <f t="array" ref="K1710">IF(ISERROR(SEARCH("QTY:", G1710)), IF(ISERROR(SEARCH("TOTAL ", G1710)), Raw [1]Data!N1710, TRIM(MID(G1710, SEARCH("TOTAL ", G1710)+6, SEARCH(" ", G1710&amp;" ", SEARCH("TOTAL ", G1710)+6) - SEARCH("TOTAL ", G1710) - 6))), TRIM(MID(G1710, SEARCH("QTY:", G1710)+4, SEARCH(" ", G1710, SEARCH("QTY:", G1710)+4) - SEARCH("QTY:", G1710) - 4)))</f>
        <v>NET</v>
      </c>
      <c r="M1710" t="str">
        <f t="shared" si="237"/>
        <v>NET</v>
      </c>
      <c r="N1710">
        <f t="shared" si="238"/>
        <v>0</v>
      </c>
      <c r="O1710" t="e" cm="1">
        <f t="array" ref="O1710">IF(ISERROR(SEARCH("USD ", G1710)), Raw [1]Data!S1710, TRIM(MID(G1710, SEARCH("USD ", G1710)+4, SEARCH(" ", G1710&amp;" ", SEARCH("USD ", G1710)+4) - SEARCH("USD ", G1710) - 4)))</f>
        <v>#NAME?</v>
      </c>
      <c r="P1710" t="e">
        <f t="shared" si="239"/>
        <v>#NAME?</v>
      </c>
      <c r="Q1710" t="e" cm="1">
        <f t="array" ref="Q1710">Raw [1]Data!P1710</f>
        <v>#NAME?</v>
      </c>
      <c r="R1710" t="e" cm="1">
        <f t="array" ref="R1710">Raw [1]Data!Q1710</f>
        <v>#NAME?</v>
      </c>
      <c r="S1710" t="e" cm="1">
        <f t="array" ref="S1710">Raw [1]Data!T1710</f>
        <v>#NAME?</v>
      </c>
      <c r="T1710" t="e">
        <f t="shared" si="240"/>
        <v>#NAME?</v>
      </c>
      <c r="U1710" t="e">
        <f t="shared" si="241"/>
        <v>#NAME?</v>
      </c>
      <c r="V1710" t="str">
        <f t="shared" si="242"/>
        <v>Other</v>
      </c>
    </row>
    <row r="1711" spans="1:22">
      <c r="A1711" s="5" t="s">
        <v>12</v>
      </c>
      <c r="B1711" s="2" t="s">
        <v>2261</v>
      </c>
      <c r="C1711">
        <f t="shared" si="234"/>
        <v>2018</v>
      </c>
      <c r="D1711" s="2" t="s">
        <v>14</v>
      </c>
      <c r="E1711" s="3" t="s">
        <v>18</v>
      </c>
      <c r="F1711" t="str">
        <f t="shared" si="235"/>
        <v>73</v>
      </c>
      <c r="G1711" s="2" t="s">
        <v>2262</v>
      </c>
      <c r="H1711" t="str">
        <f t="shared" si="236"/>
        <v xml:space="preserve">STEEL </v>
      </c>
      <c r="I1711" t="str" cm="1">
        <f t="array" ref="I1711">IFERROR(INDEX(_xlfn.TEXTSPLIT(E1711," "),1), "")</f>
        <v>73231000</v>
      </c>
      <c r="J1711" t="s">
        <v>2835</v>
      </c>
      <c r="K1711" t="str" cm="1">
        <f t="array" ref="K1711">IF(ISERROR(SEARCH("QTY:", G1711)), IF(ISERROR(SEARCH("TOTAL ", G1711)), Raw [1]Data!N1711, TRIM(MID(G1711, SEARCH("TOTAL ", G1711)+6, SEARCH(" ", G1711&amp;" ", SEARCH("TOTAL ", G1711)+6) - SEARCH("TOTAL ", G1711) - 6))), TRIM(MID(G1711, SEARCH("QTY:", G1711)+4, SEARCH(" ", G1711, SEARCH("QTY:", G1711)+4) - SEARCH("QTY:", G1711) - 4)))</f>
        <v>NET</v>
      </c>
      <c r="M1711" t="str">
        <f t="shared" si="237"/>
        <v>NET</v>
      </c>
      <c r="N1711">
        <f t="shared" si="238"/>
        <v>0</v>
      </c>
      <c r="O1711" t="e" cm="1">
        <f t="array" ref="O1711">IF(ISERROR(SEARCH("USD ", G1711)), Raw [1]Data!S1711, TRIM(MID(G1711, SEARCH("USD ", G1711)+4, SEARCH(" ", G1711&amp;" ", SEARCH("USD ", G1711)+4) - SEARCH("USD ", G1711) - 4)))</f>
        <v>#NAME?</v>
      </c>
      <c r="P1711" t="e">
        <f t="shared" si="239"/>
        <v>#NAME?</v>
      </c>
      <c r="Q1711" t="e" cm="1">
        <f t="array" ref="Q1711">Raw [1]Data!P1711</f>
        <v>#NAME?</v>
      </c>
      <c r="R1711" t="e" cm="1">
        <f t="array" ref="R1711">Raw [1]Data!Q1711</f>
        <v>#NAME?</v>
      </c>
      <c r="S1711" t="e" cm="1">
        <f t="array" ref="S1711">Raw [1]Data!T1711</f>
        <v>#NAME?</v>
      </c>
      <c r="T1711" t="e">
        <f t="shared" si="240"/>
        <v>#NAME?</v>
      </c>
      <c r="U1711" t="e">
        <f t="shared" si="241"/>
        <v>#NAME?</v>
      </c>
      <c r="V1711" t="str">
        <f t="shared" si="242"/>
        <v>Other</v>
      </c>
    </row>
    <row r="1712" spans="1:22">
      <c r="A1712" s="5" t="s">
        <v>12</v>
      </c>
      <c r="B1712" s="2" t="s">
        <v>2263</v>
      </c>
      <c r="C1712">
        <f t="shared" si="234"/>
        <v>2018</v>
      </c>
      <c r="D1712" s="2" t="s">
        <v>14</v>
      </c>
      <c r="E1712" s="3" t="s">
        <v>15</v>
      </c>
      <c r="F1712" t="str">
        <f t="shared" si="235"/>
        <v>73</v>
      </c>
      <c r="G1712" s="2" t="s">
        <v>2264</v>
      </c>
      <c r="H1712" t="str">
        <f t="shared" si="236"/>
        <v xml:space="preserve">KWS-750B- </v>
      </c>
      <c r="I1712" t="str" cm="1">
        <f t="array" ref="I1712">IFERROR(INDEX(_xlfn.TEXTSPLIT(E1712," "),1), "")</f>
        <v>73239990</v>
      </c>
      <c r="J1712" t="s">
        <v>2835</v>
      </c>
      <c r="K1712" t="e" cm="1">
        <f t="array" ref="K1712">IF(ISERROR(SEARCH("QTY:", G1712)), IF(ISERROR(SEARCH("TOTAL ", G1712)), Raw [1]Data!N1712, TRIM(MID(G1712, SEARCH("TOTAL ", G1712)+6, SEARCH(" ", G1712&amp;" ", SEARCH("TOTAL ", G1712)+6) - SEARCH("TOTAL ", G1712) - 6))), TRIM(MID(G1712, SEARCH("QTY:", G1712)+4, SEARCH(" ", G1712, SEARCH("QTY:", G1712)+4) - SEARCH("QTY:", G1712) - 4)))</f>
        <v>#NAME?</v>
      </c>
      <c r="M1712" t="e">
        <f t="shared" si="237"/>
        <v>#NAME?</v>
      </c>
      <c r="N1712">
        <f t="shared" si="238"/>
        <v>0</v>
      </c>
      <c r="O1712" t="e" cm="1">
        <f t="array" ref="O1712">IF(ISERROR(SEARCH("USD ", G1712)), Raw [1]Data!S1712, TRIM(MID(G1712, SEARCH("USD ", G1712)+4, SEARCH(" ", G1712&amp;" ", SEARCH("USD ", G1712)+4) - SEARCH("USD ", G1712) - 4)))</f>
        <v>#NAME?</v>
      </c>
      <c r="P1712" t="e">
        <f t="shared" si="239"/>
        <v>#NAME?</v>
      </c>
      <c r="Q1712" t="e" cm="1">
        <f t="array" ref="Q1712">Raw [1]Data!P1712</f>
        <v>#NAME?</v>
      </c>
      <c r="R1712" t="e" cm="1">
        <f t="array" ref="R1712">Raw [1]Data!Q1712</f>
        <v>#NAME?</v>
      </c>
      <c r="S1712" t="e" cm="1">
        <f t="array" ref="S1712">Raw [1]Data!T1712</f>
        <v>#NAME?</v>
      </c>
      <c r="T1712" t="e">
        <f t="shared" si="240"/>
        <v>#NAME?</v>
      </c>
      <c r="U1712" t="e">
        <f t="shared" si="241"/>
        <v>#NAME?</v>
      </c>
      <c r="V1712" t="str">
        <f t="shared" si="242"/>
        <v>Other</v>
      </c>
    </row>
    <row r="1713" spans="1:22">
      <c r="A1713" s="5" t="s">
        <v>12</v>
      </c>
      <c r="B1713" s="2" t="s">
        <v>2265</v>
      </c>
      <c r="C1713">
        <f t="shared" si="234"/>
        <v>2018</v>
      </c>
      <c r="D1713" s="2" t="s">
        <v>14</v>
      </c>
      <c r="E1713" s="3" t="s">
        <v>15</v>
      </c>
      <c r="F1713" t="str">
        <f t="shared" si="235"/>
        <v>73</v>
      </c>
      <c r="G1713" s="2" t="s">
        <v>2266</v>
      </c>
      <c r="H1713" t="str">
        <f t="shared" si="236"/>
        <v xml:space="preserve">STAINLESS </v>
      </c>
      <c r="I1713" t="str" cm="1">
        <f t="array" ref="I1713">IFERROR(INDEX(_xlfn.TEXTSPLIT(E1713," "),1), "")</f>
        <v>73239990</v>
      </c>
      <c r="J1713" t="s">
        <v>3041</v>
      </c>
      <c r="K1713" t="str" cm="1">
        <f t="array" ref="K1713">IF(ISERROR(SEARCH("QTY:", G1713)), IF(ISERROR(SEARCH("TOTAL ", G1713)), Raw [1]Data!N1713, TRIM(MID(G1713, SEARCH("TOTAL ", G1713)+6, SEARCH(" ", G1713&amp;" ", SEARCH("TOTAL ", G1713)+6) - SEARCH("TOTAL ", G1713) - 6))), TRIM(MID(G1713, SEARCH("QTY:", G1713)+4, SEARCH(" ", G1713, SEARCH("QTY:", G1713)+4) - SEARCH("QTY:", G1713) - 4)))</f>
        <v>NET</v>
      </c>
      <c r="M1713" t="str">
        <f t="shared" si="237"/>
        <v>NET</v>
      </c>
      <c r="N1713">
        <f t="shared" si="238"/>
        <v>0</v>
      </c>
      <c r="O1713" t="e" cm="1">
        <f t="array" ref="O1713">IF(ISERROR(SEARCH("USD ", G1713)), Raw [1]Data!S1713, TRIM(MID(G1713, SEARCH("USD ", G1713)+4, SEARCH(" ", G1713&amp;" ", SEARCH("USD ", G1713)+4) - SEARCH("USD ", G1713) - 4)))</f>
        <v>#NAME?</v>
      </c>
      <c r="P1713" t="e">
        <f t="shared" si="239"/>
        <v>#NAME?</v>
      </c>
      <c r="Q1713" t="e" cm="1">
        <f t="array" ref="Q1713">Raw [1]Data!P1713</f>
        <v>#NAME?</v>
      </c>
      <c r="R1713" t="e" cm="1">
        <f t="array" ref="R1713">Raw [1]Data!Q1713</f>
        <v>#NAME?</v>
      </c>
      <c r="S1713" t="e" cm="1">
        <f t="array" ref="S1713">Raw [1]Data!T1713</f>
        <v>#NAME?</v>
      </c>
      <c r="T1713" t="e">
        <f t="shared" si="240"/>
        <v>#NAME?</v>
      </c>
      <c r="U1713" t="e">
        <f t="shared" si="241"/>
        <v>#NAME?</v>
      </c>
      <c r="V1713" t="str">
        <f t="shared" si="242"/>
        <v>Other</v>
      </c>
    </row>
    <row r="1714" spans="1:22">
      <c r="A1714" s="5" t="s">
        <v>12</v>
      </c>
      <c r="B1714" s="2" t="s">
        <v>2265</v>
      </c>
      <c r="C1714">
        <f t="shared" si="234"/>
        <v>2018</v>
      </c>
      <c r="D1714" s="2" t="s">
        <v>14</v>
      </c>
      <c r="E1714" s="3" t="s">
        <v>15</v>
      </c>
      <c r="F1714" t="str">
        <f t="shared" si="235"/>
        <v>73</v>
      </c>
      <c r="G1714" s="2" t="s">
        <v>2267</v>
      </c>
      <c r="H1714" t="str">
        <f t="shared" si="236"/>
        <v xml:space="preserve">STAINLESS </v>
      </c>
      <c r="I1714" t="str" cm="1">
        <f t="array" ref="I1714">IFERROR(INDEX(_xlfn.TEXTSPLIT(E1714," "),1), "")</f>
        <v>73239990</v>
      </c>
      <c r="J1714" t="s">
        <v>2835</v>
      </c>
      <c r="K1714" t="str" cm="1">
        <f t="array" ref="K1714">IF(ISERROR(SEARCH("QTY:", G1714)), IF(ISERROR(SEARCH("TOTAL ", G1714)), Raw [1]Data!N1714, TRIM(MID(G1714, SEARCH("TOTAL ", G1714)+6, SEARCH(" ", G1714&amp;" ", SEARCH("TOTAL ", G1714)+6) - SEARCH("TOTAL ", G1714) - 6))), TRIM(MID(G1714, SEARCH("QTY:", G1714)+4, SEARCH(" ", G1714, SEARCH("QTY:", G1714)+4) - SEARCH("QTY:", G1714) - 4)))</f>
        <v>NT</v>
      </c>
      <c r="M1714" t="str">
        <f t="shared" si="237"/>
        <v>NT</v>
      </c>
      <c r="N1714">
        <f t="shared" si="238"/>
        <v>0</v>
      </c>
      <c r="O1714" t="e" cm="1">
        <f t="array" ref="O1714">IF(ISERROR(SEARCH("USD ", G1714)), Raw [1]Data!S1714, TRIM(MID(G1714, SEARCH("USD ", G1714)+4, SEARCH(" ", G1714&amp;" ", SEARCH("USD ", G1714)+4) - SEARCH("USD ", G1714) - 4)))</f>
        <v>#NAME?</v>
      </c>
      <c r="P1714" t="e">
        <f t="shared" si="239"/>
        <v>#NAME?</v>
      </c>
      <c r="Q1714" t="e" cm="1">
        <f t="array" ref="Q1714">Raw [1]Data!P1714</f>
        <v>#NAME?</v>
      </c>
      <c r="R1714" t="e" cm="1">
        <f t="array" ref="R1714">Raw [1]Data!Q1714</f>
        <v>#NAME?</v>
      </c>
      <c r="S1714" t="e" cm="1">
        <f t="array" ref="S1714">Raw [1]Data!T1714</f>
        <v>#NAME?</v>
      </c>
      <c r="T1714" t="e">
        <f t="shared" si="240"/>
        <v>#NAME?</v>
      </c>
      <c r="U1714" t="e">
        <f t="shared" si="241"/>
        <v>#NAME?</v>
      </c>
      <c r="V1714" t="str">
        <f t="shared" si="242"/>
        <v>Other</v>
      </c>
    </row>
    <row r="1715" spans="1:22">
      <c r="A1715" s="5" t="s">
        <v>12</v>
      </c>
      <c r="B1715" s="2" t="s">
        <v>2268</v>
      </c>
      <c r="C1715">
        <f t="shared" si="234"/>
        <v>2018</v>
      </c>
      <c r="D1715" s="2" t="s">
        <v>14</v>
      </c>
      <c r="E1715" s="3" t="s">
        <v>15</v>
      </c>
      <c r="F1715" t="str">
        <f t="shared" si="235"/>
        <v>73</v>
      </c>
      <c r="G1715" s="2" t="s">
        <v>2269</v>
      </c>
      <c r="H1715" t="str">
        <f t="shared" si="236"/>
        <v xml:space="preserve">STEEL </v>
      </c>
      <c r="I1715" t="str" cm="1">
        <f t="array" ref="I1715">IFERROR(INDEX(_xlfn.TEXTSPLIT(E1715," "),1), "")</f>
        <v>73239990</v>
      </c>
      <c r="J1715" t="s">
        <v>3041</v>
      </c>
      <c r="K1715" t="str" cm="1">
        <f t="array" ref="K1715">IF(ISERROR(SEARCH("QTY:", G1715)), IF(ISERROR(SEARCH("TOTAL ", G1715)), Raw [1]Data!N1715, TRIM(MID(G1715, SEARCH("TOTAL ", G1715)+6, SEARCH(" ", G1715&amp;" ", SEARCH("TOTAL ", G1715)+6) - SEARCH("TOTAL ", G1715) - 6))), TRIM(MID(G1715, SEARCH("QTY:", G1715)+4, SEARCH(" ", G1715, SEARCH("QTY:", G1715)+4) - SEARCH("QTY:", G1715) - 4)))</f>
        <v>68760</v>
      </c>
      <c r="M1715" t="str">
        <f t="shared" si="237"/>
        <v>68760</v>
      </c>
      <c r="N1715">
        <f t="shared" si="238"/>
        <v>0</v>
      </c>
      <c r="O1715" t="e" cm="1">
        <f t="array" ref="O1715">IF(ISERROR(SEARCH("USD ", G1715)), Raw [1]Data!S1715, TRIM(MID(G1715, SEARCH("USD ", G1715)+4, SEARCH(" ", G1715&amp;" ", SEARCH("USD ", G1715)+4) - SEARCH("USD ", G1715) - 4)))</f>
        <v>#NAME?</v>
      </c>
      <c r="P1715" t="e">
        <f t="shared" si="239"/>
        <v>#NAME?</v>
      </c>
      <c r="Q1715" t="e" cm="1">
        <f t="array" ref="Q1715">Raw [1]Data!P1715</f>
        <v>#NAME?</v>
      </c>
      <c r="R1715" t="e" cm="1">
        <f t="array" ref="R1715">Raw [1]Data!Q1715</f>
        <v>#NAME?</v>
      </c>
      <c r="S1715" t="e" cm="1">
        <f t="array" ref="S1715">Raw [1]Data!T1715</f>
        <v>#NAME?</v>
      </c>
      <c r="T1715" t="e">
        <f t="shared" si="240"/>
        <v>#NAME?</v>
      </c>
      <c r="U1715" t="e">
        <f t="shared" si="241"/>
        <v>#NAME?</v>
      </c>
      <c r="V1715" t="str">
        <f t="shared" si="242"/>
        <v>Other</v>
      </c>
    </row>
    <row r="1716" spans="1:22">
      <c r="A1716" s="5" t="s">
        <v>12</v>
      </c>
      <c r="B1716" s="2" t="s">
        <v>2268</v>
      </c>
      <c r="C1716">
        <f t="shared" si="234"/>
        <v>2018</v>
      </c>
      <c r="D1716" s="2" t="s">
        <v>14</v>
      </c>
      <c r="E1716" s="3" t="s">
        <v>15</v>
      </c>
      <c r="F1716" t="str">
        <f t="shared" si="235"/>
        <v>73</v>
      </c>
      <c r="G1716" s="2" t="s">
        <v>2270</v>
      </c>
      <c r="H1716" t="str">
        <f t="shared" si="236"/>
        <v xml:space="preserve">STAINLESS </v>
      </c>
      <c r="I1716" t="str" cm="1">
        <f t="array" ref="I1716">IFERROR(INDEX(_xlfn.TEXTSPLIT(E1716," "),1), "")</f>
        <v>73239990</v>
      </c>
      <c r="J1716" t="s">
        <v>3041</v>
      </c>
      <c r="K1716" t="str" cm="1">
        <f t="array" ref="K1716">IF(ISERROR(SEARCH("QTY:", G1716)), IF(ISERROR(SEARCH("TOTAL ", G1716)), Raw [1]Data!N1716, TRIM(MID(G1716, SEARCH("TOTAL ", G1716)+6, SEARCH(" ", G1716&amp;" ", SEARCH("TOTAL ", G1716)+6) - SEARCH("TOTAL ", G1716) - 6))), TRIM(MID(G1716, SEARCH("QTY:", G1716)+4, SEARCH(" ", G1716, SEARCH("QTY:", G1716)+4) - SEARCH("QTY:", G1716) - 4)))</f>
        <v>NT</v>
      </c>
      <c r="M1716" t="str">
        <f t="shared" si="237"/>
        <v>NT</v>
      </c>
      <c r="N1716">
        <f t="shared" si="238"/>
        <v>0</v>
      </c>
      <c r="O1716" t="e" cm="1">
        <f t="array" ref="O1716">IF(ISERROR(SEARCH("USD ", G1716)), Raw [1]Data!S1716, TRIM(MID(G1716, SEARCH("USD ", G1716)+4, SEARCH(" ", G1716&amp;" ", SEARCH("USD ", G1716)+4) - SEARCH("USD ", G1716) - 4)))</f>
        <v>#NAME?</v>
      </c>
      <c r="P1716" t="e">
        <f t="shared" si="239"/>
        <v>#NAME?</v>
      </c>
      <c r="Q1716" t="e" cm="1">
        <f t="array" ref="Q1716">Raw [1]Data!P1716</f>
        <v>#NAME?</v>
      </c>
      <c r="R1716" t="e" cm="1">
        <f t="array" ref="R1716">Raw [1]Data!Q1716</f>
        <v>#NAME?</v>
      </c>
      <c r="S1716" t="e" cm="1">
        <f t="array" ref="S1716">Raw [1]Data!T1716</f>
        <v>#NAME?</v>
      </c>
      <c r="T1716" t="e">
        <f t="shared" si="240"/>
        <v>#NAME?</v>
      </c>
      <c r="U1716" t="e">
        <f t="shared" si="241"/>
        <v>#NAME?</v>
      </c>
      <c r="V1716" t="str">
        <f t="shared" si="242"/>
        <v>Other</v>
      </c>
    </row>
    <row r="1717" spans="1:22">
      <c r="A1717" s="5" t="s">
        <v>12</v>
      </c>
      <c r="B1717" s="2" t="s">
        <v>2268</v>
      </c>
      <c r="C1717">
        <f t="shared" si="234"/>
        <v>2018</v>
      </c>
      <c r="D1717" s="2" t="s">
        <v>14</v>
      </c>
      <c r="E1717" s="3" t="s">
        <v>15</v>
      </c>
      <c r="F1717" t="str">
        <f t="shared" si="235"/>
        <v>73</v>
      </c>
      <c r="G1717" s="2" t="s">
        <v>2271</v>
      </c>
      <c r="H1717" t="str">
        <f t="shared" si="236"/>
        <v xml:space="preserve">STEEL </v>
      </c>
      <c r="I1717" t="str" cm="1">
        <f t="array" ref="I1717">IFERROR(INDEX(_xlfn.TEXTSPLIT(E1717," "),1), "")</f>
        <v>73239990</v>
      </c>
      <c r="J1717" t="s">
        <v>3041</v>
      </c>
      <c r="K1717" t="str" cm="1">
        <f t="array" ref="K1717">IF(ISERROR(SEARCH("QTY:", G1717)), IF(ISERROR(SEARCH("TOTAL ", G1717)), Raw [1]Data!N1717, TRIM(MID(G1717, SEARCH("TOTAL ", G1717)+6, SEARCH(" ", G1717&amp;" ", SEARCH("TOTAL ", G1717)+6) - SEARCH("TOTAL ", G1717) - 6))), TRIM(MID(G1717, SEARCH("QTY:", G1717)+4, SEARCH(" ", G1717, SEARCH("QTY:", G1717)+4) - SEARCH("QTY:", G1717) - 4)))</f>
        <v>NET</v>
      </c>
      <c r="M1717" t="str">
        <f t="shared" si="237"/>
        <v>NET</v>
      </c>
      <c r="N1717">
        <f t="shared" si="238"/>
        <v>0</v>
      </c>
      <c r="O1717" t="e" cm="1">
        <f t="array" ref="O1717">IF(ISERROR(SEARCH("USD ", G1717)), Raw [1]Data!S1717, TRIM(MID(G1717, SEARCH("USD ", G1717)+4, SEARCH(" ", G1717&amp;" ", SEARCH("USD ", G1717)+4) - SEARCH("USD ", G1717) - 4)))</f>
        <v>#NAME?</v>
      </c>
      <c r="P1717" t="e">
        <f t="shared" si="239"/>
        <v>#NAME?</v>
      </c>
      <c r="Q1717" t="e" cm="1">
        <f t="array" ref="Q1717">Raw [1]Data!P1717</f>
        <v>#NAME?</v>
      </c>
      <c r="R1717" t="e" cm="1">
        <f t="array" ref="R1717">Raw [1]Data!Q1717</f>
        <v>#NAME?</v>
      </c>
      <c r="S1717" t="e" cm="1">
        <f t="array" ref="S1717">Raw [1]Data!T1717</f>
        <v>#NAME?</v>
      </c>
      <c r="T1717" t="e">
        <f t="shared" si="240"/>
        <v>#NAME?</v>
      </c>
      <c r="U1717" t="e">
        <f t="shared" si="241"/>
        <v>#NAME?</v>
      </c>
      <c r="V1717" t="str">
        <f t="shared" si="242"/>
        <v>Other</v>
      </c>
    </row>
    <row r="1718" spans="1:22">
      <c r="A1718" s="5" t="s">
        <v>12</v>
      </c>
      <c r="B1718" s="2" t="s">
        <v>2268</v>
      </c>
      <c r="C1718">
        <f t="shared" si="234"/>
        <v>2018</v>
      </c>
      <c r="D1718" s="2" t="s">
        <v>14</v>
      </c>
      <c r="E1718" s="3" t="s">
        <v>15</v>
      </c>
      <c r="F1718" t="str">
        <f t="shared" si="235"/>
        <v>73</v>
      </c>
      <c r="G1718" s="2" t="s">
        <v>2272</v>
      </c>
      <c r="H1718" t="str">
        <f t="shared" si="236"/>
        <v xml:space="preserve">STAINLESS </v>
      </c>
      <c r="I1718" t="str" cm="1">
        <f t="array" ref="I1718">IFERROR(INDEX(_xlfn.TEXTSPLIT(E1718," "),1), "")</f>
        <v>73239990</v>
      </c>
      <c r="J1718" t="s">
        <v>3041</v>
      </c>
      <c r="K1718" t="str" cm="1">
        <f t="array" ref="K1718">IF(ISERROR(SEARCH("QTY:", G1718)), IF(ISERROR(SEARCH("TOTAL ", G1718)), Raw [1]Data!N1718, TRIM(MID(G1718, SEARCH("TOTAL ", G1718)+6, SEARCH(" ", G1718&amp;" ", SEARCH("TOTAL ", G1718)+6) - SEARCH("TOTAL ", G1718) - 6))), TRIM(MID(G1718, SEARCH("QTY:", G1718)+4, SEARCH(" ", G1718, SEARCH("QTY:", G1718)+4) - SEARCH("QTY:", G1718) - 4)))</f>
        <v>NTWT.3289.39</v>
      </c>
      <c r="M1718" t="str">
        <f t="shared" si="237"/>
        <v>NTWT.3289.39</v>
      </c>
      <c r="N1718">
        <f t="shared" si="238"/>
        <v>0</v>
      </c>
      <c r="O1718" t="e" cm="1">
        <f t="array" ref="O1718">IF(ISERROR(SEARCH("USD ", G1718)), Raw [1]Data!S1718, TRIM(MID(G1718, SEARCH("USD ", G1718)+4, SEARCH(" ", G1718&amp;" ", SEARCH("USD ", G1718)+4) - SEARCH("USD ", G1718) - 4)))</f>
        <v>#NAME?</v>
      </c>
      <c r="P1718" t="e">
        <f t="shared" si="239"/>
        <v>#NAME?</v>
      </c>
      <c r="Q1718" t="e" cm="1">
        <f t="array" ref="Q1718">Raw [1]Data!P1718</f>
        <v>#NAME?</v>
      </c>
      <c r="R1718" t="e" cm="1">
        <f t="array" ref="R1718">Raw [1]Data!Q1718</f>
        <v>#NAME?</v>
      </c>
      <c r="S1718" t="e" cm="1">
        <f t="array" ref="S1718">Raw [1]Data!T1718</f>
        <v>#NAME?</v>
      </c>
      <c r="T1718" t="e">
        <f t="shared" si="240"/>
        <v>#NAME?</v>
      </c>
      <c r="U1718" t="e">
        <f t="shared" si="241"/>
        <v>#NAME?</v>
      </c>
      <c r="V1718" t="str">
        <f t="shared" si="242"/>
        <v>Other</v>
      </c>
    </row>
    <row r="1719" spans="1:22">
      <c r="A1719" s="5" t="s">
        <v>12</v>
      </c>
      <c r="B1719" s="2" t="s">
        <v>2273</v>
      </c>
      <c r="C1719">
        <f t="shared" si="234"/>
        <v>2018</v>
      </c>
      <c r="D1719" s="2" t="s">
        <v>14</v>
      </c>
      <c r="E1719" s="3" t="s">
        <v>15</v>
      </c>
      <c r="F1719" t="str">
        <f t="shared" si="235"/>
        <v>73</v>
      </c>
      <c r="G1719" s="2" t="s">
        <v>2274</v>
      </c>
      <c r="H1719" t="str">
        <f t="shared" si="236"/>
        <v xml:space="preserve">STAINLESS </v>
      </c>
      <c r="I1719" t="str" cm="1">
        <f t="array" ref="I1719">IFERROR(INDEX(_xlfn.TEXTSPLIT(E1719," "),1), "")</f>
        <v>73239990</v>
      </c>
      <c r="J1719" t="s">
        <v>2900</v>
      </c>
      <c r="K1719" t="e" cm="1">
        <f t="array" ref="K1719">IF(ISERROR(SEARCH("QTY:", G1719)), IF(ISERROR(SEARCH("TOTAL ", G1719)), Raw [1]Data!N1719, TRIM(MID(G1719, SEARCH("TOTAL ", G1719)+6, SEARCH(" ", G1719&amp;" ", SEARCH("TOTAL ", G1719)+6) - SEARCH("TOTAL ", G1719) - 6))), TRIM(MID(G1719, SEARCH("QTY:", G1719)+4, SEARCH(" ", G1719, SEARCH("QTY:", G1719)+4) - SEARCH("QTY:", G1719) - 4)))</f>
        <v>#NAME?</v>
      </c>
      <c r="M1719" t="e">
        <f t="shared" si="237"/>
        <v>#NAME?</v>
      </c>
      <c r="N1719">
        <f t="shared" si="238"/>
        <v>0</v>
      </c>
      <c r="O1719" t="e" cm="1">
        <f t="array" ref="O1719">IF(ISERROR(SEARCH("USD ", G1719)), Raw [1]Data!S1719, TRIM(MID(G1719, SEARCH("USD ", G1719)+4, SEARCH(" ", G1719&amp;" ", SEARCH("USD ", G1719)+4) - SEARCH("USD ", G1719) - 4)))</f>
        <v>#NAME?</v>
      </c>
      <c r="P1719" t="e">
        <f t="shared" si="239"/>
        <v>#NAME?</v>
      </c>
      <c r="Q1719" t="e" cm="1">
        <f t="array" ref="Q1719">Raw [1]Data!P1719</f>
        <v>#NAME?</v>
      </c>
      <c r="R1719" t="e" cm="1">
        <f t="array" ref="R1719">Raw [1]Data!Q1719</f>
        <v>#NAME?</v>
      </c>
      <c r="S1719" t="e" cm="1">
        <f t="array" ref="S1719">Raw [1]Data!T1719</f>
        <v>#NAME?</v>
      </c>
      <c r="T1719" t="e">
        <f t="shared" si="240"/>
        <v>#NAME?</v>
      </c>
      <c r="U1719" t="e">
        <f t="shared" si="241"/>
        <v>#NAME?</v>
      </c>
      <c r="V1719" t="str">
        <f t="shared" si="242"/>
        <v>Other</v>
      </c>
    </row>
    <row r="1720" spans="1:22">
      <c r="A1720" s="5" t="s">
        <v>12</v>
      </c>
      <c r="B1720" s="2" t="s">
        <v>2275</v>
      </c>
      <c r="C1720">
        <f t="shared" si="234"/>
        <v>2018</v>
      </c>
      <c r="D1720" s="2" t="s">
        <v>14</v>
      </c>
      <c r="E1720" s="3" t="s">
        <v>18</v>
      </c>
      <c r="F1720" t="str">
        <f t="shared" si="235"/>
        <v>73</v>
      </c>
      <c r="G1720" s="2" t="s">
        <v>2276</v>
      </c>
      <c r="H1720" t="str">
        <f t="shared" si="236"/>
        <v xml:space="preserve">STEEL </v>
      </c>
      <c r="I1720" t="str" cm="1">
        <f t="array" ref="I1720">IFERROR(INDEX(_xlfn.TEXTSPLIT(E1720," "),1), "")</f>
        <v>73231000</v>
      </c>
      <c r="J1720" t="s">
        <v>2835</v>
      </c>
      <c r="K1720" t="str" cm="1">
        <f t="array" ref="K1720">IF(ISERROR(SEARCH("QTY:", G1720)), IF(ISERROR(SEARCH("TOTAL ", G1720)), Raw [1]Data!N1720, TRIM(MID(G1720, SEARCH("TOTAL ", G1720)+6, SEARCH(" ", G1720&amp;" ", SEARCH("TOTAL ", G1720)+6) - SEARCH("TOTAL ", G1720) - 6))), TRIM(MID(G1720, SEARCH("QTY:", G1720)+4, SEARCH(" ", G1720, SEARCH("QTY:", G1720)+4) - SEARCH("QTY:", G1720) - 4)))</f>
        <v>NET</v>
      </c>
      <c r="M1720" t="str">
        <f t="shared" si="237"/>
        <v>NET</v>
      </c>
      <c r="N1720">
        <f t="shared" si="238"/>
        <v>0</v>
      </c>
      <c r="O1720" t="e" cm="1">
        <f t="array" ref="O1720">IF(ISERROR(SEARCH("USD ", G1720)), Raw [1]Data!S1720, TRIM(MID(G1720, SEARCH("USD ", G1720)+4, SEARCH(" ", G1720&amp;" ", SEARCH("USD ", G1720)+4) - SEARCH("USD ", G1720) - 4)))</f>
        <v>#NAME?</v>
      </c>
      <c r="P1720" t="e">
        <f t="shared" si="239"/>
        <v>#NAME?</v>
      </c>
      <c r="Q1720" t="e" cm="1">
        <f t="array" ref="Q1720">Raw [1]Data!P1720</f>
        <v>#NAME?</v>
      </c>
      <c r="R1720" t="e" cm="1">
        <f t="array" ref="R1720">Raw [1]Data!Q1720</f>
        <v>#NAME?</v>
      </c>
      <c r="S1720" t="e" cm="1">
        <f t="array" ref="S1720">Raw [1]Data!T1720</f>
        <v>#NAME?</v>
      </c>
      <c r="T1720" t="e">
        <f t="shared" si="240"/>
        <v>#NAME?</v>
      </c>
      <c r="U1720" t="e">
        <f t="shared" si="241"/>
        <v>#NAME?</v>
      </c>
      <c r="V1720" t="str">
        <f t="shared" si="242"/>
        <v>Other</v>
      </c>
    </row>
    <row r="1721" spans="1:22">
      <c r="A1721" s="5" t="s">
        <v>12</v>
      </c>
      <c r="B1721" s="2" t="s">
        <v>2277</v>
      </c>
      <c r="C1721">
        <f t="shared" si="234"/>
        <v>2018</v>
      </c>
      <c r="D1721" s="2" t="s">
        <v>14</v>
      </c>
      <c r="E1721" s="3" t="s">
        <v>15</v>
      </c>
      <c r="F1721" t="str">
        <f t="shared" si="235"/>
        <v>73</v>
      </c>
      <c r="G1721" s="2" t="s">
        <v>2278</v>
      </c>
      <c r="H1721" t="str">
        <f t="shared" si="236"/>
        <v xml:space="preserve">STEEL </v>
      </c>
      <c r="I1721" t="str" cm="1">
        <f t="array" ref="I1721">IFERROR(INDEX(_xlfn.TEXTSPLIT(E1721," "),1), "")</f>
        <v>73239990</v>
      </c>
      <c r="J1721" t="s">
        <v>3041</v>
      </c>
      <c r="K1721" t="str" cm="1">
        <f t="array" ref="K1721">IF(ISERROR(SEARCH("QTY:", G1721)), IF(ISERROR(SEARCH("TOTAL ", G1721)), Raw [1]Data!N1721, TRIM(MID(G1721, SEARCH("TOTAL ", G1721)+6, SEARCH(" ", G1721&amp;" ", SEARCH("TOTAL ", G1721)+6) - SEARCH("TOTAL ", G1721) - 6))), TRIM(MID(G1721, SEARCH("QTY:", G1721)+4, SEARCH(" ", G1721, SEARCH("QTY:", G1721)+4) - SEARCH("QTY:", G1721) - 4)))</f>
        <v>NET</v>
      </c>
      <c r="M1721" t="str">
        <f t="shared" si="237"/>
        <v>NET</v>
      </c>
      <c r="N1721">
        <f t="shared" si="238"/>
        <v>0</v>
      </c>
      <c r="O1721" t="e" cm="1">
        <f t="array" ref="O1721">IF(ISERROR(SEARCH("USD ", G1721)), Raw [1]Data!S1721, TRIM(MID(G1721, SEARCH("USD ", G1721)+4, SEARCH(" ", G1721&amp;" ", SEARCH("USD ", G1721)+4) - SEARCH("USD ", G1721) - 4)))</f>
        <v>#NAME?</v>
      </c>
      <c r="P1721" t="e">
        <f t="shared" si="239"/>
        <v>#NAME?</v>
      </c>
      <c r="Q1721" t="e" cm="1">
        <f t="array" ref="Q1721">Raw [1]Data!P1721</f>
        <v>#NAME?</v>
      </c>
      <c r="R1721" t="e" cm="1">
        <f t="array" ref="R1721">Raw [1]Data!Q1721</f>
        <v>#NAME?</v>
      </c>
      <c r="S1721" t="e" cm="1">
        <f t="array" ref="S1721">Raw [1]Data!T1721</f>
        <v>#NAME?</v>
      </c>
      <c r="T1721" t="e">
        <f t="shared" si="240"/>
        <v>#NAME?</v>
      </c>
      <c r="U1721" t="e">
        <f t="shared" si="241"/>
        <v>#NAME?</v>
      </c>
      <c r="V1721" t="str">
        <f t="shared" si="242"/>
        <v>Other</v>
      </c>
    </row>
    <row r="1722" spans="1:22">
      <c r="A1722" s="5" t="s">
        <v>12</v>
      </c>
      <c r="B1722" s="2" t="s">
        <v>2277</v>
      </c>
      <c r="C1722">
        <f t="shared" si="234"/>
        <v>2018</v>
      </c>
      <c r="D1722" s="2" t="s">
        <v>14</v>
      </c>
      <c r="E1722" s="3" t="s">
        <v>15</v>
      </c>
      <c r="F1722" t="str">
        <f t="shared" si="235"/>
        <v>73</v>
      </c>
      <c r="G1722" s="2" t="s">
        <v>2279</v>
      </c>
      <c r="H1722" t="str">
        <f t="shared" si="236"/>
        <v xml:space="preserve">STAINLESS </v>
      </c>
      <c r="I1722" t="str" cm="1">
        <f t="array" ref="I1722">IFERROR(INDEX(_xlfn.TEXTSPLIT(E1722," "),1), "")</f>
        <v>73239990</v>
      </c>
      <c r="J1722" t="s">
        <v>2835</v>
      </c>
      <c r="K1722" t="str" cm="1">
        <f t="array" ref="K1722">IF(ISERROR(SEARCH("QTY:", G1722)), IF(ISERROR(SEARCH("TOTAL ", G1722)), Raw [1]Data!N1722, TRIM(MID(G1722, SEARCH("TOTAL ", G1722)+6, SEARCH(" ", G1722&amp;" ", SEARCH("TOTAL ", G1722)+6) - SEARCH("TOTAL ", G1722) - 6))), TRIM(MID(G1722, SEARCH("QTY:", G1722)+4, SEARCH(" ", G1722, SEARCH("QTY:", G1722)+4) - SEARCH("QTY:", G1722) - 4)))</f>
        <v>NT</v>
      </c>
      <c r="M1722" t="str">
        <f t="shared" si="237"/>
        <v>NT</v>
      </c>
      <c r="N1722">
        <f t="shared" si="238"/>
        <v>0</v>
      </c>
      <c r="O1722" t="e" cm="1">
        <f t="array" ref="O1722">IF(ISERROR(SEARCH("USD ", G1722)), Raw [1]Data!S1722, TRIM(MID(G1722, SEARCH("USD ", G1722)+4, SEARCH(" ", G1722&amp;" ", SEARCH("USD ", G1722)+4) - SEARCH("USD ", G1722) - 4)))</f>
        <v>#NAME?</v>
      </c>
      <c r="P1722" t="e">
        <f t="shared" si="239"/>
        <v>#NAME?</v>
      </c>
      <c r="Q1722" t="e" cm="1">
        <f t="array" ref="Q1722">Raw [1]Data!P1722</f>
        <v>#NAME?</v>
      </c>
      <c r="R1722" t="e" cm="1">
        <f t="array" ref="R1722">Raw [1]Data!Q1722</f>
        <v>#NAME?</v>
      </c>
      <c r="S1722" t="e" cm="1">
        <f t="array" ref="S1722">Raw [1]Data!T1722</f>
        <v>#NAME?</v>
      </c>
      <c r="T1722" t="e">
        <f t="shared" si="240"/>
        <v>#NAME?</v>
      </c>
      <c r="U1722" t="e">
        <f t="shared" si="241"/>
        <v>#NAME?</v>
      </c>
      <c r="V1722" t="str">
        <f t="shared" si="242"/>
        <v>Other</v>
      </c>
    </row>
    <row r="1723" spans="1:22">
      <c r="A1723" s="5" t="s">
        <v>12</v>
      </c>
      <c r="B1723" s="2" t="s">
        <v>2277</v>
      </c>
      <c r="C1723">
        <f t="shared" si="234"/>
        <v>2018</v>
      </c>
      <c r="D1723" s="2" t="s">
        <v>14</v>
      </c>
      <c r="E1723" s="3" t="s">
        <v>15</v>
      </c>
      <c r="F1723" t="str">
        <f t="shared" si="235"/>
        <v>73</v>
      </c>
      <c r="G1723" s="2" t="s">
        <v>2280</v>
      </c>
      <c r="H1723" t="str">
        <f t="shared" si="236"/>
        <v xml:space="preserve">STEEL </v>
      </c>
      <c r="I1723" t="str" cm="1">
        <f t="array" ref="I1723">IFERROR(INDEX(_xlfn.TEXTSPLIT(E1723," "),1), "")</f>
        <v>73239990</v>
      </c>
      <c r="J1723" t="s">
        <v>3041</v>
      </c>
      <c r="K1723" t="str" cm="1">
        <f t="array" ref="K1723">IF(ISERROR(SEARCH("QTY:", G1723)), IF(ISERROR(SEARCH("TOTAL ", G1723)), Raw [1]Data!N1723, TRIM(MID(G1723, SEARCH("TOTAL ", G1723)+6, SEARCH(" ", G1723&amp;" ", SEARCH("TOTAL ", G1723)+6) - SEARCH("TOTAL ", G1723) - 6))), TRIM(MID(G1723, SEARCH("QTY:", G1723)+4, SEARCH(" ", G1723, SEARCH("QTY:", G1723)+4) - SEARCH("QTY:", G1723) - 4)))</f>
        <v>NET</v>
      </c>
      <c r="M1723" t="str">
        <f t="shared" si="237"/>
        <v>NET</v>
      </c>
      <c r="N1723">
        <f t="shared" si="238"/>
        <v>0</v>
      </c>
      <c r="O1723" t="e" cm="1">
        <f t="array" ref="O1723">IF(ISERROR(SEARCH("USD ", G1723)), Raw [1]Data!S1723, TRIM(MID(G1723, SEARCH("USD ", G1723)+4, SEARCH(" ", G1723&amp;" ", SEARCH("USD ", G1723)+4) - SEARCH("USD ", G1723) - 4)))</f>
        <v>#NAME?</v>
      </c>
      <c r="P1723" t="e">
        <f t="shared" si="239"/>
        <v>#NAME?</v>
      </c>
      <c r="Q1723" t="e" cm="1">
        <f t="array" ref="Q1723">Raw [1]Data!P1723</f>
        <v>#NAME?</v>
      </c>
      <c r="R1723" t="e" cm="1">
        <f t="array" ref="R1723">Raw [1]Data!Q1723</f>
        <v>#NAME?</v>
      </c>
      <c r="S1723" t="e" cm="1">
        <f t="array" ref="S1723">Raw [1]Data!T1723</f>
        <v>#NAME?</v>
      </c>
      <c r="T1723" t="e">
        <f t="shared" si="240"/>
        <v>#NAME?</v>
      </c>
      <c r="U1723" t="e">
        <f t="shared" si="241"/>
        <v>#NAME?</v>
      </c>
      <c r="V1723" t="str">
        <f t="shared" si="242"/>
        <v>Other</v>
      </c>
    </row>
    <row r="1724" spans="1:22">
      <c r="A1724" s="5" t="s">
        <v>12</v>
      </c>
      <c r="B1724" s="2" t="s">
        <v>2277</v>
      </c>
      <c r="C1724">
        <f t="shared" si="234"/>
        <v>2018</v>
      </c>
      <c r="D1724" s="2" t="s">
        <v>14</v>
      </c>
      <c r="E1724" s="3" t="s">
        <v>15</v>
      </c>
      <c r="F1724" t="str">
        <f t="shared" si="235"/>
        <v>73</v>
      </c>
      <c r="G1724" s="2" t="s">
        <v>2281</v>
      </c>
      <c r="H1724" t="str">
        <f t="shared" si="236"/>
        <v xml:space="preserve">STAINLESS </v>
      </c>
      <c r="I1724" t="str" cm="1">
        <f t="array" ref="I1724">IFERROR(INDEX(_xlfn.TEXTSPLIT(E1724," "),1), "")</f>
        <v>73239990</v>
      </c>
      <c r="J1724" t="s">
        <v>3041</v>
      </c>
      <c r="K1724" t="str" cm="1">
        <f t="array" ref="K1724">IF(ISERROR(SEARCH("QTY:", G1724)), IF(ISERROR(SEARCH("TOTAL ", G1724)), Raw [1]Data!N1724, TRIM(MID(G1724, SEARCH("TOTAL ", G1724)+6, SEARCH(" ", G1724&amp;" ", SEARCH("TOTAL ", G1724)+6) - SEARCH("TOTAL ", G1724) - 6))), TRIM(MID(G1724, SEARCH("QTY:", G1724)+4, SEARCH(" ", G1724, SEARCH("QTY:", G1724)+4) - SEARCH("QTY:", G1724) - 4)))</f>
        <v>NT</v>
      </c>
      <c r="M1724" t="str">
        <f t="shared" si="237"/>
        <v>NT</v>
      </c>
      <c r="N1724">
        <f t="shared" si="238"/>
        <v>0</v>
      </c>
      <c r="O1724" t="e" cm="1">
        <f t="array" ref="O1724">IF(ISERROR(SEARCH("USD ", G1724)), Raw [1]Data!S1724, TRIM(MID(G1724, SEARCH("USD ", G1724)+4, SEARCH(" ", G1724&amp;" ", SEARCH("USD ", G1724)+4) - SEARCH("USD ", G1724) - 4)))</f>
        <v>#NAME?</v>
      </c>
      <c r="P1724" t="e">
        <f t="shared" si="239"/>
        <v>#NAME?</v>
      </c>
      <c r="Q1724" t="e" cm="1">
        <f t="array" ref="Q1724">Raw [1]Data!P1724</f>
        <v>#NAME?</v>
      </c>
      <c r="R1724" t="e" cm="1">
        <f t="array" ref="R1724">Raw [1]Data!Q1724</f>
        <v>#NAME?</v>
      </c>
      <c r="S1724" t="e" cm="1">
        <f t="array" ref="S1724">Raw [1]Data!T1724</f>
        <v>#NAME?</v>
      </c>
      <c r="T1724" t="e">
        <f t="shared" si="240"/>
        <v>#NAME?</v>
      </c>
      <c r="U1724" t="e">
        <f t="shared" si="241"/>
        <v>#NAME?</v>
      </c>
      <c r="V1724" t="str">
        <f t="shared" si="242"/>
        <v>Other</v>
      </c>
    </row>
    <row r="1725" spans="1:22">
      <c r="A1725" s="5" t="s">
        <v>12</v>
      </c>
      <c r="B1725" s="2" t="s">
        <v>2282</v>
      </c>
      <c r="C1725">
        <f t="shared" si="234"/>
        <v>2018</v>
      </c>
      <c r="D1725" s="2" t="s">
        <v>14</v>
      </c>
      <c r="E1725" s="3" t="s">
        <v>18</v>
      </c>
      <c r="F1725" t="str">
        <f t="shared" si="235"/>
        <v>73</v>
      </c>
      <c r="G1725" s="2" t="s">
        <v>2283</v>
      </c>
      <c r="H1725" t="str">
        <f t="shared" si="236"/>
        <v xml:space="preserve">8001-1PCS </v>
      </c>
      <c r="I1725" t="str" cm="1">
        <f t="array" ref="I1725">IFERROR(INDEX(_xlfn.TEXTSPLIT(E1725," "),1), "")</f>
        <v>73231000</v>
      </c>
      <c r="J1725" t="s">
        <v>3051</v>
      </c>
      <c r="K1725" t="e" cm="1">
        <f t="array" ref="K1725">IF(ISERROR(SEARCH("QTY:", G1725)), IF(ISERROR(SEARCH("TOTAL ", G1725)), Raw [1]Data!N1725, TRIM(MID(G1725, SEARCH("TOTAL ", G1725)+6, SEARCH(" ", G1725&amp;" ", SEARCH("TOTAL ", G1725)+6) - SEARCH("TOTAL ", G1725) - 6))), TRIM(MID(G1725, SEARCH("QTY:", G1725)+4, SEARCH(" ", G1725, SEARCH("QTY:", G1725)+4) - SEARCH("QTY:", G1725) - 4)))</f>
        <v>#NAME?</v>
      </c>
      <c r="M1725" t="e">
        <f t="shared" si="237"/>
        <v>#NAME?</v>
      </c>
      <c r="N1725">
        <f t="shared" si="238"/>
        <v>0</v>
      </c>
      <c r="O1725" t="e" cm="1">
        <f t="array" ref="O1725">IF(ISERROR(SEARCH("USD ", G1725)), Raw [1]Data!S1725, TRIM(MID(G1725, SEARCH("USD ", G1725)+4, SEARCH(" ", G1725&amp;" ", SEARCH("USD ", G1725)+4) - SEARCH("USD ", G1725) - 4)))</f>
        <v>#NAME?</v>
      </c>
      <c r="P1725" t="e">
        <f t="shared" si="239"/>
        <v>#NAME?</v>
      </c>
      <c r="Q1725" t="e" cm="1">
        <f t="array" ref="Q1725">Raw [1]Data!P1725</f>
        <v>#NAME?</v>
      </c>
      <c r="R1725" t="e" cm="1">
        <f t="array" ref="R1725">Raw [1]Data!Q1725</f>
        <v>#NAME?</v>
      </c>
      <c r="S1725" t="e" cm="1">
        <f t="array" ref="S1725">Raw [1]Data!T1725</f>
        <v>#NAME?</v>
      </c>
      <c r="T1725" t="e">
        <f t="shared" si="240"/>
        <v>#NAME?</v>
      </c>
      <c r="U1725" t="e">
        <f t="shared" si="241"/>
        <v>#NAME?</v>
      </c>
      <c r="V1725" t="str">
        <f t="shared" si="242"/>
        <v>Other</v>
      </c>
    </row>
    <row r="1726" spans="1:22">
      <c r="A1726" s="5" t="s">
        <v>12</v>
      </c>
      <c r="B1726" s="2" t="s">
        <v>2284</v>
      </c>
      <c r="C1726">
        <f t="shared" si="234"/>
        <v>2018</v>
      </c>
      <c r="D1726" s="2" t="s">
        <v>14</v>
      </c>
      <c r="E1726" s="3" t="s">
        <v>15</v>
      </c>
      <c r="F1726" t="str">
        <f t="shared" si="235"/>
        <v>73</v>
      </c>
      <c r="G1726" s="2" t="s">
        <v>2285</v>
      </c>
      <c r="H1726" t="str">
        <f t="shared" si="236"/>
        <v xml:space="preserve">STEEL </v>
      </c>
      <c r="I1726" t="str" cm="1">
        <f t="array" ref="I1726">IFERROR(INDEX(_xlfn.TEXTSPLIT(E1726," "),1), "")</f>
        <v>73239990</v>
      </c>
      <c r="J1726" t="s">
        <v>2835</v>
      </c>
      <c r="K1726" t="str" cm="1">
        <f t="array" ref="K1726">IF(ISERROR(SEARCH("QTY:", G1726)), IF(ISERROR(SEARCH("TOTAL ", G1726)), Raw [1]Data!N1726, TRIM(MID(G1726, SEARCH("TOTAL ", G1726)+6, SEARCH(" ", G1726&amp;" ", SEARCH("TOTAL ", G1726)+6) - SEARCH("TOTAL ", G1726) - 6))), TRIM(MID(G1726, SEARCH("QTY:", G1726)+4, SEARCH(" ", G1726, SEARCH("QTY:", G1726)+4) - SEARCH("QTY:", G1726) - 4)))</f>
        <v>NET</v>
      </c>
      <c r="M1726" t="str">
        <f t="shared" si="237"/>
        <v>NET</v>
      </c>
      <c r="N1726">
        <f t="shared" si="238"/>
        <v>0</v>
      </c>
      <c r="O1726" t="e" cm="1">
        <f t="array" ref="O1726">IF(ISERROR(SEARCH("USD ", G1726)), Raw [1]Data!S1726, TRIM(MID(G1726, SEARCH("USD ", G1726)+4, SEARCH(" ", G1726&amp;" ", SEARCH("USD ", G1726)+4) - SEARCH("USD ", G1726) - 4)))</f>
        <v>#NAME?</v>
      </c>
      <c r="P1726" t="e">
        <f t="shared" si="239"/>
        <v>#NAME?</v>
      </c>
      <c r="Q1726" t="e" cm="1">
        <f t="array" ref="Q1726">Raw [1]Data!P1726</f>
        <v>#NAME?</v>
      </c>
      <c r="R1726" t="e" cm="1">
        <f t="array" ref="R1726">Raw [1]Data!Q1726</f>
        <v>#NAME?</v>
      </c>
      <c r="S1726" t="e" cm="1">
        <f t="array" ref="S1726">Raw [1]Data!T1726</f>
        <v>#NAME?</v>
      </c>
      <c r="T1726" t="e">
        <f t="shared" si="240"/>
        <v>#NAME?</v>
      </c>
      <c r="U1726" t="e">
        <f t="shared" si="241"/>
        <v>#NAME?</v>
      </c>
      <c r="V1726" t="str">
        <f t="shared" si="242"/>
        <v>Other</v>
      </c>
    </row>
    <row r="1727" spans="1:22">
      <c r="A1727" s="5" t="s">
        <v>12</v>
      </c>
      <c r="B1727" s="2" t="s">
        <v>2286</v>
      </c>
      <c r="C1727">
        <f t="shared" si="234"/>
        <v>2018</v>
      </c>
      <c r="D1727" s="2" t="s">
        <v>14</v>
      </c>
      <c r="E1727" s="3" t="s">
        <v>15</v>
      </c>
      <c r="F1727" t="str">
        <f t="shared" si="235"/>
        <v>73</v>
      </c>
      <c r="G1727" s="2" t="s">
        <v>2287</v>
      </c>
      <c r="H1727" t="str">
        <f t="shared" si="236"/>
        <v xml:space="preserve">RYX-02-021A </v>
      </c>
      <c r="I1727" t="str" cm="1">
        <f t="array" ref="I1727">IFERROR(INDEX(_xlfn.TEXTSPLIT(E1727," "),1), "")</f>
        <v>73239990</v>
      </c>
      <c r="J1727" t="s">
        <v>2835</v>
      </c>
      <c r="K1727" t="e" cm="1">
        <f t="array" ref="K1727">IF(ISERROR(SEARCH("QTY:", G1727)), IF(ISERROR(SEARCH("TOTAL ", G1727)), Raw [1]Data!N1727, TRIM(MID(G1727, SEARCH("TOTAL ", G1727)+6, SEARCH(" ", G1727&amp;" ", SEARCH("TOTAL ", G1727)+6) - SEARCH("TOTAL ", G1727) - 6))), TRIM(MID(G1727, SEARCH("QTY:", G1727)+4, SEARCH(" ", G1727, SEARCH("QTY:", G1727)+4) - SEARCH("QTY:", G1727) - 4)))</f>
        <v>#NAME?</v>
      </c>
      <c r="M1727" t="e">
        <f t="shared" si="237"/>
        <v>#NAME?</v>
      </c>
      <c r="N1727">
        <f t="shared" si="238"/>
        <v>0</v>
      </c>
      <c r="O1727" t="e" cm="1">
        <f t="array" ref="O1727">IF(ISERROR(SEARCH("USD ", G1727)), Raw [1]Data!S1727, TRIM(MID(G1727, SEARCH("USD ", G1727)+4, SEARCH(" ", G1727&amp;" ", SEARCH("USD ", G1727)+4) - SEARCH("USD ", G1727) - 4)))</f>
        <v>#NAME?</v>
      </c>
      <c r="P1727" t="e">
        <f t="shared" si="239"/>
        <v>#NAME?</v>
      </c>
      <c r="Q1727" t="e" cm="1">
        <f t="array" ref="Q1727">Raw [1]Data!P1727</f>
        <v>#NAME?</v>
      </c>
      <c r="R1727" t="e" cm="1">
        <f t="array" ref="R1727">Raw [1]Data!Q1727</f>
        <v>#NAME?</v>
      </c>
      <c r="S1727" t="e" cm="1">
        <f t="array" ref="S1727">Raw [1]Data!T1727</f>
        <v>#NAME?</v>
      </c>
      <c r="T1727" t="e">
        <f t="shared" si="240"/>
        <v>#NAME?</v>
      </c>
      <c r="U1727" t="e">
        <f t="shared" si="241"/>
        <v>#NAME?</v>
      </c>
      <c r="V1727" t="str">
        <f t="shared" si="242"/>
        <v>Other</v>
      </c>
    </row>
    <row r="1728" spans="1:22">
      <c r="A1728" s="5" t="s">
        <v>12</v>
      </c>
      <c r="B1728" s="2" t="s">
        <v>2288</v>
      </c>
      <c r="C1728">
        <f t="shared" si="234"/>
        <v>2018</v>
      </c>
      <c r="D1728" s="2" t="s">
        <v>14</v>
      </c>
      <c r="E1728" s="3" t="s">
        <v>15</v>
      </c>
      <c r="F1728" t="str">
        <f t="shared" si="235"/>
        <v>73</v>
      </c>
      <c r="G1728" s="2" t="s">
        <v>2289</v>
      </c>
      <c r="H1728" t="str">
        <f t="shared" si="236"/>
        <v xml:space="preserve">STEEL </v>
      </c>
      <c r="I1728" t="str" cm="1">
        <f t="array" ref="I1728">IFERROR(INDEX(_xlfn.TEXTSPLIT(E1728," "),1), "")</f>
        <v>73239990</v>
      </c>
      <c r="J1728" t="s">
        <v>3041</v>
      </c>
      <c r="K1728" t="str" cm="1">
        <f t="array" ref="K1728">IF(ISERROR(SEARCH("QTY:", G1728)), IF(ISERROR(SEARCH("TOTAL ", G1728)), Raw [1]Data!N1728, TRIM(MID(G1728, SEARCH("TOTAL ", G1728)+6, SEARCH(" ", G1728&amp;" ", SEARCH("TOTAL ", G1728)+6) - SEARCH("TOTAL ", G1728) - 6))), TRIM(MID(G1728, SEARCH("QTY:", G1728)+4, SEARCH(" ", G1728, SEARCH("QTY:", G1728)+4) - SEARCH("QTY:", G1728) - 4)))</f>
        <v>2268</v>
      </c>
      <c r="M1728" t="str">
        <f t="shared" si="237"/>
        <v>2268</v>
      </c>
      <c r="N1728">
        <f t="shared" si="238"/>
        <v>0</v>
      </c>
      <c r="O1728" t="e" cm="1">
        <f t="array" ref="O1728">IF(ISERROR(SEARCH("USD ", G1728)), Raw [1]Data!S1728, TRIM(MID(G1728, SEARCH("USD ", G1728)+4, SEARCH(" ", G1728&amp;" ", SEARCH("USD ", G1728)+4) - SEARCH("USD ", G1728) - 4)))</f>
        <v>#NAME?</v>
      </c>
      <c r="P1728" t="e">
        <f t="shared" si="239"/>
        <v>#NAME?</v>
      </c>
      <c r="Q1728" t="e" cm="1">
        <f t="array" ref="Q1728">Raw [1]Data!P1728</f>
        <v>#NAME?</v>
      </c>
      <c r="R1728" t="e" cm="1">
        <f t="array" ref="R1728">Raw [1]Data!Q1728</f>
        <v>#NAME?</v>
      </c>
      <c r="S1728" t="e" cm="1">
        <f t="array" ref="S1728">Raw [1]Data!T1728</f>
        <v>#NAME?</v>
      </c>
      <c r="T1728" t="e">
        <f t="shared" si="240"/>
        <v>#NAME?</v>
      </c>
      <c r="U1728" t="e">
        <f t="shared" si="241"/>
        <v>#NAME?</v>
      </c>
      <c r="V1728" t="str">
        <f t="shared" si="242"/>
        <v>Other</v>
      </c>
    </row>
    <row r="1729" spans="1:22">
      <c r="A1729" s="5" t="s">
        <v>12</v>
      </c>
      <c r="B1729" s="2" t="s">
        <v>2288</v>
      </c>
      <c r="C1729">
        <f t="shared" si="234"/>
        <v>2018</v>
      </c>
      <c r="D1729" s="2" t="s">
        <v>14</v>
      </c>
      <c r="E1729" s="3" t="s">
        <v>15</v>
      </c>
      <c r="F1729" t="str">
        <f t="shared" si="235"/>
        <v>73</v>
      </c>
      <c r="G1729" s="2" t="s">
        <v>2290</v>
      </c>
      <c r="H1729" t="str">
        <f t="shared" si="236"/>
        <v xml:space="preserve">STEEL </v>
      </c>
      <c r="I1729" t="str" cm="1">
        <f t="array" ref="I1729">IFERROR(INDEX(_xlfn.TEXTSPLIT(E1729," "),1), "")</f>
        <v>73239990</v>
      </c>
      <c r="J1729" t="s">
        <v>3041</v>
      </c>
      <c r="K1729" t="str" cm="1">
        <f t="array" ref="K1729">IF(ISERROR(SEARCH("QTY:", G1729)), IF(ISERROR(SEARCH("TOTAL ", G1729)), Raw [1]Data!N1729, TRIM(MID(G1729, SEARCH("TOTAL ", G1729)+6, SEARCH(" ", G1729&amp;" ", SEARCH("TOTAL ", G1729)+6) - SEARCH("TOTAL ", G1729) - 6))), TRIM(MID(G1729, SEARCH("QTY:", G1729)+4, SEARCH(" ", G1729, SEARCH("QTY:", G1729)+4) - SEARCH("QTY:", G1729) - 4)))</f>
        <v>34.00</v>
      </c>
      <c r="M1729" t="str">
        <f t="shared" si="237"/>
        <v>34.00</v>
      </c>
      <c r="N1729">
        <f t="shared" si="238"/>
        <v>0</v>
      </c>
      <c r="O1729" t="e" cm="1">
        <f t="array" ref="O1729">IF(ISERROR(SEARCH("USD ", G1729)), Raw [1]Data!S1729, TRIM(MID(G1729, SEARCH("USD ", G1729)+4, SEARCH(" ", G1729&amp;" ", SEARCH("USD ", G1729)+4) - SEARCH("USD ", G1729) - 4)))</f>
        <v>#NAME?</v>
      </c>
      <c r="P1729" t="e">
        <f t="shared" si="239"/>
        <v>#NAME?</v>
      </c>
      <c r="Q1729" t="e" cm="1">
        <f t="array" ref="Q1729">Raw [1]Data!P1729</f>
        <v>#NAME?</v>
      </c>
      <c r="R1729" t="e" cm="1">
        <f t="array" ref="R1729">Raw [1]Data!Q1729</f>
        <v>#NAME?</v>
      </c>
      <c r="S1729" t="e" cm="1">
        <f t="array" ref="S1729">Raw [1]Data!T1729</f>
        <v>#NAME?</v>
      </c>
      <c r="T1729" t="e">
        <f t="shared" si="240"/>
        <v>#NAME?</v>
      </c>
      <c r="U1729" t="e">
        <f t="shared" si="241"/>
        <v>#NAME?</v>
      </c>
      <c r="V1729" t="str">
        <f t="shared" si="242"/>
        <v>Other</v>
      </c>
    </row>
    <row r="1730" spans="1:22">
      <c r="A1730" s="5" t="s">
        <v>12</v>
      </c>
      <c r="B1730" s="2" t="s">
        <v>2288</v>
      </c>
      <c r="C1730">
        <f t="shared" si="234"/>
        <v>2018</v>
      </c>
      <c r="D1730" s="2" t="s">
        <v>14</v>
      </c>
      <c r="E1730" s="3" t="s">
        <v>15</v>
      </c>
      <c r="F1730" t="str">
        <f t="shared" si="235"/>
        <v>73</v>
      </c>
      <c r="G1730" s="2" t="s">
        <v>2291</v>
      </c>
      <c r="H1730" t="str">
        <f t="shared" si="236"/>
        <v xml:space="preserve">STEEL </v>
      </c>
      <c r="I1730" t="str" cm="1">
        <f t="array" ref="I1730">IFERROR(INDEX(_xlfn.TEXTSPLIT(E1730," "),1), "")</f>
        <v>73239990</v>
      </c>
      <c r="J1730" t="s">
        <v>3041</v>
      </c>
      <c r="K1730" t="str" cm="1">
        <f t="array" ref="K1730">IF(ISERROR(SEARCH("QTY:", G1730)), IF(ISERROR(SEARCH("TOTAL ", G1730)), Raw [1]Data!N1730, TRIM(MID(G1730, SEARCH("TOTAL ", G1730)+6, SEARCH(" ", G1730&amp;" ", SEARCH("TOTAL ", G1730)+6) - SEARCH("TOTAL ", G1730) - 6))), TRIM(MID(G1730, SEARCH("QTY:", G1730)+4, SEARCH(" ", G1730, SEARCH("QTY:", G1730)+4) - SEARCH("QTY:", G1730) - 4)))</f>
        <v>NET</v>
      </c>
      <c r="M1730" t="str">
        <f t="shared" si="237"/>
        <v>NET</v>
      </c>
      <c r="N1730">
        <f t="shared" si="238"/>
        <v>0</v>
      </c>
      <c r="O1730" t="e" cm="1">
        <f t="array" ref="O1730">IF(ISERROR(SEARCH("USD ", G1730)), Raw [1]Data!S1730, TRIM(MID(G1730, SEARCH("USD ", G1730)+4, SEARCH(" ", G1730&amp;" ", SEARCH("USD ", G1730)+4) - SEARCH("USD ", G1730) - 4)))</f>
        <v>#NAME?</v>
      </c>
      <c r="P1730" t="e">
        <f t="shared" si="239"/>
        <v>#NAME?</v>
      </c>
      <c r="Q1730" t="e" cm="1">
        <f t="array" ref="Q1730">Raw [1]Data!P1730</f>
        <v>#NAME?</v>
      </c>
      <c r="R1730" t="e" cm="1">
        <f t="array" ref="R1730">Raw [1]Data!Q1730</f>
        <v>#NAME?</v>
      </c>
      <c r="S1730" t="e" cm="1">
        <f t="array" ref="S1730">Raw [1]Data!T1730</f>
        <v>#NAME?</v>
      </c>
      <c r="T1730" t="e">
        <f t="shared" si="240"/>
        <v>#NAME?</v>
      </c>
      <c r="U1730" t="e">
        <f t="shared" si="241"/>
        <v>#NAME?</v>
      </c>
      <c r="V1730" t="str">
        <f t="shared" si="242"/>
        <v>Other</v>
      </c>
    </row>
    <row r="1731" spans="1:22">
      <c r="A1731" s="5" t="s">
        <v>12</v>
      </c>
      <c r="B1731" s="2" t="s">
        <v>2292</v>
      </c>
      <c r="C1731">
        <f t="shared" ref="C1731:C1794" si="243">YEAR(B1731)</f>
        <v>2018</v>
      </c>
      <c r="D1731" s="2" t="s">
        <v>14</v>
      </c>
      <c r="E1731" s="3" t="s">
        <v>15</v>
      </c>
      <c r="F1731" t="str">
        <f t="shared" ref="F1731:F1794" si="244">LEFT(E1731,2)</f>
        <v>73</v>
      </c>
      <c r="G1731" s="2" t="s">
        <v>2293</v>
      </c>
      <c r="H1731" t="str">
        <f t="shared" ref="H1731:H1794" si="245">IFERROR(LEFT(G1731, FIND(" ",G1731)), "")</f>
        <v xml:space="preserve">STAINLESS </v>
      </c>
      <c r="I1731" t="str" cm="1">
        <f t="array" ref="I1731">IFERROR(INDEX(_xlfn.TEXTSPLIT(E1731," "),1), "")</f>
        <v>73239990</v>
      </c>
      <c r="J1731" t="s">
        <v>3041</v>
      </c>
      <c r="K1731" t="str" cm="1">
        <f t="array" ref="K1731">IF(ISERROR(SEARCH("QTY:", G1731)), IF(ISERROR(SEARCH("TOTAL ", G1731)), Raw [1]Data!N1731, TRIM(MID(G1731, SEARCH("TOTAL ", G1731)+6, SEARCH(" ", G1731&amp;" ", SEARCH("TOTAL ", G1731)+6) - SEARCH("TOTAL ", G1731) - 6))), TRIM(MID(G1731, SEARCH("QTY:", G1731)+4, SEARCH(" ", G1731, SEARCH("QTY:", G1731)+4) - SEARCH("QTY:", G1731) - 4)))</f>
        <v>NT</v>
      </c>
      <c r="M1731" t="str">
        <f t="shared" ref="M1731:M1794" si="246">K1731</f>
        <v>NT</v>
      </c>
      <c r="N1731">
        <f t="shared" ref="N1731:N1794" si="247">L1731</f>
        <v>0</v>
      </c>
      <c r="O1731" t="e" cm="1">
        <f t="array" ref="O1731">IF(ISERROR(SEARCH("USD ", G1731)), Raw [1]Data!S1731, TRIM(MID(G1731, SEARCH("USD ", G1731)+4, SEARCH(" ", G1731&amp;" ", SEARCH("USD ", G1731)+4) - SEARCH("USD ", G1731) - 4)))</f>
        <v>#NAME?</v>
      </c>
      <c r="P1731" t="e">
        <f t="shared" ref="P1731:P1794" si="248">O1731*M1731</f>
        <v>#NAME?</v>
      </c>
      <c r="Q1731" t="e" cm="1">
        <f t="array" ref="Q1731">Raw [1]Data!P1731</f>
        <v>#NAME?</v>
      </c>
      <c r="R1731" t="e" cm="1">
        <f t="array" ref="R1731">Raw [1]Data!Q1731</f>
        <v>#NAME?</v>
      </c>
      <c r="S1731" t="e" cm="1">
        <f t="array" ref="S1731">Raw [1]Data!T1731</f>
        <v>#NAME?</v>
      </c>
      <c r="T1731" t="e">
        <f t="shared" ref="T1731:T1794" si="249">S1731/M1731</f>
        <v>#NAME?</v>
      </c>
      <c r="U1731" t="e">
        <f t="shared" ref="U1731:U1794" si="250">IF(R1731&lt;&gt;0, (S1731/R1731)*100, 0)</f>
        <v>#NAME?</v>
      </c>
      <c r="V1731" t="str">
        <f t="shared" ref="V1731:V1794" si="251">IF(OR(E1731=73239990,E1731=73231000,E1731=73239390),"Steel","Other")</f>
        <v>Other</v>
      </c>
    </row>
    <row r="1732" spans="1:22">
      <c r="A1732" s="5" t="s">
        <v>12</v>
      </c>
      <c r="B1732" s="2" t="s">
        <v>2292</v>
      </c>
      <c r="C1732">
        <f t="shared" si="243"/>
        <v>2018</v>
      </c>
      <c r="D1732" s="2" t="s">
        <v>14</v>
      </c>
      <c r="E1732" s="3" t="s">
        <v>15</v>
      </c>
      <c r="F1732" t="str">
        <f t="shared" si="244"/>
        <v>73</v>
      </c>
      <c r="G1732" s="2" t="s">
        <v>2294</v>
      </c>
      <c r="H1732" t="str">
        <f t="shared" si="245"/>
        <v xml:space="preserve">STAINLESS </v>
      </c>
      <c r="I1732" t="str" cm="1">
        <f t="array" ref="I1732">IFERROR(INDEX(_xlfn.TEXTSPLIT(E1732," "),1), "")</f>
        <v>73239990</v>
      </c>
      <c r="J1732" t="s">
        <v>3041</v>
      </c>
      <c r="K1732" t="str" cm="1">
        <f t="array" ref="K1732">IF(ISERROR(SEARCH("QTY:", G1732)), IF(ISERROR(SEARCH("TOTAL ", G1732)), Raw [1]Data!N1732, TRIM(MID(G1732, SEARCH("TOTAL ", G1732)+6, SEARCH(" ", G1732&amp;" ", SEARCH("TOTAL ", G1732)+6) - SEARCH("TOTAL ", G1732) - 6))), TRIM(MID(G1732, SEARCH("QTY:", G1732)+4, SEARCH(" ", G1732, SEARCH("QTY:", G1732)+4) - SEARCH("QTY:", G1732) - 4)))</f>
        <v>NTWT.3476.16</v>
      </c>
      <c r="M1732" t="str">
        <f t="shared" si="246"/>
        <v>NTWT.3476.16</v>
      </c>
      <c r="N1732">
        <f t="shared" si="247"/>
        <v>0</v>
      </c>
      <c r="O1732" t="e" cm="1">
        <f t="array" ref="O1732">IF(ISERROR(SEARCH("USD ", G1732)), Raw [1]Data!S1732, TRIM(MID(G1732, SEARCH("USD ", G1732)+4, SEARCH(" ", G1732&amp;" ", SEARCH("USD ", G1732)+4) - SEARCH("USD ", G1732) - 4)))</f>
        <v>#NAME?</v>
      </c>
      <c r="P1732" t="e">
        <f t="shared" si="248"/>
        <v>#NAME?</v>
      </c>
      <c r="Q1732" t="e" cm="1">
        <f t="array" ref="Q1732">Raw [1]Data!P1732</f>
        <v>#NAME?</v>
      </c>
      <c r="R1732" t="e" cm="1">
        <f t="array" ref="R1732">Raw [1]Data!Q1732</f>
        <v>#NAME?</v>
      </c>
      <c r="S1732" t="e" cm="1">
        <f t="array" ref="S1732">Raw [1]Data!T1732</f>
        <v>#NAME?</v>
      </c>
      <c r="T1732" t="e">
        <f t="shared" si="249"/>
        <v>#NAME?</v>
      </c>
      <c r="U1732" t="e">
        <f t="shared" si="250"/>
        <v>#NAME?</v>
      </c>
      <c r="V1732" t="str">
        <f t="shared" si="251"/>
        <v>Other</v>
      </c>
    </row>
    <row r="1733" spans="1:22">
      <c r="A1733" s="5" t="s">
        <v>12</v>
      </c>
      <c r="B1733" s="2" t="s">
        <v>2292</v>
      </c>
      <c r="C1733">
        <f t="shared" si="243"/>
        <v>2018</v>
      </c>
      <c r="D1733" s="2" t="s">
        <v>14</v>
      </c>
      <c r="E1733" s="3" t="s">
        <v>15</v>
      </c>
      <c r="F1733" t="str">
        <f t="shared" si="244"/>
        <v>73</v>
      </c>
      <c r="G1733" s="2" t="s">
        <v>2295</v>
      </c>
      <c r="H1733" t="str">
        <f t="shared" si="245"/>
        <v xml:space="preserve">STAINLESS </v>
      </c>
      <c r="I1733" t="str" cm="1">
        <f t="array" ref="I1733">IFERROR(INDEX(_xlfn.TEXTSPLIT(E1733," "),1), "")</f>
        <v>73239990</v>
      </c>
      <c r="J1733" t="s">
        <v>2835</v>
      </c>
      <c r="K1733" t="str" cm="1">
        <f t="array" ref="K1733">IF(ISERROR(SEARCH("QTY:", G1733)), IF(ISERROR(SEARCH("TOTAL ", G1733)), Raw [1]Data!N1733, TRIM(MID(G1733, SEARCH("TOTAL ", G1733)+6, SEARCH(" ", G1733&amp;" ", SEARCH("TOTAL ", G1733)+6) - SEARCH("TOTAL ", G1733) - 6))), TRIM(MID(G1733, SEARCH("QTY:", G1733)+4, SEARCH(" ", G1733, SEARCH("QTY:", G1733)+4) - SEARCH("QTY:", G1733) - 4)))</f>
        <v>NTWT.</v>
      </c>
      <c r="M1733" t="str">
        <f t="shared" si="246"/>
        <v>NTWT.</v>
      </c>
      <c r="N1733">
        <f t="shared" si="247"/>
        <v>0</v>
      </c>
      <c r="O1733" t="e" cm="1">
        <f t="array" ref="O1733">IF(ISERROR(SEARCH("USD ", G1733)), Raw [1]Data!S1733, TRIM(MID(G1733, SEARCH("USD ", G1733)+4, SEARCH(" ", G1733&amp;" ", SEARCH("USD ", G1733)+4) - SEARCH("USD ", G1733) - 4)))</f>
        <v>#NAME?</v>
      </c>
      <c r="P1733" t="e">
        <f t="shared" si="248"/>
        <v>#NAME?</v>
      </c>
      <c r="Q1733" t="e" cm="1">
        <f t="array" ref="Q1733">Raw [1]Data!P1733</f>
        <v>#NAME?</v>
      </c>
      <c r="R1733" t="e" cm="1">
        <f t="array" ref="R1733">Raw [1]Data!Q1733</f>
        <v>#NAME?</v>
      </c>
      <c r="S1733" t="e" cm="1">
        <f t="array" ref="S1733">Raw [1]Data!T1733</f>
        <v>#NAME?</v>
      </c>
      <c r="T1733" t="e">
        <f t="shared" si="249"/>
        <v>#NAME?</v>
      </c>
      <c r="U1733" t="e">
        <f t="shared" si="250"/>
        <v>#NAME?</v>
      </c>
      <c r="V1733" t="str">
        <f t="shared" si="251"/>
        <v>Other</v>
      </c>
    </row>
    <row r="1734" spans="1:22">
      <c r="A1734" s="5" t="s">
        <v>12</v>
      </c>
      <c r="B1734" s="2" t="s">
        <v>2292</v>
      </c>
      <c r="C1734">
        <f t="shared" si="243"/>
        <v>2018</v>
      </c>
      <c r="D1734" s="2" t="s">
        <v>14</v>
      </c>
      <c r="E1734" s="3" t="s">
        <v>15</v>
      </c>
      <c r="F1734" t="str">
        <f t="shared" si="244"/>
        <v>73</v>
      </c>
      <c r="G1734" s="2" t="s">
        <v>2296</v>
      </c>
      <c r="H1734" t="str">
        <f t="shared" si="245"/>
        <v xml:space="preserve">STAINLESS </v>
      </c>
      <c r="I1734" t="str" cm="1">
        <f t="array" ref="I1734">IFERROR(INDEX(_xlfn.TEXTSPLIT(E1734," "),1), "")</f>
        <v>73239990</v>
      </c>
      <c r="J1734" t="s">
        <v>2835</v>
      </c>
      <c r="K1734" t="str" cm="1">
        <f t="array" ref="K1734">IF(ISERROR(SEARCH("QTY:", G1734)), IF(ISERROR(SEARCH("TOTAL ", G1734)), Raw [1]Data!N1734, TRIM(MID(G1734, SEARCH("TOTAL ", G1734)+6, SEARCH(" ", G1734&amp;" ", SEARCH("TOTAL ", G1734)+6) - SEARCH("TOTAL ", G1734) - 6))), TRIM(MID(G1734, SEARCH("QTY:", G1734)+4, SEARCH(" ", G1734, SEARCH("QTY:", G1734)+4) - SEARCH("QTY:", G1734) - 4)))</f>
        <v>NT</v>
      </c>
      <c r="M1734" t="str">
        <f t="shared" si="246"/>
        <v>NT</v>
      </c>
      <c r="N1734">
        <f t="shared" si="247"/>
        <v>0</v>
      </c>
      <c r="O1734" t="e" cm="1">
        <f t="array" ref="O1734">IF(ISERROR(SEARCH("USD ", G1734)), Raw [1]Data!S1734, TRIM(MID(G1734, SEARCH("USD ", G1734)+4, SEARCH(" ", G1734&amp;" ", SEARCH("USD ", G1734)+4) - SEARCH("USD ", G1734) - 4)))</f>
        <v>#NAME?</v>
      </c>
      <c r="P1734" t="e">
        <f t="shared" si="248"/>
        <v>#NAME?</v>
      </c>
      <c r="Q1734" t="e" cm="1">
        <f t="array" ref="Q1734">Raw [1]Data!P1734</f>
        <v>#NAME?</v>
      </c>
      <c r="R1734" t="e" cm="1">
        <f t="array" ref="R1734">Raw [1]Data!Q1734</f>
        <v>#NAME?</v>
      </c>
      <c r="S1734" t="e" cm="1">
        <f t="array" ref="S1734">Raw [1]Data!T1734</f>
        <v>#NAME?</v>
      </c>
      <c r="T1734" t="e">
        <f t="shared" si="249"/>
        <v>#NAME?</v>
      </c>
      <c r="U1734" t="e">
        <f t="shared" si="250"/>
        <v>#NAME?</v>
      </c>
      <c r="V1734" t="str">
        <f t="shared" si="251"/>
        <v>Other</v>
      </c>
    </row>
    <row r="1735" spans="1:22">
      <c r="A1735" s="5" t="s">
        <v>12</v>
      </c>
      <c r="B1735" s="2" t="s">
        <v>2297</v>
      </c>
      <c r="C1735">
        <f t="shared" si="243"/>
        <v>2018</v>
      </c>
      <c r="D1735" s="2" t="s">
        <v>14</v>
      </c>
      <c r="E1735" s="3" t="s">
        <v>15</v>
      </c>
      <c r="F1735" t="str">
        <f t="shared" si="244"/>
        <v>73</v>
      </c>
      <c r="G1735" s="2" t="s">
        <v>2298</v>
      </c>
      <c r="H1735" t="str">
        <f t="shared" si="245"/>
        <v xml:space="preserve">STEEL </v>
      </c>
      <c r="I1735" t="str" cm="1">
        <f t="array" ref="I1735">IFERROR(INDEX(_xlfn.TEXTSPLIT(E1735," "),1), "")</f>
        <v>73239990</v>
      </c>
      <c r="J1735" t="s">
        <v>2835</v>
      </c>
      <c r="K1735" t="str" cm="1">
        <f t="array" ref="K1735">IF(ISERROR(SEARCH("QTY:", G1735)), IF(ISERROR(SEARCH("TOTAL ", G1735)), Raw [1]Data!N1735, TRIM(MID(G1735, SEARCH("TOTAL ", G1735)+6, SEARCH(" ", G1735&amp;" ", SEARCH("TOTAL ", G1735)+6) - SEARCH("TOTAL ", G1735) - 6))), TRIM(MID(G1735, SEARCH("QTY:", G1735)+4, SEARCH(" ", G1735, SEARCH("QTY:", G1735)+4) - SEARCH("QTY:", G1735) - 4)))</f>
        <v>NET</v>
      </c>
      <c r="M1735" t="str">
        <f t="shared" si="246"/>
        <v>NET</v>
      </c>
      <c r="N1735">
        <f t="shared" si="247"/>
        <v>0</v>
      </c>
      <c r="O1735" t="e" cm="1">
        <f t="array" ref="O1735">IF(ISERROR(SEARCH("USD ", G1735)), Raw [1]Data!S1735, TRIM(MID(G1735, SEARCH("USD ", G1735)+4, SEARCH(" ", G1735&amp;" ", SEARCH("USD ", G1735)+4) - SEARCH("USD ", G1735) - 4)))</f>
        <v>#NAME?</v>
      </c>
      <c r="P1735" t="e">
        <f t="shared" si="248"/>
        <v>#NAME?</v>
      </c>
      <c r="Q1735" t="e" cm="1">
        <f t="array" ref="Q1735">Raw [1]Data!P1735</f>
        <v>#NAME?</v>
      </c>
      <c r="R1735" t="e" cm="1">
        <f t="array" ref="R1735">Raw [1]Data!Q1735</f>
        <v>#NAME?</v>
      </c>
      <c r="S1735" t="e" cm="1">
        <f t="array" ref="S1735">Raw [1]Data!T1735</f>
        <v>#NAME?</v>
      </c>
      <c r="T1735" t="e">
        <f t="shared" si="249"/>
        <v>#NAME?</v>
      </c>
      <c r="U1735" t="e">
        <f t="shared" si="250"/>
        <v>#NAME?</v>
      </c>
      <c r="V1735" t="str">
        <f t="shared" si="251"/>
        <v>Other</v>
      </c>
    </row>
    <row r="1736" spans="1:22">
      <c r="A1736" s="5" t="s">
        <v>12</v>
      </c>
      <c r="B1736" s="2" t="s">
        <v>2297</v>
      </c>
      <c r="C1736">
        <f t="shared" si="243"/>
        <v>2018</v>
      </c>
      <c r="D1736" s="2" t="s">
        <v>14</v>
      </c>
      <c r="E1736" s="3" t="s">
        <v>15</v>
      </c>
      <c r="F1736" t="str">
        <f t="shared" si="244"/>
        <v>73</v>
      </c>
      <c r="G1736" s="2" t="s">
        <v>2299</v>
      </c>
      <c r="H1736" t="str">
        <f t="shared" si="245"/>
        <v xml:space="preserve">STEEL </v>
      </c>
      <c r="I1736" t="str" cm="1">
        <f t="array" ref="I1736">IFERROR(INDEX(_xlfn.TEXTSPLIT(E1736," "),1), "")</f>
        <v>73239990</v>
      </c>
      <c r="J1736" t="s">
        <v>2835</v>
      </c>
      <c r="K1736" t="str" cm="1">
        <f t="array" ref="K1736">IF(ISERROR(SEARCH("QTY:", G1736)), IF(ISERROR(SEARCH("TOTAL ", G1736)), Raw [1]Data!N1736, TRIM(MID(G1736, SEARCH("TOTAL ", G1736)+6, SEARCH(" ", G1736&amp;" ", SEARCH("TOTAL ", G1736)+6) - SEARCH("TOTAL ", G1736) - 6))), TRIM(MID(G1736, SEARCH("QTY:", G1736)+4, SEARCH(" ", G1736, SEARCH("QTY:", G1736)+4) - SEARCH("QTY:", G1736) - 4)))</f>
        <v>NET</v>
      </c>
      <c r="M1736" t="str">
        <f t="shared" si="246"/>
        <v>NET</v>
      </c>
      <c r="N1736">
        <f t="shared" si="247"/>
        <v>0</v>
      </c>
      <c r="O1736" t="e" cm="1">
        <f t="array" ref="O1736">IF(ISERROR(SEARCH("USD ", G1736)), Raw [1]Data!S1736, TRIM(MID(G1736, SEARCH("USD ", G1736)+4, SEARCH(" ", G1736&amp;" ", SEARCH("USD ", G1736)+4) - SEARCH("USD ", G1736) - 4)))</f>
        <v>#NAME?</v>
      </c>
      <c r="P1736" t="e">
        <f t="shared" si="248"/>
        <v>#NAME?</v>
      </c>
      <c r="Q1736" t="e" cm="1">
        <f t="array" ref="Q1736">Raw [1]Data!P1736</f>
        <v>#NAME?</v>
      </c>
      <c r="R1736" t="e" cm="1">
        <f t="array" ref="R1736">Raw [1]Data!Q1736</f>
        <v>#NAME?</v>
      </c>
      <c r="S1736" t="e" cm="1">
        <f t="array" ref="S1736">Raw [1]Data!T1736</f>
        <v>#NAME?</v>
      </c>
      <c r="T1736" t="e">
        <f t="shared" si="249"/>
        <v>#NAME?</v>
      </c>
      <c r="U1736" t="e">
        <f t="shared" si="250"/>
        <v>#NAME?</v>
      </c>
      <c r="V1736" t="str">
        <f t="shared" si="251"/>
        <v>Other</v>
      </c>
    </row>
    <row r="1737" spans="1:22">
      <c r="A1737" s="5" t="s">
        <v>12</v>
      </c>
      <c r="B1737" s="2" t="s">
        <v>2300</v>
      </c>
      <c r="C1737">
        <f t="shared" si="243"/>
        <v>2018</v>
      </c>
      <c r="D1737" s="2" t="s">
        <v>14</v>
      </c>
      <c r="E1737" s="3" t="s">
        <v>18</v>
      </c>
      <c r="F1737" t="str">
        <f t="shared" si="244"/>
        <v>73</v>
      </c>
      <c r="G1737" s="2" t="s">
        <v>2276</v>
      </c>
      <c r="H1737" t="str">
        <f t="shared" si="245"/>
        <v xml:space="preserve">STEEL </v>
      </c>
      <c r="I1737" t="str" cm="1">
        <f t="array" ref="I1737">IFERROR(INDEX(_xlfn.TEXTSPLIT(E1737," "),1), "")</f>
        <v>73231000</v>
      </c>
      <c r="J1737" t="s">
        <v>2835</v>
      </c>
      <c r="K1737" t="str" cm="1">
        <f t="array" ref="K1737">IF(ISERROR(SEARCH("QTY:", G1737)), IF(ISERROR(SEARCH("TOTAL ", G1737)), Raw [1]Data!N1737, TRIM(MID(G1737, SEARCH("TOTAL ", G1737)+6, SEARCH(" ", G1737&amp;" ", SEARCH("TOTAL ", G1737)+6) - SEARCH("TOTAL ", G1737) - 6))), TRIM(MID(G1737, SEARCH("QTY:", G1737)+4, SEARCH(" ", G1737, SEARCH("QTY:", G1737)+4) - SEARCH("QTY:", G1737) - 4)))</f>
        <v>NET</v>
      </c>
      <c r="M1737" t="str">
        <f t="shared" si="246"/>
        <v>NET</v>
      </c>
      <c r="N1737">
        <f t="shared" si="247"/>
        <v>0</v>
      </c>
      <c r="O1737" t="e" cm="1">
        <f t="array" ref="O1737">IF(ISERROR(SEARCH("USD ", G1737)), Raw [1]Data!S1737, TRIM(MID(G1737, SEARCH("USD ", G1737)+4, SEARCH(" ", G1737&amp;" ", SEARCH("USD ", G1737)+4) - SEARCH("USD ", G1737) - 4)))</f>
        <v>#NAME?</v>
      </c>
      <c r="P1737" t="e">
        <f t="shared" si="248"/>
        <v>#NAME?</v>
      </c>
      <c r="Q1737" t="e" cm="1">
        <f t="array" ref="Q1737">Raw [1]Data!P1737</f>
        <v>#NAME?</v>
      </c>
      <c r="R1737" t="e" cm="1">
        <f t="array" ref="R1737">Raw [1]Data!Q1737</f>
        <v>#NAME?</v>
      </c>
      <c r="S1737" t="e" cm="1">
        <f t="array" ref="S1737">Raw [1]Data!T1737</f>
        <v>#NAME?</v>
      </c>
      <c r="T1737" t="e">
        <f t="shared" si="249"/>
        <v>#NAME?</v>
      </c>
      <c r="U1737" t="e">
        <f t="shared" si="250"/>
        <v>#NAME?</v>
      </c>
      <c r="V1737" t="str">
        <f t="shared" si="251"/>
        <v>Other</v>
      </c>
    </row>
    <row r="1738" spans="1:22">
      <c r="A1738" s="5" t="s">
        <v>12</v>
      </c>
      <c r="B1738" s="2" t="s">
        <v>2301</v>
      </c>
      <c r="C1738">
        <f t="shared" si="243"/>
        <v>2018</v>
      </c>
      <c r="D1738" s="2" t="s">
        <v>14</v>
      </c>
      <c r="E1738" s="3" t="s">
        <v>15</v>
      </c>
      <c r="F1738" t="str">
        <f t="shared" si="244"/>
        <v>73</v>
      </c>
      <c r="G1738" s="2" t="s">
        <v>2302</v>
      </c>
      <c r="H1738" t="str">
        <f t="shared" si="245"/>
        <v xml:space="preserve">STEEL </v>
      </c>
      <c r="I1738" t="str" cm="1">
        <f t="array" ref="I1738">IFERROR(INDEX(_xlfn.TEXTSPLIT(E1738," "),1), "")</f>
        <v>73239990</v>
      </c>
      <c r="J1738" t="s">
        <v>2835</v>
      </c>
      <c r="K1738" t="str" cm="1">
        <f t="array" ref="K1738">IF(ISERROR(SEARCH("QTY:", G1738)), IF(ISERROR(SEARCH("TOTAL ", G1738)), Raw [1]Data!N1738, TRIM(MID(G1738, SEARCH("TOTAL ", G1738)+6, SEARCH(" ", G1738&amp;" ", SEARCH("TOTAL ", G1738)+6) - SEARCH("TOTAL ", G1738) - 6))), TRIM(MID(G1738, SEARCH("QTY:", G1738)+4, SEARCH(" ", G1738, SEARCH("QTY:", G1738)+4) - SEARCH("QTY:", G1738) - 4)))</f>
        <v>NET</v>
      </c>
      <c r="M1738" t="str">
        <f t="shared" si="246"/>
        <v>NET</v>
      </c>
      <c r="N1738">
        <f t="shared" si="247"/>
        <v>0</v>
      </c>
      <c r="O1738" t="e" cm="1">
        <f t="array" ref="O1738">IF(ISERROR(SEARCH("USD ", G1738)), Raw [1]Data!S1738, TRIM(MID(G1738, SEARCH("USD ", G1738)+4, SEARCH(" ", G1738&amp;" ", SEARCH("USD ", G1738)+4) - SEARCH("USD ", G1738) - 4)))</f>
        <v>#NAME?</v>
      </c>
      <c r="P1738" t="e">
        <f t="shared" si="248"/>
        <v>#NAME?</v>
      </c>
      <c r="Q1738" t="e" cm="1">
        <f t="array" ref="Q1738">Raw [1]Data!P1738</f>
        <v>#NAME?</v>
      </c>
      <c r="R1738" t="e" cm="1">
        <f t="array" ref="R1738">Raw [1]Data!Q1738</f>
        <v>#NAME?</v>
      </c>
      <c r="S1738" t="e" cm="1">
        <f t="array" ref="S1738">Raw [1]Data!T1738</f>
        <v>#NAME?</v>
      </c>
      <c r="T1738" t="e">
        <f t="shared" si="249"/>
        <v>#NAME?</v>
      </c>
      <c r="U1738" t="e">
        <f t="shared" si="250"/>
        <v>#NAME?</v>
      </c>
      <c r="V1738" t="str">
        <f t="shared" si="251"/>
        <v>Other</v>
      </c>
    </row>
    <row r="1739" spans="1:22">
      <c r="A1739" s="5" t="s">
        <v>12</v>
      </c>
      <c r="B1739" s="2" t="s">
        <v>2301</v>
      </c>
      <c r="C1739">
        <f t="shared" si="243"/>
        <v>2018</v>
      </c>
      <c r="D1739" s="2" t="s">
        <v>14</v>
      </c>
      <c r="E1739" s="3" t="s">
        <v>15</v>
      </c>
      <c r="F1739" t="str">
        <f t="shared" si="244"/>
        <v>73</v>
      </c>
      <c r="G1739" s="2" t="s">
        <v>2287</v>
      </c>
      <c r="H1739" t="str">
        <f t="shared" si="245"/>
        <v xml:space="preserve">RYX-02-021A </v>
      </c>
      <c r="I1739" t="str" cm="1">
        <f t="array" ref="I1739">IFERROR(INDEX(_xlfn.TEXTSPLIT(E1739," "),1), "")</f>
        <v>73239990</v>
      </c>
      <c r="J1739" t="s">
        <v>2835</v>
      </c>
      <c r="K1739" t="e" cm="1">
        <f t="array" ref="K1739">IF(ISERROR(SEARCH("QTY:", G1739)), IF(ISERROR(SEARCH("TOTAL ", G1739)), Raw [1]Data!N1739, TRIM(MID(G1739, SEARCH("TOTAL ", G1739)+6, SEARCH(" ", G1739&amp;" ", SEARCH("TOTAL ", G1739)+6) - SEARCH("TOTAL ", G1739) - 6))), TRIM(MID(G1739, SEARCH("QTY:", G1739)+4, SEARCH(" ", G1739, SEARCH("QTY:", G1739)+4) - SEARCH("QTY:", G1739) - 4)))</f>
        <v>#NAME?</v>
      </c>
      <c r="M1739" t="e">
        <f t="shared" si="246"/>
        <v>#NAME?</v>
      </c>
      <c r="N1739">
        <f t="shared" si="247"/>
        <v>0</v>
      </c>
      <c r="O1739" t="e" cm="1">
        <f t="array" ref="O1739">IF(ISERROR(SEARCH("USD ", G1739)), Raw [1]Data!S1739, TRIM(MID(G1739, SEARCH("USD ", G1739)+4, SEARCH(" ", G1739&amp;" ", SEARCH("USD ", G1739)+4) - SEARCH("USD ", G1739) - 4)))</f>
        <v>#NAME?</v>
      </c>
      <c r="P1739" t="e">
        <f t="shared" si="248"/>
        <v>#NAME?</v>
      </c>
      <c r="Q1739" t="e" cm="1">
        <f t="array" ref="Q1739">Raw [1]Data!P1739</f>
        <v>#NAME?</v>
      </c>
      <c r="R1739" t="e" cm="1">
        <f t="array" ref="R1739">Raw [1]Data!Q1739</f>
        <v>#NAME?</v>
      </c>
      <c r="S1739" t="e" cm="1">
        <f t="array" ref="S1739">Raw [1]Data!T1739</f>
        <v>#NAME?</v>
      </c>
      <c r="T1739" t="e">
        <f t="shared" si="249"/>
        <v>#NAME?</v>
      </c>
      <c r="U1739" t="e">
        <f t="shared" si="250"/>
        <v>#NAME?</v>
      </c>
      <c r="V1739" t="str">
        <f t="shared" si="251"/>
        <v>Other</v>
      </c>
    </row>
    <row r="1740" spans="1:22">
      <c r="A1740" s="5" t="s">
        <v>12</v>
      </c>
      <c r="B1740" s="2" t="s">
        <v>2301</v>
      </c>
      <c r="C1740">
        <f t="shared" si="243"/>
        <v>2018</v>
      </c>
      <c r="D1740" s="2" t="s">
        <v>14</v>
      </c>
      <c r="E1740" s="3" t="s">
        <v>15</v>
      </c>
      <c r="F1740" t="str">
        <f t="shared" si="244"/>
        <v>73</v>
      </c>
      <c r="G1740" s="2" t="s">
        <v>2303</v>
      </c>
      <c r="H1740" t="str">
        <f t="shared" si="245"/>
        <v xml:space="preserve">STEEL </v>
      </c>
      <c r="I1740" t="str" cm="1">
        <f t="array" ref="I1740">IFERROR(INDEX(_xlfn.TEXTSPLIT(E1740," "),1), "")</f>
        <v>73239990</v>
      </c>
      <c r="J1740" t="s">
        <v>3041</v>
      </c>
      <c r="K1740" t="str" cm="1">
        <f t="array" ref="K1740">IF(ISERROR(SEARCH("QTY:", G1740)), IF(ISERROR(SEARCH("TOTAL ", G1740)), Raw [1]Data!N1740, TRIM(MID(G1740, SEARCH("TOTAL ", G1740)+6, SEARCH(" ", G1740&amp;" ", SEARCH("TOTAL ", G1740)+6) - SEARCH("TOTAL ", G1740) - 6))), TRIM(MID(G1740, SEARCH("QTY:", G1740)+4, SEARCH(" ", G1740, SEARCH("QTY:", G1740)+4) - SEARCH("QTY:", G1740) - 4)))</f>
        <v>NET</v>
      </c>
      <c r="M1740" t="str">
        <f t="shared" si="246"/>
        <v>NET</v>
      </c>
      <c r="N1740">
        <f t="shared" si="247"/>
        <v>0</v>
      </c>
      <c r="O1740" t="e" cm="1">
        <f t="array" ref="O1740">IF(ISERROR(SEARCH("USD ", G1740)), Raw [1]Data!S1740, TRIM(MID(G1740, SEARCH("USD ", G1740)+4, SEARCH(" ", G1740&amp;" ", SEARCH("USD ", G1740)+4) - SEARCH("USD ", G1740) - 4)))</f>
        <v>#NAME?</v>
      </c>
      <c r="P1740" t="e">
        <f t="shared" si="248"/>
        <v>#NAME?</v>
      </c>
      <c r="Q1740" t="e" cm="1">
        <f t="array" ref="Q1740">Raw [1]Data!P1740</f>
        <v>#NAME?</v>
      </c>
      <c r="R1740" t="e" cm="1">
        <f t="array" ref="R1740">Raw [1]Data!Q1740</f>
        <v>#NAME?</v>
      </c>
      <c r="S1740" t="e" cm="1">
        <f t="array" ref="S1740">Raw [1]Data!T1740</f>
        <v>#NAME?</v>
      </c>
      <c r="T1740" t="e">
        <f t="shared" si="249"/>
        <v>#NAME?</v>
      </c>
      <c r="U1740" t="e">
        <f t="shared" si="250"/>
        <v>#NAME?</v>
      </c>
      <c r="V1740" t="str">
        <f t="shared" si="251"/>
        <v>Other</v>
      </c>
    </row>
    <row r="1741" spans="1:22">
      <c r="A1741" s="5" t="s">
        <v>12</v>
      </c>
      <c r="B1741" s="2" t="s">
        <v>2301</v>
      </c>
      <c r="C1741">
        <f t="shared" si="243"/>
        <v>2018</v>
      </c>
      <c r="D1741" s="2" t="s">
        <v>14</v>
      </c>
      <c r="E1741" s="3" t="s">
        <v>15</v>
      </c>
      <c r="F1741" t="str">
        <f t="shared" si="244"/>
        <v>73</v>
      </c>
      <c r="G1741" s="2" t="s">
        <v>2304</v>
      </c>
      <c r="H1741" t="str">
        <f t="shared" si="245"/>
        <v xml:space="preserve">STEEL </v>
      </c>
      <c r="I1741" t="str" cm="1">
        <f t="array" ref="I1741">IFERROR(INDEX(_xlfn.TEXTSPLIT(E1741," "),1), "")</f>
        <v>73239990</v>
      </c>
      <c r="J1741" t="s">
        <v>3041</v>
      </c>
      <c r="K1741" t="str" cm="1">
        <f t="array" ref="K1741">IF(ISERROR(SEARCH("QTY:", G1741)), IF(ISERROR(SEARCH("TOTAL ", G1741)), Raw [1]Data!N1741, TRIM(MID(G1741, SEARCH("TOTAL ", G1741)+6, SEARCH(" ", G1741&amp;" ", SEARCH("TOTAL ", G1741)+6) - SEARCH("TOTAL ", G1741) - 6))), TRIM(MID(G1741, SEARCH("QTY:", G1741)+4, SEARCH(" ", G1741, SEARCH("QTY:", G1741)+4) - SEARCH("QTY:", G1741) - 4)))</f>
        <v>NET</v>
      </c>
      <c r="M1741" t="str">
        <f t="shared" si="246"/>
        <v>NET</v>
      </c>
      <c r="N1741">
        <f t="shared" si="247"/>
        <v>0</v>
      </c>
      <c r="O1741" t="e" cm="1">
        <f t="array" ref="O1741">IF(ISERROR(SEARCH("USD ", G1741)), Raw [1]Data!S1741, TRIM(MID(G1741, SEARCH("USD ", G1741)+4, SEARCH(" ", G1741&amp;" ", SEARCH("USD ", G1741)+4) - SEARCH("USD ", G1741) - 4)))</f>
        <v>#NAME?</v>
      </c>
      <c r="P1741" t="e">
        <f t="shared" si="248"/>
        <v>#NAME?</v>
      </c>
      <c r="Q1741" t="e" cm="1">
        <f t="array" ref="Q1741">Raw [1]Data!P1741</f>
        <v>#NAME?</v>
      </c>
      <c r="R1741" t="e" cm="1">
        <f t="array" ref="R1741">Raw [1]Data!Q1741</f>
        <v>#NAME?</v>
      </c>
      <c r="S1741" t="e" cm="1">
        <f t="array" ref="S1741">Raw [1]Data!T1741</f>
        <v>#NAME?</v>
      </c>
      <c r="T1741" t="e">
        <f t="shared" si="249"/>
        <v>#NAME?</v>
      </c>
      <c r="U1741" t="e">
        <f t="shared" si="250"/>
        <v>#NAME?</v>
      </c>
      <c r="V1741" t="str">
        <f t="shared" si="251"/>
        <v>Other</v>
      </c>
    </row>
    <row r="1742" spans="1:22">
      <c r="A1742" s="5" t="s">
        <v>12</v>
      </c>
      <c r="B1742" s="2" t="s">
        <v>2301</v>
      </c>
      <c r="C1742">
        <f t="shared" si="243"/>
        <v>2018</v>
      </c>
      <c r="D1742" s="2" t="s">
        <v>14</v>
      </c>
      <c r="E1742" s="3" t="s">
        <v>15</v>
      </c>
      <c r="F1742" t="str">
        <f t="shared" si="244"/>
        <v>73</v>
      </c>
      <c r="G1742" s="2" t="s">
        <v>2305</v>
      </c>
      <c r="H1742" t="str">
        <f t="shared" si="245"/>
        <v xml:space="preserve">STEEL </v>
      </c>
      <c r="I1742" t="str" cm="1">
        <f t="array" ref="I1742">IFERROR(INDEX(_xlfn.TEXTSPLIT(E1742," "),1), "")</f>
        <v>73239990</v>
      </c>
      <c r="J1742" t="s">
        <v>2835</v>
      </c>
      <c r="K1742" t="str" cm="1">
        <f t="array" ref="K1742">IF(ISERROR(SEARCH("QTY:", G1742)), IF(ISERROR(SEARCH("TOTAL ", G1742)), Raw [1]Data!N1742, TRIM(MID(G1742, SEARCH("TOTAL ", G1742)+6, SEARCH(" ", G1742&amp;" ", SEARCH("TOTAL ", G1742)+6) - SEARCH("TOTAL ", G1742) - 6))), TRIM(MID(G1742, SEARCH("QTY:", G1742)+4, SEARCH(" ", G1742, SEARCH("QTY:", G1742)+4) - SEARCH("QTY:", G1742) - 4)))</f>
        <v>NET</v>
      </c>
      <c r="M1742" t="str">
        <f t="shared" si="246"/>
        <v>NET</v>
      </c>
      <c r="N1742">
        <f t="shared" si="247"/>
        <v>0</v>
      </c>
      <c r="O1742" t="e" cm="1">
        <f t="array" ref="O1742">IF(ISERROR(SEARCH("USD ", G1742)), Raw [1]Data!S1742, TRIM(MID(G1742, SEARCH("USD ", G1742)+4, SEARCH(" ", G1742&amp;" ", SEARCH("USD ", G1742)+4) - SEARCH("USD ", G1742) - 4)))</f>
        <v>#NAME?</v>
      </c>
      <c r="P1742" t="e">
        <f t="shared" si="248"/>
        <v>#NAME?</v>
      </c>
      <c r="Q1742" t="e" cm="1">
        <f t="array" ref="Q1742">Raw [1]Data!P1742</f>
        <v>#NAME?</v>
      </c>
      <c r="R1742" t="e" cm="1">
        <f t="array" ref="R1742">Raw [1]Data!Q1742</f>
        <v>#NAME?</v>
      </c>
      <c r="S1742" t="e" cm="1">
        <f t="array" ref="S1742">Raw [1]Data!T1742</f>
        <v>#NAME?</v>
      </c>
      <c r="T1742" t="e">
        <f t="shared" si="249"/>
        <v>#NAME?</v>
      </c>
      <c r="U1742" t="e">
        <f t="shared" si="250"/>
        <v>#NAME?</v>
      </c>
      <c r="V1742" t="str">
        <f t="shared" si="251"/>
        <v>Other</v>
      </c>
    </row>
    <row r="1743" spans="1:22">
      <c r="A1743" s="5" t="s">
        <v>12</v>
      </c>
      <c r="B1743" s="2" t="s">
        <v>2306</v>
      </c>
      <c r="C1743">
        <f t="shared" si="243"/>
        <v>2018</v>
      </c>
      <c r="D1743" s="2" t="s">
        <v>14</v>
      </c>
      <c r="E1743" s="3" t="s">
        <v>15</v>
      </c>
      <c r="F1743" t="str">
        <f t="shared" si="244"/>
        <v>73</v>
      </c>
      <c r="G1743" s="2" t="s">
        <v>2307</v>
      </c>
      <c r="H1743" t="str">
        <f t="shared" si="245"/>
        <v xml:space="preserve">STEEL </v>
      </c>
      <c r="I1743" t="str" cm="1">
        <f t="array" ref="I1743">IFERROR(INDEX(_xlfn.TEXTSPLIT(E1743," "),1), "")</f>
        <v>73239990</v>
      </c>
      <c r="J1743" t="s">
        <v>2835</v>
      </c>
      <c r="K1743" t="str" cm="1">
        <f t="array" ref="K1743">IF(ISERROR(SEARCH("QTY:", G1743)), IF(ISERROR(SEARCH("TOTAL ", G1743)), Raw [1]Data!N1743, TRIM(MID(G1743, SEARCH("TOTAL ", G1743)+6, SEARCH(" ", G1743&amp;" ", SEARCH("TOTAL ", G1743)+6) - SEARCH("TOTAL ", G1743) - 6))), TRIM(MID(G1743, SEARCH("QTY:", G1743)+4, SEARCH(" ", G1743, SEARCH("QTY:", G1743)+4) - SEARCH("QTY:", G1743) - 4)))</f>
        <v>NET.WT.86.10</v>
      </c>
      <c r="M1743" t="str">
        <f t="shared" si="246"/>
        <v>NET.WT.86.10</v>
      </c>
      <c r="N1743">
        <f t="shared" si="247"/>
        <v>0</v>
      </c>
      <c r="O1743" t="e" cm="1">
        <f t="array" ref="O1743">IF(ISERROR(SEARCH("USD ", G1743)), Raw [1]Data!S1743, TRIM(MID(G1743, SEARCH("USD ", G1743)+4, SEARCH(" ", G1743&amp;" ", SEARCH("USD ", G1743)+4) - SEARCH("USD ", G1743) - 4)))</f>
        <v>#NAME?</v>
      </c>
      <c r="P1743" t="e">
        <f t="shared" si="248"/>
        <v>#NAME?</v>
      </c>
      <c r="Q1743" t="e" cm="1">
        <f t="array" ref="Q1743">Raw [1]Data!P1743</f>
        <v>#NAME?</v>
      </c>
      <c r="R1743" t="e" cm="1">
        <f t="array" ref="R1743">Raw [1]Data!Q1743</f>
        <v>#NAME?</v>
      </c>
      <c r="S1743" t="e" cm="1">
        <f t="array" ref="S1743">Raw [1]Data!T1743</f>
        <v>#NAME?</v>
      </c>
      <c r="T1743" t="e">
        <f t="shared" si="249"/>
        <v>#NAME?</v>
      </c>
      <c r="U1743" t="e">
        <f t="shared" si="250"/>
        <v>#NAME?</v>
      </c>
      <c r="V1743" t="str">
        <f t="shared" si="251"/>
        <v>Other</v>
      </c>
    </row>
    <row r="1744" spans="1:22">
      <c r="A1744" s="5" t="s">
        <v>12</v>
      </c>
      <c r="B1744" s="2" t="s">
        <v>2306</v>
      </c>
      <c r="C1744">
        <f t="shared" si="243"/>
        <v>2018</v>
      </c>
      <c r="D1744" s="2" t="s">
        <v>14</v>
      </c>
      <c r="E1744" s="3" t="s">
        <v>15</v>
      </c>
      <c r="F1744" t="str">
        <f t="shared" si="244"/>
        <v>73</v>
      </c>
      <c r="G1744" s="2" t="s">
        <v>2308</v>
      </c>
      <c r="H1744" t="str">
        <f t="shared" si="245"/>
        <v xml:space="preserve">STEEL </v>
      </c>
      <c r="I1744" t="str" cm="1">
        <f t="array" ref="I1744">IFERROR(INDEX(_xlfn.TEXTSPLIT(E1744," "),1), "")</f>
        <v>73239990</v>
      </c>
      <c r="J1744" t="s">
        <v>2835</v>
      </c>
      <c r="K1744" t="str" cm="1">
        <f t="array" ref="K1744">IF(ISERROR(SEARCH("QTY:", G1744)), IF(ISERROR(SEARCH("TOTAL ", G1744)), Raw [1]Data!N1744, TRIM(MID(G1744, SEARCH("TOTAL ", G1744)+6, SEARCH(" ", G1744&amp;" ", SEARCH("TOTAL ", G1744)+6) - SEARCH("TOTAL ", G1744) - 6))), TRIM(MID(G1744, SEARCH("QTY:", G1744)+4, SEARCH(" ", G1744, SEARCH("QTY:", G1744)+4) - SEARCH("QTY:", G1744) - 4)))</f>
        <v>NET.WT.4625.26KGS)</v>
      </c>
      <c r="M1744" t="str">
        <f t="shared" si="246"/>
        <v>NET.WT.4625.26KGS)</v>
      </c>
      <c r="N1744">
        <f t="shared" si="247"/>
        <v>0</v>
      </c>
      <c r="O1744" t="e" cm="1">
        <f t="array" ref="O1744">IF(ISERROR(SEARCH("USD ", G1744)), Raw [1]Data!S1744, TRIM(MID(G1744, SEARCH("USD ", G1744)+4, SEARCH(" ", G1744&amp;" ", SEARCH("USD ", G1744)+4) - SEARCH("USD ", G1744) - 4)))</f>
        <v>#NAME?</v>
      </c>
      <c r="P1744" t="e">
        <f t="shared" si="248"/>
        <v>#NAME?</v>
      </c>
      <c r="Q1744" t="e" cm="1">
        <f t="array" ref="Q1744">Raw [1]Data!P1744</f>
        <v>#NAME?</v>
      </c>
      <c r="R1744" t="e" cm="1">
        <f t="array" ref="R1744">Raw [1]Data!Q1744</f>
        <v>#NAME?</v>
      </c>
      <c r="S1744" t="e" cm="1">
        <f t="array" ref="S1744">Raw [1]Data!T1744</f>
        <v>#NAME?</v>
      </c>
      <c r="T1744" t="e">
        <f t="shared" si="249"/>
        <v>#NAME?</v>
      </c>
      <c r="U1744" t="e">
        <f t="shared" si="250"/>
        <v>#NAME?</v>
      </c>
      <c r="V1744" t="str">
        <f t="shared" si="251"/>
        <v>Other</v>
      </c>
    </row>
    <row r="1745" spans="1:22">
      <c r="A1745" s="5" t="s">
        <v>12</v>
      </c>
      <c r="B1745" s="2" t="s">
        <v>2306</v>
      </c>
      <c r="C1745">
        <f t="shared" si="243"/>
        <v>2018</v>
      </c>
      <c r="D1745" s="2" t="s">
        <v>14</v>
      </c>
      <c r="E1745" s="3" t="s">
        <v>15</v>
      </c>
      <c r="F1745" t="str">
        <f t="shared" si="244"/>
        <v>73</v>
      </c>
      <c r="G1745" s="2" t="s">
        <v>2309</v>
      </c>
      <c r="H1745" t="str">
        <f t="shared" si="245"/>
        <v xml:space="preserve">STEEL </v>
      </c>
      <c r="I1745" t="str" cm="1">
        <f t="array" ref="I1745">IFERROR(INDEX(_xlfn.TEXTSPLIT(E1745," "),1), "")</f>
        <v>73239990</v>
      </c>
      <c r="J1745" t="s">
        <v>3044</v>
      </c>
      <c r="K1745" t="str" cm="1">
        <f t="array" ref="K1745">IF(ISERROR(SEARCH("QTY:", G1745)), IF(ISERROR(SEARCH("TOTAL ", G1745)), Raw [1]Data!N1745, TRIM(MID(G1745, SEARCH("TOTAL ", G1745)+6, SEARCH(" ", G1745&amp;" ", SEARCH("TOTAL ", G1745)+6) - SEARCH("TOTAL ", G1745) - 6))), TRIM(MID(G1745, SEARCH("QTY:", G1745)+4, SEARCH(" ", G1745, SEARCH("QTY:", G1745)+4) - SEARCH("QTY:", G1745) - 4)))</f>
        <v>NET</v>
      </c>
      <c r="M1745" t="str">
        <f t="shared" si="246"/>
        <v>NET</v>
      </c>
      <c r="N1745">
        <f t="shared" si="247"/>
        <v>0</v>
      </c>
      <c r="O1745" t="e" cm="1">
        <f t="array" ref="O1745">IF(ISERROR(SEARCH("USD ", G1745)), Raw [1]Data!S1745, TRIM(MID(G1745, SEARCH("USD ", G1745)+4, SEARCH(" ", G1745&amp;" ", SEARCH("USD ", G1745)+4) - SEARCH("USD ", G1745) - 4)))</f>
        <v>#NAME?</v>
      </c>
      <c r="P1745" t="e">
        <f t="shared" si="248"/>
        <v>#NAME?</v>
      </c>
      <c r="Q1745" t="e" cm="1">
        <f t="array" ref="Q1745">Raw [1]Data!P1745</f>
        <v>#NAME?</v>
      </c>
      <c r="R1745" t="e" cm="1">
        <f t="array" ref="R1745">Raw [1]Data!Q1745</f>
        <v>#NAME?</v>
      </c>
      <c r="S1745" t="e" cm="1">
        <f t="array" ref="S1745">Raw [1]Data!T1745</f>
        <v>#NAME?</v>
      </c>
      <c r="T1745" t="e">
        <f t="shared" si="249"/>
        <v>#NAME?</v>
      </c>
      <c r="U1745" t="e">
        <f t="shared" si="250"/>
        <v>#NAME?</v>
      </c>
      <c r="V1745" t="str">
        <f t="shared" si="251"/>
        <v>Other</v>
      </c>
    </row>
    <row r="1746" spans="1:22">
      <c r="A1746" s="5" t="s">
        <v>12</v>
      </c>
      <c r="B1746" s="2" t="s">
        <v>2310</v>
      </c>
      <c r="C1746">
        <f t="shared" si="243"/>
        <v>2018</v>
      </c>
      <c r="D1746" s="2" t="s">
        <v>14</v>
      </c>
      <c r="E1746" s="3" t="s">
        <v>15</v>
      </c>
      <c r="F1746" t="str">
        <f t="shared" si="244"/>
        <v>73</v>
      </c>
      <c r="G1746" s="2" t="s">
        <v>2311</v>
      </c>
      <c r="H1746" t="str">
        <f t="shared" si="245"/>
        <v xml:space="preserve">STAINLESS </v>
      </c>
      <c r="I1746" t="str" cm="1">
        <f t="array" ref="I1746">IFERROR(INDEX(_xlfn.TEXTSPLIT(E1746," "),1), "")</f>
        <v>73239990</v>
      </c>
      <c r="J1746" t="s">
        <v>3041</v>
      </c>
      <c r="K1746" t="str" cm="1">
        <f t="array" ref="K1746">IF(ISERROR(SEARCH("QTY:", G1746)), IF(ISERROR(SEARCH("TOTAL ", G1746)), Raw [1]Data!N1746, TRIM(MID(G1746, SEARCH("TOTAL ", G1746)+6, SEARCH(" ", G1746&amp;" ", SEARCH("TOTAL ", G1746)+6) - SEARCH("TOTAL ", G1746) - 6))), TRIM(MID(G1746, SEARCH("QTY:", G1746)+4, SEARCH(" ", G1746, SEARCH("QTY:", G1746)+4) - SEARCH("QTY:", G1746) - 4)))</f>
        <v>NET</v>
      </c>
      <c r="M1746" t="str">
        <f t="shared" si="246"/>
        <v>NET</v>
      </c>
      <c r="N1746">
        <f t="shared" si="247"/>
        <v>0</v>
      </c>
      <c r="O1746" t="e" cm="1">
        <f t="array" ref="O1746">IF(ISERROR(SEARCH("USD ", G1746)), Raw [1]Data!S1746, TRIM(MID(G1746, SEARCH("USD ", G1746)+4, SEARCH(" ", G1746&amp;" ", SEARCH("USD ", G1746)+4) - SEARCH("USD ", G1746) - 4)))</f>
        <v>#NAME?</v>
      </c>
      <c r="P1746" t="e">
        <f t="shared" si="248"/>
        <v>#NAME?</v>
      </c>
      <c r="Q1746" t="e" cm="1">
        <f t="array" ref="Q1746">Raw [1]Data!P1746</f>
        <v>#NAME?</v>
      </c>
      <c r="R1746" t="e" cm="1">
        <f t="array" ref="R1746">Raw [1]Data!Q1746</f>
        <v>#NAME?</v>
      </c>
      <c r="S1746" t="e" cm="1">
        <f t="array" ref="S1746">Raw [1]Data!T1746</f>
        <v>#NAME?</v>
      </c>
      <c r="T1746" t="e">
        <f t="shared" si="249"/>
        <v>#NAME?</v>
      </c>
      <c r="U1746" t="e">
        <f t="shared" si="250"/>
        <v>#NAME?</v>
      </c>
      <c r="V1746" t="str">
        <f t="shared" si="251"/>
        <v>Other</v>
      </c>
    </row>
    <row r="1747" spans="1:22">
      <c r="A1747" s="5" t="s">
        <v>12</v>
      </c>
      <c r="B1747" s="2" t="s">
        <v>2310</v>
      </c>
      <c r="C1747">
        <f t="shared" si="243"/>
        <v>2018</v>
      </c>
      <c r="D1747" s="2" t="s">
        <v>14</v>
      </c>
      <c r="E1747" s="3" t="s">
        <v>15</v>
      </c>
      <c r="F1747" t="str">
        <f t="shared" si="244"/>
        <v>73</v>
      </c>
      <c r="G1747" s="2" t="s">
        <v>2312</v>
      </c>
      <c r="H1747" t="str">
        <f t="shared" si="245"/>
        <v xml:space="preserve">STAINLESS </v>
      </c>
      <c r="I1747" t="str" cm="1">
        <f t="array" ref="I1747">IFERROR(INDEX(_xlfn.TEXTSPLIT(E1747," "),1), "")</f>
        <v>73239990</v>
      </c>
      <c r="J1747" t="s">
        <v>3041</v>
      </c>
      <c r="K1747" t="str" cm="1">
        <f t="array" ref="K1747">IF(ISERROR(SEARCH("QTY:", G1747)), IF(ISERROR(SEARCH("TOTAL ", G1747)), Raw [1]Data!N1747, TRIM(MID(G1747, SEARCH("TOTAL ", G1747)+6, SEARCH(" ", G1747&amp;" ", SEARCH("TOTAL ", G1747)+6) - SEARCH("TOTAL ", G1747) - 6))), TRIM(MID(G1747, SEARCH("QTY:", G1747)+4, SEARCH(" ", G1747, SEARCH("QTY:", G1747)+4) - SEARCH("QTY:", G1747) - 4)))</f>
        <v>NET</v>
      </c>
      <c r="M1747" t="str">
        <f t="shared" si="246"/>
        <v>NET</v>
      </c>
      <c r="N1747">
        <f t="shared" si="247"/>
        <v>0</v>
      </c>
      <c r="O1747" t="e" cm="1">
        <f t="array" ref="O1747">IF(ISERROR(SEARCH("USD ", G1747)), Raw [1]Data!S1747, TRIM(MID(G1747, SEARCH("USD ", G1747)+4, SEARCH(" ", G1747&amp;" ", SEARCH("USD ", G1747)+4) - SEARCH("USD ", G1747) - 4)))</f>
        <v>#NAME?</v>
      </c>
      <c r="P1747" t="e">
        <f t="shared" si="248"/>
        <v>#NAME?</v>
      </c>
      <c r="Q1747" t="e" cm="1">
        <f t="array" ref="Q1747">Raw [1]Data!P1747</f>
        <v>#NAME?</v>
      </c>
      <c r="R1747" t="e" cm="1">
        <f t="array" ref="R1747">Raw [1]Data!Q1747</f>
        <v>#NAME?</v>
      </c>
      <c r="S1747" t="e" cm="1">
        <f t="array" ref="S1747">Raw [1]Data!T1747</f>
        <v>#NAME?</v>
      </c>
      <c r="T1747" t="e">
        <f t="shared" si="249"/>
        <v>#NAME?</v>
      </c>
      <c r="U1747" t="e">
        <f t="shared" si="250"/>
        <v>#NAME?</v>
      </c>
      <c r="V1747" t="str">
        <f t="shared" si="251"/>
        <v>Other</v>
      </c>
    </row>
    <row r="1748" spans="1:22">
      <c r="A1748" s="5" t="s">
        <v>12</v>
      </c>
      <c r="B1748" s="2" t="s">
        <v>2310</v>
      </c>
      <c r="C1748">
        <f t="shared" si="243"/>
        <v>2018</v>
      </c>
      <c r="D1748" s="2" t="s">
        <v>14</v>
      </c>
      <c r="E1748" s="3" t="s">
        <v>15</v>
      </c>
      <c r="F1748" t="str">
        <f t="shared" si="244"/>
        <v>73</v>
      </c>
      <c r="G1748" s="2" t="s">
        <v>2313</v>
      </c>
      <c r="H1748" t="str">
        <f t="shared" si="245"/>
        <v xml:space="preserve">STAINLESS </v>
      </c>
      <c r="I1748" t="str" cm="1">
        <f t="array" ref="I1748">IFERROR(INDEX(_xlfn.TEXTSPLIT(E1748," "),1), "")</f>
        <v>73239990</v>
      </c>
      <c r="J1748" t="s">
        <v>3041</v>
      </c>
      <c r="K1748" t="str" cm="1">
        <f t="array" ref="K1748">IF(ISERROR(SEARCH("QTY:", G1748)), IF(ISERROR(SEARCH("TOTAL ", G1748)), Raw [1]Data!N1748, TRIM(MID(G1748, SEARCH("TOTAL ", G1748)+6, SEARCH(" ", G1748&amp;" ", SEARCH("TOTAL ", G1748)+6) - SEARCH("TOTAL ", G1748) - 6))), TRIM(MID(G1748, SEARCH("QTY:", G1748)+4, SEARCH(" ", G1748, SEARCH("QTY:", G1748)+4) - SEARCH("QTY:", G1748) - 4)))</f>
        <v>NETWT.3674.52</v>
      </c>
      <c r="M1748" t="str">
        <f t="shared" si="246"/>
        <v>NETWT.3674.52</v>
      </c>
      <c r="N1748">
        <f t="shared" si="247"/>
        <v>0</v>
      </c>
      <c r="O1748" t="e" cm="1">
        <f t="array" ref="O1748">IF(ISERROR(SEARCH("USD ", G1748)), Raw [1]Data!S1748, TRIM(MID(G1748, SEARCH("USD ", G1748)+4, SEARCH(" ", G1748&amp;" ", SEARCH("USD ", G1748)+4) - SEARCH("USD ", G1748) - 4)))</f>
        <v>#NAME?</v>
      </c>
      <c r="P1748" t="e">
        <f t="shared" si="248"/>
        <v>#NAME?</v>
      </c>
      <c r="Q1748" t="e" cm="1">
        <f t="array" ref="Q1748">Raw [1]Data!P1748</f>
        <v>#NAME?</v>
      </c>
      <c r="R1748" t="e" cm="1">
        <f t="array" ref="R1748">Raw [1]Data!Q1748</f>
        <v>#NAME?</v>
      </c>
      <c r="S1748" t="e" cm="1">
        <f t="array" ref="S1748">Raw [1]Data!T1748</f>
        <v>#NAME?</v>
      </c>
      <c r="T1748" t="e">
        <f t="shared" si="249"/>
        <v>#NAME?</v>
      </c>
      <c r="U1748" t="e">
        <f t="shared" si="250"/>
        <v>#NAME?</v>
      </c>
      <c r="V1748" t="str">
        <f t="shared" si="251"/>
        <v>Other</v>
      </c>
    </row>
    <row r="1749" spans="1:22">
      <c r="A1749" s="5" t="s">
        <v>12</v>
      </c>
      <c r="B1749" s="2" t="s">
        <v>2314</v>
      </c>
      <c r="C1749">
        <f t="shared" si="243"/>
        <v>2018</v>
      </c>
      <c r="D1749" s="2" t="s">
        <v>14</v>
      </c>
      <c r="E1749" s="3" t="s">
        <v>15</v>
      </c>
      <c r="F1749" t="str">
        <f t="shared" si="244"/>
        <v>73</v>
      </c>
      <c r="G1749" s="2" t="s">
        <v>2207</v>
      </c>
      <c r="H1749" t="str">
        <f t="shared" si="245"/>
        <v xml:space="preserve">KWB-600F </v>
      </c>
      <c r="I1749" t="str" cm="1">
        <f t="array" ref="I1749">IFERROR(INDEX(_xlfn.TEXTSPLIT(E1749," "),1), "")</f>
        <v>73239990</v>
      </c>
      <c r="J1749" t="s">
        <v>2835</v>
      </c>
      <c r="K1749" t="e" cm="1">
        <f t="array" ref="K1749">IF(ISERROR(SEARCH("QTY:", G1749)), IF(ISERROR(SEARCH("TOTAL ", G1749)), Raw [1]Data!N1749, TRIM(MID(G1749, SEARCH("TOTAL ", G1749)+6, SEARCH(" ", G1749&amp;" ", SEARCH("TOTAL ", G1749)+6) - SEARCH("TOTAL ", G1749) - 6))), TRIM(MID(G1749, SEARCH("QTY:", G1749)+4, SEARCH(" ", G1749, SEARCH("QTY:", G1749)+4) - SEARCH("QTY:", G1749) - 4)))</f>
        <v>#NAME?</v>
      </c>
      <c r="M1749" t="e">
        <f t="shared" si="246"/>
        <v>#NAME?</v>
      </c>
      <c r="N1749">
        <f t="shared" si="247"/>
        <v>0</v>
      </c>
      <c r="O1749" t="e" cm="1">
        <f t="array" ref="O1749">IF(ISERROR(SEARCH("USD ", G1749)), Raw [1]Data!S1749, TRIM(MID(G1749, SEARCH("USD ", G1749)+4, SEARCH(" ", G1749&amp;" ", SEARCH("USD ", G1749)+4) - SEARCH("USD ", G1749) - 4)))</f>
        <v>#NAME?</v>
      </c>
      <c r="P1749" t="e">
        <f t="shared" si="248"/>
        <v>#NAME?</v>
      </c>
      <c r="Q1749" t="e" cm="1">
        <f t="array" ref="Q1749">Raw [1]Data!P1749</f>
        <v>#NAME?</v>
      </c>
      <c r="R1749" t="e" cm="1">
        <f t="array" ref="R1749">Raw [1]Data!Q1749</f>
        <v>#NAME?</v>
      </c>
      <c r="S1749" t="e" cm="1">
        <f t="array" ref="S1749">Raw [1]Data!T1749</f>
        <v>#NAME?</v>
      </c>
      <c r="T1749" t="e">
        <f t="shared" si="249"/>
        <v>#NAME?</v>
      </c>
      <c r="U1749" t="e">
        <f t="shared" si="250"/>
        <v>#NAME?</v>
      </c>
      <c r="V1749" t="str">
        <f t="shared" si="251"/>
        <v>Other</v>
      </c>
    </row>
    <row r="1750" spans="1:22">
      <c r="A1750" s="5" t="s">
        <v>12</v>
      </c>
      <c r="B1750" s="2" t="s">
        <v>2314</v>
      </c>
      <c r="C1750">
        <f t="shared" si="243"/>
        <v>2018</v>
      </c>
      <c r="D1750" s="2" t="s">
        <v>14</v>
      </c>
      <c r="E1750" s="3" t="s">
        <v>15</v>
      </c>
      <c r="F1750" t="str">
        <f t="shared" si="244"/>
        <v>73</v>
      </c>
      <c r="G1750" s="2" t="s">
        <v>2215</v>
      </c>
      <c r="H1750" t="str">
        <f t="shared" si="245"/>
        <v xml:space="preserve">KWP-1000B-SS </v>
      </c>
      <c r="I1750" t="str" cm="1">
        <f t="array" ref="I1750">IFERROR(INDEX(_xlfn.TEXTSPLIT(E1750," "),1), "")</f>
        <v>73239990</v>
      </c>
      <c r="J1750" t="s">
        <v>2835</v>
      </c>
      <c r="K1750" t="e" cm="1">
        <f t="array" ref="K1750">IF(ISERROR(SEARCH("QTY:", G1750)), IF(ISERROR(SEARCH("TOTAL ", G1750)), Raw [1]Data!N1750, TRIM(MID(G1750, SEARCH("TOTAL ", G1750)+6, SEARCH(" ", G1750&amp;" ", SEARCH("TOTAL ", G1750)+6) - SEARCH("TOTAL ", G1750) - 6))), TRIM(MID(G1750, SEARCH("QTY:", G1750)+4, SEARCH(" ", G1750, SEARCH("QTY:", G1750)+4) - SEARCH("QTY:", G1750) - 4)))</f>
        <v>#NAME?</v>
      </c>
      <c r="M1750" t="e">
        <f t="shared" si="246"/>
        <v>#NAME?</v>
      </c>
      <c r="N1750">
        <f t="shared" si="247"/>
        <v>0</v>
      </c>
      <c r="O1750" t="e" cm="1">
        <f t="array" ref="O1750">IF(ISERROR(SEARCH("USD ", G1750)), Raw [1]Data!S1750, TRIM(MID(G1750, SEARCH("USD ", G1750)+4, SEARCH(" ", G1750&amp;" ", SEARCH("USD ", G1750)+4) - SEARCH("USD ", G1750) - 4)))</f>
        <v>#NAME?</v>
      </c>
      <c r="P1750" t="e">
        <f t="shared" si="248"/>
        <v>#NAME?</v>
      </c>
      <c r="Q1750" t="e" cm="1">
        <f t="array" ref="Q1750">Raw [1]Data!P1750</f>
        <v>#NAME?</v>
      </c>
      <c r="R1750" t="e" cm="1">
        <f t="array" ref="R1750">Raw [1]Data!Q1750</f>
        <v>#NAME?</v>
      </c>
      <c r="S1750" t="e" cm="1">
        <f t="array" ref="S1750">Raw [1]Data!T1750</f>
        <v>#NAME?</v>
      </c>
      <c r="T1750" t="e">
        <f t="shared" si="249"/>
        <v>#NAME?</v>
      </c>
      <c r="U1750" t="e">
        <f t="shared" si="250"/>
        <v>#NAME?</v>
      </c>
      <c r="V1750" t="str">
        <f t="shared" si="251"/>
        <v>Other</v>
      </c>
    </row>
    <row r="1751" spans="1:22">
      <c r="A1751" s="5" t="s">
        <v>12</v>
      </c>
      <c r="B1751" s="2" t="s">
        <v>2315</v>
      </c>
      <c r="C1751">
        <f t="shared" si="243"/>
        <v>2018</v>
      </c>
      <c r="D1751" s="2" t="s">
        <v>14</v>
      </c>
      <c r="E1751" s="3" t="s">
        <v>15</v>
      </c>
      <c r="F1751" t="str">
        <f t="shared" si="244"/>
        <v>73</v>
      </c>
      <c r="G1751" s="2" t="s">
        <v>2316</v>
      </c>
      <c r="H1751" t="str">
        <f t="shared" si="245"/>
        <v xml:space="preserve">STEEL </v>
      </c>
      <c r="I1751" t="str" cm="1">
        <f t="array" ref="I1751">IFERROR(INDEX(_xlfn.TEXTSPLIT(E1751," "),1), "")</f>
        <v>73239990</v>
      </c>
      <c r="J1751" t="s">
        <v>3041</v>
      </c>
      <c r="K1751" t="str" cm="1">
        <f t="array" ref="K1751">IF(ISERROR(SEARCH("QTY:", G1751)), IF(ISERROR(SEARCH("TOTAL ", G1751)), Raw [1]Data!N1751, TRIM(MID(G1751, SEARCH("TOTAL ", G1751)+6, SEARCH(" ", G1751&amp;" ", SEARCH("TOTAL ", G1751)+6) - SEARCH("TOTAL ", G1751) - 6))), TRIM(MID(G1751, SEARCH("QTY:", G1751)+4, SEARCH(" ", G1751, SEARCH("QTY:", G1751)+4) - SEARCH("QTY:", G1751) - 4)))</f>
        <v>NT</v>
      </c>
      <c r="M1751" t="str">
        <f t="shared" si="246"/>
        <v>NT</v>
      </c>
      <c r="N1751">
        <f t="shared" si="247"/>
        <v>0</v>
      </c>
      <c r="O1751" t="e" cm="1">
        <f t="array" ref="O1751">IF(ISERROR(SEARCH("USD ", G1751)), Raw [1]Data!S1751, TRIM(MID(G1751, SEARCH("USD ", G1751)+4, SEARCH(" ", G1751&amp;" ", SEARCH("USD ", G1751)+4) - SEARCH("USD ", G1751) - 4)))</f>
        <v>#NAME?</v>
      </c>
      <c r="P1751" t="e">
        <f t="shared" si="248"/>
        <v>#NAME?</v>
      </c>
      <c r="Q1751" t="e" cm="1">
        <f t="array" ref="Q1751">Raw [1]Data!P1751</f>
        <v>#NAME?</v>
      </c>
      <c r="R1751" t="e" cm="1">
        <f t="array" ref="R1751">Raw [1]Data!Q1751</f>
        <v>#NAME?</v>
      </c>
      <c r="S1751" t="e" cm="1">
        <f t="array" ref="S1751">Raw [1]Data!T1751</f>
        <v>#NAME?</v>
      </c>
      <c r="T1751" t="e">
        <f t="shared" si="249"/>
        <v>#NAME?</v>
      </c>
      <c r="U1751" t="e">
        <f t="shared" si="250"/>
        <v>#NAME?</v>
      </c>
      <c r="V1751" t="str">
        <f t="shared" si="251"/>
        <v>Other</v>
      </c>
    </row>
    <row r="1752" spans="1:22">
      <c r="A1752" s="5" t="s">
        <v>12</v>
      </c>
      <c r="B1752" s="2" t="s">
        <v>2315</v>
      </c>
      <c r="C1752">
        <f t="shared" si="243"/>
        <v>2018</v>
      </c>
      <c r="D1752" s="2" t="s">
        <v>14</v>
      </c>
      <c r="E1752" s="3" t="s">
        <v>15</v>
      </c>
      <c r="F1752" t="str">
        <f t="shared" si="244"/>
        <v>73</v>
      </c>
      <c r="G1752" s="2" t="s">
        <v>2317</v>
      </c>
      <c r="H1752" t="str">
        <f t="shared" si="245"/>
        <v xml:space="preserve">STEEL </v>
      </c>
      <c r="I1752" t="str" cm="1">
        <f t="array" ref="I1752">IFERROR(INDEX(_xlfn.TEXTSPLIT(E1752," "),1), "")</f>
        <v>73239990</v>
      </c>
      <c r="J1752" t="s">
        <v>3041</v>
      </c>
      <c r="K1752" t="str" cm="1">
        <f t="array" ref="K1752">IF(ISERROR(SEARCH("QTY:", G1752)), IF(ISERROR(SEARCH("TOTAL ", G1752)), Raw [1]Data!N1752, TRIM(MID(G1752, SEARCH("TOTAL ", G1752)+6, SEARCH(" ", G1752&amp;" ", SEARCH("TOTAL ", G1752)+6) - SEARCH("TOTAL ", G1752) - 6))), TRIM(MID(G1752, SEARCH("QTY:", G1752)+4, SEARCH(" ", G1752, SEARCH("QTY:", G1752)+4) - SEARCH("QTY:", G1752) - 4)))</f>
        <v>NET</v>
      </c>
      <c r="M1752" t="str">
        <f t="shared" si="246"/>
        <v>NET</v>
      </c>
      <c r="N1752">
        <f t="shared" si="247"/>
        <v>0</v>
      </c>
      <c r="O1752" t="e" cm="1">
        <f t="array" ref="O1752">IF(ISERROR(SEARCH("USD ", G1752)), Raw [1]Data!S1752, TRIM(MID(G1752, SEARCH("USD ", G1752)+4, SEARCH(" ", G1752&amp;" ", SEARCH("USD ", G1752)+4) - SEARCH("USD ", G1752) - 4)))</f>
        <v>#NAME?</v>
      </c>
      <c r="P1752" t="e">
        <f t="shared" si="248"/>
        <v>#NAME?</v>
      </c>
      <c r="Q1752" t="e" cm="1">
        <f t="array" ref="Q1752">Raw [1]Data!P1752</f>
        <v>#NAME?</v>
      </c>
      <c r="R1752" t="e" cm="1">
        <f t="array" ref="R1752">Raw [1]Data!Q1752</f>
        <v>#NAME?</v>
      </c>
      <c r="S1752" t="e" cm="1">
        <f t="array" ref="S1752">Raw [1]Data!T1752</f>
        <v>#NAME?</v>
      </c>
      <c r="T1752" t="e">
        <f t="shared" si="249"/>
        <v>#NAME?</v>
      </c>
      <c r="U1752" t="e">
        <f t="shared" si="250"/>
        <v>#NAME?</v>
      </c>
      <c r="V1752" t="str">
        <f t="shared" si="251"/>
        <v>Other</v>
      </c>
    </row>
    <row r="1753" spans="1:22">
      <c r="A1753" s="5" t="s">
        <v>12</v>
      </c>
      <c r="B1753" s="2" t="s">
        <v>2315</v>
      </c>
      <c r="C1753">
        <f t="shared" si="243"/>
        <v>2018</v>
      </c>
      <c r="D1753" s="2" t="s">
        <v>14</v>
      </c>
      <c r="E1753" s="3" t="s">
        <v>15</v>
      </c>
      <c r="F1753" t="str">
        <f t="shared" si="244"/>
        <v>73</v>
      </c>
      <c r="G1753" s="2" t="s">
        <v>2318</v>
      </c>
      <c r="H1753" t="str">
        <f t="shared" si="245"/>
        <v xml:space="preserve">STEEL </v>
      </c>
      <c r="I1753" t="str" cm="1">
        <f t="array" ref="I1753">IFERROR(INDEX(_xlfn.TEXTSPLIT(E1753," "),1), "")</f>
        <v>73239990</v>
      </c>
      <c r="J1753" t="s">
        <v>3041</v>
      </c>
      <c r="K1753" t="str" cm="1">
        <f t="array" ref="K1753">IF(ISERROR(SEARCH("QTY:", G1753)), IF(ISERROR(SEARCH("TOTAL ", G1753)), Raw [1]Data!N1753, TRIM(MID(G1753, SEARCH("TOTAL ", G1753)+6, SEARCH(" ", G1753&amp;" ", SEARCH("TOTAL ", G1753)+6) - SEARCH("TOTAL ", G1753) - 6))), TRIM(MID(G1753, SEARCH("QTY:", G1753)+4, SEARCH(" ", G1753, SEARCH("QTY:", G1753)+4) - SEARCH("QTY:", G1753) - 4)))</f>
        <v>NET</v>
      </c>
      <c r="M1753" t="str">
        <f t="shared" si="246"/>
        <v>NET</v>
      </c>
      <c r="N1753">
        <f t="shared" si="247"/>
        <v>0</v>
      </c>
      <c r="O1753" t="e" cm="1">
        <f t="array" ref="O1753">IF(ISERROR(SEARCH("USD ", G1753)), Raw [1]Data!S1753, TRIM(MID(G1753, SEARCH("USD ", G1753)+4, SEARCH(" ", G1753&amp;" ", SEARCH("USD ", G1753)+4) - SEARCH("USD ", G1753) - 4)))</f>
        <v>#NAME?</v>
      </c>
      <c r="P1753" t="e">
        <f t="shared" si="248"/>
        <v>#NAME?</v>
      </c>
      <c r="Q1753" t="e" cm="1">
        <f t="array" ref="Q1753">Raw [1]Data!P1753</f>
        <v>#NAME?</v>
      </c>
      <c r="R1753" t="e" cm="1">
        <f t="array" ref="R1753">Raw [1]Data!Q1753</f>
        <v>#NAME?</v>
      </c>
      <c r="S1753" t="e" cm="1">
        <f t="array" ref="S1753">Raw [1]Data!T1753</f>
        <v>#NAME?</v>
      </c>
      <c r="T1753" t="e">
        <f t="shared" si="249"/>
        <v>#NAME?</v>
      </c>
      <c r="U1753" t="e">
        <f t="shared" si="250"/>
        <v>#NAME?</v>
      </c>
      <c r="V1753" t="str">
        <f t="shared" si="251"/>
        <v>Other</v>
      </c>
    </row>
    <row r="1754" spans="1:22">
      <c r="A1754" s="5" t="s">
        <v>12</v>
      </c>
      <c r="B1754" s="2" t="s">
        <v>2315</v>
      </c>
      <c r="C1754">
        <f t="shared" si="243"/>
        <v>2018</v>
      </c>
      <c r="D1754" s="2" t="s">
        <v>14</v>
      </c>
      <c r="E1754" s="3" t="s">
        <v>15</v>
      </c>
      <c r="F1754" t="str">
        <f t="shared" si="244"/>
        <v>73</v>
      </c>
      <c r="G1754" s="2" t="s">
        <v>2319</v>
      </c>
      <c r="H1754" t="str">
        <f t="shared" si="245"/>
        <v xml:space="preserve">STEEL </v>
      </c>
      <c r="I1754" t="str" cm="1">
        <f t="array" ref="I1754">IFERROR(INDEX(_xlfn.TEXTSPLIT(E1754," "),1), "")</f>
        <v>73239990</v>
      </c>
      <c r="J1754" t="s">
        <v>3041</v>
      </c>
      <c r="K1754" t="str" cm="1">
        <f t="array" ref="K1754">IF(ISERROR(SEARCH("QTY:", G1754)), IF(ISERROR(SEARCH("TOTAL ", G1754)), Raw [1]Data!N1754, TRIM(MID(G1754, SEARCH("TOTAL ", G1754)+6, SEARCH(" ", G1754&amp;" ", SEARCH("TOTAL ", G1754)+6) - SEARCH("TOTAL ", G1754) - 6))), TRIM(MID(G1754, SEARCH("QTY:", G1754)+4, SEARCH(" ", G1754, SEARCH("QTY:", G1754)+4) - SEARCH("QTY:", G1754) - 4)))</f>
        <v>NET</v>
      </c>
      <c r="M1754" t="str">
        <f t="shared" si="246"/>
        <v>NET</v>
      </c>
      <c r="N1754">
        <f t="shared" si="247"/>
        <v>0</v>
      </c>
      <c r="O1754" t="e" cm="1">
        <f t="array" ref="O1754">IF(ISERROR(SEARCH("USD ", G1754)), Raw [1]Data!S1754, TRIM(MID(G1754, SEARCH("USD ", G1754)+4, SEARCH(" ", G1754&amp;" ", SEARCH("USD ", G1754)+4) - SEARCH("USD ", G1754) - 4)))</f>
        <v>#NAME?</v>
      </c>
      <c r="P1754" t="e">
        <f t="shared" si="248"/>
        <v>#NAME?</v>
      </c>
      <c r="Q1754" t="e" cm="1">
        <f t="array" ref="Q1754">Raw [1]Data!P1754</f>
        <v>#NAME?</v>
      </c>
      <c r="R1754" t="e" cm="1">
        <f t="array" ref="R1754">Raw [1]Data!Q1754</f>
        <v>#NAME?</v>
      </c>
      <c r="S1754" t="e" cm="1">
        <f t="array" ref="S1754">Raw [1]Data!T1754</f>
        <v>#NAME?</v>
      </c>
      <c r="T1754" t="e">
        <f t="shared" si="249"/>
        <v>#NAME?</v>
      </c>
      <c r="U1754" t="e">
        <f t="shared" si="250"/>
        <v>#NAME?</v>
      </c>
      <c r="V1754" t="str">
        <f t="shared" si="251"/>
        <v>Other</v>
      </c>
    </row>
    <row r="1755" spans="1:22">
      <c r="A1755" s="5" t="s">
        <v>12</v>
      </c>
      <c r="B1755" s="2" t="s">
        <v>2315</v>
      </c>
      <c r="C1755">
        <f t="shared" si="243"/>
        <v>2018</v>
      </c>
      <c r="D1755" s="2" t="s">
        <v>14</v>
      </c>
      <c r="E1755" s="3" t="s">
        <v>15</v>
      </c>
      <c r="F1755" t="str">
        <f t="shared" si="244"/>
        <v>73</v>
      </c>
      <c r="G1755" s="2" t="s">
        <v>2320</v>
      </c>
      <c r="H1755" t="str">
        <f t="shared" si="245"/>
        <v xml:space="preserve">STEEL </v>
      </c>
      <c r="I1755" t="str" cm="1">
        <f t="array" ref="I1755">IFERROR(INDEX(_xlfn.TEXTSPLIT(E1755," "),1), "")</f>
        <v>73239990</v>
      </c>
      <c r="J1755" t="s">
        <v>2835</v>
      </c>
      <c r="K1755" t="str" cm="1">
        <f t="array" ref="K1755">IF(ISERROR(SEARCH("QTY:", G1755)), IF(ISERROR(SEARCH("TOTAL ", G1755)), Raw [1]Data!N1755, TRIM(MID(G1755, SEARCH("TOTAL ", G1755)+6, SEARCH(" ", G1755&amp;" ", SEARCH("TOTAL ", G1755)+6) - SEARCH("TOTAL ", G1755) - 6))), TRIM(MID(G1755, SEARCH("QTY:", G1755)+4, SEARCH(" ", G1755, SEARCH("QTY:", G1755)+4) - SEARCH("QTY:", G1755) - 4)))</f>
        <v>NET.WT.10601.78</v>
      </c>
      <c r="M1755" t="str">
        <f t="shared" si="246"/>
        <v>NET.WT.10601.78</v>
      </c>
      <c r="N1755">
        <f t="shared" si="247"/>
        <v>0</v>
      </c>
      <c r="O1755" t="e" cm="1">
        <f t="array" ref="O1755">IF(ISERROR(SEARCH("USD ", G1755)), Raw [1]Data!S1755, TRIM(MID(G1755, SEARCH("USD ", G1755)+4, SEARCH(" ", G1755&amp;" ", SEARCH("USD ", G1755)+4) - SEARCH("USD ", G1755) - 4)))</f>
        <v>#NAME?</v>
      </c>
      <c r="P1755" t="e">
        <f t="shared" si="248"/>
        <v>#NAME?</v>
      </c>
      <c r="Q1755" t="e" cm="1">
        <f t="array" ref="Q1755">Raw [1]Data!P1755</f>
        <v>#NAME?</v>
      </c>
      <c r="R1755" t="e" cm="1">
        <f t="array" ref="R1755">Raw [1]Data!Q1755</f>
        <v>#NAME?</v>
      </c>
      <c r="S1755" t="e" cm="1">
        <f t="array" ref="S1755">Raw [1]Data!T1755</f>
        <v>#NAME?</v>
      </c>
      <c r="T1755" t="e">
        <f t="shared" si="249"/>
        <v>#NAME?</v>
      </c>
      <c r="U1755" t="e">
        <f t="shared" si="250"/>
        <v>#NAME?</v>
      </c>
      <c r="V1755" t="str">
        <f t="shared" si="251"/>
        <v>Other</v>
      </c>
    </row>
    <row r="1756" spans="1:22">
      <c r="A1756" s="5" t="s">
        <v>12</v>
      </c>
      <c r="B1756" s="2" t="s">
        <v>2321</v>
      </c>
      <c r="C1756">
        <f t="shared" si="243"/>
        <v>2018</v>
      </c>
      <c r="D1756" s="2" t="s">
        <v>14</v>
      </c>
      <c r="E1756" s="3" t="s">
        <v>15</v>
      </c>
      <c r="F1756" t="str">
        <f t="shared" si="244"/>
        <v>73</v>
      </c>
      <c r="G1756" s="2" t="s">
        <v>2322</v>
      </c>
      <c r="H1756" t="str">
        <f t="shared" si="245"/>
        <v xml:space="preserve">STEEL </v>
      </c>
      <c r="I1756" t="str" cm="1">
        <f t="array" ref="I1756">IFERROR(INDEX(_xlfn.TEXTSPLIT(E1756," "),1), "")</f>
        <v>73239990</v>
      </c>
      <c r="J1756" t="s">
        <v>3041</v>
      </c>
      <c r="K1756" t="str" cm="1">
        <f t="array" ref="K1756">IF(ISERROR(SEARCH("QTY:", G1756)), IF(ISERROR(SEARCH("TOTAL ", G1756)), Raw [1]Data!N1756, TRIM(MID(G1756, SEARCH("TOTAL ", G1756)+6, SEARCH(" ", G1756&amp;" ", SEARCH("TOTAL ", G1756)+6) - SEARCH("TOTAL ", G1756) - 6))), TRIM(MID(G1756, SEARCH("QTY:", G1756)+4, SEARCH(" ", G1756, SEARCH("QTY:", G1756)+4) - SEARCH("QTY:", G1756) - 4)))</f>
        <v>68760</v>
      </c>
      <c r="M1756" t="str">
        <f t="shared" si="246"/>
        <v>68760</v>
      </c>
      <c r="N1756">
        <f t="shared" si="247"/>
        <v>0</v>
      </c>
      <c r="O1756" t="e" cm="1">
        <f t="array" ref="O1756">IF(ISERROR(SEARCH("USD ", G1756)), Raw [1]Data!S1756, TRIM(MID(G1756, SEARCH("USD ", G1756)+4, SEARCH(" ", G1756&amp;" ", SEARCH("USD ", G1756)+4) - SEARCH("USD ", G1756) - 4)))</f>
        <v>#NAME?</v>
      </c>
      <c r="P1756" t="e">
        <f t="shared" si="248"/>
        <v>#NAME?</v>
      </c>
      <c r="Q1756" t="e" cm="1">
        <f t="array" ref="Q1756">Raw [1]Data!P1756</f>
        <v>#NAME?</v>
      </c>
      <c r="R1756" t="e" cm="1">
        <f t="array" ref="R1756">Raw [1]Data!Q1756</f>
        <v>#NAME?</v>
      </c>
      <c r="S1756" t="e" cm="1">
        <f t="array" ref="S1756">Raw [1]Data!T1756</f>
        <v>#NAME?</v>
      </c>
      <c r="T1756" t="e">
        <f t="shared" si="249"/>
        <v>#NAME?</v>
      </c>
      <c r="U1756" t="e">
        <f t="shared" si="250"/>
        <v>#NAME?</v>
      </c>
      <c r="V1756" t="str">
        <f t="shared" si="251"/>
        <v>Other</v>
      </c>
    </row>
    <row r="1757" spans="1:22">
      <c r="A1757" s="5" t="s">
        <v>12</v>
      </c>
      <c r="B1757" s="2" t="s">
        <v>2323</v>
      </c>
      <c r="C1757">
        <f t="shared" si="243"/>
        <v>2018</v>
      </c>
      <c r="D1757" s="2" t="s">
        <v>14</v>
      </c>
      <c r="E1757" s="3" t="s">
        <v>15</v>
      </c>
      <c r="F1757" t="str">
        <f t="shared" si="244"/>
        <v>73</v>
      </c>
      <c r="G1757" s="2" t="s">
        <v>2324</v>
      </c>
      <c r="H1757" t="str">
        <f t="shared" si="245"/>
        <v xml:space="preserve">STEEL </v>
      </c>
      <c r="I1757" t="str" cm="1">
        <f t="array" ref="I1757">IFERROR(INDEX(_xlfn.TEXTSPLIT(E1757," "),1), "")</f>
        <v>73239990</v>
      </c>
      <c r="J1757" t="s">
        <v>3041</v>
      </c>
      <c r="K1757" t="str" cm="1">
        <f t="array" ref="K1757">IF(ISERROR(SEARCH("QTY:", G1757)), IF(ISERROR(SEARCH("TOTAL ", G1757)), Raw [1]Data!N1757, TRIM(MID(G1757, SEARCH("TOTAL ", G1757)+6, SEARCH(" ", G1757&amp;" ", SEARCH("TOTAL ", G1757)+6) - SEARCH("TOTAL ", G1757) - 6))), TRIM(MID(G1757, SEARCH("QTY:", G1757)+4, SEARCH(" ", G1757, SEARCH("QTY:", G1757)+4) - SEARCH("QTY:", G1757) - 4)))</f>
        <v>NET</v>
      </c>
      <c r="M1757" t="str">
        <f t="shared" si="246"/>
        <v>NET</v>
      </c>
      <c r="N1757">
        <f t="shared" si="247"/>
        <v>0</v>
      </c>
      <c r="O1757" t="e" cm="1">
        <f t="array" ref="O1757">IF(ISERROR(SEARCH("USD ", G1757)), Raw [1]Data!S1757, TRIM(MID(G1757, SEARCH("USD ", G1757)+4, SEARCH(" ", G1757&amp;" ", SEARCH("USD ", G1757)+4) - SEARCH("USD ", G1757) - 4)))</f>
        <v>#NAME?</v>
      </c>
      <c r="P1757" t="e">
        <f t="shared" si="248"/>
        <v>#NAME?</v>
      </c>
      <c r="Q1757" t="e" cm="1">
        <f t="array" ref="Q1757">Raw [1]Data!P1757</f>
        <v>#NAME?</v>
      </c>
      <c r="R1757" t="e" cm="1">
        <f t="array" ref="R1757">Raw [1]Data!Q1757</f>
        <v>#NAME?</v>
      </c>
      <c r="S1757" t="e" cm="1">
        <f t="array" ref="S1757">Raw [1]Data!T1757</f>
        <v>#NAME?</v>
      </c>
      <c r="T1757" t="e">
        <f t="shared" si="249"/>
        <v>#NAME?</v>
      </c>
      <c r="U1757" t="e">
        <f t="shared" si="250"/>
        <v>#NAME?</v>
      </c>
      <c r="V1757" t="str">
        <f t="shared" si="251"/>
        <v>Other</v>
      </c>
    </row>
    <row r="1758" spans="1:22">
      <c r="A1758" s="5" t="s">
        <v>12</v>
      </c>
      <c r="B1758" s="2" t="s">
        <v>2325</v>
      </c>
      <c r="C1758">
        <f t="shared" si="243"/>
        <v>2018</v>
      </c>
      <c r="D1758" s="2" t="s">
        <v>14</v>
      </c>
      <c r="E1758" s="3" t="s">
        <v>15</v>
      </c>
      <c r="F1758" t="str">
        <f t="shared" si="244"/>
        <v>73</v>
      </c>
      <c r="G1758" s="2" t="s">
        <v>2236</v>
      </c>
      <c r="H1758" t="str">
        <f t="shared" si="245"/>
        <v xml:space="preserve">RYX-02-021A </v>
      </c>
      <c r="I1758" t="str" cm="1">
        <f t="array" ref="I1758">IFERROR(INDEX(_xlfn.TEXTSPLIT(E1758," "),1), "")</f>
        <v>73239990</v>
      </c>
      <c r="J1758" t="s">
        <v>2835</v>
      </c>
      <c r="K1758" t="e" cm="1">
        <f t="array" ref="K1758">IF(ISERROR(SEARCH("QTY:", G1758)), IF(ISERROR(SEARCH("TOTAL ", G1758)), Raw [1]Data!N1758, TRIM(MID(G1758, SEARCH("TOTAL ", G1758)+6, SEARCH(" ", G1758&amp;" ", SEARCH("TOTAL ", G1758)+6) - SEARCH("TOTAL ", G1758) - 6))), TRIM(MID(G1758, SEARCH("QTY:", G1758)+4, SEARCH(" ", G1758, SEARCH("QTY:", G1758)+4) - SEARCH("QTY:", G1758) - 4)))</f>
        <v>#NAME?</v>
      </c>
      <c r="M1758" t="e">
        <f t="shared" si="246"/>
        <v>#NAME?</v>
      </c>
      <c r="N1758">
        <f t="shared" si="247"/>
        <v>0</v>
      </c>
      <c r="O1758" t="e" cm="1">
        <f t="array" ref="O1758">IF(ISERROR(SEARCH("USD ", G1758)), Raw [1]Data!S1758, TRIM(MID(G1758, SEARCH("USD ", G1758)+4, SEARCH(" ", G1758&amp;" ", SEARCH("USD ", G1758)+4) - SEARCH("USD ", G1758) - 4)))</f>
        <v>#NAME?</v>
      </c>
      <c r="P1758" t="e">
        <f t="shared" si="248"/>
        <v>#NAME?</v>
      </c>
      <c r="Q1758" t="e" cm="1">
        <f t="array" ref="Q1758">Raw [1]Data!P1758</f>
        <v>#NAME?</v>
      </c>
      <c r="R1758" t="e" cm="1">
        <f t="array" ref="R1758">Raw [1]Data!Q1758</f>
        <v>#NAME?</v>
      </c>
      <c r="S1758" t="e" cm="1">
        <f t="array" ref="S1758">Raw [1]Data!T1758</f>
        <v>#NAME?</v>
      </c>
      <c r="T1758" t="e">
        <f t="shared" si="249"/>
        <v>#NAME?</v>
      </c>
      <c r="U1758" t="e">
        <f t="shared" si="250"/>
        <v>#NAME?</v>
      </c>
      <c r="V1758" t="str">
        <f t="shared" si="251"/>
        <v>Other</v>
      </c>
    </row>
    <row r="1759" spans="1:22">
      <c r="A1759" s="5" t="s">
        <v>12</v>
      </c>
      <c r="B1759" s="2" t="s">
        <v>2326</v>
      </c>
      <c r="C1759">
        <f t="shared" si="243"/>
        <v>2018</v>
      </c>
      <c r="D1759" s="2" t="s">
        <v>14</v>
      </c>
      <c r="E1759" s="3" t="s">
        <v>15</v>
      </c>
      <c r="F1759" t="str">
        <f t="shared" si="244"/>
        <v>73</v>
      </c>
      <c r="G1759" s="2" t="s">
        <v>2327</v>
      </c>
      <c r="H1759" t="str">
        <f t="shared" si="245"/>
        <v xml:space="preserve">STEEL </v>
      </c>
      <c r="I1759" t="str" cm="1">
        <f t="array" ref="I1759">IFERROR(INDEX(_xlfn.TEXTSPLIT(E1759," "),1), "")</f>
        <v>73239990</v>
      </c>
      <c r="J1759" t="s">
        <v>3041</v>
      </c>
      <c r="K1759" t="str" cm="1">
        <f t="array" ref="K1759">IF(ISERROR(SEARCH("QTY:", G1759)), IF(ISERROR(SEARCH("TOTAL ", G1759)), Raw [1]Data!N1759, TRIM(MID(G1759, SEARCH("TOTAL ", G1759)+6, SEARCH(" ", G1759&amp;" ", SEARCH("TOTAL ", G1759)+6) - SEARCH("TOTAL ", G1759) - 6))), TRIM(MID(G1759, SEARCH("QTY:", G1759)+4, SEARCH(" ", G1759, SEARCH("QTY:", G1759)+4) - SEARCH("QTY:", G1759) - 4)))</f>
        <v>NET</v>
      </c>
      <c r="M1759" t="str">
        <f t="shared" si="246"/>
        <v>NET</v>
      </c>
      <c r="N1759">
        <f t="shared" si="247"/>
        <v>0</v>
      </c>
      <c r="O1759" t="e" cm="1">
        <f t="array" ref="O1759">IF(ISERROR(SEARCH("USD ", G1759)), Raw [1]Data!S1759, TRIM(MID(G1759, SEARCH("USD ", G1759)+4, SEARCH(" ", G1759&amp;" ", SEARCH("USD ", G1759)+4) - SEARCH("USD ", G1759) - 4)))</f>
        <v>#NAME?</v>
      </c>
      <c r="P1759" t="e">
        <f t="shared" si="248"/>
        <v>#NAME?</v>
      </c>
      <c r="Q1759" t="e" cm="1">
        <f t="array" ref="Q1759">Raw [1]Data!P1759</f>
        <v>#NAME?</v>
      </c>
      <c r="R1759" t="e" cm="1">
        <f t="array" ref="R1759">Raw [1]Data!Q1759</f>
        <v>#NAME?</v>
      </c>
      <c r="S1759" t="e" cm="1">
        <f t="array" ref="S1759">Raw [1]Data!T1759</f>
        <v>#NAME?</v>
      </c>
      <c r="T1759" t="e">
        <f t="shared" si="249"/>
        <v>#NAME?</v>
      </c>
      <c r="U1759" t="e">
        <f t="shared" si="250"/>
        <v>#NAME?</v>
      </c>
      <c r="V1759" t="str">
        <f t="shared" si="251"/>
        <v>Other</v>
      </c>
    </row>
    <row r="1760" spans="1:22">
      <c r="A1760" s="5" t="s">
        <v>12</v>
      </c>
      <c r="B1760" s="2" t="s">
        <v>2326</v>
      </c>
      <c r="C1760">
        <f t="shared" si="243"/>
        <v>2018</v>
      </c>
      <c r="D1760" s="2" t="s">
        <v>14</v>
      </c>
      <c r="E1760" s="3" t="s">
        <v>15</v>
      </c>
      <c r="F1760" t="str">
        <f t="shared" si="244"/>
        <v>73</v>
      </c>
      <c r="G1760" s="2" t="s">
        <v>2328</v>
      </c>
      <c r="H1760" t="str">
        <f t="shared" si="245"/>
        <v xml:space="preserve">STAINLESS </v>
      </c>
      <c r="I1760" t="str" cm="1">
        <f t="array" ref="I1760">IFERROR(INDEX(_xlfn.TEXTSPLIT(E1760," "),1), "")</f>
        <v>73239990</v>
      </c>
      <c r="J1760" t="s">
        <v>3041</v>
      </c>
      <c r="K1760" t="str" cm="1">
        <f t="array" ref="K1760">IF(ISERROR(SEARCH("QTY:", G1760)), IF(ISERROR(SEARCH("TOTAL ", G1760)), Raw [1]Data!N1760, TRIM(MID(G1760, SEARCH("TOTAL ", G1760)+6, SEARCH(" ", G1760&amp;" ", SEARCH("TOTAL ", G1760)+6) - SEARCH("TOTAL ", G1760) - 6))), TRIM(MID(G1760, SEARCH("QTY:", G1760)+4, SEARCH(" ", G1760, SEARCH("QTY:", G1760)+4) - SEARCH("QTY:", G1760) - 4)))</f>
        <v>NET</v>
      </c>
      <c r="M1760" t="str">
        <f t="shared" si="246"/>
        <v>NET</v>
      </c>
      <c r="N1760">
        <f t="shared" si="247"/>
        <v>0</v>
      </c>
      <c r="O1760" t="e" cm="1">
        <f t="array" ref="O1760">IF(ISERROR(SEARCH("USD ", G1760)), Raw [1]Data!S1760, TRIM(MID(G1760, SEARCH("USD ", G1760)+4, SEARCH(" ", G1760&amp;" ", SEARCH("USD ", G1760)+4) - SEARCH("USD ", G1760) - 4)))</f>
        <v>#NAME?</v>
      </c>
      <c r="P1760" t="e">
        <f t="shared" si="248"/>
        <v>#NAME?</v>
      </c>
      <c r="Q1760" t="e" cm="1">
        <f t="array" ref="Q1760">Raw [1]Data!P1760</f>
        <v>#NAME?</v>
      </c>
      <c r="R1760" t="e" cm="1">
        <f t="array" ref="R1760">Raw [1]Data!Q1760</f>
        <v>#NAME?</v>
      </c>
      <c r="S1760" t="e" cm="1">
        <f t="array" ref="S1760">Raw [1]Data!T1760</f>
        <v>#NAME?</v>
      </c>
      <c r="T1760" t="e">
        <f t="shared" si="249"/>
        <v>#NAME?</v>
      </c>
      <c r="U1760" t="e">
        <f t="shared" si="250"/>
        <v>#NAME?</v>
      </c>
      <c r="V1760" t="str">
        <f t="shared" si="251"/>
        <v>Other</v>
      </c>
    </row>
    <row r="1761" spans="1:22">
      <c r="A1761" s="5" t="s">
        <v>12</v>
      </c>
      <c r="B1761" s="2" t="s">
        <v>2329</v>
      </c>
      <c r="C1761">
        <f t="shared" si="243"/>
        <v>2018</v>
      </c>
      <c r="D1761" s="2" t="s">
        <v>14</v>
      </c>
      <c r="E1761" s="3" t="s">
        <v>15</v>
      </c>
      <c r="F1761" t="str">
        <f t="shared" si="244"/>
        <v>73</v>
      </c>
      <c r="G1761" s="2" t="s">
        <v>2236</v>
      </c>
      <c r="H1761" t="str">
        <f t="shared" si="245"/>
        <v xml:space="preserve">RYX-02-021A </v>
      </c>
      <c r="I1761" t="str" cm="1">
        <f t="array" ref="I1761">IFERROR(INDEX(_xlfn.TEXTSPLIT(E1761," "),1), "")</f>
        <v>73239990</v>
      </c>
      <c r="J1761" t="s">
        <v>2835</v>
      </c>
      <c r="K1761" t="e" cm="1">
        <f t="array" ref="K1761">IF(ISERROR(SEARCH("QTY:", G1761)), IF(ISERROR(SEARCH("TOTAL ", G1761)), Raw [1]Data!N1761, TRIM(MID(G1761, SEARCH("TOTAL ", G1761)+6, SEARCH(" ", G1761&amp;" ", SEARCH("TOTAL ", G1761)+6) - SEARCH("TOTAL ", G1761) - 6))), TRIM(MID(G1761, SEARCH("QTY:", G1761)+4, SEARCH(" ", G1761, SEARCH("QTY:", G1761)+4) - SEARCH("QTY:", G1761) - 4)))</f>
        <v>#NAME?</v>
      </c>
      <c r="M1761" t="e">
        <f t="shared" si="246"/>
        <v>#NAME?</v>
      </c>
      <c r="N1761">
        <f t="shared" si="247"/>
        <v>0</v>
      </c>
      <c r="O1761" t="e" cm="1">
        <f t="array" ref="O1761">IF(ISERROR(SEARCH("USD ", G1761)), Raw [1]Data!S1761, TRIM(MID(G1761, SEARCH("USD ", G1761)+4, SEARCH(" ", G1761&amp;" ", SEARCH("USD ", G1761)+4) - SEARCH("USD ", G1761) - 4)))</f>
        <v>#NAME?</v>
      </c>
      <c r="P1761" t="e">
        <f t="shared" si="248"/>
        <v>#NAME?</v>
      </c>
      <c r="Q1761" t="e" cm="1">
        <f t="array" ref="Q1761">Raw [1]Data!P1761</f>
        <v>#NAME?</v>
      </c>
      <c r="R1761" t="e" cm="1">
        <f t="array" ref="R1761">Raw [1]Data!Q1761</f>
        <v>#NAME?</v>
      </c>
      <c r="S1761" t="e" cm="1">
        <f t="array" ref="S1761">Raw [1]Data!T1761</f>
        <v>#NAME?</v>
      </c>
      <c r="T1761" t="e">
        <f t="shared" si="249"/>
        <v>#NAME?</v>
      </c>
      <c r="U1761" t="e">
        <f t="shared" si="250"/>
        <v>#NAME?</v>
      </c>
      <c r="V1761" t="str">
        <f t="shared" si="251"/>
        <v>Other</v>
      </c>
    </row>
    <row r="1762" spans="1:22">
      <c r="A1762" s="5" t="s">
        <v>12</v>
      </c>
      <c r="B1762" s="2" t="s">
        <v>2329</v>
      </c>
      <c r="C1762">
        <f t="shared" si="243"/>
        <v>2018</v>
      </c>
      <c r="D1762" s="2" t="s">
        <v>14</v>
      </c>
      <c r="E1762" s="3" t="s">
        <v>15</v>
      </c>
      <c r="F1762" t="str">
        <f t="shared" si="244"/>
        <v>73</v>
      </c>
      <c r="G1762" s="2" t="s">
        <v>2330</v>
      </c>
      <c r="H1762" t="str">
        <f t="shared" si="245"/>
        <v xml:space="preserve">STEEL </v>
      </c>
      <c r="I1762" t="str" cm="1">
        <f t="array" ref="I1762">IFERROR(INDEX(_xlfn.TEXTSPLIT(E1762," "),1), "")</f>
        <v>73239990</v>
      </c>
      <c r="J1762" t="s">
        <v>3041</v>
      </c>
      <c r="K1762" t="str" cm="1">
        <f t="array" ref="K1762">IF(ISERROR(SEARCH("QTY:", G1762)), IF(ISERROR(SEARCH("TOTAL ", G1762)), Raw [1]Data!N1762, TRIM(MID(G1762, SEARCH("TOTAL ", G1762)+6, SEARCH(" ", G1762&amp;" ", SEARCH("TOTAL ", G1762)+6) - SEARCH("TOTAL ", G1762) - 6))), TRIM(MID(G1762, SEARCH("QTY:", G1762)+4, SEARCH(" ", G1762, SEARCH("QTY:", G1762)+4) - SEARCH("QTY:", G1762) - 4)))</f>
        <v>NET</v>
      </c>
      <c r="M1762" t="str">
        <f t="shared" si="246"/>
        <v>NET</v>
      </c>
      <c r="N1762">
        <f t="shared" si="247"/>
        <v>0</v>
      </c>
      <c r="O1762" t="e" cm="1">
        <f t="array" ref="O1762">IF(ISERROR(SEARCH("USD ", G1762)), Raw [1]Data!S1762, TRIM(MID(G1762, SEARCH("USD ", G1762)+4, SEARCH(" ", G1762&amp;" ", SEARCH("USD ", G1762)+4) - SEARCH("USD ", G1762) - 4)))</f>
        <v>#NAME?</v>
      </c>
      <c r="P1762" t="e">
        <f t="shared" si="248"/>
        <v>#NAME?</v>
      </c>
      <c r="Q1762" t="e" cm="1">
        <f t="array" ref="Q1762">Raw [1]Data!P1762</f>
        <v>#NAME?</v>
      </c>
      <c r="R1762" t="e" cm="1">
        <f t="array" ref="R1762">Raw [1]Data!Q1762</f>
        <v>#NAME?</v>
      </c>
      <c r="S1762" t="e" cm="1">
        <f t="array" ref="S1762">Raw [1]Data!T1762</f>
        <v>#NAME?</v>
      </c>
      <c r="T1762" t="e">
        <f t="shared" si="249"/>
        <v>#NAME?</v>
      </c>
      <c r="U1762" t="e">
        <f t="shared" si="250"/>
        <v>#NAME?</v>
      </c>
      <c r="V1762" t="str">
        <f t="shared" si="251"/>
        <v>Other</v>
      </c>
    </row>
    <row r="1763" spans="1:22">
      <c r="A1763" s="5" t="s">
        <v>12</v>
      </c>
      <c r="B1763" s="2" t="s">
        <v>2329</v>
      </c>
      <c r="C1763">
        <f t="shared" si="243"/>
        <v>2018</v>
      </c>
      <c r="D1763" s="2" t="s">
        <v>14</v>
      </c>
      <c r="E1763" s="3" t="s">
        <v>15</v>
      </c>
      <c r="F1763" t="str">
        <f t="shared" si="244"/>
        <v>73</v>
      </c>
      <c r="G1763" s="2" t="s">
        <v>2331</v>
      </c>
      <c r="H1763" t="str">
        <f t="shared" si="245"/>
        <v xml:space="preserve">RYX-02-020 </v>
      </c>
      <c r="I1763" t="str" cm="1">
        <f t="array" ref="I1763">IFERROR(INDEX(_xlfn.TEXTSPLIT(E1763," "),1), "")</f>
        <v>73239990</v>
      </c>
      <c r="J1763" t="s">
        <v>2835</v>
      </c>
      <c r="K1763" t="e" cm="1">
        <f t="array" ref="K1763">IF(ISERROR(SEARCH("QTY:", G1763)), IF(ISERROR(SEARCH("TOTAL ", G1763)), Raw [1]Data!N1763, TRIM(MID(G1763, SEARCH("TOTAL ", G1763)+6, SEARCH(" ", G1763&amp;" ", SEARCH("TOTAL ", G1763)+6) - SEARCH("TOTAL ", G1763) - 6))), TRIM(MID(G1763, SEARCH("QTY:", G1763)+4, SEARCH(" ", G1763, SEARCH("QTY:", G1763)+4) - SEARCH("QTY:", G1763) - 4)))</f>
        <v>#NAME?</v>
      </c>
      <c r="M1763" t="e">
        <f t="shared" si="246"/>
        <v>#NAME?</v>
      </c>
      <c r="N1763">
        <f t="shared" si="247"/>
        <v>0</v>
      </c>
      <c r="O1763" t="e" cm="1">
        <f t="array" ref="O1763">IF(ISERROR(SEARCH("USD ", G1763)), Raw [1]Data!S1763, TRIM(MID(G1763, SEARCH("USD ", G1763)+4, SEARCH(" ", G1763&amp;" ", SEARCH("USD ", G1763)+4) - SEARCH("USD ", G1763) - 4)))</f>
        <v>#NAME?</v>
      </c>
      <c r="P1763" t="e">
        <f t="shared" si="248"/>
        <v>#NAME?</v>
      </c>
      <c r="Q1763" t="e" cm="1">
        <f t="array" ref="Q1763">Raw [1]Data!P1763</f>
        <v>#NAME?</v>
      </c>
      <c r="R1763" t="e" cm="1">
        <f t="array" ref="R1763">Raw [1]Data!Q1763</f>
        <v>#NAME?</v>
      </c>
      <c r="S1763" t="e" cm="1">
        <f t="array" ref="S1763">Raw [1]Data!T1763</f>
        <v>#NAME?</v>
      </c>
      <c r="T1763" t="e">
        <f t="shared" si="249"/>
        <v>#NAME?</v>
      </c>
      <c r="U1763" t="e">
        <f t="shared" si="250"/>
        <v>#NAME?</v>
      </c>
      <c r="V1763" t="str">
        <f t="shared" si="251"/>
        <v>Other</v>
      </c>
    </row>
    <row r="1764" spans="1:22">
      <c r="A1764" s="5" t="s">
        <v>12</v>
      </c>
      <c r="B1764" s="2" t="s">
        <v>2332</v>
      </c>
      <c r="C1764">
        <f t="shared" si="243"/>
        <v>2018</v>
      </c>
      <c r="D1764" s="2" t="s">
        <v>14</v>
      </c>
      <c r="E1764" s="3" t="s">
        <v>15</v>
      </c>
      <c r="F1764" t="str">
        <f t="shared" si="244"/>
        <v>73</v>
      </c>
      <c r="G1764" s="2" t="s">
        <v>2333</v>
      </c>
      <c r="H1764" t="str">
        <f t="shared" si="245"/>
        <v xml:space="preserve">STAINLESS </v>
      </c>
      <c r="I1764" t="str" cm="1">
        <f t="array" ref="I1764">IFERROR(INDEX(_xlfn.TEXTSPLIT(E1764," "),1), "")</f>
        <v>73239990</v>
      </c>
      <c r="J1764" t="s">
        <v>2835</v>
      </c>
      <c r="K1764" t="str" cm="1">
        <f t="array" ref="K1764">IF(ISERROR(SEARCH("QTY:", G1764)), IF(ISERROR(SEARCH("TOTAL ", G1764)), Raw [1]Data!N1764, TRIM(MID(G1764, SEARCH("TOTAL ", G1764)+6, SEARCH(" ", G1764&amp;" ", SEARCH("TOTAL ", G1764)+6) - SEARCH("TOTAL ", G1764) - 6))), TRIM(MID(G1764, SEARCH("QTY:", G1764)+4, SEARCH(" ", G1764, SEARCH("QTY:", G1764)+4) - SEARCH("QTY:", G1764) - 4)))</f>
        <v>NET</v>
      </c>
      <c r="M1764" t="str">
        <f t="shared" si="246"/>
        <v>NET</v>
      </c>
      <c r="N1764">
        <f t="shared" si="247"/>
        <v>0</v>
      </c>
      <c r="O1764" t="e" cm="1">
        <f t="array" ref="O1764">IF(ISERROR(SEARCH("USD ", G1764)), Raw [1]Data!S1764, TRIM(MID(G1764, SEARCH("USD ", G1764)+4, SEARCH(" ", G1764&amp;" ", SEARCH("USD ", G1764)+4) - SEARCH("USD ", G1764) - 4)))</f>
        <v>#NAME?</v>
      </c>
      <c r="P1764" t="e">
        <f t="shared" si="248"/>
        <v>#NAME?</v>
      </c>
      <c r="Q1764" t="e" cm="1">
        <f t="array" ref="Q1764">Raw [1]Data!P1764</f>
        <v>#NAME?</v>
      </c>
      <c r="R1764" t="e" cm="1">
        <f t="array" ref="R1764">Raw [1]Data!Q1764</f>
        <v>#NAME?</v>
      </c>
      <c r="S1764" t="e" cm="1">
        <f t="array" ref="S1764">Raw [1]Data!T1764</f>
        <v>#NAME?</v>
      </c>
      <c r="T1764" t="e">
        <f t="shared" si="249"/>
        <v>#NAME?</v>
      </c>
      <c r="U1764" t="e">
        <f t="shared" si="250"/>
        <v>#NAME?</v>
      </c>
      <c r="V1764" t="str">
        <f t="shared" si="251"/>
        <v>Other</v>
      </c>
    </row>
    <row r="1765" spans="1:22">
      <c r="A1765" s="5" t="s">
        <v>12</v>
      </c>
      <c r="B1765" s="2" t="s">
        <v>2332</v>
      </c>
      <c r="C1765">
        <f t="shared" si="243"/>
        <v>2018</v>
      </c>
      <c r="D1765" s="2" t="s">
        <v>14</v>
      </c>
      <c r="E1765" s="3" t="s">
        <v>15</v>
      </c>
      <c r="F1765" t="str">
        <f t="shared" si="244"/>
        <v>73</v>
      </c>
      <c r="G1765" s="2" t="s">
        <v>2334</v>
      </c>
      <c r="H1765" t="str">
        <f t="shared" si="245"/>
        <v xml:space="preserve">STAINLESS </v>
      </c>
      <c r="I1765" t="str" cm="1">
        <f t="array" ref="I1765">IFERROR(INDEX(_xlfn.TEXTSPLIT(E1765," "),1), "")</f>
        <v>73239990</v>
      </c>
      <c r="J1765" t="s">
        <v>3041</v>
      </c>
      <c r="K1765" t="str" cm="1">
        <f t="array" ref="K1765">IF(ISERROR(SEARCH("QTY:", G1765)), IF(ISERROR(SEARCH("TOTAL ", G1765)), Raw [1]Data!N1765, TRIM(MID(G1765, SEARCH("TOTAL ", G1765)+6, SEARCH(" ", G1765&amp;" ", SEARCH("TOTAL ", G1765)+6) - SEARCH("TOTAL ", G1765) - 6))), TRIM(MID(G1765, SEARCH("QTY:", G1765)+4, SEARCH(" ", G1765, SEARCH("QTY:", G1765)+4) - SEARCH("QTY:", G1765) - 4)))</f>
        <v>NET</v>
      </c>
      <c r="M1765" t="str">
        <f t="shared" si="246"/>
        <v>NET</v>
      </c>
      <c r="N1765">
        <f t="shared" si="247"/>
        <v>0</v>
      </c>
      <c r="O1765" t="e" cm="1">
        <f t="array" ref="O1765">IF(ISERROR(SEARCH("USD ", G1765)), Raw [1]Data!S1765, TRIM(MID(G1765, SEARCH("USD ", G1765)+4, SEARCH(" ", G1765&amp;" ", SEARCH("USD ", G1765)+4) - SEARCH("USD ", G1765) - 4)))</f>
        <v>#NAME?</v>
      </c>
      <c r="P1765" t="e">
        <f t="shared" si="248"/>
        <v>#NAME?</v>
      </c>
      <c r="Q1765" t="e" cm="1">
        <f t="array" ref="Q1765">Raw [1]Data!P1765</f>
        <v>#NAME?</v>
      </c>
      <c r="R1765" t="e" cm="1">
        <f t="array" ref="R1765">Raw [1]Data!Q1765</f>
        <v>#NAME?</v>
      </c>
      <c r="S1765" t="e" cm="1">
        <f t="array" ref="S1765">Raw [1]Data!T1765</f>
        <v>#NAME?</v>
      </c>
      <c r="T1765" t="e">
        <f t="shared" si="249"/>
        <v>#NAME?</v>
      </c>
      <c r="U1765" t="e">
        <f t="shared" si="250"/>
        <v>#NAME?</v>
      </c>
      <c r="V1765" t="str">
        <f t="shared" si="251"/>
        <v>Other</v>
      </c>
    </row>
    <row r="1766" spans="1:22">
      <c r="A1766" s="5" t="s">
        <v>12</v>
      </c>
      <c r="B1766" s="2" t="s">
        <v>2332</v>
      </c>
      <c r="C1766">
        <f t="shared" si="243"/>
        <v>2018</v>
      </c>
      <c r="D1766" s="2" t="s">
        <v>14</v>
      </c>
      <c r="E1766" s="3" t="s">
        <v>15</v>
      </c>
      <c r="F1766" t="str">
        <f t="shared" si="244"/>
        <v>73</v>
      </c>
      <c r="G1766" s="2" t="s">
        <v>2335</v>
      </c>
      <c r="H1766" t="str">
        <f t="shared" si="245"/>
        <v xml:space="preserve">STEEL </v>
      </c>
      <c r="I1766" t="str" cm="1">
        <f t="array" ref="I1766">IFERROR(INDEX(_xlfn.TEXTSPLIT(E1766," "),1), "")</f>
        <v>73239990</v>
      </c>
      <c r="J1766" t="s">
        <v>3041</v>
      </c>
      <c r="K1766" t="str" cm="1">
        <f t="array" ref="K1766">IF(ISERROR(SEARCH("QTY:", G1766)), IF(ISERROR(SEARCH("TOTAL ", G1766)), Raw [1]Data!N1766, TRIM(MID(G1766, SEARCH("TOTAL ", G1766)+6, SEARCH(" ", G1766&amp;" ", SEARCH("TOTAL ", G1766)+6) - SEARCH("TOTAL ", G1766) - 6))), TRIM(MID(G1766, SEARCH("QTY:", G1766)+4, SEARCH(" ", G1766, SEARCH("QTY:", G1766)+4) - SEARCH("QTY:", G1766) - 4)))</f>
        <v>NET</v>
      </c>
      <c r="M1766" t="str">
        <f t="shared" si="246"/>
        <v>NET</v>
      </c>
      <c r="N1766">
        <f t="shared" si="247"/>
        <v>0</v>
      </c>
      <c r="O1766" t="e" cm="1">
        <f t="array" ref="O1766">IF(ISERROR(SEARCH("USD ", G1766)), Raw [1]Data!S1766, TRIM(MID(G1766, SEARCH("USD ", G1766)+4, SEARCH(" ", G1766&amp;" ", SEARCH("USD ", G1766)+4) - SEARCH("USD ", G1766) - 4)))</f>
        <v>#NAME?</v>
      </c>
      <c r="P1766" t="e">
        <f t="shared" si="248"/>
        <v>#NAME?</v>
      </c>
      <c r="Q1766" t="e" cm="1">
        <f t="array" ref="Q1766">Raw [1]Data!P1766</f>
        <v>#NAME?</v>
      </c>
      <c r="R1766" t="e" cm="1">
        <f t="array" ref="R1766">Raw [1]Data!Q1766</f>
        <v>#NAME?</v>
      </c>
      <c r="S1766" t="e" cm="1">
        <f t="array" ref="S1766">Raw [1]Data!T1766</f>
        <v>#NAME?</v>
      </c>
      <c r="T1766" t="e">
        <f t="shared" si="249"/>
        <v>#NAME?</v>
      </c>
      <c r="U1766" t="e">
        <f t="shared" si="250"/>
        <v>#NAME?</v>
      </c>
      <c r="V1766" t="str">
        <f t="shared" si="251"/>
        <v>Other</v>
      </c>
    </row>
    <row r="1767" spans="1:22">
      <c r="A1767" s="5" t="s">
        <v>12</v>
      </c>
      <c r="B1767" s="2" t="s">
        <v>2332</v>
      </c>
      <c r="C1767">
        <f t="shared" si="243"/>
        <v>2018</v>
      </c>
      <c r="D1767" s="2" t="s">
        <v>14</v>
      </c>
      <c r="E1767" s="3" t="s">
        <v>15</v>
      </c>
      <c r="F1767" t="str">
        <f t="shared" si="244"/>
        <v>73</v>
      </c>
      <c r="G1767" s="2" t="s">
        <v>2336</v>
      </c>
      <c r="H1767" t="str">
        <f t="shared" si="245"/>
        <v xml:space="preserve">STAINLESS </v>
      </c>
      <c r="I1767" t="str" cm="1">
        <f t="array" ref="I1767">IFERROR(INDEX(_xlfn.TEXTSPLIT(E1767," "),1), "")</f>
        <v>73239990</v>
      </c>
      <c r="J1767" t="s">
        <v>3041</v>
      </c>
      <c r="K1767" t="str" cm="1">
        <f t="array" ref="K1767">IF(ISERROR(SEARCH("QTY:", G1767)), IF(ISERROR(SEARCH("TOTAL ", G1767)), Raw [1]Data!N1767, TRIM(MID(G1767, SEARCH("TOTAL ", G1767)+6, SEARCH(" ", G1767&amp;" ", SEARCH("TOTAL ", G1767)+6) - SEARCH("TOTAL ", G1767) - 6))), TRIM(MID(G1767, SEARCH("QTY:", G1767)+4, SEARCH(" ", G1767, SEARCH("QTY:", G1767)+4) - SEARCH("QTY:", G1767) - 4)))</f>
        <v>NET</v>
      </c>
      <c r="M1767" t="str">
        <f t="shared" si="246"/>
        <v>NET</v>
      </c>
      <c r="N1767">
        <f t="shared" si="247"/>
        <v>0</v>
      </c>
      <c r="O1767" t="e" cm="1">
        <f t="array" ref="O1767">IF(ISERROR(SEARCH("USD ", G1767)), Raw [1]Data!S1767, TRIM(MID(G1767, SEARCH("USD ", G1767)+4, SEARCH(" ", G1767&amp;" ", SEARCH("USD ", G1767)+4) - SEARCH("USD ", G1767) - 4)))</f>
        <v>#NAME?</v>
      </c>
      <c r="P1767" t="e">
        <f t="shared" si="248"/>
        <v>#NAME?</v>
      </c>
      <c r="Q1767" t="e" cm="1">
        <f t="array" ref="Q1767">Raw [1]Data!P1767</f>
        <v>#NAME?</v>
      </c>
      <c r="R1767" t="e" cm="1">
        <f t="array" ref="R1767">Raw [1]Data!Q1767</f>
        <v>#NAME?</v>
      </c>
      <c r="S1767" t="e" cm="1">
        <f t="array" ref="S1767">Raw [1]Data!T1767</f>
        <v>#NAME?</v>
      </c>
      <c r="T1767" t="e">
        <f t="shared" si="249"/>
        <v>#NAME?</v>
      </c>
      <c r="U1767" t="e">
        <f t="shared" si="250"/>
        <v>#NAME?</v>
      </c>
      <c r="V1767" t="str">
        <f t="shared" si="251"/>
        <v>Other</v>
      </c>
    </row>
    <row r="1768" spans="1:22">
      <c r="A1768" s="5" t="s">
        <v>12</v>
      </c>
      <c r="B1768" s="2" t="s">
        <v>2332</v>
      </c>
      <c r="C1768">
        <f t="shared" si="243"/>
        <v>2018</v>
      </c>
      <c r="D1768" s="2" t="s">
        <v>14</v>
      </c>
      <c r="E1768" s="3" t="s">
        <v>15</v>
      </c>
      <c r="F1768" t="str">
        <f t="shared" si="244"/>
        <v>73</v>
      </c>
      <c r="G1768" s="2" t="s">
        <v>2337</v>
      </c>
      <c r="H1768" t="str">
        <f t="shared" si="245"/>
        <v xml:space="preserve">STEEL </v>
      </c>
      <c r="I1768" t="str" cm="1">
        <f t="array" ref="I1768">IFERROR(INDEX(_xlfn.TEXTSPLIT(E1768," "),1), "")</f>
        <v>73239990</v>
      </c>
      <c r="J1768" t="s">
        <v>2835</v>
      </c>
      <c r="K1768" t="str" cm="1">
        <f t="array" ref="K1768">IF(ISERROR(SEARCH("QTY:", G1768)), IF(ISERROR(SEARCH("TOTAL ", G1768)), Raw [1]Data!N1768, TRIM(MID(G1768, SEARCH("TOTAL ", G1768)+6, SEARCH(" ", G1768&amp;" ", SEARCH("TOTAL ", G1768)+6) - SEARCH("TOTAL ", G1768) - 6))), TRIM(MID(G1768, SEARCH("QTY:", G1768)+4, SEARCH(" ", G1768, SEARCH("QTY:", G1768)+4) - SEARCH("QTY:", G1768) - 4)))</f>
        <v>NET.WT.3470.60KGS)</v>
      </c>
      <c r="M1768" t="str">
        <f t="shared" si="246"/>
        <v>NET.WT.3470.60KGS)</v>
      </c>
      <c r="N1768">
        <f t="shared" si="247"/>
        <v>0</v>
      </c>
      <c r="O1768" t="e" cm="1">
        <f t="array" ref="O1768">IF(ISERROR(SEARCH("USD ", G1768)), Raw [1]Data!S1768, TRIM(MID(G1768, SEARCH("USD ", G1768)+4, SEARCH(" ", G1768&amp;" ", SEARCH("USD ", G1768)+4) - SEARCH("USD ", G1768) - 4)))</f>
        <v>#NAME?</v>
      </c>
      <c r="P1768" t="e">
        <f t="shared" si="248"/>
        <v>#NAME?</v>
      </c>
      <c r="Q1768" t="e" cm="1">
        <f t="array" ref="Q1768">Raw [1]Data!P1768</f>
        <v>#NAME?</v>
      </c>
      <c r="R1768" t="e" cm="1">
        <f t="array" ref="R1768">Raw [1]Data!Q1768</f>
        <v>#NAME?</v>
      </c>
      <c r="S1768" t="e" cm="1">
        <f t="array" ref="S1768">Raw [1]Data!T1768</f>
        <v>#NAME?</v>
      </c>
      <c r="T1768" t="e">
        <f t="shared" si="249"/>
        <v>#NAME?</v>
      </c>
      <c r="U1768" t="e">
        <f t="shared" si="250"/>
        <v>#NAME?</v>
      </c>
      <c r="V1768" t="str">
        <f t="shared" si="251"/>
        <v>Other</v>
      </c>
    </row>
    <row r="1769" spans="1:22">
      <c r="A1769" s="5" t="s">
        <v>12</v>
      </c>
      <c r="B1769" s="2" t="s">
        <v>2338</v>
      </c>
      <c r="C1769">
        <f t="shared" si="243"/>
        <v>2018</v>
      </c>
      <c r="D1769" s="2" t="s">
        <v>14</v>
      </c>
      <c r="E1769" s="3" t="s">
        <v>15</v>
      </c>
      <c r="F1769" t="str">
        <f t="shared" si="244"/>
        <v>73</v>
      </c>
      <c r="G1769" s="2" t="s">
        <v>2339</v>
      </c>
      <c r="H1769" t="str">
        <f t="shared" si="245"/>
        <v xml:space="preserve">STEEL </v>
      </c>
      <c r="I1769" t="str" cm="1">
        <f t="array" ref="I1769">IFERROR(INDEX(_xlfn.TEXTSPLIT(E1769," "),1), "")</f>
        <v>73239990</v>
      </c>
      <c r="J1769" t="s">
        <v>3044</v>
      </c>
      <c r="K1769" t="str" cm="1">
        <f t="array" ref="K1769">IF(ISERROR(SEARCH("QTY:", G1769)), IF(ISERROR(SEARCH("TOTAL ", G1769)), Raw [1]Data!N1769, TRIM(MID(G1769, SEARCH("TOTAL ", G1769)+6, SEARCH(" ", G1769&amp;" ", SEARCH("TOTAL ", G1769)+6) - SEARCH("TOTAL ", G1769) - 6))), TRIM(MID(G1769, SEARCH("QTY:", G1769)+4, SEARCH(" ", G1769, SEARCH("QTY:", G1769)+4) - SEARCH("QTY:", G1769) - 4)))</f>
        <v>NET</v>
      </c>
      <c r="M1769" t="str">
        <f t="shared" si="246"/>
        <v>NET</v>
      </c>
      <c r="N1769">
        <f t="shared" si="247"/>
        <v>0</v>
      </c>
      <c r="O1769" t="e" cm="1">
        <f t="array" ref="O1769">IF(ISERROR(SEARCH("USD ", G1769)), Raw [1]Data!S1769, TRIM(MID(G1769, SEARCH("USD ", G1769)+4, SEARCH(" ", G1769&amp;" ", SEARCH("USD ", G1769)+4) - SEARCH("USD ", G1769) - 4)))</f>
        <v>#NAME?</v>
      </c>
      <c r="P1769" t="e">
        <f t="shared" si="248"/>
        <v>#NAME?</v>
      </c>
      <c r="Q1769" t="e" cm="1">
        <f t="array" ref="Q1769">Raw [1]Data!P1769</f>
        <v>#NAME?</v>
      </c>
      <c r="R1769" t="e" cm="1">
        <f t="array" ref="R1769">Raw [1]Data!Q1769</f>
        <v>#NAME?</v>
      </c>
      <c r="S1769" t="e" cm="1">
        <f t="array" ref="S1769">Raw [1]Data!T1769</f>
        <v>#NAME?</v>
      </c>
      <c r="T1769" t="e">
        <f t="shared" si="249"/>
        <v>#NAME?</v>
      </c>
      <c r="U1769" t="e">
        <f t="shared" si="250"/>
        <v>#NAME?</v>
      </c>
      <c r="V1769" t="str">
        <f t="shared" si="251"/>
        <v>Other</v>
      </c>
    </row>
    <row r="1770" spans="1:22">
      <c r="A1770" s="5" t="s">
        <v>12</v>
      </c>
      <c r="B1770" s="2" t="s">
        <v>2340</v>
      </c>
      <c r="C1770">
        <f t="shared" si="243"/>
        <v>2018</v>
      </c>
      <c r="D1770" s="2" t="s">
        <v>14</v>
      </c>
      <c r="E1770" s="3" t="s">
        <v>15</v>
      </c>
      <c r="F1770" t="str">
        <f t="shared" si="244"/>
        <v>73</v>
      </c>
      <c r="G1770" s="2" t="s">
        <v>2341</v>
      </c>
      <c r="H1770" t="str">
        <f t="shared" si="245"/>
        <v xml:space="preserve">STEEL </v>
      </c>
      <c r="I1770" t="str" cm="1">
        <f t="array" ref="I1770">IFERROR(INDEX(_xlfn.TEXTSPLIT(E1770," "),1), "")</f>
        <v>73239990</v>
      </c>
      <c r="J1770" t="s">
        <v>3041</v>
      </c>
      <c r="K1770" t="str" cm="1">
        <f t="array" ref="K1770">IF(ISERROR(SEARCH("QTY:", G1770)), IF(ISERROR(SEARCH("TOTAL ", G1770)), Raw [1]Data!N1770, TRIM(MID(G1770, SEARCH("TOTAL ", G1770)+6, SEARCH(" ", G1770&amp;" ", SEARCH("TOTAL ", G1770)+6) - SEARCH("TOTAL ", G1770) - 6))), TRIM(MID(G1770, SEARCH("QTY:", G1770)+4, SEARCH(" ", G1770, SEARCH("QTY:", G1770)+4) - SEARCH("QTY:", G1770) - 4)))</f>
        <v>NET</v>
      </c>
      <c r="M1770" t="str">
        <f t="shared" si="246"/>
        <v>NET</v>
      </c>
      <c r="N1770">
        <f t="shared" si="247"/>
        <v>0</v>
      </c>
      <c r="O1770" t="e" cm="1">
        <f t="array" ref="O1770">IF(ISERROR(SEARCH("USD ", G1770)), Raw [1]Data!S1770, TRIM(MID(G1770, SEARCH("USD ", G1770)+4, SEARCH(" ", G1770&amp;" ", SEARCH("USD ", G1770)+4) - SEARCH("USD ", G1770) - 4)))</f>
        <v>#NAME?</v>
      </c>
      <c r="P1770" t="e">
        <f t="shared" si="248"/>
        <v>#NAME?</v>
      </c>
      <c r="Q1770" t="e" cm="1">
        <f t="array" ref="Q1770">Raw [1]Data!P1770</f>
        <v>#NAME?</v>
      </c>
      <c r="R1770" t="e" cm="1">
        <f t="array" ref="R1770">Raw [1]Data!Q1770</f>
        <v>#NAME?</v>
      </c>
      <c r="S1770" t="e" cm="1">
        <f t="array" ref="S1770">Raw [1]Data!T1770</f>
        <v>#NAME?</v>
      </c>
      <c r="T1770" t="e">
        <f t="shared" si="249"/>
        <v>#NAME?</v>
      </c>
      <c r="U1770" t="e">
        <f t="shared" si="250"/>
        <v>#NAME?</v>
      </c>
      <c r="V1770" t="str">
        <f t="shared" si="251"/>
        <v>Other</v>
      </c>
    </row>
    <row r="1771" spans="1:22">
      <c r="A1771" s="5" t="s">
        <v>12</v>
      </c>
      <c r="B1771" s="2" t="s">
        <v>2340</v>
      </c>
      <c r="C1771">
        <f t="shared" si="243"/>
        <v>2018</v>
      </c>
      <c r="D1771" s="2" t="s">
        <v>14</v>
      </c>
      <c r="E1771" s="3" t="s">
        <v>15</v>
      </c>
      <c r="F1771" t="str">
        <f t="shared" si="244"/>
        <v>73</v>
      </c>
      <c r="G1771" s="2" t="s">
        <v>2342</v>
      </c>
      <c r="H1771" t="str">
        <f t="shared" si="245"/>
        <v xml:space="preserve">STEEL </v>
      </c>
      <c r="I1771" t="str" cm="1">
        <f t="array" ref="I1771">IFERROR(INDEX(_xlfn.TEXTSPLIT(E1771," "),1), "")</f>
        <v>73239990</v>
      </c>
      <c r="J1771" t="s">
        <v>2835</v>
      </c>
      <c r="K1771" t="str" cm="1">
        <f t="array" ref="K1771">IF(ISERROR(SEARCH("QTY:", G1771)), IF(ISERROR(SEARCH("TOTAL ", G1771)), Raw [1]Data!N1771, TRIM(MID(G1771, SEARCH("TOTAL ", G1771)+6, SEARCH(" ", G1771&amp;" ", SEARCH("TOTAL ", G1771)+6) - SEARCH("TOTAL ", G1771) - 6))), TRIM(MID(G1771, SEARCH("QTY:", G1771)+4, SEARCH(" ", G1771, SEARCH("QTY:", G1771)+4) - SEARCH("QTY:", G1771) - 4)))</f>
        <v>NET</v>
      </c>
      <c r="M1771" t="str">
        <f t="shared" si="246"/>
        <v>NET</v>
      </c>
      <c r="N1771">
        <f t="shared" si="247"/>
        <v>0</v>
      </c>
      <c r="O1771" t="e" cm="1">
        <f t="array" ref="O1771">IF(ISERROR(SEARCH("USD ", G1771)), Raw [1]Data!S1771, TRIM(MID(G1771, SEARCH("USD ", G1771)+4, SEARCH(" ", G1771&amp;" ", SEARCH("USD ", G1771)+4) - SEARCH("USD ", G1771) - 4)))</f>
        <v>#NAME?</v>
      </c>
      <c r="P1771" t="e">
        <f t="shared" si="248"/>
        <v>#NAME?</v>
      </c>
      <c r="Q1771" t="e" cm="1">
        <f t="array" ref="Q1771">Raw [1]Data!P1771</f>
        <v>#NAME?</v>
      </c>
      <c r="R1771" t="e" cm="1">
        <f t="array" ref="R1771">Raw [1]Data!Q1771</f>
        <v>#NAME?</v>
      </c>
      <c r="S1771" t="e" cm="1">
        <f t="array" ref="S1771">Raw [1]Data!T1771</f>
        <v>#NAME?</v>
      </c>
      <c r="T1771" t="e">
        <f t="shared" si="249"/>
        <v>#NAME?</v>
      </c>
      <c r="U1771" t="e">
        <f t="shared" si="250"/>
        <v>#NAME?</v>
      </c>
      <c r="V1771" t="str">
        <f t="shared" si="251"/>
        <v>Other</v>
      </c>
    </row>
    <row r="1772" spans="1:22">
      <c r="A1772" s="5" t="s">
        <v>12</v>
      </c>
      <c r="B1772" s="2" t="s">
        <v>2343</v>
      </c>
      <c r="C1772">
        <f t="shared" si="243"/>
        <v>2018</v>
      </c>
      <c r="D1772" s="2" t="s">
        <v>14</v>
      </c>
      <c r="E1772" s="3" t="s">
        <v>15</v>
      </c>
      <c r="F1772" t="str">
        <f t="shared" si="244"/>
        <v>73</v>
      </c>
      <c r="G1772" s="2" t="s">
        <v>2344</v>
      </c>
      <c r="H1772" t="str">
        <f t="shared" si="245"/>
        <v xml:space="preserve">STAINLESS </v>
      </c>
      <c r="I1772" t="str" cm="1">
        <f t="array" ref="I1772">IFERROR(INDEX(_xlfn.TEXTSPLIT(E1772," "),1), "")</f>
        <v>73239990</v>
      </c>
      <c r="J1772" t="s">
        <v>3041</v>
      </c>
      <c r="K1772" t="str" cm="1">
        <f t="array" ref="K1772">IF(ISERROR(SEARCH("QTY:", G1772)), IF(ISERROR(SEARCH("TOTAL ", G1772)), Raw [1]Data!N1772, TRIM(MID(G1772, SEARCH("TOTAL ", G1772)+6, SEARCH(" ", G1772&amp;" ", SEARCH("TOTAL ", G1772)+6) - SEARCH("TOTAL ", G1772) - 6))), TRIM(MID(G1772, SEARCH("QTY:", G1772)+4, SEARCH(" ", G1772, SEARCH("QTY:", G1772)+4) - SEARCH("QTY:", G1772) - 4)))</f>
        <v>NET</v>
      </c>
      <c r="M1772" t="str">
        <f t="shared" si="246"/>
        <v>NET</v>
      </c>
      <c r="N1772">
        <f t="shared" si="247"/>
        <v>0</v>
      </c>
      <c r="O1772" t="e" cm="1">
        <f t="array" ref="O1772">IF(ISERROR(SEARCH("USD ", G1772)), Raw [1]Data!S1772, TRIM(MID(G1772, SEARCH("USD ", G1772)+4, SEARCH(" ", G1772&amp;" ", SEARCH("USD ", G1772)+4) - SEARCH("USD ", G1772) - 4)))</f>
        <v>#NAME?</v>
      </c>
      <c r="P1772" t="e">
        <f t="shared" si="248"/>
        <v>#NAME?</v>
      </c>
      <c r="Q1772" t="e" cm="1">
        <f t="array" ref="Q1772">Raw [1]Data!P1772</f>
        <v>#NAME?</v>
      </c>
      <c r="R1772" t="e" cm="1">
        <f t="array" ref="R1772">Raw [1]Data!Q1772</f>
        <v>#NAME?</v>
      </c>
      <c r="S1772" t="e" cm="1">
        <f t="array" ref="S1772">Raw [1]Data!T1772</f>
        <v>#NAME?</v>
      </c>
      <c r="T1772" t="e">
        <f t="shared" si="249"/>
        <v>#NAME?</v>
      </c>
      <c r="U1772" t="e">
        <f t="shared" si="250"/>
        <v>#NAME?</v>
      </c>
      <c r="V1772" t="str">
        <f t="shared" si="251"/>
        <v>Other</v>
      </c>
    </row>
    <row r="1773" spans="1:22">
      <c r="A1773" s="5" t="s">
        <v>12</v>
      </c>
      <c r="B1773" s="2" t="s">
        <v>2343</v>
      </c>
      <c r="C1773">
        <f t="shared" si="243"/>
        <v>2018</v>
      </c>
      <c r="D1773" s="2" t="s">
        <v>14</v>
      </c>
      <c r="E1773" s="3" t="s">
        <v>15</v>
      </c>
      <c r="F1773" t="str">
        <f t="shared" si="244"/>
        <v>73</v>
      </c>
      <c r="G1773" s="2" t="s">
        <v>2345</v>
      </c>
      <c r="H1773" t="str">
        <f t="shared" si="245"/>
        <v xml:space="preserve">STAINLESS </v>
      </c>
      <c r="I1773" t="str" cm="1">
        <f t="array" ref="I1773">IFERROR(INDEX(_xlfn.TEXTSPLIT(E1773," "),1), "")</f>
        <v>73239990</v>
      </c>
      <c r="J1773" t="s">
        <v>2835</v>
      </c>
      <c r="K1773" t="str" cm="1">
        <f t="array" ref="K1773">IF(ISERROR(SEARCH("QTY:", G1773)), IF(ISERROR(SEARCH("TOTAL ", G1773)), Raw [1]Data!N1773, TRIM(MID(G1773, SEARCH("TOTAL ", G1773)+6, SEARCH(" ", G1773&amp;" ", SEARCH("TOTAL ", G1773)+6) - SEARCH("TOTAL ", G1773) - 6))), TRIM(MID(G1773, SEARCH("QTY:", G1773)+4, SEARCH(" ", G1773, SEARCH("QTY:", G1773)+4) - SEARCH("QTY:", G1773) - 4)))</f>
        <v>NET</v>
      </c>
      <c r="M1773" t="str">
        <f t="shared" si="246"/>
        <v>NET</v>
      </c>
      <c r="N1773">
        <f t="shared" si="247"/>
        <v>0</v>
      </c>
      <c r="O1773" t="e" cm="1">
        <f t="array" ref="O1773">IF(ISERROR(SEARCH("USD ", G1773)), Raw [1]Data!S1773, TRIM(MID(G1773, SEARCH("USD ", G1773)+4, SEARCH(" ", G1773&amp;" ", SEARCH("USD ", G1773)+4) - SEARCH("USD ", G1773) - 4)))</f>
        <v>#NAME?</v>
      </c>
      <c r="P1773" t="e">
        <f t="shared" si="248"/>
        <v>#NAME?</v>
      </c>
      <c r="Q1773" t="e" cm="1">
        <f t="array" ref="Q1773">Raw [1]Data!P1773</f>
        <v>#NAME?</v>
      </c>
      <c r="R1773" t="e" cm="1">
        <f t="array" ref="R1773">Raw [1]Data!Q1773</f>
        <v>#NAME?</v>
      </c>
      <c r="S1773" t="e" cm="1">
        <f t="array" ref="S1773">Raw [1]Data!T1773</f>
        <v>#NAME?</v>
      </c>
      <c r="T1773" t="e">
        <f t="shared" si="249"/>
        <v>#NAME?</v>
      </c>
      <c r="U1773" t="e">
        <f t="shared" si="250"/>
        <v>#NAME?</v>
      </c>
      <c r="V1773" t="str">
        <f t="shared" si="251"/>
        <v>Other</v>
      </c>
    </row>
    <row r="1774" spans="1:22">
      <c r="A1774" s="5" t="s">
        <v>12</v>
      </c>
      <c r="B1774" s="2" t="s">
        <v>2343</v>
      </c>
      <c r="C1774">
        <f t="shared" si="243"/>
        <v>2018</v>
      </c>
      <c r="D1774" s="2" t="s">
        <v>14</v>
      </c>
      <c r="E1774" s="3" t="s">
        <v>15</v>
      </c>
      <c r="F1774" t="str">
        <f t="shared" si="244"/>
        <v>73</v>
      </c>
      <c r="G1774" s="2" t="s">
        <v>2287</v>
      </c>
      <c r="H1774" t="str">
        <f t="shared" si="245"/>
        <v xml:space="preserve">RYX-02-021A </v>
      </c>
      <c r="I1774" t="str" cm="1">
        <f t="array" ref="I1774">IFERROR(INDEX(_xlfn.TEXTSPLIT(E1774," "),1), "")</f>
        <v>73239990</v>
      </c>
      <c r="J1774" t="s">
        <v>2835</v>
      </c>
      <c r="K1774" t="e" cm="1">
        <f t="array" ref="K1774">IF(ISERROR(SEARCH("QTY:", G1774)), IF(ISERROR(SEARCH("TOTAL ", G1774)), Raw [1]Data!N1774, TRIM(MID(G1774, SEARCH("TOTAL ", G1774)+6, SEARCH(" ", G1774&amp;" ", SEARCH("TOTAL ", G1774)+6) - SEARCH("TOTAL ", G1774) - 6))), TRIM(MID(G1774, SEARCH("QTY:", G1774)+4, SEARCH(" ", G1774, SEARCH("QTY:", G1774)+4) - SEARCH("QTY:", G1774) - 4)))</f>
        <v>#NAME?</v>
      </c>
      <c r="M1774" t="e">
        <f t="shared" si="246"/>
        <v>#NAME?</v>
      </c>
      <c r="N1774">
        <f t="shared" si="247"/>
        <v>0</v>
      </c>
      <c r="O1774" t="e" cm="1">
        <f t="array" ref="O1774">IF(ISERROR(SEARCH("USD ", G1774)), Raw [1]Data!S1774, TRIM(MID(G1774, SEARCH("USD ", G1774)+4, SEARCH(" ", G1774&amp;" ", SEARCH("USD ", G1774)+4) - SEARCH("USD ", G1774) - 4)))</f>
        <v>#NAME?</v>
      </c>
      <c r="P1774" t="e">
        <f t="shared" si="248"/>
        <v>#NAME?</v>
      </c>
      <c r="Q1774" t="e" cm="1">
        <f t="array" ref="Q1774">Raw [1]Data!P1774</f>
        <v>#NAME?</v>
      </c>
      <c r="R1774" t="e" cm="1">
        <f t="array" ref="R1774">Raw [1]Data!Q1774</f>
        <v>#NAME?</v>
      </c>
      <c r="S1774" t="e" cm="1">
        <f t="array" ref="S1774">Raw [1]Data!T1774</f>
        <v>#NAME?</v>
      </c>
      <c r="T1774" t="e">
        <f t="shared" si="249"/>
        <v>#NAME?</v>
      </c>
      <c r="U1774" t="e">
        <f t="shared" si="250"/>
        <v>#NAME?</v>
      </c>
      <c r="V1774" t="str">
        <f t="shared" si="251"/>
        <v>Other</v>
      </c>
    </row>
    <row r="1775" spans="1:22">
      <c r="A1775" s="5" t="s">
        <v>12</v>
      </c>
      <c r="B1775" s="2" t="s">
        <v>2343</v>
      </c>
      <c r="C1775">
        <f t="shared" si="243"/>
        <v>2018</v>
      </c>
      <c r="D1775" s="2" t="s">
        <v>14</v>
      </c>
      <c r="E1775" s="3" t="s">
        <v>15</v>
      </c>
      <c r="F1775" t="str">
        <f t="shared" si="244"/>
        <v>73</v>
      </c>
      <c r="G1775" s="2" t="s">
        <v>2346</v>
      </c>
      <c r="H1775" t="str">
        <f t="shared" si="245"/>
        <v xml:space="preserve">STEEL </v>
      </c>
      <c r="I1775" t="str" cm="1">
        <f t="array" ref="I1775">IFERROR(INDEX(_xlfn.TEXTSPLIT(E1775," "),1), "")</f>
        <v>73239990</v>
      </c>
      <c r="J1775" t="s">
        <v>2835</v>
      </c>
      <c r="K1775" t="str" cm="1">
        <f t="array" ref="K1775">IF(ISERROR(SEARCH("QTY:", G1775)), IF(ISERROR(SEARCH("TOTAL ", G1775)), Raw [1]Data!N1775, TRIM(MID(G1775, SEARCH("TOTAL ", G1775)+6, SEARCH(" ", G1775&amp;" ", SEARCH("TOTAL ", G1775)+6) - SEARCH("TOTAL ", G1775) - 6))), TRIM(MID(G1775, SEARCH("QTY:", G1775)+4, SEARCH(" ", G1775, SEARCH("QTY:", G1775)+4) - SEARCH("QTY:", G1775) - 4)))</f>
        <v>NET.WT.1854.60KGS)</v>
      </c>
      <c r="M1775" t="str">
        <f t="shared" si="246"/>
        <v>NET.WT.1854.60KGS)</v>
      </c>
      <c r="N1775">
        <f t="shared" si="247"/>
        <v>0</v>
      </c>
      <c r="O1775" t="e" cm="1">
        <f t="array" ref="O1775">IF(ISERROR(SEARCH("USD ", G1775)), Raw [1]Data!S1775, TRIM(MID(G1775, SEARCH("USD ", G1775)+4, SEARCH(" ", G1775&amp;" ", SEARCH("USD ", G1775)+4) - SEARCH("USD ", G1775) - 4)))</f>
        <v>#NAME?</v>
      </c>
      <c r="P1775" t="e">
        <f t="shared" si="248"/>
        <v>#NAME?</v>
      </c>
      <c r="Q1775" t="e" cm="1">
        <f t="array" ref="Q1775">Raw [1]Data!P1775</f>
        <v>#NAME?</v>
      </c>
      <c r="R1775" t="e" cm="1">
        <f t="array" ref="R1775">Raw [1]Data!Q1775</f>
        <v>#NAME?</v>
      </c>
      <c r="S1775" t="e" cm="1">
        <f t="array" ref="S1775">Raw [1]Data!T1775</f>
        <v>#NAME?</v>
      </c>
      <c r="T1775" t="e">
        <f t="shared" si="249"/>
        <v>#NAME?</v>
      </c>
      <c r="U1775" t="e">
        <f t="shared" si="250"/>
        <v>#NAME?</v>
      </c>
      <c r="V1775" t="str">
        <f t="shared" si="251"/>
        <v>Other</v>
      </c>
    </row>
    <row r="1776" spans="1:22">
      <c r="A1776" s="5" t="s">
        <v>12</v>
      </c>
      <c r="B1776" s="2" t="s">
        <v>2343</v>
      </c>
      <c r="C1776">
        <f t="shared" si="243"/>
        <v>2018</v>
      </c>
      <c r="D1776" s="2" t="s">
        <v>14</v>
      </c>
      <c r="E1776" s="3" t="s">
        <v>15</v>
      </c>
      <c r="F1776" t="str">
        <f t="shared" si="244"/>
        <v>73</v>
      </c>
      <c r="G1776" s="2" t="s">
        <v>2347</v>
      </c>
      <c r="H1776" t="str">
        <f t="shared" si="245"/>
        <v xml:space="preserve">STAINLESS </v>
      </c>
      <c r="I1776" t="str" cm="1">
        <f t="array" ref="I1776">IFERROR(INDEX(_xlfn.TEXTSPLIT(E1776," "),1), "")</f>
        <v>73239990</v>
      </c>
      <c r="J1776" t="s">
        <v>3041</v>
      </c>
      <c r="K1776" t="str" cm="1">
        <f t="array" ref="K1776">IF(ISERROR(SEARCH("QTY:", G1776)), IF(ISERROR(SEARCH("TOTAL ", G1776)), Raw [1]Data!N1776, TRIM(MID(G1776, SEARCH("TOTAL ", G1776)+6, SEARCH(" ", G1776&amp;" ", SEARCH("TOTAL ", G1776)+6) - SEARCH("TOTAL ", G1776) - 6))), TRIM(MID(G1776, SEARCH("QTY:", G1776)+4, SEARCH(" ", G1776, SEARCH("QTY:", G1776)+4) - SEARCH("QTY:", G1776) - 4)))</f>
        <v>NET</v>
      </c>
      <c r="M1776" t="str">
        <f t="shared" si="246"/>
        <v>NET</v>
      </c>
      <c r="N1776">
        <f t="shared" si="247"/>
        <v>0</v>
      </c>
      <c r="O1776" t="e" cm="1">
        <f t="array" ref="O1776">IF(ISERROR(SEARCH("USD ", G1776)), Raw [1]Data!S1776, TRIM(MID(G1776, SEARCH("USD ", G1776)+4, SEARCH(" ", G1776&amp;" ", SEARCH("USD ", G1776)+4) - SEARCH("USD ", G1776) - 4)))</f>
        <v>#NAME?</v>
      </c>
      <c r="P1776" t="e">
        <f t="shared" si="248"/>
        <v>#NAME?</v>
      </c>
      <c r="Q1776" t="e" cm="1">
        <f t="array" ref="Q1776">Raw [1]Data!P1776</f>
        <v>#NAME?</v>
      </c>
      <c r="R1776" t="e" cm="1">
        <f t="array" ref="R1776">Raw [1]Data!Q1776</f>
        <v>#NAME?</v>
      </c>
      <c r="S1776" t="e" cm="1">
        <f t="array" ref="S1776">Raw [1]Data!T1776</f>
        <v>#NAME?</v>
      </c>
      <c r="T1776" t="e">
        <f t="shared" si="249"/>
        <v>#NAME?</v>
      </c>
      <c r="U1776" t="e">
        <f t="shared" si="250"/>
        <v>#NAME?</v>
      </c>
      <c r="V1776" t="str">
        <f t="shared" si="251"/>
        <v>Other</v>
      </c>
    </row>
    <row r="1777" spans="1:22">
      <c r="A1777" s="5" t="s">
        <v>12</v>
      </c>
      <c r="B1777" s="2" t="s">
        <v>2348</v>
      </c>
      <c r="C1777">
        <f t="shared" si="243"/>
        <v>2018</v>
      </c>
      <c r="D1777" s="2" t="s">
        <v>14</v>
      </c>
      <c r="E1777" s="3" t="s">
        <v>15</v>
      </c>
      <c r="F1777" t="str">
        <f t="shared" si="244"/>
        <v>73</v>
      </c>
      <c r="G1777" s="2" t="s">
        <v>2349</v>
      </c>
      <c r="H1777" t="str">
        <f t="shared" si="245"/>
        <v xml:space="preserve">STEEL </v>
      </c>
      <c r="I1777" t="str" cm="1">
        <f t="array" ref="I1777">IFERROR(INDEX(_xlfn.TEXTSPLIT(E1777," "),1), "")</f>
        <v>73239990</v>
      </c>
      <c r="J1777" t="s">
        <v>2835</v>
      </c>
      <c r="K1777" t="str" cm="1">
        <f t="array" ref="K1777">IF(ISERROR(SEARCH("QTY:", G1777)), IF(ISERROR(SEARCH("TOTAL ", G1777)), Raw [1]Data!N1777, TRIM(MID(G1777, SEARCH("TOTAL ", G1777)+6, SEARCH(" ", G1777&amp;" ", SEARCH("TOTAL ", G1777)+6) - SEARCH("TOTAL ", G1777) - 6))), TRIM(MID(G1777, SEARCH("QTY:", G1777)+4, SEARCH(" ", G1777, SEARCH("QTY:", G1777)+4) - SEARCH("QTY:", G1777) - 4)))</f>
        <v>NET.WT.10532.90KGS)</v>
      </c>
      <c r="M1777" t="str">
        <f t="shared" si="246"/>
        <v>NET.WT.10532.90KGS)</v>
      </c>
      <c r="N1777">
        <f t="shared" si="247"/>
        <v>0</v>
      </c>
      <c r="O1777" t="e" cm="1">
        <f t="array" ref="O1777">IF(ISERROR(SEARCH("USD ", G1777)), Raw [1]Data!S1777, TRIM(MID(G1777, SEARCH("USD ", G1777)+4, SEARCH(" ", G1777&amp;" ", SEARCH("USD ", G1777)+4) - SEARCH("USD ", G1777) - 4)))</f>
        <v>#NAME?</v>
      </c>
      <c r="P1777" t="e">
        <f t="shared" si="248"/>
        <v>#NAME?</v>
      </c>
      <c r="Q1777" t="e" cm="1">
        <f t="array" ref="Q1777">Raw [1]Data!P1777</f>
        <v>#NAME?</v>
      </c>
      <c r="R1777" t="e" cm="1">
        <f t="array" ref="R1777">Raw [1]Data!Q1777</f>
        <v>#NAME?</v>
      </c>
      <c r="S1777" t="e" cm="1">
        <f t="array" ref="S1777">Raw [1]Data!T1777</f>
        <v>#NAME?</v>
      </c>
      <c r="T1777" t="e">
        <f t="shared" si="249"/>
        <v>#NAME?</v>
      </c>
      <c r="U1777" t="e">
        <f t="shared" si="250"/>
        <v>#NAME?</v>
      </c>
      <c r="V1777" t="str">
        <f t="shared" si="251"/>
        <v>Other</v>
      </c>
    </row>
    <row r="1778" spans="1:22">
      <c r="A1778" s="5" t="s">
        <v>12</v>
      </c>
      <c r="B1778" s="2" t="s">
        <v>2348</v>
      </c>
      <c r="C1778">
        <f t="shared" si="243"/>
        <v>2018</v>
      </c>
      <c r="D1778" s="2" t="s">
        <v>14</v>
      </c>
      <c r="E1778" s="3" t="s">
        <v>15</v>
      </c>
      <c r="F1778" t="str">
        <f t="shared" si="244"/>
        <v>73</v>
      </c>
      <c r="G1778" s="2" t="s">
        <v>2350</v>
      </c>
      <c r="H1778" t="str">
        <f t="shared" si="245"/>
        <v xml:space="preserve">STEEL </v>
      </c>
      <c r="I1778" t="str" cm="1">
        <f t="array" ref="I1778">IFERROR(INDEX(_xlfn.TEXTSPLIT(E1778," "),1), "")</f>
        <v>73239990</v>
      </c>
      <c r="J1778" t="s">
        <v>2835</v>
      </c>
      <c r="K1778" t="str" cm="1">
        <f t="array" ref="K1778">IF(ISERROR(SEARCH("QTY:", G1778)), IF(ISERROR(SEARCH("TOTAL ", G1778)), Raw [1]Data!N1778, TRIM(MID(G1778, SEARCH("TOTAL ", G1778)+6, SEARCH(" ", G1778&amp;" ", SEARCH("TOTAL ", G1778)+6) - SEARCH("TOTAL ", G1778) - 6))), TRIM(MID(G1778, SEARCH("QTY:", G1778)+4, SEARCH(" ", G1778, SEARCH("QTY:", G1778)+4) - SEARCH("QTY:", G1778) - 4)))</f>
        <v>NET</v>
      </c>
      <c r="M1778" t="str">
        <f t="shared" si="246"/>
        <v>NET</v>
      </c>
      <c r="N1778">
        <f t="shared" si="247"/>
        <v>0</v>
      </c>
      <c r="O1778" t="e" cm="1">
        <f t="array" ref="O1778">IF(ISERROR(SEARCH("USD ", G1778)), Raw [1]Data!S1778, TRIM(MID(G1778, SEARCH("USD ", G1778)+4, SEARCH(" ", G1778&amp;" ", SEARCH("USD ", G1778)+4) - SEARCH("USD ", G1778) - 4)))</f>
        <v>#NAME?</v>
      </c>
      <c r="P1778" t="e">
        <f t="shared" si="248"/>
        <v>#NAME?</v>
      </c>
      <c r="Q1778" t="e" cm="1">
        <f t="array" ref="Q1778">Raw [1]Data!P1778</f>
        <v>#NAME?</v>
      </c>
      <c r="R1778" t="e" cm="1">
        <f t="array" ref="R1778">Raw [1]Data!Q1778</f>
        <v>#NAME?</v>
      </c>
      <c r="S1778" t="e" cm="1">
        <f t="array" ref="S1778">Raw [1]Data!T1778</f>
        <v>#NAME?</v>
      </c>
      <c r="T1778" t="e">
        <f t="shared" si="249"/>
        <v>#NAME?</v>
      </c>
      <c r="U1778" t="e">
        <f t="shared" si="250"/>
        <v>#NAME?</v>
      </c>
      <c r="V1778" t="str">
        <f t="shared" si="251"/>
        <v>Other</v>
      </c>
    </row>
    <row r="1779" spans="1:22">
      <c r="A1779" s="5" t="s">
        <v>12</v>
      </c>
      <c r="B1779" s="2" t="s">
        <v>2351</v>
      </c>
      <c r="C1779">
        <f t="shared" si="243"/>
        <v>2018</v>
      </c>
      <c r="D1779" s="2" t="s">
        <v>14</v>
      </c>
      <c r="E1779" s="3" t="s">
        <v>15</v>
      </c>
      <c r="F1779" t="str">
        <f t="shared" si="244"/>
        <v>73</v>
      </c>
      <c r="G1779" s="2" t="s">
        <v>2352</v>
      </c>
      <c r="H1779" t="str">
        <f t="shared" si="245"/>
        <v xml:space="preserve">STEEL </v>
      </c>
      <c r="I1779" t="str" cm="1">
        <f t="array" ref="I1779">IFERROR(INDEX(_xlfn.TEXTSPLIT(E1779," "),1), "")</f>
        <v>73239990</v>
      </c>
      <c r="J1779" t="s">
        <v>3044</v>
      </c>
      <c r="K1779" t="str" cm="1">
        <f t="array" ref="K1779">IF(ISERROR(SEARCH("QTY:", G1779)), IF(ISERROR(SEARCH("TOTAL ", G1779)), Raw [1]Data!N1779, TRIM(MID(G1779, SEARCH("TOTAL ", G1779)+6, SEARCH(" ", G1779&amp;" ", SEARCH("TOTAL ", G1779)+6) - SEARCH("TOTAL ", G1779) - 6))), TRIM(MID(G1779, SEARCH("QTY:", G1779)+4, SEARCH(" ", G1779, SEARCH("QTY:", G1779)+4) - SEARCH("QTY:", G1779) - 4)))</f>
        <v>NET</v>
      </c>
      <c r="M1779" t="str">
        <f t="shared" si="246"/>
        <v>NET</v>
      </c>
      <c r="N1779">
        <f t="shared" si="247"/>
        <v>0</v>
      </c>
      <c r="O1779" t="e" cm="1">
        <f t="array" ref="O1779">IF(ISERROR(SEARCH("USD ", G1779)), Raw [1]Data!S1779, TRIM(MID(G1779, SEARCH("USD ", G1779)+4, SEARCH(" ", G1779&amp;" ", SEARCH("USD ", G1779)+4) - SEARCH("USD ", G1779) - 4)))</f>
        <v>#NAME?</v>
      </c>
      <c r="P1779" t="e">
        <f t="shared" si="248"/>
        <v>#NAME?</v>
      </c>
      <c r="Q1779" t="e" cm="1">
        <f t="array" ref="Q1779">Raw [1]Data!P1779</f>
        <v>#NAME?</v>
      </c>
      <c r="R1779" t="e" cm="1">
        <f t="array" ref="R1779">Raw [1]Data!Q1779</f>
        <v>#NAME?</v>
      </c>
      <c r="S1779" t="e" cm="1">
        <f t="array" ref="S1779">Raw [1]Data!T1779</f>
        <v>#NAME?</v>
      </c>
      <c r="T1779" t="e">
        <f t="shared" si="249"/>
        <v>#NAME?</v>
      </c>
      <c r="U1779" t="e">
        <f t="shared" si="250"/>
        <v>#NAME?</v>
      </c>
      <c r="V1779" t="str">
        <f t="shared" si="251"/>
        <v>Other</v>
      </c>
    </row>
    <row r="1780" spans="1:22">
      <c r="A1780" s="5" t="s">
        <v>12</v>
      </c>
      <c r="B1780" s="2" t="s">
        <v>2351</v>
      </c>
      <c r="C1780">
        <f t="shared" si="243"/>
        <v>2018</v>
      </c>
      <c r="D1780" s="2" t="s">
        <v>14</v>
      </c>
      <c r="E1780" s="3" t="s">
        <v>15</v>
      </c>
      <c r="F1780" t="str">
        <f t="shared" si="244"/>
        <v>73</v>
      </c>
      <c r="G1780" s="2" t="s">
        <v>2353</v>
      </c>
      <c r="H1780" t="str">
        <f t="shared" si="245"/>
        <v xml:space="preserve">STEEL </v>
      </c>
      <c r="I1780" t="str" cm="1">
        <f t="array" ref="I1780">IFERROR(INDEX(_xlfn.TEXTSPLIT(E1780," "),1), "")</f>
        <v>73239990</v>
      </c>
      <c r="J1780" t="s">
        <v>3044</v>
      </c>
      <c r="K1780" t="str" cm="1">
        <f t="array" ref="K1780">IF(ISERROR(SEARCH("QTY:", G1780)), IF(ISERROR(SEARCH("TOTAL ", G1780)), Raw [1]Data!N1780, TRIM(MID(G1780, SEARCH("TOTAL ", G1780)+6, SEARCH(" ", G1780&amp;" ", SEARCH("TOTAL ", G1780)+6) - SEARCH("TOTAL ", G1780) - 6))), TRIM(MID(G1780, SEARCH("QTY:", G1780)+4, SEARCH(" ", G1780, SEARCH("QTY:", G1780)+4) - SEARCH("QTY:", G1780) - 4)))</f>
        <v>NET</v>
      </c>
      <c r="M1780" t="str">
        <f t="shared" si="246"/>
        <v>NET</v>
      </c>
      <c r="N1780">
        <f t="shared" si="247"/>
        <v>0</v>
      </c>
      <c r="O1780" t="e" cm="1">
        <f t="array" ref="O1780">IF(ISERROR(SEARCH("USD ", G1780)), Raw [1]Data!S1780, TRIM(MID(G1780, SEARCH("USD ", G1780)+4, SEARCH(" ", G1780&amp;" ", SEARCH("USD ", G1780)+4) - SEARCH("USD ", G1780) - 4)))</f>
        <v>#NAME?</v>
      </c>
      <c r="P1780" t="e">
        <f t="shared" si="248"/>
        <v>#NAME?</v>
      </c>
      <c r="Q1780" t="e" cm="1">
        <f t="array" ref="Q1780">Raw [1]Data!P1780</f>
        <v>#NAME?</v>
      </c>
      <c r="R1780" t="e" cm="1">
        <f t="array" ref="R1780">Raw [1]Data!Q1780</f>
        <v>#NAME?</v>
      </c>
      <c r="S1780" t="e" cm="1">
        <f t="array" ref="S1780">Raw [1]Data!T1780</f>
        <v>#NAME?</v>
      </c>
      <c r="T1780" t="e">
        <f t="shared" si="249"/>
        <v>#NAME?</v>
      </c>
      <c r="U1780" t="e">
        <f t="shared" si="250"/>
        <v>#NAME?</v>
      </c>
      <c r="V1780" t="str">
        <f t="shared" si="251"/>
        <v>Other</v>
      </c>
    </row>
    <row r="1781" spans="1:22">
      <c r="A1781" s="5" t="s">
        <v>12</v>
      </c>
      <c r="B1781" s="2" t="s">
        <v>2351</v>
      </c>
      <c r="C1781">
        <f t="shared" si="243"/>
        <v>2018</v>
      </c>
      <c r="D1781" s="2" t="s">
        <v>14</v>
      </c>
      <c r="E1781" s="3" t="s">
        <v>18</v>
      </c>
      <c r="F1781" t="str">
        <f t="shared" si="244"/>
        <v>73</v>
      </c>
      <c r="G1781" s="2" t="s">
        <v>2354</v>
      </c>
      <c r="H1781" t="str">
        <f t="shared" si="245"/>
        <v xml:space="preserve">STEEL </v>
      </c>
      <c r="I1781" t="str" cm="1">
        <f t="array" ref="I1781">IFERROR(INDEX(_xlfn.TEXTSPLIT(E1781," "),1), "")</f>
        <v>73231000</v>
      </c>
      <c r="J1781" t="s">
        <v>2835</v>
      </c>
      <c r="K1781" t="str" cm="1">
        <f t="array" ref="K1781">IF(ISERROR(SEARCH("QTY:", G1781)), IF(ISERROR(SEARCH("TOTAL ", G1781)), Raw [1]Data!N1781, TRIM(MID(G1781, SEARCH("TOTAL ", G1781)+6, SEARCH(" ", G1781&amp;" ", SEARCH("TOTAL ", G1781)+6) - SEARCH("TOTAL ", G1781) - 6))), TRIM(MID(G1781, SEARCH("QTY:", G1781)+4, SEARCH(" ", G1781, SEARCH("QTY:", G1781)+4) - SEARCH("QTY:", G1781) - 4)))</f>
        <v>NET</v>
      </c>
      <c r="M1781" t="str">
        <f t="shared" si="246"/>
        <v>NET</v>
      </c>
      <c r="N1781">
        <f t="shared" si="247"/>
        <v>0</v>
      </c>
      <c r="O1781" t="e" cm="1">
        <f t="array" ref="O1781">IF(ISERROR(SEARCH("USD ", G1781)), Raw [1]Data!S1781, TRIM(MID(G1781, SEARCH("USD ", G1781)+4, SEARCH(" ", G1781&amp;" ", SEARCH("USD ", G1781)+4) - SEARCH("USD ", G1781) - 4)))</f>
        <v>#NAME?</v>
      </c>
      <c r="P1781" t="e">
        <f t="shared" si="248"/>
        <v>#NAME?</v>
      </c>
      <c r="Q1781" t="e" cm="1">
        <f t="array" ref="Q1781">Raw [1]Data!P1781</f>
        <v>#NAME?</v>
      </c>
      <c r="R1781" t="e" cm="1">
        <f t="array" ref="R1781">Raw [1]Data!Q1781</f>
        <v>#NAME?</v>
      </c>
      <c r="S1781" t="e" cm="1">
        <f t="array" ref="S1781">Raw [1]Data!T1781</f>
        <v>#NAME?</v>
      </c>
      <c r="T1781" t="e">
        <f t="shared" si="249"/>
        <v>#NAME?</v>
      </c>
      <c r="U1781" t="e">
        <f t="shared" si="250"/>
        <v>#NAME?</v>
      </c>
      <c r="V1781" t="str">
        <f t="shared" si="251"/>
        <v>Other</v>
      </c>
    </row>
    <row r="1782" spans="1:22">
      <c r="A1782" s="5" t="s">
        <v>12</v>
      </c>
      <c r="B1782" s="2" t="s">
        <v>2351</v>
      </c>
      <c r="C1782">
        <f t="shared" si="243"/>
        <v>2018</v>
      </c>
      <c r="D1782" s="2" t="s">
        <v>14</v>
      </c>
      <c r="E1782" s="3" t="s">
        <v>15</v>
      </c>
      <c r="F1782" t="str">
        <f t="shared" si="244"/>
        <v>73</v>
      </c>
      <c r="G1782" s="2" t="s">
        <v>2355</v>
      </c>
      <c r="H1782" t="str">
        <f t="shared" si="245"/>
        <v xml:space="preserve">STEEL </v>
      </c>
      <c r="I1782" t="str" cm="1">
        <f t="array" ref="I1782">IFERROR(INDEX(_xlfn.TEXTSPLIT(E1782," "),1), "")</f>
        <v>73239990</v>
      </c>
      <c r="J1782" t="s">
        <v>2835</v>
      </c>
      <c r="K1782" t="str" cm="1">
        <f t="array" ref="K1782">IF(ISERROR(SEARCH("QTY:", G1782)), IF(ISERROR(SEARCH("TOTAL ", G1782)), Raw [1]Data!N1782, TRIM(MID(G1782, SEARCH("TOTAL ", G1782)+6, SEARCH(" ", G1782&amp;" ", SEARCH("TOTAL ", G1782)+6) - SEARCH("TOTAL ", G1782) - 6))), TRIM(MID(G1782, SEARCH("QTY:", G1782)+4, SEARCH(" ", G1782, SEARCH("QTY:", G1782)+4) - SEARCH("QTY:", G1782) - 4)))</f>
        <v>NET.WT.</v>
      </c>
      <c r="M1782" t="str">
        <f t="shared" si="246"/>
        <v>NET.WT.</v>
      </c>
      <c r="N1782">
        <f t="shared" si="247"/>
        <v>0</v>
      </c>
      <c r="O1782" t="e" cm="1">
        <f t="array" ref="O1782">IF(ISERROR(SEARCH("USD ", G1782)), Raw [1]Data!S1782, TRIM(MID(G1782, SEARCH("USD ", G1782)+4, SEARCH(" ", G1782&amp;" ", SEARCH("USD ", G1782)+4) - SEARCH("USD ", G1782) - 4)))</f>
        <v>#NAME?</v>
      </c>
      <c r="P1782" t="e">
        <f t="shared" si="248"/>
        <v>#NAME?</v>
      </c>
      <c r="Q1782" t="e" cm="1">
        <f t="array" ref="Q1782">Raw [1]Data!P1782</f>
        <v>#NAME?</v>
      </c>
      <c r="R1782" t="e" cm="1">
        <f t="array" ref="R1782">Raw [1]Data!Q1782</f>
        <v>#NAME?</v>
      </c>
      <c r="S1782" t="e" cm="1">
        <f t="array" ref="S1782">Raw [1]Data!T1782</f>
        <v>#NAME?</v>
      </c>
      <c r="T1782" t="e">
        <f t="shared" si="249"/>
        <v>#NAME?</v>
      </c>
      <c r="U1782" t="e">
        <f t="shared" si="250"/>
        <v>#NAME?</v>
      </c>
      <c r="V1782" t="str">
        <f t="shared" si="251"/>
        <v>Other</v>
      </c>
    </row>
    <row r="1783" spans="1:22">
      <c r="A1783" s="5" t="s">
        <v>12</v>
      </c>
      <c r="B1783" s="2" t="s">
        <v>2351</v>
      </c>
      <c r="C1783">
        <f t="shared" si="243"/>
        <v>2018</v>
      </c>
      <c r="D1783" s="2" t="s">
        <v>14</v>
      </c>
      <c r="E1783" s="3" t="s">
        <v>15</v>
      </c>
      <c r="F1783" t="str">
        <f t="shared" si="244"/>
        <v>73</v>
      </c>
      <c r="G1783" s="2" t="s">
        <v>2356</v>
      </c>
      <c r="H1783" t="str">
        <f t="shared" si="245"/>
        <v xml:space="preserve">STEEL </v>
      </c>
      <c r="I1783" t="str" cm="1">
        <f t="array" ref="I1783">IFERROR(INDEX(_xlfn.TEXTSPLIT(E1783," "),1), "")</f>
        <v>73239990</v>
      </c>
      <c r="J1783" t="s">
        <v>2835</v>
      </c>
      <c r="K1783" t="str" cm="1">
        <f t="array" ref="K1783">IF(ISERROR(SEARCH("QTY:", G1783)), IF(ISERROR(SEARCH("TOTAL ", G1783)), Raw [1]Data!N1783, TRIM(MID(G1783, SEARCH("TOTAL ", G1783)+6, SEARCH(" ", G1783&amp;" ", SEARCH("TOTAL ", G1783)+6) - SEARCH("TOTAL ", G1783) - 6))), TRIM(MID(G1783, SEARCH("QTY:", G1783)+4, SEARCH(" ", G1783, SEARCH("QTY:", G1783)+4) - SEARCH("QTY:", G1783) - 4)))</f>
        <v>NET.WT.</v>
      </c>
      <c r="M1783" t="str">
        <f t="shared" si="246"/>
        <v>NET.WT.</v>
      </c>
      <c r="N1783">
        <f t="shared" si="247"/>
        <v>0</v>
      </c>
      <c r="O1783" t="e" cm="1">
        <f t="array" ref="O1783">IF(ISERROR(SEARCH("USD ", G1783)), Raw [1]Data!S1783, TRIM(MID(G1783, SEARCH("USD ", G1783)+4, SEARCH(" ", G1783&amp;" ", SEARCH("USD ", G1783)+4) - SEARCH("USD ", G1783) - 4)))</f>
        <v>#NAME?</v>
      </c>
      <c r="P1783" t="e">
        <f t="shared" si="248"/>
        <v>#NAME?</v>
      </c>
      <c r="Q1783" t="e" cm="1">
        <f t="array" ref="Q1783">Raw [1]Data!P1783</f>
        <v>#NAME?</v>
      </c>
      <c r="R1783" t="e" cm="1">
        <f t="array" ref="R1783">Raw [1]Data!Q1783</f>
        <v>#NAME?</v>
      </c>
      <c r="S1783" t="e" cm="1">
        <f t="array" ref="S1783">Raw [1]Data!T1783</f>
        <v>#NAME?</v>
      </c>
      <c r="T1783" t="e">
        <f t="shared" si="249"/>
        <v>#NAME?</v>
      </c>
      <c r="U1783" t="e">
        <f t="shared" si="250"/>
        <v>#NAME?</v>
      </c>
      <c r="V1783" t="str">
        <f t="shared" si="251"/>
        <v>Other</v>
      </c>
    </row>
    <row r="1784" spans="1:22">
      <c r="A1784" s="5" t="s">
        <v>12</v>
      </c>
      <c r="B1784" s="2" t="s">
        <v>2351</v>
      </c>
      <c r="C1784">
        <f t="shared" si="243"/>
        <v>2018</v>
      </c>
      <c r="D1784" s="2" t="s">
        <v>14</v>
      </c>
      <c r="E1784" s="3" t="s">
        <v>15</v>
      </c>
      <c r="F1784" t="str">
        <f t="shared" si="244"/>
        <v>73</v>
      </c>
      <c r="G1784" s="2" t="s">
        <v>2357</v>
      </c>
      <c r="H1784" t="str">
        <f t="shared" si="245"/>
        <v xml:space="preserve">STEEL </v>
      </c>
      <c r="I1784" t="str" cm="1">
        <f t="array" ref="I1784">IFERROR(INDEX(_xlfn.TEXTSPLIT(E1784," "),1), "")</f>
        <v>73239990</v>
      </c>
      <c r="J1784" t="s">
        <v>2835</v>
      </c>
      <c r="K1784" t="str" cm="1">
        <f t="array" ref="K1784">IF(ISERROR(SEARCH("QTY:", G1784)), IF(ISERROR(SEARCH("TOTAL ", G1784)), Raw [1]Data!N1784, TRIM(MID(G1784, SEARCH("TOTAL ", G1784)+6, SEARCH(" ", G1784&amp;" ", SEARCH("TOTAL ", G1784)+6) - SEARCH("TOTAL ", G1784) - 6))), TRIM(MID(G1784, SEARCH("QTY:", G1784)+4, SEARCH(" ", G1784, SEARCH("QTY:", G1784)+4) - SEARCH("QTY:", G1784) - 4)))</f>
        <v>NET</v>
      </c>
      <c r="M1784" t="str">
        <f t="shared" si="246"/>
        <v>NET</v>
      </c>
      <c r="N1784">
        <f t="shared" si="247"/>
        <v>0</v>
      </c>
      <c r="O1784" t="e" cm="1">
        <f t="array" ref="O1784">IF(ISERROR(SEARCH("USD ", G1784)), Raw [1]Data!S1784, TRIM(MID(G1784, SEARCH("USD ", G1784)+4, SEARCH(" ", G1784&amp;" ", SEARCH("USD ", G1784)+4) - SEARCH("USD ", G1784) - 4)))</f>
        <v>#NAME?</v>
      </c>
      <c r="P1784" t="e">
        <f t="shared" si="248"/>
        <v>#NAME?</v>
      </c>
      <c r="Q1784" t="e" cm="1">
        <f t="array" ref="Q1784">Raw [1]Data!P1784</f>
        <v>#NAME?</v>
      </c>
      <c r="R1784" t="e" cm="1">
        <f t="array" ref="R1784">Raw [1]Data!Q1784</f>
        <v>#NAME?</v>
      </c>
      <c r="S1784" t="e" cm="1">
        <f t="array" ref="S1784">Raw [1]Data!T1784</f>
        <v>#NAME?</v>
      </c>
      <c r="T1784" t="e">
        <f t="shared" si="249"/>
        <v>#NAME?</v>
      </c>
      <c r="U1784" t="e">
        <f t="shared" si="250"/>
        <v>#NAME?</v>
      </c>
      <c r="V1784" t="str">
        <f t="shared" si="251"/>
        <v>Other</v>
      </c>
    </row>
    <row r="1785" spans="1:22">
      <c r="A1785" s="5" t="s">
        <v>12</v>
      </c>
      <c r="B1785" s="2" t="s">
        <v>2351</v>
      </c>
      <c r="C1785">
        <f t="shared" si="243"/>
        <v>2018</v>
      </c>
      <c r="D1785" s="2" t="s">
        <v>14</v>
      </c>
      <c r="E1785" s="3" t="s">
        <v>15</v>
      </c>
      <c r="F1785" t="str">
        <f t="shared" si="244"/>
        <v>73</v>
      </c>
      <c r="G1785" s="2" t="s">
        <v>2358</v>
      </c>
      <c r="H1785" t="str">
        <f t="shared" si="245"/>
        <v xml:space="preserve">STEEL </v>
      </c>
      <c r="I1785" t="str" cm="1">
        <f t="array" ref="I1785">IFERROR(INDEX(_xlfn.TEXTSPLIT(E1785," "),1), "")</f>
        <v>73239990</v>
      </c>
      <c r="J1785" t="s">
        <v>2835</v>
      </c>
      <c r="K1785" t="str" cm="1">
        <f t="array" ref="K1785">IF(ISERROR(SEARCH("QTY:", G1785)), IF(ISERROR(SEARCH("TOTAL ", G1785)), Raw [1]Data!N1785, TRIM(MID(G1785, SEARCH("TOTAL ", G1785)+6, SEARCH(" ", G1785&amp;" ", SEARCH("TOTAL ", G1785)+6) - SEARCH("TOTAL ", G1785) - 6))), TRIM(MID(G1785, SEARCH("QTY:", G1785)+4, SEARCH(" ", G1785, SEARCH("QTY:", G1785)+4) - SEARCH("QTY:", G1785) - 4)))</f>
        <v>NET.WT.</v>
      </c>
      <c r="M1785" t="str">
        <f t="shared" si="246"/>
        <v>NET.WT.</v>
      </c>
      <c r="N1785">
        <f t="shared" si="247"/>
        <v>0</v>
      </c>
      <c r="O1785" t="e" cm="1">
        <f t="array" ref="O1785">IF(ISERROR(SEARCH("USD ", G1785)), Raw [1]Data!S1785, TRIM(MID(G1785, SEARCH("USD ", G1785)+4, SEARCH(" ", G1785&amp;" ", SEARCH("USD ", G1785)+4) - SEARCH("USD ", G1785) - 4)))</f>
        <v>#NAME?</v>
      </c>
      <c r="P1785" t="e">
        <f t="shared" si="248"/>
        <v>#NAME?</v>
      </c>
      <c r="Q1785" t="e" cm="1">
        <f t="array" ref="Q1785">Raw [1]Data!P1785</f>
        <v>#NAME?</v>
      </c>
      <c r="R1785" t="e" cm="1">
        <f t="array" ref="R1785">Raw [1]Data!Q1785</f>
        <v>#NAME?</v>
      </c>
      <c r="S1785" t="e" cm="1">
        <f t="array" ref="S1785">Raw [1]Data!T1785</f>
        <v>#NAME?</v>
      </c>
      <c r="T1785" t="e">
        <f t="shared" si="249"/>
        <v>#NAME?</v>
      </c>
      <c r="U1785" t="e">
        <f t="shared" si="250"/>
        <v>#NAME?</v>
      </c>
      <c r="V1785" t="str">
        <f t="shared" si="251"/>
        <v>Other</v>
      </c>
    </row>
    <row r="1786" spans="1:22">
      <c r="A1786" s="5" t="s">
        <v>12</v>
      </c>
      <c r="B1786" s="2" t="s">
        <v>2359</v>
      </c>
      <c r="C1786">
        <f t="shared" si="243"/>
        <v>2018</v>
      </c>
      <c r="D1786" s="2" t="s">
        <v>14</v>
      </c>
      <c r="E1786" s="3" t="s">
        <v>15</v>
      </c>
      <c r="F1786" t="str">
        <f t="shared" si="244"/>
        <v>73</v>
      </c>
      <c r="G1786" s="2" t="s">
        <v>2360</v>
      </c>
      <c r="H1786" t="str">
        <f t="shared" si="245"/>
        <v xml:space="preserve">STAINLESS </v>
      </c>
      <c r="I1786" t="str" cm="1">
        <f t="array" ref="I1786">IFERROR(INDEX(_xlfn.TEXTSPLIT(E1786," "),1), "")</f>
        <v>73239990</v>
      </c>
      <c r="J1786" t="s">
        <v>3041</v>
      </c>
      <c r="K1786" t="str" cm="1">
        <f t="array" ref="K1786">IF(ISERROR(SEARCH("QTY:", G1786)), IF(ISERROR(SEARCH("TOTAL ", G1786)), Raw [1]Data!N1786, TRIM(MID(G1786, SEARCH("TOTAL ", G1786)+6, SEARCH(" ", G1786&amp;" ", SEARCH("TOTAL ", G1786)+6) - SEARCH("TOTAL ", G1786) - 6))), TRIM(MID(G1786, SEARCH("QTY:", G1786)+4, SEARCH(" ", G1786, SEARCH("QTY:", G1786)+4) - SEARCH("QTY:", G1786) - 4)))</f>
        <v>NET</v>
      </c>
      <c r="M1786" t="str">
        <f t="shared" si="246"/>
        <v>NET</v>
      </c>
      <c r="N1786">
        <f t="shared" si="247"/>
        <v>0</v>
      </c>
      <c r="O1786" t="e" cm="1">
        <f t="array" ref="O1786">IF(ISERROR(SEARCH("USD ", G1786)), Raw [1]Data!S1786, TRIM(MID(G1786, SEARCH("USD ", G1786)+4, SEARCH(" ", G1786&amp;" ", SEARCH("USD ", G1786)+4) - SEARCH("USD ", G1786) - 4)))</f>
        <v>#NAME?</v>
      </c>
      <c r="P1786" t="e">
        <f t="shared" si="248"/>
        <v>#NAME?</v>
      </c>
      <c r="Q1786" t="e" cm="1">
        <f t="array" ref="Q1786">Raw [1]Data!P1786</f>
        <v>#NAME?</v>
      </c>
      <c r="R1786" t="e" cm="1">
        <f t="array" ref="R1786">Raw [1]Data!Q1786</f>
        <v>#NAME?</v>
      </c>
      <c r="S1786" t="e" cm="1">
        <f t="array" ref="S1786">Raw [1]Data!T1786</f>
        <v>#NAME?</v>
      </c>
      <c r="T1786" t="e">
        <f t="shared" si="249"/>
        <v>#NAME?</v>
      </c>
      <c r="U1786" t="e">
        <f t="shared" si="250"/>
        <v>#NAME?</v>
      </c>
      <c r="V1786" t="str">
        <f t="shared" si="251"/>
        <v>Other</v>
      </c>
    </row>
    <row r="1787" spans="1:22">
      <c r="A1787" s="5" t="s">
        <v>12</v>
      </c>
      <c r="B1787" s="2" t="s">
        <v>2359</v>
      </c>
      <c r="C1787">
        <f t="shared" si="243"/>
        <v>2018</v>
      </c>
      <c r="D1787" s="2" t="s">
        <v>14</v>
      </c>
      <c r="E1787" s="3" t="s">
        <v>15</v>
      </c>
      <c r="F1787" t="str">
        <f t="shared" si="244"/>
        <v>73</v>
      </c>
      <c r="G1787" s="2" t="s">
        <v>2361</v>
      </c>
      <c r="H1787" t="str">
        <f t="shared" si="245"/>
        <v xml:space="preserve">STAINLESS </v>
      </c>
      <c r="I1787" t="str" cm="1">
        <f t="array" ref="I1787">IFERROR(INDEX(_xlfn.TEXTSPLIT(E1787," "),1), "")</f>
        <v>73239990</v>
      </c>
      <c r="J1787" t="s">
        <v>3041</v>
      </c>
      <c r="K1787" t="str" cm="1">
        <f t="array" ref="K1787">IF(ISERROR(SEARCH("QTY:", G1787)), IF(ISERROR(SEARCH("TOTAL ", G1787)), Raw [1]Data!N1787, TRIM(MID(G1787, SEARCH("TOTAL ", G1787)+6, SEARCH(" ", G1787&amp;" ", SEARCH("TOTAL ", G1787)+6) - SEARCH("TOTAL ", G1787) - 6))), TRIM(MID(G1787, SEARCH("QTY:", G1787)+4, SEARCH(" ", G1787, SEARCH("QTY:", G1787)+4) - SEARCH("QTY:", G1787) - 4)))</f>
        <v>NET</v>
      </c>
      <c r="M1787" t="str">
        <f t="shared" si="246"/>
        <v>NET</v>
      </c>
      <c r="N1787">
        <f t="shared" si="247"/>
        <v>0</v>
      </c>
      <c r="O1787" t="e" cm="1">
        <f t="array" ref="O1787">IF(ISERROR(SEARCH("USD ", G1787)), Raw [1]Data!S1787, TRIM(MID(G1787, SEARCH("USD ", G1787)+4, SEARCH(" ", G1787&amp;" ", SEARCH("USD ", G1787)+4) - SEARCH("USD ", G1787) - 4)))</f>
        <v>#NAME?</v>
      </c>
      <c r="P1787" t="e">
        <f t="shared" si="248"/>
        <v>#NAME?</v>
      </c>
      <c r="Q1787" t="e" cm="1">
        <f t="array" ref="Q1787">Raw [1]Data!P1787</f>
        <v>#NAME?</v>
      </c>
      <c r="R1787" t="e" cm="1">
        <f t="array" ref="R1787">Raw [1]Data!Q1787</f>
        <v>#NAME?</v>
      </c>
      <c r="S1787" t="e" cm="1">
        <f t="array" ref="S1787">Raw [1]Data!T1787</f>
        <v>#NAME?</v>
      </c>
      <c r="T1787" t="e">
        <f t="shared" si="249"/>
        <v>#NAME?</v>
      </c>
      <c r="U1787" t="e">
        <f t="shared" si="250"/>
        <v>#NAME?</v>
      </c>
      <c r="V1787" t="str">
        <f t="shared" si="251"/>
        <v>Other</v>
      </c>
    </row>
    <row r="1788" spans="1:22">
      <c r="A1788" s="5" t="s">
        <v>12</v>
      </c>
      <c r="B1788" s="2" t="s">
        <v>2362</v>
      </c>
      <c r="C1788">
        <f t="shared" si="243"/>
        <v>2018</v>
      </c>
      <c r="D1788" s="2" t="s">
        <v>14</v>
      </c>
      <c r="E1788" s="3" t="s">
        <v>15</v>
      </c>
      <c r="F1788" t="str">
        <f t="shared" si="244"/>
        <v>73</v>
      </c>
      <c r="G1788" s="2" t="s">
        <v>2363</v>
      </c>
      <c r="H1788" t="str">
        <f t="shared" si="245"/>
        <v xml:space="preserve">STEEL </v>
      </c>
      <c r="I1788" t="str" cm="1">
        <f t="array" ref="I1788">IFERROR(INDEX(_xlfn.TEXTSPLIT(E1788," "),1), "")</f>
        <v>73239990</v>
      </c>
      <c r="J1788" t="s">
        <v>3041</v>
      </c>
      <c r="K1788" t="str" cm="1">
        <f t="array" ref="K1788">IF(ISERROR(SEARCH("QTY:", G1788)), IF(ISERROR(SEARCH("TOTAL ", G1788)), Raw [1]Data!N1788, TRIM(MID(G1788, SEARCH("TOTAL ", G1788)+6, SEARCH(" ", G1788&amp;" ", SEARCH("TOTAL ", G1788)+6) - SEARCH("TOTAL ", G1788) - 6))), TRIM(MID(G1788, SEARCH("QTY:", G1788)+4, SEARCH(" ", G1788, SEARCH("QTY:", G1788)+4) - SEARCH("QTY:", G1788) - 4)))</f>
        <v>NET</v>
      </c>
      <c r="M1788" t="str">
        <f t="shared" si="246"/>
        <v>NET</v>
      </c>
      <c r="N1788">
        <f t="shared" si="247"/>
        <v>0</v>
      </c>
      <c r="O1788" t="e" cm="1">
        <f t="array" ref="O1788">IF(ISERROR(SEARCH("USD ", G1788)), Raw [1]Data!S1788, TRIM(MID(G1788, SEARCH("USD ", G1788)+4, SEARCH(" ", G1788&amp;" ", SEARCH("USD ", G1788)+4) - SEARCH("USD ", G1788) - 4)))</f>
        <v>#NAME?</v>
      </c>
      <c r="P1788" t="e">
        <f t="shared" si="248"/>
        <v>#NAME?</v>
      </c>
      <c r="Q1788" t="e" cm="1">
        <f t="array" ref="Q1788">Raw [1]Data!P1788</f>
        <v>#NAME?</v>
      </c>
      <c r="R1788" t="e" cm="1">
        <f t="array" ref="R1788">Raw [1]Data!Q1788</f>
        <v>#NAME?</v>
      </c>
      <c r="S1788" t="e" cm="1">
        <f t="array" ref="S1788">Raw [1]Data!T1788</f>
        <v>#NAME?</v>
      </c>
      <c r="T1788" t="e">
        <f t="shared" si="249"/>
        <v>#NAME?</v>
      </c>
      <c r="U1788" t="e">
        <f t="shared" si="250"/>
        <v>#NAME?</v>
      </c>
      <c r="V1788" t="str">
        <f t="shared" si="251"/>
        <v>Other</v>
      </c>
    </row>
    <row r="1789" spans="1:22">
      <c r="A1789" s="5" t="s">
        <v>12</v>
      </c>
      <c r="B1789" s="2" t="s">
        <v>2364</v>
      </c>
      <c r="C1789">
        <f t="shared" si="243"/>
        <v>2018</v>
      </c>
      <c r="D1789" s="2" t="s">
        <v>14</v>
      </c>
      <c r="E1789" s="3" t="s">
        <v>15</v>
      </c>
      <c r="F1789" t="str">
        <f t="shared" si="244"/>
        <v>73</v>
      </c>
      <c r="G1789" s="2" t="s">
        <v>2365</v>
      </c>
      <c r="H1789" t="str">
        <f t="shared" si="245"/>
        <v xml:space="preserve">STAINLESS </v>
      </c>
      <c r="I1789" t="str" cm="1">
        <f t="array" ref="I1789">IFERROR(INDEX(_xlfn.TEXTSPLIT(E1789," "),1), "")</f>
        <v>73239990</v>
      </c>
      <c r="J1789" t="s">
        <v>3041</v>
      </c>
      <c r="K1789" t="str" cm="1">
        <f t="array" ref="K1789">IF(ISERROR(SEARCH("QTY:", G1789)), IF(ISERROR(SEARCH("TOTAL ", G1789)), Raw [1]Data!N1789, TRIM(MID(G1789, SEARCH("TOTAL ", G1789)+6, SEARCH(" ", G1789&amp;" ", SEARCH("TOTAL ", G1789)+6) - SEARCH("TOTAL ", G1789) - 6))), TRIM(MID(G1789, SEARCH("QTY:", G1789)+4, SEARCH(" ", G1789, SEARCH("QTY:", G1789)+4) - SEARCH("QTY:", G1789) - 4)))</f>
        <v>NET</v>
      </c>
      <c r="M1789" t="str">
        <f t="shared" si="246"/>
        <v>NET</v>
      </c>
      <c r="N1789">
        <f t="shared" si="247"/>
        <v>0</v>
      </c>
      <c r="O1789" t="e" cm="1">
        <f t="array" ref="O1789">IF(ISERROR(SEARCH("USD ", G1789)), Raw [1]Data!S1789, TRIM(MID(G1789, SEARCH("USD ", G1789)+4, SEARCH(" ", G1789&amp;" ", SEARCH("USD ", G1789)+4) - SEARCH("USD ", G1789) - 4)))</f>
        <v>#NAME?</v>
      </c>
      <c r="P1789" t="e">
        <f t="shared" si="248"/>
        <v>#NAME?</v>
      </c>
      <c r="Q1789" t="e" cm="1">
        <f t="array" ref="Q1789">Raw [1]Data!P1789</f>
        <v>#NAME?</v>
      </c>
      <c r="R1789" t="e" cm="1">
        <f t="array" ref="R1789">Raw [1]Data!Q1789</f>
        <v>#NAME?</v>
      </c>
      <c r="S1789" t="e" cm="1">
        <f t="array" ref="S1789">Raw [1]Data!T1789</f>
        <v>#NAME?</v>
      </c>
      <c r="T1789" t="e">
        <f t="shared" si="249"/>
        <v>#NAME?</v>
      </c>
      <c r="U1789" t="e">
        <f t="shared" si="250"/>
        <v>#NAME?</v>
      </c>
      <c r="V1789" t="str">
        <f t="shared" si="251"/>
        <v>Other</v>
      </c>
    </row>
    <row r="1790" spans="1:22">
      <c r="A1790" s="5" t="s">
        <v>12</v>
      </c>
      <c r="B1790" s="2" t="s">
        <v>2364</v>
      </c>
      <c r="C1790">
        <f t="shared" si="243"/>
        <v>2018</v>
      </c>
      <c r="D1790" s="2" t="s">
        <v>14</v>
      </c>
      <c r="E1790" s="3" t="s">
        <v>15</v>
      </c>
      <c r="F1790" t="str">
        <f t="shared" si="244"/>
        <v>73</v>
      </c>
      <c r="G1790" s="2" t="s">
        <v>2366</v>
      </c>
      <c r="H1790" t="str">
        <f t="shared" si="245"/>
        <v xml:space="preserve">STEEL </v>
      </c>
      <c r="I1790" t="str" cm="1">
        <f t="array" ref="I1790">IFERROR(INDEX(_xlfn.TEXTSPLIT(E1790," "),1), "")</f>
        <v>73239990</v>
      </c>
      <c r="J1790" t="s">
        <v>3041</v>
      </c>
      <c r="K1790" t="str" cm="1">
        <f t="array" ref="K1790">IF(ISERROR(SEARCH("QTY:", G1790)), IF(ISERROR(SEARCH("TOTAL ", G1790)), Raw [1]Data!N1790, TRIM(MID(G1790, SEARCH("TOTAL ", G1790)+6, SEARCH(" ", G1790&amp;" ", SEARCH("TOTAL ", G1790)+6) - SEARCH("TOTAL ", G1790) - 6))), TRIM(MID(G1790, SEARCH("QTY:", G1790)+4, SEARCH(" ", G1790, SEARCH("QTY:", G1790)+4) - SEARCH("QTY:", G1790) - 4)))</f>
        <v>NET</v>
      </c>
      <c r="M1790" t="str">
        <f t="shared" si="246"/>
        <v>NET</v>
      </c>
      <c r="N1790">
        <f t="shared" si="247"/>
        <v>0</v>
      </c>
      <c r="O1790" t="e" cm="1">
        <f t="array" ref="O1790">IF(ISERROR(SEARCH("USD ", G1790)), Raw [1]Data!S1790, TRIM(MID(G1790, SEARCH("USD ", G1790)+4, SEARCH(" ", G1790&amp;" ", SEARCH("USD ", G1790)+4) - SEARCH("USD ", G1790) - 4)))</f>
        <v>#NAME?</v>
      </c>
      <c r="P1790" t="e">
        <f t="shared" si="248"/>
        <v>#NAME?</v>
      </c>
      <c r="Q1790" t="e" cm="1">
        <f t="array" ref="Q1790">Raw [1]Data!P1790</f>
        <v>#NAME?</v>
      </c>
      <c r="R1790" t="e" cm="1">
        <f t="array" ref="R1790">Raw [1]Data!Q1790</f>
        <v>#NAME?</v>
      </c>
      <c r="S1790" t="e" cm="1">
        <f t="array" ref="S1790">Raw [1]Data!T1790</f>
        <v>#NAME?</v>
      </c>
      <c r="T1790" t="e">
        <f t="shared" si="249"/>
        <v>#NAME?</v>
      </c>
      <c r="U1790" t="e">
        <f t="shared" si="250"/>
        <v>#NAME?</v>
      </c>
      <c r="V1790" t="str">
        <f t="shared" si="251"/>
        <v>Other</v>
      </c>
    </row>
    <row r="1791" spans="1:22">
      <c r="A1791" s="5" t="s">
        <v>12</v>
      </c>
      <c r="B1791" s="2" t="s">
        <v>2364</v>
      </c>
      <c r="C1791">
        <f t="shared" si="243"/>
        <v>2018</v>
      </c>
      <c r="D1791" s="2" t="s">
        <v>14</v>
      </c>
      <c r="E1791" s="3" t="s">
        <v>15</v>
      </c>
      <c r="F1791" t="str">
        <f t="shared" si="244"/>
        <v>73</v>
      </c>
      <c r="G1791" s="2" t="s">
        <v>2367</v>
      </c>
      <c r="H1791" t="str">
        <f t="shared" si="245"/>
        <v xml:space="preserve">STEEL </v>
      </c>
      <c r="I1791" t="str" cm="1">
        <f t="array" ref="I1791">IFERROR(INDEX(_xlfn.TEXTSPLIT(E1791," "),1), "")</f>
        <v>73239990</v>
      </c>
      <c r="J1791" t="s">
        <v>3041</v>
      </c>
      <c r="K1791" t="str" cm="1">
        <f t="array" ref="K1791">IF(ISERROR(SEARCH("QTY:", G1791)), IF(ISERROR(SEARCH("TOTAL ", G1791)), Raw [1]Data!N1791, TRIM(MID(G1791, SEARCH("TOTAL ", G1791)+6, SEARCH(" ", G1791&amp;" ", SEARCH("TOTAL ", G1791)+6) - SEARCH("TOTAL ", G1791) - 6))), TRIM(MID(G1791, SEARCH("QTY:", G1791)+4, SEARCH(" ", G1791, SEARCH("QTY:", G1791)+4) - SEARCH("QTY:", G1791) - 4)))</f>
        <v>NET</v>
      </c>
      <c r="M1791" t="str">
        <f t="shared" si="246"/>
        <v>NET</v>
      </c>
      <c r="N1791">
        <f t="shared" si="247"/>
        <v>0</v>
      </c>
      <c r="O1791" t="e" cm="1">
        <f t="array" ref="O1791">IF(ISERROR(SEARCH("USD ", G1791)), Raw [1]Data!S1791, TRIM(MID(G1791, SEARCH("USD ", G1791)+4, SEARCH(" ", G1791&amp;" ", SEARCH("USD ", G1791)+4) - SEARCH("USD ", G1791) - 4)))</f>
        <v>#NAME?</v>
      </c>
      <c r="P1791" t="e">
        <f t="shared" si="248"/>
        <v>#NAME?</v>
      </c>
      <c r="Q1791" t="e" cm="1">
        <f t="array" ref="Q1791">Raw [1]Data!P1791</f>
        <v>#NAME?</v>
      </c>
      <c r="R1791" t="e" cm="1">
        <f t="array" ref="R1791">Raw [1]Data!Q1791</f>
        <v>#NAME?</v>
      </c>
      <c r="S1791" t="e" cm="1">
        <f t="array" ref="S1791">Raw [1]Data!T1791</f>
        <v>#NAME?</v>
      </c>
      <c r="T1791" t="e">
        <f t="shared" si="249"/>
        <v>#NAME?</v>
      </c>
      <c r="U1791" t="e">
        <f t="shared" si="250"/>
        <v>#NAME?</v>
      </c>
      <c r="V1791" t="str">
        <f t="shared" si="251"/>
        <v>Other</v>
      </c>
    </row>
    <row r="1792" spans="1:22">
      <c r="A1792" s="5" t="s">
        <v>12</v>
      </c>
      <c r="B1792" s="2" t="s">
        <v>2364</v>
      </c>
      <c r="C1792">
        <f t="shared" si="243"/>
        <v>2018</v>
      </c>
      <c r="D1792" s="2" t="s">
        <v>14</v>
      </c>
      <c r="E1792" s="3" t="s">
        <v>15</v>
      </c>
      <c r="F1792" t="str">
        <f t="shared" si="244"/>
        <v>73</v>
      </c>
      <c r="G1792" s="2" t="s">
        <v>2368</v>
      </c>
      <c r="H1792" t="str">
        <f t="shared" si="245"/>
        <v xml:space="preserve">STAINLESS </v>
      </c>
      <c r="I1792" t="str" cm="1">
        <f t="array" ref="I1792">IFERROR(INDEX(_xlfn.TEXTSPLIT(E1792," "),1), "")</f>
        <v>73239990</v>
      </c>
      <c r="J1792" t="s">
        <v>3041</v>
      </c>
      <c r="K1792" t="str" cm="1">
        <f t="array" ref="K1792">IF(ISERROR(SEARCH("QTY:", G1792)), IF(ISERROR(SEARCH("TOTAL ", G1792)), Raw [1]Data!N1792, TRIM(MID(G1792, SEARCH("TOTAL ", G1792)+6, SEARCH(" ", G1792&amp;" ", SEARCH("TOTAL ", G1792)+6) - SEARCH("TOTAL ", G1792) - 6))), TRIM(MID(G1792, SEARCH("QTY:", G1792)+4, SEARCH(" ", G1792, SEARCH("QTY:", G1792)+4) - SEARCH("QTY:", G1792) - 4)))</f>
        <v>NET</v>
      </c>
      <c r="M1792" t="str">
        <f t="shared" si="246"/>
        <v>NET</v>
      </c>
      <c r="N1792">
        <f t="shared" si="247"/>
        <v>0</v>
      </c>
      <c r="O1792" t="e" cm="1">
        <f t="array" ref="O1792">IF(ISERROR(SEARCH("USD ", G1792)), Raw [1]Data!S1792, TRIM(MID(G1792, SEARCH("USD ", G1792)+4, SEARCH(" ", G1792&amp;" ", SEARCH("USD ", G1792)+4) - SEARCH("USD ", G1792) - 4)))</f>
        <v>#NAME?</v>
      </c>
      <c r="P1792" t="e">
        <f t="shared" si="248"/>
        <v>#NAME?</v>
      </c>
      <c r="Q1792" t="e" cm="1">
        <f t="array" ref="Q1792">Raw [1]Data!P1792</f>
        <v>#NAME?</v>
      </c>
      <c r="R1792" t="e" cm="1">
        <f t="array" ref="R1792">Raw [1]Data!Q1792</f>
        <v>#NAME?</v>
      </c>
      <c r="S1792" t="e" cm="1">
        <f t="array" ref="S1792">Raw [1]Data!T1792</f>
        <v>#NAME?</v>
      </c>
      <c r="T1792" t="e">
        <f t="shared" si="249"/>
        <v>#NAME?</v>
      </c>
      <c r="U1792" t="e">
        <f t="shared" si="250"/>
        <v>#NAME?</v>
      </c>
      <c r="V1792" t="str">
        <f t="shared" si="251"/>
        <v>Other</v>
      </c>
    </row>
    <row r="1793" spans="1:22">
      <c r="A1793" s="5" t="s">
        <v>12</v>
      </c>
      <c r="B1793" s="2" t="s">
        <v>2364</v>
      </c>
      <c r="C1793">
        <f t="shared" si="243"/>
        <v>2018</v>
      </c>
      <c r="D1793" s="2" t="s">
        <v>14</v>
      </c>
      <c r="E1793" s="3" t="s">
        <v>15</v>
      </c>
      <c r="F1793" t="str">
        <f t="shared" si="244"/>
        <v>73</v>
      </c>
      <c r="G1793" s="2" t="s">
        <v>2369</v>
      </c>
      <c r="H1793" t="str">
        <f t="shared" si="245"/>
        <v xml:space="preserve">STAINLESS </v>
      </c>
      <c r="I1793" t="str" cm="1">
        <f t="array" ref="I1793">IFERROR(INDEX(_xlfn.TEXTSPLIT(E1793," "),1), "")</f>
        <v>73239990</v>
      </c>
      <c r="J1793" t="s">
        <v>3041</v>
      </c>
      <c r="K1793" t="str" cm="1">
        <f t="array" ref="K1793">IF(ISERROR(SEARCH("QTY:", G1793)), IF(ISERROR(SEARCH("TOTAL ", G1793)), Raw [1]Data!N1793, TRIM(MID(G1793, SEARCH("TOTAL ", G1793)+6, SEARCH(" ", G1793&amp;" ", SEARCH("TOTAL ", G1793)+6) - SEARCH("TOTAL ", G1793) - 6))), TRIM(MID(G1793, SEARCH("QTY:", G1793)+4, SEARCH(" ", G1793, SEARCH("QTY:", G1793)+4) - SEARCH("QTY:", G1793) - 4)))</f>
        <v>NET</v>
      </c>
      <c r="M1793" t="str">
        <f t="shared" si="246"/>
        <v>NET</v>
      </c>
      <c r="N1793">
        <f t="shared" si="247"/>
        <v>0</v>
      </c>
      <c r="O1793" t="e" cm="1">
        <f t="array" ref="O1793">IF(ISERROR(SEARCH("USD ", G1793)), Raw [1]Data!S1793, TRIM(MID(G1793, SEARCH("USD ", G1793)+4, SEARCH(" ", G1793&amp;" ", SEARCH("USD ", G1793)+4) - SEARCH("USD ", G1793) - 4)))</f>
        <v>#NAME?</v>
      </c>
      <c r="P1793" t="e">
        <f t="shared" si="248"/>
        <v>#NAME?</v>
      </c>
      <c r="Q1793" t="e" cm="1">
        <f t="array" ref="Q1793">Raw [1]Data!P1793</f>
        <v>#NAME?</v>
      </c>
      <c r="R1793" t="e" cm="1">
        <f t="array" ref="R1793">Raw [1]Data!Q1793</f>
        <v>#NAME?</v>
      </c>
      <c r="S1793" t="e" cm="1">
        <f t="array" ref="S1793">Raw [1]Data!T1793</f>
        <v>#NAME?</v>
      </c>
      <c r="T1793" t="e">
        <f t="shared" si="249"/>
        <v>#NAME?</v>
      </c>
      <c r="U1793" t="e">
        <f t="shared" si="250"/>
        <v>#NAME?</v>
      </c>
      <c r="V1793" t="str">
        <f t="shared" si="251"/>
        <v>Other</v>
      </c>
    </row>
    <row r="1794" spans="1:22">
      <c r="A1794" s="5" t="s">
        <v>12</v>
      </c>
      <c r="B1794" s="2" t="s">
        <v>2370</v>
      </c>
      <c r="C1794">
        <f t="shared" si="243"/>
        <v>2018</v>
      </c>
      <c r="D1794" s="2" t="s">
        <v>14</v>
      </c>
      <c r="E1794" s="3" t="s">
        <v>15</v>
      </c>
      <c r="F1794" t="str">
        <f t="shared" si="244"/>
        <v>73</v>
      </c>
      <c r="G1794" s="2" t="s">
        <v>2371</v>
      </c>
      <c r="H1794" t="str">
        <f t="shared" si="245"/>
        <v xml:space="preserve">RYX-02-020 </v>
      </c>
      <c r="I1794" t="str" cm="1">
        <f t="array" ref="I1794">IFERROR(INDEX(_xlfn.TEXTSPLIT(E1794," "),1), "")</f>
        <v>73239990</v>
      </c>
      <c r="J1794" t="s">
        <v>2835</v>
      </c>
      <c r="K1794" t="e" cm="1">
        <f t="array" ref="K1794">IF(ISERROR(SEARCH("QTY:", G1794)), IF(ISERROR(SEARCH("TOTAL ", G1794)), Raw [1]Data!N1794, TRIM(MID(G1794, SEARCH("TOTAL ", G1794)+6, SEARCH(" ", G1794&amp;" ", SEARCH("TOTAL ", G1794)+6) - SEARCH("TOTAL ", G1794) - 6))), TRIM(MID(G1794, SEARCH("QTY:", G1794)+4, SEARCH(" ", G1794, SEARCH("QTY:", G1794)+4) - SEARCH("QTY:", G1794) - 4)))</f>
        <v>#NAME?</v>
      </c>
      <c r="M1794" t="e">
        <f t="shared" si="246"/>
        <v>#NAME?</v>
      </c>
      <c r="N1794">
        <f t="shared" si="247"/>
        <v>0</v>
      </c>
      <c r="O1794" t="e" cm="1">
        <f t="array" ref="O1794">IF(ISERROR(SEARCH("USD ", G1794)), Raw [1]Data!S1794, TRIM(MID(G1794, SEARCH("USD ", G1794)+4, SEARCH(" ", G1794&amp;" ", SEARCH("USD ", G1794)+4) - SEARCH("USD ", G1794) - 4)))</f>
        <v>#NAME?</v>
      </c>
      <c r="P1794" t="e">
        <f t="shared" si="248"/>
        <v>#NAME?</v>
      </c>
      <c r="Q1794" t="e" cm="1">
        <f t="array" ref="Q1794">Raw [1]Data!P1794</f>
        <v>#NAME?</v>
      </c>
      <c r="R1794" t="e" cm="1">
        <f t="array" ref="R1794">Raw [1]Data!Q1794</f>
        <v>#NAME?</v>
      </c>
      <c r="S1794" t="e" cm="1">
        <f t="array" ref="S1794">Raw [1]Data!T1794</f>
        <v>#NAME?</v>
      </c>
      <c r="T1794" t="e">
        <f t="shared" si="249"/>
        <v>#NAME?</v>
      </c>
      <c r="U1794" t="e">
        <f t="shared" si="250"/>
        <v>#NAME?</v>
      </c>
      <c r="V1794" t="str">
        <f t="shared" si="251"/>
        <v>Other</v>
      </c>
    </row>
    <row r="1795" spans="1:22">
      <c r="A1795" s="5" t="s">
        <v>12</v>
      </c>
      <c r="B1795" s="2" t="s">
        <v>2372</v>
      </c>
      <c r="C1795">
        <f t="shared" ref="C1795:C1858" si="252">YEAR(B1795)</f>
        <v>2018</v>
      </c>
      <c r="D1795" s="2" t="s">
        <v>14</v>
      </c>
      <c r="E1795" s="3" t="s">
        <v>15</v>
      </c>
      <c r="F1795" t="str">
        <f t="shared" ref="F1795:F1858" si="253">LEFT(E1795,2)</f>
        <v>73</v>
      </c>
      <c r="G1795" s="2" t="s">
        <v>2373</v>
      </c>
      <c r="H1795" t="str">
        <f t="shared" ref="H1795:H1858" si="254">IFERROR(LEFT(G1795, FIND(" ",G1795)), "")</f>
        <v xml:space="preserve">KWB-600F </v>
      </c>
      <c r="I1795" t="str" cm="1">
        <f t="array" ref="I1795">IFERROR(INDEX(_xlfn.TEXTSPLIT(E1795," "),1), "")</f>
        <v>73239990</v>
      </c>
      <c r="J1795" t="s">
        <v>2835</v>
      </c>
      <c r="K1795" t="e" cm="1">
        <f t="array" ref="K1795">IF(ISERROR(SEARCH("QTY:", G1795)), IF(ISERROR(SEARCH("TOTAL ", G1795)), Raw [1]Data!N1795, TRIM(MID(G1795, SEARCH("TOTAL ", G1795)+6, SEARCH(" ", G1795&amp;" ", SEARCH("TOTAL ", G1795)+6) - SEARCH("TOTAL ", G1795) - 6))), TRIM(MID(G1795, SEARCH("QTY:", G1795)+4, SEARCH(" ", G1795, SEARCH("QTY:", G1795)+4) - SEARCH("QTY:", G1795) - 4)))</f>
        <v>#NAME?</v>
      </c>
      <c r="M1795" t="e">
        <f t="shared" ref="M1795:M1858" si="255">K1795</f>
        <v>#NAME?</v>
      </c>
      <c r="N1795">
        <f t="shared" ref="N1795:N1858" si="256">L1795</f>
        <v>0</v>
      </c>
      <c r="O1795" t="e" cm="1">
        <f t="array" ref="O1795">IF(ISERROR(SEARCH("USD ", G1795)), Raw [1]Data!S1795, TRIM(MID(G1795, SEARCH("USD ", G1795)+4, SEARCH(" ", G1795&amp;" ", SEARCH("USD ", G1795)+4) - SEARCH("USD ", G1795) - 4)))</f>
        <v>#NAME?</v>
      </c>
      <c r="P1795" t="e">
        <f t="shared" ref="P1795:P1858" si="257">O1795*M1795</f>
        <v>#NAME?</v>
      </c>
      <c r="Q1795" t="e" cm="1">
        <f t="array" ref="Q1795">Raw [1]Data!P1795</f>
        <v>#NAME?</v>
      </c>
      <c r="R1795" t="e" cm="1">
        <f t="array" ref="R1795">Raw [1]Data!Q1795</f>
        <v>#NAME?</v>
      </c>
      <c r="S1795" t="e" cm="1">
        <f t="array" ref="S1795">Raw [1]Data!T1795</f>
        <v>#NAME?</v>
      </c>
      <c r="T1795" t="e">
        <f t="shared" ref="T1795:T1858" si="258">S1795/M1795</f>
        <v>#NAME?</v>
      </c>
      <c r="U1795" t="e">
        <f t="shared" ref="U1795:U1858" si="259">IF(R1795&lt;&gt;0, (S1795/R1795)*100, 0)</f>
        <v>#NAME?</v>
      </c>
      <c r="V1795" t="str">
        <f t="shared" ref="V1795:V1858" si="260">IF(OR(E1795=73239990,E1795=73231000,E1795=73239390),"Steel","Other")</f>
        <v>Other</v>
      </c>
    </row>
    <row r="1796" spans="1:22">
      <c r="A1796" s="5" t="s">
        <v>12</v>
      </c>
      <c r="B1796" s="2" t="s">
        <v>2374</v>
      </c>
      <c r="C1796">
        <f t="shared" si="252"/>
        <v>2018</v>
      </c>
      <c r="D1796" s="2" t="s">
        <v>14</v>
      </c>
      <c r="E1796" s="3" t="s">
        <v>15</v>
      </c>
      <c r="F1796" t="str">
        <f t="shared" si="253"/>
        <v>73</v>
      </c>
      <c r="G1796" s="2" t="s">
        <v>2375</v>
      </c>
      <c r="H1796" t="str">
        <f t="shared" si="254"/>
        <v xml:space="preserve">STEEL </v>
      </c>
      <c r="I1796" t="str" cm="1">
        <f t="array" ref="I1796">IFERROR(INDEX(_xlfn.TEXTSPLIT(E1796," "),1), "")</f>
        <v>73239990</v>
      </c>
      <c r="J1796" t="s">
        <v>2835</v>
      </c>
      <c r="K1796" t="str" cm="1">
        <f t="array" ref="K1796">IF(ISERROR(SEARCH("QTY:", G1796)), IF(ISERROR(SEARCH("TOTAL ", G1796)), Raw [1]Data!N1796, TRIM(MID(G1796, SEARCH("TOTAL ", G1796)+6, SEARCH(" ", G1796&amp;" ", SEARCH("TOTAL ", G1796)+6) - SEARCH("TOTAL ", G1796) - 6))), TRIM(MID(G1796, SEARCH("QTY:", G1796)+4, SEARCH(" ", G1796, SEARCH("QTY:", G1796)+4) - SEARCH("QTY:", G1796) - 4)))</f>
        <v>NET.WT.</v>
      </c>
      <c r="M1796" t="str">
        <f t="shared" si="255"/>
        <v>NET.WT.</v>
      </c>
      <c r="N1796">
        <f t="shared" si="256"/>
        <v>0</v>
      </c>
      <c r="O1796" t="e" cm="1">
        <f t="array" ref="O1796">IF(ISERROR(SEARCH("USD ", G1796)), Raw [1]Data!S1796, TRIM(MID(G1796, SEARCH("USD ", G1796)+4, SEARCH(" ", G1796&amp;" ", SEARCH("USD ", G1796)+4) - SEARCH("USD ", G1796) - 4)))</f>
        <v>#NAME?</v>
      </c>
      <c r="P1796" t="e">
        <f t="shared" si="257"/>
        <v>#NAME?</v>
      </c>
      <c r="Q1796" t="e" cm="1">
        <f t="array" ref="Q1796">Raw [1]Data!P1796</f>
        <v>#NAME?</v>
      </c>
      <c r="R1796" t="e" cm="1">
        <f t="array" ref="R1796">Raw [1]Data!Q1796</f>
        <v>#NAME?</v>
      </c>
      <c r="S1796" t="e" cm="1">
        <f t="array" ref="S1796">Raw [1]Data!T1796</f>
        <v>#NAME?</v>
      </c>
      <c r="T1796" t="e">
        <f t="shared" si="258"/>
        <v>#NAME?</v>
      </c>
      <c r="U1796" t="e">
        <f t="shared" si="259"/>
        <v>#NAME?</v>
      </c>
      <c r="V1796" t="str">
        <f t="shared" si="260"/>
        <v>Other</v>
      </c>
    </row>
    <row r="1797" spans="1:22">
      <c r="A1797" s="5" t="s">
        <v>12</v>
      </c>
      <c r="B1797" s="2" t="s">
        <v>2374</v>
      </c>
      <c r="C1797">
        <f t="shared" si="252"/>
        <v>2018</v>
      </c>
      <c r="D1797" s="2" t="s">
        <v>14</v>
      </c>
      <c r="E1797" s="3" t="s">
        <v>15</v>
      </c>
      <c r="F1797" t="str">
        <f t="shared" si="253"/>
        <v>73</v>
      </c>
      <c r="G1797" s="2" t="s">
        <v>2376</v>
      </c>
      <c r="H1797" t="str">
        <f t="shared" si="254"/>
        <v xml:space="preserve">STEEL </v>
      </c>
      <c r="I1797" t="str" cm="1">
        <f t="array" ref="I1797">IFERROR(INDEX(_xlfn.TEXTSPLIT(E1797," "),1), "")</f>
        <v>73239990</v>
      </c>
      <c r="J1797" t="s">
        <v>2835</v>
      </c>
      <c r="K1797" t="str" cm="1">
        <f t="array" ref="K1797">IF(ISERROR(SEARCH("QTY:", G1797)), IF(ISERROR(SEARCH("TOTAL ", G1797)), Raw [1]Data!N1797, TRIM(MID(G1797, SEARCH("TOTAL ", G1797)+6, SEARCH(" ", G1797&amp;" ", SEARCH("TOTAL ", G1797)+6) - SEARCH("TOTAL ", G1797) - 6))), TRIM(MID(G1797, SEARCH("QTY:", G1797)+4, SEARCH(" ", G1797, SEARCH("QTY:", G1797)+4) - SEARCH("QTY:", G1797) - 4)))</f>
        <v>NET.WT.</v>
      </c>
      <c r="M1797" t="str">
        <f t="shared" si="255"/>
        <v>NET.WT.</v>
      </c>
      <c r="N1797">
        <f t="shared" si="256"/>
        <v>0</v>
      </c>
      <c r="O1797" t="e" cm="1">
        <f t="array" ref="O1797">IF(ISERROR(SEARCH("USD ", G1797)), Raw [1]Data!S1797, TRIM(MID(G1797, SEARCH("USD ", G1797)+4, SEARCH(" ", G1797&amp;" ", SEARCH("USD ", G1797)+4) - SEARCH("USD ", G1797) - 4)))</f>
        <v>#NAME?</v>
      </c>
      <c r="P1797" t="e">
        <f t="shared" si="257"/>
        <v>#NAME?</v>
      </c>
      <c r="Q1797" t="e" cm="1">
        <f t="array" ref="Q1797">Raw [1]Data!P1797</f>
        <v>#NAME?</v>
      </c>
      <c r="R1797" t="e" cm="1">
        <f t="array" ref="R1797">Raw [1]Data!Q1797</f>
        <v>#NAME?</v>
      </c>
      <c r="S1797" t="e" cm="1">
        <f t="array" ref="S1797">Raw [1]Data!T1797</f>
        <v>#NAME?</v>
      </c>
      <c r="T1797" t="e">
        <f t="shared" si="258"/>
        <v>#NAME?</v>
      </c>
      <c r="U1797" t="e">
        <f t="shared" si="259"/>
        <v>#NAME?</v>
      </c>
      <c r="V1797" t="str">
        <f t="shared" si="260"/>
        <v>Other</v>
      </c>
    </row>
    <row r="1798" spans="1:22">
      <c r="A1798" s="5" t="s">
        <v>12</v>
      </c>
      <c r="B1798" s="2" t="s">
        <v>2374</v>
      </c>
      <c r="C1798">
        <f t="shared" si="252"/>
        <v>2018</v>
      </c>
      <c r="D1798" s="2" t="s">
        <v>14</v>
      </c>
      <c r="E1798" s="3" t="s">
        <v>15</v>
      </c>
      <c r="F1798" t="str">
        <f t="shared" si="253"/>
        <v>73</v>
      </c>
      <c r="G1798" s="2" t="s">
        <v>2377</v>
      </c>
      <c r="H1798" t="str">
        <f t="shared" si="254"/>
        <v xml:space="preserve">STEEL </v>
      </c>
      <c r="I1798" t="str" cm="1">
        <f t="array" ref="I1798">IFERROR(INDEX(_xlfn.TEXTSPLIT(E1798," "),1), "")</f>
        <v>73239990</v>
      </c>
      <c r="J1798" t="s">
        <v>2835</v>
      </c>
      <c r="K1798" t="str" cm="1">
        <f t="array" ref="K1798">IF(ISERROR(SEARCH("QTY:", G1798)), IF(ISERROR(SEARCH("TOTAL ", G1798)), Raw [1]Data!N1798, TRIM(MID(G1798, SEARCH("TOTAL ", G1798)+6, SEARCH(" ", G1798&amp;" ", SEARCH("TOTAL ", G1798)+6) - SEARCH("TOTAL ", G1798) - 6))), TRIM(MID(G1798, SEARCH("QTY:", G1798)+4, SEARCH(" ", G1798, SEARCH("QTY:", G1798)+4) - SEARCH("QTY:", G1798) - 4)))</f>
        <v>NET.WT.</v>
      </c>
      <c r="M1798" t="str">
        <f t="shared" si="255"/>
        <v>NET.WT.</v>
      </c>
      <c r="N1798">
        <f t="shared" si="256"/>
        <v>0</v>
      </c>
      <c r="O1798" t="e" cm="1">
        <f t="array" ref="O1798">IF(ISERROR(SEARCH("USD ", G1798)), Raw [1]Data!S1798, TRIM(MID(G1798, SEARCH("USD ", G1798)+4, SEARCH(" ", G1798&amp;" ", SEARCH("USD ", G1798)+4) - SEARCH("USD ", G1798) - 4)))</f>
        <v>#NAME?</v>
      </c>
      <c r="P1798" t="e">
        <f t="shared" si="257"/>
        <v>#NAME?</v>
      </c>
      <c r="Q1798" t="e" cm="1">
        <f t="array" ref="Q1798">Raw [1]Data!P1798</f>
        <v>#NAME?</v>
      </c>
      <c r="R1798" t="e" cm="1">
        <f t="array" ref="R1798">Raw [1]Data!Q1798</f>
        <v>#NAME?</v>
      </c>
      <c r="S1798" t="e" cm="1">
        <f t="array" ref="S1798">Raw [1]Data!T1798</f>
        <v>#NAME?</v>
      </c>
      <c r="T1798" t="e">
        <f t="shared" si="258"/>
        <v>#NAME?</v>
      </c>
      <c r="U1798" t="e">
        <f t="shared" si="259"/>
        <v>#NAME?</v>
      </c>
      <c r="V1798" t="str">
        <f t="shared" si="260"/>
        <v>Other</v>
      </c>
    </row>
    <row r="1799" spans="1:22">
      <c r="A1799" s="5" t="s">
        <v>12</v>
      </c>
      <c r="B1799" s="2" t="s">
        <v>2374</v>
      </c>
      <c r="C1799">
        <f t="shared" si="252"/>
        <v>2018</v>
      </c>
      <c r="D1799" s="2" t="s">
        <v>14</v>
      </c>
      <c r="E1799" s="3" t="s">
        <v>15</v>
      </c>
      <c r="F1799" t="str">
        <f t="shared" si="253"/>
        <v>73</v>
      </c>
      <c r="G1799" s="2" t="s">
        <v>2378</v>
      </c>
      <c r="H1799" t="str">
        <f t="shared" si="254"/>
        <v xml:space="preserve">STEEL </v>
      </c>
      <c r="I1799" t="str" cm="1">
        <f t="array" ref="I1799">IFERROR(INDEX(_xlfn.TEXTSPLIT(E1799," "),1), "")</f>
        <v>73239990</v>
      </c>
      <c r="J1799" t="s">
        <v>2835</v>
      </c>
      <c r="K1799" t="str" cm="1">
        <f t="array" ref="K1799">IF(ISERROR(SEARCH("QTY:", G1799)), IF(ISERROR(SEARCH("TOTAL ", G1799)), Raw [1]Data!N1799, TRIM(MID(G1799, SEARCH("TOTAL ", G1799)+6, SEARCH(" ", G1799&amp;" ", SEARCH("TOTAL ", G1799)+6) - SEARCH("TOTAL ", G1799) - 6))), TRIM(MID(G1799, SEARCH("QTY:", G1799)+4, SEARCH(" ", G1799, SEARCH("QTY:", G1799)+4) - SEARCH("QTY:", G1799) - 4)))</f>
        <v>NET.WT.</v>
      </c>
      <c r="M1799" t="str">
        <f t="shared" si="255"/>
        <v>NET.WT.</v>
      </c>
      <c r="N1799">
        <f t="shared" si="256"/>
        <v>0</v>
      </c>
      <c r="O1799" t="e" cm="1">
        <f t="array" ref="O1799">IF(ISERROR(SEARCH("USD ", G1799)), Raw [1]Data!S1799, TRIM(MID(G1799, SEARCH("USD ", G1799)+4, SEARCH(" ", G1799&amp;" ", SEARCH("USD ", G1799)+4) - SEARCH("USD ", G1799) - 4)))</f>
        <v>#NAME?</v>
      </c>
      <c r="P1799" t="e">
        <f t="shared" si="257"/>
        <v>#NAME?</v>
      </c>
      <c r="Q1799" t="e" cm="1">
        <f t="array" ref="Q1799">Raw [1]Data!P1799</f>
        <v>#NAME?</v>
      </c>
      <c r="R1799" t="e" cm="1">
        <f t="array" ref="R1799">Raw [1]Data!Q1799</f>
        <v>#NAME?</v>
      </c>
      <c r="S1799" t="e" cm="1">
        <f t="array" ref="S1799">Raw [1]Data!T1799</f>
        <v>#NAME?</v>
      </c>
      <c r="T1799" t="e">
        <f t="shared" si="258"/>
        <v>#NAME?</v>
      </c>
      <c r="U1799" t="e">
        <f t="shared" si="259"/>
        <v>#NAME?</v>
      </c>
      <c r="V1799" t="str">
        <f t="shared" si="260"/>
        <v>Other</v>
      </c>
    </row>
    <row r="1800" spans="1:22">
      <c r="A1800" s="5" t="s">
        <v>12</v>
      </c>
      <c r="B1800" s="2" t="s">
        <v>2374</v>
      </c>
      <c r="C1800">
        <f t="shared" si="252"/>
        <v>2018</v>
      </c>
      <c r="D1800" s="2" t="s">
        <v>14</v>
      </c>
      <c r="E1800" s="3" t="s">
        <v>15</v>
      </c>
      <c r="F1800" t="str">
        <f t="shared" si="253"/>
        <v>73</v>
      </c>
      <c r="G1800" s="2" t="s">
        <v>2379</v>
      </c>
      <c r="H1800" t="str">
        <f t="shared" si="254"/>
        <v xml:space="preserve">STEEL </v>
      </c>
      <c r="I1800" t="str" cm="1">
        <f t="array" ref="I1800">IFERROR(INDEX(_xlfn.TEXTSPLIT(E1800," "),1), "")</f>
        <v>73239990</v>
      </c>
      <c r="J1800" t="s">
        <v>2835</v>
      </c>
      <c r="K1800" t="str" cm="1">
        <f t="array" ref="K1800">IF(ISERROR(SEARCH("QTY:", G1800)), IF(ISERROR(SEARCH("TOTAL ", G1800)), Raw [1]Data!N1800, TRIM(MID(G1800, SEARCH("TOTAL ", G1800)+6, SEARCH(" ", G1800&amp;" ", SEARCH("TOTAL ", G1800)+6) - SEARCH("TOTAL ", G1800) - 6))), TRIM(MID(G1800, SEARCH("QTY:", G1800)+4, SEARCH(" ", G1800, SEARCH("QTY:", G1800)+4) - SEARCH("QTY:", G1800) - 4)))</f>
        <v>NET</v>
      </c>
      <c r="M1800" t="str">
        <f t="shared" si="255"/>
        <v>NET</v>
      </c>
      <c r="N1800">
        <f t="shared" si="256"/>
        <v>0</v>
      </c>
      <c r="O1800" t="e" cm="1">
        <f t="array" ref="O1800">IF(ISERROR(SEARCH("USD ", G1800)), Raw [1]Data!S1800, TRIM(MID(G1800, SEARCH("USD ", G1800)+4, SEARCH(" ", G1800&amp;" ", SEARCH("USD ", G1800)+4) - SEARCH("USD ", G1800) - 4)))</f>
        <v>#NAME?</v>
      </c>
      <c r="P1800" t="e">
        <f t="shared" si="257"/>
        <v>#NAME?</v>
      </c>
      <c r="Q1800" t="e" cm="1">
        <f t="array" ref="Q1800">Raw [1]Data!P1800</f>
        <v>#NAME?</v>
      </c>
      <c r="R1800" t="e" cm="1">
        <f t="array" ref="R1800">Raw [1]Data!Q1800</f>
        <v>#NAME?</v>
      </c>
      <c r="S1800" t="e" cm="1">
        <f t="array" ref="S1800">Raw [1]Data!T1800</f>
        <v>#NAME?</v>
      </c>
      <c r="T1800" t="e">
        <f t="shared" si="258"/>
        <v>#NAME?</v>
      </c>
      <c r="U1800" t="e">
        <f t="shared" si="259"/>
        <v>#NAME?</v>
      </c>
      <c r="V1800" t="str">
        <f t="shared" si="260"/>
        <v>Other</v>
      </c>
    </row>
    <row r="1801" spans="1:22">
      <c r="A1801" s="5" t="s">
        <v>12</v>
      </c>
      <c r="B1801" s="2" t="s">
        <v>2374</v>
      </c>
      <c r="C1801">
        <f t="shared" si="252"/>
        <v>2018</v>
      </c>
      <c r="D1801" s="2" t="s">
        <v>14</v>
      </c>
      <c r="E1801" s="3" t="s">
        <v>15</v>
      </c>
      <c r="F1801" t="str">
        <f t="shared" si="253"/>
        <v>73</v>
      </c>
      <c r="G1801" s="2" t="s">
        <v>2380</v>
      </c>
      <c r="H1801" t="str">
        <f t="shared" si="254"/>
        <v xml:space="preserve">STEEL </v>
      </c>
      <c r="I1801" t="str" cm="1">
        <f t="array" ref="I1801">IFERROR(INDEX(_xlfn.TEXTSPLIT(E1801," "),1), "")</f>
        <v>73239990</v>
      </c>
      <c r="J1801" t="s">
        <v>2835</v>
      </c>
      <c r="K1801" t="str" cm="1">
        <f t="array" ref="K1801">IF(ISERROR(SEARCH("QTY:", G1801)), IF(ISERROR(SEARCH("TOTAL ", G1801)), Raw [1]Data!N1801, TRIM(MID(G1801, SEARCH("TOTAL ", G1801)+6, SEARCH(" ", G1801&amp;" ", SEARCH("TOTAL ", G1801)+6) - SEARCH("TOTAL ", G1801) - 6))), TRIM(MID(G1801, SEARCH("QTY:", G1801)+4, SEARCH(" ", G1801, SEARCH("QTY:", G1801)+4) - SEARCH("QTY:", G1801) - 4)))</f>
        <v>NET.WT.</v>
      </c>
      <c r="M1801" t="str">
        <f t="shared" si="255"/>
        <v>NET.WT.</v>
      </c>
      <c r="N1801">
        <f t="shared" si="256"/>
        <v>0</v>
      </c>
      <c r="O1801" t="e" cm="1">
        <f t="array" ref="O1801">IF(ISERROR(SEARCH("USD ", G1801)), Raw [1]Data!S1801, TRIM(MID(G1801, SEARCH("USD ", G1801)+4, SEARCH(" ", G1801&amp;" ", SEARCH("USD ", G1801)+4) - SEARCH("USD ", G1801) - 4)))</f>
        <v>#NAME?</v>
      </c>
      <c r="P1801" t="e">
        <f t="shared" si="257"/>
        <v>#NAME?</v>
      </c>
      <c r="Q1801" t="e" cm="1">
        <f t="array" ref="Q1801">Raw [1]Data!P1801</f>
        <v>#NAME?</v>
      </c>
      <c r="R1801" t="e" cm="1">
        <f t="array" ref="R1801">Raw [1]Data!Q1801</f>
        <v>#NAME?</v>
      </c>
      <c r="S1801" t="e" cm="1">
        <f t="array" ref="S1801">Raw [1]Data!T1801</f>
        <v>#NAME?</v>
      </c>
      <c r="T1801" t="e">
        <f t="shared" si="258"/>
        <v>#NAME?</v>
      </c>
      <c r="U1801" t="e">
        <f t="shared" si="259"/>
        <v>#NAME?</v>
      </c>
      <c r="V1801" t="str">
        <f t="shared" si="260"/>
        <v>Other</v>
      </c>
    </row>
    <row r="1802" spans="1:22">
      <c r="A1802" s="5" t="s">
        <v>12</v>
      </c>
      <c r="B1802" s="2" t="s">
        <v>2374</v>
      </c>
      <c r="C1802">
        <f t="shared" si="252"/>
        <v>2018</v>
      </c>
      <c r="D1802" s="2" t="s">
        <v>14</v>
      </c>
      <c r="E1802" s="3" t="s">
        <v>15</v>
      </c>
      <c r="F1802" t="str">
        <f t="shared" si="253"/>
        <v>73</v>
      </c>
      <c r="G1802" s="2" t="s">
        <v>2381</v>
      </c>
      <c r="H1802" t="str">
        <f t="shared" si="254"/>
        <v xml:space="preserve">STEEL </v>
      </c>
      <c r="I1802" t="str" cm="1">
        <f t="array" ref="I1802">IFERROR(INDEX(_xlfn.TEXTSPLIT(E1802," "),1), "")</f>
        <v>73239990</v>
      </c>
      <c r="J1802" t="s">
        <v>2835</v>
      </c>
      <c r="K1802" t="str" cm="1">
        <f t="array" ref="K1802">IF(ISERROR(SEARCH("QTY:", G1802)), IF(ISERROR(SEARCH("TOTAL ", G1802)), Raw [1]Data!N1802, TRIM(MID(G1802, SEARCH("TOTAL ", G1802)+6, SEARCH(" ", G1802&amp;" ", SEARCH("TOTAL ", G1802)+6) - SEARCH("TOTAL ", G1802) - 6))), TRIM(MID(G1802, SEARCH("QTY:", G1802)+4, SEARCH(" ", G1802, SEARCH("QTY:", G1802)+4) - SEARCH("QTY:", G1802) - 4)))</f>
        <v>NET</v>
      </c>
      <c r="M1802" t="str">
        <f t="shared" si="255"/>
        <v>NET</v>
      </c>
      <c r="N1802">
        <f t="shared" si="256"/>
        <v>0</v>
      </c>
      <c r="O1802" t="e" cm="1">
        <f t="array" ref="O1802">IF(ISERROR(SEARCH("USD ", G1802)), Raw [1]Data!S1802, TRIM(MID(G1802, SEARCH("USD ", G1802)+4, SEARCH(" ", G1802&amp;" ", SEARCH("USD ", G1802)+4) - SEARCH("USD ", G1802) - 4)))</f>
        <v>#NAME?</v>
      </c>
      <c r="P1802" t="e">
        <f t="shared" si="257"/>
        <v>#NAME?</v>
      </c>
      <c r="Q1802" t="e" cm="1">
        <f t="array" ref="Q1802">Raw [1]Data!P1802</f>
        <v>#NAME?</v>
      </c>
      <c r="R1802" t="e" cm="1">
        <f t="array" ref="R1802">Raw [1]Data!Q1802</f>
        <v>#NAME?</v>
      </c>
      <c r="S1802" t="e" cm="1">
        <f t="array" ref="S1802">Raw [1]Data!T1802</f>
        <v>#NAME?</v>
      </c>
      <c r="T1802" t="e">
        <f t="shared" si="258"/>
        <v>#NAME?</v>
      </c>
      <c r="U1802" t="e">
        <f t="shared" si="259"/>
        <v>#NAME?</v>
      </c>
      <c r="V1802" t="str">
        <f t="shared" si="260"/>
        <v>Other</v>
      </c>
    </row>
    <row r="1803" spans="1:22">
      <c r="A1803" s="5" t="s">
        <v>12</v>
      </c>
      <c r="B1803" s="2" t="s">
        <v>2382</v>
      </c>
      <c r="C1803">
        <f t="shared" si="252"/>
        <v>2018</v>
      </c>
      <c r="D1803" s="2" t="s">
        <v>14</v>
      </c>
      <c r="E1803" s="3" t="s">
        <v>15</v>
      </c>
      <c r="F1803" t="str">
        <f t="shared" si="253"/>
        <v>73</v>
      </c>
      <c r="G1803" s="2" t="s">
        <v>2383</v>
      </c>
      <c r="H1803" t="str">
        <f t="shared" si="254"/>
        <v xml:space="preserve">KIDS </v>
      </c>
      <c r="I1803" t="str" cm="1">
        <f t="array" ref="I1803">IFERROR(INDEX(_xlfn.TEXTSPLIT(E1803," "),1), "")</f>
        <v>73239990</v>
      </c>
      <c r="J1803" t="s">
        <v>2835</v>
      </c>
      <c r="K1803" t="str" cm="1">
        <f t="array" ref="K1803">IF(ISERROR(SEARCH("QTY:", G1803)), IF(ISERROR(SEARCH("TOTAL ", G1803)), Raw [1]Data!N1803, TRIM(MID(G1803, SEARCH("TOTAL ", G1803)+6, SEARCH(" ", G1803&amp;" ", SEARCH("TOTAL ", G1803)+6) - SEARCH("TOTAL ", G1803) - 6))), TRIM(MID(G1803, SEARCH("QTY:", G1803)+4, SEARCH(" ", G1803, SEARCH("QTY:", G1803)+4) - SEARCH("QTY:", G1803) - 4)))</f>
        <v>NET</v>
      </c>
      <c r="M1803" t="str">
        <f t="shared" si="255"/>
        <v>NET</v>
      </c>
      <c r="N1803">
        <f t="shared" si="256"/>
        <v>0</v>
      </c>
      <c r="O1803" t="e" cm="1">
        <f t="array" ref="O1803">IF(ISERROR(SEARCH("USD ", G1803)), Raw [1]Data!S1803, TRIM(MID(G1803, SEARCH("USD ", G1803)+4, SEARCH(" ", G1803&amp;" ", SEARCH("USD ", G1803)+4) - SEARCH("USD ", G1803) - 4)))</f>
        <v>#NAME?</v>
      </c>
      <c r="P1803" t="e">
        <f t="shared" si="257"/>
        <v>#NAME?</v>
      </c>
      <c r="Q1803" t="e" cm="1">
        <f t="array" ref="Q1803">Raw [1]Data!P1803</f>
        <v>#NAME?</v>
      </c>
      <c r="R1803" t="e" cm="1">
        <f t="array" ref="R1803">Raw [1]Data!Q1803</f>
        <v>#NAME?</v>
      </c>
      <c r="S1803" t="e" cm="1">
        <f t="array" ref="S1803">Raw [1]Data!T1803</f>
        <v>#NAME?</v>
      </c>
      <c r="T1803" t="e">
        <f t="shared" si="258"/>
        <v>#NAME?</v>
      </c>
      <c r="U1803" t="e">
        <f t="shared" si="259"/>
        <v>#NAME?</v>
      </c>
      <c r="V1803" t="str">
        <f t="shared" si="260"/>
        <v>Other</v>
      </c>
    </row>
    <row r="1804" spans="1:22">
      <c r="A1804" s="5" t="s">
        <v>12</v>
      </c>
      <c r="B1804" s="2" t="s">
        <v>2382</v>
      </c>
      <c r="C1804">
        <f t="shared" si="252"/>
        <v>2018</v>
      </c>
      <c r="D1804" s="2" t="s">
        <v>14</v>
      </c>
      <c r="E1804" s="3" t="s">
        <v>15</v>
      </c>
      <c r="F1804" t="str">
        <f t="shared" si="253"/>
        <v>73</v>
      </c>
      <c r="G1804" s="2" t="s">
        <v>2384</v>
      </c>
      <c r="H1804" t="str">
        <f t="shared" si="254"/>
        <v xml:space="preserve">KIDS </v>
      </c>
      <c r="I1804" t="str" cm="1">
        <f t="array" ref="I1804">IFERROR(INDEX(_xlfn.TEXTSPLIT(E1804," "),1), "")</f>
        <v>73239990</v>
      </c>
      <c r="J1804" t="s">
        <v>2835</v>
      </c>
      <c r="K1804" t="str" cm="1">
        <f t="array" ref="K1804">IF(ISERROR(SEARCH("QTY:", G1804)), IF(ISERROR(SEARCH("TOTAL ", G1804)), Raw [1]Data!N1804, TRIM(MID(G1804, SEARCH("TOTAL ", G1804)+6, SEARCH(" ", G1804&amp;" ", SEARCH("TOTAL ", G1804)+6) - SEARCH("TOTAL ", G1804) - 6))), TRIM(MID(G1804, SEARCH("QTY:", G1804)+4, SEARCH(" ", G1804, SEARCH("QTY:", G1804)+4) - SEARCH("QTY:", G1804) - 4)))</f>
        <v>NET</v>
      </c>
      <c r="M1804" t="str">
        <f t="shared" si="255"/>
        <v>NET</v>
      </c>
      <c r="N1804">
        <f t="shared" si="256"/>
        <v>0</v>
      </c>
      <c r="O1804" t="e" cm="1">
        <f t="array" ref="O1804">IF(ISERROR(SEARCH("USD ", G1804)), Raw [1]Data!S1804, TRIM(MID(G1804, SEARCH("USD ", G1804)+4, SEARCH(" ", G1804&amp;" ", SEARCH("USD ", G1804)+4) - SEARCH("USD ", G1804) - 4)))</f>
        <v>#NAME?</v>
      </c>
      <c r="P1804" t="e">
        <f t="shared" si="257"/>
        <v>#NAME?</v>
      </c>
      <c r="Q1804" t="e" cm="1">
        <f t="array" ref="Q1804">Raw [1]Data!P1804</f>
        <v>#NAME?</v>
      </c>
      <c r="R1804" t="e" cm="1">
        <f t="array" ref="R1804">Raw [1]Data!Q1804</f>
        <v>#NAME?</v>
      </c>
      <c r="S1804" t="e" cm="1">
        <f t="array" ref="S1804">Raw [1]Data!T1804</f>
        <v>#NAME?</v>
      </c>
      <c r="T1804" t="e">
        <f t="shared" si="258"/>
        <v>#NAME?</v>
      </c>
      <c r="U1804" t="e">
        <f t="shared" si="259"/>
        <v>#NAME?</v>
      </c>
      <c r="V1804" t="str">
        <f t="shared" si="260"/>
        <v>Other</v>
      </c>
    </row>
    <row r="1805" spans="1:22">
      <c r="A1805" s="5" t="s">
        <v>12</v>
      </c>
      <c r="B1805" s="2" t="s">
        <v>2385</v>
      </c>
      <c r="C1805">
        <f t="shared" si="252"/>
        <v>2018</v>
      </c>
      <c r="D1805" s="2" t="s">
        <v>14</v>
      </c>
      <c r="E1805" s="3" t="s">
        <v>15</v>
      </c>
      <c r="F1805" t="str">
        <f t="shared" si="253"/>
        <v>73</v>
      </c>
      <c r="G1805" s="2" t="s">
        <v>2386</v>
      </c>
      <c r="H1805" t="str">
        <f t="shared" si="254"/>
        <v xml:space="preserve">STEEL </v>
      </c>
      <c r="I1805" t="str" cm="1">
        <f t="array" ref="I1805">IFERROR(INDEX(_xlfn.TEXTSPLIT(E1805," "),1), "")</f>
        <v>73239990</v>
      </c>
      <c r="J1805" t="s">
        <v>3041</v>
      </c>
      <c r="K1805" t="str" cm="1">
        <f t="array" ref="K1805">IF(ISERROR(SEARCH("QTY:", G1805)), IF(ISERROR(SEARCH("TOTAL ", G1805)), Raw [1]Data!N1805, TRIM(MID(G1805, SEARCH("TOTAL ", G1805)+6, SEARCH(" ", G1805&amp;" ", SEARCH("TOTAL ", G1805)+6) - SEARCH("TOTAL ", G1805) - 6))), TRIM(MID(G1805, SEARCH("QTY:", G1805)+4, SEARCH(" ", G1805, SEARCH("QTY:", G1805)+4) - SEARCH("QTY:", G1805) - 4)))</f>
        <v>NET</v>
      </c>
      <c r="M1805" t="str">
        <f t="shared" si="255"/>
        <v>NET</v>
      </c>
      <c r="N1805">
        <f t="shared" si="256"/>
        <v>0</v>
      </c>
      <c r="O1805" t="e" cm="1">
        <f t="array" ref="O1805">IF(ISERROR(SEARCH("USD ", G1805)), Raw [1]Data!S1805, TRIM(MID(G1805, SEARCH("USD ", G1805)+4, SEARCH(" ", G1805&amp;" ", SEARCH("USD ", G1805)+4) - SEARCH("USD ", G1805) - 4)))</f>
        <v>#NAME?</v>
      </c>
      <c r="P1805" t="e">
        <f t="shared" si="257"/>
        <v>#NAME?</v>
      </c>
      <c r="Q1805" t="e" cm="1">
        <f t="array" ref="Q1805">Raw [1]Data!P1805</f>
        <v>#NAME?</v>
      </c>
      <c r="R1805" t="e" cm="1">
        <f t="array" ref="R1805">Raw [1]Data!Q1805</f>
        <v>#NAME?</v>
      </c>
      <c r="S1805" t="e" cm="1">
        <f t="array" ref="S1805">Raw [1]Data!T1805</f>
        <v>#NAME?</v>
      </c>
      <c r="T1805" t="e">
        <f t="shared" si="258"/>
        <v>#NAME?</v>
      </c>
      <c r="U1805" t="e">
        <f t="shared" si="259"/>
        <v>#NAME?</v>
      </c>
      <c r="V1805" t="str">
        <f t="shared" si="260"/>
        <v>Other</v>
      </c>
    </row>
    <row r="1806" spans="1:22">
      <c r="A1806" s="5" t="s">
        <v>12</v>
      </c>
      <c r="B1806" s="2" t="s">
        <v>2385</v>
      </c>
      <c r="C1806">
        <f t="shared" si="252"/>
        <v>2018</v>
      </c>
      <c r="D1806" s="2" t="s">
        <v>14</v>
      </c>
      <c r="E1806" s="3" t="s">
        <v>15</v>
      </c>
      <c r="F1806" t="str">
        <f t="shared" si="253"/>
        <v>73</v>
      </c>
      <c r="G1806" s="2" t="s">
        <v>2387</v>
      </c>
      <c r="H1806" t="str">
        <f t="shared" si="254"/>
        <v xml:space="preserve">STEEL </v>
      </c>
      <c r="I1806" t="str" cm="1">
        <f t="array" ref="I1806">IFERROR(INDEX(_xlfn.TEXTSPLIT(E1806," "),1), "")</f>
        <v>73239990</v>
      </c>
      <c r="J1806" t="s">
        <v>3044</v>
      </c>
      <c r="K1806" t="str" cm="1">
        <f t="array" ref="K1806">IF(ISERROR(SEARCH("QTY:", G1806)), IF(ISERROR(SEARCH("TOTAL ", G1806)), Raw [1]Data!N1806, TRIM(MID(G1806, SEARCH("TOTAL ", G1806)+6, SEARCH(" ", G1806&amp;" ", SEARCH("TOTAL ", G1806)+6) - SEARCH("TOTAL ", G1806) - 6))), TRIM(MID(G1806, SEARCH("QTY:", G1806)+4, SEARCH(" ", G1806, SEARCH("QTY:", G1806)+4) - SEARCH("QTY:", G1806) - 4)))</f>
        <v>NET</v>
      </c>
      <c r="M1806" t="str">
        <f t="shared" si="255"/>
        <v>NET</v>
      </c>
      <c r="N1806">
        <f t="shared" si="256"/>
        <v>0</v>
      </c>
      <c r="O1806" t="e" cm="1">
        <f t="array" ref="O1806">IF(ISERROR(SEARCH("USD ", G1806)), Raw [1]Data!S1806, TRIM(MID(G1806, SEARCH("USD ", G1806)+4, SEARCH(" ", G1806&amp;" ", SEARCH("USD ", G1806)+4) - SEARCH("USD ", G1806) - 4)))</f>
        <v>#NAME?</v>
      </c>
      <c r="P1806" t="e">
        <f t="shared" si="257"/>
        <v>#NAME?</v>
      </c>
      <c r="Q1806" t="e" cm="1">
        <f t="array" ref="Q1806">Raw [1]Data!P1806</f>
        <v>#NAME?</v>
      </c>
      <c r="R1806" t="e" cm="1">
        <f t="array" ref="R1806">Raw [1]Data!Q1806</f>
        <v>#NAME?</v>
      </c>
      <c r="S1806" t="e" cm="1">
        <f t="array" ref="S1806">Raw [1]Data!T1806</f>
        <v>#NAME?</v>
      </c>
      <c r="T1806" t="e">
        <f t="shared" si="258"/>
        <v>#NAME?</v>
      </c>
      <c r="U1806" t="e">
        <f t="shared" si="259"/>
        <v>#NAME?</v>
      </c>
      <c r="V1806" t="str">
        <f t="shared" si="260"/>
        <v>Other</v>
      </c>
    </row>
    <row r="1807" spans="1:22">
      <c r="A1807" s="5" t="s">
        <v>12</v>
      </c>
      <c r="B1807" s="2" t="s">
        <v>2385</v>
      </c>
      <c r="C1807">
        <f t="shared" si="252"/>
        <v>2018</v>
      </c>
      <c r="D1807" s="2" t="s">
        <v>14</v>
      </c>
      <c r="E1807" s="3" t="s">
        <v>15</v>
      </c>
      <c r="F1807" t="str">
        <f t="shared" si="253"/>
        <v>73</v>
      </c>
      <c r="G1807" s="2" t="s">
        <v>2388</v>
      </c>
      <c r="H1807" t="str">
        <f t="shared" si="254"/>
        <v xml:space="preserve">STEEL </v>
      </c>
      <c r="I1807" t="str" cm="1">
        <f t="array" ref="I1807">IFERROR(INDEX(_xlfn.TEXTSPLIT(E1807," "),1), "")</f>
        <v>73239990</v>
      </c>
      <c r="J1807" t="s">
        <v>2835</v>
      </c>
      <c r="K1807" t="str" cm="1">
        <f t="array" ref="K1807">IF(ISERROR(SEARCH("QTY:", G1807)), IF(ISERROR(SEARCH("TOTAL ", G1807)), Raw [1]Data!N1807, TRIM(MID(G1807, SEARCH("TOTAL ", G1807)+6, SEARCH(" ", G1807&amp;" ", SEARCH("TOTAL ", G1807)+6) - SEARCH("TOTAL ", G1807) - 6))), TRIM(MID(G1807, SEARCH("QTY:", G1807)+4, SEARCH(" ", G1807, SEARCH("QTY:", G1807)+4) - SEARCH("QTY:", G1807) - 4)))</f>
        <v>NET</v>
      </c>
      <c r="M1807" t="str">
        <f t="shared" si="255"/>
        <v>NET</v>
      </c>
      <c r="N1807">
        <f t="shared" si="256"/>
        <v>0</v>
      </c>
      <c r="O1807" t="e" cm="1">
        <f t="array" ref="O1807">IF(ISERROR(SEARCH("USD ", G1807)), Raw [1]Data!S1807, TRIM(MID(G1807, SEARCH("USD ", G1807)+4, SEARCH(" ", G1807&amp;" ", SEARCH("USD ", G1807)+4) - SEARCH("USD ", G1807) - 4)))</f>
        <v>#NAME?</v>
      </c>
      <c r="P1807" t="e">
        <f t="shared" si="257"/>
        <v>#NAME?</v>
      </c>
      <c r="Q1807" t="e" cm="1">
        <f t="array" ref="Q1807">Raw [1]Data!P1807</f>
        <v>#NAME?</v>
      </c>
      <c r="R1807" t="e" cm="1">
        <f t="array" ref="R1807">Raw [1]Data!Q1807</f>
        <v>#NAME?</v>
      </c>
      <c r="S1807" t="e" cm="1">
        <f t="array" ref="S1807">Raw [1]Data!T1807</f>
        <v>#NAME?</v>
      </c>
      <c r="T1807" t="e">
        <f t="shared" si="258"/>
        <v>#NAME?</v>
      </c>
      <c r="U1807" t="e">
        <f t="shared" si="259"/>
        <v>#NAME?</v>
      </c>
      <c r="V1807" t="str">
        <f t="shared" si="260"/>
        <v>Other</v>
      </c>
    </row>
    <row r="1808" spans="1:22">
      <c r="A1808" s="5" t="s">
        <v>12</v>
      </c>
      <c r="B1808" s="2" t="s">
        <v>2385</v>
      </c>
      <c r="C1808">
        <f t="shared" si="252"/>
        <v>2018</v>
      </c>
      <c r="D1808" s="2" t="s">
        <v>14</v>
      </c>
      <c r="E1808" s="3" t="s">
        <v>15</v>
      </c>
      <c r="F1808" t="str">
        <f t="shared" si="253"/>
        <v>73</v>
      </c>
      <c r="G1808" s="2" t="s">
        <v>2389</v>
      </c>
      <c r="H1808" t="str">
        <f t="shared" si="254"/>
        <v xml:space="preserve">STEEL </v>
      </c>
      <c r="I1808" t="str" cm="1">
        <f t="array" ref="I1808">IFERROR(INDEX(_xlfn.TEXTSPLIT(E1808," "),1), "")</f>
        <v>73239990</v>
      </c>
      <c r="J1808" t="s">
        <v>2835</v>
      </c>
      <c r="K1808" t="str" cm="1">
        <f t="array" ref="K1808">IF(ISERROR(SEARCH("QTY:", G1808)), IF(ISERROR(SEARCH("TOTAL ", G1808)), Raw [1]Data!N1808, TRIM(MID(G1808, SEARCH("TOTAL ", G1808)+6, SEARCH(" ", G1808&amp;" ", SEARCH("TOTAL ", G1808)+6) - SEARCH("TOTAL ", G1808) - 6))), TRIM(MID(G1808, SEARCH("QTY:", G1808)+4, SEARCH(" ", G1808, SEARCH("QTY:", G1808)+4) - SEARCH("QTY:", G1808) - 4)))</f>
        <v>NET</v>
      </c>
      <c r="M1808" t="str">
        <f t="shared" si="255"/>
        <v>NET</v>
      </c>
      <c r="N1808">
        <f t="shared" si="256"/>
        <v>0</v>
      </c>
      <c r="O1808" t="e" cm="1">
        <f t="array" ref="O1808">IF(ISERROR(SEARCH("USD ", G1808)), Raw [1]Data!S1808, TRIM(MID(G1808, SEARCH("USD ", G1808)+4, SEARCH(" ", G1808&amp;" ", SEARCH("USD ", G1808)+4) - SEARCH("USD ", G1808) - 4)))</f>
        <v>#NAME?</v>
      </c>
      <c r="P1808" t="e">
        <f t="shared" si="257"/>
        <v>#NAME?</v>
      </c>
      <c r="Q1808" t="e" cm="1">
        <f t="array" ref="Q1808">Raw [1]Data!P1808</f>
        <v>#NAME?</v>
      </c>
      <c r="R1808" t="e" cm="1">
        <f t="array" ref="R1808">Raw [1]Data!Q1808</f>
        <v>#NAME?</v>
      </c>
      <c r="S1808" t="e" cm="1">
        <f t="array" ref="S1808">Raw [1]Data!T1808</f>
        <v>#NAME?</v>
      </c>
      <c r="T1808" t="e">
        <f t="shared" si="258"/>
        <v>#NAME?</v>
      </c>
      <c r="U1808" t="e">
        <f t="shared" si="259"/>
        <v>#NAME?</v>
      </c>
      <c r="V1808" t="str">
        <f t="shared" si="260"/>
        <v>Other</v>
      </c>
    </row>
    <row r="1809" spans="1:22">
      <c r="A1809" s="5" t="s">
        <v>12</v>
      </c>
      <c r="B1809" s="2" t="s">
        <v>2385</v>
      </c>
      <c r="C1809">
        <f t="shared" si="252"/>
        <v>2018</v>
      </c>
      <c r="D1809" s="2" t="s">
        <v>14</v>
      </c>
      <c r="E1809" s="3" t="s">
        <v>15</v>
      </c>
      <c r="F1809" t="str">
        <f t="shared" si="253"/>
        <v>73</v>
      </c>
      <c r="G1809" s="2" t="s">
        <v>2390</v>
      </c>
      <c r="H1809" t="str">
        <f t="shared" si="254"/>
        <v xml:space="preserve">STEEL </v>
      </c>
      <c r="I1809" t="str" cm="1">
        <f t="array" ref="I1809">IFERROR(INDEX(_xlfn.TEXTSPLIT(E1809," "),1), "")</f>
        <v>73239990</v>
      </c>
      <c r="J1809" t="s">
        <v>3044</v>
      </c>
      <c r="K1809" t="str" cm="1">
        <f t="array" ref="K1809">IF(ISERROR(SEARCH("QTY:", G1809)), IF(ISERROR(SEARCH("TOTAL ", G1809)), Raw [1]Data!N1809, TRIM(MID(G1809, SEARCH("TOTAL ", G1809)+6, SEARCH(" ", G1809&amp;" ", SEARCH("TOTAL ", G1809)+6) - SEARCH("TOTAL ", G1809) - 6))), TRIM(MID(G1809, SEARCH("QTY:", G1809)+4, SEARCH(" ", G1809, SEARCH("QTY:", G1809)+4) - SEARCH("QTY:", G1809) - 4)))</f>
        <v>NET</v>
      </c>
      <c r="M1809" t="str">
        <f t="shared" si="255"/>
        <v>NET</v>
      </c>
      <c r="N1809">
        <f t="shared" si="256"/>
        <v>0</v>
      </c>
      <c r="O1809" t="e" cm="1">
        <f t="array" ref="O1809">IF(ISERROR(SEARCH("USD ", G1809)), Raw [1]Data!S1809, TRIM(MID(G1809, SEARCH("USD ", G1809)+4, SEARCH(" ", G1809&amp;" ", SEARCH("USD ", G1809)+4) - SEARCH("USD ", G1809) - 4)))</f>
        <v>#NAME?</v>
      </c>
      <c r="P1809" t="e">
        <f t="shared" si="257"/>
        <v>#NAME?</v>
      </c>
      <c r="Q1809" t="e" cm="1">
        <f t="array" ref="Q1809">Raw [1]Data!P1809</f>
        <v>#NAME?</v>
      </c>
      <c r="R1809" t="e" cm="1">
        <f t="array" ref="R1809">Raw [1]Data!Q1809</f>
        <v>#NAME?</v>
      </c>
      <c r="S1809" t="e" cm="1">
        <f t="array" ref="S1809">Raw [1]Data!T1809</f>
        <v>#NAME?</v>
      </c>
      <c r="T1809" t="e">
        <f t="shared" si="258"/>
        <v>#NAME?</v>
      </c>
      <c r="U1809" t="e">
        <f t="shared" si="259"/>
        <v>#NAME?</v>
      </c>
      <c r="V1809" t="str">
        <f t="shared" si="260"/>
        <v>Other</v>
      </c>
    </row>
    <row r="1810" spans="1:22">
      <c r="A1810" s="5" t="s">
        <v>12</v>
      </c>
      <c r="B1810" s="2" t="s">
        <v>2391</v>
      </c>
      <c r="C1810">
        <f t="shared" si="252"/>
        <v>2018</v>
      </c>
      <c r="D1810" s="2" t="s">
        <v>14</v>
      </c>
      <c r="E1810" s="3" t="s">
        <v>15</v>
      </c>
      <c r="F1810" t="str">
        <f t="shared" si="253"/>
        <v>73</v>
      </c>
      <c r="G1810" s="2" t="s">
        <v>2371</v>
      </c>
      <c r="H1810" t="str">
        <f t="shared" si="254"/>
        <v xml:space="preserve">RYX-02-020 </v>
      </c>
      <c r="I1810" t="str" cm="1">
        <f t="array" ref="I1810">IFERROR(INDEX(_xlfn.TEXTSPLIT(E1810," "),1), "")</f>
        <v>73239990</v>
      </c>
      <c r="J1810" t="s">
        <v>2835</v>
      </c>
      <c r="K1810" t="e" cm="1">
        <f t="array" ref="K1810">IF(ISERROR(SEARCH("QTY:", G1810)), IF(ISERROR(SEARCH("TOTAL ", G1810)), Raw [1]Data!N1810, TRIM(MID(G1810, SEARCH("TOTAL ", G1810)+6, SEARCH(" ", G1810&amp;" ", SEARCH("TOTAL ", G1810)+6) - SEARCH("TOTAL ", G1810) - 6))), TRIM(MID(G1810, SEARCH("QTY:", G1810)+4, SEARCH(" ", G1810, SEARCH("QTY:", G1810)+4) - SEARCH("QTY:", G1810) - 4)))</f>
        <v>#NAME?</v>
      </c>
      <c r="M1810" t="e">
        <f t="shared" si="255"/>
        <v>#NAME?</v>
      </c>
      <c r="N1810">
        <f t="shared" si="256"/>
        <v>0</v>
      </c>
      <c r="O1810" t="e" cm="1">
        <f t="array" ref="O1810">IF(ISERROR(SEARCH("USD ", G1810)), Raw [1]Data!S1810, TRIM(MID(G1810, SEARCH("USD ", G1810)+4, SEARCH(" ", G1810&amp;" ", SEARCH("USD ", G1810)+4) - SEARCH("USD ", G1810) - 4)))</f>
        <v>#NAME?</v>
      </c>
      <c r="P1810" t="e">
        <f t="shared" si="257"/>
        <v>#NAME?</v>
      </c>
      <c r="Q1810" t="e" cm="1">
        <f t="array" ref="Q1810">Raw [1]Data!P1810</f>
        <v>#NAME?</v>
      </c>
      <c r="R1810" t="e" cm="1">
        <f t="array" ref="R1810">Raw [1]Data!Q1810</f>
        <v>#NAME?</v>
      </c>
      <c r="S1810" t="e" cm="1">
        <f t="array" ref="S1810">Raw [1]Data!T1810</f>
        <v>#NAME?</v>
      </c>
      <c r="T1810" t="e">
        <f t="shared" si="258"/>
        <v>#NAME?</v>
      </c>
      <c r="U1810" t="e">
        <f t="shared" si="259"/>
        <v>#NAME?</v>
      </c>
      <c r="V1810" t="str">
        <f t="shared" si="260"/>
        <v>Other</v>
      </c>
    </row>
    <row r="1811" spans="1:22">
      <c r="A1811" s="5" t="s">
        <v>12</v>
      </c>
      <c r="B1811" s="2" t="s">
        <v>2392</v>
      </c>
      <c r="C1811">
        <f t="shared" si="252"/>
        <v>2018</v>
      </c>
      <c r="D1811" s="2" t="s">
        <v>14</v>
      </c>
      <c r="E1811" s="3" t="s">
        <v>18</v>
      </c>
      <c r="F1811" t="str">
        <f t="shared" si="253"/>
        <v>73</v>
      </c>
      <c r="G1811" s="2" t="s">
        <v>2393</v>
      </c>
      <c r="H1811" t="str">
        <f t="shared" si="254"/>
        <v xml:space="preserve">8001-1PCS </v>
      </c>
      <c r="I1811" t="str" cm="1">
        <f t="array" ref="I1811">IFERROR(INDEX(_xlfn.TEXTSPLIT(E1811," "),1), "")</f>
        <v>73231000</v>
      </c>
      <c r="J1811" t="s">
        <v>3051</v>
      </c>
      <c r="K1811" t="e" cm="1">
        <f t="array" ref="K1811">IF(ISERROR(SEARCH("QTY:", G1811)), IF(ISERROR(SEARCH("TOTAL ", G1811)), Raw [1]Data!N1811, TRIM(MID(G1811, SEARCH("TOTAL ", G1811)+6, SEARCH(" ", G1811&amp;" ", SEARCH("TOTAL ", G1811)+6) - SEARCH("TOTAL ", G1811) - 6))), TRIM(MID(G1811, SEARCH("QTY:", G1811)+4, SEARCH(" ", G1811, SEARCH("QTY:", G1811)+4) - SEARCH("QTY:", G1811) - 4)))</f>
        <v>#NAME?</v>
      </c>
      <c r="M1811" t="e">
        <f t="shared" si="255"/>
        <v>#NAME?</v>
      </c>
      <c r="N1811">
        <f t="shared" si="256"/>
        <v>0</v>
      </c>
      <c r="O1811" t="e" cm="1">
        <f t="array" ref="O1811">IF(ISERROR(SEARCH("USD ", G1811)), Raw [1]Data!S1811, TRIM(MID(G1811, SEARCH("USD ", G1811)+4, SEARCH(" ", G1811&amp;" ", SEARCH("USD ", G1811)+4) - SEARCH("USD ", G1811) - 4)))</f>
        <v>#NAME?</v>
      </c>
      <c r="P1811" t="e">
        <f t="shared" si="257"/>
        <v>#NAME?</v>
      </c>
      <c r="Q1811" t="e" cm="1">
        <f t="array" ref="Q1811">Raw [1]Data!P1811</f>
        <v>#NAME?</v>
      </c>
      <c r="R1811" t="e" cm="1">
        <f t="array" ref="R1811">Raw [1]Data!Q1811</f>
        <v>#NAME?</v>
      </c>
      <c r="S1811" t="e" cm="1">
        <f t="array" ref="S1811">Raw [1]Data!T1811</f>
        <v>#NAME?</v>
      </c>
      <c r="T1811" t="e">
        <f t="shared" si="258"/>
        <v>#NAME?</v>
      </c>
      <c r="U1811" t="e">
        <f t="shared" si="259"/>
        <v>#NAME?</v>
      </c>
      <c r="V1811" t="str">
        <f t="shared" si="260"/>
        <v>Other</v>
      </c>
    </row>
    <row r="1812" spans="1:22">
      <c r="A1812" s="5" t="s">
        <v>12</v>
      </c>
      <c r="B1812" s="2" t="s">
        <v>2394</v>
      </c>
      <c r="C1812">
        <f t="shared" si="252"/>
        <v>2018</v>
      </c>
      <c r="D1812" s="2" t="s">
        <v>14</v>
      </c>
      <c r="E1812" s="3" t="s">
        <v>15</v>
      </c>
      <c r="F1812" t="str">
        <f t="shared" si="253"/>
        <v>73</v>
      </c>
      <c r="G1812" s="2" t="s">
        <v>2395</v>
      </c>
      <c r="H1812" t="str">
        <f t="shared" si="254"/>
        <v xml:space="preserve">STEEL </v>
      </c>
      <c r="I1812" t="str" cm="1">
        <f t="array" ref="I1812">IFERROR(INDEX(_xlfn.TEXTSPLIT(E1812," "),1), "")</f>
        <v>73239990</v>
      </c>
      <c r="J1812" t="s">
        <v>2835</v>
      </c>
      <c r="K1812" t="str" cm="1">
        <f t="array" ref="K1812">IF(ISERROR(SEARCH("QTY:", G1812)), IF(ISERROR(SEARCH("TOTAL ", G1812)), Raw [1]Data!N1812, TRIM(MID(G1812, SEARCH("TOTAL ", G1812)+6, SEARCH(" ", G1812&amp;" ", SEARCH("TOTAL ", G1812)+6) - SEARCH("TOTAL ", G1812) - 6))), TRIM(MID(G1812, SEARCH("QTY:", G1812)+4, SEARCH(" ", G1812, SEARCH("QTY:", G1812)+4) - SEARCH("QTY:", G1812) - 4)))</f>
        <v>NET.WT.10532.9KGS)</v>
      </c>
      <c r="M1812" t="str">
        <f t="shared" si="255"/>
        <v>NET.WT.10532.9KGS)</v>
      </c>
      <c r="N1812">
        <f t="shared" si="256"/>
        <v>0</v>
      </c>
      <c r="O1812" t="e" cm="1">
        <f t="array" ref="O1812">IF(ISERROR(SEARCH("USD ", G1812)), Raw [1]Data!S1812, TRIM(MID(G1812, SEARCH("USD ", G1812)+4, SEARCH(" ", G1812&amp;" ", SEARCH("USD ", G1812)+4) - SEARCH("USD ", G1812) - 4)))</f>
        <v>#NAME?</v>
      </c>
      <c r="P1812" t="e">
        <f t="shared" si="257"/>
        <v>#NAME?</v>
      </c>
      <c r="Q1812" t="e" cm="1">
        <f t="array" ref="Q1812">Raw [1]Data!P1812</f>
        <v>#NAME?</v>
      </c>
      <c r="R1812" t="e" cm="1">
        <f t="array" ref="R1812">Raw [1]Data!Q1812</f>
        <v>#NAME?</v>
      </c>
      <c r="S1812" t="e" cm="1">
        <f t="array" ref="S1812">Raw [1]Data!T1812</f>
        <v>#NAME?</v>
      </c>
      <c r="T1812" t="e">
        <f t="shared" si="258"/>
        <v>#NAME?</v>
      </c>
      <c r="U1812" t="e">
        <f t="shared" si="259"/>
        <v>#NAME?</v>
      </c>
      <c r="V1812" t="str">
        <f t="shared" si="260"/>
        <v>Other</v>
      </c>
    </row>
    <row r="1813" spans="1:22">
      <c r="A1813" s="5" t="s">
        <v>12</v>
      </c>
      <c r="B1813" s="2" t="s">
        <v>2394</v>
      </c>
      <c r="C1813">
        <f t="shared" si="252"/>
        <v>2018</v>
      </c>
      <c r="D1813" s="2" t="s">
        <v>14</v>
      </c>
      <c r="E1813" s="3" t="s">
        <v>15</v>
      </c>
      <c r="F1813" t="str">
        <f t="shared" si="253"/>
        <v>73</v>
      </c>
      <c r="G1813" s="2" t="s">
        <v>2396</v>
      </c>
      <c r="H1813" t="str">
        <f t="shared" si="254"/>
        <v xml:space="preserve">STAINLESS </v>
      </c>
      <c r="I1813" t="str" cm="1">
        <f t="array" ref="I1813">IFERROR(INDEX(_xlfn.TEXTSPLIT(E1813," "),1), "")</f>
        <v>73239990</v>
      </c>
      <c r="J1813" t="s">
        <v>3041</v>
      </c>
      <c r="K1813" t="str" cm="1">
        <f t="array" ref="K1813">IF(ISERROR(SEARCH("QTY:", G1813)), IF(ISERROR(SEARCH("TOTAL ", G1813)), Raw [1]Data!N1813, TRIM(MID(G1813, SEARCH("TOTAL ", G1813)+6, SEARCH(" ", G1813&amp;" ", SEARCH("TOTAL ", G1813)+6) - SEARCH("TOTAL ", G1813) - 6))), TRIM(MID(G1813, SEARCH("QTY:", G1813)+4, SEARCH(" ", G1813, SEARCH("QTY:", G1813)+4) - SEARCH("QTY:", G1813) - 4)))</f>
        <v>NET</v>
      </c>
      <c r="M1813" t="str">
        <f t="shared" si="255"/>
        <v>NET</v>
      </c>
      <c r="N1813">
        <f t="shared" si="256"/>
        <v>0</v>
      </c>
      <c r="O1813" t="e" cm="1">
        <f t="array" ref="O1813">IF(ISERROR(SEARCH("USD ", G1813)), Raw [1]Data!S1813, TRIM(MID(G1813, SEARCH("USD ", G1813)+4, SEARCH(" ", G1813&amp;" ", SEARCH("USD ", G1813)+4) - SEARCH("USD ", G1813) - 4)))</f>
        <v>#NAME?</v>
      </c>
      <c r="P1813" t="e">
        <f t="shared" si="257"/>
        <v>#NAME?</v>
      </c>
      <c r="Q1813" t="e" cm="1">
        <f t="array" ref="Q1813">Raw [1]Data!P1813</f>
        <v>#NAME?</v>
      </c>
      <c r="R1813" t="e" cm="1">
        <f t="array" ref="R1813">Raw [1]Data!Q1813</f>
        <v>#NAME?</v>
      </c>
      <c r="S1813" t="e" cm="1">
        <f t="array" ref="S1813">Raw [1]Data!T1813</f>
        <v>#NAME?</v>
      </c>
      <c r="T1813" t="e">
        <f t="shared" si="258"/>
        <v>#NAME?</v>
      </c>
      <c r="U1813" t="e">
        <f t="shared" si="259"/>
        <v>#NAME?</v>
      </c>
      <c r="V1813" t="str">
        <f t="shared" si="260"/>
        <v>Other</v>
      </c>
    </row>
    <row r="1814" spans="1:22">
      <c r="A1814" s="5" t="s">
        <v>12</v>
      </c>
      <c r="B1814" s="2" t="s">
        <v>2394</v>
      </c>
      <c r="C1814">
        <f t="shared" si="252"/>
        <v>2018</v>
      </c>
      <c r="D1814" s="2" t="s">
        <v>14</v>
      </c>
      <c r="E1814" s="3" t="s">
        <v>15</v>
      </c>
      <c r="F1814" t="str">
        <f t="shared" si="253"/>
        <v>73</v>
      </c>
      <c r="G1814" s="2" t="s">
        <v>2397</v>
      </c>
      <c r="H1814" t="str">
        <f t="shared" si="254"/>
        <v xml:space="preserve">STEEL </v>
      </c>
      <c r="I1814" t="str" cm="1">
        <f t="array" ref="I1814">IFERROR(INDEX(_xlfn.TEXTSPLIT(E1814," "),1), "")</f>
        <v>73239990</v>
      </c>
      <c r="J1814" t="s">
        <v>2835</v>
      </c>
      <c r="K1814" t="str" cm="1">
        <f t="array" ref="K1814">IF(ISERROR(SEARCH("QTY:", G1814)), IF(ISERROR(SEARCH("TOTAL ", G1814)), Raw [1]Data!N1814, TRIM(MID(G1814, SEARCH("TOTAL ", G1814)+6, SEARCH(" ", G1814&amp;" ", SEARCH("TOTAL ", G1814)+6) - SEARCH("TOTAL ", G1814) - 6))), TRIM(MID(G1814, SEARCH("QTY:", G1814)+4, SEARCH(" ", G1814, SEARCH("QTY:", G1814)+4) - SEARCH("QTY:", G1814) - 4)))</f>
        <v>NET</v>
      </c>
      <c r="M1814" t="str">
        <f t="shared" si="255"/>
        <v>NET</v>
      </c>
      <c r="N1814">
        <f t="shared" si="256"/>
        <v>0</v>
      </c>
      <c r="O1814" t="e" cm="1">
        <f t="array" ref="O1814">IF(ISERROR(SEARCH("USD ", G1814)), Raw [1]Data!S1814, TRIM(MID(G1814, SEARCH("USD ", G1814)+4, SEARCH(" ", G1814&amp;" ", SEARCH("USD ", G1814)+4) - SEARCH("USD ", G1814) - 4)))</f>
        <v>#NAME?</v>
      </c>
      <c r="P1814" t="e">
        <f t="shared" si="257"/>
        <v>#NAME?</v>
      </c>
      <c r="Q1814" t="e" cm="1">
        <f t="array" ref="Q1814">Raw [1]Data!P1814</f>
        <v>#NAME?</v>
      </c>
      <c r="R1814" t="e" cm="1">
        <f t="array" ref="R1814">Raw [1]Data!Q1814</f>
        <v>#NAME?</v>
      </c>
      <c r="S1814" t="e" cm="1">
        <f t="array" ref="S1814">Raw [1]Data!T1814</f>
        <v>#NAME?</v>
      </c>
      <c r="T1814" t="e">
        <f t="shared" si="258"/>
        <v>#NAME?</v>
      </c>
      <c r="U1814" t="e">
        <f t="shared" si="259"/>
        <v>#NAME?</v>
      </c>
      <c r="V1814" t="str">
        <f t="shared" si="260"/>
        <v>Other</v>
      </c>
    </row>
    <row r="1815" spans="1:22">
      <c r="A1815" s="5" t="s">
        <v>12</v>
      </c>
      <c r="B1815" s="2" t="s">
        <v>2398</v>
      </c>
      <c r="C1815">
        <f t="shared" si="252"/>
        <v>2018</v>
      </c>
      <c r="D1815" s="2" t="s">
        <v>14</v>
      </c>
      <c r="E1815" s="3" t="s">
        <v>15</v>
      </c>
      <c r="F1815" t="str">
        <f t="shared" si="253"/>
        <v>73</v>
      </c>
      <c r="G1815" s="2" t="s">
        <v>2399</v>
      </c>
      <c r="H1815" t="str">
        <f t="shared" si="254"/>
        <v xml:space="preserve">STEEL </v>
      </c>
      <c r="I1815" t="str" cm="1">
        <f t="array" ref="I1815">IFERROR(INDEX(_xlfn.TEXTSPLIT(E1815," "),1), "")</f>
        <v>73239990</v>
      </c>
      <c r="J1815" t="s">
        <v>3041</v>
      </c>
      <c r="K1815" t="str" cm="1">
        <f t="array" ref="K1815">IF(ISERROR(SEARCH("QTY:", G1815)), IF(ISERROR(SEARCH("TOTAL ", G1815)), Raw [1]Data!N1815, TRIM(MID(G1815, SEARCH("TOTAL ", G1815)+6, SEARCH(" ", G1815&amp;" ", SEARCH("TOTAL ", G1815)+6) - SEARCH("TOTAL ", G1815) - 6))), TRIM(MID(G1815, SEARCH("QTY:", G1815)+4, SEARCH(" ", G1815, SEARCH("QTY:", G1815)+4) - SEARCH("QTY:", G1815) - 4)))</f>
        <v>NET</v>
      </c>
      <c r="M1815" t="str">
        <f t="shared" si="255"/>
        <v>NET</v>
      </c>
      <c r="N1815">
        <f t="shared" si="256"/>
        <v>0</v>
      </c>
      <c r="O1815" t="e" cm="1">
        <f t="array" ref="O1815">IF(ISERROR(SEARCH("USD ", G1815)), Raw [1]Data!S1815, TRIM(MID(G1815, SEARCH("USD ", G1815)+4, SEARCH(" ", G1815&amp;" ", SEARCH("USD ", G1815)+4) - SEARCH("USD ", G1815) - 4)))</f>
        <v>#NAME?</v>
      </c>
      <c r="P1815" t="e">
        <f t="shared" si="257"/>
        <v>#NAME?</v>
      </c>
      <c r="Q1815" t="e" cm="1">
        <f t="array" ref="Q1815">Raw [1]Data!P1815</f>
        <v>#NAME?</v>
      </c>
      <c r="R1815" t="e" cm="1">
        <f t="array" ref="R1815">Raw [1]Data!Q1815</f>
        <v>#NAME?</v>
      </c>
      <c r="S1815" t="e" cm="1">
        <f t="array" ref="S1815">Raw [1]Data!T1815</f>
        <v>#NAME?</v>
      </c>
      <c r="T1815" t="e">
        <f t="shared" si="258"/>
        <v>#NAME?</v>
      </c>
      <c r="U1815" t="e">
        <f t="shared" si="259"/>
        <v>#NAME?</v>
      </c>
      <c r="V1815" t="str">
        <f t="shared" si="260"/>
        <v>Other</v>
      </c>
    </row>
    <row r="1816" spans="1:22">
      <c r="A1816" s="5" t="s">
        <v>12</v>
      </c>
      <c r="B1816" s="2" t="s">
        <v>2398</v>
      </c>
      <c r="C1816">
        <f t="shared" si="252"/>
        <v>2018</v>
      </c>
      <c r="D1816" s="2" t="s">
        <v>14</v>
      </c>
      <c r="E1816" s="3" t="s">
        <v>15</v>
      </c>
      <c r="F1816" t="str">
        <f t="shared" si="253"/>
        <v>73</v>
      </c>
      <c r="G1816" s="2" t="s">
        <v>2400</v>
      </c>
      <c r="H1816" t="str">
        <f t="shared" si="254"/>
        <v xml:space="preserve">STEEL </v>
      </c>
      <c r="I1816" t="str" cm="1">
        <f t="array" ref="I1816">IFERROR(INDEX(_xlfn.TEXTSPLIT(E1816," "),1), "")</f>
        <v>73239990</v>
      </c>
      <c r="J1816" t="s">
        <v>2835</v>
      </c>
      <c r="K1816" t="str" cm="1">
        <f t="array" ref="K1816">IF(ISERROR(SEARCH("QTY:", G1816)), IF(ISERROR(SEARCH("TOTAL ", G1816)), Raw [1]Data!N1816, TRIM(MID(G1816, SEARCH("TOTAL ", G1816)+6, SEARCH(" ", G1816&amp;" ", SEARCH("TOTAL ", G1816)+6) - SEARCH("TOTAL ", G1816) - 6))), TRIM(MID(G1816, SEARCH("QTY:", G1816)+4, SEARCH(" ", G1816, SEARCH("QTY:", G1816)+4) - SEARCH("QTY:", G1816) - 4)))</f>
        <v>NET</v>
      </c>
      <c r="M1816" t="str">
        <f t="shared" si="255"/>
        <v>NET</v>
      </c>
      <c r="N1816">
        <f t="shared" si="256"/>
        <v>0</v>
      </c>
      <c r="O1816" t="e" cm="1">
        <f t="array" ref="O1816">IF(ISERROR(SEARCH("USD ", G1816)), Raw [1]Data!S1816, TRIM(MID(G1816, SEARCH("USD ", G1816)+4, SEARCH(" ", G1816&amp;" ", SEARCH("USD ", G1816)+4) - SEARCH("USD ", G1816) - 4)))</f>
        <v>#NAME?</v>
      </c>
      <c r="P1816" t="e">
        <f t="shared" si="257"/>
        <v>#NAME?</v>
      </c>
      <c r="Q1816" t="e" cm="1">
        <f t="array" ref="Q1816">Raw [1]Data!P1816</f>
        <v>#NAME?</v>
      </c>
      <c r="R1816" t="e" cm="1">
        <f t="array" ref="R1816">Raw [1]Data!Q1816</f>
        <v>#NAME?</v>
      </c>
      <c r="S1816" t="e" cm="1">
        <f t="array" ref="S1816">Raw [1]Data!T1816</f>
        <v>#NAME?</v>
      </c>
      <c r="T1816" t="e">
        <f t="shared" si="258"/>
        <v>#NAME?</v>
      </c>
      <c r="U1816" t="e">
        <f t="shared" si="259"/>
        <v>#NAME?</v>
      </c>
      <c r="V1816" t="str">
        <f t="shared" si="260"/>
        <v>Other</v>
      </c>
    </row>
    <row r="1817" spans="1:22">
      <c r="A1817" s="5" t="s">
        <v>12</v>
      </c>
      <c r="B1817" s="2" t="s">
        <v>2401</v>
      </c>
      <c r="C1817">
        <f t="shared" si="252"/>
        <v>2018</v>
      </c>
      <c r="D1817" s="2" t="s">
        <v>14</v>
      </c>
      <c r="E1817" s="3" t="s">
        <v>15</v>
      </c>
      <c r="F1817" t="str">
        <f t="shared" si="253"/>
        <v>73</v>
      </c>
      <c r="G1817" s="2" t="s">
        <v>2402</v>
      </c>
      <c r="H1817" t="str">
        <f t="shared" si="254"/>
        <v xml:space="preserve">KWP-600B-SS </v>
      </c>
      <c r="I1817" t="str" cm="1">
        <f t="array" ref="I1817">IFERROR(INDEX(_xlfn.TEXTSPLIT(E1817," "),1), "")</f>
        <v>73239990</v>
      </c>
      <c r="J1817" t="s">
        <v>2835</v>
      </c>
      <c r="K1817" t="e" cm="1">
        <f t="array" ref="K1817">IF(ISERROR(SEARCH("QTY:", G1817)), IF(ISERROR(SEARCH("TOTAL ", G1817)), Raw [1]Data!N1817, TRIM(MID(G1817, SEARCH("TOTAL ", G1817)+6, SEARCH(" ", G1817&amp;" ", SEARCH("TOTAL ", G1817)+6) - SEARCH("TOTAL ", G1817) - 6))), TRIM(MID(G1817, SEARCH("QTY:", G1817)+4, SEARCH(" ", G1817, SEARCH("QTY:", G1817)+4) - SEARCH("QTY:", G1817) - 4)))</f>
        <v>#NAME?</v>
      </c>
      <c r="M1817" t="e">
        <f t="shared" si="255"/>
        <v>#NAME?</v>
      </c>
      <c r="N1817">
        <f t="shared" si="256"/>
        <v>0</v>
      </c>
      <c r="O1817" t="e" cm="1">
        <f t="array" ref="O1817">IF(ISERROR(SEARCH("USD ", G1817)), Raw [1]Data!S1817, TRIM(MID(G1817, SEARCH("USD ", G1817)+4, SEARCH(" ", G1817&amp;" ", SEARCH("USD ", G1817)+4) - SEARCH("USD ", G1817) - 4)))</f>
        <v>#NAME?</v>
      </c>
      <c r="P1817" t="e">
        <f t="shared" si="257"/>
        <v>#NAME?</v>
      </c>
      <c r="Q1817" t="e" cm="1">
        <f t="array" ref="Q1817">Raw [1]Data!P1817</f>
        <v>#NAME?</v>
      </c>
      <c r="R1817" t="e" cm="1">
        <f t="array" ref="R1817">Raw [1]Data!Q1817</f>
        <v>#NAME?</v>
      </c>
      <c r="S1817" t="e" cm="1">
        <f t="array" ref="S1817">Raw [1]Data!T1817</f>
        <v>#NAME?</v>
      </c>
      <c r="T1817" t="e">
        <f t="shared" si="258"/>
        <v>#NAME?</v>
      </c>
      <c r="U1817" t="e">
        <f t="shared" si="259"/>
        <v>#NAME?</v>
      </c>
      <c r="V1817" t="str">
        <f t="shared" si="260"/>
        <v>Other</v>
      </c>
    </row>
    <row r="1818" spans="1:22">
      <c r="A1818" s="5" t="s">
        <v>12</v>
      </c>
      <c r="B1818" s="2" t="s">
        <v>2403</v>
      </c>
      <c r="C1818">
        <f t="shared" si="252"/>
        <v>2018</v>
      </c>
      <c r="D1818" s="2" t="s">
        <v>14</v>
      </c>
      <c r="E1818" s="3" t="s">
        <v>15</v>
      </c>
      <c r="F1818" t="str">
        <f t="shared" si="253"/>
        <v>73</v>
      </c>
      <c r="G1818" s="2" t="s">
        <v>2404</v>
      </c>
      <c r="H1818" t="str">
        <f t="shared" si="254"/>
        <v xml:space="preserve">STAINLESS </v>
      </c>
      <c r="I1818" t="str" cm="1">
        <f t="array" ref="I1818">IFERROR(INDEX(_xlfn.TEXTSPLIT(E1818," "),1), "")</f>
        <v>73239990</v>
      </c>
      <c r="J1818" t="s">
        <v>2835</v>
      </c>
      <c r="K1818" t="str" cm="1">
        <f t="array" ref="K1818">IF(ISERROR(SEARCH("QTY:", G1818)), IF(ISERROR(SEARCH("TOTAL ", G1818)), Raw [1]Data!N1818, TRIM(MID(G1818, SEARCH("TOTAL ", G1818)+6, SEARCH(" ", G1818&amp;" ", SEARCH("TOTAL ", G1818)+6) - SEARCH("TOTAL ", G1818) - 6))), TRIM(MID(G1818, SEARCH("QTY:", G1818)+4, SEARCH(" ", G1818, SEARCH("QTY:", G1818)+4) - SEARCH("QTY:", G1818) - 4)))</f>
        <v>NET</v>
      </c>
      <c r="M1818" t="str">
        <f t="shared" si="255"/>
        <v>NET</v>
      </c>
      <c r="N1818">
        <f t="shared" si="256"/>
        <v>0</v>
      </c>
      <c r="O1818" t="e" cm="1">
        <f t="array" ref="O1818">IF(ISERROR(SEARCH("USD ", G1818)), Raw [1]Data!S1818, TRIM(MID(G1818, SEARCH("USD ", G1818)+4, SEARCH(" ", G1818&amp;" ", SEARCH("USD ", G1818)+4) - SEARCH("USD ", G1818) - 4)))</f>
        <v>#NAME?</v>
      </c>
      <c r="P1818" t="e">
        <f t="shared" si="257"/>
        <v>#NAME?</v>
      </c>
      <c r="Q1818" t="e" cm="1">
        <f t="array" ref="Q1818">Raw [1]Data!P1818</f>
        <v>#NAME?</v>
      </c>
      <c r="R1818" t="e" cm="1">
        <f t="array" ref="R1818">Raw [1]Data!Q1818</f>
        <v>#NAME?</v>
      </c>
      <c r="S1818" t="e" cm="1">
        <f t="array" ref="S1818">Raw [1]Data!T1818</f>
        <v>#NAME?</v>
      </c>
      <c r="T1818" t="e">
        <f t="shared" si="258"/>
        <v>#NAME?</v>
      </c>
      <c r="U1818" t="e">
        <f t="shared" si="259"/>
        <v>#NAME?</v>
      </c>
      <c r="V1818" t="str">
        <f t="shared" si="260"/>
        <v>Other</v>
      </c>
    </row>
    <row r="1819" spans="1:22">
      <c r="A1819" s="5" t="s">
        <v>12</v>
      </c>
      <c r="B1819" s="2" t="s">
        <v>2403</v>
      </c>
      <c r="C1819">
        <f t="shared" si="252"/>
        <v>2018</v>
      </c>
      <c r="D1819" s="2" t="s">
        <v>14</v>
      </c>
      <c r="E1819" s="3" t="s">
        <v>15</v>
      </c>
      <c r="F1819" t="str">
        <f t="shared" si="253"/>
        <v>73</v>
      </c>
      <c r="G1819" s="2" t="s">
        <v>2405</v>
      </c>
      <c r="H1819" t="str">
        <f t="shared" si="254"/>
        <v xml:space="preserve">STAINLESS </v>
      </c>
      <c r="I1819" t="str" cm="1">
        <f t="array" ref="I1819">IFERROR(INDEX(_xlfn.TEXTSPLIT(E1819," "),1), "")</f>
        <v>73239990</v>
      </c>
      <c r="J1819" t="s">
        <v>3041</v>
      </c>
      <c r="K1819" t="str" cm="1">
        <f t="array" ref="K1819">IF(ISERROR(SEARCH("QTY:", G1819)), IF(ISERROR(SEARCH("TOTAL ", G1819)), Raw [1]Data!N1819, TRIM(MID(G1819, SEARCH("TOTAL ", G1819)+6, SEARCH(" ", G1819&amp;" ", SEARCH("TOTAL ", G1819)+6) - SEARCH("TOTAL ", G1819) - 6))), TRIM(MID(G1819, SEARCH("QTY:", G1819)+4, SEARCH(" ", G1819, SEARCH("QTY:", G1819)+4) - SEARCH("QTY:", G1819) - 4)))</f>
        <v>NET</v>
      </c>
      <c r="M1819" t="str">
        <f t="shared" si="255"/>
        <v>NET</v>
      </c>
      <c r="N1819">
        <f t="shared" si="256"/>
        <v>0</v>
      </c>
      <c r="O1819" t="e" cm="1">
        <f t="array" ref="O1819">IF(ISERROR(SEARCH("USD ", G1819)), Raw [1]Data!S1819, TRIM(MID(G1819, SEARCH("USD ", G1819)+4, SEARCH(" ", G1819&amp;" ", SEARCH("USD ", G1819)+4) - SEARCH("USD ", G1819) - 4)))</f>
        <v>#NAME?</v>
      </c>
      <c r="P1819" t="e">
        <f t="shared" si="257"/>
        <v>#NAME?</v>
      </c>
      <c r="Q1819" t="e" cm="1">
        <f t="array" ref="Q1819">Raw [1]Data!P1819</f>
        <v>#NAME?</v>
      </c>
      <c r="R1819" t="e" cm="1">
        <f t="array" ref="R1819">Raw [1]Data!Q1819</f>
        <v>#NAME?</v>
      </c>
      <c r="S1819" t="e" cm="1">
        <f t="array" ref="S1819">Raw [1]Data!T1819</f>
        <v>#NAME?</v>
      </c>
      <c r="T1819" t="e">
        <f t="shared" si="258"/>
        <v>#NAME?</v>
      </c>
      <c r="U1819" t="e">
        <f t="shared" si="259"/>
        <v>#NAME?</v>
      </c>
      <c r="V1819" t="str">
        <f t="shared" si="260"/>
        <v>Other</v>
      </c>
    </row>
    <row r="1820" spans="1:22">
      <c r="A1820" s="5" t="s">
        <v>12</v>
      </c>
      <c r="B1820" s="2" t="s">
        <v>2403</v>
      </c>
      <c r="C1820">
        <f t="shared" si="252"/>
        <v>2018</v>
      </c>
      <c r="D1820" s="2" t="s">
        <v>14</v>
      </c>
      <c r="E1820" s="3" t="s">
        <v>18</v>
      </c>
      <c r="F1820" t="str">
        <f t="shared" si="253"/>
        <v>73</v>
      </c>
      <c r="G1820" s="2" t="s">
        <v>2406</v>
      </c>
      <c r="H1820" t="str">
        <f t="shared" si="254"/>
        <v xml:space="preserve">STEEL </v>
      </c>
      <c r="I1820" t="str" cm="1">
        <f t="array" ref="I1820">IFERROR(INDEX(_xlfn.TEXTSPLIT(E1820," "),1), "")</f>
        <v>73231000</v>
      </c>
      <c r="J1820" t="s">
        <v>2835</v>
      </c>
      <c r="K1820" t="str" cm="1">
        <f t="array" ref="K1820">IF(ISERROR(SEARCH("QTY:", G1820)), IF(ISERROR(SEARCH("TOTAL ", G1820)), Raw [1]Data!N1820, TRIM(MID(G1820, SEARCH("TOTAL ", G1820)+6, SEARCH(" ", G1820&amp;" ", SEARCH("TOTAL ", G1820)+6) - SEARCH("TOTAL ", G1820) - 6))), TRIM(MID(G1820, SEARCH("QTY:", G1820)+4, SEARCH(" ", G1820, SEARCH("QTY:", G1820)+4) - SEARCH("QTY:", G1820) - 4)))</f>
        <v>NET</v>
      </c>
      <c r="M1820" t="str">
        <f t="shared" si="255"/>
        <v>NET</v>
      </c>
      <c r="N1820">
        <f t="shared" si="256"/>
        <v>0</v>
      </c>
      <c r="O1820" t="e" cm="1">
        <f t="array" ref="O1820">IF(ISERROR(SEARCH("USD ", G1820)), Raw [1]Data!S1820, TRIM(MID(G1820, SEARCH("USD ", G1820)+4, SEARCH(" ", G1820&amp;" ", SEARCH("USD ", G1820)+4) - SEARCH("USD ", G1820) - 4)))</f>
        <v>#NAME?</v>
      </c>
      <c r="P1820" t="e">
        <f t="shared" si="257"/>
        <v>#NAME?</v>
      </c>
      <c r="Q1820" t="e" cm="1">
        <f t="array" ref="Q1820">Raw [1]Data!P1820</f>
        <v>#NAME?</v>
      </c>
      <c r="R1820" t="e" cm="1">
        <f t="array" ref="R1820">Raw [1]Data!Q1820</f>
        <v>#NAME?</v>
      </c>
      <c r="S1820" t="e" cm="1">
        <f t="array" ref="S1820">Raw [1]Data!T1820</f>
        <v>#NAME?</v>
      </c>
      <c r="T1820" t="e">
        <f t="shared" si="258"/>
        <v>#NAME?</v>
      </c>
      <c r="U1820" t="e">
        <f t="shared" si="259"/>
        <v>#NAME?</v>
      </c>
      <c r="V1820" t="str">
        <f t="shared" si="260"/>
        <v>Other</v>
      </c>
    </row>
    <row r="1821" spans="1:22">
      <c r="A1821" s="5" t="s">
        <v>12</v>
      </c>
      <c r="B1821" s="2" t="s">
        <v>2403</v>
      </c>
      <c r="C1821">
        <f t="shared" si="252"/>
        <v>2018</v>
      </c>
      <c r="D1821" s="2" t="s">
        <v>14</v>
      </c>
      <c r="E1821" s="3" t="s">
        <v>15</v>
      </c>
      <c r="F1821" t="str">
        <f t="shared" si="253"/>
        <v>73</v>
      </c>
      <c r="G1821" s="2" t="s">
        <v>2407</v>
      </c>
      <c r="H1821" t="str">
        <f t="shared" si="254"/>
        <v xml:space="preserve">STEEL </v>
      </c>
      <c r="I1821" t="str" cm="1">
        <f t="array" ref="I1821">IFERROR(INDEX(_xlfn.TEXTSPLIT(E1821," "),1), "")</f>
        <v>73239990</v>
      </c>
      <c r="J1821" t="s">
        <v>3041</v>
      </c>
      <c r="K1821" t="str" cm="1">
        <f t="array" ref="K1821">IF(ISERROR(SEARCH("QTY:", G1821)), IF(ISERROR(SEARCH("TOTAL ", G1821)), Raw [1]Data!N1821, TRIM(MID(G1821, SEARCH("TOTAL ", G1821)+6, SEARCH(" ", G1821&amp;" ", SEARCH("TOTAL ", G1821)+6) - SEARCH("TOTAL ", G1821) - 6))), TRIM(MID(G1821, SEARCH("QTY:", G1821)+4, SEARCH(" ", G1821, SEARCH("QTY:", G1821)+4) - SEARCH("QTY:", G1821) - 4)))</f>
        <v>NET</v>
      </c>
      <c r="M1821" t="str">
        <f t="shared" si="255"/>
        <v>NET</v>
      </c>
      <c r="N1821">
        <f t="shared" si="256"/>
        <v>0</v>
      </c>
      <c r="O1821" t="e" cm="1">
        <f t="array" ref="O1821">IF(ISERROR(SEARCH("USD ", G1821)), Raw [1]Data!S1821, TRIM(MID(G1821, SEARCH("USD ", G1821)+4, SEARCH(" ", G1821&amp;" ", SEARCH("USD ", G1821)+4) - SEARCH("USD ", G1821) - 4)))</f>
        <v>#NAME?</v>
      </c>
      <c r="P1821" t="e">
        <f t="shared" si="257"/>
        <v>#NAME?</v>
      </c>
      <c r="Q1821" t="e" cm="1">
        <f t="array" ref="Q1821">Raw [1]Data!P1821</f>
        <v>#NAME?</v>
      </c>
      <c r="R1821" t="e" cm="1">
        <f t="array" ref="R1821">Raw [1]Data!Q1821</f>
        <v>#NAME?</v>
      </c>
      <c r="S1821" t="e" cm="1">
        <f t="array" ref="S1821">Raw [1]Data!T1821</f>
        <v>#NAME?</v>
      </c>
      <c r="T1821" t="e">
        <f t="shared" si="258"/>
        <v>#NAME?</v>
      </c>
      <c r="U1821" t="e">
        <f t="shared" si="259"/>
        <v>#NAME?</v>
      </c>
      <c r="V1821" t="str">
        <f t="shared" si="260"/>
        <v>Other</v>
      </c>
    </row>
    <row r="1822" spans="1:22">
      <c r="A1822" s="5" t="s">
        <v>12</v>
      </c>
      <c r="B1822" s="2" t="s">
        <v>2408</v>
      </c>
      <c r="C1822">
        <f t="shared" si="252"/>
        <v>2018</v>
      </c>
      <c r="D1822" s="2" t="s">
        <v>14</v>
      </c>
      <c r="E1822" s="3" t="s">
        <v>15</v>
      </c>
      <c r="F1822" t="str">
        <f t="shared" si="253"/>
        <v>73</v>
      </c>
      <c r="G1822" s="2" t="s">
        <v>2409</v>
      </c>
      <c r="H1822" t="str">
        <f t="shared" si="254"/>
        <v xml:space="preserve">KWP-1000B-SS </v>
      </c>
      <c r="I1822" t="str" cm="1">
        <f t="array" ref="I1822">IFERROR(INDEX(_xlfn.TEXTSPLIT(E1822," "),1), "")</f>
        <v>73239990</v>
      </c>
      <c r="J1822" t="s">
        <v>2835</v>
      </c>
      <c r="K1822" t="e" cm="1">
        <f t="array" ref="K1822">IF(ISERROR(SEARCH("QTY:", G1822)), IF(ISERROR(SEARCH("TOTAL ", G1822)), Raw [1]Data!N1822, TRIM(MID(G1822, SEARCH("TOTAL ", G1822)+6, SEARCH(" ", G1822&amp;" ", SEARCH("TOTAL ", G1822)+6) - SEARCH("TOTAL ", G1822) - 6))), TRIM(MID(G1822, SEARCH("QTY:", G1822)+4, SEARCH(" ", G1822, SEARCH("QTY:", G1822)+4) - SEARCH("QTY:", G1822) - 4)))</f>
        <v>#NAME?</v>
      </c>
      <c r="M1822" t="e">
        <f t="shared" si="255"/>
        <v>#NAME?</v>
      </c>
      <c r="N1822">
        <f t="shared" si="256"/>
        <v>0</v>
      </c>
      <c r="O1822" t="e" cm="1">
        <f t="array" ref="O1822">IF(ISERROR(SEARCH("USD ", G1822)), Raw [1]Data!S1822, TRIM(MID(G1822, SEARCH("USD ", G1822)+4, SEARCH(" ", G1822&amp;" ", SEARCH("USD ", G1822)+4) - SEARCH("USD ", G1822) - 4)))</f>
        <v>#NAME?</v>
      </c>
      <c r="P1822" t="e">
        <f t="shared" si="257"/>
        <v>#NAME?</v>
      </c>
      <c r="Q1822" t="e" cm="1">
        <f t="array" ref="Q1822">Raw [1]Data!P1822</f>
        <v>#NAME?</v>
      </c>
      <c r="R1822" t="e" cm="1">
        <f t="array" ref="R1822">Raw [1]Data!Q1822</f>
        <v>#NAME?</v>
      </c>
      <c r="S1822" t="e" cm="1">
        <f t="array" ref="S1822">Raw [1]Data!T1822</f>
        <v>#NAME?</v>
      </c>
      <c r="T1822" t="e">
        <f t="shared" si="258"/>
        <v>#NAME?</v>
      </c>
      <c r="U1822" t="e">
        <f t="shared" si="259"/>
        <v>#NAME?</v>
      </c>
      <c r="V1822" t="str">
        <f t="shared" si="260"/>
        <v>Other</v>
      </c>
    </row>
    <row r="1823" spans="1:22">
      <c r="A1823" s="5" t="s">
        <v>12</v>
      </c>
      <c r="B1823" s="2" t="s">
        <v>2410</v>
      </c>
      <c r="C1823">
        <f t="shared" si="252"/>
        <v>2018</v>
      </c>
      <c r="D1823" s="2" t="s">
        <v>14</v>
      </c>
      <c r="E1823" s="3" t="s">
        <v>18</v>
      </c>
      <c r="F1823" t="str">
        <f t="shared" si="253"/>
        <v>73</v>
      </c>
      <c r="G1823" s="2" t="s">
        <v>2411</v>
      </c>
      <c r="H1823" t="str">
        <f t="shared" si="254"/>
        <v xml:space="preserve">8001-1PCS </v>
      </c>
      <c r="I1823" t="str" cm="1">
        <f t="array" ref="I1823">IFERROR(INDEX(_xlfn.TEXTSPLIT(E1823," "),1), "")</f>
        <v>73231000</v>
      </c>
      <c r="J1823" t="s">
        <v>2835</v>
      </c>
      <c r="K1823" t="e" cm="1">
        <f t="array" ref="K1823">IF(ISERROR(SEARCH("QTY:", G1823)), IF(ISERROR(SEARCH("TOTAL ", G1823)), Raw [1]Data!N1823, TRIM(MID(G1823, SEARCH("TOTAL ", G1823)+6, SEARCH(" ", G1823&amp;" ", SEARCH("TOTAL ", G1823)+6) - SEARCH("TOTAL ", G1823) - 6))), TRIM(MID(G1823, SEARCH("QTY:", G1823)+4, SEARCH(" ", G1823, SEARCH("QTY:", G1823)+4) - SEARCH("QTY:", G1823) - 4)))</f>
        <v>#NAME?</v>
      </c>
      <c r="M1823" t="e">
        <f t="shared" si="255"/>
        <v>#NAME?</v>
      </c>
      <c r="N1823">
        <f t="shared" si="256"/>
        <v>0</v>
      </c>
      <c r="O1823" t="e" cm="1">
        <f t="array" ref="O1823">IF(ISERROR(SEARCH("USD ", G1823)), Raw [1]Data!S1823, TRIM(MID(G1823, SEARCH("USD ", G1823)+4, SEARCH(" ", G1823&amp;" ", SEARCH("USD ", G1823)+4) - SEARCH("USD ", G1823) - 4)))</f>
        <v>#NAME?</v>
      </c>
      <c r="P1823" t="e">
        <f t="shared" si="257"/>
        <v>#NAME?</v>
      </c>
      <c r="Q1823" t="e" cm="1">
        <f t="array" ref="Q1823">Raw [1]Data!P1823</f>
        <v>#NAME?</v>
      </c>
      <c r="R1823" t="e" cm="1">
        <f t="array" ref="R1823">Raw [1]Data!Q1823</f>
        <v>#NAME?</v>
      </c>
      <c r="S1823" t="e" cm="1">
        <f t="array" ref="S1823">Raw [1]Data!T1823</f>
        <v>#NAME?</v>
      </c>
      <c r="T1823" t="e">
        <f t="shared" si="258"/>
        <v>#NAME?</v>
      </c>
      <c r="U1823" t="e">
        <f t="shared" si="259"/>
        <v>#NAME?</v>
      </c>
      <c r="V1823" t="str">
        <f t="shared" si="260"/>
        <v>Other</v>
      </c>
    </row>
    <row r="1824" spans="1:22">
      <c r="A1824" s="5" t="s">
        <v>12</v>
      </c>
      <c r="B1824" s="2" t="s">
        <v>2410</v>
      </c>
      <c r="C1824">
        <f t="shared" si="252"/>
        <v>2018</v>
      </c>
      <c r="D1824" s="2" t="s">
        <v>14</v>
      </c>
      <c r="E1824" s="3" t="s">
        <v>18</v>
      </c>
      <c r="F1824" t="str">
        <f t="shared" si="253"/>
        <v>73</v>
      </c>
      <c r="G1824" s="2" t="s">
        <v>2412</v>
      </c>
      <c r="H1824" t="str">
        <f t="shared" si="254"/>
        <v xml:space="preserve">STEEL </v>
      </c>
      <c r="I1824" t="str" cm="1">
        <f t="array" ref="I1824">IFERROR(INDEX(_xlfn.TEXTSPLIT(E1824," "),1), "")</f>
        <v>73231000</v>
      </c>
      <c r="J1824" t="s">
        <v>2835</v>
      </c>
      <c r="K1824" t="str" cm="1">
        <f t="array" ref="K1824">IF(ISERROR(SEARCH("QTY:", G1824)), IF(ISERROR(SEARCH("TOTAL ", G1824)), Raw [1]Data!N1824, TRIM(MID(G1824, SEARCH("TOTAL ", G1824)+6, SEARCH(" ", G1824&amp;" ", SEARCH("TOTAL ", G1824)+6) - SEARCH("TOTAL ", G1824) - 6))), TRIM(MID(G1824, SEARCH("QTY:", G1824)+4, SEARCH(" ", G1824, SEARCH("QTY:", G1824)+4) - SEARCH("QTY:", G1824) - 4)))</f>
        <v>NET</v>
      </c>
      <c r="M1824" t="str">
        <f t="shared" si="255"/>
        <v>NET</v>
      </c>
      <c r="N1824">
        <f t="shared" si="256"/>
        <v>0</v>
      </c>
      <c r="O1824" t="e" cm="1">
        <f t="array" ref="O1824">IF(ISERROR(SEARCH("USD ", G1824)), Raw [1]Data!S1824, TRIM(MID(G1824, SEARCH("USD ", G1824)+4, SEARCH(" ", G1824&amp;" ", SEARCH("USD ", G1824)+4) - SEARCH("USD ", G1824) - 4)))</f>
        <v>#NAME?</v>
      </c>
      <c r="P1824" t="e">
        <f t="shared" si="257"/>
        <v>#NAME?</v>
      </c>
      <c r="Q1824" t="e" cm="1">
        <f t="array" ref="Q1824">Raw [1]Data!P1824</f>
        <v>#NAME?</v>
      </c>
      <c r="R1824" t="e" cm="1">
        <f t="array" ref="R1824">Raw [1]Data!Q1824</f>
        <v>#NAME?</v>
      </c>
      <c r="S1824" t="e" cm="1">
        <f t="array" ref="S1824">Raw [1]Data!T1824</f>
        <v>#NAME?</v>
      </c>
      <c r="T1824" t="e">
        <f t="shared" si="258"/>
        <v>#NAME?</v>
      </c>
      <c r="U1824" t="e">
        <f t="shared" si="259"/>
        <v>#NAME?</v>
      </c>
      <c r="V1824" t="str">
        <f t="shared" si="260"/>
        <v>Other</v>
      </c>
    </row>
    <row r="1825" spans="1:22">
      <c r="A1825" s="5" t="s">
        <v>12</v>
      </c>
      <c r="B1825" s="2" t="s">
        <v>2410</v>
      </c>
      <c r="C1825">
        <f t="shared" si="252"/>
        <v>2018</v>
      </c>
      <c r="D1825" s="2" t="s">
        <v>14</v>
      </c>
      <c r="E1825" s="3" t="s">
        <v>18</v>
      </c>
      <c r="F1825" t="str">
        <f t="shared" si="253"/>
        <v>73</v>
      </c>
      <c r="G1825" s="2" t="s">
        <v>2413</v>
      </c>
      <c r="H1825" t="str">
        <f t="shared" si="254"/>
        <v xml:space="preserve">8001-2 </v>
      </c>
      <c r="I1825" t="str" cm="1">
        <f t="array" ref="I1825">IFERROR(INDEX(_xlfn.TEXTSPLIT(E1825," "),1), "")</f>
        <v>73231000</v>
      </c>
      <c r="J1825" t="s">
        <v>2835</v>
      </c>
      <c r="K1825" t="e" cm="1">
        <f t="array" ref="K1825">IF(ISERROR(SEARCH("QTY:", G1825)), IF(ISERROR(SEARCH("TOTAL ", G1825)), Raw [1]Data!N1825, TRIM(MID(G1825, SEARCH("TOTAL ", G1825)+6, SEARCH(" ", G1825&amp;" ", SEARCH("TOTAL ", G1825)+6) - SEARCH("TOTAL ", G1825) - 6))), TRIM(MID(G1825, SEARCH("QTY:", G1825)+4, SEARCH(" ", G1825, SEARCH("QTY:", G1825)+4) - SEARCH("QTY:", G1825) - 4)))</f>
        <v>#NAME?</v>
      </c>
      <c r="M1825" t="e">
        <f t="shared" si="255"/>
        <v>#NAME?</v>
      </c>
      <c r="N1825">
        <f t="shared" si="256"/>
        <v>0</v>
      </c>
      <c r="O1825" t="e" cm="1">
        <f t="array" ref="O1825">IF(ISERROR(SEARCH("USD ", G1825)), Raw [1]Data!S1825, TRIM(MID(G1825, SEARCH("USD ", G1825)+4, SEARCH(" ", G1825&amp;" ", SEARCH("USD ", G1825)+4) - SEARCH("USD ", G1825) - 4)))</f>
        <v>#NAME?</v>
      </c>
      <c r="P1825" t="e">
        <f t="shared" si="257"/>
        <v>#NAME?</v>
      </c>
      <c r="Q1825" t="e" cm="1">
        <f t="array" ref="Q1825">Raw [1]Data!P1825</f>
        <v>#NAME?</v>
      </c>
      <c r="R1825" t="e" cm="1">
        <f t="array" ref="R1825">Raw [1]Data!Q1825</f>
        <v>#NAME?</v>
      </c>
      <c r="S1825" t="e" cm="1">
        <f t="array" ref="S1825">Raw [1]Data!T1825</f>
        <v>#NAME?</v>
      </c>
      <c r="T1825" t="e">
        <f t="shared" si="258"/>
        <v>#NAME?</v>
      </c>
      <c r="U1825" t="e">
        <f t="shared" si="259"/>
        <v>#NAME?</v>
      </c>
      <c r="V1825" t="str">
        <f t="shared" si="260"/>
        <v>Other</v>
      </c>
    </row>
    <row r="1826" spans="1:22">
      <c r="A1826" s="5" t="s">
        <v>12</v>
      </c>
      <c r="B1826" s="2" t="s">
        <v>2414</v>
      </c>
      <c r="C1826">
        <f t="shared" si="252"/>
        <v>2018</v>
      </c>
      <c r="D1826" s="2" t="s">
        <v>14</v>
      </c>
      <c r="E1826" s="3" t="s">
        <v>15</v>
      </c>
      <c r="F1826" t="str">
        <f t="shared" si="253"/>
        <v>73</v>
      </c>
      <c r="G1826" s="2" t="s">
        <v>2415</v>
      </c>
      <c r="H1826" t="str">
        <f t="shared" si="254"/>
        <v xml:space="preserve">STAINLESS </v>
      </c>
      <c r="I1826" t="str" cm="1">
        <f t="array" ref="I1826">IFERROR(INDEX(_xlfn.TEXTSPLIT(E1826," "),1), "")</f>
        <v>73239990</v>
      </c>
      <c r="J1826" t="s">
        <v>3041</v>
      </c>
      <c r="K1826" t="str" cm="1">
        <f t="array" ref="K1826">IF(ISERROR(SEARCH("QTY:", G1826)), IF(ISERROR(SEARCH("TOTAL ", G1826)), Raw [1]Data!N1826, TRIM(MID(G1826, SEARCH("TOTAL ", G1826)+6, SEARCH(" ", G1826&amp;" ", SEARCH("TOTAL ", G1826)+6) - SEARCH("TOTAL ", G1826) - 6))), TRIM(MID(G1826, SEARCH("QTY:", G1826)+4, SEARCH(" ", G1826, SEARCH("QTY:", G1826)+4) - SEARCH("QTY:", G1826) - 4)))</f>
        <v>NET</v>
      </c>
      <c r="M1826" t="str">
        <f t="shared" si="255"/>
        <v>NET</v>
      </c>
      <c r="N1826">
        <f t="shared" si="256"/>
        <v>0</v>
      </c>
      <c r="O1826" t="e" cm="1">
        <f t="array" ref="O1826">IF(ISERROR(SEARCH("USD ", G1826)), Raw [1]Data!S1826, TRIM(MID(G1826, SEARCH("USD ", G1826)+4, SEARCH(" ", G1826&amp;" ", SEARCH("USD ", G1826)+4) - SEARCH("USD ", G1826) - 4)))</f>
        <v>#NAME?</v>
      </c>
      <c r="P1826" t="e">
        <f t="shared" si="257"/>
        <v>#NAME?</v>
      </c>
      <c r="Q1826" t="e" cm="1">
        <f t="array" ref="Q1826">Raw [1]Data!P1826</f>
        <v>#NAME?</v>
      </c>
      <c r="R1826" t="e" cm="1">
        <f t="array" ref="R1826">Raw [1]Data!Q1826</f>
        <v>#NAME?</v>
      </c>
      <c r="S1826" t="e" cm="1">
        <f t="array" ref="S1826">Raw [1]Data!T1826</f>
        <v>#NAME?</v>
      </c>
      <c r="T1826" t="e">
        <f t="shared" si="258"/>
        <v>#NAME?</v>
      </c>
      <c r="U1826" t="e">
        <f t="shared" si="259"/>
        <v>#NAME?</v>
      </c>
      <c r="V1826" t="str">
        <f t="shared" si="260"/>
        <v>Other</v>
      </c>
    </row>
    <row r="1827" spans="1:22">
      <c r="A1827" s="5" t="s">
        <v>12</v>
      </c>
      <c r="B1827" s="2" t="s">
        <v>2414</v>
      </c>
      <c r="C1827">
        <f t="shared" si="252"/>
        <v>2018</v>
      </c>
      <c r="D1827" s="2" t="s">
        <v>14</v>
      </c>
      <c r="E1827" s="3" t="s">
        <v>15</v>
      </c>
      <c r="F1827" t="str">
        <f t="shared" si="253"/>
        <v>73</v>
      </c>
      <c r="G1827" s="2" t="s">
        <v>2416</v>
      </c>
      <c r="H1827" t="str">
        <f t="shared" si="254"/>
        <v xml:space="preserve">STAINLESS </v>
      </c>
      <c r="I1827" t="str" cm="1">
        <f t="array" ref="I1827">IFERROR(INDEX(_xlfn.TEXTSPLIT(E1827," "),1), "")</f>
        <v>73239990</v>
      </c>
      <c r="J1827" t="s">
        <v>3041</v>
      </c>
      <c r="K1827" t="str" cm="1">
        <f t="array" ref="K1827">IF(ISERROR(SEARCH("QTY:", G1827)), IF(ISERROR(SEARCH("TOTAL ", G1827)), Raw [1]Data!N1827, TRIM(MID(G1827, SEARCH("TOTAL ", G1827)+6, SEARCH(" ", G1827&amp;" ", SEARCH("TOTAL ", G1827)+6) - SEARCH("TOTAL ", G1827) - 6))), TRIM(MID(G1827, SEARCH("QTY:", G1827)+4, SEARCH(" ", G1827, SEARCH("QTY:", G1827)+4) - SEARCH("QTY:", G1827) - 4)))</f>
        <v>NET</v>
      </c>
      <c r="M1827" t="str">
        <f t="shared" si="255"/>
        <v>NET</v>
      </c>
      <c r="N1827">
        <f t="shared" si="256"/>
        <v>0</v>
      </c>
      <c r="O1827" t="e" cm="1">
        <f t="array" ref="O1827">IF(ISERROR(SEARCH("USD ", G1827)), Raw [1]Data!S1827, TRIM(MID(G1827, SEARCH("USD ", G1827)+4, SEARCH(" ", G1827&amp;" ", SEARCH("USD ", G1827)+4) - SEARCH("USD ", G1827) - 4)))</f>
        <v>#NAME?</v>
      </c>
      <c r="P1827" t="e">
        <f t="shared" si="257"/>
        <v>#NAME?</v>
      </c>
      <c r="Q1827" t="e" cm="1">
        <f t="array" ref="Q1827">Raw [1]Data!P1827</f>
        <v>#NAME?</v>
      </c>
      <c r="R1827" t="e" cm="1">
        <f t="array" ref="R1827">Raw [1]Data!Q1827</f>
        <v>#NAME?</v>
      </c>
      <c r="S1827" t="e" cm="1">
        <f t="array" ref="S1827">Raw [1]Data!T1827</f>
        <v>#NAME?</v>
      </c>
      <c r="T1827" t="e">
        <f t="shared" si="258"/>
        <v>#NAME?</v>
      </c>
      <c r="U1827" t="e">
        <f t="shared" si="259"/>
        <v>#NAME?</v>
      </c>
      <c r="V1827" t="str">
        <f t="shared" si="260"/>
        <v>Other</v>
      </c>
    </row>
    <row r="1828" spans="1:22">
      <c r="A1828" s="5" t="s">
        <v>12</v>
      </c>
      <c r="B1828" s="2" t="s">
        <v>2414</v>
      </c>
      <c r="C1828">
        <f t="shared" si="252"/>
        <v>2018</v>
      </c>
      <c r="D1828" s="2" t="s">
        <v>14</v>
      </c>
      <c r="E1828" s="3" t="s">
        <v>15</v>
      </c>
      <c r="F1828" t="str">
        <f t="shared" si="253"/>
        <v>73</v>
      </c>
      <c r="G1828" s="2" t="s">
        <v>2417</v>
      </c>
      <c r="H1828" t="str">
        <f t="shared" si="254"/>
        <v xml:space="preserve">STEEL </v>
      </c>
      <c r="I1828" t="str" cm="1">
        <f t="array" ref="I1828">IFERROR(INDEX(_xlfn.TEXTSPLIT(E1828," "),1), "")</f>
        <v>73239990</v>
      </c>
      <c r="J1828" t="s">
        <v>3041</v>
      </c>
      <c r="K1828" t="str" cm="1">
        <f t="array" ref="K1828">IF(ISERROR(SEARCH("QTY:", G1828)), IF(ISERROR(SEARCH("TOTAL ", G1828)), Raw [1]Data!N1828, TRIM(MID(G1828, SEARCH("TOTAL ", G1828)+6, SEARCH(" ", G1828&amp;" ", SEARCH("TOTAL ", G1828)+6) - SEARCH("TOTAL ", G1828) - 6))), TRIM(MID(G1828, SEARCH("QTY:", G1828)+4, SEARCH(" ", G1828, SEARCH("QTY:", G1828)+4) - SEARCH("QTY:", G1828) - 4)))</f>
        <v>NET</v>
      </c>
      <c r="M1828" t="str">
        <f t="shared" si="255"/>
        <v>NET</v>
      </c>
      <c r="N1828">
        <f t="shared" si="256"/>
        <v>0</v>
      </c>
      <c r="O1828" t="e" cm="1">
        <f t="array" ref="O1828">IF(ISERROR(SEARCH("USD ", G1828)), Raw [1]Data!S1828, TRIM(MID(G1828, SEARCH("USD ", G1828)+4, SEARCH(" ", G1828&amp;" ", SEARCH("USD ", G1828)+4) - SEARCH("USD ", G1828) - 4)))</f>
        <v>#NAME?</v>
      </c>
      <c r="P1828" t="e">
        <f t="shared" si="257"/>
        <v>#NAME?</v>
      </c>
      <c r="Q1828" t="e" cm="1">
        <f t="array" ref="Q1828">Raw [1]Data!P1828</f>
        <v>#NAME?</v>
      </c>
      <c r="R1828" t="e" cm="1">
        <f t="array" ref="R1828">Raw [1]Data!Q1828</f>
        <v>#NAME?</v>
      </c>
      <c r="S1828" t="e" cm="1">
        <f t="array" ref="S1828">Raw [1]Data!T1828</f>
        <v>#NAME?</v>
      </c>
      <c r="T1828" t="e">
        <f t="shared" si="258"/>
        <v>#NAME?</v>
      </c>
      <c r="U1828" t="e">
        <f t="shared" si="259"/>
        <v>#NAME?</v>
      </c>
      <c r="V1828" t="str">
        <f t="shared" si="260"/>
        <v>Other</v>
      </c>
    </row>
    <row r="1829" spans="1:22">
      <c r="A1829" s="5" t="s">
        <v>12</v>
      </c>
      <c r="B1829" s="2" t="s">
        <v>2414</v>
      </c>
      <c r="C1829">
        <f t="shared" si="252"/>
        <v>2018</v>
      </c>
      <c r="D1829" s="2" t="s">
        <v>14</v>
      </c>
      <c r="E1829" s="3" t="s">
        <v>15</v>
      </c>
      <c r="F1829" t="str">
        <f t="shared" si="253"/>
        <v>73</v>
      </c>
      <c r="G1829" s="2" t="s">
        <v>2418</v>
      </c>
      <c r="H1829" t="str">
        <f t="shared" si="254"/>
        <v xml:space="preserve">STAINLESS </v>
      </c>
      <c r="I1829" t="str" cm="1">
        <f t="array" ref="I1829">IFERROR(INDEX(_xlfn.TEXTSPLIT(E1829," "),1), "")</f>
        <v>73239990</v>
      </c>
      <c r="J1829" t="s">
        <v>2835</v>
      </c>
      <c r="K1829" t="str" cm="1">
        <f t="array" ref="K1829">IF(ISERROR(SEARCH("QTY:", G1829)), IF(ISERROR(SEARCH("TOTAL ", G1829)), Raw [1]Data!N1829, TRIM(MID(G1829, SEARCH("TOTAL ", G1829)+6, SEARCH(" ", G1829&amp;" ", SEARCH("TOTAL ", G1829)+6) - SEARCH("TOTAL ", G1829) - 6))), TRIM(MID(G1829, SEARCH("QTY:", G1829)+4, SEARCH(" ", G1829, SEARCH("QTY:", G1829)+4) - SEARCH("QTY:", G1829) - 4)))</f>
        <v>NET</v>
      </c>
      <c r="M1829" t="str">
        <f t="shared" si="255"/>
        <v>NET</v>
      </c>
      <c r="N1829">
        <f t="shared" si="256"/>
        <v>0</v>
      </c>
      <c r="O1829" t="e" cm="1">
        <f t="array" ref="O1829">IF(ISERROR(SEARCH("USD ", G1829)), Raw [1]Data!S1829, TRIM(MID(G1829, SEARCH("USD ", G1829)+4, SEARCH(" ", G1829&amp;" ", SEARCH("USD ", G1829)+4) - SEARCH("USD ", G1829) - 4)))</f>
        <v>#NAME?</v>
      </c>
      <c r="P1829" t="e">
        <f t="shared" si="257"/>
        <v>#NAME?</v>
      </c>
      <c r="Q1829" t="e" cm="1">
        <f t="array" ref="Q1829">Raw [1]Data!P1829</f>
        <v>#NAME?</v>
      </c>
      <c r="R1829" t="e" cm="1">
        <f t="array" ref="R1829">Raw [1]Data!Q1829</f>
        <v>#NAME?</v>
      </c>
      <c r="S1829" t="e" cm="1">
        <f t="array" ref="S1829">Raw [1]Data!T1829</f>
        <v>#NAME?</v>
      </c>
      <c r="T1829" t="e">
        <f t="shared" si="258"/>
        <v>#NAME?</v>
      </c>
      <c r="U1829" t="e">
        <f t="shared" si="259"/>
        <v>#NAME?</v>
      </c>
      <c r="V1829" t="str">
        <f t="shared" si="260"/>
        <v>Other</v>
      </c>
    </row>
    <row r="1830" spans="1:22">
      <c r="A1830" s="5" t="s">
        <v>12</v>
      </c>
      <c r="B1830" s="2" t="s">
        <v>2419</v>
      </c>
      <c r="C1830">
        <f t="shared" si="252"/>
        <v>2018</v>
      </c>
      <c r="D1830" s="2" t="s">
        <v>14</v>
      </c>
      <c r="E1830" s="3" t="s">
        <v>15</v>
      </c>
      <c r="F1830" t="str">
        <f t="shared" si="253"/>
        <v>73</v>
      </c>
      <c r="G1830" s="2" t="s">
        <v>2420</v>
      </c>
      <c r="H1830" t="str">
        <f t="shared" si="254"/>
        <v xml:space="preserve">STEEL </v>
      </c>
      <c r="I1830" t="str" cm="1">
        <f t="array" ref="I1830">IFERROR(INDEX(_xlfn.TEXTSPLIT(E1830," "),1), "")</f>
        <v>73239990</v>
      </c>
      <c r="J1830" t="s">
        <v>2835</v>
      </c>
      <c r="K1830" t="str" cm="1">
        <f t="array" ref="K1830">IF(ISERROR(SEARCH("QTY:", G1830)), IF(ISERROR(SEARCH("TOTAL ", G1830)), Raw [1]Data!N1830, TRIM(MID(G1830, SEARCH("TOTAL ", G1830)+6, SEARCH(" ", G1830&amp;" ", SEARCH("TOTAL ", G1830)+6) - SEARCH("TOTAL ", G1830) - 6))), TRIM(MID(G1830, SEARCH("QTY:", G1830)+4, SEARCH(" ", G1830, SEARCH("QTY:", G1830)+4) - SEARCH("QTY:", G1830) - 4)))</f>
        <v>NET.WT.10532.9</v>
      </c>
      <c r="M1830" t="str">
        <f t="shared" si="255"/>
        <v>NET.WT.10532.9</v>
      </c>
      <c r="N1830">
        <f t="shared" si="256"/>
        <v>0</v>
      </c>
      <c r="O1830" t="e" cm="1">
        <f t="array" ref="O1830">IF(ISERROR(SEARCH("USD ", G1830)), Raw [1]Data!S1830, TRIM(MID(G1830, SEARCH("USD ", G1830)+4, SEARCH(" ", G1830&amp;" ", SEARCH("USD ", G1830)+4) - SEARCH("USD ", G1830) - 4)))</f>
        <v>#NAME?</v>
      </c>
      <c r="P1830" t="e">
        <f t="shared" si="257"/>
        <v>#NAME?</v>
      </c>
      <c r="Q1830" t="e" cm="1">
        <f t="array" ref="Q1830">Raw [1]Data!P1830</f>
        <v>#NAME?</v>
      </c>
      <c r="R1830" t="e" cm="1">
        <f t="array" ref="R1830">Raw [1]Data!Q1830</f>
        <v>#NAME?</v>
      </c>
      <c r="S1830" t="e" cm="1">
        <f t="array" ref="S1830">Raw [1]Data!T1830</f>
        <v>#NAME?</v>
      </c>
      <c r="T1830" t="e">
        <f t="shared" si="258"/>
        <v>#NAME?</v>
      </c>
      <c r="U1830" t="e">
        <f t="shared" si="259"/>
        <v>#NAME?</v>
      </c>
      <c r="V1830" t="str">
        <f t="shared" si="260"/>
        <v>Other</v>
      </c>
    </row>
    <row r="1831" spans="1:22">
      <c r="A1831" s="5" t="s">
        <v>12</v>
      </c>
      <c r="B1831" s="2" t="s">
        <v>2419</v>
      </c>
      <c r="C1831">
        <f t="shared" si="252"/>
        <v>2018</v>
      </c>
      <c r="D1831" s="2" t="s">
        <v>14</v>
      </c>
      <c r="E1831" s="3" t="s">
        <v>15</v>
      </c>
      <c r="F1831" t="str">
        <f t="shared" si="253"/>
        <v>73</v>
      </c>
      <c r="G1831" s="2" t="s">
        <v>2421</v>
      </c>
      <c r="H1831" t="str">
        <f t="shared" si="254"/>
        <v xml:space="preserve">STEEL </v>
      </c>
      <c r="I1831" t="str" cm="1">
        <f t="array" ref="I1831">IFERROR(INDEX(_xlfn.TEXTSPLIT(E1831," "),1), "")</f>
        <v>73239990</v>
      </c>
      <c r="J1831" t="s">
        <v>2835</v>
      </c>
      <c r="K1831" t="str" cm="1">
        <f t="array" ref="K1831">IF(ISERROR(SEARCH("QTY:", G1831)), IF(ISERROR(SEARCH("TOTAL ", G1831)), Raw [1]Data!N1831, TRIM(MID(G1831, SEARCH("TOTAL ", G1831)+6, SEARCH(" ", G1831&amp;" ", SEARCH("TOTAL ", G1831)+6) - SEARCH("TOTAL ", G1831) - 6))), TRIM(MID(G1831, SEARCH("QTY:", G1831)+4, SEARCH(" ", G1831, SEARCH("QTY:", G1831)+4) - SEARCH("QTY:", G1831) - 4)))</f>
        <v>NET</v>
      </c>
      <c r="M1831" t="str">
        <f t="shared" si="255"/>
        <v>NET</v>
      </c>
      <c r="N1831">
        <f t="shared" si="256"/>
        <v>0</v>
      </c>
      <c r="O1831" t="e" cm="1">
        <f t="array" ref="O1831">IF(ISERROR(SEARCH("USD ", G1831)), Raw [1]Data!S1831, TRIM(MID(G1831, SEARCH("USD ", G1831)+4, SEARCH(" ", G1831&amp;" ", SEARCH("USD ", G1831)+4) - SEARCH("USD ", G1831) - 4)))</f>
        <v>#NAME?</v>
      </c>
      <c r="P1831" t="e">
        <f t="shared" si="257"/>
        <v>#NAME?</v>
      </c>
      <c r="Q1831" t="e" cm="1">
        <f t="array" ref="Q1831">Raw [1]Data!P1831</f>
        <v>#NAME?</v>
      </c>
      <c r="R1831" t="e" cm="1">
        <f t="array" ref="R1831">Raw [1]Data!Q1831</f>
        <v>#NAME?</v>
      </c>
      <c r="S1831" t="e" cm="1">
        <f t="array" ref="S1831">Raw [1]Data!T1831</f>
        <v>#NAME?</v>
      </c>
      <c r="T1831" t="e">
        <f t="shared" si="258"/>
        <v>#NAME?</v>
      </c>
      <c r="U1831" t="e">
        <f t="shared" si="259"/>
        <v>#NAME?</v>
      </c>
      <c r="V1831" t="str">
        <f t="shared" si="260"/>
        <v>Other</v>
      </c>
    </row>
    <row r="1832" spans="1:22">
      <c r="A1832" s="5" t="s">
        <v>12</v>
      </c>
      <c r="B1832" s="2" t="s">
        <v>2419</v>
      </c>
      <c r="C1832">
        <f t="shared" si="252"/>
        <v>2018</v>
      </c>
      <c r="D1832" s="2" t="s">
        <v>14</v>
      </c>
      <c r="E1832" s="3" t="s">
        <v>15</v>
      </c>
      <c r="F1832" t="str">
        <f t="shared" si="253"/>
        <v>73</v>
      </c>
      <c r="G1832" s="2" t="s">
        <v>2397</v>
      </c>
      <c r="H1832" t="str">
        <f t="shared" si="254"/>
        <v xml:space="preserve">STEEL </v>
      </c>
      <c r="I1832" t="str" cm="1">
        <f t="array" ref="I1832">IFERROR(INDEX(_xlfn.TEXTSPLIT(E1832," "),1), "")</f>
        <v>73239990</v>
      </c>
      <c r="J1832" t="s">
        <v>2835</v>
      </c>
      <c r="K1832" t="str" cm="1">
        <f t="array" ref="K1832">IF(ISERROR(SEARCH("QTY:", G1832)), IF(ISERROR(SEARCH("TOTAL ", G1832)), Raw [1]Data!N1832, TRIM(MID(G1832, SEARCH("TOTAL ", G1832)+6, SEARCH(" ", G1832&amp;" ", SEARCH("TOTAL ", G1832)+6) - SEARCH("TOTAL ", G1832) - 6))), TRIM(MID(G1832, SEARCH("QTY:", G1832)+4, SEARCH(" ", G1832, SEARCH("QTY:", G1832)+4) - SEARCH("QTY:", G1832) - 4)))</f>
        <v>NET</v>
      </c>
      <c r="M1832" t="str">
        <f t="shared" si="255"/>
        <v>NET</v>
      </c>
      <c r="N1832">
        <f t="shared" si="256"/>
        <v>0</v>
      </c>
      <c r="O1832" t="e" cm="1">
        <f t="array" ref="O1832">IF(ISERROR(SEARCH("USD ", G1832)), Raw [1]Data!S1832, TRIM(MID(G1832, SEARCH("USD ", G1832)+4, SEARCH(" ", G1832&amp;" ", SEARCH("USD ", G1832)+4) - SEARCH("USD ", G1832) - 4)))</f>
        <v>#NAME?</v>
      </c>
      <c r="P1832" t="e">
        <f t="shared" si="257"/>
        <v>#NAME?</v>
      </c>
      <c r="Q1832" t="e" cm="1">
        <f t="array" ref="Q1832">Raw [1]Data!P1832</f>
        <v>#NAME?</v>
      </c>
      <c r="R1832" t="e" cm="1">
        <f t="array" ref="R1832">Raw [1]Data!Q1832</f>
        <v>#NAME?</v>
      </c>
      <c r="S1832" t="e" cm="1">
        <f t="array" ref="S1832">Raw [1]Data!T1832</f>
        <v>#NAME?</v>
      </c>
      <c r="T1832" t="e">
        <f t="shared" si="258"/>
        <v>#NAME?</v>
      </c>
      <c r="U1832" t="e">
        <f t="shared" si="259"/>
        <v>#NAME?</v>
      </c>
      <c r="V1832" t="str">
        <f t="shared" si="260"/>
        <v>Other</v>
      </c>
    </row>
    <row r="1833" spans="1:22">
      <c r="A1833" s="5" t="s">
        <v>12</v>
      </c>
      <c r="B1833" s="2" t="s">
        <v>2422</v>
      </c>
      <c r="C1833">
        <f t="shared" si="252"/>
        <v>2018</v>
      </c>
      <c r="D1833" s="2" t="s">
        <v>14</v>
      </c>
      <c r="E1833" s="3" t="s">
        <v>15</v>
      </c>
      <c r="F1833" t="str">
        <f t="shared" si="253"/>
        <v>73</v>
      </c>
      <c r="G1833" s="2" t="s">
        <v>2423</v>
      </c>
      <c r="H1833" t="str">
        <f t="shared" si="254"/>
        <v xml:space="preserve">STAINLESS </v>
      </c>
      <c r="I1833" t="str" cm="1">
        <f t="array" ref="I1833">IFERROR(INDEX(_xlfn.TEXTSPLIT(E1833," "),1), "")</f>
        <v>73239990</v>
      </c>
      <c r="J1833" t="s">
        <v>3041</v>
      </c>
      <c r="K1833" t="str" cm="1">
        <f t="array" ref="K1833">IF(ISERROR(SEARCH("QTY:", G1833)), IF(ISERROR(SEARCH("TOTAL ", G1833)), Raw [1]Data!N1833, TRIM(MID(G1833, SEARCH("TOTAL ", G1833)+6, SEARCH(" ", G1833&amp;" ", SEARCH("TOTAL ", G1833)+6) - SEARCH("TOTAL ", G1833) - 6))), TRIM(MID(G1833, SEARCH("QTY:", G1833)+4, SEARCH(" ", G1833, SEARCH("QTY:", G1833)+4) - SEARCH("QTY:", G1833) - 4)))</f>
        <v>NET</v>
      </c>
      <c r="M1833" t="str">
        <f t="shared" si="255"/>
        <v>NET</v>
      </c>
      <c r="N1833">
        <f t="shared" si="256"/>
        <v>0</v>
      </c>
      <c r="O1833" t="e" cm="1">
        <f t="array" ref="O1833">IF(ISERROR(SEARCH("USD ", G1833)), Raw [1]Data!S1833, TRIM(MID(G1833, SEARCH("USD ", G1833)+4, SEARCH(" ", G1833&amp;" ", SEARCH("USD ", G1833)+4) - SEARCH("USD ", G1833) - 4)))</f>
        <v>#NAME?</v>
      </c>
      <c r="P1833" t="e">
        <f t="shared" si="257"/>
        <v>#NAME?</v>
      </c>
      <c r="Q1833" t="e" cm="1">
        <f t="array" ref="Q1833">Raw [1]Data!P1833</f>
        <v>#NAME?</v>
      </c>
      <c r="R1833" t="e" cm="1">
        <f t="array" ref="R1833">Raw [1]Data!Q1833</f>
        <v>#NAME?</v>
      </c>
      <c r="S1833" t="e" cm="1">
        <f t="array" ref="S1833">Raw [1]Data!T1833</f>
        <v>#NAME?</v>
      </c>
      <c r="T1833" t="e">
        <f t="shared" si="258"/>
        <v>#NAME?</v>
      </c>
      <c r="U1833" t="e">
        <f t="shared" si="259"/>
        <v>#NAME?</v>
      </c>
      <c r="V1833" t="str">
        <f t="shared" si="260"/>
        <v>Other</v>
      </c>
    </row>
    <row r="1834" spans="1:22">
      <c r="A1834" s="5" t="s">
        <v>12</v>
      </c>
      <c r="B1834" s="2" t="s">
        <v>2422</v>
      </c>
      <c r="C1834">
        <f t="shared" si="252"/>
        <v>2018</v>
      </c>
      <c r="D1834" s="2" t="s">
        <v>14</v>
      </c>
      <c r="E1834" s="3" t="s">
        <v>15</v>
      </c>
      <c r="F1834" t="str">
        <f t="shared" si="253"/>
        <v>73</v>
      </c>
      <c r="G1834" s="2" t="s">
        <v>2424</v>
      </c>
      <c r="H1834" t="str">
        <f t="shared" si="254"/>
        <v xml:space="preserve">STAINLESS </v>
      </c>
      <c r="I1834" t="str" cm="1">
        <f t="array" ref="I1834">IFERROR(INDEX(_xlfn.TEXTSPLIT(E1834," "),1), "")</f>
        <v>73239990</v>
      </c>
      <c r="J1834" t="s">
        <v>3041</v>
      </c>
      <c r="K1834" t="str" cm="1">
        <f t="array" ref="K1834">IF(ISERROR(SEARCH("QTY:", G1834)), IF(ISERROR(SEARCH("TOTAL ", G1834)), Raw [1]Data!N1834, TRIM(MID(G1834, SEARCH("TOTAL ", G1834)+6, SEARCH(" ", G1834&amp;" ", SEARCH("TOTAL ", G1834)+6) - SEARCH("TOTAL ", G1834) - 6))), TRIM(MID(G1834, SEARCH("QTY:", G1834)+4, SEARCH(" ", G1834, SEARCH("QTY:", G1834)+4) - SEARCH("QTY:", G1834) - 4)))</f>
        <v>NET</v>
      </c>
      <c r="M1834" t="str">
        <f t="shared" si="255"/>
        <v>NET</v>
      </c>
      <c r="N1834">
        <f t="shared" si="256"/>
        <v>0</v>
      </c>
      <c r="O1834" t="e" cm="1">
        <f t="array" ref="O1834">IF(ISERROR(SEARCH("USD ", G1834)), Raw [1]Data!S1834, TRIM(MID(G1834, SEARCH("USD ", G1834)+4, SEARCH(" ", G1834&amp;" ", SEARCH("USD ", G1834)+4) - SEARCH("USD ", G1834) - 4)))</f>
        <v>#NAME?</v>
      </c>
      <c r="P1834" t="e">
        <f t="shared" si="257"/>
        <v>#NAME?</v>
      </c>
      <c r="Q1834" t="e" cm="1">
        <f t="array" ref="Q1834">Raw [1]Data!P1834</f>
        <v>#NAME?</v>
      </c>
      <c r="R1834" t="e" cm="1">
        <f t="array" ref="R1834">Raw [1]Data!Q1834</f>
        <v>#NAME?</v>
      </c>
      <c r="S1834" t="e" cm="1">
        <f t="array" ref="S1834">Raw [1]Data!T1834</f>
        <v>#NAME?</v>
      </c>
      <c r="T1834" t="e">
        <f t="shared" si="258"/>
        <v>#NAME?</v>
      </c>
      <c r="U1834" t="e">
        <f t="shared" si="259"/>
        <v>#NAME?</v>
      </c>
      <c r="V1834" t="str">
        <f t="shared" si="260"/>
        <v>Other</v>
      </c>
    </row>
    <row r="1835" spans="1:22">
      <c r="A1835" s="5" t="s">
        <v>12</v>
      </c>
      <c r="B1835" s="2" t="s">
        <v>2422</v>
      </c>
      <c r="C1835">
        <f t="shared" si="252"/>
        <v>2018</v>
      </c>
      <c r="D1835" s="2" t="s">
        <v>14</v>
      </c>
      <c r="E1835" s="3" t="s">
        <v>15</v>
      </c>
      <c r="F1835" t="str">
        <f t="shared" si="253"/>
        <v>73</v>
      </c>
      <c r="G1835" s="2" t="s">
        <v>2425</v>
      </c>
      <c r="H1835" t="str">
        <f t="shared" si="254"/>
        <v xml:space="preserve">STAINLESS </v>
      </c>
      <c r="I1835" t="str" cm="1">
        <f t="array" ref="I1835">IFERROR(INDEX(_xlfn.TEXTSPLIT(E1835," "),1), "")</f>
        <v>73239990</v>
      </c>
      <c r="J1835" t="s">
        <v>2835</v>
      </c>
      <c r="K1835" t="str" cm="1">
        <f t="array" ref="K1835">IF(ISERROR(SEARCH("QTY:", G1835)), IF(ISERROR(SEARCH("TOTAL ", G1835)), Raw [1]Data!N1835, TRIM(MID(G1835, SEARCH("TOTAL ", G1835)+6, SEARCH(" ", G1835&amp;" ", SEARCH("TOTAL ", G1835)+6) - SEARCH("TOTAL ", G1835) - 6))), TRIM(MID(G1835, SEARCH("QTY:", G1835)+4, SEARCH(" ", G1835, SEARCH("QTY:", G1835)+4) - SEARCH("QTY:", G1835) - 4)))</f>
        <v>NET</v>
      </c>
      <c r="M1835" t="str">
        <f t="shared" si="255"/>
        <v>NET</v>
      </c>
      <c r="N1835">
        <f t="shared" si="256"/>
        <v>0</v>
      </c>
      <c r="O1835" t="e" cm="1">
        <f t="array" ref="O1835">IF(ISERROR(SEARCH("USD ", G1835)), Raw [1]Data!S1835, TRIM(MID(G1835, SEARCH("USD ", G1835)+4, SEARCH(" ", G1835&amp;" ", SEARCH("USD ", G1835)+4) - SEARCH("USD ", G1835) - 4)))</f>
        <v>#NAME?</v>
      </c>
      <c r="P1835" t="e">
        <f t="shared" si="257"/>
        <v>#NAME?</v>
      </c>
      <c r="Q1835" t="e" cm="1">
        <f t="array" ref="Q1835">Raw [1]Data!P1835</f>
        <v>#NAME?</v>
      </c>
      <c r="R1835" t="e" cm="1">
        <f t="array" ref="R1835">Raw [1]Data!Q1835</f>
        <v>#NAME?</v>
      </c>
      <c r="S1835" t="e" cm="1">
        <f t="array" ref="S1835">Raw [1]Data!T1835</f>
        <v>#NAME?</v>
      </c>
      <c r="T1835" t="e">
        <f t="shared" si="258"/>
        <v>#NAME?</v>
      </c>
      <c r="U1835" t="e">
        <f t="shared" si="259"/>
        <v>#NAME?</v>
      </c>
      <c r="V1835" t="str">
        <f t="shared" si="260"/>
        <v>Other</v>
      </c>
    </row>
    <row r="1836" spans="1:22">
      <c r="A1836" s="5" t="s">
        <v>12</v>
      </c>
      <c r="B1836" s="2" t="s">
        <v>2426</v>
      </c>
      <c r="C1836">
        <f t="shared" si="252"/>
        <v>2018</v>
      </c>
      <c r="D1836" s="2" t="s">
        <v>14</v>
      </c>
      <c r="E1836" s="3" t="s">
        <v>15</v>
      </c>
      <c r="F1836" t="str">
        <f t="shared" si="253"/>
        <v>73</v>
      </c>
      <c r="G1836" s="2" t="s">
        <v>2287</v>
      </c>
      <c r="H1836" t="str">
        <f t="shared" si="254"/>
        <v xml:space="preserve">RYX-02-021A </v>
      </c>
      <c r="I1836" t="str" cm="1">
        <f t="array" ref="I1836">IFERROR(INDEX(_xlfn.TEXTSPLIT(E1836," "),1), "")</f>
        <v>73239990</v>
      </c>
      <c r="J1836" t="s">
        <v>2835</v>
      </c>
      <c r="K1836" t="e" cm="1">
        <f t="array" ref="K1836">IF(ISERROR(SEARCH("QTY:", G1836)), IF(ISERROR(SEARCH("TOTAL ", G1836)), Raw [1]Data!N1836, TRIM(MID(G1836, SEARCH("TOTAL ", G1836)+6, SEARCH(" ", G1836&amp;" ", SEARCH("TOTAL ", G1836)+6) - SEARCH("TOTAL ", G1836) - 6))), TRIM(MID(G1836, SEARCH("QTY:", G1836)+4, SEARCH(" ", G1836, SEARCH("QTY:", G1836)+4) - SEARCH("QTY:", G1836) - 4)))</f>
        <v>#NAME?</v>
      </c>
      <c r="M1836" t="e">
        <f t="shared" si="255"/>
        <v>#NAME?</v>
      </c>
      <c r="N1836">
        <f t="shared" si="256"/>
        <v>0</v>
      </c>
      <c r="O1836" t="e" cm="1">
        <f t="array" ref="O1836">IF(ISERROR(SEARCH("USD ", G1836)), Raw [1]Data!S1836, TRIM(MID(G1836, SEARCH("USD ", G1836)+4, SEARCH(" ", G1836&amp;" ", SEARCH("USD ", G1836)+4) - SEARCH("USD ", G1836) - 4)))</f>
        <v>#NAME?</v>
      </c>
      <c r="P1836" t="e">
        <f t="shared" si="257"/>
        <v>#NAME?</v>
      </c>
      <c r="Q1836" t="e" cm="1">
        <f t="array" ref="Q1836">Raw [1]Data!P1836</f>
        <v>#NAME?</v>
      </c>
      <c r="R1836" t="e" cm="1">
        <f t="array" ref="R1836">Raw [1]Data!Q1836</f>
        <v>#NAME?</v>
      </c>
      <c r="S1836" t="e" cm="1">
        <f t="array" ref="S1836">Raw [1]Data!T1836</f>
        <v>#NAME?</v>
      </c>
      <c r="T1836" t="e">
        <f t="shared" si="258"/>
        <v>#NAME?</v>
      </c>
      <c r="U1836" t="e">
        <f t="shared" si="259"/>
        <v>#NAME?</v>
      </c>
      <c r="V1836" t="str">
        <f t="shared" si="260"/>
        <v>Other</v>
      </c>
    </row>
    <row r="1837" spans="1:22">
      <c r="A1837" s="5" t="s">
        <v>12</v>
      </c>
      <c r="B1837" s="2" t="s">
        <v>2427</v>
      </c>
      <c r="C1837">
        <f t="shared" si="252"/>
        <v>2018</v>
      </c>
      <c r="D1837" s="2" t="s">
        <v>14</v>
      </c>
      <c r="E1837" s="3" t="s">
        <v>15</v>
      </c>
      <c r="F1837" t="str">
        <f t="shared" si="253"/>
        <v>73</v>
      </c>
      <c r="G1837" s="2" t="s">
        <v>2287</v>
      </c>
      <c r="H1837" t="str">
        <f t="shared" si="254"/>
        <v xml:space="preserve">RYX-02-021A </v>
      </c>
      <c r="I1837" t="str" cm="1">
        <f t="array" ref="I1837">IFERROR(INDEX(_xlfn.TEXTSPLIT(E1837," "),1), "")</f>
        <v>73239990</v>
      </c>
      <c r="J1837" t="s">
        <v>2835</v>
      </c>
      <c r="K1837" t="e" cm="1">
        <f t="array" ref="K1837">IF(ISERROR(SEARCH("QTY:", G1837)), IF(ISERROR(SEARCH("TOTAL ", G1837)), Raw [1]Data!N1837, TRIM(MID(G1837, SEARCH("TOTAL ", G1837)+6, SEARCH(" ", G1837&amp;" ", SEARCH("TOTAL ", G1837)+6) - SEARCH("TOTAL ", G1837) - 6))), TRIM(MID(G1837, SEARCH("QTY:", G1837)+4, SEARCH(" ", G1837, SEARCH("QTY:", G1837)+4) - SEARCH("QTY:", G1837) - 4)))</f>
        <v>#NAME?</v>
      </c>
      <c r="M1837" t="e">
        <f t="shared" si="255"/>
        <v>#NAME?</v>
      </c>
      <c r="N1837">
        <f t="shared" si="256"/>
        <v>0</v>
      </c>
      <c r="O1837" t="e" cm="1">
        <f t="array" ref="O1837">IF(ISERROR(SEARCH("USD ", G1837)), Raw [1]Data!S1837, TRIM(MID(G1837, SEARCH("USD ", G1837)+4, SEARCH(" ", G1837&amp;" ", SEARCH("USD ", G1837)+4) - SEARCH("USD ", G1837) - 4)))</f>
        <v>#NAME?</v>
      </c>
      <c r="P1837" t="e">
        <f t="shared" si="257"/>
        <v>#NAME?</v>
      </c>
      <c r="Q1837" t="e" cm="1">
        <f t="array" ref="Q1837">Raw [1]Data!P1837</f>
        <v>#NAME?</v>
      </c>
      <c r="R1837" t="e" cm="1">
        <f t="array" ref="R1837">Raw [1]Data!Q1837</f>
        <v>#NAME?</v>
      </c>
      <c r="S1837" t="e" cm="1">
        <f t="array" ref="S1837">Raw [1]Data!T1837</f>
        <v>#NAME?</v>
      </c>
      <c r="T1837" t="e">
        <f t="shared" si="258"/>
        <v>#NAME?</v>
      </c>
      <c r="U1837" t="e">
        <f t="shared" si="259"/>
        <v>#NAME?</v>
      </c>
      <c r="V1837" t="str">
        <f t="shared" si="260"/>
        <v>Other</v>
      </c>
    </row>
    <row r="1838" spans="1:22">
      <c r="A1838" s="5" t="s">
        <v>12</v>
      </c>
      <c r="B1838" s="2" t="s">
        <v>2428</v>
      </c>
      <c r="C1838">
        <f t="shared" si="252"/>
        <v>2018</v>
      </c>
      <c r="D1838" s="2" t="s">
        <v>14</v>
      </c>
      <c r="E1838" s="3" t="s">
        <v>15</v>
      </c>
      <c r="F1838" t="str">
        <f t="shared" si="253"/>
        <v>73</v>
      </c>
      <c r="G1838" s="2" t="s">
        <v>2429</v>
      </c>
      <c r="H1838" t="str">
        <f t="shared" si="254"/>
        <v xml:space="preserve">STAINLESS </v>
      </c>
      <c r="I1838" t="str" cm="1">
        <f t="array" ref="I1838">IFERROR(INDEX(_xlfn.TEXTSPLIT(E1838," "),1), "")</f>
        <v>73239990</v>
      </c>
      <c r="J1838" t="s">
        <v>3041</v>
      </c>
      <c r="K1838" t="str" cm="1">
        <f t="array" ref="K1838">IF(ISERROR(SEARCH("QTY:", G1838)), IF(ISERROR(SEARCH("TOTAL ", G1838)), Raw [1]Data!N1838, TRIM(MID(G1838, SEARCH("TOTAL ", G1838)+6, SEARCH(" ", G1838&amp;" ", SEARCH("TOTAL ", G1838)+6) - SEARCH("TOTAL ", G1838) - 6))), TRIM(MID(G1838, SEARCH("QTY:", G1838)+4, SEARCH(" ", G1838, SEARCH("QTY:", G1838)+4) - SEARCH("QTY:", G1838) - 4)))</f>
        <v>NET</v>
      </c>
      <c r="M1838" t="str">
        <f t="shared" si="255"/>
        <v>NET</v>
      </c>
      <c r="N1838">
        <f t="shared" si="256"/>
        <v>0</v>
      </c>
      <c r="O1838" t="e" cm="1">
        <f t="array" ref="O1838">IF(ISERROR(SEARCH("USD ", G1838)), Raw [1]Data!S1838, TRIM(MID(G1838, SEARCH("USD ", G1838)+4, SEARCH(" ", G1838&amp;" ", SEARCH("USD ", G1838)+4) - SEARCH("USD ", G1838) - 4)))</f>
        <v>#NAME?</v>
      </c>
      <c r="P1838" t="e">
        <f t="shared" si="257"/>
        <v>#NAME?</v>
      </c>
      <c r="Q1838" t="e" cm="1">
        <f t="array" ref="Q1838">Raw [1]Data!P1838</f>
        <v>#NAME?</v>
      </c>
      <c r="R1838" t="e" cm="1">
        <f t="array" ref="R1838">Raw [1]Data!Q1838</f>
        <v>#NAME?</v>
      </c>
      <c r="S1838" t="e" cm="1">
        <f t="array" ref="S1838">Raw [1]Data!T1838</f>
        <v>#NAME?</v>
      </c>
      <c r="T1838" t="e">
        <f t="shared" si="258"/>
        <v>#NAME?</v>
      </c>
      <c r="U1838" t="e">
        <f t="shared" si="259"/>
        <v>#NAME?</v>
      </c>
      <c r="V1838" t="str">
        <f t="shared" si="260"/>
        <v>Other</v>
      </c>
    </row>
    <row r="1839" spans="1:22">
      <c r="A1839" s="5" t="s">
        <v>12</v>
      </c>
      <c r="B1839" s="2" t="s">
        <v>2428</v>
      </c>
      <c r="C1839">
        <f t="shared" si="252"/>
        <v>2018</v>
      </c>
      <c r="D1839" s="2" t="s">
        <v>14</v>
      </c>
      <c r="E1839" s="3" t="s">
        <v>15</v>
      </c>
      <c r="F1839" t="str">
        <f t="shared" si="253"/>
        <v>73</v>
      </c>
      <c r="G1839" s="2" t="s">
        <v>2430</v>
      </c>
      <c r="H1839" t="str">
        <f t="shared" si="254"/>
        <v xml:space="preserve">STEEL </v>
      </c>
      <c r="I1839" t="str" cm="1">
        <f t="array" ref="I1839">IFERROR(INDEX(_xlfn.TEXTSPLIT(E1839," "),1), "")</f>
        <v>73239990</v>
      </c>
      <c r="J1839" t="s">
        <v>3041</v>
      </c>
      <c r="K1839" t="str" cm="1">
        <f t="array" ref="K1839">IF(ISERROR(SEARCH("QTY:", G1839)), IF(ISERROR(SEARCH("TOTAL ", G1839)), Raw [1]Data!N1839, TRIM(MID(G1839, SEARCH("TOTAL ", G1839)+6, SEARCH(" ", G1839&amp;" ", SEARCH("TOTAL ", G1839)+6) - SEARCH("TOTAL ", G1839) - 6))), TRIM(MID(G1839, SEARCH("QTY:", G1839)+4, SEARCH(" ", G1839, SEARCH("QTY:", G1839)+4) - SEARCH("QTY:", G1839) - 4)))</f>
        <v>NET</v>
      </c>
      <c r="M1839" t="str">
        <f t="shared" si="255"/>
        <v>NET</v>
      </c>
      <c r="N1839">
        <f t="shared" si="256"/>
        <v>0</v>
      </c>
      <c r="O1839" t="e" cm="1">
        <f t="array" ref="O1839">IF(ISERROR(SEARCH("USD ", G1839)), Raw [1]Data!S1839, TRIM(MID(G1839, SEARCH("USD ", G1839)+4, SEARCH(" ", G1839&amp;" ", SEARCH("USD ", G1839)+4) - SEARCH("USD ", G1839) - 4)))</f>
        <v>#NAME?</v>
      </c>
      <c r="P1839" t="e">
        <f t="shared" si="257"/>
        <v>#NAME?</v>
      </c>
      <c r="Q1839" t="e" cm="1">
        <f t="array" ref="Q1839">Raw [1]Data!P1839</f>
        <v>#NAME?</v>
      </c>
      <c r="R1839" t="e" cm="1">
        <f t="array" ref="R1839">Raw [1]Data!Q1839</f>
        <v>#NAME?</v>
      </c>
      <c r="S1839" t="e" cm="1">
        <f t="array" ref="S1839">Raw [1]Data!T1839</f>
        <v>#NAME?</v>
      </c>
      <c r="T1839" t="e">
        <f t="shared" si="258"/>
        <v>#NAME?</v>
      </c>
      <c r="U1839" t="e">
        <f t="shared" si="259"/>
        <v>#NAME?</v>
      </c>
      <c r="V1839" t="str">
        <f t="shared" si="260"/>
        <v>Other</v>
      </c>
    </row>
    <row r="1840" spans="1:22">
      <c r="A1840" s="5" t="s">
        <v>12</v>
      </c>
      <c r="B1840" s="2" t="s">
        <v>2428</v>
      </c>
      <c r="C1840">
        <f t="shared" si="252"/>
        <v>2018</v>
      </c>
      <c r="D1840" s="2" t="s">
        <v>14</v>
      </c>
      <c r="E1840" s="3" t="s">
        <v>15</v>
      </c>
      <c r="F1840" t="str">
        <f t="shared" si="253"/>
        <v>73</v>
      </c>
      <c r="G1840" s="2" t="s">
        <v>2431</v>
      </c>
      <c r="H1840" t="str">
        <f t="shared" si="254"/>
        <v xml:space="preserve">STEEL </v>
      </c>
      <c r="I1840" t="str" cm="1">
        <f t="array" ref="I1840">IFERROR(INDEX(_xlfn.TEXTSPLIT(E1840," "),1), "")</f>
        <v>73239990</v>
      </c>
      <c r="J1840" t="s">
        <v>3041</v>
      </c>
      <c r="K1840" t="str" cm="1">
        <f t="array" ref="K1840">IF(ISERROR(SEARCH("QTY:", G1840)), IF(ISERROR(SEARCH("TOTAL ", G1840)), Raw [1]Data!N1840, TRIM(MID(G1840, SEARCH("TOTAL ", G1840)+6, SEARCH(" ", G1840&amp;" ", SEARCH("TOTAL ", G1840)+6) - SEARCH("TOTAL ", G1840) - 6))), TRIM(MID(G1840, SEARCH("QTY:", G1840)+4, SEARCH(" ", G1840, SEARCH("QTY:", G1840)+4) - SEARCH("QTY:", G1840) - 4)))</f>
        <v>NET</v>
      </c>
      <c r="M1840" t="str">
        <f t="shared" si="255"/>
        <v>NET</v>
      </c>
      <c r="N1840">
        <f t="shared" si="256"/>
        <v>0</v>
      </c>
      <c r="O1840" t="e" cm="1">
        <f t="array" ref="O1840">IF(ISERROR(SEARCH("USD ", G1840)), Raw [1]Data!S1840, TRIM(MID(G1840, SEARCH("USD ", G1840)+4, SEARCH(" ", G1840&amp;" ", SEARCH("USD ", G1840)+4) - SEARCH("USD ", G1840) - 4)))</f>
        <v>#NAME?</v>
      </c>
      <c r="P1840" t="e">
        <f t="shared" si="257"/>
        <v>#NAME?</v>
      </c>
      <c r="Q1840" t="e" cm="1">
        <f t="array" ref="Q1840">Raw [1]Data!P1840</f>
        <v>#NAME?</v>
      </c>
      <c r="R1840" t="e" cm="1">
        <f t="array" ref="R1840">Raw [1]Data!Q1840</f>
        <v>#NAME?</v>
      </c>
      <c r="S1840" t="e" cm="1">
        <f t="array" ref="S1840">Raw [1]Data!T1840</f>
        <v>#NAME?</v>
      </c>
      <c r="T1840" t="e">
        <f t="shared" si="258"/>
        <v>#NAME?</v>
      </c>
      <c r="U1840" t="e">
        <f t="shared" si="259"/>
        <v>#NAME?</v>
      </c>
      <c r="V1840" t="str">
        <f t="shared" si="260"/>
        <v>Other</v>
      </c>
    </row>
    <row r="1841" spans="1:22">
      <c r="A1841" s="5" t="s">
        <v>12</v>
      </c>
      <c r="B1841" s="2" t="s">
        <v>2428</v>
      </c>
      <c r="C1841">
        <f t="shared" si="252"/>
        <v>2018</v>
      </c>
      <c r="D1841" s="2" t="s">
        <v>14</v>
      </c>
      <c r="E1841" s="3" t="s">
        <v>15</v>
      </c>
      <c r="F1841" t="str">
        <f t="shared" si="253"/>
        <v>73</v>
      </c>
      <c r="G1841" s="2" t="s">
        <v>2432</v>
      </c>
      <c r="H1841" t="str">
        <f t="shared" si="254"/>
        <v xml:space="preserve">STAINLESS </v>
      </c>
      <c r="I1841" t="str" cm="1">
        <f t="array" ref="I1841">IFERROR(INDEX(_xlfn.TEXTSPLIT(E1841," "),1), "")</f>
        <v>73239990</v>
      </c>
      <c r="J1841" t="s">
        <v>3041</v>
      </c>
      <c r="K1841" t="str" cm="1">
        <f t="array" ref="K1841">IF(ISERROR(SEARCH("QTY:", G1841)), IF(ISERROR(SEARCH("TOTAL ", G1841)), Raw [1]Data!N1841, TRIM(MID(G1841, SEARCH("TOTAL ", G1841)+6, SEARCH(" ", G1841&amp;" ", SEARCH("TOTAL ", G1841)+6) - SEARCH("TOTAL ", G1841) - 6))), TRIM(MID(G1841, SEARCH("QTY:", G1841)+4, SEARCH(" ", G1841, SEARCH("QTY:", G1841)+4) - SEARCH("QTY:", G1841) - 4)))</f>
        <v>NET</v>
      </c>
      <c r="M1841" t="str">
        <f t="shared" si="255"/>
        <v>NET</v>
      </c>
      <c r="N1841">
        <f t="shared" si="256"/>
        <v>0</v>
      </c>
      <c r="O1841" t="e" cm="1">
        <f t="array" ref="O1841">IF(ISERROR(SEARCH("USD ", G1841)), Raw [1]Data!S1841, TRIM(MID(G1841, SEARCH("USD ", G1841)+4, SEARCH(" ", G1841&amp;" ", SEARCH("USD ", G1841)+4) - SEARCH("USD ", G1841) - 4)))</f>
        <v>#NAME?</v>
      </c>
      <c r="P1841" t="e">
        <f t="shared" si="257"/>
        <v>#NAME?</v>
      </c>
      <c r="Q1841" t="e" cm="1">
        <f t="array" ref="Q1841">Raw [1]Data!P1841</f>
        <v>#NAME?</v>
      </c>
      <c r="R1841" t="e" cm="1">
        <f t="array" ref="R1841">Raw [1]Data!Q1841</f>
        <v>#NAME?</v>
      </c>
      <c r="S1841" t="e" cm="1">
        <f t="array" ref="S1841">Raw [1]Data!T1841</f>
        <v>#NAME?</v>
      </c>
      <c r="T1841" t="e">
        <f t="shared" si="258"/>
        <v>#NAME?</v>
      </c>
      <c r="U1841" t="e">
        <f t="shared" si="259"/>
        <v>#NAME?</v>
      </c>
      <c r="V1841" t="str">
        <f t="shared" si="260"/>
        <v>Other</v>
      </c>
    </row>
    <row r="1842" spans="1:22">
      <c r="A1842" s="5" t="s">
        <v>12</v>
      </c>
      <c r="B1842" s="2" t="s">
        <v>2433</v>
      </c>
      <c r="C1842">
        <f t="shared" si="252"/>
        <v>2018</v>
      </c>
      <c r="D1842" s="2" t="s">
        <v>14</v>
      </c>
      <c r="E1842" s="3" t="s">
        <v>15</v>
      </c>
      <c r="F1842" t="str">
        <f t="shared" si="253"/>
        <v>73</v>
      </c>
      <c r="G1842" s="2" t="s">
        <v>2434</v>
      </c>
      <c r="H1842" t="str">
        <f t="shared" si="254"/>
        <v xml:space="preserve">STEEL </v>
      </c>
      <c r="I1842" t="str" cm="1">
        <f t="array" ref="I1842">IFERROR(INDEX(_xlfn.TEXTSPLIT(E1842," "),1), "")</f>
        <v>73239990</v>
      </c>
      <c r="J1842" t="s">
        <v>3041</v>
      </c>
      <c r="K1842" t="str" cm="1">
        <f t="array" ref="K1842">IF(ISERROR(SEARCH("QTY:", G1842)), IF(ISERROR(SEARCH("TOTAL ", G1842)), Raw [1]Data!N1842, TRIM(MID(G1842, SEARCH("TOTAL ", G1842)+6, SEARCH(" ", G1842&amp;" ", SEARCH("TOTAL ", G1842)+6) - SEARCH("TOTAL ", G1842) - 6))), TRIM(MID(G1842, SEARCH("QTY:", G1842)+4, SEARCH(" ", G1842, SEARCH("QTY:", G1842)+4) - SEARCH("QTY:", G1842) - 4)))</f>
        <v>NET</v>
      </c>
      <c r="M1842" t="str">
        <f t="shared" si="255"/>
        <v>NET</v>
      </c>
      <c r="N1842">
        <f t="shared" si="256"/>
        <v>0</v>
      </c>
      <c r="O1842" t="e" cm="1">
        <f t="array" ref="O1842">IF(ISERROR(SEARCH("USD ", G1842)), Raw [1]Data!S1842, TRIM(MID(G1842, SEARCH("USD ", G1842)+4, SEARCH(" ", G1842&amp;" ", SEARCH("USD ", G1842)+4) - SEARCH("USD ", G1842) - 4)))</f>
        <v>#NAME?</v>
      </c>
      <c r="P1842" t="e">
        <f t="shared" si="257"/>
        <v>#NAME?</v>
      </c>
      <c r="Q1842" t="e" cm="1">
        <f t="array" ref="Q1842">Raw [1]Data!P1842</f>
        <v>#NAME?</v>
      </c>
      <c r="R1842" t="e" cm="1">
        <f t="array" ref="R1842">Raw [1]Data!Q1842</f>
        <v>#NAME?</v>
      </c>
      <c r="S1842" t="e" cm="1">
        <f t="array" ref="S1842">Raw [1]Data!T1842</f>
        <v>#NAME?</v>
      </c>
      <c r="T1842" t="e">
        <f t="shared" si="258"/>
        <v>#NAME?</v>
      </c>
      <c r="U1842" t="e">
        <f t="shared" si="259"/>
        <v>#NAME?</v>
      </c>
      <c r="V1842" t="str">
        <f t="shared" si="260"/>
        <v>Other</v>
      </c>
    </row>
    <row r="1843" spans="1:22">
      <c r="A1843" s="5" t="s">
        <v>12</v>
      </c>
      <c r="B1843" s="2" t="s">
        <v>2433</v>
      </c>
      <c r="C1843">
        <f t="shared" si="252"/>
        <v>2018</v>
      </c>
      <c r="D1843" s="2" t="s">
        <v>14</v>
      </c>
      <c r="E1843" s="3" t="s">
        <v>15</v>
      </c>
      <c r="F1843" t="str">
        <f t="shared" si="253"/>
        <v>73</v>
      </c>
      <c r="G1843" s="2" t="s">
        <v>2435</v>
      </c>
      <c r="H1843" t="str">
        <f t="shared" si="254"/>
        <v xml:space="preserve">STEEL </v>
      </c>
      <c r="I1843" t="str" cm="1">
        <f t="array" ref="I1843">IFERROR(INDEX(_xlfn.TEXTSPLIT(E1843," "),1), "")</f>
        <v>73239990</v>
      </c>
      <c r="J1843" t="s">
        <v>3041</v>
      </c>
      <c r="K1843" t="str" cm="1">
        <f t="array" ref="K1843">IF(ISERROR(SEARCH("QTY:", G1843)), IF(ISERROR(SEARCH("TOTAL ", G1843)), Raw [1]Data!N1843, TRIM(MID(G1843, SEARCH("TOTAL ", G1843)+6, SEARCH(" ", G1843&amp;" ", SEARCH("TOTAL ", G1843)+6) - SEARCH("TOTAL ", G1843) - 6))), TRIM(MID(G1843, SEARCH("QTY:", G1843)+4, SEARCH(" ", G1843, SEARCH("QTY:", G1843)+4) - SEARCH("QTY:", G1843) - 4)))</f>
        <v>NET</v>
      </c>
      <c r="M1843" t="str">
        <f t="shared" si="255"/>
        <v>NET</v>
      </c>
      <c r="N1843">
        <f t="shared" si="256"/>
        <v>0</v>
      </c>
      <c r="O1843" t="e" cm="1">
        <f t="array" ref="O1843">IF(ISERROR(SEARCH("USD ", G1843)), Raw [1]Data!S1843, TRIM(MID(G1843, SEARCH("USD ", G1843)+4, SEARCH(" ", G1843&amp;" ", SEARCH("USD ", G1843)+4) - SEARCH("USD ", G1843) - 4)))</f>
        <v>#NAME?</v>
      </c>
      <c r="P1843" t="e">
        <f t="shared" si="257"/>
        <v>#NAME?</v>
      </c>
      <c r="Q1843" t="e" cm="1">
        <f t="array" ref="Q1843">Raw [1]Data!P1843</f>
        <v>#NAME?</v>
      </c>
      <c r="R1843" t="e" cm="1">
        <f t="array" ref="R1843">Raw [1]Data!Q1843</f>
        <v>#NAME?</v>
      </c>
      <c r="S1843" t="e" cm="1">
        <f t="array" ref="S1843">Raw [1]Data!T1843</f>
        <v>#NAME?</v>
      </c>
      <c r="T1843" t="e">
        <f t="shared" si="258"/>
        <v>#NAME?</v>
      </c>
      <c r="U1843" t="e">
        <f t="shared" si="259"/>
        <v>#NAME?</v>
      </c>
      <c r="V1843" t="str">
        <f t="shared" si="260"/>
        <v>Other</v>
      </c>
    </row>
    <row r="1844" spans="1:22">
      <c r="A1844" s="5" t="s">
        <v>12</v>
      </c>
      <c r="B1844" s="2" t="s">
        <v>2436</v>
      </c>
      <c r="C1844">
        <f t="shared" si="252"/>
        <v>2018</v>
      </c>
      <c r="D1844" s="2" t="s">
        <v>14</v>
      </c>
      <c r="E1844" s="3" t="s">
        <v>15</v>
      </c>
      <c r="F1844" t="str">
        <f t="shared" si="253"/>
        <v>73</v>
      </c>
      <c r="G1844" s="2" t="s">
        <v>2437</v>
      </c>
      <c r="H1844" t="str">
        <f t="shared" si="254"/>
        <v xml:space="preserve">STAINLESS </v>
      </c>
      <c r="I1844" t="str" cm="1">
        <f t="array" ref="I1844">IFERROR(INDEX(_xlfn.TEXTSPLIT(E1844," "),1), "")</f>
        <v>73239990</v>
      </c>
      <c r="J1844" t="s">
        <v>3041</v>
      </c>
      <c r="K1844" t="str" cm="1">
        <f t="array" ref="K1844">IF(ISERROR(SEARCH("QTY:", G1844)), IF(ISERROR(SEARCH("TOTAL ", G1844)), Raw [1]Data!N1844, TRIM(MID(G1844, SEARCH("TOTAL ", G1844)+6, SEARCH(" ", G1844&amp;" ", SEARCH("TOTAL ", G1844)+6) - SEARCH("TOTAL ", G1844) - 6))), TRIM(MID(G1844, SEARCH("QTY:", G1844)+4, SEARCH(" ", G1844, SEARCH("QTY:", G1844)+4) - SEARCH("QTY:", G1844) - 4)))</f>
        <v>NET</v>
      </c>
      <c r="M1844" t="str">
        <f t="shared" si="255"/>
        <v>NET</v>
      </c>
      <c r="N1844">
        <f t="shared" si="256"/>
        <v>0</v>
      </c>
      <c r="O1844" t="e" cm="1">
        <f t="array" ref="O1844">IF(ISERROR(SEARCH("USD ", G1844)), Raw [1]Data!S1844, TRIM(MID(G1844, SEARCH("USD ", G1844)+4, SEARCH(" ", G1844&amp;" ", SEARCH("USD ", G1844)+4) - SEARCH("USD ", G1844) - 4)))</f>
        <v>#NAME?</v>
      </c>
      <c r="P1844" t="e">
        <f t="shared" si="257"/>
        <v>#NAME?</v>
      </c>
      <c r="Q1844" t="e" cm="1">
        <f t="array" ref="Q1844">Raw [1]Data!P1844</f>
        <v>#NAME?</v>
      </c>
      <c r="R1844" t="e" cm="1">
        <f t="array" ref="R1844">Raw [1]Data!Q1844</f>
        <v>#NAME?</v>
      </c>
      <c r="S1844" t="e" cm="1">
        <f t="array" ref="S1844">Raw [1]Data!T1844</f>
        <v>#NAME?</v>
      </c>
      <c r="T1844" t="e">
        <f t="shared" si="258"/>
        <v>#NAME?</v>
      </c>
      <c r="U1844" t="e">
        <f t="shared" si="259"/>
        <v>#NAME?</v>
      </c>
      <c r="V1844" t="str">
        <f t="shared" si="260"/>
        <v>Other</v>
      </c>
    </row>
    <row r="1845" spans="1:22">
      <c r="A1845" s="5" t="s">
        <v>12</v>
      </c>
      <c r="B1845" s="2" t="s">
        <v>2436</v>
      </c>
      <c r="C1845">
        <f t="shared" si="252"/>
        <v>2018</v>
      </c>
      <c r="D1845" s="2" t="s">
        <v>14</v>
      </c>
      <c r="E1845" s="3" t="s">
        <v>15</v>
      </c>
      <c r="F1845" t="str">
        <f t="shared" si="253"/>
        <v>73</v>
      </c>
      <c r="G1845" s="2" t="s">
        <v>2438</v>
      </c>
      <c r="H1845" t="str">
        <f t="shared" si="254"/>
        <v xml:space="preserve">STAINLESS </v>
      </c>
      <c r="I1845" t="str" cm="1">
        <f t="array" ref="I1845">IFERROR(INDEX(_xlfn.TEXTSPLIT(E1845," "),1), "")</f>
        <v>73239990</v>
      </c>
      <c r="J1845" t="s">
        <v>3041</v>
      </c>
      <c r="K1845" t="str" cm="1">
        <f t="array" ref="K1845">IF(ISERROR(SEARCH("QTY:", G1845)), IF(ISERROR(SEARCH("TOTAL ", G1845)), Raw [1]Data!N1845, TRIM(MID(G1845, SEARCH("TOTAL ", G1845)+6, SEARCH(" ", G1845&amp;" ", SEARCH("TOTAL ", G1845)+6) - SEARCH("TOTAL ", G1845) - 6))), TRIM(MID(G1845, SEARCH("QTY:", G1845)+4, SEARCH(" ", G1845, SEARCH("QTY:", G1845)+4) - SEARCH("QTY:", G1845) - 4)))</f>
        <v>NE</v>
      </c>
      <c r="M1845" t="str">
        <f t="shared" si="255"/>
        <v>NE</v>
      </c>
      <c r="N1845">
        <f t="shared" si="256"/>
        <v>0</v>
      </c>
      <c r="O1845" t="e" cm="1">
        <f t="array" ref="O1845">IF(ISERROR(SEARCH("USD ", G1845)), Raw [1]Data!S1845, TRIM(MID(G1845, SEARCH("USD ", G1845)+4, SEARCH(" ", G1845&amp;" ", SEARCH("USD ", G1845)+4) - SEARCH("USD ", G1845) - 4)))</f>
        <v>#NAME?</v>
      </c>
      <c r="P1845" t="e">
        <f t="shared" si="257"/>
        <v>#NAME?</v>
      </c>
      <c r="Q1845" t="e" cm="1">
        <f t="array" ref="Q1845">Raw [1]Data!P1845</f>
        <v>#NAME?</v>
      </c>
      <c r="R1845" t="e" cm="1">
        <f t="array" ref="R1845">Raw [1]Data!Q1845</f>
        <v>#NAME?</v>
      </c>
      <c r="S1845" t="e" cm="1">
        <f t="array" ref="S1845">Raw [1]Data!T1845</f>
        <v>#NAME?</v>
      </c>
      <c r="T1845" t="e">
        <f t="shared" si="258"/>
        <v>#NAME?</v>
      </c>
      <c r="U1845" t="e">
        <f t="shared" si="259"/>
        <v>#NAME?</v>
      </c>
      <c r="V1845" t="str">
        <f t="shared" si="260"/>
        <v>Other</v>
      </c>
    </row>
    <row r="1846" spans="1:22">
      <c r="A1846" s="5" t="s">
        <v>12</v>
      </c>
      <c r="B1846" s="2" t="s">
        <v>2436</v>
      </c>
      <c r="C1846">
        <f t="shared" si="252"/>
        <v>2018</v>
      </c>
      <c r="D1846" s="2" t="s">
        <v>14</v>
      </c>
      <c r="E1846" s="3" t="s">
        <v>15</v>
      </c>
      <c r="F1846" t="str">
        <f t="shared" si="253"/>
        <v>73</v>
      </c>
      <c r="G1846" s="2" t="s">
        <v>2439</v>
      </c>
      <c r="H1846" t="str">
        <f t="shared" si="254"/>
        <v xml:space="preserve">STAINLESS </v>
      </c>
      <c r="I1846" t="str" cm="1">
        <f t="array" ref="I1846">IFERROR(INDEX(_xlfn.TEXTSPLIT(E1846," "),1), "")</f>
        <v>73239990</v>
      </c>
      <c r="J1846" t="s">
        <v>2835</v>
      </c>
      <c r="K1846" t="str" cm="1">
        <f t="array" ref="K1846">IF(ISERROR(SEARCH("QTY:", G1846)), IF(ISERROR(SEARCH("TOTAL ", G1846)), Raw [1]Data!N1846, TRIM(MID(G1846, SEARCH("TOTAL ", G1846)+6, SEARCH(" ", G1846&amp;" ", SEARCH("TOTAL ", G1846)+6) - SEARCH("TOTAL ", G1846) - 6))), TRIM(MID(G1846, SEARCH("QTY:", G1846)+4, SEARCH(" ", G1846, SEARCH("QTY:", G1846)+4) - SEARCH("QTY:", G1846) - 4)))</f>
        <v>NET</v>
      </c>
      <c r="M1846" t="str">
        <f t="shared" si="255"/>
        <v>NET</v>
      </c>
      <c r="N1846">
        <f t="shared" si="256"/>
        <v>0</v>
      </c>
      <c r="O1846" t="e" cm="1">
        <f t="array" ref="O1846">IF(ISERROR(SEARCH("USD ", G1846)), Raw [1]Data!S1846, TRIM(MID(G1846, SEARCH("USD ", G1846)+4, SEARCH(" ", G1846&amp;" ", SEARCH("USD ", G1846)+4) - SEARCH("USD ", G1846) - 4)))</f>
        <v>#NAME?</v>
      </c>
      <c r="P1846" t="e">
        <f t="shared" si="257"/>
        <v>#NAME?</v>
      </c>
      <c r="Q1846" t="e" cm="1">
        <f t="array" ref="Q1846">Raw [1]Data!P1846</f>
        <v>#NAME?</v>
      </c>
      <c r="R1846" t="e" cm="1">
        <f t="array" ref="R1846">Raw [1]Data!Q1846</f>
        <v>#NAME?</v>
      </c>
      <c r="S1846" t="e" cm="1">
        <f t="array" ref="S1846">Raw [1]Data!T1846</f>
        <v>#NAME?</v>
      </c>
      <c r="T1846" t="e">
        <f t="shared" si="258"/>
        <v>#NAME?</v>
      </c>
      <c r="U1846" t="e">
        <f t="shared" si="259"/>
        <v>#NAME?</v>
      </c>
      <c r="V1846" t="str">
        <f t="shared" si="260"/>
        <v>Other</v>
      </c>
    </row>
    <row r="1847" spans="1:22">
      <c r="A1847" s="5" t="s">
        <v>12</v>
      </c>
      <c r="B1847" s="2" t="s">
        <v>2440</v>
      </c>
      <c r="C1847">
        <f t="shared" si="252"/>
        <v>2018</v>
      </c>
      <c r="D1847" s="2" t="s">
        <v>14</v>
      </c>
      <c r="E1847" s="3" t="s">
        <v>15</v>
      </c>
      <c r="F1847" t="str">
        <f t="shared" si="253"/>
        <v>73</v>
      </c>
      <c r="G1847" s="2" t="s">
        <v>2331</v>
      </c>
      <c r="H1847" t="str">
        <f t="shared" si="254"/>
        <v xml:space="preserve">RYX-02-020 </v>
      </c>
      <c r="I1847" t="str" cm="1">
        <f t="array" ref="I1847">IFERROR(INDEX(_xlfn.TEXTSPLIT(E1847," "),1), "")</f>
        <v>73239990</v>
      </c>
      <c r="J1847" t="s">
        <v>2835</v>
      </c>
      <c r="K1847" t="e" cm="1">
        <f t="array" ref="K1847">IF(ISERROR(SEARCH("QTY:", G1847)), IF(ISERROR(SEARCH("TOTAL ", G1847)), Raw [1]Data!N1847, TRIM(MID(G1847, SEARCH("TOTAL ", G1847)+6, SEARCH(" ", G1847&amp;" ", SEARCH("TOTAL ", G1847)+6) - SEARCH("TOTAL ", G1847) - 6))), TRIM(MID(G1847, SEARCH("QTY:", G1847)+4, SEARCH(" ", G1847, SEARCH("QTY:", G1847)+4) - SEARCH("QTY:", G1847) - 4)))</f>
        <v>#NAME?</v>
      </c>
      <c r="M1847" t="e">
        <f t="shared" si="255"/>
        <v>#NAME?</v>
      </c>
      <c r="N1847">
        <f t="shared" si="256"/>
        <v>0</v>
      </c>
      <c r="O1847" t="e" cm="1">
        <f t="array" ref="O1847">IF(ISERROR(SEARCH("USD ", G1847)), Raw [1]Data!S1847, TRIM(MID(G1847, SEARCH("USD ", G1847)+4, SEARCH(" ", G1847&amp;" ", SEARCH("USD ", G1847)+4) - SEARCH("USD ", G1847) - 4)))</f>
        <v>#NAME?</v>
      </c>
      <c r="P1847" t="e">
        <f t="shared" si="257"/>
        <v>#NAME?</v>
      </c>
      <c r="Q1847" t="e" cm="1">
        <f t="array" ref="Q1847">Raw [1]Data!P1847</f>
        <v>#NAME?</v>
      </c>
      <c r="R1847" t="e" cm="1">
        <f t="array" ref="R1847">Raw [1]Data!Q1847</f>
        <v>#NAME?</v>
      </c>
      <c r="S1847" t="e" cm="1">
        <f t="array" ref="S1847">Raw [1]Data!T1847</f>
        <v>#NAME?</v>
      </c>
      <c r="T1847" t="e">
        <f t="shared" si="258"/>
        <v>#NAME?</v>
      </c>
      <c r="U1847" t="e">
        <f t="shared" si="259"/>
        <v>#NAME?</v>
      </c>
      <c r="V1847" t="str">
        <f t="shared" si="260"/>
        <v>Other</v>
      </c>
    </row>
    <row r="1848" spans="1:22">
      <c r="A1848" s="5" t="s">
        <v>12</v>
      </c>
      <c r="B1848" s="2" t="s">
        <v>2440</v>
      </c>
      <c r="C1848">
        <f t="shared" si="252"/>
        <v>2018</v>
      </c>
      <c r="D1848" s="2" t="s">
        <v>14</v>
      </c>
      <c r="E1848" s="3" t="s">
        <v>15</v>
      </c>
      <c r="F1848" t="str">
        <f t="shared" si="253"/>
        <v>73</v>
      </c>
      <c r="G1848" s="2" t="s">
        <v>2236</v>
      </c>
      <c r="H1848" t="str">
        <f t="shared" si="254"/>
        <v xml:space="preserve">RYX-02-021A </v>
      </c>
      <c r="I1848" t="str" cm="1">
        <f t="array" ref="I1848">IFERROR(INDEX(_xlfn.TEXTSPLIT(E1848," "),1), "")</f>
        <v>73239990</v>
      </c>
      <c r="J1848" t="s">
        <v>2835</v>
      </c>
      <c r="K1848" t="e" cm="1">
        <f t="array" ref="K1848">IF(ISERROR(SEARCH("QTY:", G1848)), IF(ISERROR(SEARCH("TOTAL ", G1848)), Raw [1]Data!N1848, TRIM(MID(G1848, SEARCH("TOTAL ", G1848)+6, SEARCH(" ", G1848&amp;" ", SEARCH("TOTAL ", G1848)+6) - SEARCH("TOTAL ", G1848) - 6))), TRIM(MID(G1848, SEARCH("QTY:", G1848)+4, SEARCH(" ", G1848, SEARCH("QTY:", G1848)+4) - SEARCH("QTY:", G1848) - 4)))</f>
        <v>#NAME?</v>
      </c>
      <c r="M1848" t="e">
        <f t="shared" si="255"/>
        <v>#NAME?</v>
      </c>
      <c r="N1848">
        <f t="shared" si="256"/>
        <v>0</v>
      </c>
      <c r="O1848" t="e" cm="1">
        <f t="array" ref="O1848">IF(ISERROR(SEARCH("USD ", G1848)), Raw [1]Data!S1848, TRIM(MID(G1848, SEARCH("USD ", G1848)+4, SEARCH(" ", G1848&amp;" ", SEARCH("USD ", G1848)+4) - SEARCH("USD ", G1848) - 4)))</f>
        <v>#NAME?</v>
      </c>
      <c r="P1848" t="e">
        <f t="shared" si="257"/>
        <v>#NAME?</v>
      </c>
      <c r="Q1848" t="e" cm="1">
        <f t="array" ref="Q1848">Raw [1]Data!P1848</f>
        <v>#NAME?</v>
      </c>
      <c r="R1848" t="e" cm="1">
        <f t="array" ref="R1848">Raw [1]Data!Q1848</f>
        <v>#NAME?</v>
      </c>
      <c r="S1848" t="e" cm="1">
        <f t="array" ref="S1848">Raw [1]Data!T1848</f>
        <v>#NAME?</v>
      </c>
      <c r="T1848" t="e">
        <f t="shared" si="258"/>
        <v>#NAME?</v>
      </c>
      <c r="U1848" t="e">
        <f t="shared" si="259"/>
        <v>#NAME?</v>
      </c>
      <c r="V1848" t="str">
        <f t="shared" si="260"/>
        <v>Other</v>
      </c>
    </row>
    <row r="1849" spans="1:22">
      <c r="A1849" s="5" t="s">
        <v>12</v>
      </c>
      <c r="B1849" s="2" t="s">
        <v>2441</v>
      </c>
      <c r="C1849">
        <f t="shared" si="252"/>
        <v>2018</v>
      </c>
      <c r="D1849" s="2" t="s">
        <v>14</v>
      </c>
      <c r="E1849" s="3" t="s">
        <v>15</v>
      </c>
      <c r="F1849" t="str">
        <f t="shared" si="253"/>
        <v>73</v>
      </c>
      <c r="G1849" s="2" t="s">
        <v>2442</v>
      </c>
      <c r="H1849" t="str">
        <f t="shared" si="254"/>
        <v xml:space="preserve">STEEL </v>
      </c>
      <c r="I1849" t="str" cm="1">
        <f t="array" ref="I1849">IFERROR(INDEX(_xlfn.TEXTSPLIT(E1849," "),1), "")</f>
        <v>73239990</v>
      </c>
      <c r="J1849" t="s">
        <v>3041</v>
      </c>
      <c r="K1849" t="str" cm="1">
        <f t="array" ref="K1849">IF(ISERROR(SEARCH("QTY:", G1849)), IF(ISERROR(SEARCH("TOTAL ", G1849)), Raw [1]Data!N1849, TRIM(MID(G1849, SEARCH("TOTAL ", G1849)+6, SEARCH(" ", G1849&amp;" ", SEARCH("TOTAL ", G1849)+6) - SEARCH("TOTAL ", G1849) - 6))), TRIM(MID(G1849, SEARCH("QTY:", G1849)+4, SEARCH(" ", G1849, SEARCH("QTY:", G1849)+4) - SEARCH("QTY:", G1849) - 4)))</f>
        <v>NET</v>
      </c>
      <c r="M1849" t="str">
        <f t="shared" si="255"/>
        <v>NET</v>
      </c>
      <c r="N1849">
        <f t="shared" si="256"/>
        <v>0</v>
      </c>
      <c r="O1849" t="e" cm="1">
        <f t="array" ref="O1849">IF(ISERROR(SEARCH("USD ", G1849)), Raw [1]Data!S1849, TRIM(MID(G1849, SEARCH("USD ", G1849)+4, SEARCH(" ", G1849&amp;" ", SEARCH("USD ", G1849)+4) - SEARCH("USD ", G1849) - 4)))</f>
        <v>#NAME?</v>
      </c>
      <c r="P1849" t="e">
        <f t="shared" si="257"/>
        <v>#NAME?</v>
      </c>
      <c r="Q1849" t="e" cm="1">
        <f t="array" ref="Q1849">Raw [1]Data!P1849</f>
        <v>#NAME?</v>
      </c>
      <c r="R1849" t="e" cm="1">
        <f t="array" ref="R1849">Raw [1]Data!Q1849</f>
        <v>#NAME?</v>
      </c>
      <c r="S1849" t="e" cm="1">
        <f t="array" ref="S1849">Raw [1]Data!T1849</f>
        <v>#NAME?</v>
      </c>
      <c r="T1849" t="e">
        <f t="shared" si="258"/>
        <v>#NAME?</v>
      </c>
      <c r="U1849" t="e">
        <f t="shared" si="259"/>
        <v>#NAME?</v>
      </c>
      <c r="V1849" t="str">
        <f t="shared" si="260"/>
        <v>Other</v>
      </c>
    </row>
    <row r="1850" spans="1:22">
      <c r="A1850" s="5" t="s">
        <v>12</v>
      </c>
      <c r="B1850" s="2" t="s">
        <v>2443</v>
      </c>
      <c r="C1850">
        <f t="shared" si="252"/>
        <v>2018</v>
      </c>
      <c r="D1850" s="2" t="s">
        <v>14</v>
      </c>
      <c r="E1850" s="3" t="s">
        <v>15</v>
      </c>
      <c r="F1850" t="str">
        <f t="shared" si="253"/>
        <v>73</v>
      </c>
      <c r="G1850" s="2" t="s">
        <v>2444</v>
      </c>
      <c r="H1850" t="str">
        <f t="shared" si="254"/>
        <v xml:space="preserve">STEEL </v>
      </c>
      <c r="I1850" t="str" cm="1">
        <f t="array" ref="I1850">IFERROR(INDEX(_xlfn.TEXTSPLIT(E1850," "),1), "")</f>
        <v>73239990</v>
      </c>
      <c r="J1850" t="s">
        <v>2835</v>
      </c>
      <c r="K1850" t="str" cm="1">
        <f t="array" ref="K1850">IF(ISERROR(SEARCH("QTY:", G1850)), IF(ISERROR(SEARCH("TOTAL ", G1850)), Raw [1]Data!N1850, TRIM(MID(G1850, SEARCH("TOTAL ", G1850)+6, SEARCH(" ", G1850&amp;" ", SEARCH("TOTAL ", G1850)+6) - SEARCH("TOTAL ", G1850) - 6))), TRIM(MID(G1850, SEARCH("QTY:", G1850)+4, SEARCH(" ", G1850, SEARCH("QTY:", G1850)+4) - SEARCH("QTY:", G1850) - 4)))</f>
        <v>NET</v>
      </c>
      <c r="M1850" t="str">
        <f t="shared" si="255"/>
        <v>NET</v>
      </c>
      <c r="N1850">
        <f t="shared" si="256"/>
        <v>0</v>
      </c>
      <c r="O1850" t="e" cm="1">
        <f t="array" ref="O1850">IF(ISERROR(SEARCH("USD ", G1850)), Raw [1]Data!S1850, TRIM(MID(G1850, SEARCH("USD ", G1850)+4, SEARCH(" ", G1850&amp;" ", SEARCH("USD ", G1850)+4) - SEARCH("USD ", G1850) - 4)))</f>
        <v>#NAME?</v>
      </c>
      <c r="P1850" t="e">
        <f t="shared" si="257"/>
        <v>#NAME?</v>
      </c>
      <c r="Q1850" t="e" cm="1">
        <f t="array" ref="Q1850">Raw [1]Data!P1850</f>
        <v>#NAME?</v>
      </c>
      <c r="R1850" t="e" cm="1">
        <f t="array" ref="R1850">Raw [1]Data!Q1850</f>
        <v>#NAME?</v>
      </c>
      <c r="S1850" t="e" cm="1">
        <f t="array" ref="S1850">Raw [1]Data!T1850</f>
        <v>#NAME?</v>
      </c>
      <c r="T1850" t="e">
        <f t="shared" si="258"/>
        <v>#NAME?</v>
      </c>
      <c r="U1850" t="e">
        <f t="shared" si="259"/>
        <v>#NAME?</v>
      </c>
      <c r="V1850" t="str">
        <f t="shared" si="260"/>
        <v>Other</v>
      </c>
    </row>
    <row r="1851" spans="1:22">
      <c r="A1851" s="5" t="s">
        <v>12</v>
      </c>
      <c r="B1851" s="2" t="s">
        <v>2445</v>
      </c>
      <c r="C1851">
        <f t="shared" si="252"/>
        <v>2018</v>
      </c>
      <c r="D1851" s="2" t="s">
        <v>14</v>
      </c>
      <c r="E1851" s="3" t="s">
        <v>15</v>
      </c>
      <c r="F1851" t="str">
        <f t="shared" si="253"/>
        <v>73</v>
      </c>
      <c r="G1851" s="2" t="s">
        <v>2446</v>
      </c>
      <c r="H1851" t="str">
        <f t="shared" si="254"/>
        <v xml:space="preserve">STEEL </v>
      </c>
      <c r="I1851" t="str" cm="1">
        <f t="array" ref="I1851">IFERROR(INDEX(_xlfn.TEXTSPLIT(E1851," "),1), "")</f>
        <v>73239990</v>
      </c>
      <c r="J1851" t="s">
        <v>2835</v>
      </c>
      <c r="K1851" t="str" cm="1">
        <f t="array" ref="K1851">IF(ISERROR(SEARCH("QTY:", G1851)), IF(ISERROR(SEARCH("TOTAL ", G1851)), Raw [1]Data!N1851, TRIM(MID(G1851, SEARCH("TOTAL ", G1851)+6, SEARCH(" ", G1851&amp;" ", SEARCH("TOTAL ", G1851)+6) - SEARCH("TOTAL ", G1851) - 6))), TRIM(MID(G1851, SEARCH("QTY:", G1851)+4, SEARCH(" ", G1851, SEARCH("QTY:", G1851)+4) - SEARCH("QTY:", G1851) - 4)))</f>
        <v>NET</v>
      </c>
      <c r="M1851" t="str">
        <f t="shared" si="255"/>
        <v>NET</v>
      </c>
      <c r="N1851">
        <f t="shared" si="256"/>
        <v>0</v>
      </c>
      <c r="O1851" t="e" cm="1">
        <f t="array" ref="O1851">IF(ISERROR(SEARCH("USD ", G1851)), Raw [1]Data!S1851, TRIM(MID(G1851, SEARCH("USD ", G1851)+4, SEARCH(" ", G1851&amp;" ", SEARCH("USD ", G1851)+4) - SEARCH("USD ", G1851) - 4)))</f>
        <v>#NAME?</v>
      </c>
      <c r="P1851" t="e">
        <f t="shared" si="257"/>
        <v>#NAME?</v>
      </c>
      <c r="Q1851" t="e" cm="1">
        <f t="array" ref="Q1851">Raw [1]Data!P1851</f>
        <v>#NAME?</v>
      </c>
      <c r="R1851" t="e" cm="1">
        <f t="array" ref="R1851">Raw [1]Data!Q1851</f>
        <v>#NAME?</v>
      </c>
      <c r="S1851" t="e" cm="1">
        <f t="array" ref="S1851">Raw [1]Data!T1851</f>
        <v>#NAME?</v>
      </c>
      <c r="T1851" t="e">
        <f t="shared" si="258"/>
        <v>#NAME?</v>
      </c>
      <c r="U1851" t="e">
        <f t="shared" si="259"/>
        <v>#NAME?</v>
      </c>
      <c r="V1851" t="str">
        <f t="shared" si="260"/>
        <v>Other</v>
      </c>
    </row>
    <row r="1852" spans="1:22">
      <c r="A1852" s="5" t="s">
        <v>12</v>
      </c>
      <c r="B1852" s="2" t="s">
        <v>2445</v>
      </c>
      <c r="C1852">
        <f t="shared" si="252"/>
        <v>2018</v>
      </c>
      <c r="D1852" s="2" t="s">
        <v>14</v>
      </c>
      <c r="E1852" s="3" t="s">
        <v>15</v>
      </c>
      <c r="F1852" t="str">
        <f t="shared" si="253"/>
        <v>73</v>
      </c>
      <c r="G1852" s="2" t="s">
        <v>2447</v>
      </c>
      <c r="H1852" t="str">
        <f t="shared" si="254"/>
        <v xml:space="preserve">STEEL </v>
      </c>
      <c r="I1852" t="str" cm="1">
        <f t="array" ref="I1852">IFERROR(INDEX(_xlfn.TEXTSPLIT(E1852," "),1), "")</f>
        <v>73239990</v>
      </c>
      <c r="J1852" t="s">
        <v>2835</v>
      </c>
      <c r="K1852" t="str" cm="1">
        <f t="array" ref="K1852">IF(ISERROR(SEARCH("QTY:", G1852)), IF(ISERROR(SEARCH("TOTAL ", G1852)), Raw [1]Data!N1852, TRIM(MID(G1852, SEARCH("TOTAL ", G1852)+6, SEARCH(" ", G1852&amp;" ", SEARCH("TOTAL ", G1852)+6) - SEARCH("TOTAL ", G1852) - 6))), TRIM(MID(G1852, SEARCH("QTY:", G1852)+4, SEARCH(" ", G1852, SEARCH("QTY:", G1852)+4) - SEARCH("QTY:", G1852) - 4)))</f>
        <v>NET</v>
      </c>
      <c r="M1852" t="str">
        <f t="shared" si="255"/>
        <v>NET</v>
      </c>
      <c r="N1852">
        <f t="shared" si="256"/>
        <v>0</v>
      </c>
      <c r="O1852" t="e" cm="1">
        <f t="array" ref="O1852">IF(ISERROR(SEARCH("USD ", G1852)), Raw [1]Data!S1852, TRIM(MID(G1852, SEARCH("USD ", G1852)+4, SEARCH(" ", G1852&amp;" ", SEARCH("USD ", G1852)+4) - SEARCH("USD ", G1852) - 4)))</f>
        <v>#NAME?</v>
      </c>
      <c r="P1852" t="e">
        <f t="shared" si="257"/>
        <v>#NAME?</v>
      </c>
      <c r="Q1852" t="e" cm="1">
        <f t="array" ref="Q1852">Raw [1]Data!P1852</f>
        <v>#NAME?</v>
      </c>
      <c r="R1852" t="e" cm="1">
        <f t="array" ref="R1852">Raw [1]Data!Q1852</f>
        <v>#NAME?</v>
      </c>
      <c r="S1852" t="e" cm="1">
        <f t="array" ref="S1852">Raw [1]Data!T1852</f>
        <v>#NAME?</v>
      </c>
      <c r="T1852" t="e">
        <f t="shared" si="258"/>
        <v>#NAME?</v>
      </c>
      <c r="U1852" t="e">
        <f t="shared" si="259"/>
        <v>#NAME?</v>
      </c>
      <c r="V1852" t="str">
        <f t="shared" si="260"/>
        <v>Other</v>
      </c>
    </row>
    <row r="1853" spans="1:22">
      <c r="A1853" s="5" t="s">
        <v>12</v>
      </c>
      <c r="B1853" s="2" t="s">
        <v>2445</v>
      </c>
      <c r="C1853">
        <f t="shared" si="252"/>
        <v>2018</v>
      </c>
      <c r="D1853" s="2" t="s">
        <v>14</v>
      </c>
      <c r="E1853" s="3" t="s">
        <v>15</v>
      </c>
      <c r="F1853" t="str">
        <f t="shared" si="253"/>
        <v>73</v>
      </c>
      <c r="G1853" s="2" t="s">
        <v>2448</v>
      </c>
      <c r="H1853" t="str">
        <f t="shared" si="254"/>
        <v xml:space="preserve">STEEL </v>
      </c>
      <c r="I1853" t="str" cm="1">
        <f t="array" ref="I1853">IFERROR(INDEX(_xlfn.TEXTSPLIT(E1853," "),1), "")</f>
        <v>73239990</v>
      </c>
      <c r="J1853" t="s">
        <v>3041</v>
      </c>
      <c r="K1853" t="str" cm="1">
        <f t="array" ref="K1853">IF(ISERROR(SEARCH("QTY:", G1853)), IF(ISERROR(SEARCH("TOTAL ", G1853)), Raw [1]Data!N1853, TRIM(MID(G1853, SEARCH("TOTAL ", G1853)+6, SEARCH(" ", G1853&amp;" ", SEARCH("TOTAL ", G1853)+6) - SEARCH("TOTAL ", G1853) - 6))), TRIM(MID(G1853, SEARCH("QTY:", G1853)+4, SEARCH(" ", G1853, SEARCH("QTY:", G1853)+4) - SEARCH("QTY:", G1853) - 4)))</f>
        <v>NET</v>
      </c>
      <c r="M1853" t="str">
        <f t="shared" si="255"/>
        <v>NET</v>
      </c>
      <c r="N1853">
        <f t="shared" si="256"/>
        <v>0</v>
      </c>
      <c r="O1853" t="e" cm="1">
        <f t="array" ref="O1853">IF(ISERROR(SEARCH("USD ", G1853)), Raw [1]Data!S1853, TRIM(MID(G1853, SEARCH("USD ", G1853)+4, SEARCH(" ", G1853&amp;" ", SEARCH("USD ", G1853)+4) - SEARCH("USD ", G1853) - 4)))</f>
        <v>#NAME?</v>
      </c>
      <c r="P1853" t="e">
        <f t="shared" si="257"/>
        <v>#NAME?</v>
      </c>
      <c r="Q1853" t="e" cm="1">
        <f t="array" ref="Q1853">Raw [1]Data!P1853</f>
        <v>#NAME?</v>
      </c>
      <c r="R1853" t="e" cm="1">
        <f t="array" ref="R1853">Raw [1]Data!Q1853</f>
        <v>#NAME?</v>
      </c>
      <c r="S1853" t="e" cm="1">
        <f t="array" ref="S1853">Raw [1]Data!T1853</f>
        <v>#NAME?</v>
      </c>
      <c r="T1853" t="e">
        <f t="shared" si="258"/>
        <v>#NAME?</v>
      </c>
      <c r="U1853" t="e">
        <f t="shared" si="259"/>
        <v>#NAME?</v>
      </c>
      <c r="V1853" t="str">
        <f t="shared" si="260"/>
        <v>Other</v>
      </c>
    </row>
    <row r="1854" spans="1:22">
      <c r="A1854" s="5" t="s">
        <v>12</v>
      </c>
      <c r="B1854" s="2" t="s">
        <v>2445</v>
      </c>
      <c r="C1854">
        <f t="shared" si="252"/>
        <v>2018</v>
      </c>
      <c r="D1854" s="2" t="s">
        <v>14</v>
      </c>
      <c r="E1854" s="3" t="s">
        <v>15</v>
      </c>
      <c r="F1854" t="str">
        <f t="shared" si="253"/>
        <v>73</v>
      </c>
      <c r="G1854" s="2" t="s">
        <v>2449</v>
      </c>
      <c r="H1854" t="str">
        <f t="shared" si="254"/>
        <v xml:space="preserve">STAINLESS </v>
      </c>
      <c r="I1854" t="str" cm="1">
        <f t="array" ref="I1854">IFERROR(INDEX(_xlfn.TEXTSPLIT(E1854," "),1), "")</f>
        <v>73239990</v>
      </c>
      <c r="J1854" t="s">
        <v>3041</v>
      </c>
      <c r="K1854" t="str" cm="1">
        <f t="array" ref="K1854">IF(ISERROR(SEARCH("QTY:", G1854)), IF(ISERROR(SEARCH("TOTAL ", G1854)), Raw [1]Data!N1854, TRIM(MID(G1854, SEARCH("TOTAL ", G1854)+6, SEARCH(" ", G1854&amp;" ", SEARCH("TOTAL ", G1854)+6) - SEARCH("TOTAL ", G1854) - 6))), TRIM(MID(G1854, SEARCH("QTY:", G1854)+4, SEARCH(" ", G1854, SEARCH("QTY:", G1854)+4) - SEARCH("QTY:", G1854) - 4)))</f>
        <v>NET</v>
      </c>
      <c r="M1854" t="str">
        <f t="shared" si="255"/>
        <v>NET</v>
      </c>
      <c r="N1854">
        <f t="shared" si="256"/>
        <v>0</v>
      </c>
      <c r="O1854" t="e" cm="1">
        <f t="array" ref="O1854">IF(ISERROR(SEARCH("USD ", G1854)), Raw [1]Data!S1854, TRIM(MID(G1854, SEARCH("USD ", G1854)+4, SEARCH(" ", G1854&amp;" ", SEARCH("USD ", G1854)+4) - SEARCH("USD ", G1854) - 4)))</f>
        <v>#NAME?</v>
      </c>
      <c r="P1854" t="e">
        <f t="shared" si="257"/>
        <v>#NAME?</v>
      </c>
      <c r="Q1854" t="e" cm="1">
        <f t="array" ref="Q1854">Raw [1]Data!P1854</f>
        <v>#NAME?</v>
      </c>
      <c r="R1854" t="e" cm="1">
        <f t="array" ref="R1854">Raw [1]Data!Q1854</f>
        <v>#NAME?</v>
      </c>
      <c r="S1854" t="e" cm="1">
        <f t="array" ref="S1854">Raw [1]Data!T1854</f>
        <v>#NAME?</v>
      </c>
      <c r="T1854" t="e">
        <f t="shared" si="258"/>
        <v>#NAME?</v>
      </c>
      <c r="U1854" t="e">
        <f t="shared" si="259"/>
        <v>#NAME?</v>
      </c>
      <c r="V1854" t="str">
        <f t="shared" si="260"/>
        <v>Other</v>
      </c>
    </row>
    <row r="1855" spans="1:22">
      <c r="A1855" s="5" t="s">
        <v>12</v>
      </c>
      <c r="B1855" s="2" t="s">
        <v>2445</v>
      </c>
      <c r="C1855">
        <f t="shared" si="252"/>
        <v>2018</v>
      </c>
      <c r="D1855" s="2" t="s">
        <v>14</v>
      </c>
      <c r="E1855" s="3" t="s">
        <v>15</v>
      </c>
      <c r="F1855" t="str">
        <f t="shared" si="253"/>
        <v>73</v>
      </c>
      <c r="G1855" s="2" t="s">
        <v>2450</v>
      </c>
      <c r="H1855" t="str">
        <f t="shared" si="254"/>
        <v xml:space="preserve">STEEL </v>
      </c>
      <c r="I1855" t="str" cm="1">
        <f t="array" ref="I1855">IFERROR(INDEX(_xlfn.TEXTSPLIT(E1855," "),1), "")</f>
        <v>73239990</v>
      </c>
      <c r="J1855" t="s">
        <v>3041</v>
      </c>
      <c r="K1855" t="str" cm="1">
        <f t="array" ref="K1855">IF(ISERROR(SEARCH("QTY:", G1855)), IF(ISERROR(SEARCH("TOTAL ", G1855)), Raw [1]Data!N1855, TRIM(MID(G1855, SEARCH("TOTAL ", G1855)+6, SEARCH(" ", G1855&amp;" ", SEARCH("TOTAL ", G1855)+6) - SEARCH("TOTAL ", G1855) - 6))), TRIM(MID(G1855, SEARCH("QTY:", G1855)+4, SEARCH(" ", G1855, SEARCH("QTY:", G1855)+4) - SEARCH("QTY:", G1855) - 4)))</f>
        <v>NET</v>
      </c>
      <c r="M1855" t="str">
        <f t="shared" si="255"/>
        <v>NET</v>
      </c>
      <c r="N1855">
        <f t="shared" si="256"/>
        <v>0</v>
      </c>
      <c r="O1855" t="e" cm="1">
        <f t="array" ref="O1855">IF(ISERROR(SEARCH("USD ", G1855)), Raw [1]Data!S1855, TRIM(MID(G1855, SEARCH("USD ", G1855)+4, SEARCH(" ", G1855&amp;" ", SEARCH("USD ", G1855)+4) - SEARCH("USD ", G1855) - 4)))</f>
        <v>#NAME?</v>
      </c>
      <c r="P1855" t="e">
        <f t="shared" si="257"/>
        <v>#NAME?</v>
      </c>
      <c r="Q1855" t="e" cm="1">
        <f t="array" ref="Q1855">Raw [1]Data!P1855</f>
        <v>#NAME?</v>
      </c>
      <c r="R1855" t="e" cm="1">
        <f t="array" ref="R1855">Raw [1]Data!Q1855</f>
        <v>#NAME?</v>
      </c>
      <c r="S1855" t="e" cm="1">
        <f t="array" ref="S1855">Raw [1]Data!T1855</f>
        <v>#NAME?</v>
      </c>
      <c r="T1855" t="e">
        <f t="shared" si="258"/>
        <v>#NAME?</v>
      </c>
      <c r="U1855" t="e">
        <f t="shared" si="259"/>
        <v>#NAME?</v>
      </c>
      <c r="V1855" t="str">
        <f t="shared" si="260"/>
        <v>Other</v>
      </c>
    </row>
    <row r="1856" spans="1:22">
      <c r="A1856" s="5" t="s">
        <v>12</v>
      </c>
      <c r="B1856" s="2" t="s">
        <v>2445</v>
      </c>
      <c r="C1856">
        <f t="shared" si="252"/>
        <v>2018</v>
      </c>
      <c r="D1856" s="2" t="s">
        <v>14</v>
      </c>
      <c r="E1856" s="3" t="s">
        <v>15</v>
      </c>
      <c r="F1856" t="str">
        <f t="shared" si="253"/>
        <v>73</v>
      </c>
      <c r="G1856" s="2" t="s">
        <v>2451</v>
      </c>
      <c r="H1856" t="str">
        <f t="shared" si="254"/>
        <v xml:space="preserve">STAINLESS </v>
      </c>
      <c r="I1856" t="str" cm="1">
        <f t="array" ref="I1856">IFERROR(INDEX(_xlfn.TEXTSPLIT(E1856," "),1), "")</f>
        <v>73239990</v>
      </c>
      <c r="J1856" t="s">
        <v>3041</v>
      </c>
      <c r="K1856" t="str" cm="1">
        <f t="array" ref="K1856">IF(ISERROR(SEARCH("QTY:", G1856)), IF(ISERROR(SEARCH("TOTAL ", G1856)), Raw [1]Data!N1856, TRIM(MID(G1856, SEARCH("TOTAL ", G1856)+6, SEARCH(" ", G1856&amp;" ", SEARCH("TOTAL ", G1856)+6) - SEARCH("TOTAL ", G1856) - 6))), TRIM(MID(G1856, SEARCH("QTY:", G1856)+4, SEARCH(" ", G1856, SEARCH("QTY:", G1856)+4) - SEARCH("QTY:", G1856) - 4)))</f>
        <v>NE</v>
      </c>
      <c r="M1856" t="str">
        <f t="shared" si="255"/>
        <v>NE</v>
      </c>
      <c r="N1856">
        <f t="shared" si="256"/>
        <v>0</v>
      </c>
      <c r="O1856" t="e" cm="1">
        <f t="array" ref="O1856">IF(ISERROR(SEARCH("USD ", G1856)), Raw [1]Data!S1856, TRIM(MID(G1856, SEARCH("USD ", G1856)+4, SEARCH(" ", G1856&amp;" ", SEARCH("USD ", G1856)+4) - SEARCH("USD ", G1856) - 4)))</f>
        <v>#NAME?</v>
      </c>
      <c r="P1856" t="e">
        <f t="shared" si="257"/>
        <v>#NAME?</v>
      </c>
      <c r="Q1856" t="e" cm="1">
        <f t="array" ref="Q1856">Raw [1]Data!P1856</f>
        <v>#NAME?</v>
      </c>
      <c r="R1856" t="e" cm="1">
        <f t="array" ref="R1856">Raw [1]Data!Q1856</f>
        <v>#NAME?</v>
      </c>
      <c r="S1856" t="e" cm="1">
        <f t="array" ref="S1856">Raw [1]Data!T1856</f>
        <v>#NAME?</v>
      </c>
      <c r="T1856" t="e">
        <f t="shared" si="258"/>
        <v>#NAME?</v>
      </c>
      <c r="U1856" t="e">
        <f t="shared" si="259"/>
        <v>#NAME?</v>
      </c>
      <c r="V1856" t="str">
        <f t="shared" si="260"/>
        <v>Other</v>
      </c>
    </row>
    <row r="1857" spans="1:22">
      <c r="A1857" s="5" t="s">
        <v>12</v>
      </c>
      <c r="B1857" s="2" t="s">
        <v>2445</v>
      </c>
      <c r="C1857">
        <f t="shared" si="252"/>
        <v>2018</v>
      </c>
      <c r="D1857" s="2" t="s">
        <v>14</v>
      </c>
      <c r="E1857" s="3" t="s">
        <v>15</v>
      </c>
      <c r="F1857" t="str">
        <f t="shared" si="253"/>
        <v>73</v>
      </c>
      <c r="G1857" s="2" t="s">
        <v>2452</v>
      </c>
      <c r="H1857" t="str">
        <f t="shared" si="254"/>
        <v xml:space="preserve">STAINLESS </v>
      </c>
      <c r="I1857" t="str" cm="1">
        <f t="array" ref="I1857">IFERROR(INDEX(_xlfn.TEXTSPLIT(E1857," "),1), "")</f>
        <v>73239990</v>
      </c>
      <c r="J1857" t="s">
        <v>2835</v>
      </c>
      <c r="K1857" t="str" cm="1">
        <f t="array" ref="K1857">IF(ISERROR(SEARCH("QTY:", G1857)), IF(ISERROR(SEARCH("TOTAL ", G1857)), Raw [1]Data!N1857, TRIM(MID(G1857, SEARCH("TOTAL ", G1857)+6, SEARCH(" ", G1857&amp;" ", SEARCH("TOTAL ", G1857)+6) - SEARCH("TOTAL ", G1857) - 6))), TRIM(MID(G1857, SEARCH("QTY:", G1857)+4, SEARCH(" ", G1857, SEARCH("QTY:", G1857)+4) - SEARCH("QTY:", G1857) - 4)))</f>
        <v>NET</v>
      </c>
      <c r="M1857" t="str">
        <f t="shared" si="255"/>
        <v>NET</v>
      </c>
      <c r="N1857">
        <f t="shared" si="256"/>
        <v>0</v>
      </c>
      <c r="O1857" t="e" cm="1">
        <f t="array" ref="O1857">IF(ISERROR(SEARCH("USD ", G1857)), Raw [1]Data!S1857, TRIM(MID(G1857, SEARCH("USD ", G1857)+4, SEARCH(" ", G1857&amp;" ", SEARCH("USD ", G1857)+4) - SEARCH("USD ", G1857) - 4)))</f>
        <v>#NAME?</v>
      </c>
      <c r="P1857" t="e">
        <f t="shared" si="257"/>
        <v>#NAME?</v>
      </c>
      <c r="Q1857" t="e" cm="1">
        <f t="array" ref="Q1857">Raw [1]Data!P1857</f>
        <v>#NAME?</v>
      </c>
      <c r="R1857" t="e" cm="1">
        <f t="array" ref="R1857">Raw [1]Data!Q1857</f>
        <v>#NAME?</v>
      </c>
      <c r="S1857" t="e" cm="1">
        <f t="array" ref="S1857">Raw [1]Data!T1857</f>
        <v>#NAME?</v>
      </c>
      <c r="T1857" t="e">
        <f t="shared" si="258"/>
        <v>#NAME?</v>
      </c>
      <c r="U1857" t="e">
        <f t="shared" si="259"/>
        <v>#NAME?</v>
      </c>
      <c r="V1857" t="str">
        <f t="shared" si="260"/>
        <v>Other</v>
      </c>
    </row>
    <row r="1858" spans="1:22">
      <c r="A1858" s="5" t="s">
        <v>12</v>
      </c>
      <c r="B1858" s="2" t="s">
        <v>2453</v>
      </c>
      <c r="C1858">
        <f t="shared" si="252"/>
        <v>2018</v>
      </c>
      <c r="D1858" s="2" t="s">
        <v>14</v>
      </c>
      <c r="E1858" s="3" t="s">
        <v>15</v>
      </c>
      <c r="F1858" t="str">
        <f t="shared" si="253"/>
        <v>73</v>
      </c>
      <c r="G1858" s="2" t="s">
        <v>2207</v>
      </c>
      <c r="H1858" t="str">
        <f t="shared" si="254"/>
        <v xml:space="preserve">KWB-600F </v>
      </c>
      <c r="I1858" t="str" cm="1">
        <f t="array" ref="I1858">IFERROR(INDEX(_xlfn.TEXTSPLIT(E1858," "),1), "")</f>
        <v>73239990</v>
      </c>
      <c r="J1858" t="s">
        <v>2835</v>
      </c>
      <c r="K1858" t="e" cm="1">
        <f t="array" ref="K1858">IF(ISERROR(SEARCH("QTY:", G1858)), IF(ISERROR(SEARCH("TOTAL ", G1858)), Raw [1]Data!N1858, TRIM(MID(G1858, SEARCH("TOTAL ", G1858)+6, SEARCH(" ", G1858&amp;" ", SEARCH("TOTAL ", G1858)+6) - SEARCH("TOTAL ", G1858) - 6))), TRIM(MID(G1858, SEARCH("QTY:", G1858)+4, SEARCH(" ", G1858, SEARCH("QTY:", G1858)+4) - SEARCH("QTY:", G1858) - 4)))</f>
        <v>#NAME?</v>
      </c>
      <c r="M1858" t="e">
        <f t="shared" si="255"/>
        <v>#NAME?</v>
      </c>
      <c r="N1858">
        <f t="shared" si="256"/>
        <v>0</v>
      </c>
      <c r="O1858" t="e" cm="1">
        <f t="array" ref="O1858">IF(ISERROR(SEARCH("USD ", G1858)), Raw [1]Data!S1858, TRIM(MID(G1858, SEARCH("USD ", G1858)+4, SEARCH(" ", G1858&amp;" ", SEARCH("USD ", G1858)+4) - SEARCH("USD ", G1858) - 4)))</f>
        <v>#NAME?</v>
      </c>
      <c r="P1858" t="e">
        <f t="shared" si="257"/>
        <v>#NAME?</v>
      </c>
      <c r="Q1858" t="e" cm="1">
        <f t="array" ref="Q1858">Raw [1]Data!P1858</f>
        <v>#NAME?</v>
      </c>
      <c r="R1858" t="e" cm="1">
        <f t="array" ref="R1858">Raw [1]Data!Q1858</f>
        <v>#NAME?</v>
      </c>
      <c r="S1858" t="e" cm="1">
        <f t="array" ref="S1858">Raw [1]Data!T1858</f>
        <v>#NAME?</v>
      </c>
      <c r="T1858" t="e">
        <f t="shared" si="258"/>
        <v>#NAME?</v>
      </c>
      <c r="U1858" t="e">
        <f t="shared" si="259"/>
        <v>#NAME?</v>
      </c>
      <c r="V1858" t="str">
        <f t="shared" si="260"/>
        <v>Other</v>
      </c>
    </row>
    <row r="1859" spans="1:22">
      <c r="A1859" s="5" t="s">
        <v>12</v>
      </c>
      <c r="B1859" s="2" t="s">
        <v>2454</v>
      </c>
      <c r="C1859">
        <f t="shared" ref="C1859:C1922" si="261">YEAR(B1859)</f>
        <v>2018</v>
      </c>
      <c r="D1859" s="2" t="s">
        <v>14</v>
      </c>
      <c r="E1859" s="3" t="s">
        <v>18</v>
      </c>
      <c r="F1859" t="str">
        <f t="shared" ref="F1859:F1922" si="262">LEFT(E1859,2)</f>
        <v>73</v>
      </c>
      <c r="G1859" s="2" t="s">
        <v>2455</v>
      </c>
      <c r="H1859" t="str">
        <f t="shared" ref="H1859:H1922" si="263">IFERROR(LEFT(G1859, FIND(" ",G1859)), "")</f>
        <v xml:space="preserve">8001- </v>
      </c>
      <c r="I1859" t="str" cm="1">
        <f t="array" ref="I1859">IFERROR(INDEX(_xlfn.TEXTSPLIT(E1859," "),1), "")</f>
        <v>73231000</v>
      </c>
      <c r="J1859" t="s">
        <v>2835</v>
      </c>
      <c r="K1859" t="e" cm="1">
        <f t="array" ref="K1859">IF(ISERROR(SEARCH("QTY:", G1859)), IF(ISERROR(SEARCH("TOTAL ", G1859)), Raw [1]Data!N1859, TRIM(MID(G1859, SEARCH("TOTAL ", G1859)+6, SEARCH(" ", G1859&amp;" ", SEARCH("TOTAL ", G1859)+6) - SEARCH("TOTAL ", G1859) - 6))), TRIM(MID(G1859, SEARCH("QTY:", G1859)+4, SEARCH(" ", G1859, SEARCH("QTY:", G1859)+4) - SEARCH("QTY:", G1859) - 4)))</f>
        <v>#NAME?</v>
      </c>
      <c r="M1859" t="e">
        <f t="shared" ref="M1859:M1922" si="264">K1859</f>
        <v>#NAME?</v>
      </c>
      <c r="N1859">
        <f t="shared" ref="N1859:N1922" si="265">L1859</f>
        <v>0</v>
      </c>
      <c r="O1859" t="e" cm="1">
        <f t="array" ref="O1859">IF(ISERROR(SEARCH("USD ", G1859)), Raw [1]Data!S1859, TRIM(MID(G1859, SEARCH("USD ", G1859)+4, SEARCH(" ", G1859&amp;" ", SEARCH("USD ", G1859)+4) - SEARCH("USD ", G1859) - 4)))</f>
        <v>#NAME?</v>
      </c>
      <c r="P1859" t="e">
        <f t="shared" ref="P1859:P1922" si="266">O1859*M1859</f>
        <v>#NAME?</v>
      </c>
      <c r="Q1859" t="e" cm="1">
        <f t="array" ref="Q1859">Raw [1]Data!P1859</f>
        <v>#NAME?</v>
      </c>
      <c r="R1859" t="e" cm="1">
        <f t="array" ref="R1859">Raw [1]Data!Q1859</f>
        <v>#NAME?</v>
      </c>
      <c r="S1859" t="e" cm="1">
        <f t="array" ref="S1859">Raw [1]Data!T1859</f>
        <v>#NAME?</v>
      </c>
      <c r="T1859" t="e">
        <f t="shared" ref="T1859:T1922" si="267">S1859/M1859</f>
        <v>#NAME?</v>
      </c>
      <c r="U1859" t="e">
        <f t="shared" ref="U1859:U1922" si="268">IF(R1859&lt;&gt;0, (S1859/R1859)*100, 0)</f>
        <v>#NAME?</v>
      </c>
      <c r="V1859" t="str">
        <f t="shared" ref="V1859:V1922" si="269">IF(OR(E1859=73239990,E1859=73231000,E1859=73239390),"Steel","Other")</f>
        <v>Other</v>
      </c>
    </row>
    <row r="1860" spans="1:22">
      <c r="A1860" s="5" t="s">
        <v>12</v>
      </c>
      <c r="B1860" s="2" t="s">
        <v>2454</v>
      </c>
      <c r="C1860">
        <f t="shared" si="261"/>
        <v>2018</v>
      </c>
      <c r="D1860" s="2" t="s">
        <v>14</v>
      </c>
      <c r="E1860" s="3" t="s">
        <v>15</v>
      </c>
      <c r="F1860" t="str">
        <f t="shared" si="262"/>
        <v>73</v>
      </c>
      <c r="G1860" s="2" t="s">
        <v>2331</v>
      </c>
      <c r="H1860" t="str">
        <f t="shared" si="263"/>
        <v xml:space="preserve">RYX-02-020 </v>
      </c>
      <c r="I1860" t="str" cm="1">
        <f t="array" ref="I1860">IFERROR(INDEX(_xlfn.TEXTSPLIT(E1860," "),1), "")</f>
        <v>73239990</v>
      </c>
      <c r="J1860" t="s">
        <v>2835</v>
      </c>
      <c r="K1860" t="e" cm="1">
        <f t="array" ref="K1860">IF(ISERROR(SEARCH("QTY:", G1860)), IF(ISERROR(SEARCH("TOTAL ", G1860)), Raw [1]Data!N1860, TRIM(MID(G1860, SEARCH("TOTAL ", G1860)+6, SEARCH(" ", G1860&amp;" ", SEARCH("TOTAL ", G1860)+6) - SEARCH("TOTAL ", G1860) - 6))), TRIM(MID(G1860, SEARCH("QTY:", G1860)+4, SEARCH(" ", G1860, SEARCH("QTY:", G1860)+4) - SEARCH("QTY:", G1860) - 4)))</f>
        <v>#NAME?</v>
      </c>
      <c r="M1860" t="e">
        <f t="shared" si="264"/>
        <v>#NAME?</v>
      </c>
      <c r="N1860">
        <f t="shared" si="265"/>
        <v>0</v>
      </c>
      <c r="O1860" t="e" cm="1">
        <f t="array" ref="O1860">IF(ISERROR(SEARCH("USD ", G1860)), Raw [1]Data!S1860, TRIM(MID(G1860, SEARCH("USD ", G1860)+4, SEARCH(" ", G1860&amp;" ", SEARCH("USD ", G1860)+4) - SEARCH("USD ", G1860) - 4)))</f>
        <v>#NAME?</v>
      </c>
      <c r="P1860" t="e">
        <f t="shared" si="266"/>
        <v>#NAME?</v>
      </c>
      <c r="Q1860" t="e" cm="1">
        <f t="array" ref="Q1860">Raw [1]Data!P1860</f>
        <v>#NAME?</v>
      </c>
      <c r="R1860" t="e" cm="1">
        <f t="array" ref="R1860">Raw [1]Data!Q1860</f>
        <v>#NAME?</v>
      </c>
      <c r="S1860" t="e" cm="1">
        <f t="array" ref="S1860">Raw [1]Data!T1860</f>
        <v>#NAME?</v>
      </c>
      <c r="T1860" t="e">
        <f t="shared" si="267"/>
        <v>#NAME?</v>
      </c>
      <c r="U1860" t="e">
        <f t="shared" si="268"/>
        <v>#NAME?</v>
      </c>
      <c r="V1860" t="str">
        <f t="shared" si="269"/>
        <v>Other</v>
      </c>
    </row>
    <row r="1861" spans="1:22">
      <c r="A1861" s="5" t="s">
        <v>12</v>
      </c>
      <c r="B1861" s="2" t="s">
        <v>2454</v>
      </c>
      <c r="C1861">
        <f t="shared" si="261"/>
        <v>2018</v>
      </c>
      <c r="D1861" s="2" t="s">
        <v>14</v>
      </c>
      <c r="E1861" s="3" t="s">
        <v>15</v>
      </c>
      <c r="F1861" t="str">
        <f t="shared" si="262"/>
        <v>73</v>
      </c>
      <c r="G1861" s="2" t="s">
        <v>2236</v>
      </c>
      <c r="H1861" t="str">
        <f t="shared" si="263"/>
        <v xml:space="preserve">RYX-02-021A </v>
      </c>
      <c r="I1861" t="str" cm="1">
        <f t="array" ref="I1861">IFERROR(INDEX(_xlfn.TEXTSPLIT(E1861," "),1), "")</f>
        <v>73239990</v>
      </c>
      <c r="J1861" t="s">
        <v>2835</v>
      </c>
      <c r="K1861" t="e" cm="1">
        <f t="array" ref="K1861">IF(ISERROR(SEARCH("QTY:", G1861)), IF(ISERROR(SEARCH("TOTAL ", G1861)), Raw [1]Data!N1861, TRIM(MID(G1861, SEARCH("TOTAL ", G1861)+6, SEARCH(" ", G1861&amp;" ", SEARCH("TOTAL ", G1861)+6) - SEARCH("TOTAL ", G1861) - 6))), TRIM(MID(G1861, SEARCH("QTY:", G1861)+4, SEARCH(" ", G1861, SEARCH("QTY:", G1861)+4) - SEARCH("QTY:", G1861) - 4)))</f>
        <v>#NAME?</v>
      </c>
      <c r="M1861" t="e">
        <f t="shared" si="264"/>
        <v>#NAME?</v>
      </c>
      <c r="N1861">
        <f t="shared" si="265"/>
        <v>0</v>
      </c>
      <c r="O1861" t="e" cm="1">
        <f t="array" ref="O1861">IF(ISERROR(SEARCH("USD ", G1861)), Raw [1]Data!S1861, TRIM(MID(G1861, SEARCH("USD ", G1861)+4, SEARCH(" ", G1861&amp;" ", SEARCH("USD ", G1861)+4) - SEARCH("USD ", G1861) - 4)))</f>
        <v>#NAME?</v>
      </c>
      <c r="P1861" t="e">
        <f t="shared" si="266"/>
        <v>#NAME?</v>
      </c>
      <c r="Q1861" t="e" cm="1">
        <f t="array" ref="Q1861">Raw [1]Data!P1861</f>
        <v>#NAME?</v>
      </c>
      <c r="R1861" t="e" cm="1">
        <f t="array" ref="R1861">Raw [1]Data!Q1861</f>
        <v>#NAME?</v>
      </c>
      <c r="S1861" t="e" cm="1">
        <f t="array" ref="S1861">Raw [1]Data!T1861</f>
        <v>#NAME?</v>
      </c>
      <c r="T1861" t="e">
        <f t="shared" si="267"/>
        <v>#NAME?</v>
      </c>
      <c r="U1861" t="e">
        <f t="shared" si="268"/>
        <v>#NAME?</v>
      </c>
      <c r="V1861" t="str">
        <f t="shared" si="269"/>
        <v>Other</v>
      </c>
    </row>
    <row r="1862" spans="1:22">
      <c r="A1862" s="5" t="s">
        <v>12</v>
      </c>
      <c r="B1862" s="2" t="s">
        <v>2456</v>
      </c>
      <c r="C1862">
        <f t="shared" si="261"/>
        <v>2018</v>
      </c>
      <c r="D1862" s="2" t="s">
        <v>14</v>
      </c>
      <c r="E1862" s="3" t="s">
        <v>15</v>
      </c>
      <c r="F1862" t="str">
        <f t="shared" si="262"/>
        <v>73</v>
      </c>
      <c r="G1862" s="2" t="s">
        <v>2457</v>
      </c>
      <c r="H1862" t="str">
        <f t="shared" si="263"/>
        <v xml:space="preserve">STEEL </v>
      </c>
      <c r="I1862" t="str" cm="1">
        <f t="array" ref="I1862">IFERROR(INDEX(_xlfn.TEXTSPLIT(E1862," "),1), "")</f>
        <v>73239990</v>
      </c>
      <c r="J1862" t="s">
        <v>3041</v>
      </c>
      <c r="K1862" t="str" cm="1">
        <f t="array" ref="K1862">IF(ISERROR(SEARCH("QTY:", G1862)), IF(ISERROR(SEARCH("TOTAL ", G1862)), Raw [1]Data!N1862, TRIM(MID(G1862, SEARCH("TOTAL ", G1862)+6, SEARCH(" ", G1862&amp;" ", SEARCH("TOTAL ", G1862)+6) - SEARCH("TOTAL ", G1862) - 6))), TRIM(MID(G1862, SEARCH("QTY:", G1862)+4, SEARCH(" ", G1862, SEARCH("QTY:", G1862)+4) - SEARCH("QTY:", G1862) - 4)))</f>
        <v>NET</v>
      </c>
      <c r="M1862" t="str">
        <f t="shared" si="264"/>
        <v>NET</v>
      </c>
      <c r="N1862">
        <f t="shared" si="265"/>
        <v>0</v>
      </c>
      <c r="O1862" t="e" cm="1">
        <f t="array" ref="O1862">IF(ISERROR(SEARCH("USD ", G1862)), Raw [1]Data!S1862, TRIM(MID(G1862, SEARCH("USD ", G1862)+4, SEARCH(" ", G1862&amp;" ", SEARCH("USD ", G1862)+4) - SEARCH("USD ", G1862) - 4)))</f>
        <v>#NAME?</v>
      </c>
      <c r="P1862" t="e">
        <f t="shared" si="266"/>
        <v>#NAME?</v>
      </c>
      <c r="Q1862" t="e" cm="1">
        <f t="array" ref="Q1862">Raw [1]Data!P1862</f>
        <v>#NAME?</v>
      </c>
      <c r="R1862" t="e" cm="1">
        <f t="array" ref="R1862">Raw [1]Data!Q1862</f>
        <v>#NAME?</v>
      </c>
      <c r="S1862" t="e" cm="1">
        <f t="array" ref="S1862">Raw [1]Data!T1862</f>
        <v>#NAME?</v>
      </c>
      <c r="T1862" t="e">
        <f t="shared" si="267"/>
        <v>#NAME?</v>
      </c>
      <c r="U1862" t="e">
        <f t="shared" si="268"/>
        <v>#NAME?</v>
      </c>
      <c r="V1862" t="str">
        <f t="shared" si="269"/>
        <v>Other</v>
      </c>
    </row>
    <row r="1863" spans="1:22">
      <c r="A1863" s="5" t="s">
        <v>12</v>
      </c>
      <c r="B1863" s="2" t="s">
        <v>2456</v>
      </c>
      <c r="C1863">
        <f t="shared" si="261"/>
        <v>2018</v>
      </c>
      <c r="D1863" s="2" t="s">
        <v>14</v>
      </c>
      <c r="E1863" s="3" t="s">
        <v>15</v>
      </c>
      <c r="F1863" t="str">
        <f t="shared" si="262"/>
        <v>73</v>
      </c>
      <c r="G1863" s="2" t="s">
        <v>2458</v>
      </c>
      <c r="H1863" t="str">
        <f t="shared" si="263"/>
        <v xml:space="preserve">STAINLESS </v>
      </c>
      <c r="I1863" t="str" cm="1">
        <f t="array" ref="I1863">IFERROR(INDEX(_xlfn.TEXTSPLIT(E1863," "),1), "")</f>
        <v>73239990</v>
      </c>
      <c r="J1863" t="s">
        <v>2835</v>
      </c>
      <c r="K1863" t="str" cm="1">
        <f t="array" ref="K1863">IF(ISERROR(SEARCH("QTY:", G1863)), IF(ISERROR(SEARCH("TOTAL ", G1863)), Raw [1]Data!N1863, TRIM(MID(G1863, SEARCH("TOTAL ", G1863)+6, SEARCH(" ", G1863&amp;" ", SEARCH("TOTAL ", G1863)+6) - SEARCH("TOTAL ", G1863) - 6))), TRIM(MID(G1863, SEARCH("QTY:", G1863)+4, SEARCH(" ", G1863, SEARCH("QTY:", G1863)+4) - SEARCH("QTY:", G1863) - 4)))</f>
        <v>NET</v>
      </c>
      <c r="M1863" t="str">
        <f t="shared" si="264"/>
        <v>NET</v>
      </c>
      <c r="N1863">
        <f t="shared" si="265"/>
        <v>0</v>
      </c>
      <c r="O1863" t="e" cm="1">
        <f t="array" ref="O1863">IF(ISERROR(SEARCH("USD ", G1863)), Raw [1]Data!S1863, TRIM(MID(G1863, SEARCH("USD ", G1863)+4, SEARCH(" ", G1863&amp;" ", SEARCH("USD ", G1863)+4) - SEARCH("USD ", G1863) - 4)))</f>
        <v>#NAME?</v>
      </c>
      <c r="P1863" t="e">
        <f t="shared" si="266"/>
        <v>#NAME?</v>
      </c>
      <c r="Q1863" t="e" cm="1">
        <f t="array" ref="Q1863">Raw [1]Data!P1863</f>
        <v>#NAME?</v>
      </c>
      <c r="R1863" t="e" cm="1">
        <f t="array" ref="R1863">Raw [1]Data!Q1863</f>
        <v>#NAME?</v>
      </c>
      <c r="S1863" t="e" cm="1">
        <f t="array" ref="S1863">Raw [1]Data!T1863</f>
        <v>#NAME?</v>
      </c>
      <c r="T1863" t="e">
        <f t="shared" si="267"/>
        <v>#NAME?</v>
      </c>
      <c r="U1863" t="e">
        <f t="shared" si="268"/>
        <v>#NAME?</v>
      </c>
      <c r="V1863" t="str">
        <f t="shared" si="269"/>
        <v>Other</v>
      </c>
    </row>
    <row r="1864" spans="1:22">
      <c r="A1864" s="5" t="s">
        <v>12</v>
      </c>
      <c r="B1864" s="2" t="s">
        <v>2456</v>
      </c>
      <c r="C1864">
        <f t="shared" si="261"/>
        <v>2018</v>
      </c>
      <c r="D1864" s="2" t="s">
        <v>14</v>
      </c>
      <c r="E1864" s="3" t="s">
        <v>15</v>
      </c>
      <c r="F1864" t="str">
        <f t="shared" si="262"/>
        <v>73</v>
      </c>
      <c r="G1864" s="2" t="s">
        <v>2459</v>
      </c>
      <c r="H1864" t="str">
        <f t="shared" si="263"/>
        <v xml:space="preserve">STAINLESS </v>
      </c>
      <c r="I1864" t="str" cm="1">
        <f t="array" ref="I1864">IFERROR(INDEX(_xlfn.TEXTSPLIT(E1864," "),1), "")</f>
        <v>73239990</v>
      </c>
      <c r="J1864" t="s">
        <v>3041</v>
      </c>
      <c r="K1864" t="str" cm="1">
        <f t="array" ref="K1864">IF(ISERROR(SEARCH("QTY:", G1864)), IF(ISERROR(SEARCH("TOTAL ", G1864)), Raw [1]Data!N1864, TRIM(MID(G1864, SEARCH("TOTAL ", G1864)+6, SEARCH(" ", G1864&amp;" ", SEARCH("TOTAL ", G1864)+6) - SEARCH("TOTAL ", G1864) - 6))), TRIM(MID(G1864, SEARCH("QTY:", G1864)+4, SEARCH(" ", G1864, SEARCH("QTY:", G1864)+4) - SEARCH("QTY:", G1864) - 4)))</f>
        <v>NET</v>
      </c>
      <c r="M1864" t="str">
        <f t="shared" si="264"/>
        <v>NET</v>
      </c>
      <c r="N1864">
        <f t="shared" si="265"/>
        <v>0</v>
      </c>
      <c r="O1864" t="e" cm="1">
        <f t="array" ref="O1864">IF(ISERROR(SEARCH("USD ", G1864)), Raw [1]Data!S1864, TRIM(MID(G1864, SEARCH("USD ", G1864)+4, SEARCH(" ", G1864&amp;" ", SEARCH("USD ", G1864)+4) - SEARCH("USD ", G1864) - 4)))</f>
        <v>#NAME?</v>
      </c>
      <c r="P1864" t="e">
        <f t="shared" si="266"/>
        <v>#NAME?</v>
      </c>
      <c r="Q1864" t="e" cm="1">
        <f t="array" ref="Q1864">Raw [1]Data!P1864</f>
        <v>#NAME?</v>
      </c>
      <c r="R1864" t="e" cm="1">
        <f t="array" ref="R1864">Raw [1]Data!Q1864</f>
        <v>#NAME?</v>
      </c>
      <c r="S1864" t="e" cm="1">
        <f t="array" ref="S1864">Raw [1]Data!T1864</f>
        <v>#NAME?</v>
      </c>
      <c r="T1864" t="e">
        <f t="shared" si="267"/>
        <v>#NAME?</v>
      </c>
      <c r="U1864" t="e">
        <f t="shared" si="268"/>
        <v>#NAME?</v>
      </c>
      <c r="V1864" t="str">
        <f t="shared" si="269"/>
        <v>Other</v>
      </c>
    </row>
    <row r="1865" spans="1:22">
      <c r="A1865" s="5" t="s">
        <v>12</v>
      </c>
      <c r="B1865" s="2" t="s">
        <v>2456</v>
      </c>
      <c r="C1865">
        <f t="shared" si="261"/>
        <v>2018</v>
      </c>
      <c r="D1865" s="2" t="s">
        <v>14</v>
      </c>
      <c r="E1865" s="3" t="s">
        <v>15</v>
      </c>
      <c r="F1865" t="str">
        <f t="shared" si="262"/>
        <v>73</v>
      </c>
      <c r="G1865" s="2" t="s">
        <v>2460</v>
      </c>
      <c r="H1865" t="str">
        <f t="shared" si="263"/>
        <v xml:space="preserve">STEEL </v>
      </c>
      <c r="I1865" t="str" cm="1">
        <f t="array" ref="I1865">IFERROR(INDEX(_xlfn.TEXTSPLIT(E1865," "),1), "")</f>
        <v>73239990</v>
      </c>
      <c r="J1865" t="s">
        <v>2835</v>
      </c>
      <c r="K1865" t="str" cm="1">
        <f t="array" ref="K1865">IF(ISERROR(SEARCH("QTY:", G1865)), IF(ISERROR(SEARCH("TOTAL ", G1865)), Raw [1]Data!N1865, TRIM(MID(G1865, SEARCH("TOTAL ", G1865)+6, SEARCH(" ", G1865&amp;" ", SEARCH("TOTAL ", G1865)+6) - SEARCH("TOTAL ", G1865) - 6))), TRIM(MID(G1865, SEARCH("QTY:", G1865)+4, SEARCH(" ", G1865, SEARCH("QTY:", G1865)+4) - SEARCH("QTY:", G1865) - 4)))</f>
        <v>NET</v>
      </c>
      <c r="M1865" t="str">
        <f t="shared" si="264"/>
        <v>NET</v>
      </c>
      <c r="N1865">
        <f t="shared" si="265"/>
        <v>0</v>
      </c>
      <c r="O1865" t="e" cm="1">
        <f t="array" ref="O1865">IF(ISERROR(SEARCH("USD ", G1865)), Raw [1]Data!S1865, TRIM(MID(G1865, SEARCH("USD ", G1865)+4, SEARCH(" ", G1865&amp;" ", SEARCH("USD ", G1865)+4) - SEARCH("USD ", G1865) - 4)))</f>
        <v>#NAME?</v>
      </c>
      <c r="P1865" t="e">
        <f t="shared" si="266"/>
        <v>#NAME?</v>
      </c>
      <c r="Q1865" t="e" cm="1">
        <f t="array" ref="Q1865">Raw [1]Data!P1865</f>
        <v>#NAME?</v>
      </c>
      <c r="R1865" t="e" cm="1">
        <f t="array" ref="R1865">Raw [1]Data!Q1865</f>
        <v>#NAME?</v>
      </c>
      <c r="S1865" t="e" cm="1">
        <f t="array" ref="S1865">Raw [1]Data!T1865</f>
        <v>#NAME?</v>
      </c>
      <c r="T1865" t="e">
        <f t="shared" si="267"/>
        <v>#NAME?</v>
      </c>
      <c r="U1865" t="e">
        <f t="shared" si="268"/>
        <v>#NAME?</v>
      </c>
      <c r="V1865" t="str">
        <f t="shared" si="269"/>
        <v>Other</v>
      </c>
    </row>
    <row r="1866" spans="1:22">
      <c r="A1866" s="5" t="s">
        <v>12</v>
      </c>
      <c r="B1866" s="2" t="s">
        <v>2461</v>
      </c>
      <c r="C1866">
        <f t="shared" si="261"/>
        <v>2018</v>
      </c>
      <c r="D1866" s="2" t="s">
        <v>14</v>
      </c>
      <c r="E1866" s="3" t="s">
        <v>15</v>
      </c>
      <c r="F1866" t="str">
        <f t="shared" si="262"/>
        <v>73</v>
      </c>
      <c r="G1866" s="2" t="s">
        <v>2462</v>
      </c>
      <c r="H1866" t="str">
        <f t="shared" si="263"/>
        <v xml:space="preserve">STEEL </v>
      </c>
      <c r="I1866" t="str" cm="1">
        <f t="array" ref="I1866">IFERROR(INDEX(_xlfn.TEXTSPLIT(E1866," "),1), "")</f>
        <v>73239990</v>
      </c>
      <c r="J1866" t="s">
        <v>2835</v>
      </c>
      <c r="K1866" t="str" cm="1">
        <f t="array" ref="K1866">IF(ISERROR(SEARCH("QTY:", G1866)), IF(ISERROR(SEARCH("TOTAL ", G1866)), Raw [1]Data!N1866, TRIM(MID(G1866, SEARCH("TOTAL ", G1866)+6, SEARCH(" ", G1866&amp;" ", SEARCH("TOTAL ", G1866)+6) - SEARCH("TOTAL ", G1866) - 6))), TRIM(MID(G1866, SEARCH("QTY:", G1866)+4, SEARCH(" ", G1866, SEARCH("QTY:", G1866)+4) - SEARCH("QTY:", G1866) - 4)))</f>
        <v>NET</v>
      </c>
      <c r="M1866" t="str">
        <f t="shared" si="264"/>
        <v>NET</v>
      </c>
      <c r="N1866">
        <f t="shared" si="265"/>
        <v>0</v>
      </c>
      <c r="O1866" t="e" cm="1">
        <f t="array" ref="O1866">IF(ISERROR(SEARCH("USD ", G1866)), Raw [1]Data!S1866, TRIM(MID(G1866, SEARCH("USD ", G1866)+4, SEARCH(" ", G1866&amp;" ", SEARCH("USD ", G1866)+4) - SEARCH("USD ", G1866) - 4)))</f>
        <v>#NAME?</v>
      </c>
      <c r="P1866" t="e">
        <f t="shared" si="266"/>
        <v>#NAME?</v>
      </c>
      <c r="Q1866" t="e" cm="1">
        <f t="array" ref="Q1866">Raw [1]Data!P1866</f>
        <v>#NAME?</v>
      </c>
      <c r="R1866" t="e" cm="1">
        <f t="array" ref="R1866">Raw [1]Data!Q1866</f>
        <v>#NAME?</v>
      </c>
      <c r="S1866" t="e" cm="1">
        <f t="array" ref="S1866">Raw [1]Data!T1866</f>
        <v>#NAME?</v>
      </c>
      <c r="T1866" t="e">
        <f t="shared" si="267"/>
        <v>#NAME?</v>
      </c>
      <c r="U1866" t="e">
        <f t="shared" si="268"/>
        <v>#NAME?</v>
      </c>
      <c r="V1866" t="str">
        <f t="shared" si="269"/>
        <v>Other</v>
      </c>
    </row>
    <row r="1867" spans="1:22">
      <c r="A1867" s="5" t="s">
        <v>12</v>
      </c>
      <c r="B1867" s="2" t="s">
        <v>2463</v>
      </c>
      <c r="C1867">
        <f t="shared" si="261"/>
        <v>2018</v>
      </c>
      <c r="D1867" s="2" t="s">
        <v>14</v>
      </c>
      <c r="E1867" s="3" t="s">
        <v>15</v>
      </c>
      <c r="F1867" t="str">
        <f t="shared" si="262"/>
        <v>73</v>
      </c>
      <c r="G1867" s="2" t="s">
        <v>2215</v>
      </c>
      <c r="H1867" t="str">
        <f t="shared" si="263"/>
        <v xml:space="preserve">KWP-1000B-SS </v>
      </c>
      <c r="I1867" t="str" cm="1">
        <f t="array" ref="I1867">IFERROR(INDEX(_xlfn.TEXTSPLIT(E1867," "),1), "")</f>
        <v>73239990</v>
      </c>
      <c r="J1867" t="s">
        <v>2835</v>
      </c>
      <c r="K1867" t="e" cm="1">
        <f t="array" ref="K1867">IF(ISERROR(SEARCH("QTY:", G1867)), IF(ISERROR(SEARCH("TOTAL ", G1867)), Raw [1]Data!N1867, TRIM(MID(G1867, SEARCH("TOTAL ", G1867)+6, SEARCH(" ", G1867&amp;" ", SEARCH("TOTAL ", G1867)+6) - SEARCH("TOTAL ", G1867) - 6))), TRIM(MID(G1867, SEARCH("QTY:", G1867)+4, SEARCH(" ", G1867, SEARCH("QTY:", G1867)+4) - SEARCH("QTY:", G1867) - 4)))</f>
        <v>#NAME?</v>
      </c>
      <c r="M1867" t="e">
        <f t="shared" si="264"/>
        <v>#NAME?</v>
      </c>
      <c r="N1867">
        <f t="shared" si="265"/>
        <v>0</v>
      </c>
      <c r="O1867" t="e" cm="1">
        <f t="array" ref="O1867">IF(ISERROR(SEARCH("USD ", G1867)), Raw [1]Data!S1867, TRIM(MID(G1867, SEARCH("USD ", G1867)+4, SEARCH(" ", G1867&amp;" ", SEARCH("USD ", G1867)+4) - SEARCH("USD ", G1867) - 4)))</f>
        <v>#NAME?</v>
      </c>
      <c r="P1867" t="e">
        <f t="shared" si="266"/>
        <v>#NAME?</v>
      </c>
      <c r="Q1867" t="e" cm="1">
        <f t="array" ref="Q1867">Raw [1]Data!P1867</f>
        <v>#NAME?</v>
      </c>
      <c r="R1867" t="e" cm="1">
        <f t="array" ref="R1867">Raw [1]Data!Q1867</f>
        <v>#NAME?</v>
      </c>
      <c r="S1867" t="e" cm="1">
        <f t="array" ref="S1867">Raw [1]Data!T1867</f>
        <v>#NAME?</v>
      </c>
      <c r="T1867" t="e">
        <f t="shared" si="267"/>
        <v>#NAME?</v>
      </c>
      <c r="U1867" t="e">
        <f t="shared" si="268"/>
        <v>#NAME?</v>
      </c>
      <c r="V1867" t="str">
        <f t="shared" si="269"/>
        <v>Other</v>
      </c>
    </row>
    <row r="1868" spans="1:22">
      <c r="A1868" s="5" t="s">
        <v>12</v>
      </c>
      <c r="B1868" s="2" t="s">
        <v>2464</v>
      </c>
      <c r="C1868">
        <f t="shared" si="261"/>
        <v>2018</v>
      </c>
      <c r="D1868" s="2" t="s">
        <v>14</v>
      </c>
      <c r="E1868" s="3" t="s">
        <v>15</v>
      </c>
      <c r="F1868" t="str">
        <f t="shared" si="262"/>
        <v>73</v>
      </c>
      <c r="G1868" s="2" t="s">
        <v>2465</v>
      </c>
      <c r="H1868" t="str">
        <f t="shared" si="263"/>
        <v xml:space="preserve">RYX-02-020 </v>
      </c>
      <c r="I1868" t="str" cm="1">
        <f t="array" ref="I1868">IFERROR(INDEX(_xlfn.TEXTSPLIT(E1868," "),1), "")</f>
        <v>73239990</v>
      </c>
      <c r="J1868" t="s">
        <v>2835</v>
      </c>
      <c r="K1868" t="e" cm="1">
        <f t="array" ref="K1868">IF(ISERROR(SEARCH("QTY:", G1868)), IF(ISERROR(SEARCH("TOTAL ", G1868)), Raw [1]Data!N1868, TRIM(MID(G1868, SEARCH("TOTAL ", G1868)+6, SEARCH(" ", G1868&amp;" ", SEARCH("TOTAL ", G1868)+6) - SEARCH("TOTAL ", G1868) - 6))), TRIM(MID(G1868, SEARCH("QTY:", G1868)+4, SEARCH(" ", G1868, SEARCH("QTY:", G1868)+4) - SEARCH("QTY:", G1868) - 4)))</f>
        <v>#NAME?</v>
      </c>
      <c r="M1868" t="e">
        <f t="shared" si="264"/>
        <v>#NAME?</v>
      </c>
      <c r="N1868">
        <f t="shared" si="265"/>
        <v>0</v>
      </c>
      <c r="O1868" t="e" cm="1">
        <f t="array" ref="O1868">IF(ISERROR(SEARCH("USD ", G1868)), Raw [1]Data!S1868, TRIM(MID(G1868, SEARCH("USD ", G1868)+4, SEARCH(" ", G1868&amp;" ", SEARCH("USD ", G1868)+4) - SEARCH("USD ", G1868) - 4)))</f>
        <v>#NAME?</v>
      </c>
      <c r="P1868" t="e">
        <f t="shared" si="266"/>
        <v>#NAME?</v>
      </c>
      <c r="Q1868" t="e" cm="1">
        <f t="array" ref="Q1868">Raw [1]Data!P1868</f>
        <v>#NAME?</v>
      </c>
      <c r="R1868" t="e" cm="1">
        <f t="array" ref="R1868">Raw [1]Data!Q1868</f>
        <v>#NAME?</v>
      </c>
      <c r="S1868" t="e" cm="1">
        <f t="array" ref="S1868">Raw [1]Data!T1868</f>
        <v>#NAME?</v>
      </c>
      <c r="T1868" t="e">
        <f t="shared" si="267"/>
        <v>#NAME?</v>
      </c>
      <c r="U1868" t="e">
        <f t="shared" si="268"/>
        <v>#NAME?</v>
      </c>
      <c r="V1868" t="str">
        <f t="shared" si="269"/>
        <v>Other</v>
      </c>
    </row>
    <row r="1869" spans="1:22">
      <c r="A1869" s="5" t="s">
        <v>12</v>
      </c>
      <c r="B1869" s="2" t="s">
        <v>2464</v>
      </c>
      <c r="C1869">
        <f t="shared" si="261"/>
        <v>2018</v>
      </c>
      <c r="D1869" s="2" t="s">
        <v>14</v>
      </c>
      <c r="E1869" s="3" t="s">
        <v>15</v>
      </c>
      <c r="F1869" t="str">
        <f t="shared" si="262"/>
        <v>73</v>
      </c>
      <c r="G1869" s="2" t="s">
        <v>2466</v>
      </c>
      <c r="H1869" t="str">
        <f t="shared" si="263"/>
        <v xml:space="preserve">RYX-02-021A </v>
      </c>
      <c r="I1869" t="str" cm="1">
        <f t="array" ref="I1869">IFERROR(INDEX(_xlfn.TEXTSPLIT(E1869," "),1), "")</f>
        <v>73239990</v>
      </c>
      <c r="J1869" t="s">
        <v>2835</v>
      </c>
      <c r="K1869" t="e" cm="1">
        <f t="array" ref="K1869">IF(ISERROR(SEARCH("QTY:", G1869)), IF(ISERROR(SEARCH("TOTAL ", G1869)), Raw [1]Data!N1869, TRIM(MID(G1869, SEARCH("TOTAL ", G1869)+6, SEARCH(" ", G1869&amp;" ", SEARCH("TOTAL ", G1869)+6) - SEARCH("TOTAL ", G1869) - 6))), TRIM(MID(G1869, SEARCH("QTY:", G1869)+4, SEARCH(" ", G1869, SEARCH("QTY:", G1869)+4) - SEARCH("QTY:", G1869) - 4)))</f>
        <v>#NAME?</v>
      </c>
      <c r="M1869" t="e">
        <f t="shared" si="264"/>
        <v>#NAME?</v>
      </c>
      <c r="N1869">
        <f t="shared" si="265"/>
        <v>0</v>
      </c>
      <c r="O1869" t="e" cm="1">
        <f t="array" ref="O1869">IF(ISERROR(SEARCH("USD ", G1869)), Raw [1]Data!S1869, TRIM(MID(G1869, SEARCH("USD ", G1869)+4, SEARCH(" ", G1869&amp;" ", SEARCH("USD ", G1869)+4) - SEARCH("USD ", G1869) - 4)))</f>
        <v>#NAME?</v>
      </c>
      <c r="P1869" t="e">
        <f t="shared" si="266"/>
        <v>#NAME?</v>
      </c>
      <c r="Q1869" t="e" cm="1">
        <f t="array" ref="Q1869">Raw [1]Data!P1869</f>
        <v>#NAME?</v>
      </c>
      <c r="R1869" t="e" cm="1">
        <f t="array" ref="R1869">Raw [1]Data!Q1869</f>
        <v>#NAME?</v>
      </c>
      <c r="S1869" t="e" cm="1">
        <f t="array" ref="S1869">Raw [1]Data!T1869</f>
        <v>#NAME?</v>
      </c>
      <c r="T1869" t="e">
        <f t="shared" si="267"/>
        <v>#NAME?</v>
      </c>
      <c r="U1869" t="e">
        <f t="shared" si="268"/>
        <v>#NAME?</v>
      </c>
      <c r="V1869" t="str">
        <f t="shared" si="269"/>
        <v>Other</v>
      </c>
    </row>
    <row r="1870" spans="1:22">
      <c r="A1870" s="5" t="s">
        <v>12</v>
      </c>
      <c r="B1870" s="2" t="s">
        <v>2467</v>
      </c>
      <c r="C1870">
        <f t="shared" si="261"/>
        <v>2018</v>
      </c>
      <c r="D1870" s="2" t="s">
        <v>14</v>
      </c>
      <c r="E1870" s="3" t="s">
        <v>15</v>
      </c>
      <c r="F1870" t="str">
        <f t="shared" si="262"/>
        <v>73</v>
      </c>
      <c r="G1870" s="2" t="s">
        <v>2468</v>
      </c>
      <c r="H1870" t="str">
        <f t="shared" si="263"/>
        <v xml:space="preserve">STAINLESS </v>
      </c>
      <c r="I1870" t="str" cm="1">
        <f t="array" ref="I1870">IFERROR(INDEX(_xlfn.TEXTSPLIT(E1870," "),1), "")</f>
        <v>73239990</v>
      </c>
      <c r="J1870" t="s">
        <v>3041</v>
      </c>
      <c r="K1870" t="str" cm="1">
        <f t="array" ref="K1870">IF(ISERROR(SEARCH("QTY:", G1870)), IF(ISERROR(SEARCH("TOTAL ", G1870)), Raw [1]Data!N1870, TRIM(MID(G1870, SEARCH("TOTAL ", G1870)+6, SEARCH(" ", G1870&amp;" ", SEARCH("TOTAL ", G1870)+6) - SEARCH("TOTAL ", G1870) - 6))), TRIM(MID(G1870, SEARCH("QTY:", G1870)+4, SEARCH(" ", G1870, SEARCH("QTY:", G1870)+4) - SEARCH("QTY:", G1870) - 4)))</f>
        <v>NE</v>
      </c>
      <c r="M1870" t="str">
        <f t="shared" si="264"/>
        <v>NE</v>
      </c>
      <c r="N1870">
        <f t="shared" si="265"/>
        <v>0</v>
      </c>
      <c r="O1870" t="e" cm="1">
        <f t="array" ref="O1870">IF(ISERROR(SEARCH("USD ", G1870)), Raw [1]Data!S1870, TRIM(MID(G1870, SEARCH("USD ", G1870)+4, SEARCH(" ", G1870&amp;" ", SEARCH("USD ", G1870)+4) - SEARCH("USD ", G1870) - 4)))</f>
        <v>#NAME?</v>
      </c>
      <c r="P1870" t="e">
        <f t="shared" si="266"/>
        <v>#NAME?</v>
      </c>
      <c r="Q1870" t="e" cm="1">
        <f t="array" ref="Q1870">Raw [1]Data!P1870</f>
        <v>#NAME?</v>
      </c>
      <c r="R1870" t="e" cm="1">
        <f t="array" ref="R1870">Raw [1]Data!Q1870</f>
        <v>#NAME?</v>
      </c>
      <c r="S1870" t="e" cm="1">
        <f t="array" ref="S1870">Raw [1]Data!T1870</f>
        <v>#NAME?</v>
      </c>
      <c r="T1870" t="e">
        <f t="shared" si="267"/>
        <v>#NAME?</v>
      </c>
      <c r="U1870" t="e">
        <f t="shared" si="268"/>
        <v>#NAME?</v>
      </c>
      <c r="V1870" t="str">
        <f t="shared" si="269"/>
        <v>Other</v>
      </c>
    </row>
    <row r="1871" spans="1:22">
      <c r="A1871" s="5" t="s">
        <v>12</v>
      </c>
      <c r="B1871" s="2" t="s">
        <v>2467</v>
      </c>
      <c r="C1871">
        <f t="shared" si="261"/>
        <v>2018</v>
      </c>
      <c r="D1871" s="2" t="s">
        <v>14</v>
      </c>
      <c r="E1871" s="3" t="s">
        <v>15</v>
      </c>
      <c r="F1871" t="str">
        <f t="shared" si="262"/>
        <v>73</v>
      </c>
      <c r="G1871" s="2" t="s">
        <v>2469</v>
      </c>
      <c r="H1871" t="str">
        <f t="shared" si="263"/>
        <v xml:space="preserve">STAINLESS </v>
      </c>
      <c r="I1871" t="str" cm="1">
        <f t="array" ref="I1871">IFERROR(INDEX(_xlfn.TEXTSPLIT(E1871," "),1), "")</f>
        <v>73239990</v>
      </c>
      <c r="J1871" t="s">
        <v>2835</v>
      </c>
      <c r="K1871" t="str" cm="1">
        <f t="array" ref="K1871">IF(ISERROR(SEARCH("QTY:", G1871)), IF(ISERROR(SEARCH("TOTAL ", G1871)), Raw [1]Data!N1871, TRIM(MID(G1871, SEARCH("TOTAL ", G1871)+6, SEARCH(" ", G1871&amp;" ", SEARCH("TOTAL ", G1871)+6) - SEARCH("TOTAL ", G1871) - 6))), TRIM(MID(G1871, SEARCH("QTY:", G1871)+4, SEARCH(" ", G1871, SEARCH("QTY:", G1871)+4) - SEARCH("QTY:", G1871) - 4)))</f>
        <v>NET</v>
      </c>
      <c r="M1871" t="str">
        <f t="shared" si="264"/>
        <v>NET</v>
      </c>
      <c r="N1871">
        <f t="shared" si="265"/>
        <v>0</v>
      </c>
      <c r="O1871" t="e" cm="1">
        <f t="array" ref="O1871">IF(ISERROR(SEARCH("USD ", G1871)), Raw [1]Data!S1871, TRIM(MID(G1871, SEARCH("USD ", G1871)+4, SEARCH(" ", G1871&amp;" ", SEARCH("USD ", G1871)+4) - SEARCH("USD ", G1871) - 4)))</f>
        <v>#NAME?</v>
      </c>
      <c r="P1871" t="e">
        <f t="shared" si="266"/>
        <v>#NAME?</v>
      </c>
      <c r="Q1871" t="e" cm="1">
        <f t="array" ref="Q1871">Raw [1]Data!P1871</f>
        <v>#NAME?</v>
      </c>
      <c r="R1871" t="e" cm="1">
        <f t="array" ref="R1871">Raw [1]Data!Q1871</f>
        <v>#NAME?</v>
      </c>
      <c r="S1871" t="e" cm="1">
        <f t="array" ref="S1871">Raw [1]Data!T1871</f>
        <v>#NAME?</v>
      </c>
      <c r="T1871" t="e">
        <f t="shared" si="267"/>
        <v>#NAME?</v>
      </c>
      <c r="U1871" t="e">
        <f t="shared" si="268"/>
        <v>#NAME?</v>
      </c>
      <c r="V1871" t="str">
        <f t="shared" si="269"/>
        <v>Other</v>
      </c>
    </row>
    <row r="1872" spans="1:22">
      <c r="A1872" s="5" t="s">
        <v>12</v>
      </c>
      <c r="B1872" s="2" t="s">
        <v>2467</v>
      </c>
      <c r="C1872">
        <f t="shared" si="261"/>
        <v>2018</v>
      </c>
      <c r="D1872" s="2" t="s">
        <v>14</v>
      </c>
      <c r="E1872" s="3" t="s">
        <v>15</v>
      </c>
      <c r="F1872" t="str">
        <f t="shared" si="262"/>
        <v>73</v>
      </c>
      <c r="G1872" s="2" t="s">
        <v>2470</v>
      </c>
      <c r="H1872" t="str">
        <f t="shared" si="263"/>
        <v xml:space="preserve">STEEL </v>
      </c>
      <c r="I1872" t="str" cm="1">
        <f t="array" ref="I1872">IFERROR(INDEX(_xlfn.TEXTSPLIT(E1872," "),1), "")</f>
        <v>73239990</v>
      </c>
      <c r="J1872" t="s">
        <v>2835</v>
      </c>
      <c r="K1872" t="str" cm="1">
        <f t="array" ref="K1872">IF(ISERROR(SEARCH("QTY:", G1872)), IF(ISERROR(SEARCH("TOTAL ", G1872)), Raw [1]Data!N1872, TRIM(MID(G1872, SEARCH("TOTAL ", G1872)+6, SEARCH(" ", G1872&amp;" ", SEARCH("TOTAL ", G1872)+6) - SEARCH("TOTAL ", G1872) - 6))), TRIM(MID(G1872, SEARCH("QTY:", G1872)+4, SEARCH(" ", G1872, SEARCH("QTY:", G1872)+4) - SEARCH("QTY:", G1872) - 4)))</f>
        <v>NET</v>
      </c>
      <c r="M1872" t="str">
        <f t="shared" si="264"/>
        <v>NET</v>
      </c>
      <c r="N1872">
        <f t="shared" si="265"/>
        <v>0</v>
      </c>
      <c r="O1872" t="e" cm="1">
        <f t="array" ref="O1872">IF(ISERROR(SEARCH("USD ", G1872)), Raw [1]Data!S1872, TRIM(MID(G1872, SEARCH("USD ", G1872)+4, SEARCH(" ", G1872&amp;" ", SEARCH("USD ", G1872)+4) - SEARCH("USD ", G1872) - 4)))</f>
        <v>#NAME?</v>
      </c>
      <c r="P1872" t="e">
        <f t="shared" si="266"/>
        <v>#NAME?</v>
      </c>
      <c r="Q1872" t="e" cm="1">
        <f t="array" ref="Q1872">Raw [1]Data!P1872</f>
        <v>#NAME?</v>
      </c>
      <c r="R1872" t="e" cm="1">
        <f t="array" ref="R1872">Raw [1]Data!Q1872</f>
        <v>#NAME?</v>
      </c>
      <c r="S1872" t="e" cm="1">
        <f t="array" ref="S1872">Raw [1]Data!T1872</f>
        <v>#NAME?</v>
      </c>
      <c r="T1872" t="e">
        <f t="shared" si="267"/>
        <v>#NAME?</v>
      </c>
      <c r="U1872" t="e">
        <f t="shared" si="268"/>
        <v>#NAME?</v>
      </c>
      <c r="V1872" t="str">
        <f t="shared" si="269"/>
        <v>Other</v>
      </c>
    </row>
    <row r="1873" spans="1:22">
      <c r="A1873" s="5" t="s">
        <v>12</v>
      </c>
      <c r="B1873" s="2" t="s">
        <v>2467</v>
      </c>
      <c r="C1873">
        <f t="shared" si="261"/>
        <v>2018</v>
      </c>
      <c r="D1873" s="2" t="s">
        <v>14</v>
      </c>
      <c r="E1873" s="3" t="s">
        <v>15</v>
      </c>
      <c r="F1873" t="str">
        <f t="shared" si="262"/>
        <v>73</v>
      </c>
      <c r="G1873" s="2" t="s">
        <v>2471</v>
      </c>
      <c r="H1873" t="str">
        <f t="shared" si="263"/>
        <v xml:space="preserve">STAINLESS </v>
      </c>
      <c r="I1873" t="str" cm="1">
        <f t="array" ref="I1873">IFERROR(INDEX(_xlfn.TEXTSPLIT(E1873," "),1), "")</f>
        <v>73239990</v>
      </c>
      <c r="J1873" t="s">
        <v>3041</v>
      </c>
      <c r="K1873" t="str" cm="1">
        <f t="array" ref="K1873">IF(ISERROR(SEARCH("QTY:", G1873)), IF(ISERROR(SEARCH("TOTAL ", G1873)), Raw [1]Data!N1873, TRIM(MID(G1873, SEARCH("TOTAL ", G1873)+6, SEARCH(" ", G1873&amp;" ", SEARCH("TOTAL ", G1873)+6) - SEARCH("TOTAL ", G1873) - 6))), TRIM(MID(G1873, SEARCH("QTY:", G1873)+4, SEARCH(" ", G1873, SEARCH("QTY:", G1873)+4) - SEARCH("QTY:", G1873) - 4)))</f>
        <v>NET</v>
      </c>
      <c r="M1873" t="str">
        <f t="shared" si="264"/>
        <v>NET</v>
      </c>
      <c r="N1873">
        <f t="shared" si="265"/>
        <v>0</v>
      </c>
      <c r="O1873" t="e" cm="1">
        <f t="array" ref="O1873">IF(ISERROR(SEARCH("USD ", G1873)), Raw [1]Data!S1873, TRIM(MID(G1873, SEARCH("USD ", G1873)+4, SEARCH(" ", G1873&amp;" ", SEARCH("USD ", G1873)+4) - SEARCH("USD ", G1873) - 4)))</f>
        <v>#NAME?</v>
      </c>
      <c r="P1873" t="e">
        <f t="shared" si="266"/>
        <v>#NAME?</v>
      </c>
      <c r="Q1873" t="e" cm="1">
        <f t="array" ref="Q1873">Raw [1]Data!P1873</f>
        <v>#NAME?</v>
      </c>
      <c r="R1873" t="e" cm="1">
        <f t="array" ref="R1873">Raw [1]Data!Q1873</f>
        <v>#NAME?</v>
      </c>
      <c r="S1873" t="e" cm="1">
        <f t="array" ref="S1873">Raw [1]Data!T1873</f>
        <v>#NAME?</v>
      </c>
      <c r="T1873" t="e">
        <f t="shared" si="267"/>
        <v>#NAME?</v>
      </c>
      <c r="U1873" t="e">
        <f t="shared" si="268"/>
        <v>#NAME?</v>
      </c>
      <c r="V1873" t="str">
        <f t="shared" si="269"/>
        <v>Other</v>
      </c>
    </row>
    <row r="1874" spans="1:22">
      <c r="A1874" s="5" t="s">
        <v>12</v>
      </c>
      <c r="B1874" s="2" t="s">
        <v>2472</v>
      </c>
      <c r="C1874">
        <f t="shared" si="261"/>
        <v>2018</v>
      </c>
      <c r="D1874" s="2" t="s">
        <v>14</v>
      </c>
      <c r="E1874" s="3" t="s">
        <v>15</v>
      </c>
      <c r="F1874" t="str">
        <f t="shared" si="262"/>
        <v>73</v>
      </c>
      <c r="G1874" s="2" t="s">
        <v>2214</v>
      </c>
      <c r="H1874" t="str">
        <f t="shared" si="263"/>
        <v xml:space="preserve">KWP-600B-SS </v>
      </c>
      <c r="I1874" t="str" cm="1">
        <f t="array" ref="I1874">IFERROR(INDEX(_xlfn.TEXTSPLIT(E1874," "),1), "")</f>
        <v>73239990</v>
      </c>
      <c r="J1874" t="s">
        <v>2835</v>
      </c>
      <c r="K1874" t="e" cm="1">
        <f t="array" ref="K1874">IF(ISERROR(SEARCH("QTY:", G1874)), IF(ISERROR(SEARCH("TOTAL ", G1874)), Raw [1]Data!N1874, TRIM(MID(G1874, SEARCH("TOTAL ", G1874)+6, SEARCH(" ", G1874&amp;" ", SEARCH("TOTAL ", G1874)+6) - SEARCH("TOTAL ", G1874) - 6))), TRIM(MID(G1874, SEARCH("QTY:", G1874)+4, SEARCH(" ", G1874, SEARCH("QTY:", G1874)+4) - SEARCH("QTY:", G1874) - 4)))</f>
        <v>#NAME?</v>
      </c>
      <c r="M1874" t="e">
        <f t="shared" si="264"/>
        <v>#NAME?</v>
      </c>
      <c r="N1874">
        <f t="shared" si="265"/>
        <v>0</v>
      </c>
      <c r="O1874" t="e" cm="1">
        <f t="array" ref="O1874">IF(ISERROR(SEARCH("USD ", G1874)), Raw [1]Data!S1874, TRIM(MID(G1874, SEARCH("USD ", G1874)+4, SEARCH(" ", G1874&amp;" ", SEARCH("USD ", G1874)+4) - SEARCH("USD ", G1874) - 4)))</f>
        <v>#NAME?</v>
      </c>
      <c r="P1874" t="e">
        <f t="shared" si="266"/>
        <v>#NAME?</v>
      </c>
      <c r="Q1874" t="e" cm="1">
        <f t="array" ref="Q1874">Raw [1]Data!P1874</f>
        <v>#NAME?</v>
      </c>
      <c r="R1874" t="e" cm="1">
        <f t="array" ref="R1874">Raw [1]Data!Q1874</f>
        <v>#NAME?</v>
      </c>
      <c r="S1874" t="e" cm="1">
        <f t="array" ref="S1874">Raw [1]Data!T1874</f>
        <v>#NAME?</v>
      </c>
      <c r="T1874" t="e">
        <f t="shared" si="267"/>
        <v>#NAME?</v>
      </c>
      <c r="U1874" t="e">
        <f t="shared" si="268"/>
        <v>#NAME?</v>
      </c>
      <c r="V1874" t="str">
        <f t="shared" si="269"/>
        <v>Other</v>
      </c>
    </row>
    <row r="1875" spans="1:22">
      <c r="A1875" s="5" t="s">
        <v>12</v>
      </c>
      <c r="B1875" s="2" t="s">
        <v>2473</v>
      </c>
      <c r="C1875">
        <f t="shared" si="261"/>
        <v>2018</v>
      </c>
      <c r="D1875" s="2" t="s">
        <v>14</v>
      </c>
      <c r="E1875" s="3" t="s">
        <v>15</v>
      </c>
      <c r="F1875" t="str">
        <f t="shared" si="262"/>
        <v>73</v>
      </c>
      <c r="G1875" s="2" t="s">
        <v>2474</v>
      </c>
      <c r="H1875" t="str">
        <f t="shared" si="263"/>
        <v xml:space="preserve">STEEL </v>
      </c>
      <c r="I1875" t="str" cm="1">
        <f t="array" ref="I1875">IFERROR(INDEX(_xlfn.TEXTSPLIT(E1875," "),1), "")</f>
        <v>73239990</v>
      </c>
      <c r="J1875" t="s">
        <v>2835</v>
      </c>
      <c r="K1875" t="str" cm="1">
        <f t="array" ref="K1875">IF(ISERROR(SEARCH("QTY:", G1875)), IF(ISERROR(SEARCH("TOTAL ", G1875)), Raw [1]Data!N1875, TRIM(MID(G1875, SEARCH("TOTAL ", G1875)+6, SEARCH(" ", G1875&amp;" ", SEARCH("TOTAL ", G1875)+6) - SEARCH("TOTAL ", G1875) - 6))), TRIM(MID(G1875, SEARCH("QTY:", G1875)+4, SEARCH(" ", G1875, SEARCH("QTY:", G1875)+4) - SEARCH("QTY:", G1875) - 4)))</f>
        <v>NET</v>
      </c>
      <c r="M1875" t="str">
        <f t="shared" si="264"/>
        <v>NET</v>
      </c>
      <c r="N1875">
        <f t="shared" si="265"/>
        <v>0</v>
      </c>
      <c r="O1875" t="e" cm="1">
        <f t="array" ref="O1875">IF(ISERROR(SEARCH("USD ", G1875)), Raw [1]Data!S1875, TRIM(MID(G1875, SEARCH("USD ", G1875)+4, SEARCH(" ", G1875&amp;" ", SEARCH("USD ", G1875)+4) - SEARCH("USD ", G1875) - 4)))</f>
        <v>#NAME?</v>
      </c>
      <c r="P1875" t="e">
        <f t="shared" si="266"/>
        <v>#NAME?</v>
      </c>
      <c r="Q1875" t="e" cm="1">
        <f t="array" ref="Q1875">Raw [1]Data!P1875</f>
        <v>#NAME?</v>
      </c>
      <c r="R1875" t="e" cm="1">
        <f t="array" ref="R1875">Raw [1]Data!Q1875</f>
        <v>#NAME?</v>
      </c>
      <c r="S1875" t="e" cm="1">
        <f t="array" ref="S1875">Raw [1]Data!T1875</f>
        <v>#NAME?</v>
      </c>
      <c r="T1875" t="e">
        <f t="shared" si="267"/>
        <v>#NAME?</v>
      </c>
      <c r="U1875" t="e">
        <f t="shared" si="268"/>
        <v>#NAME?</v>
      </c>
      <c r="V1875" t="str">
        <f t="shared" si="269"/>
        <v>Other</v>
      </c>
    </row>
    <row r="1876" spans="1:22">
      <c r="A1876" s="5" t="s">
        <v>12</v>
      </c>
      <c r="B1876" s="2" t="s">
        <v>2473</v>
      </c>
      <c r="C1876">
        <f t="shared" si="261"/>
        <v>2018</v>
      </c>
      <c r="D1876" s="2" t="s">
        <v>14</v>
      </c>
      <c r="E1876" s="3" t="s">
        <v>15</v>
      </c>
      <c r="F1876" t="str">
        <f t="shared" si="262"/>
        <v>73</v>
      </c>
      <c r="G1876" s="2" t="s">
        <v>2247</v>
      </c>
      <c r="H1876" t="str">
        <f t="shared" si="263"/>
        <v xml:space="preserve">RYX-02-021A </v>
      </c>
      <c r="I1876" t="str" cm="1">
        <f t="array" ref="I1876">IFERROR(INDEX(_xlfn.TEXTSPLIT(E1876," "),1), "")</f>
        <v>73239990</v>
      </c>
      <c r="J1876" t="s">
        <v>3045</v>
      </c>
      <c r="K1876" t="e" cm="1">
        <f t="array" ref="K1876">IF(ISERROR(SEARCH("QTY:", G1876)), IF(ISERROR(SEARCH("TOTAL ", G1876)), Raw [1]Data!N1876, TRIM(MID(G1876, SEARCH("TOTAL ", G1876)+6, SEARCH(" ", G1876&amp;" ", SEARCH("TOTAL ", G1876)+6) - SEARCH("TOTAL ", G1876) - 6))), TRIM(MID(G1876, SEARCH("QTY:", G1876)+4, SEARCH(" ", G1876, SEARCH("QTY:", G1876)+4) - SEARCH("QTY:", G1876) - 4)))</f>
        <v>#NAME?</v>
      </c>
      <c r="M1876" t="e">
        <f t="shared" si="264"/>
        <v>#NAME?</v>
      </c>
      <c r="N1876">
        <f t="shared" si="265"/>
        <v>0</v>
      </c>
      <c r="O1876" t="e" cm="1">
        <f t="array" ref="O1876">IF(ISERROR(SEARCH("USD ", G1876)), Raw [1]Data!S1876, TRIM(MID(G1876, SEARCH("USD ", G1876)+4, SEARCH(" ", G1876&amp;" ", SEARCH("USD ", G1876)+4) - SEARCH("USD ", G1876) - 4)))</f>
        <v>#NAME?</v>
      </c>
      <c r="P1876" t="e">
        <f t="shared" si="266"/>
        <v>#NAME?</v>
      </c>
      <c r="Q1876" t="e" cm="1">
        <f t="array" ref="Q1876">Raw [1]Data!P1876</f>
        <v>#NAME?</v>
      </c>
      <c r="R1876" t="e" cm="1">
        <f t="array" ref="R1876">Raw [1]Data!Q1876</f>
        <v>#NAME?</v>
      </c>
      <c r="S1876" t="e" cm="1">
        <f t="array" ref="S1876">Raw [1]Data!T1876</f>
        <v>#NAME?</v>
      </c>
      <c r="T1876" t="e">
        <f t="shared" si="267"/>
        <v>#NAME?</v>
      </c>
      <c r="U1876" t="e">
        <f t="shared" si="268"/>
        <v>#NAME?</v>
      </c>
      <c r="V1876" t="str">
        <f t="shared" si="269"/>
        <v>Other</v>
      </c>
    </row>
    <row r="1877" spans="1:22">
      <c r="A1877" s="5" t="s">
        <v>12</v>
      </c>
      <c r="B1877" s="2" t="s">
        <v>2473</v>
      </c>
      <c r="C1877">
        <f t="shared" si="261"/>
        <v>2018</v>
      </c>
      <c r="D1877" s="2" t="s">
        <v>14</v>
      </c>
      <c r="E1877" s="3" t="s">
        <v>15</v>
      </c>
      <c r="F1877" t="str">
        <f t="shared" si="262"/>
        <v>73</v>
      </c>
      <c r="G1877" s="2" t="s">
        <v>2248</v>
      </c>
      <c r="H1877" t="str">
        <f t="shared" si="263"/>
        <v xml:space="preserve">RYX-02-020 </v>
      </c>
      <c r="I1877" t="str" cm="1">
        <f t="array" ref="I1877">IFERROR(INDEX(_xlfn.TEXTSPLIT(E1877," "),1), "")</f>
        <v>73239990</v>
      </c>
      <c r="J1877" t="s">
        <v>3045</v>
      </c>
      <c r="K1877" t="e" cm="1">
        <f t="array" ref="K1877">IF(ISERROR(SEARCH("QTY:", G1877)), IF(ISERROR(SEARCH("TOTAL ", G1877)), Raw [1]Data!N1877, TRIM(MID(G1877, SEARCH("TOTAL ", G1877)+6, SEARCH(" ", G1877&amp;" ", SEARCH("TOTAL ", G1877)+6) - SEARCH("TOTAL ", G1877) - 6))), TRIM(MID(G1877, SEARCH("QTY:", G1877)+4, SEARCH(" ", G1877, SEARCH("QTY:", G1877)+4) - SEARCH("QTY:", G1877) - 4)))</f>
        <v>#NAME?</v>
      </c>
      <c r="M1877" t="e">
        <f t="shared" si="264"/>
        <v>#NAME?</v>
      </c>
      <c r="N1877">
        <f t="shared" si="265"/>
        <v>0</v>
      </c>
      <c r="O1877" t="e" cm="1">
        <f t="array" ref="O1877">IF(ISERROR(SEARCH("USD ", G1877)), Raw [1]Data!S1877, TRIM(MID(G1877, SEARCH("USD ", G1877)+4, SEARCH(" ", G1877&amp;" ", SEARCH("USD ", G1877)+4) - SEARCH("USD ", G1877) - 4)))</f>
        <v>#NAME?</v>
      </c>
      <c r="P1877" t="e">
        <f t="shared" si="266"/>
        <v>#NAME?</v>
      </c>
      <c r="Q1877" t="e" cm="1">
        <f t="array" ref="Q1877">Raw [1]Data!P1877</f>
        <v>#NAME?</v>
      </c>
      <c r="R1877" t="e" cm="1">
        <f t="array" ref="R1877">Raw [1]Data!Q1877</f>
        <v>#NAME?</v>
      </c>
      <c r="S1877" t="e" cm="1">
        <f t="array" ref="S1877">Raw [1]Data!T1877</f>
        <v>#NAME?</v>
      </c>
      <c r="T1877" t="e">
        <f t="shared" si="267"/>
        <v>#NAME?</v>
      </c>
      <c r="U1877" t="e">
        <f t="shared" si="268"/>
        <v>#NAME?</v>
      </c>
      <c r="V1877" t="str">
        <f t="shared" si="269"/>
        <v>Other</v>
      </c>
    </row>
    <row r="1878" spans="1:22">
      <c r="A1878" s="5" t="s">
        <v>12</v>
      </c>
      <c r="B1878" s="2" t="s">
        <v>2475</v>
      </c>
      <c r="C1878">
        <f t="shared" si="261"/>
        <v>2018</v>
      </c>
      <c r="D1878" s="2" t="s">
        <v>14</v>
      </c>
      <c r="E1878" s="3" t="s">
        <v>15</v>
      </c>
      <c r="F1878" t="str">
        <f t="shared" si="262"/>
        <v>73</v>
      </c>
      <c r="G1878" s="2" t="s">
        <v>2476</v>
      </c>
      <c r="H1878" t="str">
        <f t="shared" si="263"/>
        <v xml:space="preserve">STEEL </v>
      </c>
      <c r="I1878" t="str" cm="1">
        <f t="array" ref="I1878">IFERROR(INDEX(_xlfn.TEXTSPLIT(E1878," "),1), "")</f>
        <v>73239990</v>
      </c>
      <c r="J1878" t="s">
        <v>2835</v>
      </c>
      <c r="K1878" t="str" cm="1">
        <f t="array" ref="K1878">IF(ISERROR(SEARCH("QTY:", G1878)), IF(ISERROR(SEARCH("TOTAL ", G1878)), Raw [1]Data!N1878, TRIM(MID(G1878, SEARCH("TOTAL ", G1878)+6, SEARCH(" ", G1878&amp;" ", SEARCH("TOTAL ", G1878)+6) - SEARCH("TOTAL ", G1878) - 6))), TRIM(MID(G1878, SEARCH("QTY:", G1878)+4, SEARCH(" ", G1878, SEARCH("QTY:", G1878)+4) - SEARCH("QTY:", G1878) - 4)))</f>
        <v>NET.WT.5912.20</v>
      </c>
      <c r="M1878" t="str">
        <f t="shared" si="264"/>
        <v>NET.WT.5912.20</v>
      </c>
      <c r="N1878">
        <f t="shared" si="265"/>
        <v>0</v>
      </c>
      <c r="O1878" t="e" cm="1">
        <f t="array" ref="O1878">IF(ISERROR(SEARCH("USD ", G1878)), Raw [1]Data!S1878, TRIM(MID(G1878, SEARCH("USD ", G1878)+4, SEARCH(" ", G1878&amp;" ", SEARCH("USD ", G1878)+4) - SEARCH("USD ", G1878) - 4)))</f>
        <v>#NAME?</v>
      </c>
      <c r="P1878" t="e">
        <f t="shared" si="266"/>
        <v>#NAME?</v>
      </c>
      <c r="Q1878" t="e" cm="1">
        <f t="array" ref="Q1878">Raw [1]Data!P1878</f>
        <v>#NAME?</v>
      </c>
      <c r="R1878" t="e" cm="1">
        <f t="array" ref="R1878">Raw [1]Data!Q1878</f>
        <v>#NAME?</v>
      </c>
      <c r="S1878" t="e" cm="1">
        <f t="array" ref="S1878">Raw [1]Data!T1878</f>
        <v>#NAME?</v>
      </c>
      <c r="T1878" t="e">
        <f t="shared" si="267"/>
        <v>#NAME?</v>
      </c>
      <c r="U1878" t="e">
        <f t="shared" si="268"/>
        <v>#NAME?</v>
      </c>
      <c r="V1878" t="str">
        <f t="shared" si="269"/>
        <v>Other</v>
      </c>
    </row>
    <row r="1879" spans="1:22">
      <c r="A1879" s="5" t="s">
        <v>12</v>
      </c>
      <c r="B1879" s="2" t="s">
        <v>2475</v>
      </c>
      <c r="C1879">
        <f t="shared" si="261"/>
        <v>2018</v>
      </c>
      <c r="D1879" s="2" t="s">
        <v>14</v>
      </c>
      <c r="E1879" s="3" t="s">
        <v>15</v>
      </c>
      <c r="F1879" t="str">
        <f t="shared" si="262"/>
        <v>73</v>
      </c>
      <c r="G1879" s="2" t="s">
        <v>2477</v>
      </c>
      <c r="H1879" t="str">
        <f t="shared" si="263"/>
        <v xml:space="preserve">STEEL </v>
      </c>
      <c r="I1879" t="str" cm="1">
        <f t="array" ref="I1879">IFERROR(INDEX(_xlfn.TEXTSPLIT(E1879," "),1), "")</f>
        <v>73239990</v>
      </c>
      <c r="J1879" t="s">
        <v>2835</v>
      </c>
      <c r="K1879" t="str" cm="1">
        <f t="array" ref="K1879">IF(ISERROR(SEARCH("QTY:", G1879)), IF(ISERROR(SEARCH("TOTAL ", G1879)), Raw [1]Data!N1879, TRIM(MID(G1879, SEARCH("TOTAL ", G1879)+6, SEARCH(" ", G1879&amp;" ", SEARCH("TOTAL ", G1879)+6) - SEARCH("TOTAL ", G1879) - 6))), TRIM(MID(G1879, SEARCH("QTY:", G1879)+4, SEARCH(" ", G1879, SEARCH("QTY:", G1879)+4) - SEARCH("QTY:", G1879) - 4)))</f>
        <v>NET.WT.</v>
      </c>
      <c r="M1879" t="str">
        <f t="shared" si="264"/>
        <v>NET.WT.</v>
      </c>
      <c r="N1879">
        <f t="shared" si="265"/>
        <v>0</v>
      </c>
      <c r="O1879" t="e" cm="1">
        <f t="array" ref="O1879">IF(ISERROR(SEARCH("USD ", G1879)), Raw [1]Data!S1879, TRIM(MID(G1879, SEARCH("USD ", G1879)+4, SEARCH(" ", G1879&amp;" ", SEARCH("USD ", G1879)+4) - SEARCH("USD ", G1879) - 4)))</f>
        <v>#NAME?</v>
      </c>
      <c r="P1879" t="e">
        <f t="shared" si="266"/>
        <v>#NAME?</v>
      </c>
      <c r="Q1879" t="e" cm="1">
        <f t="array" ref="Q1879">Raw [1]Data!P1879</f>
        <v>#NAME?</v>
      </c>
      <c r="R1879" t="e" cm="1">
        <f t="array" ref="R1879">Raw [1]Data!Q1879</f>
        <v>#NAME?</v>
      </c>
      <c r="S1879" t="e" cm="1">
        <f t="array" ref="S1879">Raw [1]Data!T1879</f>
        <v>#NAME?</v>
      </c>
      <c r="T1879" t="e">
        <f t="shared" si="267"/>
        <v>#NAME?</v>
      </c>
      <c r="U1879" t="e">
        <f t="shared" si="268"/>
        <v>#NAME?</v>
      </c>
      <c r="V1879" t="str">
        <f t="shared" si="269"/>
        <v>Other</v>
      </c>
    </row>
    <row r="1880" spans="1:22">
      <c r="A1880" s="5" t="s">
        <v>12</v>
      </c>
      <c r="B1880" s="2" t="s">
        <v>2475</v>
      </c>
      <c r="C1880">
        <f t="shared" si="261"/>
        <v>2018</v>
      </c>
      <c r="D1880" s="2" t="s">
        <v>14</v>
      </c>
      <c r="E1880" s="3" t="s">
        <v>15</v>
      </c>
      <c r="F1880" t="str">
        <f t="shared" si="262"/>
        <v>73</v>
      </c>
      <c r="G1880" s="2" t="s">
        <v>2478</v>
      </c>
      <c r="H1880" t="str">
        <f t="shared" si="263"/>
        <v xml:space="preserve">STEEL </v>
      </c>
      <c r="I1880" t="str" cm="1">
        <f t="array" ref="I1880">IFERROR(INDEX(_xlfn.TEXTSPLIT(E1880," "),1), "")</f>
        <v>73239990</v>
      </c>
      <c r="J1880" t="s">
        <v>2835</v>
      </c>
      <c r="K1880" t="str" cm="1">
        <f t="array" ref="K1880">IF(ISERROR(SEARCH("QTY:", G1880)), IF(ISERROR(SEARCH("TOTAL ", G1880)), Raw [1]Data!N1880, TRIM(MID(G1880, SEARCH("TOTAL ", G1880)+6, SEARCH(" ", G1880&amp;" ", SEARCH("TOTAL ", G1880)+6) - SEARCH("TOTAL ", G1880) - 6))), TRIM(MID(G1880, SEARCH("QTY:", G1880)+4, SEARCH(" ", G1880, SEARCH("QTY:", G1880)+4) - SEARCH("QTY:", G1880) - 4)))</f>
        <v>NET</v>
      </c>
      <c r="M1880" t="str">
        <f t="shared" si="264"/>
        <v>NET</v>
      </c>
      <c r="N1880">
        <f t="shared" si="265"/>
        <v>0</v>
      </c>
      <c r="O1880" t="e" cm="1">
        <f t="array" ref="O1880">IF(ISERROR(SEARCH("USD ", G1880)), Raw [1]Data!S1880, TRIM(MID(G1880, SEARCH("USD ", G1880)+4, SEARCH(" ", G1880&amp;" ", SEARCH("USD ", G1880)+4) - SEARCH("USD ", G1880) - 4)))</f>
        <v>#NAME?</v>
      </c>
      <c r="P1880" t="e">
        <f t="shared" si="266"/>
        <v>#NAME?</v>
      </c>
      <c r="Q1880" t="e" cm="1">
        <f t="array" ref="Q1880">Raw [1]Data!P1880</f>
        <v>#NAME?</v>
      </c>
      <c r="R1880" t="e" cm="1">
        <f t="array" ref="R1880">Raw [1]Data!Q1880</f>
        <v>#NAME?</v>
      </c>
      <c r="S1880" t="e" cm="1">
        <f t="array" ref="S1880">Raw [1]Data!T1880</f>
        <v>#NAME?</v>
      </c>
      <c r="T1880" t="e">
        <f t="shared" si="267"/>
        <v>#NAME?</v>
      </c>
      <c r="U1880" t="e">
        <f t="shared" si="268"/>
        <v>#NAME?</v>
      </c>
      <c r="V1880" t="str">
        <f t="shared" si="269"/>
        <v>Other</v>
      </c>
    </row>
    <row r="1881" spans="1:22">
      <c r="A1881" s="5" t="s">
        <v>12</v>
      </c>
      <c r="B1881" s="2" t="s">
        <v>2479</v>
      </c>
      <c r="C1881">
        <f t="shared" si="261"/>
        <v>2018</v>
      </c>
      <c r="D1881" s="2" t="s">
        <v>14</v>
      </c>
      <c r="E1881" s="3" t="s">
        <v>15</v>
      </c>
      <c r="F1881" t="str">
        <f t="shared" si="262"/>
        <v>73</v>
      </c>
      <c r="G1881" s="2" t="s">
        <v>2480</v>
      </c>
      <c r="H1881" t="str">
        <f t="shared" si="263"/>
        <v xml:space="preserve">STAINLESS </v>
      </c>
      <c r="I1881" t="str" cm="1">
        <f t="array" ref="I1881">IFERROR(INDEX(_xlfn.TEXTSPLIT(E1881," "),1), "")</f>
        <v>73239990</v>
      </c>
      <c r="J1881" t="s">
        <v>3041</v>
      </c>
      <c r="K1881" t="str" cm="1">
        <f t="array" ref="K1881">IF(ISERROR(SEARCH("QTY:", G1881)), IF(ISERROR(SEARCH("TOTAL ", G1881)), Raw [1]Data!N1881, TRIM(MID(G1881, SEARCH("TOTAL ", G1881)+6, SEARCH(" ", G1881&amp;" ", SEARCH("TOTAL ", G1881)+6) - SEARCH("TOTAL ", G1881) - 6))), TRIM(MID(G1881, SEARCH("QTY:", G1881)+4, SEARCH(" ", G1881, SEARCH("QTY:", G1881)+4) - SEARCH("QTY:", G1881) - 4)))</f>
        <v>NET</v>
      </c>
      <c r="M1881" t="str">
        <f t="shared" si="264"/>
        <v>NET</v>
      </c>
      <c r="N1881">
        <f t="shared" si="265"/>
        <v>0</v>
      </c>
      <c r="O1881" t="e" cm="1">
        <f t="array" ref="O1881">IF(ISERROR(SEARCH("USD ", G1881)), Raw [1]Data!S1881, TRIM(MID(G1881, SEARCH("USD ", G1881)+4, SEARCH(" ", G1881&amp;" ", SEARCH("USD ", G1881)+4) - SEARCH("USD ", G1881) - 4)))</f>
        <v>#NAME?</v>
      </c>
      <c r="P1881" t="e">
        <f t="shared" si="266"/>
        <v>#NAME?</v>
      </c>
      <c r="Q1881" t="e" cm="1">
        <f t="array" ref="Q1881">Raw [1]Data!P1881</f>
        <v>#NAME?</v>
      </c>
      <c r="R1881" t="e" cm="1">
        <f t="array" ref="R1881">Raw [1]Data!Q1881</f>
        <v>#NAME?</v>
      </c>
      <c r="S1881" t="e" cm="1">
        <f t="array" ref="S1881">Raw [1]Data!T1881</f>
        <v>#NAME?</v>
      </c>
      <c r="T1881" t="e">
        <f t="shared" si="267"/>
        <v>#NAME?</v>
      </c>
      <c r="U1881" t="e">
        <f t="shared" si="268"/>
        <v>#NAME?</v>
      </c>
      <c r="V1881" t="str">
        <f t="shared" si="269"/>
        <v>Other</v>
      </c>
    </row>
    <row r="1882" spans="1:22">
      <c r="A1882" s="5" t="s">
        <v>12</v>
      </c>
      <c r="B1882" s="2" t="s">
        <v>2479</v>
      </c>
      <c r="C1882">
        <f t="shared" si="261"/>
        <v>2018</v>
      </c>
      <c r="D1882" s="2" t="s">
        <v>14</v>
      </c>
      <c r="E1882" s="3" t="s">
        <v>15</v>
      </c>
      <c r="F1882" t="str">
        <f t="shared" si="262"/>
        <v>73</v>
      </c>
      <c r="G1882" s="2" t="s">
        <v>2481</v>
      </c>
      <c r="H1882" t="str">
        <f t="shared" si="263"/>
        <v xml:space="preserve">STAINLESS </v>
      </c>
      <c r="I1882" t="str" cm="1">
        <f t="array" ref="I1882">IFERROR(INDEX(_xlfn.TEXTSPLIT(E1882," "),1), "")</f>
        <v>73239990</v>
      </c>
      <c r="J1882" t="s">
        <v>3041</v>
      </c>
      <c r="K1882" t="str" cm="1">
        <f t="array" ref="K1882">IF(ISERROR(SEARCH("QTY:", G1882)), IF(ISERROR(SEARCH("TOTAL ", G1882)), Raw [1]Data!N1882, TRIM(MID(G1882, SEARCH("TOTAL ", G1882)+6, SEARCH(" ", G1882&amp;" ", SEARCH("TOTAL ", G1882)+6) - SEARCH("TOTAL ", G1882) - 6))), TRIM(MID(G1882, SEARCH("QTY:", G1882)+4, SEARCH(" ", G1882, SEARCH("QTY:", G1882)+4) - SEARCH("QTY:", G1882) - 4)))</f>
        <v>N</v>
      </c>
      <c r="M1882" t="str">
        <f t="shared" si="264"/>
        <v>N</v>
      </c>
      <c r="N1882">
        <f t="shared" si="265"/>
        <v>0</v>
      </c>
      <c r="O1882" t="e" cm="1">
        <f t="array" ref="O1882">IF(ISERROR(SEARCH("USD ", G1882)), Raw [1]Data!S1882, TRIM(MID(G1882, SEARCH("USD ", G1882)+4, SEARCH(" ", G1882&amp;" ", SEARCH("USD ", G1882)+4) - SEARCH("USD ", G1882) - 4)))</f>
        <v>#NAME?</v>
      </c>
      <c r="P1882" t="e">
        <f t="shared" si="266"/>
        <v>#NAME?</v>
      </c>
      <c r="Q1882" t="e" cm="1">
        <f t="array" ref="Q1882">Raw [1]Data!P1882</f>
        <v>#NAME?</v>
      </c>
      <c r="R1882" t="e" cm="1">
        <f t="array" ref="R1882">Raw [1]Data!Q1882</f>
        <v>#NAME?</v>
      </c>
      <c r="S1882" t="e" cm="1">
        <f t="array" ref="S1882">Raw [1]Data!T1882</f>
        <v>#NAME?</v>
      </c>
      <c r="T1882" t="e">
        <f t="shared" si="267"/>
        <v>#NAME?</v>
      </c>
      <c r="U1882" t="e">
        <f t="shared" si="268"/>
        <v>#NAME?</v>
      </c>
      <c r="V1882" t="str">
        <f t="shared" si="269"/>
        <v>Other</v>
      </c>
    </row>
    <row r="1883" spans="1:22">
      <c r="A1883" s="5" t="s">
        <v>12</v>
      </c>
      <c r="B1883" s="2" t="s">
        <v>2482</v>
      </c>
      <c r="C1883">
        <f t="shared" si="261"/>
        <v>2018</v>
      </c>
      <c r="D1883" s="2" t="s">
        <v>14</v>
      </c>
      <c r="E1883" s="3" t="s">
        <v>15</v>
      </c>
      <c r="F1883" t="str">
        <f t="shared" si="262"/>
        <v>73</v>
      </c>
      <c r="G1883" s="2" t="s">
        <v>2483</v>
      </c>
      <c r="H1883" t="str">
        <f t="shared" si="263"/>
        <v xml:space="preserve">STEEL </v>
      </c>
      <c r="I1883" t="str" cm="1">
        <f t="array" ref="I1883">IFERROR(INDEX(_xlfn.TEXTSPLIT(E1883," "),1), "")</f>
        <v>73239990</v>
      </c>
      <c r="J1883" t="s">
        <v>2835</v>
      </c>
      <c r="K1883" t="str" cm="1">
        <f t="array" ref="K1883">IF(ISERROR(SEARCH("QTY:", G1883)), IF(ISERROR(SEARCH("TOTAL ", G1883)), Raw [1]Data!N1883, TRIM(MID(G1883, SEARCH("TOTAL ", G1883)+6, SEARCH(" ", G1883&amp;" ", SEARCH("TOTAL ", G1883)+6) - SEARCH("TOTAL ", G1883) - 6))), TRIM(MID(G1883, SEARCH("QTY:", G1883)+4, SEARCH(" ", G1883, SEARCH("QTY:", G1883)+4) - SEARCH("QTY:", G1883) - 4)))</f>
        <v>NET</v>
      </c>
      <c r="M1883" t="str">
        <f t="shared" si="264"/>
        <v>NET</v>
      </c>
      <c r="N1883">
        <f t="shared" si="265"/>
        <v>0</v>
      </c>
      <c r="O1883" t="e" cm="1">
        <f t="array" ref="O1883">IF(ISERROR(SEARCH("USD ", G1883)), Raw [1]Data!S1883, TRIM(MID(G1883, SEARCH("USD ", G1883)+4, SEARCH(" ", G1883&amp;" ", SEARCH("USD ", G1883)+4) - SEARCH("USD ", G1883) - 4)))</f>
        <v>#NAME?</v>
      </c>
      <c r="P1883" t="e">
        <f t="shared" si="266"/>
        <v>#NAME?</v>
      </c>
      <c r="Q1883" t="e" cm="1">
        <f t="array" ref="Q1883">Raw [1]Data!P1883</f>
        <v>#NAME?</v>
      </c>
      <c r="R1883" t="e" cm="1">
        <f t="array" ref="R1883">Raw [1]Data!Q1883</f>
        <v>#NAME?</v>
      </c>
      <c r="S1883" t="e" cm="1">
        <f t="array" ref="S1883">Raw [1]Data!T1883</f>
        <v>#NAME?</v>
      </c>
      <c r="T1883" t="e">
        <f t="shared" si="267"/>
        <v>#NAME?</v>
      </c>
      <c r="U1883" t="e">
        <f t="shared" si="268"/>
        <v>#NAME?</v>
      </c>
      <c r="V1883" t="str">
        <f t="shared" si="269"/>
        <v>Other</v>
      </c>
    </row>
    <row r="1884" spans="1:22">
      <c r="A1884" s="5" t="s">
        <v>12</v>
      </c>
      <c r="B1884" s="2" t="s">
        <v>2482</v>
      </c>
      <c r="C1884">
        <f t="shared" si="261"/>
        <v>2018</v>
      </c>
      <c r="D1884" s="2" t="s">
        <v>14</v>
      </c>
      <c r="E1884" s="3" t="s">
        <v>15</v>
      </c>
      <c r="F1884" t="str">
        <f t="shared" si="262"/>
        <v>73</v>
      </c>
      <c r="G1884" s="2" t="s">
        <v>2484</v>
      </c>
      <c r="H1884" t="str">
        <f t="shared" si="263"/>
        <v xml:space="preserve">STEEL </v>
      </c>
      <c r="I1884" t="str" cm="1">
        <f t="array" ref="I1884">IFERROR(INDEX(_xlfn.TEXTSPLIT(E1884," "),1), "")</f>
        <v>73239990</v>
      </c>
      <c r="J1884" t="s">
        <v>2835</v>
      </c>
      <c r="K1884" t="str" cm="1">
        <f t="array" ref="K1884">IF(ISERROR(SEARCH("QTY:", G1884)), IF(ISERROR(SEARCH("TOTAL ", G1884)), Raw [1]Data!N1884, TRIM(MID(G1884, SEARCH("TOTAL ", G1884)+6, SEARCH(" ", G1884&amp;" ", SEARCH("TOTAL ", G1884)+6) - SEARCH("TOTAL ", G1884) - 6))), TRIM(MID(G1884, SEARCH("QTY:", G1884)+4, SEARCH(" ", G1884, SEARCH("QTY:", G1884)+4) - SEARCH("QTY:", G1884) - 4)))</f>
        <v>NET.WT.5171.74</v>
      </c>
      <c r="M1884" t="str">
        <f t="shared" si="264"/>
        <v>NET.WT.5171.74</v>
      </c>
      <c r="N1884">
        <f t="shared" si="265"/>
        <v>0</v>
      </c>
      <c r="O1884" t="e" cm="1">
        <f t="array" ref="O1884">IF(ISERROR(SEARCH("USD ", G1884)), Raw [1]Data!S1884, TRIM(MID(G1884, SEARCH("USD ", G1884)+4, SEARCH(" ", G1884&amp;" ", SEARCH("USD ", G1884)+4) - SEARCH("USD ", G1884) - 4)))</f>
        <v>#NAME?</v>
      </c>
      <c r="P1884" t="e">
        <f t="shared" si="266"/>
        <v>#NAME?</v>
      </c>
      <c r="Q1884" t="e" cm="1">
        <f t="array" ref="Q1884">Raw [1]Data!P1884</f>
        <v>#NAME?</v>
      </c>
      <c r="R1884" t="e" cm="1">
        <f t="array" ref="R1884">Raw [1]Data!Q1884</f>
        <v>#NAME?</v>
      </c>
      <c r="S1884" t="e" cm="1">
        <f t="array" ref="S1884">Raw [1]Data!T1884</f>
        <v>#NAME?</v>
      </c>
      <c r="T1884" t="e">
        <f t="shared" si="267"/>
        <v>#NAME?</v>
      </c>
      <c r="U1884" t="e">
        <f t="shared" si="268"/>
        <v>#NAME?</v>
      </c>
      <c r="V1884" t="str">
        <f t="shared" si="269"/>
        <v>Other</v>
      </c>
    </row>
    <row r="1885" spans="1:22">
      <c r="A1885" s="5" t="s">
        <v>12</v>
      </c>
      <c r="B1885" s="2" t="s">
        <v>2482</v>
      </c>
      <c r="C1885">
        <f t="shared" si="261"/>
        <v>2018</v>
      </c>
      <c r="D1885" s="2" t="s">
        <v>14</v>
      </c>
      <c r="E1885" s="3" t="s">
        <v>15</v>
      </c>
      <c r="F1885" t="str">
        <f t="shared" si="262"/>
        <v>73</v>
      </c>
      <c r="G1885" s="2" t="s">
        <v>2485</v>
      </c>
      <c r="H1885" t="str">
        <f t="shared" si="263"/>
        <v xml:space="preserve">STEEL </v>
      </c>
      <c r="I1885" t="str" cm="1">
        <f t="array" ref="I1885">IFERROR(INDEX(_xlfn.TEXTSPLIT(E1885," "),1), "")</f>
        <v>73239990</v>
      </c>
      <c r="J1885" t="s">
        <v>2835</v>
      </c>
      <c r="K1885" t="str" cm="1">
        <f t="array" ref="K1885">IF(ISERROR(SEARCH("QTY:", G1885)), IF(ISERROR(SEARCH("TOTAL ", G1885)), Raw [1]Data!N1885, TRIM(MID(G1885, SEARCH("TOTAL ", G1885)+6, SEARCH(" ", G1885&amp;" ", SEARCH("TOTAL ", G1885)+6) - SEARCH("TOTAL ", G1885) - 6))), TRIM(MID(G1885, SEARCH("QTY:", G1885)+4, SEARCH(" ", G1885, SEARCH("QTY:", G1885)+4) - SEARCH("QTY:", G1885) - 4)))</f>
        <v>NET.WT.5125KGS)</v>
      </c>
      <c r="M1885" t="str">
        <f t="shared" si="264"/>
        <v>NET.WT.5125KGS)</v>
      </c>
      <c r="N1885">
        <f t="shared" si="265"/>
        <v>0</v>
      </c>
      <c r="O1885" t="e" cm="1">
        <f t="array" ref="O1885">IF(ISERROR(SEARCH("USD ", G1885)), Raw [1]Data!S1885, TRIM(MID(G1885, SEARCH("USD ", G1885)+4, SEARCH(" ", G1885&amp;" ", SEARCH("USD ", G1885)+4) - SEARCH("USD ", G1885) - 4)))</f>
        <v>#NAME?</v>
      </c>
      <c r="P1885" t="e">
        <f t="shared" si="266"/>
        <v>#NAME?</v>
      </c>
      <c r="Q1885" t="e" cm="1">
        <f t="array" ref="Q1885">Raw [1]Data!P1885</f>
        <v>#NAME?</v>
      </c>
      <c r="R1885" t="e" cm="1">
        <f t="array" ref="R1885">Raw [1]Data!Q1885</f>
        <v>#NAME?</v>
      </c>
      <c r="S1885" t="e" cm="1">
        <f t="array" ref="S1885">Raw [1]Data!T1885</f>
        <v>#NAME?</v>
      </c>
      <c r="T1885" t="e">
        <f t="shared" si="267"/>
        <v>#NAME?</v>
      </c>
      <c r="U1885" t="e">
        <f t="shared" si="268"/>
        <v>#NAME?</v>
      </c>
      <c r="V1885" t="str">
        <f t="shared" si="269"/>
        <v>Other</v>
      </c>
    </row>
    <row r="1886" spans="1:22">
      <c r="A1886" s="5" t="s">
        <v>12</v>
      </c>
      <c r="B1886" s="2" t="s">
        <v>2482</v>
      </c>
      <c r="C1886">
        <f t="shared" si="261"/>
        <v>2018</v>
      </c>
      <c r="D1886" s="2" t="s">
        <v>14</v>
      </c>
      <c r="E1886" s="3" t="s">
        <v>15</v>
      </c>
      <c r="F1886" t="str">
        <f t="shared" si="262"/>
        <v>73</v>
      </c>
      <c r="G1886" s="2" t="s">
        <v>2486</v>
      </c>
      <c r="H1886" t="str">
        <f t="shared" si="263"/>
        <v xml:space="preserve">STEEL </v>
      </c>
      <c r="I1886" t="str" cm="1">
        <f t="array" ref="I1886">IFERROR(INDEX(_xlfn.TEXTSPLIT(E1886," "),1), "")</f>
        <v>73239990</v>
      </c>
      <c r="J1886" t="s">
        <v>2835</v>
      </c>
      <c r="K1886" t="str" cm="1">
        <f t="array" ref="K1886">IF(ISERROR(SEARCH("QTY:", G1886)), IF(ISERROR(SEARCH("TOTAL ", G1886)), Raw [1]Data!N1886, TRIM(MID(G1886, SEARCH("TOTAL ", G1886)+6, SEARCH(" ", G1886&amp;" ", SEARCH("TOTAL ", G1886)+6) - SEARCH("TOTAL ", G1886) - 6))), TRIM(MID(G1886, SEARCH("QTY:", G1886)+4, SEARCH(" ", G1886, SEARCH("QTY:", G1886)+4) - SEARCH("QTY:", G1886) - 4)))</f>
        <v>NET</v>
      </c>
      <c r="M1886" t="str">
        <f t="shared" si="264"/>
        <v>NET</v>
      </c>
      <c r="N1886">
        <f t="shared" si="265"/>
        <v>0</v>
      </c>
      <c r="O1886" t="e" cm="1">
        <f t="array" ref="O1886">IF(ISERROR(SEARCH("USD ", G1886)), Raw [1]Data!S1886, TRIM(MID(G1886, SEARCH("USD ", G1886)+4, SEARCH(" ", G1886&amp;" ", SEARCH("USD ", G1886)+4) - SEARCH("USD ", G1886) - 4)))</f>
        <v>#NAME?</v>
      </c>
      <c r="P1886" t="e">
        <f t="shared" si="266"/>
        <v>#NAME?</v>
      </c>
      <c r="Q1886" t="e" cm="1">
        <f t="array" ref="Q1886">Raw [1]Data!P1886</f>
        <v>#NAME?</v>
      </c>
      <c r="R1886" t="e" cm="1">
        <f t="array" ref="R1886">Raw [1]Data!Q1886</f>
        <v>#NAME?</v>
      </c>
      <c r="S1886" t="e" cm="1">
        <f t="array" ref="S1886">Raw [1]Data!T1886</f>
        <v>#NAME?</v>
      </c>
      <c r="T1886" t="e">
        <f t="shared" si="267"/>
        <v>#NAME?</v>
      </c>
      <c r="U1886" t="e">
        <f t="shared" si="268"/>
        <v>#NAME?</v>
      </c>
      <c r="V1886" t="str">
        <f t="shared" si="269"/>
        <v>Other</v>
      </c>
    </row>
    <row r="1887" spans="1:22">
      <c r="A1887" s="5" t="s">
        <v>12</v>
      </c>
      <c r="B1887" s="2" t="s">
        <v>2482</v>
      </c>
      <c r="C1887">
        <f t="shared" si="261"/>
        <v>2018</v>
      </c>
      <c r="D1887" s="2" t="s">
        <v>14</v>
      </c>
      <c r="E1887" s="3" t="s">
        <v>15</v>
      </c>
      <c r="F1887" t="str">
        <f t="shared" si="262"/>
        <v>73</v>
      </c>
      <c r="G1887" s="2" t="s">
        <v>2487</v>
      </c>
      <c r="H1887" t="str">
        <f t="shared" si="263"/>
        <v xml:space="preserve">STEEL </v>
      </c>
      <c r="I1887" t="str" cm="1">
        <f t="array" ref="I1887">IFERROR(INDEX(_xlfn.TEXTSPLIT(E1887," "),1), "")</f>
        <v>73239990</v>
      </c>
      <c r="J1887" t="s">
        <v>2835</v>
      </c>
      <c r="K1887" t="str" cm="1">
        <f t="array" ref="K1887">IF(ISERROR(SEARCH("QTY:", G1887)), IF(ISERROR(SEARCH("TOTAL ", G1887)), Raw [1]Data!N1887, TRIM(MID(G1887, SEARCH("TOTAL ", G1887)+6, SEARCH(" ", G1887&amp;" ", SEARCH("TOTAL ", G1887)+6) - SEARCH("TOTAL ", G1887) - 6))), TRIM(MID(G1887, SEARCH("QTY:", G1887)+4, SEARCH(" ", G1887, SEARCH("QTY:", G1887)+4) - SEARCH("QTY:", G1887) - 4)))</f>
        <v>NET.WT.</v>
      </c>
      <c r="M1887" t="str">
        <f t="shared" si="264"/>
        <v>NET.WT.</v>
      </c>
      <c r="N1887">
        <f t="shared" si="265"/>
        <v>0</v>
      </c>
      <c r="O1887" t="e" cm="1">
        <f t="array" ref="O1887">IF(ISERROR(SEARCH("USD ", G1887)), Raw [1]Data!S1887, TRIM(MID(G1887, SEARCH("USD ", G1887)+4, SEARCH(" ", G1887&amp;" ", SEARCH("USD ", G1887)+4) - SEARCH("USD ", G1887) - 4)))</f>
        <v>#NAME?</v>
      </c>
      <c r="P1887" t="e">
        <f t="shared" si="266"/>
        <v>#NAME?</v>
      </c>
      <c r="Q1887" t="e" cm="1">
        <f t="array" ref="Q1887">Raw [1]Data!P1887</f>
        <v>#NAME?</v>
      </c>
      <c r="R1887" t="e" cm="1">
        <f t="array" ref="R1887">Raw [1]Data!Q1887</f>
        <v>#NAME?</v>
      </c>
      <c r="S1887" t="e" cm="1">
        <f t="array" ref="S1887">Raw [1]Data!T1887</f>
        <v>#NAME?</v>
      </c>
      <c r="T1887" t="e">
        <f t="shared" si="267"/>
        <v>#NAME?</v>
      </c>
      <c r="U1887" t="e">
        <f t="shared" si="268"/>
        <v>#NAME?</v>
      </c>
      <c r="V1887" t="str">
        <f t="shared" si="269"/>
        <v>Other</v>
      </c>
    </row>
    <row r="1888" spans="1:22">
      <c r="A1888" s="5" t="s">
        <v>12</v>
      </c>
      <c r="B1888" s="2" t="s">
        <v>2482</v>
      </c>
      <c r="C1888">
        <f t="shared" si="261"/>
        <v>2018</v>
      </c>
      <c r="D1888" s="2" t="s">
        <v>14</v>
      </c>
      <c r="E1888" s="3" t="s">
        <v>15</v>
      </c>
      <c r="F1888" t="str">
        <f t="shared" si="262"/>
        <v>73</v>
      </c>
      <c r="G1888" s="2" t="s">
        <v>2488</v>
      </c>
      <c r="H1888" t="str">
        <f t="shared" si="263"/>
        <v xml:space="preserve">STEEL </v>
      </c>
      <c r="I1888" t="str" cm="1">
        <f t="array" ref="I1888">IFERROR(INDEX(_xlfn.TEXTSPLIT(E1888," "),1), "")</f>
        <v>73239990</v>
      </c>
      <c r="J1888" t="s">
        <v>2835</v>
      </c>
      <c r="K1888" t="str" cm="1">
        <f t="array" ref="K1888">IF(ISERROR(SEARCH("QTY:", G1888)), IF(ISERROR(SEARCH("TOTAL ", G1888)), Raw [1]Data!N1888, TRIM(MID(G1888, SEARCH("TOTAL ", G1888)+6, SEARCH(" ", G1888&amp;" ", SEARCH("TOTAL ", G1888)+6) - SEARCH("TOTAL ", G1888) - 6))), TRIM(MID(G1888, SEARCH("QTY:", G1888)+4, SEARCH(" ", G1888, SEARCH("QTY:", G1888)+4) - SEARCH("QTY:", G1888) - 4)))</f>
        <v>NET</v>
      </c>
      <c r="M1888" t="str">
        <f t="shared" si="264"/>
        <v>NET</v>
      </c>
      <c r="N1888">
        <f t="shared" si="265"/>
        <v>0</v>
      </c>
      <c r="O1888" t="e" cm="1">
        <f t="array" ref="O1888">IF(ISERROR(SEARCH("USD ", G1888)), Raw [1]Data!S1888, TRIM(MID(G1888, SEARCH("USD ", G1888)+4, SEARCH(" ", G1888&amp;" ", SEARCH("USD ", G1888)+4) - SEARCH("USD ", G1888) - 4)))</f>
        <v>#NAME?</v>
      </c>
      <c r="P1888" t="e">
        <f t="shared" si="266"/>
        <v>#NAME?</v>
      </c>
      <c r="Q1888" t="e" cm="1">
        <f t="array" ref="Q1888">Raw [1]Data!P1888</f>
        <v>#NAME?</v>
      </c>
      <c r="R1888" t="e" cm="1">
        <f t="array" ref="R1888">Raw [1]Data!Q1888</f>
        <v>#NAME?</v>
      </c>
      <c r="S1888" t="e" cm="1">
        <f t="array" ref="S1888">Raw [1]Data!T1888</f>
        <v>#NAME?</v>
      </c>
      <c r="T1888" t="e">
        <f t="shared" si="267"/>
        <v>#NAME?</v>
      </c>
      <c r="U1888" t="e">
        <f t="shared" si="268"/>
        <v>#NAME?</v>
      </c>
      <c r="V1888" t="str">
        <f t="shared" si="269"/>
        <v>Other</v>
      </c>
    </row>
    <row r="1889" spans="1:22">
      <c r="A1889" s="5" t="s">
        <v>12</v>
      </c>
      <c r="B1889" s="2" t="s">
        <v>2489</v>
      </c>
      <c r="C1889">
        <f t="shared" si="261"/>
        <v>2018</v>
      </c>
      <c r="D1889" s="2" t="s">
        <v>14</v>
      </c>
      <c r="E1889" s="3" t="s">
        <v>15</v>
      </c>
      <c r="F1889" t="str">
        <f t="shared" si="262"/>
        <v>73</v>
      </c>
      <c r="G1889" s="2" t="s">
        <v>2490</v>
      </c>
      <c r="H1889" t="str">
        <f t="shared" si="263"/>
        <v xml:space="preserve">03-027I </v>
      </c>
      <c r="I1889" t="str" cm="1">
        <f t="array" ref="I1889">IFERROR(INDEX(_xlfn.TEXTSPLIT(E1889," "),1), "")</f>
        <v>73239990</v>
      </c>
      <c r="J1889" t="s">
        <v>3049</v>
      </c>
      <c r="K1889" t="e" cm="1">
        <f t="array" ref="K1889">IF(ISERROR(SEARCH("QTY:", G1889)), IF(ISERROR(SEARCH("TOTAL ", G1889)), Raw [1]Data!N1889, TRIM(MID(G1889, SEARCH("TOTAL ", G1889)+6, SEARCH(" ", G1889&amp;" ", SEARCH("TOTAL ", G1889)+6) - SEARCH("TOTAL ", G1889) - 6))), TRIM(MID(G1889, SEARCH("QTY:", G1889)+4, SEARCH(" ", G1889, SEARCH("QTY:", G1889)+4) - SEARCH("QTY:", G1889) - 4)))</f>
        <v>#NAME?</v>
      </c>
      <c r="M1889" t="e">
        <f t="shared" si="264"/>
        <v>#NAME?</v>
      </c>
      <c r="N1889">
        <f t="shared" si="265"/>
        <v>0</v>
      </c>
      <c r="O1889" t="e" cm="1">
        <f t="array" ref="O1889">IF(ISERROR(SEARCH("USD ", G1889)), Raw [1]Data!S1889, TRIM(MID(G1889, SEARCH("USD ", G1889)+4, SEARCH(" ", G1889&amp;" ", SEARCH("USD ", G1889)+4) - SEARCH("USD ", G1889) - 4)))</f>
        <v>#NAME?</v>
      </c>
      <c r="P1889" t="e">
        <f t="shared" si="266"/>
        <v>#NAME?</v>
      </c>
      <c r="Q1889" t="e" cm="1">
        <f t="array" ref="Q1889">Raw [1]Data!P1889</f>
        <v>#NAME?</v>
      </c>
      <c r="R1889" t="e" cm="1">
        <f t="array" ref="R1889">Raw [1]Data!Q1889</f>
        <v>#NAME?</v>
      </c>
      <c r="S1889" t="e" cm="1">
        <f t="array" ref="S1889">Raw [1]Data!T1889</f>
        <v>#NAME?</v>
      </c>
      <c r="T1889" t="e">
        <f t="shared" si="267"/>
        <v>#NAME?</v>
      </c>
      <c r="U1889" t="e">
        <f t="shared" si="268"/>
        <v>#NAME?</v>
      </c>
      <c r="V1889" t="str">
        <f t="shared" si="269"/>
        <v>Other</v>
      </c>
    </row>
    <row r="1890" spans="1:22">
      <c r="A1890" s="5" t="s">
        <v>12</v>
      </c>
      <c r="B1890" s="2" t="s">
        <v>2491</v>
      </c>
      <c r="C1890">
        <f t="shared" si="261"/>
        <v>2018</v>
      </c>
      <c r="D1890" s="2" t="s">
        <v>14</v>
      </c>
      <c r="E1890" s="3" t="s">
        <v>15</v>
      </c>
      <c r="F1890" t="str">
        <f t="shared" si="262"/>
        <v>73</v>
      </c>
      <c r="G1890" s="2" t="s">
        <v>2492</v>
      </c>
      <c r="H1890" t="str">
        <f t="shared" si="263"/>
        <v xml:space="preserve">03-027I </v>
      </c>
      <c r="I1890" t="str" cm="1">
        <f t="array" ref="I1890">IFERROR(INDEX(_xlfn.TEXTSPLIT(E1890," "),1), "")</f>
        <v>73239990</v>
      </c>
      <c r="J1890" t="s">
        <v>3049</v>
      </c>
      <c r="K1890" t="e" cm="1">
        <f t="array" ref="K1890">IF(ISERROR(SEARCH("QTY:", G1890)), IF(ISERROR(SEARCH("TOTAL ", G1890)), Raw [1]Data!N1890, TRIM(MID(G1890, SEARCH("TOTAL ", G1890)+6, SEARCH(" ", G1890&amp;" ", SEARCH("TOTAL ", G1890)+6) - SEARCH("TOTAL ", G1890) - 6))), TRIM(MID(G1890, SEARCH("QTY:", G1890)+4, SEARCH(" ", G1890, SEARCH("QTY:", G1890)+4) - SEARCH("QTY:", G1890) - 4)))</f>
        <v>#NAME?</v>
      </c>
      <c r="M1890" t="e">
        <f t="shared" si="264"/>
        <v>#NAME?</v>
      </c>
      <c r="N1890">
        <f t="shared" si="265"/>
        <v>0</v>
      </c>
      <c r="O1890" t="e" cm="1">
        <f t="array" ref="O1890">IF(ISERROR(SEARCH("USD ", G1890)), Raw [1]Data!S1890, TRIM(MID(G1890, SEARCH("USD ", G1890)+4, SEARCH(" ", G1890&amp;" ", SEARCH("USD ", G1890)+4) - SEARCH("USD ", G1890) - 4)))</f>
        <v>#NAME?</v>
      </c>
      <c r="P1890" t="e">
        <f t="shared" si="266"/>
        <v>#NAME?</v>
      </c>
      <c r="Q1890" t="e" cm="1">
        <f t="array" ref="Q1890">Raw [1]Data!P1890</f>
        <v>#NAME?</v>
      </c>
      <c r="R1890" t="e" cm="1">
        <f t="array" ref="R1890">Raw [1]Data!Q1890</f>
        <v>#NAME?</v>
      </c>
      <c r="S1890" t="e" cm="1">
        <f t="array" ref="S1890">Raw [1]Data!T1890</f>
        <v>#NAME?</v>
      </c>
      <c r="T1890" t="e">
        <f t="shared" si="267"/>
        <v>#NAME?</v>
      </c>
      <c r="U1890" t="e">
        <f t="shared" si="268"/>
        <v>#NAME?</v>
      </c>
      <c r="V1890" t="str">
        <f t="shared" si="269"/>
        <v>Other</v>
      </c>
    </row>
    <row r="1891" spans="1:22">
      <c r="A1891" s="5" t="s">
        <v>12</v>
      </c>
      <c r="B1891" s="2" t="s">
        <v>2493</v>
      </c>
      <c r="C1891">
        <f t="shared" si="261"/>
        <v>2018</v>
      </c>
      <c r="D1891" s="2" t="s">
        <v>14</v>
      </c>
      <c r="E1891" s="3" t="s">
        <v>15</v>
      </c>
      <c r="F1891" t="str">
        <f t="shared" si="262"/>
        <v>73</v>
      </c>
      <c r="G1891" s="2" t="s">
        <v>2494</v>
      </c>
      <c r="H1891" t="str">
        <f t="shared" si="263"/>
        <v xml:space="preserve">STAINLESS </v>
      </c>
      <c r="I1891" t="str" cm="1">
        <f t="array" ref="I1891">IFERROR(INDEX(_xlfn.TEXTSPLIT(E1891," "),1), "")</f>
        <v>73239990</v>
      </c>
      <c r="J1891" t="s">
        <v>3041</v>
      </c>
      <c r="K1891" t="str" cm="1">
        <f t="array" ref="K1891">IF(ISERROR(SEARCH("QTY:", G1891)), IF(ISERROR(SEARCH("TOTAL ", G1891)), Raw [1]Data!N1891, TRIM(MID(G1891, SEARCH("TOTAL ", G1891)+6, SEARCH(" ", G1891&amp;" ", SEARCH("TOTAL ", G1891)+6) - SEARCH("TOTAL ", G1891) - 6))), TRIM(MID(G1891, SEARCH("QTY:", G1891)+4, SEARCH(" ", G1891, SEARCH("QTY:", G1891)+4) - SEARCH("QTY:", G1891) - 4)))</f>
        <v>NET</v>
      </c>
      <c r="M1891" t="str">
        <f t="shared" si="264"/>
        <v>NET</v>
      </c>
      <c r="N1891">
        <f t="shared" si="265"/>
        <v>0</v>
      </c>
      <c r="O1891" t="e" cm="1">
        <f t="array" ref="O1891">IF(ISERROR(SEARCH("USD ", G1891)), Raw [1]Data!S1891, TRIM(MID(G1891, SEARCH("USD ", G1891)+4, SEARCH(" ", G1891&amp;" ", SEARCH("USD ", G1891)+4) - SEARCH("USD ", G1891) - 4)))</f>
        <v>#NAME?</v>
      </c>
      <c r="P1891" t="e">
        <f t="shared" si="266"/>
        <v>#NAME?</v>
      </c>
      <c r="Q1891" t="e" cm="1">
        <f t="array" ref="Q1891">Raw [1]Data!P1891</f>
        <v>#NAME?</v>
      </c>
      <c r="R1891" t="e" cm="1">
        <f t="array" ref="R1891">Raw [1]Data!Q1891</f>
        <v>#NAME?</v>
      </c>
      <c r="S1891" t="e" cm="1">
        <f t="array" ref="S1891">Raw [1]Data!T1891</f>
        <v>#NAME?</v>
      </c>
      <c r="T1891" t="e">
        <f t="shared" si="267"/>
        <v>#NAME?</v>
      </c>
      <c r="U1891" t="e">
        <f t="shared" si="268"/>
        <v>#NAME?</v>
      </c>
      <c r="V1891" t="str">
        <f t="shared" si="269"/>
        <v>Other</v>
      </c>
    </row>
    <row r="1892" spans="1:22">
      <c r="A1892" s="5" t="s">
        <v>12</v>
      </c>
      <c r="B1892" s="2" t="s">
        <v>2493</v>
      </c>
      <c r="C1892">
        <f t="shared" si="261"/>
        <v>2018</v>
      </c>
      <c r="D1892" s="2" t="s">
        <v>14</v>
      </c>
      <c r="E1892" s="3" t="s">
        <v>15</v>
      </c>
      <c r="F1892" t="str">
        <f t="shared" si="262"/>
        <v>73</v>
      </c>
      <c r="G1892" s="2" t="s">
        <v>2495</v>
      </c>
      <c r="H1892" t="str">
        <f t="shared" si="263"/>
        <v xml:space="preserve">STAINLESS </v>
      </c>
      <c r="I1892" t="str" cm="1">
        <f t="array" ref="I1892">IFERROR(INDEX(_xlfn.TEXTSPLIT(E1892," "),1), "")</f>
        <v>73239990</v>
      </c>
      <c r="J1892" t="s">
        <v>3041</v>
      </c>
      <c r="K1892" t="str" cm="1">
        <f t="array" ref="K1892">IF(ISERROR(SEARCH("QTY:", G1892)), IF(ISERROR(SEARCH("TOTAL ", G1892)), Raw [1]Data!N1892, TRIM(MID(G1892, SEARCH("TOTAL ", G1892)+6, SEARCH(" ", G1892&amp;" ", SEARCH("TOTAL ", G1892)+6) - SEARCH("TOTAL ", G1892) - 6))), TRIM(MID(G1892, SEARCH("QTY:", G1892)+4, SEARCH(" ", G1892, SEARCH("QTY:", G1892)+4) - SEARCH("QTY:", G1892) - 4)))</f>
        <v>N</v>
      </c>
      <c r="M1892" t="str">
        <f t="shared" si="264"/>
        <v>N</v>
      </c>
      <c r="N1892">
        <f t="shared" si="265"/>
        <v>0</v>
      </c>
      <c r="O1892" t="e" cm="1">
        <f t="array" ref="O1892">IF(ISERROR(SEARCH("USD ", G1892)), Raw [1]Data!S1892, TRIM(MID(G1892, SEARCH("USD ", G1892)+4, SEARCH(" ", G1892&amp;" ", SEARCH("USD ", G1892)+4) - SEARCH("USD ", G1892) - 4)))</f>
        <v>#NAME?</v>
      </c>
      <c r="P1892" t="e">
        <f t="shared" si="266"/>
        <v>#NAME?</v>
      </c>
      <c r="Q1892" t="e" cm="1">
        <f t="array" ref="Q1892">Raw [1]Data!P1892</f>
        <v>#NAME?</v>
      </c>
      <c r="R1892" t="e" cm="1">
        <f t="array" ref="R1892">Raw [1]Data!Q1892</f>
        <v>#NAME?</v>
      </c>
      <c r="S1892" t="e" cm="1">
        <f t="array" ref="S1892">Raw [1]Data!T1892</f>
        <v>#NAME?</v>
      </c>
      <c r="T1892" t="e">
        <f t="shared" si="267"/>
        <v>#NAME?</v>
      </c>
      <c r="U1892" t="e">
        <f t="shared" si="268"/>
        <v>#NAME?</v>
      </c>
      <c r="V1892" t="str">
        <f t="shared" si="269"/>
        <v>Other</v>
      </c>
    </row>
    <row r="1893" spans="1:22">
      <c r="A1893" s="5" t="s">
        <v>12</v>
      </c>
      <c r="B1893" s="2" t="s">
        <v>2496</v>
      </c>
      <c r="C1893">
        <f t="shared" si="261"/>
        <v>2018</v>
      </c>
      <c r="D1893" s="2" t="s">
        <v>14</v>
      </c>
      <c r="E1893" s="3" t="s">
        <v>15</v>
      </c>
      <c r="F1893" t="str">
        <f t="shared" si="262"/>
        <v>73</v>
      </c>
      <c r="G1893" s="2" t="s">
        <v>2497</v>
      </c>
      <c r="H1893" t="str">
        <f t="shared" si="263"/>
        <v xml:space="preserve">STEEL </v>
      </c>
      <c r="I1893" t="str" cm="1">
        <f t="array" ref="I1893">IFERROR(INDEX(_xlfn.TEXTSPLIT(E1893," "),1), "")</f>
        <v>73239990</v>
      </c>
      <c r="J1893" t="s">
        <v>3041</v>
      </c>
      <c r="K1893" t="str" cm="1">
        <f t="array" ref="K1893">IF(ISERROR(SEARCH("QTY:", G1893)), IF(ISERROR(SEARCH("TOTAL ", G1893)), Raw [1]Data!N1893, TRIM(MID(G1893, SEARCH("TOTAL ", G1893)+6, SEARCH(" ", G1893&amp;" ", SEARCH("TOTAL ", G1893)+6) - SEARCH("TOTAL ", G1893) - 6))), TRIM(MID(G1893, SEARCH("QTY:", G1893)+4, SEARCH(" ", G1893, SEARCH("QTY:", G1893)+4) - SEARCH("QTY:", G1893) - 4)))</f>
        <v>NET</v>
      </c>
      <c r="M1893" t="str">
        <f t="shared" si="264"/>
        <v>NET</v>
      </c>
      <c r="N1893">
        <f t="shared" si="265"/>
        <v>0</v>
      </c>
      <c r="O1893" t="e" cm="1">
        <f t="array" ref="O1893">IF(ISERROR(SEARCH("USD ", G1893)), Raw [1]Data!S1893, TRIM(MID(G1893, SEARCH("USD ", G1893)+4, SEARCH(" ", G1893&amp;" ", SEARCH("USD ", G1893)+4) - SEARCH("USD ", G1893) - 4)))</f>
        <v>#NAME?</v>
      </c>
      <c r="P1893" t="e">
        <f t="shared" si="266"/>
        <v>#NAME?</v>
      </c>
      <c r="Q1893" t="e" cm="1">
        <f t="array" ref="Q1893">Raw [1]Data!P1893</f>
        <v>#NAME?</v>
      </c>
      <c r="R1893" t="e" cm="1">
        <f t="array" ref="R1893">Raw [1]Data!Q1893</f>
        <v>#NAME?</v>
      </c>
      <c r="S1893" t="e" cm="1">
        <f t="array" ref="S1893">Raw [1]Data!T1893</f>
        <v>#NAME?</v>
      </c>
      <c r="T1893" t="e">
        <f t="shared" si="267"/>
        <v>#NAME?</v>
      </c>
      <c r="U1893" t="e">
        <f t="shared" si="268"/>
        <v>#NAME?</v>
      </c>
      <c r="V1893" t="str">
        <f t="shared" si="269"/>
        <v>Other</v>
      </c>
    </row>
    <row r="1894" spans="1:22">
      <c r="A1894" s="5" t="s">
        <v>12</v>
      </c>
      <c r="B1894" s="2" t="s">
        <v>2496</v>
      </c>
      <c r="C1894">
        <f t="shared" si="261"/>
        <v>2018</v>
      </c>
      <c r="D1894" s="2" t="s">
        <v>14</v>
      </c>
      <c r="E1894" s="3" t="s">
        <v>15</v>
      </c>
      <c r="F1894" t="str">
        <f t="shared" si="262"/>
        <v>73</v>
      </c>
      <c r="G1894" s="2" t="s">
        <v>2498</v>
      </c>
      <c r="H1894" t="str">
        <f t="shared" si="263"/>
        <v xml:space="preserve">STEEL </v>
      </c>
      <c r="I1894" t="str" cm="1">
        <f t="array" ref="I1894">IFERROR(INDEX(_xlfn.TEXTSPLIT(E1894," "),1), "")</f>
        <v>73239990</v>
      </c>
      <c r="J1894" t="s">
        <v>3041</v>
      </c>
      <c r="K1894" t="str" cm="1">
        <f t="array" ref="K1894">IF(ISERROR(SEARCH("QTY:", G1894)), IF(ISERROR(SEARCH("TOTAL ", G1894)), Raw [1]Data!N1894, TRIM(MID(G1894, SEARCH("TOTAL ", G1894)+6, SEARCH(" ", G1894&amp;" ", SEARCH("TOTAL ", G1894)+6) - SEARCH("TOTAL ", G1894) - 6))), TRIM(MID(G1894, SEARCH("QTY:", G1894)+4, SEARCH(" ", G1894, SEARCH("QTY:", G1894)+4) - SEARCH("QTY:", G1894) - 4)))</f>
        <v>NET</v>
      </c>
      <c r="M1894" t="str">
        <f t="shared" si="264"/>
        <v>NET</v>
      </c>
      <c r="N1894">
        <f t="shared" si="265"/>
        <v>0</v>
      </c>
      <c r="O1894" t="e" cm="1">
        <f t="array" ref="O1894">IF(ISERROR(SEARCH("USD ", G1894)), Raw [1]Data!S1894, TRIM(MID(G1894, SEARCH("USD ", G1894)+4, SEARCH(" ", G1894&amp;" ", SEARCH("USD ", G1894)+4) - SEARCH("USD ", G1894) - 4)))</f>
        <v>#NAME?</v>
      </c>
      <c r="P1894" t="e">
        <f t="shared" si="266"/>
        <v>#NAME?</v>
      </c>
      <c r="Q1894" t="e" cm="1">
        <f t="array" ref="Q1894">Raw [1]Data!P1894</f>
        <v>#NAME?</v>
      </c>
      <c r="R1894" t="e" cm="1">
        <f t="array" ref="R1894">Raw [1]Data!Q1894</f>
        <v>#NAME?</v>
      </c>
      <c r="S1894" t="e" cm="1">
        <f t="array" ref="S1894">Raw [1]Data!T1894</f>
        <v>#NAME?</v>
      </c>
      <c r="T1894" t="e">
        <f t="shared" si="267"/>
        <v>#NAME?</v>
      </c>
      <c r="U1894" t="e">
        <f t="shared" si="268"/>
        <v>#NAME?</v>
      </c>
      <c r="V1894" t="str">
        <f t="shared" si="269"/>
        <v>Other</v>
      </c>
    </row>
    <row r="1895" spans="1:22">
      <c r="A1895" s="5" t="s">
        <v>12</v>
      </c>
      <c r="B1895" s="2" t="s">
        <v>2499</v>
      </c>
      <c r="C1895">
        <f t="shared" si="261"/>
        <v>2018</v>
      </c>
      <c r="D1895" s="2" t="s">
        <v>14</v>
      </c>
      <c r="E1895" s="3" t="s">
        <v>15</v>
      </c>
      <c r="F1895" t="str">
        <f t="shared" si="262"/>
        <v>73</v>
      </c>
      <c r="G1895" s="2" t="s">
        <v>2500</v>
      </c>
      <c r="H1895" t="str">
        <f t="shared" si="263"/>
        <v xml:space="preserve">03-0271 </v>
      </c>
      <c r="I1895" t="str" cm="1">
        <f t="array" ref="I1895">IFERROR(INDEX(_xlfn.TEXTSPLIT(E1895," "),1), "")</f>
        <v>73239990</v>
      </c>
      <c r="J1895" t="s">
        <v>3049</v>
      </c>
      <c r="K1895" t="e" cm="1">
        <f t="array" ref="K1895">IF(ISERROR(SEARCH("QTY:", G1895)), IF(ISERROR(SEARCH("TOTAL ", G1895)), Raw [1]Data!N1895, TRIM(MID(G1895, SEARCH("TOTAL ", G1895)+6, SEARCH(" ", G1895&amp;" ", SEARCH("TOTAL ", G1895)+6) - SEARCH("TOTAL ", G1895) - 6))), TRIM(MID(G1895, SEARCH("QTY:", G1895)+4, SEARCH(" ", G1895, SEARCH("QTY:", G1895)+4) - SEARCH("QTY:", G1895) - 4)))</f>
        <v>#NAME?</v>
      </c>
      <c r="M1895" t="e">
        <f t="shared" si="264"/>
        <v>#NAME?</v>
      </c>
      <c r="N1895">
        <f t="shared" si="265"/>
        <v>0</v>
      </c>
      <c r="O1895" t="e" cm="1">
        <f t="array" ref="O1895">IF(ISERROR(SEARCH("USD ", G1895)), Raw [1]Data!S1895, TRIM(MID(G1895, SEARCH("USD ", G1895)+4, SEARCH(" ", G1895&amp;" ", SEARCH("USD ", G1895)+4) - SEARCH("USD ", G1895) - 4)))</f>
        <v>#NAME?</v>
      </c>
      <c r="P1895" t="e">
        <f t="shared" si="266"/>
        <v>#NAME?</v>
      </c>
      <c r="Q1895" t="e" cm="1">
        <f t="array" ref="Q1895">Raw [1]Data!P1895</f>
        <v>#NAME?</v>
      </c>
      <c r="R1895" t="e" cm="1">
        <f t="array" ref="R1895">Raw [1]Data!Q1895</f>
        <v>#NAME?</v>
      </c>
      <c r="S1895" t="e" cm="1">
        <f t="array" ref="S1895">Raw [1]Data!T1895</f>
        <v>#NAME?</v>
      </c>
      <c r="T1895" t="e">
        <f t="shared" si="267"/>
        <v>#NAME?</v>
      </c>
      <c r="U1895" t="e">
        <f t="shared" si="268"/>
        <v>#NAME?</v>
      </c>
      <c r="V1895" t="str">
        <f t="shared" si="269"/>
        <v>Other</v>
      </c>
    </row>
    <row r="1896" spans="1:22">
      <c r="A1896" s="5" t="s">
        <v>12</v>
      </c>
      <c r="B1896" s="2" t="s">
        <v>2501</v>
      </c>
      <c r="C1896">
        <f t="shared" si="261"/>
        <v>2018</v>
      </c>
      <c r="D1896" s="2" t="s">
        <v>14</v>
      </c>
      <c r="E1896" s="3" t="s">
        <v>15</v>
      </c>
      <c r="F1896" t="str">
        <f t="shared" si="262"/>
        <v>73</v>
      </c>
      <c r="G1896" s="2" t="s">
        <v>2207</v>
      </c>
      <c r="H1896" t="str">
        <f t="shared" si="263"/>
        <v xml:space="preserve">KWB-600F </v>
      </c>
      <c r="I1896" t="str" cm="1">
        <f t="array" ref="I1896">IFERROR(INDEX(_xlfn.TEXTSPLIT(E1896," "),1), "")</f>
        <v>73239990</v>
      </c>
      <c r="J1896" t="s">
        <v>2835</v>
      </c>
      <c r="K1896" t="e" cm="1">
        <f t="array" ref="K1896">IF(ISERROR(SEARCH("QTY:", G1896)), IF(ISERROR(SEARCH("TOTAL ", G1896)), Raw [1]Data!N1896, TRIM(MID(G1896, SEARCH("TOTAL ", G1896)+6, SEARCH(" ", G1896&amp;" ", SEARCH("TOTAL ", G1896)+6) - SEARCH("TOTAL ", G1896) - 6))), TRIM(MID(G1896, SEARCH("QTY:", G1896)+4, SEARCH(" ", G1896, SEARCH("QTY:", G1896)+4) - SEARCH("QTY:", G1896) - 4)))</f>
        <v>#NAME?</v>
      </c>
      <c r="M1896" t="e">
        <f t="shared" si="264"/>
        <v>#NAME?</v>
      </c>
      <c r="N1896">
        <f t="shared" si="265"/>
        <v>0</v>
      </c>
      <c r="O1896" t="e" cm="1">
        <f t="array" ref="O1896">IF(ISERROR(SEARCH("USD ", G1896)), Raw [1]Data!S1896, TRIM(MID(G1896, SEARCH("USD ", G1896)+4, SEARCH(" ", G1896&amp;" ", SEARCH("USD ", G1896)+4) - SEARCH("USD ", G1896) - 4)))</f>
        <v>#NAME?</v>
      </c>
      <c r="P1896" t="e">
        <f t="shared" si="266"/>
        <v>#NAME?</v>
      </c>
      <c r="Q1896" t="e" cm="1">
        <f t="array" ref="Q1896">Raw [1]Data!P1896</f>
        <v>#NAME?</v>
      </c>
      <c r="R1896" t="e" cm="1">
        <f t="array" ref="R1896">Raw [1]Data!Q1896</f>
        <v>#NAME?</v>
      </c>
      <c r="S1896" t="e" cm="1">
        <f t="array" ref="S1896">Raw [1]Data!T1896</f>
        <v>#NAME?</v>
      </c>
      <c r="T1896" t="e">
        <f t="shared" si="267"/>
        <v>#NAME?</v>
      </c>
      <c r="U1896" t="e">
        <f t="shared" si="268"/>
        <v>#NAME?</v>
      </c>
      <c r="V1896" t="str">
        <f t="shared" si="269"/>
        <v>Other</v>
      </c>
    </row>
    <row r="1897" spans="1:22">
      <c r="A1897" s="5" t="s">
        <v>12</v>
      </c>
      <c r="B1897" s="2" t="s">
        <v>2502</v>
      </c>
      <c r="C1897">
        <f t="shared" si="261"/>
        <v>2018</v>
      </c>
      <c r="D1897" s="2" t="s">
        <v>14</v>
      </c>
      <c r="E1897" s="3" t="s">
        <v>15</v>
      </c>
      <c r="F1897" t="str">
        <f t="shared" si="262"/>
        <v>73</v>
      </c>
      <c r="G1897" s="2" t="s">
        <v>2503</v>
      </c>
      <c r="H1897" t="str">
        <f t="shared" si="263"/>
        <v xml:space="preserve">STEEL </v>
      </c>
      <c r="I1897" t="str" cm="1">
        <f t="array" ref="I1897">IFERROR(INDEX(_xlfn.TEXTSPLIT(E1897," "),1), "")</f>
        <v>73239990</v>
      </c>
      <c r="J1897" t="s">
        <v>3041</v>
      </c>
      <c r="K1897" t="str" cm="1">
        <f t="array" ref="K1897">IF(ISERROR(SEARCH("QTY:", G1897)), IF(ISERROR(SEARCH("TOTAL ", G1897)), Raw [1]Data!N1897, TRIM(MID(G1897, SEARCH("TOTAL ", G1897)+6, SEARCH(" ", G1897&amp;" ", SEARCH("TOTAL ", G1897)+6) - SEARCH("TOTAL ", G1897) - 6))), TRIM(MID(G1897, SEARCH("QTY:", G1897)+4, SEARCH(" ", G1897, SEARCH("QTY:", G1897)+4) - SEARCH("QTY:", G1897) - 4)))</f>
        <v>NET</v>
      </c>
      <c r="M1897" t="str">
        <f t="shared" si="264"/>
        <v>NET</v>
      </c>
      <c r="N1897">
        <f t="shared" si="265"/>
        <v>0</v>
      </c>
      <c r="O1897" t="e" cm="1">
        <f t="array" ref="O1897">IF(ISERROR(SEARCH("USD ", G1897)), Raw [1]Data!S1897, TRIM(MID(G1897, SEARCH("USD ", G1897)+4, SEARCH(" ", G1897&amp;" ", SEARCH("USD ", G1897)+4) - SEARCH("USD ", G1897) - 4)))</f>
        <v>#NAME?</v>
      </c>
      <c r="P1897" t="e">
        <f t="shared" si="266"/>
        <v>#NAME?</v>
      </c>
      <c r="Q1897" t="e" cm="1">
        <f t="array" ref="Q1897">Raw [1]Data!P1897</f>
        <v>#NAME?</v>
      </c>
      <c r="R1897" t="e" cm="1">
        <f t="array" ref="R1897">Raw [1]Data!Q1897</f>
        <v>#NAME?</v>
      </c>
      <c r="S1897" t="e" cm="1">
        <f t="array" ref="S1897">Raw [1]Data!T1897</f>
        <v>#NAME?</v>
      </c>
      <c r="T1897" t="e">
        <f t="shared" si="267"/>
        <v>#NAME?</v>
      </c>
      <c r="U1897" t="e">
        <f t="shared" si="268"/>
        <v>#NAME?</v>
      </c>
      <c r="V1897" t="str">
        <f t="shared" si="269"/>
        <v>Other</v>
      </c>
    </row>
    <row r="1898" spans="1:22">
      <c r="A1898" s="5" t="s">
        <v>12</v>
      </c>
      <c r="B1898" s="2" t="s">
        <v>2504</v>
      </c>
      <c r="C1898">
        <f t="shared" si="261"/>
        <v>2018</v>
      </c>
      <c r="D1898" s="2" t="s">
        <v>14</v>
      </c>
      <c r="E1898" s="3" t="s">
        <v>15</v>
      </c>
      <c r="F1898" t="str">
        <f t="shared" si="262"/>
        <v>73</v>
      </c>
      <c r="G1898" s="2" t="s">
        <v>2505</v>
      </c>
      <c r="H1898" t="str">
        <f t="shared" si="263"/>
        <v xml:space="preserve">STAINLESS </v>
      </c>
      <c r="I1898" t="str" cm="1">
        <f t="array" ref="I1898">IFERROR(INDEX(_xlfn.TEXTSPLIT(E1898," "),1), "")</f>
        <v>73239990</v>
      </c>
      <c r="J1898" t="s">
        <v>3041</v>
      </c>
      <c r="K1898" t="str" cm="1">
        <f t="array" ref="K1898">IF(ISERROR(SEARCH("QTY:", G1898)), IF(ISERROR(SEARCH("TOTAL ", G1898)), Raw [1]Data!N1898, TRIM(MID(G1898, SEARCH("TOTAL ", G1898)+6, SEARCH(" ", G1898&amp;" ", SEARCH("TOTAL ", G1898)+6) - SEARCH("TOTAL ", G1898) - 6))), TRIM(MID(G1898, SEARCH("QTY:", G1898)+4, SEARCH(" ", G1898, SEARCH("QTY:", G1898)+4) - SEARCH("QTY:", G1898) - 4)))</f>
        <v>NET</v>
      </c>
      <c r="M1898" t="str">
        <f t="shared" si="264"/>
        <v>NET</v>
      </c>
      <c r="N1898">
        <f t="shared" si="265"/>
        <v>0</v>
      </c>
      <c r="O1898" t="e" cm="1">
        <f t="array" ref="O1898">IF(ISERROR(SEARCH("USD ", G1898)), Raw [1]Data!S1898, TRIM(MID(G1898, SEARCH("USD ", G1898)+4, SEARCH(" ", G1898&amp;" ", SEARCH("USD ", G1898)+4) - SEARCH("USD ", G1898) - 4)))</f>
        <v>#NAME?</v>
      </c>
      <c r="P1898" t="e">
        <f t="shared" si="266"/>
        <v>#NAME?</v>
      </c>
      <c r="Q1898" t="e" cm="1">
        <f t="array" ref="Q1898">Raw [1]Data!P1898</f>
        <v>#NAME?</v>
      </c>
      <c r="R1898" t="e" cm="1">
        <f t="array" ref="R1898">Raw [1]Data!Q1898</f>
        <v>#NAME?</v>
      </c>
      <c r="S1898" t="e" cm="1">
        <f t="array" ref="S1898">Raw [1]Data!T1898</f>
        <v>#NAME?</v>
      </c>
      <c r="T1898" t="e">
        <f t="shared" si="267"/>
        <v>#NAME?</v>
      </c>
      <c r="U1898" t="e">
        <f t="shared" si="268"/>
        <v>#NAME?</v>
      </c>
      <c r="V1898" t="str">
        <f t="shared" si="269"/>
        <v>Other</v>
      </c>
    </row>
    <row r="1899" spans="1:22">
      <c r="A1899" s="5" t="s">
        <v>12</v>
      </c>
      <c r="B1899" s="2" t="s">
        <v>2504</v>
      </c>
      <c r="C1899">
        <f t="shared" si="261"/>
        <v>2018</v>
      </c>
      <c r="D1899" s="2" t="s">
        <v>14</v>
      </c>
      <c r="E1899" s="3" t="s">
        <v>15</v>
      </c>
      <c r="F1899" t="str">
        <f t="shared" si="262"/>
        <v>73</v>
      </c>
      <c r="G1899" s="2" t="s">
        <v>2506</v>
      </c>
      <c r="H1899" t="str">
        <f t="shared" si="263"/>
        <v xml:space="preserve">STEEL </v>
      </c>
      <c r="I1899" t="str" cm="1">
        <f t="array" ref="I1899">IFERROR(INDEX(_xlfn.TEXTSPLIT(E1899," "),1), "")</f>
        <v>73239990</v>
      </c>
      <c r="J1899" t="s">
        <v>3044</v>
      </c>
      <c r="K1899" t="str" cm="1">
        <f t="array" ref="K1899">IF(ISERROR(SEARCH("QTY:", G1899)), IF(ISERROR(SEARCH("TOTAL ", G1899)), Raw [1]Data!N1899, TRIM(MID(G1899, SEARCH("TOTAL ", G1899)+6, SEARCH(" ", G1899&amp;" ", SEARCH("TOTAL ", G1899)+6) - SEARCH("TOTAL ", G1899) - 6))), TRIM(MID(G1899, SEARCH("QTY:", G1899)+4, SEARCH(" ", G1899, SEARCH("QTY:", G1899)+4) - SEARCH("QTY:", G1899) - 4)))</f>
        <v>NET</v>
      </c>
      <c r="M1899" t="str">
        <f t="shared" si="264"/>
        <v>NET</v>
      </c>
      <c r="N1899">
        <f t="shared" si="265"/>
        <v>0</v>
      </c>
      <c r="O1899" t="e" cm="1">
        <f t="array" ref="O1899">IF(ISERROR(SEARCH("USD ", G1899)), Raw [1]Data!S1899, TRIM(MID(G1899, SEARCH("USD ", G1899)+4, SEARCH(" ", G1899&amp;" ", SEARCH("USD ", G1899)+4) - SEARCH("USD ", G1899) - 4)))</f>
        <v>#NAME?</v>
      </c>
      <c r="P1899" t="e">
        <f t="shared" si="266"/>
        <v>#NAME?</v>
      </c>
      <c r="Q1899" t="e" cm="1">
        <f t="array" ref="Q1899">Raw [1]Data!P1899</f>
        <v>#NAME?</v>
      </c>
      <c r="R1899" t="e" cm="1">
        <f t="array" ref="R1899">Raw [1]Data!Q1899</f>
        <v>#NAME?</v>
      </c>
      <c r="S1899" t="e" cm="1">
        <f t="array" ref="S1899">Raw [1]Data!T1899</f>
        <v>#NAME?</v>
      </c>
      <c r="T1899" t="e">
        <f t="shared" si="267"/>
        <v>#NAME?</v>
      </c>
      <c r="U1899" t="e">
        <f t="shared" si="268"/>
        <v>#NAME?</v>
      </c>
      <c r="V1899" t="str">
        <f t="shared" si="269"/>
        <v>Other</v>
      </c>
    </row>
    <row r="1900" spans="1:22">
      <c r="A1900" s="5" t="s">
        <v>12</v>
      </c>
      <c r="B1900" s="2" t="s">
        <v>2504</v>
      </c>
      <c r="C1900">
        <f t="shared" si="261"/>
        <v>2018</v>
      </c>
      <c r="D1900" s="2" t="s">
        <v>14</v>
      </c>
      <c r="E1900" s="3" t="s">
        <v>15</v>
      </c>
      <c r="F1900" t="str">
        <f t="shared" si="262"/>
        <v>73</v>
      </c>
      <c r="G1900" s="2" t="s">
        <v>2507</v>
      </c>
      <c r="H1900" t="str">
        <f t="shared" si="263"/>
        <v xml:space="preserve">STEEL </v>
      </c>
      <c r="I1900" t="str" cm="1">
        <f t="array" ref="I1900">IFERROR(INDEX(_xlfn.TEXTSPLIT(E1900," "),1), "")</f>
        <v>73239990</v>
      </c>
      <c r="J1900" t="s">
        <v>3044</v>
      </c>
      <c r="K1900" t="str" cm="1">
        <f t="array" ref="K1900">IF(ISERROR(SEARCH("QTY:", G1900)), IF(ISERROR(SEARCH("TOTAL ", G1900)), Raw [1]Data!N1900, TRIM(MID(G1900, SEARCH("TOTAL ", G1900)+6, SEARCH(" ", G1900&amp;" ", SEARCH("TOTAL ", G1900)+6) - SEARCH("TOTAL ", G1900) - 6))), TRIM(MID(G1900, SEARCH("QTY:", G1900)+4, SEARCH(" ", G1900, SEARCH("QTY:", G1900)+4) - SEARCH("QTY:", G1900) - 4)))</f>
        <v>NET</v>
      </c>
      <c r="M1900" t="str">
        <f t="shared" si="264"/>
        <v>NET</v>
      </c>
      <c r="N1900">
        <f t="shared" si="265"/>
        <v>0</v>
      </c>
      <c r="O1900" t="e" cm="1">
        <f t="array" ref="O1900">IF(ISERROR(SEARCH("USD ", G1900)), Raw [1]Data!S1900, TRIM(MID(G1900, SEARCH("USD ", G1900)+4, SEARCH(" ", G1900&amp;" ", SEARCH("USD ", G1900)+4) - SEARCH("USD ", G1900) - 4)))</f>
        <v>#NAME?</v>
      </c>
      <c r="P1900" t="e">
        <f t="shared" si="266"/>
        <v>#NAME?</v>
      </c>
      <c r="Q1900" t="e" cm="1">
        <f t="array" ref="Q1900">Raw [1]Data!P1900</f>
        <v>#NAME?</v>
      </c>
      <c r="R1900" t="e" cm="1">
        <f t="array" ref="R1900">Raw [1]Data!Q1900</f>
        <v>#NAME?</v>
      </c>
      <c r="S1900" t="e" cm="1">
        <f t="array" ref="S1900">Raw [1]Data!T1900</f>
        <v>#NAME?</v>
      </c>
      <c r="T1900" t="e">
        <f t="shared" si="267"/>
        <v>#NAME?</v>
      </c>
      <c r="U1900" t="e">
        <f t="shared" si="268"/>
        <v>#NAME?</v>
      </c>
      <c r="V1900" t="str">
        <f t="shared" si="269"/>
        <v>Other</v>
      </c>
    </row>
    <row r="1901" spans="1:22">
      <c r="A1901" s="5" t="s">
        <v>12</v>
      </c>
      <c r="B1901" s="2" t="s">
        <v>2504</v>
      </c>
      <c r="C1901">
        <f t="shared" si="261"/>
        <v>2018</v>
      </c>
      <c r="D1901" s="2" t="s">
        <v>14</v>
      </c>
      <c r="E1901" s="3" t="s">
        <v>15</v>
      </c>
      <c r="F1901" t="str">
        <f t="shared" si="262"/>
        <v>73</v>
      </c>
      <c r="G1901" s="2" t="s">
        <v>2508</v>
      </c>
      <c r="H1901" t="str">
        <f t="shared" si="263"/>
        <v xml:space="preserve">STAINLESS </v>
      </c>
      <c r="I1901" t="str" cm="1">
        <f t="array" ref="I1901">IFERROR(INDEX(_xlfn.TEXTSPLIT(E1901," "),1), "")</f>
        <v>73239990</v>
      </c>
      <c r="J1901" t="s">
        <v>2835</v>
      </c>
      <c r="K1901" t="str" cm="1">
        <f t="array" ref="K1901">IF(ISERROR(SEARCH("QTY:", G1901)), IF(ISERROR(SEARCH("TOTAL ", G1901)), Raw [1]Data!N1901, TRIM(MID(G1901, SEARCH("TOTAL ", G1901)+6, SEARCH(" ", G1901&amp;" ", SEARCH("TOTAL ", G1901)+6) - SEARCH("TOTAL ", G1901) - 6))), TRIM(MID(G1901, SEARCH("QTY:", G1901)+4, SEARCH(" ", G1901, SEARCH("QTY:", G1901)+4) - SEARCH("QTY:", G1901) - 4)))</f>
        <v>NET</v>
      </c>
      <c r="M1901" t="str">
        <f t="shared" si="264"/>
        <v>NET</v>
      </c>
      <c r="N1901">
        <f t="shared" si="265"/>
        <v>0</v>
      </c>
      <c r="O1901" t="e" cm="1">
        <f t="array" ref="O1901">IF(ISERROR(SEARCH("USD ", G1901)), Raw [1]Data!S1901, TRIM(MID(G1901, SEARCH("USD ", G1901)+4, SEARCH(" ", G1901&amp;" ", SEARCH("USD ", G1901)+4) - SEARCH("USD ", G1901) - 4)))</f>
        <v>#NAME?</v>
      </c>
      <c r="P1901" t="e">
        <f t="shared" si="266"/>
        <v>#NAME?</v>
      </c>
      <c r="Q1901" t="e" cm="1">
        <f t="array" ref="Q1901">Raw [1]Data!P1901</f>
        <v>#NAME?</v>
      </c>
      <c r="R1901" t="e" cm="1">
        <f t="array" ref="R1901">Raw [1]Data!Q1901</f>
        <v>#NAME?</v>
      </c>
      <c r="S1901" t="e" cm="1">
        <f t="array" ref="S1901">Raw [1]Data!T1901</f>
        <v>#NAME?</v>
      </c>
      <c r="T1901" t="e">
        <f t="shared" si="267"/>
        <v>#NAME?</v>
      </c>
      <c r="U1901" t="e">
        <f t="shared" si="268"/>
        <v>#NAME?</v>
      </c>
      <c r="V1901" t="str">
        <f t="shared" si="269"/>
        <v>Other</v>
      </c>
    </row>
    <row r="1902" spans="1:22">
      <c r="A1902" s="5" t="s">
        <v>12</v>
      </c>
      <c r="B1902" s="2" t="s">
        <v>2504</v>
      </c>
      <c r="C1902">
        <f t="shared" si="261"/>
        <v>2018</v>
      </c>
      <c r="D1902" s="2" t="s">
        <v>14</v>
      </c>
      <c r="E1902" s="3" t="s">
        <v>15</v>
      </c>
      <c r="F1902" t="str">
        <f t="shared" si="262"/>
        <v>73</v>
      </c>
      <c r="G1902" s="2" t="s">
        <v>2509</v>
      </c>
      <c r="H1902" t="str">
        <f t="shared" si="263"/>
        <v xml:space="preserve">STAINLESS </v>
      </c>
      <c r="I1902" t="str" cm="1">
        <f t="array" ref="I1902">IFERROR(INDEX(_xlfn.TEXTSPLIT(E1902," "),1), "")</f>
        <v>73239990</v>
      </c>
      <c r="J1902" t="s">
        <v>3041</v>
      </c>
      <c r="K1902" t="str" cm="1">
        <f t="array" ref="K1902">IF(ISERROR(SEARCH("QTY:", G1902)), IF(ISERROR(SEARCH("TOTAL ", G1902)), Raw [1]Data!N1902, TRIM(MID(G1902, SEARCH("TOTAL ", G1902)+6, SEARCH(" ", G1902&amp;" ", SEARCH("TOTAL ", G1902)+6) - SEARCH("TOTAL ", G1902) - 6))), TRIM(MID(G1902, SEARCH("QTY:", G1902)+4, SEARCH(" ", G1902, SEARCH("QTY:", G1902)+4) - SEARCH("QTY:", G1902) - 4)))</f>
        <v>NET</v>
      </c>
      <c r="M1902" t="str">
        <f t="shared" si="264"/>
        <v>NET</v>
      </c>
      <c r="N1902">
        <f t="shared" si="265"/>
        <v>0</v>
      </c>
      <c r="O1902" t="e" cm="1">
        <f t="array" ref="O1902">IF(ISERROR(SEARCH("USD ", G1902)), Raw [1]Data!S1902, TRIM(MID(G1902, SEARCH("USD ", G1902)+4, SEARCH(" ", G1902&amp;" ", SEARCH("USD ", G1902)+4) - SEARCH("USD ", G1902) - 4)))</f>
        <v>#NAME?</v>
      </c>
      <c r="P1902" t="e">
        <f t="shared" si="266"/>
        <v>#NAME?</v>
      </c>
      <c r="Q1902" t="e" cm="1">
        <f t="array" ref="Q1902">Raw [1]Data!P1902</f>
        <v>#NAME?</v>
      </c>
      <c r="R1902" t="e" cm="1">
        <f t="array" ref="R1902">Raw [1]Data!Q1902</f>
        <v>#NAME?</v>
      </c>
      <c r="S1902" t="e" cm="1">
        <f t="array" ref="S1902">Raw [1]Data!T1902</f>
        <v>#NAME?</v>
      </c>
      <c r="T1902" t="e">
        <f t="shared" si="267"/>
        <v>#NAME?</v>
      </c>
      <c r="U1902" t="e">
        <f t="shared" si="268"/>
        <v>#NAME?</v>
      </c>
      <c r="V1902" t="str">
        <f t="shared" si="269"/>
        <v>Other</v>
      </c>
    </row>
    <row r="1903" spans="1:22">
      <c r="A1903" s="5" t="s">
        <v>12</v>
      </c>
      <c r="B1903" s="2" t="s">
        <v>2504</v>
      </c>
      <c r="C1903">
        <f t="shared" si="261"/>
        <v>2018</v>
      </c>
      <c r="D1903" s="2" t="s">
        <v>14</v>
      </c>
      <c r="E1903" s="3" t="s">
        <v>15</v>
      </c>
      <c r="F1903" t="str">
        <f t="shared" si="262"/>
        <v>73</v>
      </c>
      <c r="G1903" s="2" t="s">
        <v>2510</v>
      </c>
      <c r="H1903" t="str">
        <f t="shared" si="263"/>
        <v xml:space="preserve">STAINLESS </v>
      </c>
      <c r="I1903" t="str" cm="1">
        <f t="array" ref="I1903">IFERROR(INDEX(_xlfn.TEXTSPLIT(E1903," "),1), "")</f>
        <v>73239990</v>
      </c>
      <c r="J1903" t="s">
        <v>3041</v>
      </c>
      <c r="K1903" t="str" cm="1">
        <f t="array" ref="K1903">IF(ISERROR(SEARCH("QTY:", G1903)), IF(ISERROR(SEARCH("TOTAL ", G1903)), Raw [1]Data!N1903, TRIM(MID(G1903, SEARCH("TOTAL ", G1903)+6, SEARCH(" ", G1903&amp;" ", SEARCH("TOTAL ", G1903)+6) - SEARCH("TOTAL ", G1903) - 6))), TRIM(MID(G1903, SEARCH("QTY:", G1903)+4, SEARCH(" ", G1903, SEARCH("QTY:", G1903)+4) - SEARCH("QTY:", G1903) - 4)))</f>
        <v>NET</v>
      </c>
      <c r="M1903" t="str">
        <f t="shared" si="264"/>
        <v>NET</v>
      </c>
      <c r="N1903">
        <f t="shared" si="265"/>
        <v>0</v>
      </c>
      <c r="O1903" t="e" cm="1">
        <f t="array" ref="O1903">IF(ISERROR(SEARCH("USD ", G1903)), Raw [1]Data!S1903, TRIM(MID(G1903, SEARCH("USD ", G1903)+4, SEARCH(" ", G1903&amp;" ", SEARCH("USD ", G1903)+4) - SEARCH("USD ", G1903) - 4)))</f>
        <v>#NAME?</v>
      </c>
      <c r="P1903" t="e">
        <f t="shared" si="266"/>
        <v>#NAME?</v>
      </c>
      <c r="Q1903" t="e" cm="1">
        <f t="array" ref="Q1903">Raw [1]Data!P1903</f>
        <v>#NAME?</v>
      </c>
      <c r="R1903" t="e" cm="1">
        <f t="array" ref="R1903">Raw [1]Data!Q1903</f>
        <v>#NAME?</v>
      </c>
      <c r="S1903" t="e" cm="1">
        <f t="array" ref="S1903">Raw [1]Data!T1903</f>
        <v>#NAME?</v>
      </c>
      <c r="T1903" t="e">
        <f t="shared" si="267"/>
        <v>#NAME?</v>
      </c>
      <c r="U1903" t="e">
        <f t="shared" si="268"/>
        <v>#NAME?</v>
      </c>
      <c r="V1903" t="str">
        <f t="shared" si="269"/>
        <v>Other</v>
      </c>
    </row>
    <row r="1904" spans="1:22">
      <c r="A1904" s="5" t="s">
        <v>12</v>
      </c>
      <c r="B1904" s="2" t="s">
        <v>2504</v>
      </c>
      <c r="C1904">
        <f t="shared" si="261"/>
        <v>2018</v>
      </c>
      <c r="D1904" s="2" t="s">
        <v>14</v>
      </c>
      <c r="E1904" s="3" t="s">
        <v>15</v>
      </c>
      <c r="F1904" t="str">
        <f t="shared" si="262"/>
        <v>73</v>
      </c>
      <c r="G1904" s="2" t="s">
        <v>2511</v>
      </c>
      <c r="H1904" t="str">
        <f t="shared" si="263"/>
        <v xml:space="preserve">STEEL </v>
      </c>
      <c r="I1904" t="str" cm="1">
        <f t="array" ref="I1904">IFERROR(INDEX(_xlfn.TEXTSPLIT(E1904," "),1), "")</f>
        <v>73239990</v>
      </c>
      <c r="J1904" t="s">
        <v>3044</v>
      </c>
      <c r="K1904" t="str" cm="1">
        <f t="array" ref="K1904">IF(ISERROR(SEARCH("QTY:", G1904)), IF(ISERROR(SEARCH("TOTAL ", G1904)), Raw [1]Data!N1904, TRIM(MID(G1904, SEARCH("TOTAL ", G1904)+6, SEARCH(" ", G1904&amp;" ", SEARCH("TOTAL ", G1904)+6) - SEARCH("TOTAL ", G1904) - 6))), TRIM(MID(G1904, SEARCH("QTY:", G1904)+4, SEARCH(" ", G1904, SEARCH("QTY:", G1904)+4) - SEARCH("QTY:", G1904) - 4)))</f>
        <v>NET</v>
      </c>
      <c r="M1904" t="str">
        <f t="shared" si="264"/>
        <v>NET</v>
      </c>
      <c r="N1904">
        <f t="shared" si="265"/>
        <v>0</v>
      </c>
      <c r="O1904" t="e" cm="1">
        <f t="array" ref="O1904">IF(ISERROR(SEARCH("USD ", G1904)), Raw [1]Data!S1904, TRIM(MID(G1904, SEARCH("USD ", G1904)+4, SEARCH(" ", G1904&amp;" ", SEARCH("USD ", G1904)+4) - SEARCH("USD ", G1904) - 4)))</f>
        <v>#NAME?</v>
      </c>
      <c r="P1904" t="e">
        <f t="shared" si="266"/>
        <v>#NAME?</v>
      </c>
      <c r="Q1904" t="e" cm="1">
        <f t="array" ref="Q1904">Raw [1]Data!P1904</f>
        <v>#NAME?</v>
      </c>
      <c r="R1904" t="e" cm="1">
        <f t="array" ref="R1904">Raw [1]Data!Q1904</f>
        <v>#NAME?</v>
      </c>
      <c r="S1904" t="e" cm="1">
        <f t="array" ref="S1904">Raw [1]Data!T1904</f>
        <v>#NAME?</v>
      </c>
      <c r="T1904" t="e">
        <f t="shared" si="267"/>
        <v>#NAME?</v>
      </c>
      <c r="U1904" t="e">
        <f t="shared" si="268"/>
        <v>#NAME?</v>
      </c>
      <c r="V1904" t="str">
        <f t="shared" si="269"/>
        <v>Other</v>
      </c>
    </row>
    <row r="1905" spans="1:22">
      <c r="A1905" s="5" t="s">
        <v>12</v>
      </c>
      <c r="B1905" s="2" t="s">
        <v>2504</v>
      </c>
      <c r="C1905">
        <f t="shared" si="261"/>
        <v>2018</v>
      </c>
      <c r="D1905" s="2" t="s">
        <v>14</v>
      </c>
      <c r="E1905" s="3" t="s">
        <v>15</v>
      </c>
      <c r="F1905" t="str">
        <f t="shared" si="262"/>
        <v>73</v>
      </c>
      <c r="G1905" s="2" t="s">
        <v>2512</v>
      </c>
      <c r="H1905" t="str">
        <f t="shared" si="263"/>
        <v xml:space="preserve">STAINLESS </v>
      </c>
      <c r="I1905" t="str" cm="1">
        <f t="array" ref="I1905">IFERROR(INDEX(_xlfn.TEXTSPLIT(E1905," "),1), "")</f>
        <v>73239990</v>
      </c>
      <c r="J1905" t="s">
        <v>3041</v>
      </c>
      <c r="K1905" t="str" cm="1">
        <f t="array" ref="K1905">IF(ISERROR(SEARCH("QTY:", G1905)), IF(ISERROR(SEARCH("TOTAL ", G1905)), Raw [1]Data!N1905, TRIM(MID(G1905, SEARCH("TOTAL ", G1905)+6, SEARCH(" ", G1905&amp;" ", SEARCH("TOTAL ", G1905)+6) - SEARCH("TOTAL ", G1905) - 6))), TRIM(MID(G1905, SEARCH("QTY:", G1905)+4, SEARCH(" ", G1905, SEARCH("QTY:", G1905)+4) - SEARCH("QTY:", G1905) - 4)))</f>
        <v>NET</v>
      </c>
      <c r="M1905" t="str">
        <f t="shared" si="264"/>
        <v>NET</v>
      </c>
      <c r="N1905">
        <f t="shared" si="265"/>
        <v>0</v>
      </c>
      <c r="O1905" t="e" cm="1">
        <f t="array" ref="O1905">IF(ISERROR(SEARCH("USD ", G1905)), Raw [1]Data!S1905, TRIM(MID(G1905, SEARCH("USD ", G1905)+4, SEARCH(" ", G1905&amp;" ", SEARCH("USD ", G1905)+4) - SEARCH("USD ", G1905) - 4)))</f>
        <v>#NAME?</v>
      </c>
      <c r="P1905" t="e">
        <f t="shared" si="266"/>
        <v>#NAME?</v>
      </c>
      <c r="Q1905" t="e" cm="1">
        <f t="array" ref="Q1905">Raw [1]Data!P1905</f>
        <v>#NAME?</v>
      </c>
      <c r="R1905" t="e" cm="1">
        <f t="array" ref="R1905">Raw [1]Data!Q1905</f>
        <v>#NAME?</v>
      </c>
      <c r="S1905" t="e" cm="1">
        <f t="array" ref="S1905">Raw [1]Data!T1905</f>
        <v>#NAME?</v>
      </c>
      <c r="T1905" t="e">
        <f t="shared" si="267"/>
        <v>#NAME?</v>
      </c>
      <c r="U1905" t="e">
        <f t="shared" si="268"/>
        <v>#NAME?</v>
      </c>
      <c r="V1905" t="str">
        <f t="shared" si="269"/>
        <v>Other</v>
      </c>
    </row>
    <row r="1906" spans="1:22">
      <c r="A1906" s="5" t="s">
        <v>12</v>
      </c>
      <c r="B1906" s="2" t="s">
        <v>2513</v>
      </c>
      <c r="C1906">
        <f t="shared" si="261"/>
        <v>2018</v>
      </c>
      <c r="D1906" s="2" t="s">
        <v>14</v>
      </c>
      <c r="E1906" s="3" t="s">
        <v>15</v>
      </c>
      <c r="F1906" t="str">
        <f t="shared" si="262"/>
        <v>73</v>
      </c>
      <c r="G1906" s="2" t="s">
        <v>2514</v>
      </c>
      <c r="H1906" t="str">
        <f t="shared" si="263"/>
        <v xml:space="preserve">STAINLESS </v>
      </c>
      <c r="I1906" t="str" cm="1">
        <f t="array" ref="I1906">IFERROR(INDEX(_xlfn.TEXTSPLIT(E1906," "),1), "")</f>
        <v>73239990</v>
      </c>
      <c r="J1906" t="s">
        <v>3041</v>
      </c>
      <c r="K1906" t="str" cm="1">
        <f t="array" ref="K1906">IF(ISERROR(SEARCH("QTY:", G1906)), IF(ISERROR(SEARCH("TOTAL ", G1906)), Raw [1]Data!N1906, TRIM(MID(G1906, SEARCH("TOTAL ", G1906)+6, SEARCH(" ", G1906&amp;" ", SEARCH("TOTAL ", G1906)+6) - SEARCH("TOTAL ", G1906) - 6))), TRIM(MID(G1906, SEARCH("QTY:", G1906)+4, SEARCH(" ", G1906, SEARCH("QTY:", G1906)+4) - SEARCH("QTY:", G1906) - 4)))</f>
        <v>NET</v>
      </c>
      <c r="M1906" t="str">
        <f t="shared" si="264"/>
        <v>NET</v>
      </c>
      <c r="N1906">
        <f t="shared" si="265"/>
        <v>0</v>
      </c>
      <c r="O1906" t="e" cm="1">
        <f t="array" ref="O1906">IF(ISERROR(SEARCH("USD ", G1906)), Raw [1]Data!S1906, TRIM(MID(G1906, SEARCH("USD ", G1906)+4, SEARCH(" ", G1906&amp;" ", SEARCH("USD ", G1906)+4) - SEARCH("USD ", G1906) - 4)))</f>
        <v>#NAME?</v>
      </c>
      <c r="P1906" t="e">
        <f t="shared" si="266"/>
        <v>#NAME?</v>
      </c>
      <c r="Q1906" t="e" cm="1">
        <f t="array" ref="Q1906">Raw [1]Data!P1906</f>
        <v>#NAME?</v>
      </c>
      <c r="R1906" t="e" cm="1">
        <f t="array" ref="R1906">Raw [1]Data!Q1906</f>
        <v>#NAME?</v>
      </c>
      <c r="S1906" t="e" cm="1">
        <f t="array" ref="S1906">Raw [1]Data!T1906</f>
        <v>#NAME?</v>
      </c>
      <c r="T1906" t="e">
        <f t="shared" si="267"/>
        <v>#NAME?</v>
      </c>
      <c r="U1906" t="e">
        <f t="shared" si="268"/>
        <v>#NAME?</v>
      </c>
      <c r="V1906" t="str">
        <f t="shared" si="269"/>
        <v>Other</v>
      </c>
    </row>
    <row r="1907" spans="1:22">
      <c r="A1907" s="5" t="s">
        <v>12</v>
      </c>
      <c r="B1907" s="2" t="s">
        <v>2515</v>
      </c>
      <c r="C1907">
        <f t="shared" si="261"/>
        <v>2018</v>
      </c>
      <c r="D1907" s="2" t="s">
        <v>14</v>
      </c>
      <c r="E1907" s="3" t="s">
        <v>18</v>
      </c>
      <c r="F1907" t="str">
        <f t="shared" si="262"/>
        <v>73</v>
      </c>
      <c r="G1907" s="2" t="s">
        <v>2516</v>
      </c>
      <c r="H1907" t="str">
        <f t="shared" si="263"/>
        <v xml:space="preserve">STEEL </v>
      </c>
      <c r="I1907" t="str" cm="1">
        <f t="array" ref="I1907">IFERROR(INDEX(_xlfn.TEXTSPLIT(E1907," "),1), "")</f>
        <v>73231000</v>
      </c>
      <c r="J1907" t="s">
        <v>2835</v>
      </c>
      <c r="K1907" t="str" cm="1">
        <f t="array" ref="K1907">IF(ISERROR(SEARCH("QTY:", G1907)), IF(ISERROR(SEARCH("TOTAL ", G1907)), Raw [1]Data!N1907, TRIM(MID(G1907, SEARCH("TOTAL ", G1907)+6, SEARCH(" ", G1907&amp;" ", SEARCH("TOTAL ", G1907)+6) - SEARCH("TOTAL ", G1907) - 6))), TRIM(MID(G1907, SEARCH("QTY:", G1907)+4, SEARCH(" ", G1907, SEARCH("QTY:", G1907)+4) - SEARCH("QTY:", G1907) - 4)))</f>
        <v>NET</v>
      </c>
      <c r="M1907" t="str">
        <f t="shared" si="264"/>
        <v>NET</v>
      </c>
      <c r="N1907">
        <f t="shared" si="265"/>
        <v>0</v>
      </c>
      <c r="O1907" t="e" cm="1">
        <f t="array" ref="O1907">IF(ISERROR(SEARCH("USD ", G1907)), Raw [1]Data!S1907, TRIM(MID(G1907, SEARCH("USD ", G1907)+4, SEARCH(" ", G1907&amp;" ", SEARCH("USD ", G1907)+4) - SEARCH("USD ", G1907) - 4)))</f>
        <v>#NAME?</v>
      </c>
      <c r="P1907" t="e">
        <f t="shared" si="266"/>
        <v>#NAME?</v>
      </c>
      <c r="Q1907" t="e" cm="1">
        <f t="array" ref="Q1907">Raw [1]Data!P1907</f>
        <v>#NAME?</v>
      </c>
      <c r="R1907" t="e" cm="1">
        <f t="array" ref="R1907">Raw [1]Data!Q1907</f>
        <v>#NAME?</v>
      </c>
      <c r="S1907" t="e" cm="1">
        <f t="array" ref="S1907">Raw [1]Data!T1907</f>
        <v>#NAME?</v>
      </c>
      <c r="T1907" t="e">
        <f t="shared" si="267"/>
        <v>#NAME?</v>
      </c>
      <c r="U1907" t="e">
        <f t="shared" si="268"/>
        <v>#NAME?</v>
      </c>
      <c r="V1907" t="str">
        <f t="shared" si="269"/>
        <v>Other</v>
      </c>
    </row>
    <row r="1908" spans="1:22">
      <c r="A1908" s="5" t="s">
        <v>12</v>
      </c>
      <c r="B1908" s="2" t="s">
        <v>2517</v>
      </c>
      <c r="C1908">
        <f t="shared" si="261"/>
        <v>2018</v>
      </c>
      <c r="D1908" s="2" t="s">
        <v>14</v>
      </c>
      <c r="E1908" s="3" t="s">
        <v>15</v>
      </c>
      <c r="F1908" t="str">
        <f t="shared" si="262"/>
        <v>73</v>
      </c>
      <c r="G1908" s="2" t="s">
        <v>2518</v>
      </c>
      <c r="H1908" t="str">
        <f t="shared" si="263"/>
        <v xml:space="preserve">MILD </v>
      </c>
      <c r="I1908" t="str" cm="1">
        <f t="array" ref="I1908">IFERROR(INDEX(_xlfn.TEXTSPLIT(E1908," "),1), "")</f>
        <v>73239990</v>
      </c>
      <c r="J1908" t="s">
        <v>2835</v>
      </c>
      <c r="K1908" t="e" cm="1">
        <f t="array" ref="K1908">IF(ISERROR(SEARCH("QTY:", G1908)), IF(ISERROR(SEARCH("TOTAL ", G1908)), Raw [1]Data!N1908, TRIM(MID(G1908, SEARCH("TOTAL ", G1908)+6, SEARCH(" ", G1908&amp;" ", SEARCH("TOTAL ", G1908)+6) - SEARCH("TOTAL ", G1908) - 6))), TRIM(MID(G1908, SEARCH("QTY:", G1908)+4, SEARCH(" ", G1908, SEARCH("QTY:", G1908)+4) - SEARCH("QTY:", G1908) - 4)))</f>
        <v>#NAME?</v>
      </c>
      <c r="M1908" t="e">
        <f t="shared" si="264"/>
        <v>#NAME?</v>
      </c>
      <c r="N1908">
        <f t="shared" si="265"/>
        <v>0</v>
      </c>
      <c r="O1908" t="e" cm="1">
        <f t="array" ref="O1908">IF(ISERROR(SEARCH("USD ", G1908)), Raw [1]Data!S1908, TRIM(MID(G1908, SEARCH("USD ", G1908)+4, SEARCH(" ", G1908&amp;" ", SEARCH("USD ", G1908)+4) - SEARCH("USD ", G1908) - 4)))</f>
        <v>#NAME?</v>
      </c>
      <c r="P1908" t="e">
        <f t="shared" si="266"/>
        <v>#NAME?</v>
      </c>
      <c r="Q1908" t="e" cm="1">
        <f t="array" ref="Q1908">Raw [1]Data!P1908</f>
        <v>#NAME?</v>
      </c>
      <c r="R1908" t="e" cm="1">
        <f t="array" ref="R1908">Raw [1]Data!Q1908</f>
        <v>#NAME?</v>
      </c>
      <c r="S1908" t="e" cm="1">
        <f t="array" ref="S1908">Raw [1]Data!T1908</f>
        <v>#NAME?</v>
      </c>
      <c r="T1908" t="e">
        <f t="shared" si="267"/>
        <v>#NAME?</v>
      </c>
      <c r="U1908" t="e">
        <f t="shared" si="268"/>
        <v>#NAME?</v>
      </c>
      <c r="V1908" t="str">
        <f t="shared" si="269"/>
        <v>Other</v>
      </c>
    </row>
    <row r="1909" spans="1:22">
      <c r="A1909" s="5" t="s">
        <v>12</v>
      </c>
      <c r="B1909" s="2" t="s">
        <v>2517</v>
      </c>
      <c r="C1909">
        <f t="shared" si="261"/>
        <v>2018</v>
      </c>
      <c r="D1909" s="2" t="s">
        <v>14</v>
      </c>
      <c r="E1909" s="3" t="s">
        <v>15</v>
      </c>
      <c r="F1909" t="str">
        <f t="shared" si="262"/>
        <v>73</v>
      </c>
      <c r="G1909" s="2" t="s">
        <v>2519</v>
      </c>
      <c r="H1909" t="str">
        <f t="shared" si="263"/>
        <v xml:space="preserve">STEEL </v>
      </c>
      <c r="I1909" t="str" cm="1">
        <f t="array" ref="I1909">IFERROR(INDEX(_xlfn.TEXTSPLIT(E1909," "),1), "")</f>
        <v>73239990</v>
      </c>
      <c r="J1909" t="s">
        <v>2835</v>
      </c>
      <c r="K1909" t="str" cm="1">
        <f t="array" ref="K1909">IF(ISERROR(SEARCH("QTY:", G1909)), IF(ISERROR(SEARCH("TOTAL ", G1909)), Raw [1]Data!N1909, TRIM(MID(G1909, SEARCH("TOTAL ", G1909)+6, SEARCH(" ", G1909&amp;" ", SEARCH("TOTAL ", G1909)+6) - SEARCH("TOTAL ", G1909) - 6))), TRIM(MID(G1909, SEARCH("QTY:", G1909)+4, SEARCH(" ", G1909, SEARCH("QTY:", G1909)+4) - SEARCH("QTY:", G1909) - 4)))</f>
        <v>NET</v>
      </c>
      <c r="M1909" t="str">
        <f t="shared" si="264"/>
        <v>NET</v>
      </c>
      <c r="N1909">
        <f t="shared" si="265"/>
        <v>0</v>
      </c>
      <c r="O1909" t="e" cm="1">
        <f t="array" ref="O1909">IF(ISERROR(SEARCH("USD ", G1909)), Raw [1]Data!S1909, TRIM(MID(G1909, SEARCH("USD ", G1909)+4, SEARCH(" ", G1909&amp;" ", SEARCH("USD ", G1909)+4) - SEARCH("USD ", G1909) - 4)))</f>
        <v>#NAME?</v>
      </c>
      <c r="P1909" t="e">
        <f t="shared" si="266"/>
        <v>#NAME?</v>
      </c>
      <c r="Q1909" t="e" cm="1">
        <f t="array" ref="Q1909">Raw [1]Data!P1909</f>
        <v>#NAME?</v>
      </c>
      <c r="R1909" t="e" cm="1">
        <f t="array" ref="R1909">Raw [1]Data!Q1909</f>
        <v>#NAME?</v>
      </c>
      <c r="S1909" t="e" cm="1">
        <f t="array" ref="S1909">Raw [1]Data!T1909</f>
        <v>#NAME?</v>
      </c>
      <c r="T1909" t="e">
        <f t="shared" si="267"/>
        <v>#NAME?</v>
      </c>
      <c r="U1909" t="e">
        <f t="shared" si="268"/>
        <v>#NAME?</v>
      </c>
      <c r="V1909" t="str">
        <f t="shared" si="269"/>
        <v>Other</v>
      </c>
    </row>
    <row r="1910" spans="1:22">
      <c r="A1910" s="5" t="s">
        <v>12</v>
      </c>
      <c r="B1910" s="2" t="s">
        <v>2517</v>
      </c>
      <c r="C1910">
        <f t="shared" si="261"/>
        <v>2018</v>
      </c>
      <c r="D1910" s="2" t="s">
        <v>14</v>
      </c>
      <c r="E1910" s="3" t="s">
        <v>15</v>
      </c>
      <c r="F1910" t="str">
        <f t="shared" si="262"/>
        <v>73</v>
      </c>
      <c r="G1910" s="2" t="s">
        <v>2520</v>
      </c>
      <c r="H1910" t="str">
        <f t="shared" si="263"/>
        <v xml:space="preserve">STEEL </v>
      </c>
      <c r="I1910" t="str" cm="1">
        <f t="array" ref="I1910">IFERROR(INDEX(_xlfn.TEXTSPLIT(E1910," "),1), "")</f>
        <v>73239990</v>
      </c>
      <c r="J1910" t="s">
        <v>2835</v>
      </c>
      <c r="K1910" t="str" cm="1">
        <f t="array" ref="K1910">IF(ISERROR(SEARCH("QTY:", G1910)), IF(ISERROR(SEARCH("TOTAL ", G1910)), Raw [1]Data!N1910, TRIM(MID(G1910, SEARCH("TOTAL ", G1910)+6, SEARCH(" ", G1910&amp;" ", SEARCH("TOTAL ", G1910)+6) - SEARCH("TOTAL ", G1910) - 6))), TRIM(MID(G1910, SEARCH("QTY:", G1910)+4, SEARCH(" ", G1910, SEARCH("QTY:", G1910)+4) - SEARCH("QTY:", G1910) - 4)))</f>
        <v>NET</v>
      </c>
      <c r="M1910" t="str">
        <f t="shared" si="264"/>
        <v>NET</v>
      </c>
      <c r="N1910">
        <f t="shared" si="265"/>
        <v>0</v>
      </c>
      <c r="O1910" t="e" cm="1">
        <f t="array" ref="O1910">IF(ISERROR(SEARCH("USD ", G1910)), Raw [1]Data!S1910, TRIM(MID(G1910, SEARCH("USD ", G1910)+4, SEARCH(" ", G1910&amp;" ", SEARCH("USD ", G1910)+4) - SEARCH("USD ", G1910) - 4)))</f>
        <v>#NAME?</v>
      </c>
      <c r="P1910" t="e">
        <f t="shared" si="266"/>
        <v>#NAME?</v>
      </c>
      <c r="Q1910" t="e" cm="1">
        <f t="array" ref="Q1910">Raw [1]Data!P1910</f>
        <v>#NAME?</v>
      </c>
      <c r="R1910" t="e" cm="1">
        <f t="array" ref="R1910">Raw [1]Data!Q1910</f>
        <v>#NAME?</v>
      </c>
      <c r="S1910" t="e" cm="1">
        <f t="array" ref="S1910">Raw [1]Data!T1910</f>
        <v>#NAME?</v>
      </c>
      <c r="T1910" t="e">
        <f t="shared" si="267"/>
        <v>#NAME?</v>
      </c>
      <c r="U1910" t="e">
        <f t="shared" si="268"/>
        <v>#NAME?</v>
      </c>
      <c r="V1910" t="str">
        <f t="shared" si="269"/>
        <v>Other</v>
      </c>
    </row>
    <row r="1911" spans="1:22">
      <c r="A1911" s="5" t="s">
        <v>12</v>
      </c>
      <c r="B1911" s="2" t="s">
        <v>2521</v>
      </c>
      <c r="C1911">
        <f t="shared" si="261"/>
        <v>2018</v>
      </c>
      <c r="D1911" s="2" t="s">
        <v>14</v>
      </c>
      <c r="E1911" s="3" t="s">
        <v>15</v>
      </c>
      <c r="F1911" t="str">
        <f t="shared" si="262"/>
        <v>73</v>
      </c>
      <c r="G1911" s="2" t="s">
        <v>2522</v>
      </c>
      <c r="H1911" t="str">
        <f t="shared" si="263"/>
        <v xml:space="preserve">STEEL </v>
      </c>
      <c r="I1911" t="str" cm="1">
        <f t="array" ref="I1911">IFERROR(INDEX(_xlfn.TEXTSPLIT(E1911," "),1), "")</f>
        <v>73239990</v>
      </c>
      <c r="J1911" t="s">
        <v>2835</v>
      </c>
      <c r="K1911" t="str" cm="1">
        <f t="array" ref="K1911">IF(ISERROR(SEARCH("QTY:", G1911)), IF(ISERROR(SEARCH("TOTAL ", G1911)), Raw [1]Data!N1911, TRIM(MID(G1911, SEARCH("TOTAL ", G1911)+6, SEARCH(" ", G1911&amp;" ", SEARCH("TOTAL ", G1911)+6) - SEARCH("TOTAL ", G1911) - 6))), TRIM(MID(G1911, SEARCH("QTY:", G1911)+4, SEARCH(" ", G1911, SEARCH("QTY:", G1911)+4) - SEARCH("QTY:", G1911) - 4)))</f>
        <v>NET</v>
      </c>
      <c r="M1911" t="str">
        <f t="shared" si="264"/>
        <v>NET</v>
      </c>
      <c r="N1911">
        <f t="shared" si="265"/>
        <v>0</v>
      </c>
      <c r="O1911" t="e" cm="1">
        <f t="array" ref="O1911">IF(ISERROR(SEARCH("USD ", G1911)), Raw [1]Data!S1911, TRIM(MID(G1911, SEARCH("USD ", G1911)+4, SEARCH(" ", G1911&amp;" ", SEARCH("USD ", G1911)+4) - SEARCH("USD ", G1911) - 4)))</f>
        <v>#NAME?</v>
      </c>
      <c r="P1911" t="e">
        <f t="shared" si="266"/>
        <v>#NAME?</v>
      </c>
      <c r="Q1911" t="e" cm="1">
        <f t="array" ref="Q1911">Raw [1]Data!P1911</f>
        <v>#NAME?</v>
      </c>
      <c r="R1911" t="e" cm="1">
        <f t="array" ref="R1911">Raw [1]Data!Q1911</f>
        <v>#NAME?</v>
      </c>
      <c r="S1911" t="e" cm="1">
        <f t="array" ref="S1911">Raw [1]Data!T1911</f>
        <v>#NAME?</v>
      </c>
      <c r="T1911" t="e">
        <f t="shared" si="267"/>
        <v>#NAME?</v>
      </c>
      <c r="U1911" t="e">
        <f t="shared" si="268"/>
        <v>#NAME?</v>
      </c>
      <c r="V1911" t="str">
        <f t="shared" si="269"/>
        <v>Other</v>
      </c>
    </row>
    <row r="1912" spans="1:22">
      <c r="A1912" s="5" t="s">
        <v>12</v>
      </c>
      <c r="B1912" s="2" t="s">
        <v>2521</v>
      </c>
      <c r="C1912">
        <f t="shared" si="261"/>
        <v>2018</v>
      </c>
      <c r="D1912" s="2" t="s">
        <v>14</v>
      </c>
      <c r="E1912" s="3" t="s">
        <v>15</v>
      </c>
      <c r="F1912" t="str">
        <f t="shared" si="262"/>
        <v>73</v>
      </c>
      <c r="G1912" s="2" t="s">
        <v>2523</v>
      </c>
      <c r="H1912" t="str">
        <f t="shared" si="263"/>
        <v xml:space="preserve">STEEL </v>
      </c>
      <c r="I1912" t="str" cm="1">
        <f t="array" ref="I1912">IFERROR(INDEX(_xlfn.TEXTSPLIT(E1912," "),1), "")</f>
        <v>73239990</v>
      </c>
      <c r="J1912" t="s">
        <v>2835</v>
      </c>
      <c r="K1912" t="str" cm="1">
        <f t="array" ref="K1912">IF(ISERROR(SEARCH("QTY:", G1912)), IF(ISERROR(SEARCH("TOTAL ", G1912)), Raw [1]Data!N1912, TRIM(MID(G1912, SEARCH("TOTAL ", G1912)+6, SEARCH(" ", G1912&amp;" ", SEARCH("TOTAL ", G1912)+6) - SEARCH("TOTAL ", G1912) - 6))), TRIM(MID(G1912, SEARCH("QTY:", G1912)+4, SEARCH(" ", G1912, SEARCH("QTY:", G1912)+4) - SEARCH("QTY:", G1912) - 4)))</f>
        <v>NT</v>
      </c>
      <c r="M1912" t="str">
        <f t="shared" si="264"/>
        <v>NT</v>
      </c>
      <c r="N1912">
        <f t="shared" si="265"/>
        <v>0</v>
      </c>
      <c r="O1912" t="e" cm="1">
        <f t="array" ref="O1912">IF(ISERROR(SEARCH("USD ", G1912)), Raw [1]Data!S1912, TRIM(MID(G1912, SEARCH("USD ", G1912)+4, SEARCH(" ", G1912&amp;" ", SEARCH("USD ", G1912)+4) - SEARCH("USD ", G1912) - 4)))</f>
        <v>#NAME?</v>
      </c>
      <c r="P1912" t="e">
        <f t="shared" si="266"/>
        <v>#NAME?</v>
      </c>
      <c r="Q1912" t="e" cm="1">
        <f t="array" ref="Q1912">Raw [1]Data!P1912</f>
        <v>#NAME?</v>
      </c>
      <c r="R1912" t="e" cm="1">
        <f t="array" ref="R1912">Raw [1]Data!Q1912</f>
        <v>#NAME?</v>
      </c>
      <c r="S1912" t="e" cm="1">
        <f t="array" ref="S1912">Raw [1]Data!T1912</f>
        <v>#NAME?</v>
      </c>
      <c r="T1912" t="e">
        <f t="shared" si="267"/>
        <v>#NAME?</v>
      </c>
      <c r="U1912" t="e">
        <f t="shared" si="268"/>
        <v>#NAME?</v>
      </c>
      <c r="V1912" t="str">
        <f t="shared" si="269"/>
        <v>Other</v>
      </c>
    </row>
    <row r="1913" spans="1:22">
      <c r="A1913" s="5" t="s">
        <v>12</v>
      </c>
      <c r="B1913" s="2" t="s">
        <v>2521</v>
      </c>
      <c r="C1913">
        <f t="shared" si="261"/>
        <v>2018</v>
      </c>
      <c r="D1913" s="2" t="s">
        <v>14</v>
      </c>
      <c r="E1913" s="3" t="s">
        <v>15</v>
      </c>
      <c r="F1913" t="str">
        <f t="shared" si="262"/>
        <v>73</v>
      </c>
      <c r="G1913" s="2" t="s">
        <v>2524</v>
      </c>
      <c r="H1913" t="str">
        <f t="shared" si="263"/>
        <v xml:space="preserve">STEEL </v>
      </c>
      <c r="I1913" t="str" cm="1">
        <f t="array" ref="I1913">IFERROR(INDEX(_xlfn.TEXTSPLIT(E1913," "),1), "")</f>
        <v>73239990</v>
      </c>
      <c r="J1913" t="s">
        <v>2835</v>
      </c>
      <c r="K1913" t="str" cm="1">
        <f t="array" ref="K1913">IF(ISERROR(SEARCH("QTY:", G1913)), IF(ISERROR(SEARCH("TOTAL ", G1913)), Raw [1]Data!N1913, TRIM(MID(G1913, SEARCH("TOTAL ", G1913)+6, SEARCH(" ", G1913&amp;" ", SEARCH("TOTAL ", G1913)+6) - SEARCH("TOTAL ", G1913) - 6))), TRIM(MID(G1913, SEARCH("QTY:", G1913)+4, SEARCH(" ", G1913, SEARCH("QTY:", G1913)+4) - SEARCH("QTY:", G1913) - 4)))</f>
        <v>NET</v>
      </c>
      <c r="M1913" t="str">
        <f t="shared" si="264"/>
        <v>NET</v>
      </c>
      <c r="N1913">
        <f t="shared" si="265"/>
        <v>0</v>
      </c>
      <c r="O1913" t="e" cm="1">
        <f t="array" ref="O1913">IF(ISERROR(SEARCH("USD ", G1913)), Raw [1]Data!S1913, TRIM(MID(G1913, SEARCH("USD ", G1913)+4, SEARCH(" ", G1913&amp;" ", SEARCH("USD ", G1913)+4) - SEARCH("USD ", G1913) - 4)))</f>
        <v>#NAME?</v>
      </c>
      <c r="P1913" t="e">
        <f t="shared" si="266"/>
        <v>#NAME?</v>
      </c>
      <c r="Q1913" t="e" cm="1">
        <f t="array" ref="Q1913">Raw [1]Data!P1913</f>
        <v>#NAME?</v>
      </c>
      <c r="R1913" t="e" cm="1">
        <f t="array" ref="R1913">Raw [1]Data!Q1913</f>
        <v>#NAME?</v>
      </c>
      <c r="S1913" t="e" cm="1">
        <f t="array" ref="S1913">Raw [1]Data!T1913</f>
        <v>#NAME?</v>
      </c>
      <c r="T1913" t="e">
        <f t="shared" si="267"/>
        <v>#NAME?</v>
      </c>
      <c r="U1913" t="e">
        <f t="shared" si="268"/>
        <v>#NAME?</v>
      </c>
      <c r="V1913" t="str">
        <f t="shared" si="269"/>
        <v>Other</v>
      </c>
    </row>
    <row r="1914" spans="1:22">
      <c r="A1914" s="5" t="s">
        <v>12</v>
      </c>
      <c r="B1914" s="2" t="s">
        <v>2521</v>
      </c>
      <c r="C1914">
        <f t="shared" si="261"/>
        <v>2018</v>
      </c>
      <c r="D1914" s="2" t="s">
        <v>14</v>
      </c>
      <c r="E1914" s="3" t="s">
        <v>15</v>
      </c>
      <c r="F1914" t="str">
        <f t="shared" si="262"/>
        <v>73</v>
      </c>
      <c r="G1914" s="2" t="s">
        <v>2525</v>
      </c>
      <c r="H1914" t="str">
        <f t="shared" si="263"/>
        <v xml:space="preserve">STEEL </v>
      </c>
      <c r="I1914" t="str" cm="1">
        <f t="array" ref="I1914">IFERROR(INDEX(_xlfn.TEXTSPLIT(E1914," "),1), "")</f>
        <v>73239990</v>
      </c>
      <c r="J1914" t="s">
        <v>2835</v>
      </c>
      <c r="K1914" t="str" cm="1">
        <f t="array" ref="K1914">IF(ISERROR(SEARCH("QTY:", G1914)), IF(ISERROR(SEARCH("TOTAL ", G1914)), Raw [1]Data!N1914, TRIM(MID(G1914, SEARCH("TOTAL ", G1914)+6, SEARCH(" ", G1914&amp;" ", SEARCH("TOTAL ", G1914)+6) - SEARCH("TOTAL ", G1914) - 6))), TRIM(MID(G1914, SEARCH("QTY:", G1914)+4, SEARCH(" ", G1914, SEARCH("QTY:", G1914)+4) - SEARCH("QTY:", G1914) - 4)))</f>
        <v>NET</v>
      </c>
      <c r="M1914" t="str">
        <f t="shared" si="264"/>
        <v>NET</v>
      </c>
      <c r="N1914">
        <f t="shared" si="265"/>
        <v>0</v>
      </c>
      <c r="O1914" t="e" cm="1">
        <f t="array" ref="O1914">IF(ISERROR(SEARCH("USD ", G1914)), Raw [1]Data!S1914, TRIM(MID(G1914, SEARCH("USD ", G1914)+4, SEARCH(" ", G1914&amp;" ", SEARCH("USD ", G1914)+4) - SEARCH("USD ", G1914) - 4)))</f>
        <v>#NAME?</v>
      </c>
      <c r="P1914" t="e">
        <f t="shared" si="266"/>
        <v>#NAME?</v>
      </c>
      <c r="Q1914" t="e" cm="1">
        <f t="array" ref="Q1914">Raw [1]Data!P1914</f>
        <v>#NAME?</v>
      </c>
      <c r="R1914" t="e" cm="1">
        <f t="array" ref="R1914">Raw [1]Data!Q1914</f>
        <v>#NAME?</v>
      </c>
      <c r="S1914" t="e" cm="1">
        <f t="array" ref="S1914">Raw [1]Data!T1914</f>
        <v>#NAME?</v>
      </c>
      <c r="T1914" t="e">
        <f t="shared" si="267"/>
        <v>#NAME?</v>
      </c>
      <c r="U1914" t="e">
        <f t="shared" si="268"/>
        <v>#NAME?</v>
      </c>
      <c r="V1914" t="str">
        <f t="shared" si="269"/>
        <v>Other</v>
      </c>
    </row>
    <row r="1915" spans="1:22">
      <c r="A1915" s="5" t="s">
        <v>12</v>
      </c>
      <c r="B1915" s="2" t="s">
        <v>2526</v>
      </c>
      <c r="C1915">
        <f t="shared" si="261"/>
        <v>2018</v>
      </c>
      <c r="D1915" s="2" t="s">
        <v>14</v>
      </c>
      <c r="E1915" s="3" t="s">
        <v>15</v>
      </c>
      <c r="F1915" t="str">
        <f t="shared" si="262"/>
        <v>73</v>
      </c>
      <c r="G1915" s="2" t="s">
        <v>2527</v>
      </c>
      <c r="H1915" t="str">
        <f t="shared" si="263"/>
        <v xml:space="preserve">STEEL </v>
      </c>
      <c r="I1915" t="str" cm="1">
        <f t="array" ref="I1915">IFERROR(INDEX(_xlfn.TEXTSPLIT(E1915," "),1), "")</f>
        <v>73239990</v>
      </c>
      <c r="J1915" t="s">
        <v>3041</v>
      </c>
      <c r="K1915" t="str" cm="1">
        <f t="array" ref="K1915">IF(ISERROR(SEARCH("QTY:", G1915)), IF(ISERROR(SEARCH("TOTAL ", G1915)), Raw [1]Data!N1915, TRIM(MID(G1915, SEARCH("TOTAL ", G1915)+6, SEARCH(" ", G1915&amp;" ", SEARCH("TOTAL ", G1915)+6) - SEARCH("TOTAL ", G1915) - 6))), TRIM(MID(G1915, SEARCH("QTY:", G1915)+4, SEARCH(" ", G1915, SEARCH("QTY:", G1915)+4) - SEARCH("QTY:", G1915) - 4)))</f>
        <v>1257.984</v>
      </c>
      <c r="M1915" t="str">
        <f t="shared" si="264"/>
        <v>1257.984</v>
      </c>
      <c r="N1915">
        <f t="shared" si="265"/>
        <v>0</v>
      </c>
      <c r="O1915" t="e" cm="1">
        <f t="array" ref="O1915">IF(ISERROR(SEARCH("USD ", G1915)), Raw [1]Data!S1915, TRIM(MID(G1915, SEARCH("USD ", G1915)+4, SEARCH(" ", G1915&amp;" ", SEARCH("USD ", G1915)+4) - SEARCH("USD ", G1915) - 4)))</f>
        <v>#NAME?</v>
      </c>
      <c r="P1915" t="e">
        <f t="shared" si="266"/>
        <v>#NAME?</v>
      </c>
      <c r="Q1915" t="e" cm="1">
        <f t="array" ref="Q1915">Raw [1]Data!P1915</f>
        <v>#NAME?</v>
      </c>
      <c r="R1915" t="e" cm="1">
        <f t="array" ref="R1915">Raw [1]Data!Q1915</f>
        <v>#NAME?</v>
      </c>
      <c r="S1915" t="e" cm="1">
        <f t="array" ref="S1915">Raw [1]Data!T1915</f>
        <v>#NAME?</v>
      </c>
      <c r="T1915" t="e">
        <f t="shared" si="267"/>
        <v>#NAME?</v>
      </c>
      <c r="U1915" t="e">
        <f t="shared" si="268"/>
        <v>#NAME?</v>
      </c>
      <c r="V1915" t="str">
        <f t="shared" si="269"/>
        <v>Other</v>
      </c>
    </row>
    <row r="1916" spans="1:22">
      <c r="A1916" s="5" t="s">
        <v>12</v>
      </c>
      <c r="B1916" s="2" t="s">
        <v>2528</v>
      </c>
      <c r="C1916">
        <f t="shared" si="261"/>
        <v>2018</v>
      </c>
      <c r="D1916" s="2" t="s">
        <v>14</v>
      </c>
      <c r="E1916" s="3" t="s">
        <v>18</v>
      </c>
      <c r="F1916" t="str">
        <f t="shared" si="262"/>
        <v>73</v>
      </c>
      <c r="G1916" s="2" t="s">
        <v>2516</v>
      </c>
      <c r="H1916" t="str">
        <f t="shared" si="263"/>
        <v xml:space="preserve">STEEL </v>
      </c>
      <c r="I1916" t="str" cm="1">
        <f t="array" ref="I1916">IFERROR(INDEX(_xlfn.TEXTSPLIT(E1916," "),1), "")</f>
        <v>73231000</v>
      </c>
      <c r="J1916" t="s">
        <v>2835</v>
      </c>
      <c r="K1916" t="str" cm="1">
        <f t="array" ref="K1916">IF(ISERROR(SEARCH("QTY:", G1916)), IF(ISERROR(SEARCH("TOTAL ", G1916)), Raw [1]Data!N1916, TRIM(MID(G1916, SEARCH("TOTAL ", G1916)+6, SEARCH(" ", G1916&amp;" ", SEARCH("TOTAL ", G1916)+6) - SEARCH("TOTAL ", G1916) - 6))), TRIM(MID(G1916, SEARCH("QTY:", G1916)+4, SEARCH(" ", G1916, SEARCH("QTY:", G1916)+4) - SEARCH("QTY:", G1916) - 4)))</f>
        <v>NET</v>
      </c>
      <c r="M1916" t="str">
        <f t="shared" si="264"/>
        <v>NET</v>
      </c>
      <c r="N1916">
        <f t="shared" si="265"/>
        <v>0</v>
      </c>
      <c r="O1916" t="e" cm="1">
        <f t="array" ref="O1916">IF(ISERROR(SEARCH("USD ", G1916)), Raw [1]Data!S1916, TRIM(MID(G1916, SEARCH("USD ", G1916)+4, SEARCH(" ", G1916&amp;" ", SEARCH("USD ", G1916)+4) - SEARCH("USD ", G1916) - 4)))</f>
        <v>#NAME?</v>
      </c>
      <c r="P1916" t="e">
        <f t="shared" si="266"/>
        <v>#NAME?</v>
      </c>
      <c r="Q1916" t="e" cm="1">
        <f t="array" ref="Q1916">Raw [1]Data!P1916</f>
        <v>#NAME?</v>
      </c>
      <c r="R1916" t="e" cm="1">
        <f t="array" ref="R1916">Raw [1]Data!Q1916</f>
        <v>#NAME?</v>
      </c>
      <c r="S1916" t="e" cm="1">
        <f t="array" ref="S1916">Raw [1]Data!T1916</f>
        <v>#NAME?</v>
      </c>
      <c r="T1916" t="e">
        <f t="shared" si="267"/>
        <v>#NAME?</v>
      </c>
      <c r="U1916" t="e">
        <f t="shared" si="268"/>
        <v>#NAME?</v>
      </c>
      <c r="V1916" t="str">
        <f t="shared" si="269"/>
        <v>Other</v>
      </c>
    </row>
    <row r="1917" spans="1:22">
      <c r="A1917" s="5" t="s">
        <v>12</v>
      </c>
      <c r="B1917" s="2" t="s">
        <v>2528</v>
      </c>
      <c r="C1917">
        <f t="shared" si="261"/>
        <v>2018</v>
      </c>
      <c r="D1917" s="2" t="s">
        <v>14</v>
      </c>
      <c r="E1917" s="3" t="s">
        <v>18</v>
      </c>
      <c r="F1917" t="str">
        <f t="shared" si="262"/>
        <v>73</v>
      </c>
      <c r="G1917" s="2" t="s">
        <v>2516</v>
      </c>
      <c r="H1917" t="str">
        <f t="shared" si="263"/>
        <v xml:space="preserve">STEEL </v>
      </c>
      <c r="I1917" t="str" cm="1">
        <f t="array" ref="I1917">IFERROR(INDEX(_xlfn.TEXTSPLIT(E1917," "),1), "")</f>
        <v>73231000</v>
      </c>
      <c r="J1917" t="s">
        <v>2835</v>
      </c>
      <c r="K1917" t="str" cm="1">
        <f t="array" ref="K1917">IF(ISERROR(SEARCH("QTY:", G1917)), IF(ISERROR(SEARCH("TOTAL ", G1917)), Raw [1]Data!N1917, TRIM(MID(G1917, SEARCH("TOTAL ", G1917)+6, SEARCH(" ", G1917&amp;" ", SEARCH("TOTAL ", G1917)+6) - SEARCH("TOTAL ", G1917) - 6))), TRIM(MID(G1917, SEARCH("QTY:", G1917)+4, SEARCH(" ", G1917, SEARCH("QTY:", G1917)+4) - SEARCH("QTY:", G1917) - 4)))</f>
        <v>NET</v>
      </c>
      <c r="M1917" t="str">
        <f t="shared" si="264"/>
        <v>NET</v>
      </c>
      <c r="N1917">
        <f t="shared" si="265"/>
        <v>0</v>
      </c>
      <c r="O1917" t="e" cm="1">
        <f t="array" ref="O1917">IF(ISERROR(SEARCH("USD ", G1917)), Raw [1]Data!S1917, TRIM(MID(G1917, SEARCH("USD ", G1917)+4, SEARCH(" ", G1917&amp;" ", SEARCH("USD ", G1917)+4) - SEARCH("USD ", G1917) - 4)))</f>
        <v>#NAME?</v>
      </c>
      <c r="P1917" t="e">
        <f t="shared" si="266"/>
        <v>#NAME?</v>
      </c>
      <c r="Q1917" t="e" cm="1">
        <f t="array" ref="Q1917">Raw [1]Data!P1917</f>
        <v>#NAME?</v>
      </c>
      <c r="R1917" t="e" cm="1">
        <f t="array" ref="R1917">Raw [1]Data!Q1917</f>
        <v>#NAME?</v>
      </c>
      <c r="S1917" t="e" cm="1">
        <f t="array" ref="S1917">Raw [1]Data!T1917</f>
        <v>#NAME?</v>
      </c>
      <c r="T1917" t="e">
        <f t="shared" si="267"/>
        <v>#NAME?</v>
      </c>
      <c r="U1917" t="e">
        <f t="shared" si="268"/>
        <v>#NAME?</v>
      </c>
      <c r="V1917" t="str">
        <f t="shared" si="269"/>
        <v>Other</v>
      </c>
    </row>
    <row r="1918" spans="1:22">
      <c r="A1918" s="5" t="s">
        <v>12</v>
      </c>
      <c r="B1918" s="2" t="s">
        <v>2529</v>
      </c>
      <c r="C1918">
        <f t="shared" si="261"/>
        <v>2018</v>
      </c>
      <c r="D1918" s="2" t="s">
        <v>14</v>
      </c>
      <c r="E1918" s="3" t="s">
        <v>15</v>
      </c>
      <c r="F1918" t="str">
        <f t="shared" si="262"/>
        <v>73</v>
      </c>
      <c r="G1918" s="2" t="s">
        <v>2530</v>
      </c>
      <c r="H1918" t="str">
        <f t="shared" si="263"/>
        <v xml:space="preserve">STEEL </v>
      </c>
      <c r="I1918" t="str" cm="1">
        <f t="array" ref="I1918">IFERROR(INDEX(_xlfn.TEXTSPLIT(E1918," "),1), "")</f>
        <v>73239990</v>
      </c>
      <c r="J1918" t="s">
        <v>2835</v>
      </c>
      <c r="K1918" t="str" cm="1">
        <f t="array" ref="K1918">IF(ISERROR(SEARCH("QTY:", G1918)), IF(ISERROR(SEARCH("TOTAL ", G1918)), Raw [1]Data!N1918, TRIM(MID(G1918, SEARCH("TOTAL ", G1918)+6, SEARCH(" ", G1918&amp;" ", SEARCH("TOTAL ", G1918)+6) - SEARCH("TOTAL ", G1918) - 6))), TRIM(MID(G1918, SEARCH("QTY:", G1918)+4, SEARCH(" ", G1918, SEARCH("QTY:", G1918)+4) - SEARCH("QTY:", G1918) - 4)))</f>
        <v>NET</v>
      </c>
      <c r="M1918" t="str">
        <f t="shared" si="264"/>
        <v>NET</v>
      </c>
      <c r="N1918">
        <f t="shared" si="265"/>
        <v>0</v>
      </c>
      <c r="O1918" t="e" cm="1">
        <f t="array" ref="O1918">IF(ISERROR(SEARCH("USD ", G1918)), Raw [1]Data!S1918, TRIM(MID(G1918, SEARCH("USD ", G1918)+4, SEARCH(" ", G1918&amp;" ", SEARCH("USD ", G1918)+4) - SEARCH("USD ", G1918) - 4)))</f>
        <v>#NAME?</v>
      </c>
      <c r="P1918" t="e">
        <f t="shared" si="266"/>
        <v>#NAME?</v>
      </c>
      <c r="Q1918" t="e" cm="1">
        <f t="array" ref="Q1918">Raw [1]Data!P1918</f>
        <v>#NAME?</v>
      </c>
      <c r="R1918" t="e" cm="1">
        <f t="array" ref="R1918">Raw [1]Data!Q1918</f>
        <v>#NAME?</v>
      </c>
      <c r="S1918" t="e" cm="1">
        <f t="array" ref="S1918">Raw [1]Data!T1918</f>
        <v>#NAME?</v>
      </c>
      <c r="T1918" t="e">
        <f t="shared" si="267"/>
        <v>#NAME?</v>
      </c>
      <c r="U1918" t="e">
        <f t="shared" si="268"/>
        <v>#NAME?</v>
      </c>
      <c r="V1918" t="str">
        <f t="shared" si="269"/>
        <v>Other</v>
      </c>
    </row>
    <row r="1919" spans="1:22">
      <c r="A1919" s="5" t="s">
        <v>12</v>
      </c>
      <c r="B1919" s="2" t="s">
        <v>2531</v>
      </c>
      <c r="C1919">
        <f t="shared" si="261"/>
        <v>2018</v>
      </c>
      <c r="D1919" s="2" t="s">
        <v>14</v>
      </c>
      <c r="E1919" s="3" t="s">
        <v>15</v>
      </c>
      <c r="F1919" t="str">
        <f t="shared" si="262"/>
        <v>73</v>
      </c>
      <c r="G1919" s="2" t="s">
        <v>2532</v>
      </c>
      <c r="H1919" t="str">
        <f t="shared" si="263"/>
        <v xml:space="preserve">STEEL </v>
      </c>
      <c r="I1919" t="str" cm="1">
        <f t="array" ref="I1919">IFERROR(INDEX(_xlfn.TEXTSPLIT(E1919," "),1), "")</f>
        <v>73239990</v>
      </c>
      <c r="J1919" t="s">
        <v>3041</v>
      </c>
      <c r="K1919" t="str" cm="1">
        <f t="array" ref="K1919">IF(ISERROR(SEARCH("QTY:", G1919)), IF(ISERROR(SEARCH("TOTAL ", G1919)), Raw [1]Data!N1919, TRIM(MID(G1919, SEARCH("TOTAL ", G1919)+6, SEARCH(" ", G1919&amp;" ", SEARCH("TOTAL ", G1919)+6) - SEARCH("TOTAL ", G1919) - 6))), TRIM(MID(G1919, SEARCH("QTY:", G1919)+4, SEARCH(" ", G1919, SEARCH("QTY:", G1919)+4) - SEARCH("QTY:", G1919) - 4)))</f>
        <v>NET</v>
      </c>
      <c r="M1919" t="str">
        <f t="shared" si="264"/>
        <v>NET</v>
      </c>
      <c r="N1919">
        <f t="shared" si="265"/>
        <v>0</v>
      </c>
      <c r="O1919" t="e" cm="1">
        <f t="array" ref="O1919">IF(ISERROR(SEARCH("USD ", G1919)), Raw [1]Data!S1919, TRIM(MID(G1919, SEARCH("USD ", G1919)+4, SEARCH(" ", G1919&amp;" ", SEARCH("USD ", G1919)+4) - SEARCH("USD ", G1919) - 4)))</f>
        <v>#NAME?</v>
      </c>
      <c r="P1919" t="e">
        <f t="shared" si="266"/>
        <v>#NAME?</v>
      </c>
      <c r="Q1919" t="e" cm="1">
        <f t="array" ref="Q1919">Raw [1]Data!P1919</f>
        <v>#NAME?</v>
      </c>
      <c r="R1919" t="e" cm="1">
        <f t="array" ref="R1919">Raw [1]Data!Q1919</f>
        <v>#NAME?</v>
      </c>
      <c r="S1919" t="e" cm="1">
        <f t="array" ref="S1919">Raw [1]Data!T1919</f>
        <v>#NAME?</v>
      </c>
      <c r="T1919" t="e">
        <f t="shared" si="267"/>
        <v>#NAME?</v>
      </c>
      <c r="U1919" t="e">
        <f t="shared" si="268"/>
        <v>#NAME?</v>
      </c>
      <c r="V1919" t="str">
        <f t="shared" si="269"/>
        <v>Other</v>
      </c>
    </row>
    <row r="1920" spans="1:22">
      <c r="A1920" s="5" t="s">
        <v>12</v>
      </c>
      <c r="B1920" s="2" t="s">
        <v>2531</v>
      </c>
      <c r="C1920">
        <f t="shared" si="261"/>
        <v>2018</v>
      </c>
      <c r="D1920" s="2" t="s">
        <v>14</v>
      </c>
      <c r="E1920" s="3" t="s">
        <v>15</v>
      </c>
      <c r="F1920" t="str">
        <f t="shared" si="262"/>
        <v>73</v>
      </c>
      <c r="G1920" s="2" t="s">
        <v>2533</v>
      </c>
      <c r="H1920" t="str">
        <f t="shared" si="263"/>
        <v xml:space="preserve">RYX-02-021A </v>
      </c>
      <c r="I1920" t="str" cm="1">
        <f t="array" ref="I1920">IFERROR(INDEX(_xlfn.TEXTSPLIT(E1920," "),1), "")</f>
        <v>73239990</v>
      </c>
      <c r="J1920" t="s">
        <v>2835</v>
      </c>
      <c r="K1920" t="e" cm="1">
        <f t="array" ref="K1920">IF(ISERROR(SEARCH("QTY:", G1920)), IF(ISERROR(SEARCH("TOTAL ", G1920)), Raw [1]Data!N1920, TRIM(MID(G1920, SEARCH("TOTAL ", G1920)+6, SEARCH(" ", G1920&amp;" ", SEARCH("TOTAL ", G1920)+6) - SEARCH("TOTAL ", G1920) - 6))), TRIM(MID(G1920, SEARCH("QTY:", G1920)+4, SEARCH(" ", G1920, SEARCH("QTY:", G1920)+4) - SEARCH("QTY:", G1920) - 4)))</f>
        <v>#NAME?</v>
      </c>
      <c r="M1920" t="e">
        <f t="shared" si="264"/>
        <v>#NAME?</v>
      </c>
      <c r="N1920">
        <f t="shared" si="265"/>
        <v>0</v>
      </c>
      <c r="O1920" t="e" cm="1">
        <f t="array" ref="O1920">IF(ISERROR(SEARCH("USD ", G1920)), Raw [1]Data!S1920, TRIM(MID(G1920, SEARCH("USD ", G1920)+4, SEARCH(" ", G1920&amp;" ", SEARCH("USD ", G1920)+4) - SEARCH("USD ", G1920) - 4)))</f>
        <v>#NAME?</v>
      </c>
      <c r="P1920" t="e">
        <f t="shared" si="266"/>
        <v>#NAME?</v>
      </c>
      <c r="Q1920" t="e" cm="1">
        <f t="array" ref="Q1920">Raw [1]Data!P1920</f>
        <v>#NAME?</v>
      </c>
      <c r="R1920" t="e" cm="1">
        <f t="array" ref="R1920">Raw [1]Data!Q1920</f>
        <v>#NAME?</v>
      </c>
      <c r="S1920" t="e" cm="1">
        <f t="array" ref="S1920">Raw [1]Data!T1920</f>
        <v>#NAME?</v>
      </c>
      <c r="T1920" t="e">
        <f t="shared" si="267"/>
        <v>#NAME?</v>
      </c>
      <c r="U1920" t="e">
        <f t="shared" si="268"/>
        <v>#NAME?</v>
      </c>
      <c r="V1920" t="str">
        <f t="shared" si="269"/>
        <v>Other</v>
      </c>
    </row>
    <row r="1921" spans="1:22">
      <c r="A1921" s="5" t="s">
        <v>12</v>
      </c>
      <c r="B1921" s="2" t="s">
        <v>2531</v>
      </c>
      <c r="C1921">
        <f t="shared" si="261"/>
        <v>2018</v>
      </c>
      <c r="D1921" s="2" t="s">
        <v>14</v>
      </c>
      <c r="E1921" s="3" t="s">
        <v>15</v>
      </c>
      <c r="F1921" t="str">
        <f t="shared" si="262"/>
        <v>73</v>
      </c>
      <c r="G1921" s="2" t="s">
        <v>2534</v>
      </c>
      <c r="H1921" t="str">
        <f t="shared" si="263"/>
        <v xml:space="preserve">RYX-02-020 </v>
      </c>
      <c r="I1921" t="str" cm="1">
        <f t="array" ref="I1921">IFERROR(INDEX(_xlfn.TEXTSPLIT(E1921," "),1), "")</f>
        <v>73239990</v>
      </c>
      <c r="J1921" t="s">
        <v>2835</v>
      </c>
      <c r="K1921" t="e" cm="1">
        <f t="array" ref="K1921">IF(ISERROR(SEARCH("QTY:", G1921)), IF(ISERROR(SEARCH("TOTAL ", G1921)), Raw [1]Data!N1921, TRIM(MID(G1921, SEARCH("TOTAL ", G1921)+6, SEARCH(" ", G1921&amp;" ", SEARCH("TOTAL ", G1921)+6) - SEARCH("TOTAL ", G1921) - 6))), TRIM(MID(G1921, SEARCH("QTY:", G1921)+4, SEARCH(" ", G1921, SEARCH("QTY:", G1921)+4) - SEARCH("QTY:", G1921) - 4)))</f>
        <v>#NAME?</v>
      </c>
      <c r="M1921" t="e">
        <f t="shared" si="264"/>
        <v>#NAME?</v>
      </c>
      <c r="N1921">
        <f t="shared" si="265"/>
        <v>0</v>
      </c>
      <c r="O1921" t="e" cm="1">
        <f t="array" ref="O1921">IF(ISERROR(SEARCH("USD ", G1921)), Raw [1]Data!S1921, TRIM(MID(G1921, SEARCH("USD ", G1921)+4, SEARCH(" ", G1921&amp;" ", SEARCH("USD ", G1921)+4) - SEARCH("USD ", G1921) - 4)))</f>
        <v>#NAME?</v>
      </c>
      <c r="P1921" t="e">
        <f t="shared" si="266"/>
        <v>#NAME?</v>
      </c>
      <c r="Q1921" t="e" cm="1">
        <f t="array" ref="Q1921">Raw [1]Data!P1921</f>
        <v>#NAME?</v>
      </c>
      <c r="R1921" t="e" cm="1">
        <f t="array" ref="R1921">Raw [1]Data!Q1921</f>
        <v>#NAME?</v>
      </c>
      <c r="S1921" t="e" cm="1">
        <f t="array" ref="S1921">Raw [1]Data!T1921</f>
        <v>#NAME?</v>
      </c>
      <c r="T1921" t="e">
        <f t="shared" si="267"/>
        <v>#NAME?</v>
      </c>
      <c r="U1921" t="e">
        <f t="shared" si="268"/>
        <v>#NAME?</v>
      </c>
      <c r="V1921" t="str">
        <f t="shared" si="269"/>
        <v>Other</v>
      </c>
    </row>
    <row r="1922" spans="1:22">
      <c r="A1922" s="5" t="s">
        <v>12</v>
      </c>
      <c r="B1922" s="2" t="s">
        <v>2535</v>
      </c>
      <c r="C1922">
        <f t="shared" si="261"/>
        <v>2018</v>
      </c>
      <c r="D1922" s="2" t="s">
        <v>14</v>
      </c>
      <c r="E1922" s="3" t="s">
        <v>15</v>
      </c>
      <c r="F1922" t="str">
        <f t="shared" si="262"/>
        <v>73</v>
      </c>
      <c r="G1922" s="2" t="s">
        <v>2536</v>
      </c>
      <c r="H1922" t="str">
        <f t="shared" si="263"/>
        <v xml:space="preserve">STEEL </v>
      </c>
      <c r="I1922" t="str" cm="1">
        <f t="array" ref="I1922">IFERROR(INDEX(_xlfn.TEXTSPLIT(E1922," "),1), "")</f>
        <v>73239990</v>
      </c>
      <c r="J1922" t="s">
        <v>3041</v>
      </c>
      <c r="K1922" t="str" cm="1">
        <f t="array" ref="K1922">IF(ISERROR(SEARCH("QTY:", G1922)), IF(ISERROR(SEARCH("TOTAL ", G1922)), Raw [1]Data!N1922, TRIM(MID(G1922, SEARCH("TOTAL ", G1922)+6, SEARCH(" ", G1922&amp;" ", SEARCH("TOTAL ", G1922)+6) - SEARCH("TOTAL ", G1922) - 6))), TRIM(MID(G1922, SEARCH("QTY:", G1922)+4, SEARCH(" ", G1922, SEARCH("QTY:", G1922)+4) - SEARCH("QTY:", G1922) - 4)))</f>
        <v>NET</v>
      </c>
      <c r="M1922" t="str">
        <f t="shared" si="264"/>
        <v>NET</v>
      </c>
      <c r="N1922">
        <f t="shared" si="265"/>
        <v>0</v>
      </c>
      <c r="O1922" t="e" cm="1">
        <f t="array" ref="O1922">IF(ISERROR(SEARCH("USD ", G1922)), Raw [1]Data!S1922, TRIM(MID(G1922, SEARCH("USD ", G1922)+4, SEARCH(" ", G1922&amp;" ", SEARCH("USD ", G1922)+4) - SEARCH("USD ", G1922) - 4)))</f>
        <v>#NAME?</v>
      </c>
      <c r="P1922" t="e">
        <f t="shared" si="266"/>
        <v>#NAME?</v>
      </c>
      <c r="Q1922" t="e" cm="1">
        <f t="array" ref="Q1922">Raw [1]Data!P1922</f>
        <v>#NAME?</v>
      </c>
      <c r="R1922" t="e" cm="1">
        <f t="array" ref="R1922">Raw [1]Data!Q1922</f>
        <v>#NAME?</v>
      </c>
      <c r="S1922" t="e" cm="1">
        <f t="array" ref="S1922">Raw [1]Data!T1922</f>
        <v>#NAME?</v>
      </c>
      <c r="T1922" t="e">
        <f t="shared" si="267"/>
        <v>#NAME?</v>
      </c>
      <c r="U1922" t="e">
        <f t="shared" si="268"/>
        <v>#NAME?</v>
      </c>
      <c r="V1922" t="str">
        <f t="shared" si="269"/>
        <v>Other</v>
      </c>
    </row>
    <row r="1923" spans="1:22">
      <c r="A1923" s="5" t="s">
        <v>12</v>
      </c>
      <c r="B1923" s="2" t="s">
        <v>2535</v>
      </c>
      <c r="C1923">
        <f t="shared" ref="C1923:C1986" si="270">YEAR(B1923)</f>
        <v>2018</v>
      </c>
      <c r="D1923" s="2" t="s">
        <v>14</v>
      </c>
      <c r="E1923" s="3" t="s">
        <v>15</v>
      </c>
      <c r="F1923" t="str">
        <f t="shared" ref="F1923:F1986" si="271">LEFT(E1923,2)</f>
        <v>73</v>
      </c>
      <c r="G1923" s="2" t="s">
        <v>2537</v>
      </c>
      <c r="H1923" t="str">
        <f t="shared" ref="H1923:H1986" si="272">IFERROR(LEFT(G1923, FIND(" ",G1923)), "")</f>
        <v xml:space="preserve">STEEL </v>
      </c>
      <c r="I1923" t="str" cm="1">
        <f t="array" ref="I1923">IFERROR(INDEX(_xlfn.TEXTSPLIT(E1923," "),1), "")</f>
        <v>73239990</v>
      </c>
      <c r="J1923" t="s">
        <v>3041</v>
      </c>
      <c r="K1923" t="str" cm="1">
        <f t="array" ref="K1923">IF(ISERROR(SEARCH("QTY:", G1923)), IF(ISERROR(SEARCH("TOTAL ", G1923)), Raw [1]Data!N1923, TRIM(MID(G1923, SEARCH("TOTAL ", G1923)+6, SEARCH(" ", G1923&amp;" ", SEARCH("TOTAL ", G1923)+6) - SEARCH("TOTAL ", G1923) - 6))), TRIM(MID(G1923, SEARCH("QTY:", G1923)+4, SEARCH(" ", G1923, SEARCH("QTY:", G1923)+4) - SEARCH("QTY:", G1923) - 4)))</f>
        <v>NET</v>
      </c>
      <c r="M1923" t="str">
        <f t="shared" ref="M1923:M1986" si="273">K1923</f>
        <v>NET</v>
      </c>
      <c r="N1923">
        <f t="shared" ref="N1923:N1986" si="274">L1923</f>
        <v>0</v>
      </c>
      <c r="O1923" t="e" cm="1">
        <f t="array" ref="O1923">IF(ISERROR(SEARCH("USD ", G1923)), Raw [1]Data!S1923, TRIM(MID(G1923, SEARCH("USD ", G1923)+4, SEARCH(" ", G1923&amp;" ", SEARCH("USD ", G1923)+4) - SEARCH("USD ", G1923) - 4)))</f>
        <v>#NAME?</v>
      </c>
      <c r="P1923" t="e">
        <f t="shared" ref="P1923:P1986" si="275">O1923*M1923</f>
        <v>#NAME?</v>
      </c>
      <c r="Q1923" t="e" cm="1">
        <f t="array" ref="Q1923">Raw [1]Data!P1923</f>
        <v>#NAME?</v>
      </c>
      <c r="R1923" t="e" cm="1">
        <f t="array" ref="R1923">Raw [1]Data!Q1923</f>
        <v>#NAME?</v>
      </c>
      <c r="S1923" t="e" cm="1">
        <f t="array" ref="S1923">Raw [1]Data!T1923</f>
        <v>#NAME?</v>
      </c>
      <c r="T1923" t="e">
        <f t="shared" ref="T1923:T1986" si="276">S1923/M1923</f>
        <v>#NAME?</v>
      </c>
      <c r="U1923" t="e">
        <f t="shared" ref="U1923:U1986" si="277">IF(R1923&lt;&gt;0, (S1923/R1923)*100, 0)</f>
        <v>#NAME?</v>
      </c>
      <c r="V1923" t="str">
        <f t="shared" ref="V1923:V1986" si="278">IF(OR(E1923=73239990,E1923=73231000,E1923=73239390),"Steel","Other")</f>
        <v>Other</v>
      </c>
    </row>
    <row r="1924" spans="1:22">
      <c r="A1924" s="5" t="s">
        <v>12</v>
      </c>
      <c r="B1924" s="2" t="s">
        <v>2535</v>
      </c>
      <c r="C1924">
        <f t="shared" si="270"/>
        <v>2018</v>
      </c>
      <c r="D1924" s="2" t="s">
        <v>14</v>
      </c>
      <c r="E1924" s="3" t="s">
        <v>15</v>
      </c>
      <c r="F1924" t="str">
        <f t="shared" si="271"/>
        <v>73</v>
      </c>
      <c r="G1924" s="2" t="s">
        <v>2538</v>
      </c>
      <c r="H1924" t="str">
        <f t="shared" si="272"/>
        <v xml:space="preserve">STEEL </v>
      </c>
      <c r="I1924" t="str" cm="1">
        <f t="array" ref="I1924">IFERROR(INDEX(_xlfn.TEXTSPLIT(E1924," "),1), "")</f>
        <v>73239990</v>
      </c>
      <c r="J1924" t="s">
        <v>3041</v>
      </c>
      <c r="K1924" t="str" cm="1">
        <f t="array" ref="K1924">IF(ISERROR(SEARCH("QTY:", G1924)), IF(ISERROR(SEARCH("TOTAL ", G1924)), Raw [1]Data!N1924, TRIM(MID(G1924, SEARCH("TOTAL ", G1924)+6, SEARCH(" ", G1924&amp;" ", SEARCH("TOTAL ", G1924)+6) - SEARCH("TOTAL ", G1924) - 6))), TRIM(MID(G1924, SEARCH("QTY:", G1924)+4, SEARCH(" ", G1924, SEARCH("QTY:", G1924)+4) - SEARCH("QTY:", G1924) - 4)))</f>
        <v>NET</v>
      </c>
      <c r="M1924" t="str">
        <f t="shared" si="273"/>
        <v>NET</v>
      </c>
      <c r="N1924">
        <f t="shared" si="274"/>
        <v>0</v>
      </c>
      <c r="O1924" t="e" cm="1">
        <f t="array" ref="O1924">IF(ISERROR(SEARCH("USD ", G1924)), Raw [1]Data!S1924, TRIM(MID(G1924, SEARCH("USD ", G1924)+4, SEARCH(" ", G1924&amp;" ", SEARCH("USD ", G1924)+4) - SEARCH("USD ", G1924) - 4)))</f>
        <v>#NAME?</v>
      </c>
      <c r="P1924" t="e">
        <f t="shared" si="275"/>
        <v>#NAME?</v>
      </c>
      <c r="Q1924" t="e" cm="1">
        <f t="array" ref="Q1924">Raw [1]Data!P1924</f>
        <v>#NAME?</v>
      </c>
      <c r="R1924" t="e" cm="1">
        <f t="array" ref="R1924">Raw [1]Data!Q1924</f>
        <v>#NAME?</v>
      </c>
      <c r="S1924" t="e" cm="1">
        <f t="array" ref="S1924">Raw [1]Data!T1924</f>
        <v>#NAME?</v>
      </c>
      <c r="T1924" t="e">
        <f t="shared" si="276"/>
        <v>#NAME?</v>
      </c>
      <c r="U1924" t="e">
        <f t="shared" si="277"/>
        <v>#NAME?</v>
      </c>
      <c r="V1924" t="str">
        <f t="shared" si="278"/>
        <v>Other</v>
      </c>
    </row>
    <row r="1925" spans="1:22">
      <c r="A1925" s="5" t="s">
        <v>12</v>
      </c>
      <c r="B1925" s="2" t="s">
        <v>2539</v>
      </c>
      <c r="C1925">
        <f t="shared" si="270"/>
        <v>2017</v>
      </c>
      <c r="D1925" s="2" t="s">
        <v>14</v>
      </c>
      <c r="E1925" s="3" t="s">
        <v>15</v>
      </c>
      <c r="F1925" t="str">
        <f t="shared" si="271"/>
        <v>73</v>
      </c>
      <c r="G1925" s="2" t="s">
        <v>2540</v>
      </c>
      <c r="H1925" t="str">
        <f t="shared" si="272"/>
        <v xml:space="preserve">STEEL </v>
      </c>
      <c r="I1925" t="str" cm="1">
        <f t="array" ref="I1925">IFERROR(INDEX(_xlfn.TEXTSPLIT(E1925," "),1), "")</f>
        <v>73239990</v>
      </c>
      <c r="J1925" t="s">
        <v>2835</v>
      </c>
      <c r="K1925" t="str" cm="1">
        <f t="array" ref="K1925">IF(ISERROR(SEARCH("QTY:", G1925)), IF(ISERROR(SEARCH("TOTAL ", G1925)), Raw [1]Data!N1925, TRIM(MID(G1925, SEARCH("TOTAL ", G1925)+6, SEARCH(" ", G1925&amp;" ", SEARCH("TOTAL ", G1925)+6) - SEARCH("TOTAL ", G1925) - 6))), TRIM(MID(G1925, SEARCH("QTY:", G1925)+4, SEARCH(" ", G1925, SEARCH("QTY:", G1925)+4) - SEARCH("QTY:", G1925) - 4)))</f>
        <v>NET</v>
      </c>
      <c r="M1925" t="str">
        <f t="shared" si="273"/>
        <v>NET</v>
      </c>
      <c r="N1925">
        <f t="shared" si="274"/>
        <v>0</v>
      </c>
      <c r="O1925" t="e" cm="1">
        <f t="array" ref="O1925">IF(ISERROR(SEARCH("USD ", G1925)), Raw [1]Data!S1925, TRIM(MID(G1925, SEARCH("USD ", G1925)+4, SEARCH(" ", G1925&amp;" ", SEARCH("USD ", G1925)+4) - SEARCH("USD ", G1925) - 4)))</f>
        <v>#NAME?</v>
      </c>
      <c r="P1925" t="e">
        <f t="shared" si="275"/>
        <v>#NAME?</v>
      </c>
      <c r="Q1925" t="e" cm="1">
        <f t="array" ref="Q1925">Raw [1]Data!P1925</f>
        <v>#NAME?</v>
      </c>
      <c r="R1925" t="e" cm="1">
        <f t="array" ref="R1925">Raw [1]Data!Q1925</f>
        <v>#NAME?</v>
      </c>
      <c r="S1925" t="e" cm="1">
        <f t="array" ref="S1925">Raw [1]Data!T1925</f>
        <v>#NAME?</v>
      </c>
      <c r="T1925" t="e">
        <f t="shared" si="276"/>
        <v>#NAME?</v>
      </c>
      <c r="U1925" t="e">
        <f t="shared" si="277"/>
        <v>#NAME?</v>
      </c>
      <c r="V1925" t="str">
        <f t="shared" si="278"/>
        <v>Other</v>
      </c>
    </row>
    <row r="1926" spans="1:22">
      <c r="A1926" s="5" t="s">
        <v>12</v>
      </c>
      <c r="B1926" s="2" t="s">
        <v>2539</v>
      </c>
      <c r="C1926">
        <f t="shared" si="270"/>
        <v>2017</v>
      </c>
      <c r="D1926" s="2" t="s">
        <v>14</v>
      </c>
      <c r="E1926" s="3" t="s">
        <v>15</v>
      </c>
      <c r="F1926" t="str">
        <f t="shared" si="271"/>
        <v>73</v>
      </c>
      <c r="G1926" s="2" t="s">
        <v>2541</v>
      </c>
      <c r="H1926" t="str">
        <f t="shared" si="272"/>
        <v xml:space="preserve">STEEL </v>
      </c>
      <c r="I1926" t="str" cm="1">
        <f t="array" ref="I1926">IFERROR(INDEX(_xlfn.TEXTSPLIT(E1926," "),1), "")</f>
        <v>73239990</v>
      </c>
      <c r="J1926" t="s">
        <v>2835</v>
      </c>
      <c r="K1926" t="str" cm="1">
        <f t="array" ref="K1926">IF(ISERROR(SEARCH("QTY:", G1926)), IF(ISERROR(SEARCH("TOTAL ", G1926)), Raw [1]Data!N1926, TRIM(MID(G1926, SEARCH("TOTAL ", G1926)+6, SEARCH(" ", G1926&amp;" ", SEARCH("TOTAL ", G1926)+6) - SEARCH("TOTAL ", G1926) - 6))), TRIM(MID(G1926, SEARCH("QTY:", G1926)+4, SEARCH(" ", G1926, SEARCH("QTY:", G1926)+4) - SEARCH("QTY:", G1926) - 4)))</f>
        <v>NET</v>
      </c>
      <c r="M1926" t="str">
        <f t="shared" si="273"/>
        <v>NET</v>
      </c>
      <c r="N1926">
        <f t="shared" si="274"/>
        <v>0</v>
      </c>
      <c r="O1926" t="e" cm="1">
        <f t="array" ref="O1926">IF(ISERROR(SEARCH("USD ", G1926)), Raw [1]Data!S1926, TRIM(MID(G1926, SEARCH("USD ", G1926)+4, SEARCH(" ", G1926&amp;" ", SEARCH("USD ", G1926)+4) - SEARCH("USD ", G1926) - 4)))</f>
        <v>#NAME?</v>
      </c>
      <c r="P1926" t="e">
        <f t="shared" si="275"/>
        <v>#NAME?</v>
      </c>
      <c r="Q1926" t="e" cm="1">
        <f t="array" ref="Q1926">Raw [1]Data!P1926</f>
        <v>#NAME?</v>
      </c>
      <c r="R1926" t="e" cm="1">
        <f t="array" ref="R1926">Raw [1]Data!Q1926</f>
        <v>#NAME?</v>
      </c>
      <c r="S1926" t="e" cm="1">
        <f t="array" ref="S1926">Raw [1]Data!T1926</f>
        <v>#NAME?</v>
      </c>
      <c r="T1926" t="e">
        <f t="shared" si="276"/>
        <v>#NAME?</v>
      </c>
      <c r="U1926" t="e">
        <f t="shared" si="277"/>
        <v>#NAME?</v>
      </c>
      <c r="V1926" t="str">
        <f t="shared" si="278"/>
        <v>Other</v>
      </c>
    </row>
    <row r="1927" spans="1:22">
      <c r="A1927" s="5" t="s">
        <v>12</v>
      </c>
      <c r="B1927" s="2" t="s">
        <v>2539</v>
      </c>
      <c r="C1927">
        <f t="shared" si="270"/>
        <v>2017</v>
      </c>
      <c r="D1927" s="2" t="s">
        <v>14</v>
      </c>
      <c r="E1927" s="3" t="s">
        <v>15</v>
      </c>
      <c r="F1927" t="str">
        <f t="shared" si="271"/>
        <v>73</v>
      </c>
      <c r="G1927" s="2" t="s">
        <v>2542</v>
      </c>
      <c r="H1927" t="str">
        <f t="shared" si="272"/>
        <v xml:space="preserve">STEEL </v>
      </c>
      <c r="I1927" t="str" cm="1">
        <f t="array" ref="I1927">IFERROR(INDEX(_xlfn.TEXTSPLIT(E1927," "),1), "")</f>
        <v>73239990</v>
      </c>
      <c r="J1927" t="s">
        <v>3041</v>
      </c>
      <c r="K1927" t="str" cm="1">
        <f t="array" ref="K1927">IF(ISERROR(SEARCH("QTY:", G1927)), IF(ISERROR(SEARCH("TOTAL ", G1927)), Raw [1]Data!N1927, TRIM(MID(G1927, SEARCH("TOTAL ", G1927)+6, SEARCH(" ", G1927&amp;" ", SEARCH("TOTAL ", G1927)+6) - SEARCH("TOTAL ", G1927) - 6))), TRIM(MID(G1927, SEARCH("QTY:", G1927)+4, SEARCH(" ", G1927, SEARCH("QTY:", G1927)+4) - SEARCH("QTY:", G1927) - 4)))</f>
        <v>NET</v>
      </c>
      <c r="M1927" t="str">
        <f t="shared" si="273"/>
        <v>NET</v>
      </c>
      <c r="N1927">
        <f t="shared" si="274"/>
        <v>0</v>
      </c>
      <c r="O1927" t="e" cm="1">
        <f t="array" ref="O1927">IF(ISERROR(SEARCH("USD ", G1927)), Raw [1]Data!S1927, TRIM(MID(G1927, SEARCH("USD ", G1927)+4, SEARCH(" ", G1927&amp;" ", SEARCH("USD ", G1927)+4) - SEARCH("USD ", G1927) - 4)))</f>
        <v>#NAME?</v>
      </c>
      <c r="P1927" t="e">
        <f t="shared" si="275"/>
        <v>#NAME?</v>
      </c>
      <c r="Q1927" t="e" cm="1">
        <f t="array" ref="Q1927">Raw [1]Data!P1927</f>
        <v>#NAME?</v>
      </c>
      <c r="R1927" t="e" cm="1">
        <f t="array" ref="R1927">Raw [1]Data!Q1927</f>
        <v>#NAME?</v>
      </c>
      <c r="S1927" t="e" cm="1">
        <f t="array" ref="S1927">Raw [1]Data!T1927</f>
        <v>#NAME?</v>
      </c>
      <c r="T1927" t="e">
        <f t="shared" si="276"/>
        <v>#NAME?</v>
      </c>
      <c r="U1927" t="e">
        <f t="shared" si="277"/>
        <v>#NAME?</v>
      </c>
      <c r="V1927" t="str">
        <f t="shared" si="278"/>
        <v>Other</v>
      </c>
    </row>
    <row r="1928" spans="1:22">
      <c r="A1928" s="5" t="s">
        <v>12</v>
      </c>
      <c r="B1928" s="2" t="s">
        <v>2543</v>
      </c>
      <c r="C1928">
        <f t="shared" si="270"/>
        <v>2017</v>
      </c>
      <c r="D1928" s="2" t="s">
        <v>14</v>
      </c>
      <c r="E1928" s="3" t="s">
        <v>15</v>
      </c>
      <c r="F1928" t="str">
        <f t="shared" si="271"/>
        <v>73</v>
      </c>
      <c r="G1928" s="2" t="s">
        <v>2373</v>
      </c>
      <c r="H1928" t="str">
        <f t="shared" si="272"/>
        <v xml:space="preserve">KWB-600F </v>
      </c>
      <c r="I1928" t="str" cm="1">
        <f t="array" ref="I1928">IFERROR(INDEX(_xlfn.TEXTSPLIT(E1928," "),1), "")</f>
        <v>73239990</v>
      </c>
      <c r="J1928" t="s">
        <v>2835</v>
      </c>
      <c r="K1928" t="e" cm="1">
        <f t="array" ref="K1928">IF(ISERROR(SEARCH("QTY:", G1928)), IF(ISERROR(SEARCH("TOTAL ", G1928)), Raw [1]Data!N1928, TRIM(MID(G1928, SEARCH("TOTAL ", G1928)+6, SEARCH(" ", G1928&amp;" ", SEARCH("TOTAL ", G1928)+6) - SEARCH("TOTAL ", G1928) - 6))), TRIM(MID(G1928, SEARCH("QTY:", G1928)+4, SEARCH(" ", G1928, SEARCH("QTY:", G1928)+4) - SEARCH("QTY:", G1928) - 4)))</f>
        <v>#NAME?</v>
      </c>
      <c r="M1928" t="e">
        <f t="shared" si="273"/>
        <v>#NAME?</v>
      </c>
      <c r="N1928">
        <f t="shared" si="274"/>
        <v>0</v>
      </c>
      <c r="O1928" t="e" cm="1">
        <f t="array" ref="O1928">IF(ISERROR(SEARCH("USD ", G1928)), Raw [1]Data!S1928, TRIM(MID(G1928, SEARCH("USD ", G1928)+4, SEARCH(" ", G1928&amp;" ", SEARCH("USD ", G1928)+4) - SEARCH("USD ", G1928) - 4)))</f>
        <v>#NAME?</v>
      </c>
      <c r="P1928" t="e">
        <f t="shared" si="275"/>
        <v>#NAME?</v>
      </c>
      <c r="Q1928" t="e" cm="1">
        <f t="array" ref="Q1928">Raw [1]Data!P1928</f>
        <v>#NAME?</v>
      </c>
      <c r="R1928" t="e" cm="1">
        <f t="array" ref="R1928">Raw [1]Data!Q1928</f>
        <v>#NAME?</v>
      </c>
      <c r="S1928" t="e" cm="1">
        <f t="array" ref="S1928">Raw [1]Data!T1928</f>
        <v>#NAME?</v>
      </c>
      <c r="T1928" t="e">
        <f t="shared" si="276"/>
        <v>#NAME?</v>
      </c>
      <c r="U1928" t="e">
        <f t="shared" si="277"/>
        <v>#NAME?</v>
      </c>
      <c r="V1928" t="str">
        <f t="shared" si="278"/>
        <v>Other</v>
      </c>
    </row>
    <row r="1929" spans="1:22">
      <c r="A1929" s="5" t="s">
        <v>12</v>
      </c>
      <c r="B1929" s="2" t="s">
        <v>2544</v>
      </c>
      <c r="C1929">
        <f t="shared" si="270"/>
        <v>2017</v>
      </c>
      <c r="D1929" s="2" t="s">
        <v>14</v>
      </c>
      <c r="E1929" s="3" t="s">
        <v>15</v>
      </c>
      <c r="F1929" t="str">
        <f t="shared" si="271"/>
        <v>73</v>
      </c>
      <c r="G1929" s="2" t="s">
        <v>2545</v>
      </c>
      <c r="H1929" t="str">
        <f t="shared" si="272"/>
        <v xml:space="preserve">STAINLESS </v>
      </c>
      <c r="I1929" t="str" cm="1">
        <f t="array" ref="I1929">IFERROR(INDEX(_xlfn.TEXTSPLIT(E1929," "),1), "")</f>
        <v>73239990</v>
      </c>
      <c r="J1929" t="s">
        <v>3041</v>
      </c>
      <c r="K1929" t="str" cm="1">
        <f t="array" ref="K1929">IF(ISERROR(SEARCH("QTY:", G1929)), IF(ISERROR(SEARCH("TOTAL ", G1929)), Raw [1]Data!N1929, TRIM(MID(G1929, SEARCH("TOTAL ", G1929)+6, SEARCH(" ", G1929&amp;" ", SEARCH("TOTAL ", G1929)+6) - SEARCH("TOTAL ", G1929) - 6))), TRIM(MID(G1929, SEARCH("QTY:", G1929)+4, SEARCH(" ", G1929, SEARCH("QTY:", G1929)+4) - SEARCH("QTY:", G1929) - 4)))</f>
        <v>NET</v>
      </c>
      <c r="M1929" t="str">
        <f t="shared" si="273"/>
        <v>NET</v>
      </c>
      <c r="N1929">
        <f t="shared" si="274"/>
        <v>0</v>
      </c>
      <c r="O1929" t="e" cm="1">
        <f t="array" ref="O1929">IF(ISERROR(SEARCH("USD ", G1929)), Raw [1]Data!S1929, TRIM(MID(G1929, SEARCH("USD ", G1929)+4, SEARCH(" ", G1929&amp;" ", SEARCH("USD ", G1929)+4) - SEARCH("USD ", G1929) - 4)))</f>
        <v>#NAME?</v>
      </c>
      <c r="P1929" t="e">
        <f t="shared" si="275"/>
        <v>#NAME?</v>
      </c>
      <c r="Q1929" t="e" cm="1">
        <f t="array" ref="Q1929">Raw [1]Data!P1929</f>
        <v>#NAME?</v>
      </c>
      <c r="R1929" t="e" cm="1">
        <f t="array" ref="R1929">Raw [1]Data!Q1929</f>
        <v>#NAME?</v>
      </c>
      <c r="S1929" t="e" cm="1">
        <f t="array" ref="S1929">Raw [1]Data!T1929</f>
        <v>#NAME?</v>
      </c>
      <c r="T1929" t="e">
        <f t="shared" si="276"/>
        <v>#NAME?</v>
      </c>
      <c r="U1929" t="e">
        <f t="shared" si="277"/>
        <v>#NAME?</v>
      </c>
      <c r="V1929" t="str">
        <f t="shared" si="278"/>
        <v>Other</v>
      </c>
    </row>
    <row r="1930" spans="1:22">
      <c r="A1930" s="5" t="s">
        <v>12</v>
      </c>
      <c r="B1930" s="2" t="s">
        <v>2544</v>
      </c>
      <c r="C1930">
        <f t="shared" si="270"/>
        <v>2017</v>
      </c>
      <c r="D1930" s="2" t="s">
        <v>14</v>
      </c>
      <c r="E1930" s="3" t="s">
        <v>15</v>
      </c>
      <c r="F1930" t="str">
        <f t="shared" si="271"/>
        <v>73</v>
      </c>
      <c r="G1930" s="2" t="s">
        <v>2546</v>
      </c>
      <c r="H1930" t="str">
        <f t="shared" si="272"/>
        <v xml:space="preserve">STAINLESS </v>
      </c>
      <c r="I1930" t="str" cm="1">
        <f t="array" ref="I1930">IFERROR(INDEX(_xlfn.TEXTSPLIT(E1930," "),1), "")</f>
        <v>73239990</v>
      </c>
      <c r="J1930" t="s">
        <v>3041</v>
      </c>
      <c r="K1930" t="str" cm="1">
        <f t="array" ref="K1930">IF(ISERROR(SEARCH("QTY:", G1930)), IF(ISERROR(SEARCH("TOTAL ", G1930)), Raw [1]Data!N1930, TRIM(MID(G1930, SEARCH("TOTAL ", G1930)+6, SEARCH(" ", G1930&amp;" ", SEARCH("TOTAL ", G1930)+6) - SEARCH("TOTAL ", G1930) - 6))), TRIM(MID(G1930, SEARCH("QTY:", G1930)+4, SEARCH(" ", G1930, SEARCH("QTY:", G1930)+4) - SEARCH("QTY:", G1930) - 4)))</f>
        <v>NET</v>
      </c>
      <c r="M1930" t="str">
        <f t="shared" si="273"/>
        <v>NET</v>
      </c>
      <c r="N1930">
        <f t="shared" si="274"/>
        <v>0</v>
      </c>
      <c r="O1930" t="e" cm="1">
        <f t="array" ref="O1930">IF(ISERROR(SEARCH("USD ", G1930)), Raw [1]Data!S1930, TRIM(MID(G1930, SEARCH("USD ", G1930)+4, SEARCH(" ", G1930&amp;" ", SEARCH("USD ", G1930)+4) - SEARCH("USD ", G1930) - 4)))</f>
        <v>#NAME?</v>
      </c>
      <c r="P1930" t="e">
        <f t="shared" si="275"/>
        <v>#NAME?</v>
      </c>
      <c r="Q1930" t="e" cm="1">
        <f t="array" ref="Q1930">Raw [1]Data!P1930</f>
        <v>#NAME?</v>
      </c>
      <c r="R1930" t="e" cm="1">
        <f t="array" ref="R1930">Raw [1]Data!Q1930</f>
        <v>#NAME?</v>
      </c>
      <c r="S1930" t="e" cm="1">
        <f t="array" ref="S1930">Raw [1]Data!T1930</f>
        <v>#NAME?</v>
      </c>
      <c r="T1930" t="e">
        <f t="shared" si="276"/>
        <v>#NAME?</v>
      </c>
      <c r="U1930" t="e">
        <f t="shared" si="277"/>
        <v>#NAME?</v>
      </c>
      <c r="V1930" t="str">
        <f t="shared" si="278"/>
        <v>Other</v>
      </c>
    </row>
    <row r="1931" spans="1:22">
      <c r="A1931" s="5" t="s">
        <v>12</v>
      </c>
      <c r="B1931" s="2" t="s">
        <v>2544</v>
      </c>
      <c r="C1931">
        <f t="shared" si="270"/>
        <v>2017</v>
      </c>
      <c r="D1931" s="2" t="s">
        <v>14</v>
      </c>
      <c r="E1931" s="3" t="s">
        <v>15</v>
      </c>
      <c r="F1931" t="str">
        <f t="shared" si="271"/>
        <v>73</v>
      </c>
      <c r="G1931" s="2" t="s">
        <v>2547</v>
      </c>
      <c r="H1931" t="str">
        <f t="shared" si="272"/>
        <v xml:space="preserve">STEEL </v>
      </c>
      <c r="I1931" t="str" cm="1">
        <f t="array" ref="I1931">IFERROR(INDEX(_xlfn.TEXTSPLIT(E1931," "),1), "")</f>
        <v>73239990</v>
      </c>
      <c r="J1931" t="s">
        <v>3041</v>
      </c>
      <c r="K1931" t="str" cm="1">
        <f t="array" ref="K1931">IF(ISERROR(SEARCH("QTY:", G1931)), IF(ISERROR(SEARCH("TOTAL ", G1931)), Raw [1]Data!N1931, TRIM(MID(G1931, SEARCH("TOTAL ", G1931)+6, SEARCH(" ", G1931&amp;" ", SEARCH("TOTAL ", G1931)+6) - SEARCH("TOTAL ", G1931) - 6))), TRIM(MID(G1931, SEARCH("QTY:", G1931)+4, SEARCH(" ", G1931, SEARCH("QTY:", G1931)+4) - SEARCH("QTY:", G1931) - 4)))</f>
        <v>NET</v>
      </c>
      <c r="M1931" t="str">
        <f t="shared" si="273"/>
        <v>NET</v>
      </c>
      <c r="N1931">
        <f t="shared" si="274"/>
        <v>0</v>
      </c>
      <c r="O1931" t="e" cm="1">
        <f t="array" ref="O1931">IF(ISERROR(SEARCH("USD ", G1931)), Raw [1]Data!S1931, TRIM(MID(G1931, SEARCH("USD ", G1931)+4, SEARCH(" ", G1931&amp;" ", SEARCH("USD ", G1931)+4) - SEARCH("USD ", G1931) - 4)))</f>
        <v>#NAME?</v>
      </c>
      <c r="P1931" t="e">
        <f t="shared" si="275"/>
        <v>#NAME?</v>
      </c>
      <c r="Q1931" t="e" cm="1">
        <f t="array" ref="Q1931">Raw [1]Data!P1931</f>
        <v>#NAME?</v>
      </c>
      <c r="R1931" t="e" cm="1">
        <f t="array" ref="R1931">Raw [1]Data!Q1931</f>
        <v>#NAME?</v>
      </c>
      <c r="S1931" t="e" cm="1">
        <f t="array" ref="S1931">Raw [1]Data!T1931</f>
        <v>#NAME?</v>
      </c>
      <c r="T1931" t="e">
        <f t="shared" si="276"/>
        <v>#NAME?</v>
      </c>
      <c r="U1931" t="e">
        <f t="shared" si="277"/>
        <v>#NAME?</v>
      </c>
      <c r="V1931" t="str">
        <f t="shared" si="278"/>
        <v>Other</v>
      </c>
    </row>
    <row r="1932" spans="1:22">
      <c r="A1932" s="5" t="s">
        <v>12</v>
      </c>
      <c r="B1932" s="2" t="s">
        <v>2544</v>
      </c>
      <c r="C1932">
        <f t="shared" si="270"/>
        <v>2017</v>
      </c>
      <c r="D1932" s="2" t="s">
        <v>14</v>
      </c>
      <c r="E1932" s="3" t="s">
        <v>15</v>
      </c>
      <c r="F1932" t="str">
        <f t="shared" si="271"/>
        <v>73</v>
      </c>
      <c r="G1932" s="2" t="s">
        <v>2548</v>
      </c>
      <c r="H1932" t="str">
        <f t="shared" si="272"/>
        <v xml:space="preserve">STEEL </v>
      </c>
      <c r="I1932" t="str" cm="1">
        <f t="array" ref="I1932">IFERROR(INDEX(_xlfn.TEXTSPLIT(E1932," "),1), "")</f>
        <v>73239990</v>
      </c>
      <c r="J1932" t="s">
        <v>3041</v>
      </c>
      <c r="K1932" t="str" cm="1">
        <f t="array" ref="K1932">IF(ISERROR(SEARCH("QTY:", G1932)), IF(ISERROR(SEARCH("TOTAL ", G1932)), Raw [1]Data!N1932, TRIM(MID(G1932, SEARCH("TOTAL ", G1932)+6, SEARCH(" ", G1932&amp;" ", SEARCH("TOTAL ", G1932)+6) - SEARCH("TOTAL ", G1932) - 6))), TRIM(MID(G1932, SEARCH("QTY:", G1932)+4, SEARCH(" ", G1932, SEARCH("QTY:", G1932)+4) - SEARCH("QTY:", G1932) - 4)))</f>
        <v>NET</v>
      </c>
      <c r="M1932" t="str">
        <f t="shared" si="273"/>
        <v>NET</v>
      </c>
      <c r="N1932">
        <f t="shared" si="274"/>
        <v>0</v>
      </c>
      <c r="O1932" t="e" cm="1">
        <f t="array" ref="O1932">IF(ISERROR(SEARCH("USD ", G1932)), Raw [1]Data!S1932, TRIM(MID(G1932, SEARCH("USD ", G1932)+4, SEARCH(" ", G1932&amp;" ", SEARCH("USD ", G1932)+4) - SEARCH("USD ", G1932) - 4)))</f>
        <v>#NAME?</v>
      </c>
      <c r="P1932" t="e">
        <f t="shared" si="275"/>
        <v>#NAME?</v>
      </c>
      <c r="Q1932" t="e" cm="1">
        <f t="array" ref="Q1932">Raw [1]Data!P1932</f>
        <v>#NAME?</v>
      </c>
      <c r="R1932" t="e" cm="1">
        <f t="array" ref="R1932">Raw [1]Data!Q1932</f>
        <v>#NAME?</v>
      </c>
      <c r="S1932" t="e" cm="1">
        <f t="array" ref="S1932">Raw [1]Data!T1932</f>
        <v>#NAME?</v>
      </c>
      <c r="T1932" t="e">
        <f t="shared" si="276"/>
        <v>#NAME?</v>
      </c>
      <c r="U1932" t="e">
        <f t="shared" si="277"/>
        <v>#NAME?</v>
      </c>
      <c r="V1932" t="str">
        <f t="shared" si="278"/>
        <v>Other</v>
      </c>
    </row>
    <row r="1933" spans="1:22">
      <c r="A1933" s="5" t="s">
        <v>12</v>
      </c>
      <c r="B1933" s="2" t="s">
        <v>2549</v>
      </c>
      <c r="C1933">
        <f t="shared" si="270"/>
        <v>2017</v>
      </c>
      <c r="D1933" s="2" t="s">
        <v>14</v>
      </c>
      <c r="E1933" s="3" t="s">
        <v>15</v>
      </c>
      <c r="F1933" t="str">
        <f t="shared" si="271"/>
        <v>73</v>
      </c>
      <c r="G1933" s="2" t="s">
        <v>2550</v>
      </c>
      <c r="H1933" t="str">
        <f t="shared" si="272"/>
        <v xml:space="preserve">STEEL </v>
      </c>
      <c r="I1933" t="str" cm="1">
        <f t="array" ref="I1933">IFERROR(INDEX(_xlfn.TEXTSPLIT(E1933," "),1), "")</f>
        <v>73239990</v>
      </c>
      <c r="J1933" t="s">
        <v>3041</v>
      </c>
      <c r="K1933" t="str" cm="1">
        <f t="array" ref="K1933">IF(ISERROR(SEARCH("QTY:", G1933)), IF(ISERROR(SEARCH("TOTAL ", G1933)), Raw [1]Data!N1933, TRIM(MID(G1933, SEARCH("TOTAL ", G1933)+6, SEARCH(" ", G1933&amp;" ", SEARCH("TOTAL ", G1933)+6) - SEARCH("TOTAL ", G1933) - 6))), TRIM(MID(G1933, SEARCH("QTY:", G1933)+4, SEARCH(" ", G1933, SEARCH("QTY:", G1933)+4) - SEARCH("QTY:", G1933) - 4)))</f>
        <v>NET</v>
      </c>
      <c r="M1933" t="str">
        <f t="shared" si="273"/>
        <v>NET</v>
      </c>
      <c r="N1933">
        <f t="shared" si="274"/>
        <v>0</v>
      </c>
      <c r="O1933" t="e" cm="1">
        <f t="array" ref="O1933">IF(ISERROR(SEARCH("USD ", G1933)), Raw [1]Data!S1933, TRIM(MID(G1933, SEARCH("USD ", G1933)+4, SEARCH(" ", G1933&amp;" ", SEARCH("USD ", G1933)+4) - SEARCH("USD ", G1933) - 4)))</f>
        <v>#NAME?</v>
      </c>
      <c r="P1933" t="e">
        <f t="shared" si="275"/>
        <v>#NAME?</v>
      </c>
      <c r="Q1933" t="e" cm="1">
        <f t="array" ref="Q1933">Raw [1]Data!P1933</f>
        <v>#NAME?</v>
      </c>
      <c r="R1933" t="e" cm="1">
        <f t="array" ref="R1933">Raw [1]Data!Q1933</f>
        <v>#NAME?</v>
      </c>
      <c r="S1933" t="e" cm="1">
        <f t="array" ref="S1933">Raw [1]Data!T1933</f>
        <v>#NAME?</v>
      </c>
      <c r="T1933" t="e">
        <f t="shared" si="276"/>
        <v>#NAME?</v>
      </c>
      <c r="U1933" t="e">
        <f t="shared" si="277"/>
        <v>#NAME?</v>
      </c>
      <c r="V1933" t="str">
        <f t="shared" si="278"/>
        <v>Other</v>
      </c>
    </row>
    <row r="1934" spans="1:22">
      <c r="A1934" s="5" t="s">
        <v>12</v>
      </c>
      <c r="B1934" s="2" t="s">
        <v>2549</v>
      </c>
      <c r="C1934">
        <f t="shared" si="270"/>
        <v>2017</v>
      </c>
      <c r="D1934" s="2" t="s">
        <v>14</v>
      </c>
      <c r="E1934" s="3" t="s">
        <v>15</v>
      </c>
      <c r="F1934" t="str">
        <f t="shared" si="271"/>
        <v>73</v>
      </c>
      <c r="G1934" s="2" t="s">
        <v>2551</v>
      </c>
      <c r="H1934" t="str">
        <f t="shared" si="272"/>
        <v xml:space="preserve">STEEL </v>
      </c>
      <c r="I1934" t="str" cm="1">
        <f t="array" ref="I1934">IFERROR(INDEX(_xlfn.TEXTSPLIT(E1934," "),1), "")</f>
        <v>73239990</v>
      </c>
      <c r="J1934" t="s">
        <v>3041</v>
      </c>
      <c r="K1934" t="str" cm="1">
        <f t="array" ref="K1934">IF(ISERROR(SEARCH("QTY:", G1934)), IF(ISERROR(SEARCH("TOTAL ", G1934)), Raw [1]Data!N1934, TRIM(MID(G1934, SEARCH("TOTAL ", G1934)+6, SEARCH(" ", G1934&amp;" ", SEARCH("TOTAL ", G1934)+6) - SEARCH("TOTAL ", G1934) - 6))), TRIM(MID(G1934, SEARCH("QTY:", G1934)+4, SEARCH(" ", G1934, SEARCH("QTY:", G1934)+4) - SEARCH("QTY:", G1934) - 4)))</f>
        <v>NET</v>
      </c>
      <c r="M1934" t="str">
        <f t="shared" si="273"/>
        <v>NET</v>
      </c>
      <c r="N1934">
        <f t="shared" si="274"/>
        <v>0</v>
      </c>
      <c r="O1934" t="e" cm="1">
        <f t="array" ref="O1934">IF(ISERROR(SEARCH("USD ", G1934)), Raw [1]Data!S1934, TRIM(MID(G1934, SEARCH("USD ", G1934)+4, SEARCH(" ", G1934&amp;" ", SEARCH("USD ", G1934)+4) - SEARCH("USD ", G1934) - 4)))</f>
        <v>#NAME?</v>
      </c>
      <c r="P1934" t="e">
        <f t="shared" si="275"/>
        <v>#NAME?</v>
      </c>
      <c r="Q1934" t="e" cm="1">
        <f t="array" ref="Q1934">Raw [1]Data!P1934</f>
        <v>#NAME?</v>
      </c>
      <c r="R1934" t="e" cm="1">
        <f t="array" ref="R1934">Raw [1]Data!Q1934</f>
        <v>#NAME?</v>
      </c>
      <c r="S1934" t="e" cm="1">
        <f t="array" ref="S1934">Raw [1]Data!T1934</f>
        <v>#NAME?</v>
      </c>
      <c r="T1934" t="e">
        <f t="shared" si="276"/>
        <v>#NAME?</v>
      </c>
      <c r="U1934" t="e">
        <f t="shared" si="277"/>
        <v>#NAME?</v>
      </c>
      <c r="V1934" t="str">
        <f t="shared" si="278"/>
        <v>Other</v>
      </c>
    </row>
    <row r="1935" spans="1:22">
      <c r="A1935" s="5" t="s">
        <v>12</v>
      </c>
      <c r="B1935" s="2" t="s">
        <v>2552</v>
      </c>
      <c r="C1935">
        <f t="shared" si="270"/>
        <v>2017</v>
      </c>
      <c r="D1935" s="2" t="s">
        <v>14</v>
      </c>
      <c r="E1935" s="3" t="s">
        <v>15</v>
      </c>
      <c r="F1935" t="str">
        <f t="shared" si="271"/>
        <v>73</v>
      </c>
      <c r="G1935" s="2" t="s">
        <v>2553</v>
      </c>
      <c r="H1935" t="str">
        <f t="shared" si="272"/>
        <v xml:space="preserve">STEEL </v>
      </c>
      <c r="I1935" t="str" cm="1">
        <f t="array" ref="I1935">IFERROR(INDEX(_xlfn.TEXTSPLIT(E1935," "),1), "")</f>
        <v>73239990</v>
      </c>
      <c r="J1935" t="s">
        <v>3041</v>
      </c>
      <c r="K1935" t="str" cm="1">
        <f t="array" ref="K1935">IF(ISERROR(SEARCH("QTY:", G1935)), IF(ISERROR(SEARCH("TOTAL ", G1935)), Raw [1]Data!N1935, TRIM(MID(G1935, SEARCH("TOTAL ", G1935)+6, SEARCH(" ", G1935&amp;" ", SEARCH("TOTAL ", G1935)+6) - SEARCH("TOTAL ", G1935) - 6))), TRIM(MID(G1935, SEARCH("QTY:", G1935)+4, SEARCH(" ", G1935, SEARCH("QTY:", G1935)+4) - SEARCH("QTY:", G1935) - 4)))</f>
        <v>NET</v>
      </c>
      <c r="M1935" t="str">
        <f t="shared" si="273"/>
        <v>NET</v>
      </c>
      <c r="N1935">
        <f t="shared" si="274"/>
        <v>0</v>
      </c>
      <c r="O1935" t="e" cm="1">
        <f t="array" ref="O1935">IF(ISERROR(SEARCH("USD ", G1935)), Raw [1]Data!S1935, TRIM(MID(G1935, SEARCH("USD ", G1935)+4, SEARCH(" ", G1935&amp;" ", SEARCH("USD ", G1935)+4) - SEARCH("USD ", G1935) - 4)))</f>
        <v>#NAME?</v>
      </c>
      <c r="P1935" t="e">
        <f t="shared" si="275"/>
        <v>#NAME?</v>
      </c>
      <c r="Q1935" t="e" cm="1">
        <f t="array" ref="Q1935">Raw [1]Data!P1935</f>
        <v>#NAME?</v>
      </c>
      <c r="R1935" t="e" cm="1">
        <f t="array" ref="R1935">Raw [1]Data!Q1935</f>
        <v>#NAME?</v>
      </c>
      <c r="S1935" t="e" cm="1">
        <f t="array" ref="S1935">Raw [1]Data!T1935</f>
        <v>#NAME?</v>
      </c>
      <c r="T1935" t="e">
        <f t="shared" si="276"/>
        <v>#NAME?</v>
      </c>
      <c r="U1935" t="e">
        <f t="shared" si="277"/>
        <v>#NAME?</v>
      </c>
      <c r="V1935" t="str">
        <f t="shared" si="278"/>
        <v>Other</v>
      </c>
    </row>
    <row r="1936" spans="1:22">
      <c r="A1936" s="5" t="s">
        <v>12</v>
      </c>
      <c r="B1936" s="2" t="s">
        <v>2552</v>
      </c>
      <c r="C1936">
        <f t="shared" si="270"/>
        <v>2017</v>
      </c>
      <c r="D1936" s="2" t="s">
        <v>14</v>
      </c>
      <c r="E1936" s="3" t="s">
        <v>15</v>
      </c>
      <c r="F1936" t="str">
        <f t="shared" si="271"/>
        <v>73</v>
      </c>
      <c r="G1936" s="2" t="s">
        <v>2554</v>
      </c>
      <c r="H1936" t="str">
        <f t="shared" si="272"/>
        <v xml:space="preserve">STAINLESS </v>
      </c>
      <c r="I1936" t="str" cm="1">
        <f t="array" ref="I1936">IFERROR(INDEX(_xlfn.TEXTSPLIT(E1936," "),1), "")</f>
        <v>73239990</v>
      </c>
      <c r="J1936" t="s">
        <v>3041</v>
      </c>
      <c r="K1936" t="str" cm="1">
        <f t="array" ref="K1936">IF(ISERROR(SEARCH("QTY:", G1936)), IF(ISERROR(SEARCH("TOTAL ", G1936)), Raw [1]Data!N1936, TRIM(MID(G1936, SEARCH("TOTAL ", G1936)+6, SEARCH(" ", G1936&amp;" ", SEARCH("TOTAL ", G1936)+6) - SEARCH("TOTAL ", G1936) - 6))), TRIM(MID(G1936, SEARCH("QTY:", G1936)+4, SEARCH(" ", G1936, SEARCH("QTY:", G1936)+4) - SEARCH("QTY:", G1936) - 4)))</f>
        <v>N</v>
      </c>
      <c r="M1936" t="str">
        <f t="shared" si="273"/>
        <v>N</v>
      </c>
      <c r="N1936">
        <f t="shared" si="274"/>
        <v>0</v>
      </c>
      <c r="O1936" t="e" cm="1">
        <f t="array" ref="O1936">IF(ISERROR(SEARCH("USD ", G1936)), Raw [1]Data!S1936, TRIM(MID(G1936, SEARCH("USD ", G1936)+4, SEARCH(" ", G1936&amp;" ", SEARCH("USD ", G1936)+4) - SEARCH("USD ", G1936) - 4)))</f>
        <v>#NAME?</v>
      </c>
      <c r="P1936" t="e">
        <f t="shared" si="275"/>
        <v>#NAME?</v>
      </c>
      <c r="Q1936" t="e" cm="1">
        <f t="array" ref="Q1936">Raw [1]Data!P1936</f>
        <v>#NAME?</v>
      </c>
      <c r="R1936" t="e" cm="1">
        <f t="array" ref="R1936">Raw [1]Data!Q1936</f>
        <v>#NAME?</v>
      </c>
      <c r="S1936" t="e" cm="1">
        <f t="array" ref="S1936">Raw [1]Data!T1936</f>
        <v>#NAME?</v>
      </c>
      <c r="T1936" t="e">
        <f t="shared" si="276"/>
        <v>#NAME?</v>
      </c>
      <c r="U1936" t="e">
        <f t="shared" si="277"/>
        <v>#NAME?</v>
      </c>
      <c r="V1936" t="str">
        <f t="shared" si="278"/>
        <v>Other</v>
      </c>
    </row>
    <row r="1937" spans="1:22">
      <c r="A1937" s="5" t="s">
        <v>12</v>
      </c>
      <c r="B1937" s="2" t="s">
        <v>2552</v>
      </c>
      <c r="C1937">
        <f t="shared" si="270"/>
        <v>2017</v>
      </c>
      <c r="D1937" s="2" t="s">
        <v>14</v>
      </c>
      <c r="E1937" s="3" t="s">
        <v>15</v>
      </c>
      <c r="F1937" t="str">
        <f t="shared" si="271"/>
        <v>73</v>
      </c>
      <c r="G1937" s="2" t="s">
        <v>2555</v>
      </c>
      <c r="H1937" t="str">
        <f t="shared" si="272"/>
        <v xml:space="preserve">STAINLESS </v>
      </c>
      <c r="I1937" t="str" cm="1">
        <f t="array" ref="I1937">IFERROR(INDEX(_xlfn.TEXTSPLIT(E1937," "),1), "")</f>
        <v>73239990</v>
      </c>
      <c r="J1937" t="s">
        <v>3041</v>
      </c>
      <c r="K1937" t="str" cm="1">
        <f t="array" ref="K1937">IF(ISERROR(SEARCH("QTY:", G1937)), IF(ISERROR(SEARCH("TOTAL ", G1937)), Raw [1]Data!N1937, TRIM(MID(G1937, SEARCH("TOTAL ", G1937)+6, SEARCH(" ", G1937&amp;" ", SEARCH("TOTAL ", G1937)+6) - SEARCH("TOTAL ", G1937) - 6))), TRIM(MID(G1937, SEARCH("QTY:", G1937)+4, SEARCH(" ", G1937, SEARCH("QTY:", G1937)+4) - SEARCH("QTY:", G1937) - 4)))</f>
        <v>NET</v>
      </c>
      <c r="M1937" t="str">
        <f t="shared" si="273"/>
        <v>NET</v>
      </c>
      <c r="N1937">
        <f t="shared" si="274"/>
        <v>0</v>
      </c>
      <c r="O1937" t="e" cm="1">
        <f t="array" ref="O1937">IF(ISERROR(SEARCH("USD ", G1937)), Raw [1]Data!S1937, TRIM(MID(G1937, SEARCH("USD ", G1937)+4, SEARCH(" ", G1937&amp;" ", SEARCH("USD ", G1937)+4) - SEARCH("USD ", G1937) - 4)))</f>
        <v>#NAME?</v>
      </c>
      <c r="P1937" t="e">
        <f t="shared" si="275"/>
        <v>#NAME?</v>
      </c>
      <c r="Q1937" t="e" cm="1">
        <f t="array" ref="Q1937">Raw [1]Data!P1937</f>
        <v>#NAME?</v>
      </c>
      <c r="R1937" t="e" cm="1">
        <f t="array" ref="R1937">Raw [1]Data!Q1937</f>
        <v>#NAME?</v>
      </c>
      <c r="S1937" t="e" cm="1">
        <f t="array" ref="S1937">Raw [1]Data!T1937</f>
        <v>#NAME?</v>
      </c>
      <c r="T1937" t="e">
        <f t="shared" si="276"/>
        <v>#NAME?</v>
      </c>
      <c r="U1937" t="e">
        <f t="shared" si="277"/>
        <v>#NAME?</v>
      </c>
      <c r="V1937" t="str">
        <f t="shared" si="278"/>
        <v>Other</v>
      </c>
    </row>
    <row r="1938" spans="1:22">
      <c r="A1938" s="5" t="s">
        <v>12</v>
      </c>
      <c r="B1938" s="2" t="s">
        <v>2556</v>
      </c>
      <c r="C1938">
        <f t="shared" si="270"/>
        <v>2017</v>
      </c>
      <c r="D1938" s="2" t="s">
        <v>14</v>
      </c>
      <c r="E1938" s="3" t="s">
        <v>15</v>
      </c>
      <c r="F1938" t="str">
        <f t="shared" si="271"/>
        <v>73</v>
      </c>
      <c r="G1938" s="2" t="s">
        <v>2557</v>
      </c>
      <c r="H1938" t="str">
        <f t="shared" si="272"/>
        <v xml:space="preserve">KWP-1000B </v>
      </c>
      <c r="I1938" t="str" cm="1">
        <f t="array" ref="I1938">IFERROR(INDEX(_xlfn.TEXTSPLIT(E1938," "),1), "")</f>
        <v>73239990</v>
      </c>
      <c r="J1938" t="s">
        <v>2835</v>
      </c>
      <c r="K1938" t="e" cm="1">
        <f t="array" ref="K1938">IF(ISERROR(SEARCH("QTY:", G1938)), IF(ISERROR(SEARCH("TOTAL ", G1938)), Raw [1]Data!N1938, TRIM(MID(G1938, SEARCH("TOTAL ", G1938)+6, SEARCH(" ", G1938&amp;" ", SEARCH("TOTAL ", G1938)+6) - SEARCH("TOTAL ", G1938) - 6))), TRIM(MID(G1938, SEARCH("QTY:", G1938)+4, SEARCH(" ", G1938, SEARCH("QTY:", G1938)+4) - SEARCH("QTY:", G1938) - 4)))</f>
        <v>#NAME?</v>
      </c>
      <c r="M1938" t="e">
        <f t="shared" si="273"/>
        <v>#NAME?</v>
      </c>
      <c r="N1938">
        <f t="shared" si="274"/>
        <v>0</v>
      </c>
      <c r="O1938" t="e" cm="1">
        <f t="array" ref="O1938">IF(ISERROR(SEARCH("USD ", G1938)), Raw [1]Data!S1938, TRIM(MID(G1938, SEARCH("USD ", G1938)+4, SEARCH(" ", G1938&amp;" ", SEARCH("USD ", G1938)+4) - SEARCH("USD ", G1938) - 4)))</f>
        <v>#NAME?</v>
      </c>
      <c r="P1938" t="e">
        <f t="shared" si="275"/>
        <v>#NAME?</v>
      </c>
      <c r="Q1938" t="e" cm="1">
        <f t="array" ref="Q1938">Raw [1]Data!P1938</f>
        <v>#NAME?</v>
      </c>
      <c r="R1938" t="e" cm="1">
        <f t="array" ref="R1938">Raw [1]Data!Q1938</f>
        <v>#NAME?</v>
      </c>
      <c r="S1938" t="e" cm="1">
        <f t="array" ref="S1938">Raw [1]Data!T1938</f>
        <v>#NAME?</v>
      </c>
      <c r="T1938" t="e">
        <f t="shared" si="276"/>
        <v>#NAME?</v>
      </c>
      <c r="U1938" t="e">
        <f t="shared" si="277"/>
        <v>#NAME?</v>
      </c>
      <c r="V1938" t="str">
        <f t="shared" si="278"/>
        <v>Other</v>
      </c>
    </row>
    <row r="1939" spans="1:22">
      <c r="A1939" s="5" t="s">
        <v>12</v>
      </c>
      <c r="B1939" s="2" t="s">
        <v>2556</v>
      </c>
      <c r="C1939">
        <f t="shared" si="270"/>
        <v>2017</v>
      </c>
      <c r="D1939" s="2" t="s">
        <v>14</v>
      </c>
      <c r="E1939" s="3" t="s">
        <v>15</v>
      </c>
      <c r="F1939" t="str">
        <f t="shared" si="271"/>
        <v>73</v>
      </c>
      <c r="G1939" s="2" t="s">
        <v>2558</v>
      </c>
      <c r="H1939" t="str">
        <f t="shared" si="272"/>
        <v xml:space="preserve">KWP-600B </v>
      </c>
      <c r="I1939" t="str" cm="1">
        <f t="array" ref="I1939">IFERROR(INDEX(_xlfn.TEXTSPLIT(E1939," "),1), "")</f>
        <v>73239990</v>
      </c>
      <c r="J1939" t="s">
        <v>2835</v>
      </c>
      <c r="K1939" t="e" cm="1">
        <f t="array" ref="K1939">IF(ISERROR(SEARCH("QTY:", G1939)), IF(ISERROR(SEARCH("TOTAL ", G1939)), Raw [1]Data!N1939, TRIM(MID(G1939, SEARCH("TOTAL ", G1939)+6, SEARCH(" ", G1939&amp;" ", SEARCH("TOTAL ", G1939)+6) - SEARCH("TOTAL ", G1939) - 6))), TRIM(MID(G1939, SEARCH("QTY:", G1939)+4, SEARCH(" ", G1939, SEARCH("QTY:", G1939)+4) - SEARCH("QTY:", G1939) - 4)))</f>
        <v>#NAME?</v>
      </c>
      <c r="M1939" t="e">
        <f t="shared" si="273"/>
        <v>#NAME?</v>
      </c>
      <c r="N1939">
        <f t="shared" si="274"/>
        <v>0</v>
      </c>
      <c r="O1939" t="e" cm="1">
        <f t="array" ref="O1939">IF(ISERROR(SEARCH("USD ", G1939)), Raw [1]Data!S1939, TRIM(MID(G1939, SEARCH("USD ", G1939)+4, SEARCH(" ", G1939&amp;" ", SEARCH("USD ", G1939)+4) - SEARCH("USD ", G1939) - 4)))</f>
        <v>#NAME?</v>
      </c>
      <c r="P1939" t="e">
        <f t="shared" si="275"/>
        <v>#NAME?</v>
      </c>
      <c r="Q1939" t="e" cm="1">
        <f t="array" ref="Q1939">Raw [1]Data!P1939</f>
        <v>#NAME?</v>
      </c>
      <c r="R1939" t="e" cm="1">
        <f t="array" ref="R1939">Raw [1]Data!Q1939</f>
        <v>#NAME?</v>
      </c>
      <c r="S1939" t="e" cm="1">
        <f t="array" ref="S1939">Raw [1]Data!T1939</f>
        <v>#NAME?</v>
      </c>
      <c r="T1939" t="e">
        <f t="shared" si="276"/>
        <v>#NAME?</v>
      </c>
      <c r="U1939" t="e">
        <f t="shared" si="277"/>
        <v>#NAME?</v>
      </c>
      <c r="V1939" t="str">
        <f t="shared" si="278"/>
        <v>Other</v>
      </c>
    </row>
    <row r="1940" spans="1:22">
      <c r="A1940" s="5" t="s">
        <v>12</v>
      </c>
      <c r="B1940" s="2" t="s">
        <v>2559</v>
      </c>
      <c r="C1940">
        <f t="shared" si="270"/>
        <v>2017</v>
      </c>
      <c r="D1940" s="2" t="s">
        <v>14</v>
      </c>
      <c r="E1940" s="3" t="s">
        <v>15</v>
      </c>
      <c r="F1940" t="str">
        <f t="shared" si="271"/>
        <v>73</v>
      </c>
      <c r="G1940" s="2" t="s">
        <v>2560</v>
      </c>
      <c r="H1940" t="str">
        <f t="shared" si="272"/>
        <v xml:space="preserve">STAINESS </v>
      </c>
      <c r="I1940" t="str" cm="1">
        <f t="array" ref="I1940">IFERROR(INDEX(_xlfn.TEXTSPLIT(E1940," "),1), "")</f>
        <v>73239990</v>
      </c>
      <c r="J1940" t="s">
        <v>2835</v>
      </c>
      <c r="K1940" t="str" cm="1">
        <f t="array" ref="K1940">IF(ISERROR(SEARCH("QTY:", G1940)), IF(ISERROR(SEARCH("TOTAL ", G1940)), Raw [1]Data!N1940, TRIM(MID(G1940, SEARCH("TOTAL ", G1940)+6, SEARCH(" ", G1940&amp;" ", SEARCH("TOTAL ", G1940)+6) - SEARCH("TOTAL ", G1940) - 6))), TRIM(MID(G1940, SEARCH("QTY:", G1940)+4, SEARCH(" ", G1940, SEARCH("QTY:", G1940)+4) - SEARCH("QTY:", G1940) - 4)))</f>
        <v>NET</v>
      </c>
      <c r="M1940" t="str">
        <f t="shared" si="273"/>
        <v>NET</v>
      </c>
      <c r="N1940">
        <f t="shared" si="274"/>
        <v>0</v>
      </c>
      <c r="O1940" t="e" cm="1">
        <f t="array" ref="O1940">IF(ISERROR(SEARCH("USD ", G1940)), Raw [1]Data!S1940, TRIM(MID(G1940, SEARCH("USD ", G1940)+4, SEARCH(" ", G1940&amp;" ", SEARCH("USD ", G1940)+4) - SEARCH("USD ", G1940) - 4)))</f>
        <v>#NAME?</v>
      </c>
      <c r="P1940" t="e">
        <f t="shared" si="275"/>
        <v>#NAME?</v>
      </c>
      <c r="Q1940" t="e" cm="1">
        <f t="array" ref="Q1940">Raw [1]Data!P1940</f>
        <v>#NAME?</v>
      </c>
      <c r="R1940" t="e" cm="1">
        <f t="array" ref="R1940">Raw [1]Data!Q1940</f>
        <v>#NAME?</v>
      </c>
      <c r="S1940" t="e" cm="1">
        <f t="array" ref="S1940">Raw [1]Data!T1940</f>
        <v>#NAME?</v>
      </c>
      <c r="T1940" t="e">
        <f t="shared" si="276"/>
        <v>#NAME?</v>
      </c>
      <c r="U1940" t="e">
        <f t="shared" si="277"/>
        <v>#NAME?</v>
      </c>
      <c r="V1940" t="str">
        <f t="shared" si="278"/>
        <v>Other</v>
      </c>
    </row>
    <row r="1941" spans="1:22">
      <c r="A1941" s="5" t="s">
        <v>12</v>
      </c>
      <c r="B1941" s="2" t="s">
        <v>2559</v>
      </c>
      <c r="C1941">
        <f t="shared" si="270"/>
        <v>2017</v>
      </c>
      <c r="D1941" s="2" t="s">
        <v>14</v>
      </c>
      <c r="E1941" s="3" t="s">
        <v>15</v>
      </c>
      <c r="F1941" t="str">
        <f t="shared" si="271"/>
        <v>73</v>
      </c>
      <c r="G1941" s="2" t="s">
        <v>2561</v>
      </c>
      <c r="H1941" t="str">
        <f t="shared" si="272"/>
        <v xml:space="preserve">STEEL </v>
      </c>
      <c r="I1941" t="str" cm="1">
        <f t="array" ref="I1941">IFERROR(INDEX(_xlfn.TEXTSPLIT(E1941," "),1), "")</f>
        <v>73239990</v>
      </c>
      <c r="J1941" t="s">
        <v>3041</v>
      </c>
      <c r="K1941" t="str" cm="1">
        <f t="array" ref="K1941">IF(ISERROR(SEARCH("QTY:", G1941)), IF(ISERROR(SEARCH("TOTAL ", G1941)), Raw [1]Data!N1941, TRIM(MID(G1941, SEARCH("TOTAL ", G1941)+6, SEARCH(" ", G1941&amp;" ", SEARCH("TOTAL ", G1941)+6) - SEARCH("TOTAL ", G1941) - 6))), TRIM(MID(G1941, SEARCH("QTY:", G1941)+4, SEARCH(" ", G1941, SEARCH("QTY:", G1941)+4) - SEARCH("QTY:", G1941) - 4)))</f>
        <v>NET</v>
      </c>
      <c r="M1941" t="str">
        <f t="shared" si="273"/>
        <v>NET</v>
      </c>
      <c r="N1941">
        <f t="shared" si="274"/>
        <v>0</v>
      </c>
      <c r="O1941" t="e" cm="1">
        <f t="array" ref="O1941">IF(ISERROR(SEARCH("USD ", G1941)), Raw [1]Data!S1941, TRIM(MID(G1941, SEARCH("USD ", G1941)+4, SEARCH(" ", G1941&amp;" ", SEARCH("USD ", G1941)+4) - SEARCH("USD ", G1941) - 4)))</f>
        <v>#NAME?</v>
      </c>
      <c r="P1941" t="e">
        <f t="shared" si="275"/>
        <v>#NAME?</v>
      </c>
      <c r="Q1941" t="e" cm="1">
        <f t="array" ref="Q1941">Raw [1]Data!P1941</f>
        <v>#NAME?</v>
      </c>
      <c r="R1941" t="e" cm="1">
        <f t="array" ref="R1941">Raw [1]Data!Q1941</f>
        <v>#NAME?</v>
      </c>
      <c r="S1941" t="e" cm="1">
        <f t="array" ref="S1941">Raw [1]Data!T1941</f>
        <v>#NAME?</v>
      </c>
      <c r="T1941" t="e">
        <f t="shared" si="276"/>
        <v>#NAME?</v>
      </c>
      <c r="U1941" t="e">
        <f t="shared" si="277"/>
        <v>#NAME?</v>
      </c>
      <c r="V1941" t="str">
        <f t="shared" si="278"/>
        <v>Other</v>
      </c>
    </row>
    <row r="1942" spans="1:22">
      <c r="A1942" s="5" t="s">
        <v>12</v>
      </c>
      <c r="B1942" s="2" t="s">
        <v>2559</v>
      </c>
      <c r="C1942">
        <f t="shared" si="270"/>
        <v>2017</v>
      </c>
      <c r="D1942" s="2" t="s">
        <v>14</v>
      </c>
      <c r="E1942" s="3" t="s">
        <v>15</v>
      </c>
      <c r="F1942" t="str">
        <f t="shared" si="271"/>
        <v>73</v>
      </c>
      <c r="G1942" s="2" t="s">
        <v>2562</v>
      </c>
      <c r="H1942" t="str">
        <f t="shared" si="272"/>
        <v xml:space="preserve">STAINLESS </v>
      </c>
      <c r="I1942" t="str" cm="1">
        <f t="array" ref="I1942">IFERROR(INDEX(_xlfn.TEXTSPLIT(E1942," "),1), "")</f>
        <v>73239990</v>
      </c>
      <c r="J1942" t="s">
        <v>3041</v>
      </c>
      <c r="K1942" t="str" cm="1">
        <f t="array" ref="K1942">IF(ISERROR(SEARCH("QTY:", G1942)), IF(ISERROR(SEARCH("TOTAL ", G1942)), Raw [1]Data!N1942, TRIM(MID(G1942, SEARCH("TOTAL ", G1942)+6, SEARCH(" ", G1942&amp;" ", SEARCH("TOTAL ", G1942)+6) - SEARCH("TOTAL ", G1942) - 6))), TRIM(MID(G1942, SEARCH("QTY:", G1942)+4, SEARCH(" ", G1942, SEARCH("QTY:", G1942)+4) - SEARCH("QTY:", G1942) - 4)))</f>
        <v>NE</v>
      </c>
      <c r="M1942" t="str">
        <f t="shared" si="273"/>
        <v>NE</v>
      </c>
      <c r="N1942">
        <f t="shared" si="274"/>
        <v>0</v>
      </c>
      <c r="O1942" t="e" cm="1">
        <f t="array" ref="O1942">IF(ISERROR(SEARCH("USD ", G1942)), Raw [1]Data!S1942, TRIM(MID(G1942, SEARCH("USD ", G1942)+4, SEARCH(" ", G1942&amp;" ", SEARCH("USD ", G1942)+4) - SEARCH("USD ", G1942) - 4)))</f>
        <v>#NAME?</v>
      </c>
      <c r="P1942" t="e">
        <f t="shared" si="275"/>
        <v>#NAME?</v>
      </c>
      <c r="Q1942" t="e" cm="1">
        <f t="array" ref="Q1942">Raw [1]Data!P1942</f>
        <v>#NAME?</v>
      </c>
      <c r="R1942" t="e" cm="1">
        <f t="array" ref="R1942">Raw [1]Data!Q1942</f>
        <v>#NAME?</v>
      </c>
      <c r="S1942" t="e" cm="1">
        <f t="array" ref="S1942">Raw [1]Data!T1942</f>
        <v>#NAME?</v>
      </c>
      <c r="T1942" t="e">
        <f t="shared" si="276"/>
        <v>#NAME?</v>
      </c>
      <c r="U1942" t="e">
        <f t="shared" si="277"/>
        <v>#NAME?</v>
      </c>
      <c r="V1942" t="str">
        <f t="shared" si="278"/>
        <v>Other</v>
      </c>
    </row>
    <row r="1943" spans="1:22">
      <c r="A1943" s="5" t="s">
        <v>12</v>
      </c>
      <c r="B1943" s="2" t="s">
        <v>2559</v>
      </c>
      <c r="C1943">
        <f t="shared" si="270"/>
        <v>2017</v>
      </c>
      <c r="D1943" s="2" t="s">
        <v>14</v>
      </c>
      <c r="E1943" s="3" t="s">
        <v>15</v>
      </c>
      <c r="F1943" t="str">
        <f t="shared" si="271"/>
        <v>73</v>
      </c>
      <c r="G1943" s="2" t="s">
        <v>2563</v>
      </c>
      <c r="H1943" t="str">
        <f t="shared" si="272"/>
        <v xml:space="preserve">STEEL </v>
      </c>
      <c r="I1943" t="str" cm="1">
        <f t="array" ref="I1943">IFERROR(INDEX(_xlfn.TEXTSPLIT(E1943," "),1), "")</f>
        <v>73239990</v>
      </c>
      <c r="J1943" t="s">
        <v>3041</v>
      </c>
      <c r="K1943" t="str" cm="1">
        <f t="array" ref="K1943">IF(ISERROR(SEARCH("QTY:", G1943)), IF(ISERROR(SEARCH("TOTAL ", G1943)), Raw [1]Data!N1943, TRIM(MID(G1943, SEARCH("TOTAL ", G1943)+6, SEARCH(" ", G1943&amp;" ", SEARCH("TOTAL ", G1943)+6) - SEARCH("TOTAL ", G1943) - 6))), TRIM(MID(G1943, SEARCH("QTY:", G1943)+4, SEARCH(" ", G1943, SEARCH("QTY:", G1943)+4) - SEARCH("QTY:", G1943) - 4)))</f>
        <v>NET</v>
      </c>
      <c r="M1943" t="str">
        <f t="shared" si="273"/>
        <v>NET</v>
      </c>
      <c r="N1943">
        <f t="shared" si="274"/>
        <v>0</v>
      </c>
      <c r="O1943" t="e" cm="1">
        <f t="array" ref="O1943">IF(ISERROR(SEARCH("USD ", G1943)), Raw [1]Data!S1943, TRIM(MID(G1943, SEARCH("USD ", G1943)+4, SEARCH(" ", G1943&amp;" ", SEARCH("USD ", G1943)+4) - SEARCH("USD ", G1943) - 4)))</f>
        <v>#NAME?</v>
      </c>
      <c r="P1943" t="e">
        <f t="shared" si="275"/>
        <v>#NAME?</v>
      </c>
      <c r="Q1943" t="e" cm="1">
        <f t="array" ref="Q1943">Raw [1]Data!P1943</f>
        <v>#NAME?</v>
      </c>
      <c r="R1943" t="e" cm="1">
        <f t="array" ref="R1943">Raw [1]Data!Q1943</f>
        <v>#NAME?</v>
      </c>
      <c r="S1943" t="e" cm="1">
        <f t="array" ref="S1943">Raw [1]Data!T1943</f>
        <v>#NAME?</v>
      </c>
      <c r="T1943" t="e">
        <f t="shared" si="276"/>
        <v>#NAME?</v>
      </c>
      <c r="U1943" t="e">
        <f t="shared" si="277"/>
        <v>#NAME?</v>
      </c>
      <c r="V1943" t="str">
        <f t="shared" si="278"/>
        <v>Other</v>
      </c>
    </row>
    <row r="1944" spans="1:22">
      <c r="A1944" s="5" t="s">
        <v>12</v>
      </c>
      <c r="B1944" s="2" t="s">
        <v>2559</v>
      </c>
      <c r="C1944">
        <f t="shared" si="270"/>
        <v>2017</v>
      </c>
      <c r="D1944" s="2" t="s">
        <v>14</v>
      </c>
      <c r="E1944" s="3" t="s">
        <v>15</v>
      </c>
      <c r="F1944" t="str">
        <f t="shared" si="271"/>
        <v>73</v>
      </c>
      <c r="G1944" s="2" t="s">
        <v>2564</v>
      </c>
      <c r="H1944" t="str">
        <f t="shared" si="272"/>
        <v xml:space="preserve">STAINLESS </v>
      </c>
      <c r="I1944" t="str" cm="1">
        <f t="array" ref="I1944">IFERROR(INDEX(_xlfn.TEXTSPLIT(E1944," "),1), "")</f>
        <v>73239990</v>
      </c>
      <c r="J1944" t="s">
        <v>3041</v>
      </c>
      <c r="K1944" t="str" cm="1">
        <f t="array" ref="K1944">IF(ISERROR(SEARCH("QTY:", G1944)), IF(ISERROR(SEARCH("TOTAL ", G1944)), Raw [1]Data!N1944, TRIM(MID(G1944, SEARCH("TOTAL ", G1944)+6, SEARCH(" ", G1944&amp;" ", SEARCH("TOTAL ", G1944)+6) - SEARCH("TOTAL ", G1944) - 6))), TRIM(MID(G1944, SEARCH("QTY:", G1944)+4, SEARCH(" ", G1944, SEARCH("QTY:", G1944)+4) - SEARCH("QTY:", G1944) - 4)))</f>
        <v>NET</v>
      </c>
      <c r="M1944" t="str">
        <f t="shared" si="273"/>
        <v>NET</v>
      </c>
      <c r="N1944">
        <f t="shared" si="274"/>
        <v>0</v>
      </c>
      <c r="O1944" t="e" cm="1">
        <f t="array" ref="O1944">IF(ISERROR(SEARCH("USD ", G1944)), Raw [1]Data!S1944, TRIM(MID(G1944, SEARCH("USD ", G1944)+4, SEARCH(" ", G1944&amp;" ", SEARCH("USD ", G1944)+4) - SEARCH("USD ", G1944) - 4)))</f>
        <v>#NAME?</v>
      </c>
      <c r="P1944" t="e">
        <f t="shared" si="275"/>
        <v>#NAME?</v>
      </c>
      <c r="Q1944" t="e" cm="1">
        <f t="array" ref="Q1944">Raw [1]Data!P1944</f>
        <v>#NAME?</v>
      </c>
      <c r="R1944" t="e" cm="1">
        <f t="array" ref="R1944">Raw [1]Data!Q1944</f>
        <v>#NAME?</v>
      </c>
      <c r="S1944" t="e" cm="1">
        <f t="array" ref="S1944">Raw [1]Data!T1944</f>
        <v>#NAME?</v>
      </c>
      <c r="T1944" t="e">
        <f t="shared" si="276"/>
        <v>#NAME?</v>
      </c>
      <c r="U1944" t="e">
        <f t="shared" si="277"/>
        <v>#NAME?</v>
      </c>
      <c r="V1944" t="str">
        <f t="shared" si="278"/>
        <v>Other</v>
      </c>
    </row>
    <row r="1945" spans="1:22">
      <c r="A1945" s="5" t="s">
        <v>12</v>
      </c>
      <c r="B1945" s="2" t="s">
        <v>2559</v>
      </c>
      <c r="C1945">
        <f t="shared" si="270"/>
        <v>2017</v>
      </c>
      <c r="D1945" s="2" t="s">
        <v>14</v>
      </c>
      <c r="E1945" s="3" t="s">
        <v>15</v>
      </c>
      <c r="F1945" t="str">
        <f t="shared" si="271"/>
        <v>73</v>
      </c>
      <c r="G1945" s="2" t="s">
        <v>2565</v>
      </c>
      <c r="H1945" t="str">
        <f t="shared" si="272"/>
        <v xml:space="preserve">STEEL </v>
      </c>
      <c r="I1945" t="str" cm="1">
        <f t="array" ref="I1945">IFERROR(INDEX(_xlfn.TEXTSPLIT(E1945," "),1), "")</f>
        <v>73239990</v>
      </c>
      <c r="J1945" t="s">
        <v>3041</v>
      </c>
      <c r="K1945" t="str" cm="1">
        <f t="array" ref="K1945">IF(ISERROR(SEARCH("QTY:", G1945)), IF(ISERROR(SEARCH("TOTAL ", G1945)), Raw [1]Data!N1945, TRIM(MID(G1945, SEARCH("TOTAL ", G1945)+6, SEARCH(" ", G1945&amp;" ", SEARCH("TOTAL ", G1945)+6) - SEARCH("TOTAL ", G1945) - 6))), TRIM(MID(G1945, SEARCH("QTY:", G1945)+4, SEARCH(" ", G1945, SEARCH("QTY:", G1945)+4) - SEARCH("QTY:", G1945) - 4)))</f>
        <v>NET</v>
      </c>
      <c r="M1945" t="str">
        <f t="shared" si="273"/>
        <v>NET</v>
      </c>
      <c r="N1945">
        <f t="shared" si="274"/>
        <v>0</v>
      </c>
      <c r="O1945" t="e" cm="1">
        <f t="array" ref="O1945">IF(ISERROR(SEARCH("USD ", G1945)), Raw [1]Data!S1945, TRIM(MID(G1945, SEARCH("USD ", G1945)+4, SEARCH(" ", G1945&amp;" ", SEARCH("USD ", G1945)+4) - SEARCH("USD ", G1945) - 4)))</f>
        <v>#NAME?</v>
      </c>
      <c r="P1945" t="e">
        <f t="shared" si="275"/>
        <v>#NAME?</v>
      </c>
      <c r="Q1945" t="e" cm="1">
        <f t="array" ref="Q1945">Raw [1]Data!P1945</f>
        <v>#NAME?</v>
      </c>
      <c r="R1945" t="e" cm="1">
        <f t="array" ref="R1945">Raw [1]Data!Q1945</f>
        <v>#NAME?</v>
      </c>
      <c r="S1945" t="e" cm="1">
        <f t="array" ref="S1945">Raw [1]Data!T1945</f>
        <v>#NAME?</v>
      </c>
      <c r="T1945" t="e">
        <f t="shared" si="276"/>
        <v>#NAME?</v>
      </c>
      <c r="U1945" t="e">
        <f t="shared" si="277"/>
        <v>#NAME?</v>
      </c>
      <c r="V1945" t="str">
        <f t="shared" si="278"/>
        <v>Other</v>
      </c>
    </row>
    <row r="1946" spans="1:22">
      <c r="A1946" s="5" t="s">
        <v>12</v>
      </c>
      <c r="B1946" s="2" t="s">
        <v>2559</v>
      </c>
      <c r="C1946">
        <f t="shared" si="270"/>
        <v>2017</v>
      </c>
      <c r="D1946" s="2" t="s">
        <v>14</v>
      </c>
      <c r="E1946" s="3" t="s">
        <v>15</v>
      </c>
      <c r="F1946" t="str">
        <f t="shared" si="271"/>
        <v>73</v>
      </c>
      <c r="G1946" s="2" t="s">
        <v>2566</v>
      </c>
      <c r="H1946" t="str">
        <f t="shared" si="272"/>
        <v xml:space="preserve">STAINLESS </v>
      </c>
      <c r="I1946" t="str" cm="1">
        <f t="array" ref="I1946">IFERROR(INDEX(_xlfn.TEXTSPLIT(E1946," "),1), "")</f>
        <v>73239990</v>
      </c>
      <c r="J1946" t="s">
        <v>2835</v>
      </c>
      <c r="K1946" t="str" cm="1">
        <f t="array" ref="K1946">IF(ISERROR(SEARCH("QTY:", G1946)), IF(ISERROR(SEARCH("TOTAL ", G1946)), Raw [1]Data!N1946, TRIM(MID(G1946, SEARCH("TOTAL ", G1946)+6, SEARCH(" ", G1946&amp;" ", SEARCH("TOTAL ", G1946)+6) - SEARCH("TOTAL ", G1946) - 6))), TRIM(MID(G1946, SEARCH("QTY:", G1946)+4, SEARCH(" ", G1946, SEARCH("QTY:", G1946)+4) - SEARCH("QTY:", G1946) - 4)))</f>
        <v>NET</v>
      </c>
      <c r="M1946" t="str">
        <f t="shared" si="273"/>
        <v>NET</v>
      </c>
      <c r="N1946">
        <f t="shared" si="274"/>
        <v>0</v>
      </c>
      <c r="O1946" t="e" cm="1">
        <f t="array" ref="O1946">IF(ISERROR(SEARCH("USD ", G1946)), Raw [1]Data!S1946, TRIM(MID(G1946, SEARCH("USD ", G1946)+4, SEARCH(" ", G1946&amp;" ", SEARCH("USD ", G1946)+4) - SEARCH("USD ", G1946) - 4)))</f>
        <v>#NAME?</v>
      </c>
      <c r="P1946" t="e">
        <f t="shared" si="275"/>
        <v>#NAME?</v>
      </c>
      <c r="Q1946" t="e" cm="1">
        <f t="array" ref="Q1946">Raw [1]Data!P1946</f>
        <v>#NAME?</v>
      </c>
      <c r="R1946" t="e" cm="1">
        <f t="array" ref="R1946">Raw [1]Data!Q1946</f>
        <v>#NAME?</v>
      </c>
      <c r="S1946" t="e" cm="1">
        <f t="array" ref="S1946">Raw [1]Data!T1946</f>
        <v>#NAME?</v>
      </c>
      <c r="T1946" t="e">
        <f t="shared" si="276"/>
        <v>#NAME?</v>
      </c>
      <c r="U1946" t="e">
        <f t="shared" si="277"/>
        <v>#NAME?</v>
      </c>
      <c r="V1946" t="str">
        <f t="shared" si="278"/>
        <v>Other</v>
      </c>
    </row>
    <row r="1947" spans="1:22">
      <c r="A1947" s="5" t="s">
        <v>12</v>
      </c>
      <c r="B1947" s="2" t="s">
        <v>2567</v>
      </c>
      <c r="C1947">
        <f t="shared" si="270"/>
        <v>2017</v>
      </c>
      <c r="D1947" s="2" t="s">
        <v>14</v>
      </c>
      <c r="E1947" s="3" t="s">
        <v>15</v>
      </c>
      <c r="F1947" t="str">
        <f t="shared" si="271"/>
        <v>73</v>
      </c>
      <c r="G1947" s="2" t="s">
        <v>2568</v>
      </c>
      <c r="H1947" t="str">
        <f t="shared" si="272"/>
        <v xml:space="preserve">STEEL </v>
      </c>
      <c r="I1947" t="str" cm="1">
        <f t="array" ref="I1947">IFERROR(INDEX(_xlfn.TEXTSPLIT(E1947," "),1), "")</f>
        <v>73239990</v>
      </c>
      <c r="J1947" t="s">
        <v>2835</v>
      </c>
      <c r="K1947" t="str" cm="1">
        <f t="array" ref="K1947">IF(ISERROR(SEARCH("QTY:", G1947)), IF(ISERROR(SEARCH("TOTAL ", G1947)), Raw [1]Data!N1947, TRIM(MID(G1947, SEARCH("TOTAL ", G1947)+6, SEARCH(" ", G1947&amp;" ", SEARCH("TOTAL ", G1947)+6) - SEARCH("TOTAL ", G1947) - 6))), TRIM(MID(G1947, SEARCH("QTY:", G1947)+4, SEARCH(" ", G1947, SEARCH("QTY:", G1947)+4) - SEARCH("QTY:", G1947) - 4)))</f>
        <v>1142.04KGS)</v>
      </c>
      <c r="M1947" t="str">
        <f t="shared" si="273"/>
        <v>1142.04KGS)</v>
      </c>
      <c r="N1947">
        <f t="shared" si="274"/>
        <v>0</v>
      </c>
      <c r="O1947" t="e" cm="1">
        <f t="array" ref="O1947">IF(ISERROR(SEARCH("USD ", G1947)), Raw [1]Data!S1947, TRIM(MID(G1947, SEARCH("USD ", G1947)+4, SEARCH(" ", G1947&amp;" ", SEARCH("USD ", G1947)+4) - SEARCH("USD ", G1947) - 4)))</f>
        <v>#NAME?</v>
      </c>
      <c r="P1947" t="e">
        <f t="shared" si="275"/>
        <v>#NAME?</v>
      </c>
      <c r="Q1947" t="e" cm="1">
        <f t="array" ref="Q1947">Raw [1]Data!P1947</f>
        <v>#NAME?</v>
      </c>
      <c r="R1947" t="e" cm="1">
        <f t="array" ref="R1947">Raw [1]Data!Q1947</f>
        <v>#NAME?</v>
      </c>
      <c r="S1947" t="e" cm="1">
        <f t="array" ref="S1947">Raw [1]Data!T1947</f>
        <v>#NAME?</v>
      </c>
      <c r="T1947" t="e">
        <f t="shared" si="276"/>
        <v>#NAME?</v>
      </c>
      <c r="U1947" t="e">
        <f t="shared" si="277"/>
        <v>#NAME?</v>
      </c>
      <c r="V1947" t="str">
        <f t="shared" si="278"/>
        <v>Other</v>
      </c>
    </row>
    <row r="1948" spans="1:22">
      <c r="A1948" s="5" t="s">
        <v>12</v>
      </c>
      <c r="B1948" s="2" t="s">
        <v>2567</v>
      </c>
      <c r="C1948">
        <f t="shared" si="270"/>
        <v>2017</v>
      </c>
      <c r="D1948" s="2" t="s">
        <v>14</v>
      </c>
      <c r="E1948" s="3" t="s">
        <v>15</v>
      </c>
      <c r="F1948" t="str">
        <f t="shared" si="271"/>
        <v>73</v>
      </c>
      <c r="G1948" s="2" t="s">
        <v>2569</v>
      </c>
      <c r="H1948" t="str">
        <f t="shared" si="272"/>
        <v xml:space="preserve">STEEL </v>
      </c>
      <c r="I1948" t="str" cm="1">
        <f t="array" ref="I1948">IFERROR(INDEX(_xlfn.TEXTSPLIT(E1948," "),1), "")</f>
        <v>73239990</v>
      </c>
      <c r="J1948" t="s">
        <v>3041</v>
      </c>
      <c r="K1948" t="str" cm="1">
        <f t="array" ref="K1948">IF(ISERROR(SEARCH("QTY:", G1948)), IF(ISERROR(SEARCH("TOTAL ", G1948)), Raw [1]Data!N1948, TRIM(MID(G1948, SEARCH("TOTAL ", G1948)+6, SEARCH(" ", G1948&amp;" ", SEARCH("TOTAL ", G1948)+6) - SEARCH("TOTAL ", G1948) - 6))), TRIM(MID(G1948, SEARCH("QTY:", G1948)+4, SEARCH(" ", G1948, SEARCH("QTY:", G1948)+4) - SEARCH("QTY:", G1948) - 4)))</f>
        <v>NET</v>
      </c>
      <c r="M1948" t="str">
        <f t="shared" si="273"/>
        <v>NET</v>
      </c>
      <c r="N1948">
        <f t="shared" si="274"/>
        <v>0</v>
      </c>
      <c r="O1948" t="e" cm="1">
        <f t="array" ref="O1948">IF(ISERROR(SEARCH("USD ", G1948)), Raw [1]Data!S1948, TRIM(MID(G1948, SEARCH("USD ", G1948)+4, SEARCH(" ", G1948&amp;" ", SEARCH("USD ", G1948)+4) - SEARCH("USD ", G1948) - 4)))</f>
        <v>#NAME?</v>
      </c>
      <c r="P1948" t="e">
        <f t="shared" si="275"/>
        <v>#NAME?</v>
      </c>
      <c r="Q1948" t="e" cm="1">
        <f t="array" ref="Q1948">Raw [1]Data!P1948</f>
        <v>#NAME?</v>
      </c>
      <c r="R1948" t="e" cm="1">
        <f t="array" ref="R1948">Raw [1]Data!Q1948</f>
        <v>#NAME?</v>
      </c>
      <c r="S1948" t="e" cm="1">
        <f t="array" ref="S1948">Raw [1]Data!T1948</f>
        <v>#NAME?</v>
      </c>
      <c r="T1948" t="e">
        <f t="shared" si="276"/>
        <v>#NAME?</v>
      </c>
      <c r="U1948" t="e">
        <f t="shared" si="277"/>
        <v>#NAME?</v>
      </c>
      <c r="V1948" t="str">
        <f t="shared" si="278"/>
        <v>Other</v>
      </c>
    </row>
    <row r="1949" spans="1:22">
      <c r="A1949" s="5" t="s">
        <v>12</v>
      </c>
      <c r="B1949" s="2" t="s">
        <v>2567</v>
      </c>
      <c r="C1949">
        <f t="shared" si="270"/>
        <v>2017</v>
      </c>
      <c r="D1949" s="2" t="s">
        <v>14</v>
      </c>
      <c r="E1949" s="3" t="s">
        <v>15</v>
      </c>
      <c r="F1949" t="str">
        <f t="shared" si="271"/>
        <v>73</v>
      </c>
      <c r="G1949" s="2" t="s">
        <v>2570</v>
      </c>
      <c r="H1949" t="str">
        <f t="shared" si="272"/>
        <v xml:space="preserve">STEEL </v>
      </c>
      <c r="I1949" t="str" cm="1">
        <f t="array" ref="I1949">IFERROR(INDEX(_xlfn.TEXTSPLIT(E1949," "),1), "")</f>
        <v>73239990</v>
      </c>
      <c r="J1949" t="s">
        <v>3041</v>
      </c>
      <c r="K1949" t="str" cm="1">
        <f t="array" ref="K1949">IF(ISERROR(SEARCH("QTY:", G1949)), IF(ISERROR(SEARCH("TOTAL ", G1949)), Raw [1]Data!N1949, TRIM(MID(G1949, SEARCH("TOTAL ", G1949)+6, SEARCH(" ", G1949&amp;" ", SEARCH("TOTAL ", G1949)+6) - SEARCH("TOTAL ", G1949) - 6))), TRIM(MID(G1949, SEARCH("QTY:", G1949)+4, SEARCH(" ", G1949, SEARCH("QTY:", G1949)+4) - SEARCH("QTY:", G1949) - 4)))</f>
        <v>1854.72</v>
      </c>
      <c r="M1949" t="str">
        <f t="shared" si="273"/>
        <v>1854.72</v>
      </c>
      <c r="N1949">
        <f t="shared" si="274"/>
        <v>0</v>
      </c>
      <c r="O1949" t="e" cm="1">
        <f t="array" ref="O1949">IF(ISERROR(SEARCH("USD ", G1949)), Raw [1]Data!S1949, TRIM(MID(G1949, SEARCH("USD ", G1949)+4, SEARCH(" ", G1949&amp;" ", SEARCH("USD ", G1949)+4) - SEARCH("USD ", G1949) - 4)))</f>
        <v>#NAME?</v>
      </c>
      <c r="P1949" t="e">
        <f t="shared" si="275"/>
        <v>#NAME?</v>
      </c>
      <c r="Q1949" t="e" cm="1">
        <f t="array" ref="Q1949">Raw [1]Data!P1949</f>
        <v>#NAME?</v>
      </c>
      <c r="R1949" t="e" cm="1">
        <f t="array" ref="R1949">Raw [1]Data!Q1949</f>
        <v>#NAME?</v>
      </c>
      <c r="S1949" t="e" cm="1">
        <f t="array" ref="S1949">Raw [1]Data!T1949</f>
        <v>#NAME?</v>
      </c>
      <c r="T1949" t="e">
        <f t="shared" si="276"/>
        <v>#NAME?</v>
      </c>
      <c r="U1949" t="e">
        <f t="shared" si="277"/>
        <v>#NAME?</v>
      </c>
      <c r="V1949" t="str">
        <f t="shared" si="278"/>
        <v>Other</v>
      </c>
    </row>
    <row r="1950" spans="1:22">
      <c r="A1950" s="5" t="s">
        <v>12</v>
      </c>
      <c r="B1950" s="2" t="s">
        <v>2571</v>
      </c>
      <c r="C1950">
        <f t="shared" si="270"/>
        <v>2017</v>
      </c>
      <c r="D1950" s="2" t="s">
        <v>14</v>
      </c>
      <c r="E1950" s="3" t="s">
        <v>15</v>
      </c>
      <c r="F1950" t="str">
        <f t="shared" si="271"/>
        <v>73</v>
      </c>
      <c r="G1950" s="2" t="s">
        <v>2572</v>
      </c>
      <c r="H1950" t="str">
        <f t="shared" si="272"/>
        <v xml:space="preserve">STEEL </v>
      </c>
      <c r="I1950" t="str" cm="1">
        <f t="array" ref="I1950">IFERROR(INDEX(_xlfn.TEXTSPLIT(E1950," "),1), "")</f>
        <v>73239990</v>
      </c>
      <c r="J1950" t="s">
        <v>3041</v>
      </c>
      <c r="K1950" t="str" cm="1">
        <f t="array" ref="K1950">IF(ISERROR(SEARCH("QTY:", G1950)), IF(ISERROR(SEARCH("TOTAL ", G1950)), Raw [1]Data!N1950, TRIM(MID(G1950, SEARCH("TOTAL ", G1950)+6, SEARCH(" ", G1950&amp;" ", SEARCH("TOTAL ", G1950)+6) - SEARCH("TOTAL ", G1950) - 6))), TRIM(MID(G1950, SEARCH("QTY:", G1950)+4, SEARCH(" ", G1950, SEARCH("QTY:", G1950)+4) - SEARCH("QTY:", G1950) - 4)))</f>
        <v>NET</v>
      </c>
      <c r="M1950" t="str">
        <f t="shared" si="273"/>
        <v>NET</v>
      </c>
      <c r="N1950">
        <f t="shared" si="274"/>
        <v>0</v>
      </c>
      <c r="O1950" t="e" cm="1">
        <f t="array" ref="O1950">IF(ISERROR(SEARCH("USD ", G1950)), Raw [1]Data!S1950, TRIM(MID(G1950, SEARCH("USD ", G1950)+4, SEARCH(" ", G1950&amp;" ", SEARCH("USD ", G1950)+4) - SEARCH("USD ", G1950) - 4)))</f>
        <v>#NAME?</v>
      </c>
      <c r="P1950" t="e">
        <f t="shared" si="275"/>
        <v>#NAME?</v>
      </c>
      <c r="Q1950" t="e" cm="1">
        <f t="array" ref="Q1950">Raw [1]Data!P1950</f>
        <v>#NAME?</v>
      </c>
      <c r="R1950" t="e" cm="1">
        <f t="array" ref="R1950">Raw [1]Data!Q1950</f>
        <v>#NAME?</v>
      </c>
      <c r="S1950" t="e" cm="1">
        <f t="array" ref="S1950">Raw [1]Data!T1950</f>
        <v>#NAME?</v>
      </c>
      <c r="T1950" t="e">
        <f t="shared" si="276"/>
        <v>#NAME?</v>
      </c>
      <c r="U1950" t="e">
        <f t="shared" si="277"/>
        <v>#NAME?</v>
      </c>
      <c r="V1950" t="str">
        <f t="shared" si="278"/>
        <v>Other</v>
      </c>
    </row>
    <row r="1951" spans="1:22">
      <c r="A1951" s="5" t="s">
        <v>12</v>
      </c>
      <c r="B1951" s="2" t="s">
        <v>2571</v>
      </c>
      <c r="C1951">
        <f t="shared" si="270"/>
        <v>2017</v>
      </c>
      <c r="D1951" s="2" t="s">
        <v>14</v>
      </c>
      <c r="E1951" s="3" t="s">
        <v>15</v>
      </c>
      <c r="F1951" t="str">
        <f t="shared" si="271"/>
        <v>73</v>
      </c>
      <c r="G1951" s="2" t="s">
        <v>2573</v>
      </c>
      <c r="H1951" t="str">
        <f t="shared" si="272"/>
        <v xml:space="preserve">KWB-600F </v>
      </c>
      <c r="I1951" t="str" cm="1">
        <f t="array" ref="I1951">IFERROR(INDEX(_xlfn.TEXTSPLIT(E1951," "),1), "")</f>
        <v>73239990</v>
      </c>
      <c r="J1951" t="s">
        <v>2781</v>
      </c>
      <c r="K1951" t="e" cm="1">
        <f t="array" ref="K1951">IF(ISERROR(SEARCH("QTY:", G1951)), IF(ISERROR(SEARCH("TOTAL ", G1951)), Raw [1]Data!N1951, TRIM(MID(G1951, SEARCH("TOTAL ", G1951)+6, SEARCH(" ", G1951&amp;" ", SEARCH("TOTAL ", G1951)+6) - SEARCH("TOTAL ", G1951) - 6))), TRIM(MID(G1951, SEARCH("QTY:", G1951)+4, SEARCH(" ", G1951, SEARCH("QTY:", G1951)+4) - SEARCH("QTY:", G1951) - 4)))</f>
        <v>#NAME?</v>
      </c>
      <c r="M1951" t="e">
        <f t="shared" si="273"/>
        <v>#NAME?</v>
      </c>
      <c r="N1951">
        <f t="shared" si="274"/>
        <v>0</v>
      </c>
      <c r="O1951" t="e" cm="1">
        <f t="array" ref="O1951">IF(ISERROR(SEARCH("USD ", G1951)), Raw [1]Data!S1951, TRIM(MID(G1951, SEARCH("USD ", G1951)+4, SEARCH(" ", G1951&amp;" ", SEARCH("USD ", G1951)+4) - SEARCH("USD ", G1951) - 4)))</f>
        <v>#NAME?</v>
      </c>
      <c r="P1951" t="e">
        <f t="shared" si="275"/>
        <v>#NAME?</v>
      </c>
      <c r="Q1951" t="e" cm="1">
        <f t="array" ref="Q1951">Raw [1]Data!P1951</f>
        <v>#NAME?</v>
      </c>
      <c r="R1951" t="e" cm="1">
        <f t="array" ref="R1951">Raw [1]Data!Q1951</f>
        <v>#NAME?</v>
      </c>
      <c r="S1951" t="e" cm="1">
        <f t="array" ref="S1951">Raw [1]Data!T1951</f>
        <v>#NAME?</v>
      </c>
      <c r="T1951" t="e">
        <f t="shared" si="276"/>
        <v>#NAME?</v>
      </c>
      <c r="U1951" t="e">
        <f t="shared" si="277"/>
        <v>#NAME?</v>
      </c>
      <c r="V1951" t="str">
        <f t="shared" si="278"/>
        <v>Other</v>
      </c>
    </row>
    <row r="1952" spans="1:22">
      <c r="A1952" s="5" t="s">
        <v>12</v>
      </c>
      <c r="B1952" s="2" t="s">
        <v>2571</v>
      </c>
      <c r="C1952">
        <f t="shared" si="270"/>
        <v>2017</v>
      </c>
      <c r="D1952" s="2" t="s">
        <v>14</v>
      </c>
      <c r="E1952" s="3" t="s">
        <v>15</v>
      </c>
      <c r="F1952" t="str">
        <f t="shared" si="271"/>
        <v>73</v>
      </c>
      <c r="G1952" s="2" t="s">
        <v>2574</v>
      </c>
      <c r="H1952" t="str">
        <f t="shared" si="272"/>
        <v xml:space="preserve">STEEL </v>
      </c>
      <c r="I1952" t="str" cm="1">
        <f t="array" ref="I1952">IFERROR(INDEX(_xlfn.TEXTSPLIT(E1952," "),1), "")</f>
        <v>73239990</v>
      </c>
      <c r="J1952" t="s">
        <v>2835</v>
      </c>
      <c r="K1952" t="str" cm="1">
        <f t="array" ref="K1952">IF(ISERROR(SEARCH("QTY:", G1952)), IF(ISERROR(SEARCH("TOTAL ", G1952)), Raw [1]Data!N1952, TRIM(MID(G1952, SEARCH("TOTAL ", G1952)+6, SEARCH(" ", G1952&amp;" ", SEARCH("TOTAL ", G1952)+6) - SEARCH("TOTAL ", G1952) - 6))), TRIM(MID(G1952, SEARCH("QTY:", G1952)+4, SEARCH(" ", G1952, SEARCH("QTY:", G1952)+4) - SEARCH("QTY:", G1952) - 4)))</f>
        <v>1647.96</v>
      </c>
      <c r="M1952" t="str">
        <f t="shared" si="273"/>
        <v>1647.96</v>
      </c>
      <c r="N1952">
        <f t="shared" si="274"/>
        <v>0</v>
      </c>
      <c r="O1952" t="e" cm="1">
        <f t="array" ref="O1952">IF(ISERROR(SEARCH("USD ", G1952)), Raw [1]Data!S1952, TRIM(MID(G1952, SEARCH("USD ", G1952)+4, SEARCH(" ", G1952&amp;" ", SEARCH("USD ", G1952)+4) - SEARCH("USD ", G1952) - 4)))</f>
        <v>#NAME?</v>
      </c>
      <c r="P1952" t="e">
        <f t="shared" si="275"/>
        <v>#NAME?</v>
      </c>
      <c r="Q1952" t="e" cm="1">
        <f t="array" ref="Q1952">Raw [1]Data!P1952</f>
        <v>#NAME?</v>
      </c>
      <c r="R1952" t="e" cm="1">
        <f t="array" ref="R1952">Raw [1]Data!Q1952</f>
        <v>#NAME?</v>
      </c>
      <c r="S1952" t="e" cm="1">
        <f t="array" ref="S1952">Raw [1]Data!T1952</f>
        <v>#NAME?</v>
      </c>
      <c r="T1952" t="e">
        <f t="shared" si="276"/>
        <v>#NAME?</v>
      </c>
      <c r="U1952" t="e">
        <f t="shared" si="277"/>
        <v>#NAME?</v>
      </c>
      <c r="V1952" t="str">
        <f t="shared" si="278"/>
        <v>Other</v>
      </c>
    </row>
    <row r="1953" spans="1:22">
      <c r="A1953" s="5" t="s">
        <v>12</v>
      </c>
      <c r="B1953" s="2" t="s">
        <v>2575</v>
      </c>
      <c r="C1953">
        <f t="shared" si="270"/>
        <v>2017</v>
      </c>
      <c r="D1953" s="2" t="s">
        <v>14</v>
      </c>
      <c r="E1953" s="3" t="s">
        <v>18</v>
      </c>
      <c r="F1953" t="str">
        <f t="shared" si="271"/>
        <v>73</v>
      </c>
      <c r="G1953" s="2" t="s">
        <v>2576</v>
      </c>
      <c r="H1953" t="str">
        <f t="shared" si="272"/>
        <v xml:space="preserve">STEEL </v>
      </c>
      <c r="I1953" t="str" cm="1">
        <f t="array" ref="I1953">IFERROR(INDEX(_xlfn.TEXTSPLIT(E1953," "),1), "")</f>
        <v>73231000</v>
      </c>
      <c r="J1953" t="s">
        <v>3041</v>
      </c>
      <c r="K1953" t="str" cm="1">
        <f t="array" ref="K1953">IF(ISERROR(SEARCH("QTY:", G1953)), IF(ISERROR(SEARCH("TOTAL ", G1953)), Raw [1]Data!N1953, TRIM(MID(G1953, SEARCH("TOTAL ", G1953)+6, SEARCH(" ", G1953&amp;" ", SEARCH("TOTAL ", G1953)+6) - SEARCH("TOTAL ", G1953) - 6))), TRIM(MID(G1953, SEARCH("QTY:", G1953)+4, SEARCH(" ", G1953, SEARCH("QTY:", G1953)+4) - SEARCH("QTY:", G1953) - 4)))</f>
        <v>NET</v>
      </c>
      <c r="M1953" t="str">
        <f t="shared" si="273"/>
        <v>NET</v>
      </c>
      <c r="N1953">
        <f t="shared" si="274"/>
        <v>0</v>
      </c>
      <c r="O1953" t="e" cm="1">
        <f t="array" ref="O1953">IF(ISERROR(SEARCH("USD ", G1953)), Raw [1]Data!S1953, TRIM(MID(G1953, SEARCH("USD ", G1953)+4, SEARCH(" ", G1953&amp;" ", SEARCH("USD ", G1953)+4) - SEARCH("USD ", G1953) - 4)))</f>
        <v>#NAME?</v>
      </c>
      <c r="P1953" t="e">
        <f t="shared" si="275"/>
        <v>#NAME?</v>
      </c>
      <c r="Q1953" t="e" cm="1">
        <f t="array" ref="Q1953">Raw [1]Data!P1953</f>
        <v>#NAME?</v>
      </c>
      <c r="R1953" t="e" cm="1">
        <f t="array" ref="R1953">Raw [1]Data!Q1953</f>
        <v>#NAME?</v>
      </c>
      <c r="S1953" t="e" cm="1">
        <f t="array" ref="S1953">Raw [1]Data!T1953</f>
        <v>#NAME?</v>
      </c>
      <c r="T1953" t="e">
        <f t="shared" si="276"/>
        <v>#NAME?</v>
      </c>
      <c r="U1953" t="e">
        <f t="shared" si="277"/>
        <v>#NAME?</v>
      </c>
      <c r="V1953" t="str">
        <f t="shared" si="278"/>
        <v>Other</v>
      </c>
    </row>
    <row r="1954" spans="1:22">
      <c r="A1954" s="5" t="s">
        <v>12</v>
      </c>
      <c r="B1954" s="2" t="s">
        <v>2577</v>
      </c>
      <c r="C1954">
        <f t="shared" si="270"/>
        <v>2017</v>
      </c>
      <c r="D1954" s="2" t="s">
        <v>14</v>
      </c>
      <c r="E1954" s="3" t="s">
        <v>15</v>
      </c>
      <c r="F1954" t="str">
        <f t="shared" si="271"/>
        <v>73</v>
      </c>
      <c r="G1954" s="2" t="s">
        <v>2578</v>
      </c>
      <c r="H1954" t="str">
        <f t="shared" si="272"/>
        <v xml:space="preserve">STEEL </v>
      </c>
      <c r="I1954" t="str" cm="1">
        <f t="array" ref="I1954">IFERROR(INDEX(_xlfn.TEXTSPLIT(E1954," "),1), "")</f>
        <v>73239990</v>
      </c>
      <c r="J1954" t="s">
        <v>2835</v>
      </c>
      <c r="K1954" t="str" cm="1">
        <f t="array" ref="K1954">IF(ISERROR(SEARCH("QTY:", G1954)), IF(ISERROR(SEARCH("TOTAL ", G1954)), Raw [1]Data!N1954, TRIM(MID(G1954, SEARCH("TOTAL ", G1954)+6, SEARCH(" ", G1954&amp;" ", SEARCH("TOTAL ", G1954)+6) - SEARCH("TOTAL ", G1954) - 6))), TRIM(MID(G1954, SEARCH("QTY:", G1954)+4, SEARCH(" ", G1954, SEARCH("QTY:", G1954)+4) - SEARCH("QTY:", G1954) - 4)))</f>
        <v>NET</v>
      </c>
      <c r="M1954" t="str">
        <f t="shared" si="273"/>
        <v>NET</v>
      </c>
      <c r="N1954">
        <f t="shared" si="274"/>
        <v>0</v>
      </c>
      <c r="O1954" t="e" cm="1">
        <f t="array" ref="O1954">IF(ISERROR(SEARCH("USD ", G1954)), Raw [1]Data!S1954, TRIM(MID(G1954, SEARCH("USD ", G1954)+4, SEARCH(" ", G1954&amp;" ", SEARCH("USD ", G1954)+4) - SEARCH("USD ", G1954) - 4)))</f>
        <v>#NAME?</v>
      </c>
      <c r="P1954" t="e">
        <f t="shared" si="275"/>
        <v>#NAME?</v>
      </c>
      <c r="Q1954" t="e" cm="1">
        <f t="array" ref="Q1954">Raw [1]Data!P1954</f>
        <v>#NAME?</v>
      </c>
      <c r="R1954" t="e" cm="1">
        <f t="array" ref="R1954">Raw [1]Data!Q1954</f>
        <v>#NAME?</v>
      </c>
      <c r="S1954" t="e" cm="1">
        <f t="array" ref="S1954">Raw [1]Data!T1954</f>
        <v>#NAME?</v>
      </c>
      <c r="T1954" t="e">
        <f t="shared" si="276"/>
        <v>#NAME?</v>
      </c>
      <c r="U1954" t="e">
        <f t="shared" si="277"/>
        <v>#NAME?</v>
      </c>
      <c r="V1954" t="str">
        <f t="shared" si="278"/>
        <v>Other</v>
      </c>
    </row>
    <row r="1955" spans="1:22">
      <c r="A1955" s="5" t="s">
        <v>12</v>
      </c>
      <c r="B1955" s="2" t="s">
        <v>2577</v>
      </c>
      <c r="C1955">
        <f t="shared" si="270"/>
        <v>2017</v>
      </c>
      <c r="D1955" s="2" t="s">
        <v>14</v>
      </c>
      <c r="E1955" s="3" t="s">
        <v>15</v>
      </c>
      <c r="F1955" t="str">
        <f t="shared" si="271"/>
        <v>73</v>
      </c>
      <c r="G1955" s="2" t="s">
        <v>2578</v>
      </c>
      <c r="H1955" t="str">
        <f t="shared" si="272"/>
        <v xml:space="preserve">STEEL </v>
      </c>
      <c r="I1955" t="str" cm="1">
        <f t="array" ref="I1955">IFERROR(INDEX(_xlfn.TEXTSPLIT(E1955," "),1), "")</f>
        <v>73239990</v>
      </c>
      <c r="J1955" t="s">
        <v>2835</v>
      </c>
      <c r="K1955" t="str" cm="1">
        <f t="array" ref="K1955">IF(ISERROR(SEARCH("QTY:", G1955)), IF(ISERROR(SEARCH("TOTAL ", G1955)), Raw [1]Data!N1955, TRIM(MID(G1955, SEARCH("TOTAL ", G1955)+6, SEARCH(" ", G1955&amp;" ", SEARCH("TOTAL ", G1955)+6) - SEARCH("TOTAL ", G1955) - 6))), TRIM(MID(G1955, SEARCH("QTY:", G1955)+4, SEARCH(" ", G1955, SEARCH("QTY:", G1955)+4) - SEARCH("QTY:", G1955) - 4)))</f>
        <v>NET</v>
      </c>
      <c r="M1955" t="str">
        <f t="shared" si="273"/>
        <v>NET</v>
      </c>
      <c r="N1955">
        <f t="shared" si="274"/>
        <v>0</v>
      </c>
      <c r="O1955" t="e" cm="1">
        <f t="array" ref="O1955">IF(ISERROR(SEARCH("USD ", G1955)), Raw [1]Data!S1955, TRIM(MID(G1955, SEARCH("USD ", G1955)+4, SEARCH(" ", G1955&amp;" ", SEARCH("USD ", G1955)+4) - SEARCH("USD ", G1955) - 4)))</f>
        <v>#NAME?</v>
      </c>
      <c r="P1955" t="e">
        <f t="shared" si="275"/>
        <v>#NAME?</v>
      </c>
      <c r="Q1955" t="e" cm="1">
        <f t="array" ref="Q1955">Raw [1]Data!P1955</f>
        <v>#NAME?</v>
      </c>
      <c r="R1955" t="e" cm="1">
        <f t="array" ref="R1955">Raw [1]Data!Q1955</f>
        <v>#NAME?</v>
      </c>
      <c r="S1955" t="e" cm="1">
        <f t="array" ref="S1955">Raw [1]Data!T1955</f>
        <v>#NAME?</v>
      </c>
      <c r="T1955" t="e">
        <f t="shared" si="276"/>
        <v>#NAME?</v>
      </c>
      <c r="U1955" t="e">
        <f t="shared" si="277"/>
        <v>#NAME?</v>
      </c>
      <c r="V1955" t="str">
        <f t="shared" si="278"/>
        <v>Other</v>
      </c>
    </row>
    <row r="1956" spans="1:22">
      <c r="A1956" s="5" t="s">
        <v>12</v>
      </c>
      <c r="B1956" s="2" t="s">
        <v>2579</v>
      </c>
      <c r="C1956">
        <f t="shared" si="270"/>
        <v>2017</v>
      </c>
      <c r="D1956" s="2" t="s">
        <v>14</v>
      </c>
      <c r="E1956" s="3" t="s">
        <v>15</v>
      </c>
      <c r="F1956" t="str">
        <f t="shared" si="271"/>
        <v>73</v>
      </c>
      <c r="G1956" s="2" t="s">
        <v>2580</v>
      </c>
      <c r="H1956" t="str">
        <f t="shared" si="272"/>
        <v xml:space="preserve">STEEL </v>
      </c>
      <c r="I1956" t="str" cm="1">
        <f t="array" ref="I1956">IFERROR(INDEX(_xlfn.TEXTSPLIT(E1956," "),1), "")</f>
        <v>73239990</v>
      </c>
      <c r="J1956" t="s">
        <v>3041</v>
      </c>
      <c r="K1956" t="str" cm="1">
        <f t="array" ref="K1956">IF(ISERROR(SEARCH("QTY:", G1956)), IF(ISERROR(SEARCH("TOTAL ", G1956)), Raw [1]Data!N1956, TRIM(MID(G1956, SEARCH("TOTAL ", G1956)+6, SEARCH(" ", G1956&amp;" ", SEARCH("TOTAL ", G1956)+6) - SEARCH("TOTAL ", G1956) - 6))), TRIM(MID(G1956, SEARCH("QTY:", G1956)+4, SEARCH(" ", G1956, SEARCH("QTY:", G1956)+4) - SEARCH("QTY:", G1956) - 4)))</f>
        <v>NET</v>
      </c>
      <c r="M1956" t="str">
        <f t="shared" si="273"/>
        <v>NET</v>
      </c>
      <c r="N1956">
        <f t="shared" si="274"/>
        <v>0</v>
      </c>
      <c r="O1956" t="e" cm="1">
        <f t="array" ref="O1956">IF(ISERROR(SEARCH("USD ", G1956)), Raw [1]Data!S1956, TRIM(MID(G1956, SEARCH("USD ", G1956)+4, SEARCH(" ", G1956&amp;" ", SEARCH("USD ", G1956)+4) - SEARCH("USD ", G1956) - 4)))</f>
        <v>#NAME?</v>
      </c>
      <c r="P1956" t="e">
        <f t="shared" si="275"/>
        <v>#NAME?</v>
      </c>
      <c r="Q1956" t="e" cm="1">
        <f t="array" ref="Q1956">Raw [1]Data!P1956</f>
        <v>#NAME?</v>
      </c>
      <c r="R1956" t="e" cm="1">
        <f t="array" ref="R1956">Raw [1]Data!Q1956</f>
        <v>#NAME?</v>
      </c>
      <c r="S1956" t="e" cm="1">
        <f t="array" ref="S1956">Raw [1]Data!T1956</f>
        <v>#NAME?</v>
      </c>
      <c r="T1956" t="e">
        <f t="shared" si="276"/>
        <v>#NAME?</v>
      </c>
      <c r="U1956" t="e">
        <f t="shared" si="277"/>
        <v>#NAME?</v>
      </c>
      <c r="V1956" t="str">
        <f t="shared" si="278"/>
        <v>Other</v>
      </c>
    </row>
    <row r="1957" spans="1:22">
      <c r="A1957" s="5" t="s">
        <v>12</v>
      </c>
      <c r="B1957" s="2" t="s">
        <v>2579</v>
      </c>
      <c r="C1957">
        <f t="shared" si="270"/>
        <v>2017</v>
      </c>
      <c r="D1957" s="2" t="s">
        <v>14</v>
      </c>
      <c r="E1957" s="3" t="s">
        <v>18</v>
      </c>
      <c r="F1957" t="str">
        <f t="shared" si="271"/>
        <v>73</v>
      </c>
      <c r="G1957" s="2" t="s">
        <v>2581</v>
      </c>
      <c r="H1957" t="str">
        <f t="shared" si="272"/>
        <v xml:space="preserve">STEEL </v>
      </c>
      <c r="I1957" t="str" cm="1">
        <f t="array" ref="I1957">IFERROR(INDEX(_xlfn.TEXTSPLIT(E1957," "),1), "")</f>
        <v>73231000</v>
      </c>
      <c r="J1957" t="s">
        <v>2835</v>
      </c>
      <c r="K1957" t="str" cm="1">
        <f t="array" ref="K1957">IF(ISERROR(SEARCH("QTY:", G1957)), IF(ISERROR(SEARCH("TOTAL ", G1957)), Raw [1]Data!N1957, TRIM(MID(G1957, SEARCH("TOTAL ", G1957)+6, SEARCH(" ", G1957&amp;" ", SEARCH("TOTAL ", G1957)+6) - SEARCH("TOTAL ", G1957) - 6))), TRIM(MID(G1957, SEARCH("QTY:", G1957)+4, SEARCH(" ", G1957, SEARCH("QTY:", G1957)+4) - SEARCH("QTY:", G1957) - 4)))</f>
        <v>NET</v>
      </c>
      <c r="M1957" t="str">
        <f t="shared" si="273"/>
        <v>NET</v>
      </c>
      <c r="N1957">
        <f t="shared" si="274"/>
        <v>0</v>
      </c>
      <c r="O1957" t="e" cm="1">
        <f t="array" ref="O1957">IF(ISERROR(SEARCH("USD ", G1957)), Raw [1]Data!S1957, TRIM(MID(G1957, SEARCH("USD ", G1957)+4, SEARCH(" ", G1957&amp;" ", SEARCH("USD ", G1957)+4) - SEARCH("USD ", G1957) - 4)))</f>
        <v>#NAME?</v>
      </c>
      <c r="P1957" t="e">
        <f t="shared" si="275"/>
        <v>#NAME?</v>
      </c>
      <c r="Q1957" t="e" cm="1">
        <f t="array" ref="Q1957">Raw [1]Data!P1957</f>
        <v>#NAME?</v>
      </c>
      <c r="R1957" t="e" cm="1">
        <f t="array" ref="R1957">Raw [1]Data!Q1957</f>
        <v>#NAME?</v>
      </c>
      <c r="S1957" t="e" cm="1">
        <f t="array" ref="S1957">Raw [1]Data!T1957</f>
        <v>#NAME?</v>
      </c>
      <c r="T1957" t="e">
        <f t="shared" si="276"/>
        <v>#NAME?</v>
      </c>
      <c r="U1957" t="e">
        <f t="shared" si="277"/>
        <v>#NAME?</v>
      </c>
      <c r="V1957" t="str">
        <f t="shared" si="278"/>
        <v>Other</v>
      </c>
    </row>
    <row r="1958" spans="1:22">
      <c r="A1958" s="5" t="s">
        <v>12</v>
      </c>
      <c r="B1958" s="2" t="s">
        <v>2579</v>
      </c>
      <c r="C1958">
        <f t="shared" si="270"/>
        <v>2017</v>
      </c>
      <c r="D1958" s="2" t="s">
        <v>14</v>
      </c>
      <c r="E1958" s="3" t="s">
        <v>15</v>
      </c>
      <c r="F1958" t="str">
        <f t="shared" si="271"/>
        <v>73</v>
      </c>
      <c r="G1958" s="2" t="s">
        <v>2580</v>
      </c>
      <c r="H1958" t="str">
        <f t="shared" si="272"/>
        <v xml:space="preserve">STEEL </v>
      </c>
      <c r="I1958" t="str" cm="1">
        <f t="array" ref="I1958">IFERROR(INDEX(_xlfn.TEXTSPLIT(E1958," "),1), "")</f>
        <v>73239990</v>
      </c>
      <c r="J1958" t="s">
        <v>3041</v>
      </c>
      <c r="K1958" t="str" cm="1">
        <f t="array" ref="K1958">IF(ISERROR(SEARCH("QTY:", G1958)), IF(ISERROR(SEARCH("TOTAL ", G1958)), Raw [1]Data!N1958, TRIM(MID(G1958, SEARCH("TOTAL ", G1958)+6, SEARCH(" ", G1958&amp;" ", SEARCH("TOTAL ", G1958)+6) - SEARCH("TOTAL ", G1958) - 6))), TRIM(MID(G1958, SEARCH("QTY:", G1958)+4, SEARCH(" ", G1958, SEARCH("QTY:", G1958)+4) - SEARCH("QTY:", G1958) - 4)))</f>
        <v>NET</v>
      </c>
      <c r="M1958" t="str">
        <f t="shared" si="273"/>
        <v>NET</v>
      </c>
      <c r="N1958">
        <f t="shared" si="274"/>
        <v>0</v>
      </c>
      <c r="O1958" t="e" cm="1">
        <f t="array" ref="O1958">IF(ISERROR(SEARCH("USD ", G1958)), Raw [1]Data!S1958, TRIM(MID(G1958, SEARCH("USD ", G1958)+4, SEARCH(" ", G1958&amp;" ", SEARCH("USD ", G1958)+4) - SEARCH("USD ", G1958) - 4)))</f>
        <v>#NAME?</v>
      </c>
      <c r="P1958" t="e">
        <f t="shared" si="275"/>
        <v>#NAME?</v>
      </c>
      <c r="Q1958" t="e" cm="1">
        <f t="array" ref="Q1958">Raw [1]Data!P1958</f>
        <v>#NAME?</v>
      </c>
      <c r="R1958" t="e" cm="1">
        <f t="array" ref="R1958">Raw [1]Data!Q1958</f>
        <v>#NAME?</v>
      </c>
      <c r="S1958" t="e" cm="1">
        <f t="array" ref="S1958">Raw [1]Data!T1958</f>
        <v>#NAME?</v>
      </c>
      <c r="T1958" t="e">
        <f t="shared" si="276"/>
        <v>#NAME?</v>
      </c>
      <c r="U1958" t="e">
        <f t="shared" si="277"/>
        <v>#NAME?</v>
      </c>
      <c r="V1958" t="str">
        <f t="shared" si="278"/>
        <v>Other</v>
      </c>
    </row>
    <row r="1959" spans="1:22">
      <c r="A1959" s="5" t="s">
        <v>12</v>
      </c>
      <c r="B1959" s="2" t="s">
        <v>2579</v>
      </c>
      <c r="C1959">
        <f t="shared" si="270"/>
        <v>2017</v>
      </c>
      <c r="D1959" s="2" t="s">
        <v>14</v>
      </c>
      <c r="E1959" s="3" t="s">
        <v>18</v>
      </c>
      <c r="F1959" t="str">
        <f t="shared" si="271"/>
        <v>73</v>
      </c>
      <c r="G1959" s="2" t="s">
        <v>2581</v>
      </c>
      <c r="H1959" t="str">
        <f t="shared" si="272"/>
        <v xml:space="preserve">STEEL </v>
      </c>
      <c r="I1959" t="str" cm="1">
        <f t="array" ref="I1959">IFERROR(INDEX(_xlfn.TEXTSPLIT(E1959," "),1), "")</f>
        <v>73231000</v>
      </c>
      <c r="J1959" t="s">
        <v>2835</v>
      </c>
      <c r="K1959" t="str" cm="1">
        <f t="array" ref="K1959">IF(ISERROR(SEARCH("QTY:", G1959)), IF(ISERROR(SEARCH("TOTAL ", G1959)), Raw [1]Data!N1959, TRIM(MID(G1959, SEARCH("TOTAL ", G1959)+6, SEARCH(" ", G1959&amp;" ", SEARCH("TOTAL ", G1959)+6) - SEARCH("TOTAL ", G1959) - 6))), TRIM(MID(G1959, SEARCH("QTY:", G1959)+4, SEARCH(" ", G1959, SEARCH("QTY:", G1959)+4) - SEARCH("QTY:", G1959) - 4)))</f>
        <v>NET</v>
      </c>
      <c r="M1959" t="str">
        <f t="shared" si="273"/>
        <v>NET</v>
      </c>
      <c r="N1959">
        <f t="shared" si="274"/>
        <v>0</v>
      </c>
      <c r="O1959" t="e" cm="1">
        <f t="array" ref="O1959">IF(ISERROR(SEARCH("USD ", G1959)), Raw [1]Data!S1959, TRIM(MID(G1959, SEARCH("USD ", G1959)+4, SEARCH(" ", G1959&amp;" ", SEARCH("USD ", G1959)+4) - SEARCH("USD ", G1959) - 4)))</f>
        <v>#NAME?</v>
      </c>
      <c r="P1959" t="e">
        <f t="shared" si="275"/>
        <v>#NAME?</v>
      </c>
      <c r="Q1959" t="e" cm="1">
        <f t="array" ref="Q1959">Raw [1]Data!P1959</f>
        <v>#NAME?</v>
      </c>
      <c r="R1959" t="e" cm="1">
        <f t="array" ref="R1959">Raw [1]Data!Q1959</f>
        <v>#NAME?</v>
      </c>
      <c r="S1959" t="e" cm="1">
        <f t="array" ref="S1959">Raw [1]Data!T1959</f>
        <v>#NAME?</v>
      </c>
      <c r="T1959" t="e">
        <f t="shared" si="276"/>
        <v>#NAME?</v>
      </c>
      <c r="U1959" t="e">
        <f t="shared" si="277"/>
        <v>#NAME?</v>
      </c>
      <c r="V1959" t="str">
        <f t="shared" si="278"/>
        <v>Other</v>
      </c>
    </row>
    <row r="1960" spans="1:22">
      <c r="A1960" s="5" t="s">
        <v>12</v>
      </c>
      <c r="B1960" s="2" t="s">
        <v>2582</v>
      </c>
      <c r="C1960">
        <f t="shared" si="270"/>
        <v>2017</v>
      </c>
      <c r="D1960" s="2" t="s">
        <v>14</v>
      </c>
      <c r="E1960" s="3" t="s">
        <v>15</v>
      </c>
      <c r="F1960" t="str">
        <f t="shared" si="271"/>
        <v>73</v>
      </c>
      <c r="G1960" s="2" t="s">
        <v>2583</v>
      </c>
      <c r="H1960" t="str">
        <f t="shared" si="272"/>
        <v xml:space="preserve">STAINLESS </v>
      </c>
      <c r="I1960" t="str" cm="1">
        <f t="array" ref="I1960">IFERROR(INDEX(_xlfn.TEXTSPLIT(E1960," "),1), "")</f>
        <v>73239990</v>
      </c>
      <c r="J1960" t="s">
        <v>2835</v>
      </c>
      <c r="K1960" t="str" cm="1">
        <f t="array" ref="K1960">IF(ISERROR(SEARCH("QTY:", G1960)), IF(ISERROR(SEARCH("TOTAL ", G1960)), Raw [1]Data!N1960, TRIM(MID(G1960, SEARCH("TOTAL ", G1960)+6, SEARCH(" ", G1960&amp;" ", SEARCH("TOTAL ", G1960)+6) - SEARCH("TOTAL ", G1960) - 6))), TRIM(MID(G1960, SEARCH("QTY:", G1960)+4, SEARCH(" ", G1960, SEARCH("QTY:", G1960)+4) - SEARCH("QTY:", G1960) - 4)))</f>
        <v>NET</v>
      </c>
      <c r="M1960" t="str">
        <f t="shared" si="273"/>
        <v>NET</v>
      </c>
      <c r="N1960">
        <f t="shared" si="274"/>
        <v>0</v>
      </c>
      <c r="O1960" t="e" cm="1">
        <f t="array" ref="O1960">IF(ISERROR(SEARCH("USD ", G1960)), Raw [1]Data!S1960, TRIM(MID(G1960, SEARCH("USD ", G1960)+4, SEARCH(" ", G1960&amp;" ", SEARCH("USD ", G1960)+4) - SEARCH("USD ", G1960) - 4)))</f>
        <v>#NAME?</v>
      </c>
      <c r="P1960" t="e">
        <f t="shared" si="275"/>
        <v>#NAME?</v>
      </c>
      <c r="Q1960" t="e" cm="1">
        <f t="array" ref="Q1960">Raw [1]Data!P1960</f>
        <v>#NAME?</v>
      </c>
      <c r="R1960" t="e" cm="1">
        <f t="array" ref="R1960">Raw [1]Data!Q1960</f>
        <v>#NAME?</v>
      </c>
      <c r="S1960" t="e" cm="1">
        <f t="array" ref="S1960">Raw [1]Data!T1960</f>
        <v>#NAME?</v>
      </c>
      <c r="T1960" t="e">
        <f t="shared" si="276"/>
        <v>#NAME?</v>
      </c>
      <c r="U1960" t="e">
        <f t="shared" si="277"/>
        <v>#NAME?</v>
      </c>
      <c r="V1960" t="str">
        <f t="shared" si="278"/>
        <v>Other</v>
      </c>
    </row>
    <row r="1961" spans="1:22">
      <c r="A1961" s="5" t="s">
        <v>12</v>
      </c>
      <c r="B1961" s="2" t="s">
        <v>2582</v>
      </c>
      <c r="C1961">
        <f t="shared" si="270"/>
        <v>2017</v>
      </c>
      <c r="D1961" s="2" t="s">
        <v>14</v>
      </c>
      <c r="E1961" s="3" t="s">
        <v>15</v>
      </c>
      <c r="F1961" t="str">
        <f t="shared" si="271"/>
        <v>73</v>
      </c>
      <c r="G1961" s="2" t="s">
        <v>2584</v>
      </c>
      <c r="H1961" t="str">
        <f t="shared" si="272"/>
        <v xml:space="preserve">STAINLESS </v>
      </c>
      <c r="I1961" t="str" cm="1">
        <f t="array" ref="I1961">IFERROR(INDEX(_xlfn.TEXTSPLIT(E1961," "),1), "")</f>
        <v>73239990</v>
      </c>
      <c r="J1961" t="s">
        <v>3041</v>
      </c>
      <c r="K1961" t="str" cm="1">
        <f t="array" ref="K1961">IF(ISERROR(SEARCH("QTY:", G1961)), IF(ISERROR(SEARCH("TOTAL ", G1961)), Raw [1]Data!N1961, TRIM(MID(G1961, SEARCH("TOTAL ", G1961)+6, SEARCH(" ", G1961&amp;" ", SEARCH("TOTAL ", G1961)+6) - SEARCH("TOTAL ", G1961) - 6))), TRIM(MID(G1961, SEARCH("QTY:", G1961)+4, SEARCH(" ", G1961, SEARCH("QTY:", G1961)+4) - SEARCH("QTY:", G1961) - 4)))</f>
        <v>NET</v>
      </c>
      <c r="M1961" t="str">
        <f t="shared" si="273"/>
        <v>NET</v>
      </c>
      <c r="N1961">
        <f t="shared" si="274"/>
        <v>0</v>
      </c>
      <c r="O1961" t="e" cm="1">
        <f t="array" ref="O1961">IF(ISERROR(SEARCH("USD ", G1961)), Raw [1]Data!S1961, TRIM(MID(G1961, SEARCH("USD ", G1961)+4, SEARCH(" ", G1961&amp;" ", SEARCH("USD ", G1961)+4) - SEARCH("USD ", G1961) - 4)))</f>
        <v>#NAME?</v>
      </c>
      <c r="P1961" t="e">
        <f t="shared" si="275"/>
        <v>#NAME?</v>
      </c>
      <c r="Q1961" t="e" cm="1">
        <f t="array" ref="Q1961">Raw [1]Data!P1961</f>
        <v>#NAME?</v>
      </c>
      <c r="R1961" t="e" cm="1">
        <f t="array" ref="R1961">Raw [1]Data!Q1961</f>
        <v>#NAME?</v>
      </c>
      <c r="S1961" t="e" cm="1">
        <f t="array" ref="S1961">Raw [1]Data!T1961</f>
        <v>#NAME?</v>
      </c>
      <c r="T1961" t="e">
        <f t="shared" si="276"/>
        <v>#NAME?</v>
      </c>
      <c r="U1961" t="e">
        <f t="shared" si="277"/>
        <v>#NAME?</v>
      </c>
      <c r="V1961" t="str">
        <f t="shared" si="278"/>
        <v>Other</v>
      </c>
    </row>
    <row r="1962" spans="1:22">
      <c r="A1962" s="5" t="s">
        <v>12</v>
      </c>
      <c r="B1962" s="2" t="s">
        <v>2585</v>
      </c>
      <c r="C1962">
        <f t="shared" si="270"/>
        <v>2017</v>
      </c>
      <c r="D1962" s="2" t="s">
        <v>14</v>
      </c>
      <c r="E1962" s="3" t="s">
        <v>15</v>
      </c>
      <c r="F1962" t="str">
        <f t="shared" si="271"/>
        <v>73</v>
      </c>
      <c r="G1962" s="2" t="s">
        <v>2586</v>
      </c>
      <c r="H1962" t="str">
        <f t="shared" si="272"/>
        <v xml:space="preserve">KWP-600B </v>
      </c>
      <c r="I1962" t="str" cm="1">
        <f t="array" ref="I1962">IFERROR(INDEX(_xlfn.TEXTSPLIT(E1962," "),1), "")</f>
        <v>73239990</v>
      </c>
      <c r="J1962" t="s">
        <v>2835</v>
      </c>
      <c r="K1962" t="e" cm="1">
        <f t="array" ref="K1962">IF(ISERROR(SEARCH("QTY:", G1962)), IF(ISERROR(SEARCH("TOTAL ", G1962)), Raw [1]Data!N1962, TRIM(MID(G1962, SEARCH("TOTAL ", G1962)+6, SEARCH(" ", G1962&amp;" ", SEARCH("TOTAL ", G1962)+6) - SEARCH("TOTAL ", G1962) - 6))), TRIM(MID(G1962, SEARCH("QTY:", G1962)+4, SEARCH(" ", G1962, SEARCH("QTY:", G1962)+4) - SEARCH("QTY:", G1962) - 4)))</f>
        <v>#NAME?</v>
      </c>
      <c r="M1962" t="e">
        <f t="shared" si="273"/>
        <v>#NAME?</v>
      </c>
      <c r="N1962">
        <f t="shared" si="274"/>
        <v>0</v>
      </c>
      <c r="O1962" t="e" cm="1">
        <f t="array" ref="O1962">IF(ISERROR(SEARCH("USD ", G1962)), Raw [1]Data!S1962, TRIM(MID(G1962, SEARCH("USD ", G1962)+4, SEARCH(" ", G1962&amp;" ", SEARCH("USD ", G1962)+4) - SEARCH("USD ", G1962) - 4)))</f>
        <v>#NAME?</v>
      </c>
      <c r="P1962" t="e">
        <f t="shared" si="275"/>
        <v>#NAME?</v>
      </c>
      <c r="Q1962" t="e" cm="1">
        <f t="array" ref="Q1962">Raw [1]Data!P1962</f>
        <v>#NAME?</v>
      </c>
      <c r="R1962" t="e" cm="1">
        <f t="array" ref="R1962">Raw [1]Data!Q1962</f>
        <v>#NAME?</v>
      </c>
      <c r="S1962" t="e" cm="1">
        <f t="array" ref="S1962">Raw [1]Data!T1962</f>
        <v>#NAME?</v>
      </c>
      <c r="T1962" t="e">
        <f t="shared" si="276"/>
        <v>#NAME?</v>
      </c>
      <c r="U1962" t="e">
        <f t="shared" si="277"/>
        <v>#NAME?</v>
      </c>
      <c r="V1962" t="str">
        <f t="shared" si="278"/>
        <v>Other</v>
      </c>
    </row>
    <row r="1963" spans="1:22">
      <c r="A1963" s="5" t="s">
        <v>12</v>
      </c>
      <c r="B1963" s="2" t="s">
        <v>2585</v>
      </c>
      <c r="C1963">
        <f t="shared" si="270"/>
        <v>2017</v>
      </c>
      <c r="D1963" s="2" t="s">
        <v>14</v>
      </c>
      <c r="E1963" s="3" t="s">
        <v>15</v>
      </c>
      <c r="F1963" t="str">
        <f t="shared" si="271"/>
        <v>73</v>
      </c>
      <c r="G1963" s="2" t="s">
        <v>2587</v>
      </c>
      <c r="H1963" t="str">
        <f t="shared" si="272"/>
        <v xml:space="preserve">KWP-1000B </v>
      </c>
      <c r="I1963" t="str" cm="1">
        <f t="array" ref="I1963">IFERROR(INDEX(_xlfn.TEXTSPLIT(E1963," "),1), "")</f>
        <v>73239990</v>
      </c>
      <c r="J1963" t="s">
        <v>2835</v>
      </c>
      <c r="K1963" t="e" cm="1">
        <f t="array" ref="K1963">IF(ISERROR(SEARCH("QTY:", G1963)), IF(ISERROR(SEARCH("TOTAL ", G1963)), Raw [1]Data!N1963, TRIM(MID(G1963, SEARCH("TOTAL ", G1963)+6, SEARCH(" ", G1963&amp;" ", SEARCH("TOTAL ", G1963)+6) - SEARCH("TOTAL ", G1963) - 6))), TRIM(MID(G1963, SEARCH("QTY:", G1963)+4, SEARCH(" ", G1963, SEARCH("QTY:", G1963)+4) - SEARCH("QTY:", G1963) - 4)))</f>
        <v>#NAME?</v>
      </c>
      <c r="M1963" t="e">
        <f t="shared" si="273"/>
        <v>#NAME?</v>
      </c>
      <c r="N1963">
        <f t="shared" si="274"/>
        <v>0</v>
      </c>
      <c r="O1963" t="e" cm="1">
        <f t="array" ref="O1963">IF(ISERROR(SEARCH("USD ", G1963)), Raw [1]Data!S1963, TRIM(MID(G1963, SEARCH("USD ", G1963)+4, SEARCH(" ", G1963&amp;" ", SEARCH("USD ", G1963)+4) - SEARCH("USD ", G1963) - 4)))</f>
        <v>#NAME?</v>
      </c>
      <c r="P1963" t="e">
        <f t="shared" si="275"/>
        <v>#NAME?</v>
      </c>
      <c r="Q1963" t="e" cm="1">
        <f t="array" ref="Q1963">Raw [1]Data!P1963</f>
        <v>#NAME?</v>
      </c>
      <c r="R1963" t="e" cm="1">
        <f t="array" ref="R1963">Raw [1]Data!Q1963</f>
        <v>#NAME?</v>
      </c>
      <c r="S1963" t="e" cm="1">
        <f t="array" ref="S1963">Raw [1]Data!T1963</f>
        <v>#NAME?</v>
      </c>
      <c r="T1963" t="e">
        <f t="shared" si="276"/>
        <v>#NAME?</v>
      </c>
      <c r="U1963" t="e">
        <f t="shared" si="277"/>
        <v>#NAME?</v>
      </c>
      <c r="V1963" t="str">
        <f t="shared" si="278"/>
        <v>Other</v>
      </c>
    </row>
    <row r="1964" spans="1:22">
      <c r="A1964" s="5" t="s">
        <v>12</v>
      </c>
      <c r="B1964" s="2" t="s">
        <v>2588</v>
      </c>
      <c r="C1964">
        <f t="shared" si="270"/>
        <v>2017</v>
      </c>
      <c r="D1964" s="2" t="s">
        <v>14</v>
      </c>
      <c r="E1964" s="3" t="s">
        <v>15</v>
      </c>
      <c r="F1964" t="str">
        <f t="shared" si="271"/>
        <v>73</v>
      </c>
      <c r="G1964" s="2" t="s">
        <v>2589</v>
      </c>
      <c r="H1964" t="str">
        <f t="shared" si="272"/>
        <v xml:space="preserve">STAINLESS </v>
      </c>
      <c r="I1964" t="str" cm="1">
        <f t="array" ref="I1964">IFERROR(INDEX(_xlfn.TEXTSPLIT(E1964," "),1), "")</f>
        <v>73239990</v>
      </c>
      <c r="J1964" t="s">
        <v>3041</v>
      </c>
      <c r="K1964" t="str" cm="1">
        <f t="array" ref="K1964">IF(ISERROR(SEARCH("QTY:", G1964)), IF(ISERROR(SEARCH("TOTAL ", G1964)), Raw [1]Data!N1964, TRIM(MID(G1964, SEARCH("TOTAL ", G1964)+6, SEARCH(" ", G1964&amp;" ", SEARCH("TOTAL ", G1964)+6) - SEARCH("TOTAL ", G1964) - 6))), TRIM(MID(G1964, SEARCH("QTY:", G1964)+4, SEARCH(" ", G1964, SEARCH("QTY:", G1964)+4) - SEARCH("QTY:", G1964) - 4)))</f>
        <v>NET</v>
      </c>
      <c r="M1964" t="str">
        <f t="shared" si="273"/>
        <v>NET</v>
      </c>
      <c r="N1964">
        <f t="shared" si="274"/>
        <v>0</v>
      </c>
      <c r="O1964" t="e" cm="1">
        <f t="array" ref="O1964">IF(ISERROR(SEARCH("USD ", G1964)), Raw [1]Data!S1964, TRIM(MID(G1964, SEARCH("USD ", G1964)+4, SEARCH(" ", G1964&amp;" ", SEARCH("USD ", G1964)+4) - SEARCH("USD ", G1964) - 4)))</f>
        <v>#NAME?</v>
      </c>
      <c r="P1964" t="e">
        <f t="shared" si="275"/>
        <v>#NAME?</v>
      </c>
      <c r="Q1964" t="e" cm="1">
        <f t="array" ref="Q1964">Raw [1]Data!P1964</f>
        <v>#NAME?</v>
      </c>
      <c r="R1964" t="e" cm="1">
        <f t="array" ref="R1964">Raw [1]Data!Q1964</f>
        <v>#NAME?</v>
      </c>
      <c r="S1964" t="e" cm="1">
        <f t="array" ref="S1964">Raw [1]Data!T1964</f>
        <v>#NAME?</v>
      </c>
      <c r="T1964" t="e">
        <f t="shared" si="276"/>
        <v>#NAME?</v>
      </c>
      <c r="U1964" t="e">
        <f t="shared" si="277"/>
        <v>#NAME?</v>
      </c>
      <c r="V1964" t="str">
        <f t="shared" si="278"/>
        <v>Other</v>
      </c>
    </row>
    <row r="1965" spans="1:22">
      <c r="A1965" s="5" t="s">
        <v>12</v>
      </c>
      <c r="B1965" s="2" t="s">
        <v>2588</v>
      </c>
      <c r="C1965">
        <f t="shared" si="270"/>
        <v>2017</v>
      </c>
      <c r="D1965" s="2" t="s">
        <v>14</v>
      </c>
      <c r="E1965" s="3" t="s">
        <v>15</v>
      </c>
      <c r="F1965" t="str">
        <f t="shared" si="271"/>
        <v>73</v>
      </c>
      <c r="G1965" s="2" t="s">
        <v>2590</v>
      </c>
      <c r="H1965" t="str">
        <f t="shared" si="272"/>
        <v xml:space="preserve">STAINLESS </v>
      </c>
      <c r="I1965" t="str" cm="1">
        <f t="array" ref="I1965">IFERROR(INDEX(_xlfn.TEXTSPLIT(E1965," "),1), "")</f>
        <v>73239990</v>
      </c>
      <c r="J1965" t="s">
        <v>3054</v>
      </c>
      <c r="K1965" t="e" cm="1">
        <f t="array" ref="K1965">IF(ISERROR(SEARCH("QTY:", G1965)), IF(ISERROR(SEARCH("TOTAL ", G1965)), Raw [1]Data!N1965, TRIM(MID(G1965, SEARCH("TOTAL ", G1965)+6, SEARCH(" ", G1965&amp;" ", SEARCH("TOTAL ", G1965)+6) - SEARCH("TOTAL ", G1965) - 6))), TRIM(MID(G1965, SEARCH("QTY:", G1965)+4, SEARCH(" ", G1965, SEARCH("QTY:", G1965)+4) - SEARCH("QTY:", G1965) - 4)))</f>
        <v>#NAME?</v>
      </c>
      <c r="M1965" t="e">
        <f t="shared" si="273"/>
        <v>#NAME?</v>
      </c>
      <c r="N1965">
        <f t="shared" si="274"/>
        <v>0</v>
      </c>
      <c r="O1965" t="e" cm="1">
        <f t="array" ref="O1965">IF(ISERROR(SEARCH("USD ", G1965)), Raw [1]Data!S1965, TRIM(MID(G1965, SEARCH("USD ", G1965)+4, SEARCH(" ", G1965&amp;" ", SEARCH("USD ", G1965)+4) - SEARCH("USD ", G1965) - 4)))</f>
        <v>#NAME?</v>
      </c>
      <c r="P1965" t="e">
        <f t="shared" si="275"/>
        <v>#NAME?</v>
      </c>
      <c r="Q1965" t="e" cm="1">
        <f t="array" ref="Q1965">Raw [1]Data!P1965</f>
        <v>#NAME?</v>
      </c>
      <c r="R1965" t="e" cm="1">
        <f t="array" ref="R1965">Raw [1]Data!Q1965</f>
        <v>#NAME?</v>
      </c>
      <c r="S1965" t="e" cm="1">
        <f t="array" ref="S1965">Raw [1]Data!T1965</f>
        <v>#NAME?</v>
      </c>
      <c r="T1965" t="e">
        <f t="shared" si="276"/>
        <v>#NAME?</v>
      </c>
      <c r="U1965" t="e">
        <f t="shared" si="277"/>
        <v>#NAME?</v>
      </c>
      <c r="V1965" t="str">
        <f t="shared" si="278"/>
        <v>Other</v>
      </c>
    </row>
    <row r="1966" spans="1:22">
      <c r="A1966" s="5" t="s">
        <v>12</v>
      </c>
      <c r="B1966" s="2" t="s">
        <v>2588</v>
      </c>
      <c r="C1966">
        <f t="shared" si="270"/>
        <v>2017</v>
      </c>
      <c r="D1966" s="2" t="s">
        <v>14</v>
      </c>
      <c r="E1966" s="3" t="s">
        <v>15</v>
      </c>
      <c r="F1966" t="str">
        <f t="shared" si="271"/>
        <v>73</v>
      </c>
      <c r="G1966" s="2" t="s">
        <v>2591</v>
      </c>
      <c r="H1966" t="str">
        <f t="shared" si="272"/>
        <v xml:space="preserve">STEEL </v>
      </c>
      <c r="I1966" t="str" cm="1">
        <f t="array" ref="I1966">IFERROR(INDEX(_xlfn.TEXTSPLIT(E1966," "),1), "")</f>
        <v>73239990</v>
      </c>
      <c r="J1966" t="s">
        <v>3041</v>
      </c>
      <c r="K1966" t="str" cm="1">
        <f t="array" ref="K1966">IF(ISERROR(SEARCH("QTY:", G1966)), IF(ISERROR(SEARCH("TOTAL ", G1966)), Raw [1]Data!N1966, TRIM(MID(G1966, SEARCH("TOTAL ", G1966)+6, SEARCH(" ", G1966&amp;" ", SEARCH("TOTAL ", G1966)+6) - SEARCH("TOTAL ", G1966) - 6))), TRIM(MID(G1966, SEARCH("QTY:", G1966)+4, SEARCH(" ", G1966, SEARCH("QTY:", G1966)+4) - SEARCH("QTY:", G1966) - 4)))</f>
        <v>NET</v>
      </c>
      <c r="M1966" t="str">
        <f t="shared" si="273"/>
        <v>NET</v>
      </c>
      <c r="N1966">
        <f t="shared" si="274"/>
        <v>0</v>
      </c>
      <c r="O1966" t="e" cm="1">
        <f t="array" ref="O1966">IF(ISERROR(SEARCH("USD ", G1966)), Raw [1]Data!S1966, TRIM(MID(G1966, SEARCH("USD ", G1966)+4, SEARCH(" ", G1966&amp;" ", SEARCH("USD ", G1966)+4) - SEARCH("USD ", G1966) - 4)))</f>
        <v>#NAME?</v>
      </c>
      <c r="P1966" t="e">
        <f t="shared" si="275"/>
        <v>#NAME?</v>
      </c>
      <c r="Q1966" t="e" cm="1">
        <f t="array" ref="Q1966">Raw [1]Data!P1966</f>
        <v>#NAME?</v>
      </c>
      <c r="R1966" t="e" cm="1">
        <f t="array" ref="R1966">Raw [1]Data!Q1966</f>
        <v>#NAME?</v>
      </c>
      <c r="S1966" t="e" cm="1">
        <f t="array" ref="S1966">Raw [1]Data!T1966</f>
        <v>#NAME?</v>
      </c>
      <c r="T1966" t="e">
        <f t="shared" si="276"/>
        <v>#NAME?</v>
      </c>
      <c r="U1966" t="e">
        <f t="shared" si="277"/>
        <v>#NAME?</v>
      </c>
      <c r="V1966" t="str">
        <f t="shared" si="278"/>
        <v>Other</v>
      </c>
    </row>
    <row r="1967" spans="1:22">
      <c r="A1967" s="5" t="s">
        <v>12</v>
      </c>
      <c r="B1967" s="2" t="s">
        <v>2592</v>
      </c>
      <c r="C1967">
        <f t="shared" si="270"/>
        <v>2017</v>
      </c>
      <c r="D1967" s="2" t="s">
        <v>14</v>
      </c>
      <c r="E1967" s="3" t="s">
        <v>15</v>
      </c>
      <c r="F1967" t="str">
        <f t="shared" si="271"/>
        <v>73</v>
      </c>
      <c r="G1967" s="2" t="s">
        <v>2593</v>
      </c>
      <c r="H1967" t="str">
        <f t="shared" si="272"/>
        <v xml:space="preserve">STEEL </v>
      </c>
      <c r="I1967" t="str" cm="1">
        <f t="array" ref="I1967">IFERROR(INDEX(_xlfn.TEXTSPLIT(E1967," "),1), "")</f>
        <v>73239990</v>
      </c>
      <c r="J1967" t="s">
        <v>3041</v>
      </c>
      <c r="K1967" t="str" cm="1">
        <f t="array" ref="K1967">IF(ISERROR(SEARCH("QTY:", G1967)), IF(ISERROR(SEARCH("TOTAL ", G1967)), Raw [1]Data!N1967, TRIM(MID(G1967, SEARCH("TOTAL ", G1967)+6, SEARCH(" ", G1967&amp;" ", SEARCH("TOTAL ", G1967)+6) - SEARCH("TOTAL ", G1967) - 6))), TRIM(MID(G1967, SEARCH("QTY:", G1967)+4, SEARCH(" ", G1967, SEARCH("QTY:", G1967)+4) - SEARCH("QTY:", G1967) - 4)))</f>
        <v>NET</v>
      </c>
      <c r="M1967" t="str">
        <f t="shared" si="273"/>
        <v>NET</v>
      </c>
      <c r="N1967">
        <f t="shared" si="274"/>
        <v>0</v>
      </c>
      <c r="O1967" t="e" cm="1">
        <f t="array" ref="O1967">IF(ISERROR(SEARCH("USD ", G1967)), Raw [1]Data!S1967, TRIM(MID(G1967, SEARCH("USD ", G1967)+4, SEARCH(" ", G1967&amp;" ", SEARCH("USD ", G1967)+4) - SEARCH("USD ", G1967) - 4)))</f>
        <v>#NAME?</v>
      </c>
      <c r="P1967" t="e">
        <f t="shared" si="275"/>
        <v>#NAME?</v>
      </c>
      <c r="Q1967" t="e" cm="1">
        <f t="array" ref="Q1967">Raw [1]Data!P1967</f>
        <v>#NAME?</v>
      </c>
      <c r="R1967" t="e" cm="1">
        <f t="array" ref="R1967">Raw [1]Data!Q1967</f>
        <v>#NAME?</v>
      </c>
      <c r="S1967" t="e" cm="1">
        <f t="array" ref="S1967">Raw [1]Data!T1967</f>
        <v>#NAME?</v>
      </c>
      <c r="T1967" t="e">
        <f t="shared" si="276"/>
        <v>#NAME?</v>
      </c>
      <c r="U1967" t="e">
        <f t="shared" si="277"/>
        <v>#NAME?</v>
      </c>
      <c r="V1967" t="str">
        <f t="shared" si="278"/>
        <v>Other</v>
      </c>
    </row>
    <row r="1968" spans="1:22">
      <c r="A1968" s="5" t="s">
        <v>12</v>
      </c>
      <c r="B1968" s="2" t="s">
        <v>2594</v>
      </c>
      <c r="C1968">
        <f t="shared" si="270"/>
        <v>2017</v>
      </c>
      <c r="D1968" s="2" t="s">
        <v>14</v>
      </c>
      <c r="E1968" s="3" t="s">
        <v>15</v>
      </c>
      <c r="F1968" t="str">
        <f t="shared" si="271"/>
        <v>73</v>
      </c>
      <c r="G1968" s="2" t="s">
        <v>2595</v>
      </c>
      <c r="H1968" t="str">
        <f t="shared" si="272"/>
        <v xml:space="preserve">STEEL </v>
      </c>
      <c r="I1968" t="str" cm="1">
        <f t="array" ref="I1968">IFERROR(INDEX(_xlfn.TEXTSPLIT(E1968," "),1), "")</f>
        <v>73239990</v>
      </c>
      <c r="J1968" t="s">
        <v>2835</v>
      </c>
      <c r="K1968" t="str" cm="1">
        <f t="array" ref="K1968">IF(ISERROR(SEARCH("QTY:", G1968)), IF(ISERROR(SEARCH("TOTAL ", G1968)), Raw [1]Data!N1968, TRIM(MID(G1968, SEARCH("TOTAL ", G1968)+6, SEARCH(" ", G1968&amp;" ", SEARCH("TOTAL ", G1968)+6) - SEARCH("TOTAL ", G1968) - 6))), TRIM(MID(G1968, SEARCH("QTY:", G1968)+4, SEARCH(" ", G1968, SEARCH("QTY:", G1968)+4) - SEARCH("QTY:", G1968) - 4)))</f>
        <v>NET</v>
      </c>
      <c r="M1968" t="str">
        <f t="shared" si="273"/>
        <v>NET</v>
      </c>
      <c r="N1968">
        <f t="shared" si="274"/>
        <v>0</v>
      </c>
      <c r="O1968" t="e" cm="1">
        <f t="array" ref="O1968">IF(ISERROR(SEARCH("USD ", G1968)), Raw [1]Data!S1968, TRIM(MID(G1968, SEARCH("USD ", G1968)+4, SEARCH(" ", G1968&amp;" ", SEARCH("USD ", G1968)+4) - SEARCH("USD ", G1968) - 4)))</f>
        <v>#NAME?</v>
      </c>
      <c r="P1968" t="e">
        <f t="shared" si="275"/>
        <v>#NAME?</v>
      </c>
      <c r="Q1968" t="e" cm="1">
        <f t="array" ref="Q1968">Raw [1]Data!P1968</f>
        <v>#NAME?</v>
      </c>
      <c r="R1968" t="e" cm="1">
        <f t="array" ref="R1968">Raw [1]Data!Q1968</f>
        <v>#NAME?</v>
      </c>
      <c r="S1968" t="e" cm="1">
        <f t="array" ref="S1968">Raw [1]Data!T1968</f>
        <v>#NAME?</v>
      </c>
      <c r="T1968" t="e">
        <f t="shared" si="276"/>
        <v>#NAME?</v>
      </c>
      <c r="U1968" t="e">
        <f t="shared" si="277"/>
        <v>#NAME?</v>
      </c>
      <c r="V1968" t="str">
        <f t="shared" si="278"/>
        <v>Other</v>
      </c>
    </row>
    <row r="1969" spans="1:22">
      <c r="A1969" s="5" t="s">
        <v>12</v>
      </c>
      <c r="B1969" s="2" t="s">
        <v>2594</v>
      </c>
      <c r="C1969">
        <f t="shared" si="270"/>
        <v>2017</v>
      </c>
      <c r="D1969" s="2" t="s">
        <v>14</v>
      </c>
      <c r="E1969" s="3" t="s">
        <v>15</v>
      </c>
      <c r="F1969" t="str">
        <f t="shared" si="271"/>
        <v>73</v>
      </c>
      <c r="G1969" s="2" t="s">
        <v>2596</v>
      </c>
      <c r="H1969" t="str">
        <f t="shared" si="272"/>
        <v xml:space="preserve">STEEL </v>
      </c>
      <c r="I1969" t="str" cm="1">
        <f t="array" ref="I1969">IFERROR(INDEX(_xlfn.TEXTSPLIT(E1969," "),1), "")</f>
        <v>73239990</v>
      </c>
      <c r="J1969" t="s">
        <v>2835</v>
      </c>
      <c r="K1969" t="str" cm="1">
        <f t="array" ref="K1969">IF(ISERROR(SEARCH("QTY:", G1969)), IF(ISERROR(SEARCH("TOTAL ", G1969)), Raw [1]Data!N1969, TRIM(MID(G1969, SEARCH("TOTAL ", G1969)+6, SEARCH(" ", G1969&amp;" ", SEARCH("TOTAL ", G1969)+6) - SEARCH("TOTAL ", G1969) - 6))), TRIM(MID(G1969, SEARCH("QTY:", G1969)+4, SEARCH(" ", G1969, SEARCH("QTY:", G1969)+4) - SEARCH("QTY:", G1969) - 4)))</f>
        <v>NET</v>
      </c>
      <c r="M1969" t="str">
        <f t="shared" si="273"/>
        <v>NET</v>
      </c>
      <c r="N1969">
        <f t="shared" si="274"/>
        <v>0</v>
      </c>
      <c r="O1969" t="e" cm="1">
        <f t="array" ref="O1969">IF(ISERROR(SEARCH("USD ", G1969)), Raw [1]Data!S1969, TRIM(MID(G1969, SEARCH("USD ", G1969)+4, SEARCH(" ", G1969&amp;" ", SEARCH("USD ", G1969)+4) - SEARCH("USD ", G1969) - 4)))</f>
        <v>#NAME?</v>
      </c>
      <c r="P1969" t="e">
        <f t="shared" si="275"/>
        <v>#NAME?</v>
      </c>
      <c r="Q1969" t="e" cm="1">
        <f t="array" ref="Q1969">Raw [1]Data!P1969</f>
        <v>#NAME?</v>
      </c>
      <c r="R1969" t="e" cm="1">
        <f t="array" ref="R1969">Raw [1]Data!Q1969</f>
        <v>#NAME?</v>
      </c>
      <c r="S1969" t="e" cm="1">
        <f t="array" ref="S1969">Raw [1]Data!T1969</f>
        <v>#NAME?</v>
      </c>
      <c r="T1969" t="e">
        <f t="shared" si="276"/>
        <v>#NAME?</v>
      </c>
      <c r="U1969" t="e">
        <f t="shared" si="277"/>
        <v>#NAME?</v>
      </c>
      <c r="V1969" t="str">
        <f t="shared" si="278"/>
        <v>Other</v>
      </c>
    </row>
    <row r="1970" spans="1:22">
      <c r="A1970" s="5" t="s">
        <v>12</v>
      </c>
      <c r="B1970" s="2" t="s">
        <v>2594</v>
      </c>
      <c r="C1970">
        <f t="shared" si="270"/>
        <v>2017</v>
      </c>
      <c r="D1970" s="2" t="s">
        <v>14</v>
      </c>
      <c r="E1970" s="3" t="s">
        <v>15</v>
      </c>
      <c r="F1970" t="str">
        <f t="shared" si="271"/>
        <v>73</v>
      </c>
      <c r="G1970" s="2" t="s">
        <v>2597</v>
      </c>
      <c r="H1970" t="str">
        <f t="shared" si="272"/>
        <v xml:space="preserve">TEA </v>
      </c>
      <c r="I1970" t="str" cm="1">
        <f t="array" ref="I1970">IFERROR(INDEX(_xlfn.TEXTSPLIT(E1970," "),1), "")</f>
        <v>73239990</v>
      </c>
      <c r="J1970" t="s">
        <v>2835</v>
      </c>
      <c r="K1970" t="str" cm="1">
        <f t="array" ref="K1970">IF(ISERROR(SEARCH("QTY:", G1970)), IF(ISERROR(SEARCH("TOTAL ", G1970)), Raw [1]Data!N1970, TRIM(MID(G1970, SEARCH("TOTAL ", G1970)+6, SEARCH(" ", G1970&amp;" ", SEARCH("TOTAL ", G1970)+6) - SEARCH("TOTAL ", G1970) - 6))), TRIM(MID(G1970, SEARCH("QTY:", G1970)+4, SEARCH(" ", G1970, SEARCH("QTY:", G1970)+4) - SEARCH("QTY:", G1970) - 4)))</f>
        <v>NET</v>
      </c>
      <c r="M1970" t="str">
        <f t="shared" si="273"/>
        <v>NET</v>
      </c>
      <c r="N1970">
        <f t="shared" si="274"/>
        <v>0</v>
      </c>
      <c r="O1970" t="e" cm="1">
        <f t="array" ref="O1970">IF(ISERROR(SEARCH("USD ", G1970)), Raw [1]Data!S1970, TRIM(MID(G1970, SEARCH("USD ", G1970)+4, SEARCH(" ", G1970&amp;" ", SEARCH("USD ", G1970)+4) - SEARCH("USD ", G1970) - 4)))</f>
        <v>#NAME?</v>
      </c>
      <c r="P1970" t="e">
        <f t="shared" si="275"/>
        <v>#NAME?</v>
      </c>
      <c r="Q1970" t="e" cm="1">
        <f t="array" ref="Q1970">Raw [1]Data!P1970</f>
        <v>#NAME?</v>
      </c>
      <c r="R1970" t="e" cm="1">
        <f t="array" ref="R1970">Raw [1]Data!Q1970</f>
        <v>#NAME?</v>
      </c>
      <c r="S1970" t="e" cm="1">
        <f t="array" ref="S1970">Raw [1]Data!T1970</f>
        <v>#NAME?</v>
      </c>
      <c r="T1970" t="e">
        <f t="shared" si="276"/>
        <v>#NAME?</v>
      </c>
      <c r="U1970" t="e">
        <f t="shared" si="277"/>
        <v>#NAME?</v>
      </c>
      <c r="V1970" t="str">
        <f t="shared" si="278"/>
        <v>Other</v>
      </c>
    </row>
    <row r="1971" spans="1:22">
      <c r="A1971" s="5" t="s">
        <v>12</v>
      </c>
      <c r="B1971" s="2" t="s">
        <v>2594</v>
      </c>
      <c r="C1971">
        <f t="shared" si="270"/>
        <v>2017</v>
      </c>
      <c r="D1971" s="2" t="s">
        <v>14</v>
      </c>
      <c r="E1971" s="3" t="s">
        <v>15</v>
      </c>
      <c r="F1971" t="str">
        <f t="shared" si="271"/>
        <v>73</v>
      </c>
      <c r="G1971" s="2" t="s">
        <v>2598</v>
      </c>
      <c r="H1971" t="str">
        <f t="shared" si="272"/>
        <v xml:space="preserve">TEA </v>
      </c>
      <c r="I1971" t="str" cm="1">
        <f t="array" ref="I1971">IFERROR(INDEX(_xlfn.TEXTSPLIT(E1971," "),1), "")</f>
        <v>73239990</v>
      </c>
      <c r="J1971" t="s">
        <v>3051</v>
      </c>
      <c r="K1971" t="str" cm="1">
        <f t="array" ref="K1971">IF(ISERROR(SEARCH("QTY:", G1971)), IF(ISERROR(SEARCH("TOTAL ", G1971)), Raw [1]Data!N1971, TRIM(MID(G1971, SEARCH("TOTAL ", G1971)+6, SEARCH(" ", G1971&amp;" ", SEARCH("TOTAL ", G1971)+6) - SEARCH("TOTAL ", G1971) - 6))), TRIM(MID(G1971, SEARCH("QTY:", G1971)+4, SEARCH(" ", G1971, SEARCH("QTY:", G1971)+4) - SEARCH("QTY:", G1971) - 4)))</f>
        <v>NET</v>
      </c>
      <c r="M1971" t="str">
        <f t="shared" si="273"/>
        <v>NET</v>
      </c>
      <c r="N1971">
        <f t="shared" si="274"/>
        <v>0</v>
      </c>
      <c r="O1971" t="e" cm="1">
        <f t="array" ref="O1971">IF(ISERROR(SEARCH("USD ", G1971)), Raw [1]Data!S1971, TRIM(MID(G1971, SEARCH("USD ", G1971)+4, SEARCH(" ", G1971&amp;" ", SEARCH("USD ", G1971)+4) - SEARCH("USD ", G1971) - 4)))</f>
        <v>#NAME?</v>
      </c>
      <c r="P1971" t="e">
        <f t="shared" si="275"/>
        <v>#NAME?</v>
      </c>
      <c r="Q1971" t="e" cm="1">
        <f t="array" ref="Q1971">Raw [1]Data!P1971</f>
        <v>#NAME?</v>
      </c>
      <c r="R1971" t="e" cm="1">
        <f t="array" ref="R1971">Raw [1]Data!Q1971</f>
        <v>#NAME?</v>
      </c>
      <c r="S1971" t="e" cm="1">
        <f t="array" ref="S1971">Raw [1]Data!T1971</f>
        <v>#NAME?</v>
      </c>
      <c r="T1971" t="e">
        <f t="shared" si="276"/>
        <v>#NAME?</v>
      </c>
      <c r="U1971" t="e">
        <f t="shared" si="277"/>
        <v>#NAME?</v>
      </c>
      <c r="V1971" t="str">
        <f t="shared" si="278"/>
        <v>Other</v>
      </c>
    </row>
    <row r="1972" spans="1:22">
      <c r="A1972" s="5" t="s">
        <v>12</v>
      </c>
      <c r="B1972" s="2" t="s">
        <v>2599</v>
      </c>
      <c r="C1972">
        <f t="shared" si="270"/>
        <v>2017</v>
      </c>
      <c r="D1972" s="2" t="s">
        <v>14</v>
      </c>
      <c r="E1972" s="3" t="s">
        <v>15</v>
      </c>
      <c r="F1972" t="str">
        <f t="shared" si="271"/>
        <v>73</v>
      </c>
      <c r="G1972" s="2" t="s">
        <v>2600</v>
      </c>
      <c r="H1972" t="str">
        <f t="shared" si="272"/>
        <v xml:space="preserve">MULTI </v>
      </c>
      <c r="I1972" t="str" cm="1">
        <f t="array" ref="I1972">IFERROR(INDEX(_xlfn.TEXTSPLIT(E1972," "),1), "")</f>
        <v>73239990</v>
      </c>
      <c r="J1972" t="s">
        <v>2835</v>
      </c>
      <c r="K1972" t="e" cm="1">
        <f t="array" ref="K1972">IF(ISERROR(SEARCH("QTY:", G1972)), IF(ISERROR(SEARCH("TOTAL ", G1972)), Raw [1]Data!N1972, TRIM(MID(G1972, SEARCH("TOTAL ", G1972)+6, SEARCH(" ", G1972&amp;" ", SEARCH("TOTAL ", G1972)+6) - SEARCH("TOTAL ", G1972) - 6))), TRIM(MID(G1972, SEARCH("QTY:", G1972)+4, SEARCH(" ", G1972, SEARCH("QTY:", G1972)+4) - SEARCH("QTY:", G1972) - 4)))</f>
        <v>#NAME?</v>
      </c>
      <c r="M1972" t="e">
        <f t="shared" si="273"/>
        <v>#NAME?</v>
      </c>
      <c r="N1972">
        <f t="shared" si="274"/>
        <v>0</v>
      </c>
      <c r="O1972" t="e" cm="1">
        <f t="array" ref="O1972">IF(ISERROR(SEARCH("USD ", G1972)), Raw [1]Data!S1972, TRIM(MID(G1972, SEARCH("USD ", G1972)+4, SEARCH(" ", G1972&amp;" ", SEARCH("USD ", G1972)+4) - SEARCH("USD ", G1972) - 4)))</f>
        <v>#NAME?</v>
      </c>
      <c r="P1972" t="e">
        <f t="shared" si="275"/>
        <v>#NAME?</v>
      </c>
      <c r="Q1972" t="e" cm="1">
        <f t="array" ref="Q1972">Raw [1]Data!P1972</f>
        <v>#NAME?</v>
      </c>
      <c r="R1972" t="e" cm="1">
        <f t="array" ref="R1972">Raw [1]Data!Q1972</f>
        <v>#NAME?</v>
      </c>
      <c r="S1972" t="e" cm="1">
        <f t="array" ref="S1972">Raw [1]Data!T1972</f>
        <v>#NAME?</v>
      </c>
      <c r="T1972" t="e">
        <f t="shared" si="276"/>
        <v>#NAME?</v>
      </c>
      <c r="U1972" t="e">
        <f t="shared" si="277"/>
        <v>#NAME?</v>
      </c>
      <c r="V1972" t="str">
        <f t="shared" si="278"/>
        <v>Other</v>
      </c>
    </row>
    <row r="1973" spans="1:22">
      <c r="A1973" s="5" t="s">
        <v>12</v>
      </c>
      <c r="B1973" s="2" t="s">
        <v>2601</v>
      </c>
      <c r="C1973">
        <f t="shared" si="270"/>
        <v>2017</v>
      </c>
      <c r="D1973" s="2" t="s">
        <v>14</v>
      </c>
      <c r="E1973" s="3" t="s">
        <v>15</v>
      </c>
      <c r="F1973" t="str">
        <f t="shared" si="271"/>
        <v>73</v>
      </c>
      <c r="G1973" s="2" t="s">
        <v>2602</v>
      </c>
      <c r="H1973" t="str">
        <f t="shared" si="272"/>
        <v xml:space="preserve">STEEL </v>
      </c>
      <c r="I1973" t="str" cm="1">
        <f t="array" ref="I1973">IFERROR(INDEX(_xlfn.TEXTSPLIT(E1973," "),1), "")</f>
        <v>73239990</v>
      </c>
      <c r="J1973" t="s">
        <v>3041</v>
      </c>
      <c r="K1973" t="str" cm="1">
        <f t="array" ref="K1973">IF(ISERROR(SEARCH("QTY:", G1973)), IF(ISERROR(SEARCH("TOTAL ", G1973)), Raw [1]Data!N1973, TRIM(MID(G1973, SEARCH("TOTAL ", G1973)+6, SEARCH(" ", G1973&amp;" ", SEARCH("TOTAL ", G1973)+6) - SEARCH("TOTAL ", G1973) - 6))), TRIM(MID(G1973, SEARCH("QTY:", G1973)+4, SEARCH(" ", G1973, SEARCH("QTY:", G1973)+4) - SEARCH("QTY:", G1973) - 4)))</f>
        <v>NET</v>
      </c>
      <c r="M1973" t="str">
        <f t="shared" si="273"/>
        <v>NET</v>
      </c>
      <c r="N1973">
        <f t="shared" si="274"/>
        <v>0</v>
      </c>
      <c r="O1973" t="e" cm="1">
        <f t="array" ref="O1973">IF(ISERROR(SEARCH("USD ", G1973)), Raw [1]Data!S1973, TRIM(MID(G1973, SEARCH("USD ", G1973)+4, SEARCH(" ", G1973&amp;" ", SEARCH("USD ", G1973)+4) - SEARCH("USD ", G1973) - 4)))</f>
        <v>#NAME?</v>
      </c>
      <c r="P1973" t="e">
        <f t="shared" si="275"/>
        <v>#NAME?</v>
      </c>
      <c r="Q1973" t="e" cm="1">
        <f t="array" ref="Q1973">Raw [1]Data!P1973</f>
        <v>#NAME?</v>
      </c>
      <c r="R1973" t="e" cm="1">
        <f t="array" ref="R1973">Raw [1]Data!Q1973</f>
        <v>#NAME?</v>
      </c>
      <c r="S1973" t="e" cm="1">
        <f t="array" ref="S1973">Raw [1]Data!T1973</f>
        <v>#NAME?</v>
      </c>
      <c r="T1973" t="e">
        <f t="shared" si="276"/>
        <v>#NAME?</v>
      </c>
      <c r="U1973" t="e">
        <f t="shared" si="277"/>
        <v>#NAME?</v>
      </c>
      <c r="V1973" t="str">
        <f t="shared" si="278"/>
        <v>Other</v>
      </c>
    </row>
    <row r="1974" spans="1:22">
      <c r="A1974" s="5" t="s">
        <v>12</v>
      </c>
      <c r="B1974" s="2" t="s">
        <v>2601</v>
      </c>
      <c r="C1974">
        <f t="shared" si="270"/>
        <v>2017</v>
      </c>
      <c r="D1974" s="2" t="s">
        <v>14</v>
      </c>
      <c r="E1974" s="3" t="s">
        <v>15</v>
      </c>
      <c r="F1974" t="str">
        <f t="shared" si="271"/>
        <v>73</v>
      </c>
      <c r="G1974" s="2" t="s">
        <v>2603</v>
      </c>
      <c r="H1974" t="str">
        <f t="shared" si="272"/>
        <v xml:space="preserve">STAINLESS </v>
      </c>
      <c r="I1974" t="str" cm="1">
        <f t="array" ref="I1974">IFERROR(INDEX(_xlfn.TEXTSPLIT(E1974," "),1), "")</f>
        <v>73239990</v>
      </c>
      <c r="J1974" t="s">
        <v>2835</v>
      </c>
      <c r="K1974" t="str" cm="1">
        <f t="array" ref="K1974">IF(ISERROR(SEARCH("QTY:", G1974)), IF(ISERROR(SEARCH("TOTAL ", G1974)), Raw [1]Data!N1974, TRIM(MID(G1974, SEARCH("TOTAL ", G1974)+6, SEARCH(" ", G1974&amp;" ", SEARCH("TOTAL ", G1974)+6) - SEARCH("TOTAL ", G1974) - 6))), TRIM(MID(G1974, SEARCH("QTY:", G1974)+4, SEARCH(" ", G1974, SEARCH("QTY:", G1974)+4) - SEARCH("QTY:", G1974) - 4)))</f>
        <v>NET</v>
      </c>
      <c r="M1974" t="str">
        <f t="shared" si="273"/>
        <v>NET</v>
      </c>
      <c r="N1974">
        <f t="shared" si="274"/>
        <v>0</v>
      </c>
      <c r="O1974" t="e" cm="1">
        <f t="array" ref="O1974">IF(ISERROR(SEARCH("USD ", G1974)), Raw [1]Data!S1974, TRIM(MID(G1974, SEARCH("USD ", G1974)+4, SEARCH(" ", G1974&amp;" ", SEARCH("USD ", G1974)+4) - SEARCH("USD ", G1974) - 4)))</f>
        <v>#NAME?</v>
      </c>
      <c r="P1974" t="e">
        <f t="shared" si="275"/>
        <v>#NAME?</v>
      </c>
      <c r="Q1974" t="e" cm="1">
        <f t="array" ref="Q1974">Raw [1]Data!P1974</f>
        <v>#NAME?</v>
      </c>
      <c r="R1974" t="e" cm="1">
        <f t="array" ref="R1974">Raw [1]Data!Q1974</f>
        <v>#NAME?</v>
      </c>
      <c r="S1974" t="e" cm="1">
        <f t="array" ref="S1974">Raw [1]Data!T1974</f>
        <v>#NAME?</v>
      </c>
      <c r="T1974" t="e">
        <f t="shared" si="276"/>
        <v>#NAME?</v>
      </c>
      <c r="U1974" t="e">
        <f t="shared" si="277"/>
        <v>#NAME?</v>
      </c>
      <c r="V1974" t="str">
        <f t="shared" si="278"/>
        <v>Other</v>
      </c>
    </row>
    <row r="1975" spans="1:22">
      <c r="A1975" s="5" t="s">
        <v>12</v>
      </c>
      <c r="B1975" s="2" t="s">
        <v>2601</v>
      </c>
      <c r="C1975">
        <f t="shared" si="270"/>
        <v>2017</v>
      </c>
      <c r="D1975" s="2" t="s">
        <v>14</v>
      </c>
      <c r="E1975" s="3" t="s">
        <v>15</v>
      </c>
      <c r="F1975" t="str">
        <f t="shared" si="271"/>
        <v>73</v>
      </c>
      <c r="G1975" s="2" t="s">
        <v>2604</v>
      </c>
      <c r="H1975" t="str">
        <f t="shared" si="272"/>
        <v xml:space="preserve">STAINLESS </v>
      </c>
      <c r="I1975" t="str" cm="1">
        <f t="array" ref="I1975">IFERROR(INDEX(_xlfn.TEXTSPLIT(E1975," "),1), "")</f>
        <v>73239990</v>
      </c>
      <c r="J1975" t="s">
        <v>3041</v>
      </c>
      <c r="K1975" t="str" cm="1">
        <f t="array" ref="K1975">IF(ISERROR(SEARCH("QTY:", G1975)), IF(ISERROR(SEARCH("TOTAL ", G1975)), Raw [1]Data!N1975, TRIM(MID(G1975, SEARCH("TOTAL ", G1975)+6, SEARCH(" ", G1975&amp;" ", SEARCH("TOTAL ", G1975)+6) - SEARCH("TOTAL ", G1975) - 6))), TRIM(MID(G1975, SEARCH("QTY:", G1975)+4, SEARCH(" ", G1975, SEARCH("QTY:", G1975)+4) - SEARCH("QTY:", G1975) - 4)))</f>
        <v>NET</v>
      </c>
      <c r="M1975" t="str">
        <f t="shared" si="273"/>
        <v>NET</v>
      </c>
      <c r="N1975">
        <f t="shared" si="274"/>
        <v>0</v>
      </c>
      <c r="O1975" t="e" cm="1">
        <f t="array" ref="O1975">IF(ISERROR(SEARCH("USD ", G1975)), Raw [1]Data!S1975, TRIM(MID(G1975, SEARCH("USD ", G1975)+4, SEARCH(" ", G1975&amp;" ", SEARCH("USD ", G1975)+4) - SEARCH("USD ", G1975) - 4)))</f>
        <v>#NAME?</v>
      </c>
      <c r="P1975" t="e">
        <f t="shared" si="275"/>
        <v>#NAME?</v>
      </c>
      <c r="Q1975" t="e" cm="1">
        <f t="array" ref="Q1975">Raw [1]Data!P1975</f>
        <v>#NAME?</v>
      </c>
      <c r="R1975" t="e" cm="1">
        <f t="array" ref="R1975">Raw [1]Data!Q1975</f>
        <v>#NAME?</v>
      </c>
      <c r="S1975" t="e" cm="1">
        <f t="array" ref="S1975">Raw [1]Data!T1975</f>
        <v>#NAME?</v>
      </c>
      <c r="T1975" t="e">
        <f t="shared" si="276"/>
        <v>#NAME?</v>
      </c>
      <c r="U1975" t="e">
        <f t="shared" si="277"/>
        <v>#NAME?</v>
      </c>
      <c r="V1975" t="str">
        <f t="shared" si="278"/>
        <v>Other</v>
      </c>
    </row>
    <row r="1976" spans="1:22">
      <c r="A1976" s="5" t="s">
        <v>12</v>
      </c>
      <c r="B1976" s="2" t="s">
        <v>2601</v>
      </c>
      <c r="C1976">
        <f t="shared" si="270"/>
        <v>2017</v>
      </c>
      <c r="D1976" s="2" t="s">
        <v>14</v>
      </c>
      <c r="E1976" s="3" t="s">
        <v>15</v>
      </c>
      <c r="F1976" t="str">
        <f t="shared" si="271"/>
        <v>73</v>
      </c>
      <c r="G1976" s="2" t="s">
        <v>2605</v>
      </c>
      <c r="H1976" t="str">
        <f t="shared" si="272"/>
        <v xml:space="preserve">STAINLESS </v>
      </c>
      <c r="I1976" t="str" cm="1">
        <f t="array" ref="I1976">IFERROR(INDEX(_xlfn.TEXTSPLIT(E1976," "),1), "")</f>
        <v>73239990</v>
      </c>
      <c r="J1976" t="s">
        <v>3041</v>
      </c>
      <c r="K1976" t="str" cm="1">
        <f t="array" ref="K1976">IF(ISERROR(SEARCH("QTY:", G1976)), IF(ISERROR(SEARCH("TOTAL ", G1976)), Raw [1]Data!N1976, TRIM(MID(G1976, SEARCH("TOTAL ", G1976)+6, SEARCH(" ", G1976&amp;" ", SEARCH("TOTAL ", G1976)+6) - SEARCH("TOTAL ", G1976) - 6))), TRIM(MID(G1976, SEARCH("QTY:", G1976)+4, SEARCH(" ", G1976, SEARCH("QTY:", G1976)+4) - SEARCH("QTY:", G1976) - 4)))</f>
        <v>NET</v>
      </c>
      <c r="M1976" t="str">
        <f t="shared" si="273"/>
        <v>NET</v>
      </c>
      <c r="N1976">
        <f t="shared" si="274"/>
        <v>0</v>
      </c>
      <c r="O1976" t="e" cm="1">
        <f t="array" ref="O1976">IF(ISERROR(SEARCH("USD ", G1976)), Raw [1]Data!S1976, TRIM(MID(G1976, SEARCH("USD ", G1976)+4, SEARCH(" ", G1976&amp;" ", SEARCH("USD ", G1976)+4) - SEARCH("USD ", G1976) - 4)))</f>
        <v>#NAME?</v>
      </c>
      <c r="P1976" t="e">
        <f t="shared" si="275"/>
        <v>#NAME?</v>
      </c>
      <c r="Q1976" t="e" cm="1">
        <f t="array" ref="Q1976">Raw [1]Data!P1976</f>
        <v>#NAME?</v>
      </c>
      <c r="R1976" t="e" cm="1">
        <f t="array" ref="R1976">Raw [1]Data!Q1976</f>
        <v>#NAME?</v>
      </c>
      <c r="S1976" t="e" cm="1">
        <f t="array" ref="S1976">Raw [1]Data!T1976</f>
        <v>#NAME?</v>
      </c>
      <c r="T1976" t="e">
        <f t="shared" si="276"/>
        <v>#NAME?</v>
      </c>
      <c r="U1976" t="e">
        <f t="shared" si="277"/>
        <v>#NAME?</v>
      </c>
      <c r="V1976" t="str">
        <f t="shared" si="278"/>
        <v>Other</v>
      </c>
    </row>
    <row r="1977" spans="1:22">
      <c r="A1977" s="5" t="s">
        <v>12</v>
      </c>
      <c r="B1977" s="2" t="s">
        <v>2606</v>
      </c>
      <c r="C1977">
        <f t="shared" si="270"/>
        <v>2017</v>
      </c>
      <c r="D1977" s="2" t="s">
        <v>14</v>
      </c>
      <c r="E1977" s="3" t="s">
        <v>15</v>
      </c>
      <c r="F1977" t="str">
        <f t="shared" si="271"/>
        <v>73</v>
      </c>
      <c r="G1977" s="2" t="s">
        <v>2607</v>
      </c>
      <c r="H1977" t="str">
        <f t="shared" si="272"/>
        <v xml:space="preserve">STEEL </v>
      </c>
      <c r="I1977" t="str" cm="1">
        <f t="array" ref="I1977">IFERROR(INDEX(_xlfn.TEXTSPLIT(E1977," "),1), "")</f>
        <v>73239990</v>
      </c>
      <c r="J1977" t="s">
        <v>3041</v>
      </c>
      <c r="K1977" t="str" cm="1">
        <f t="array" ref="K1977">IF(ISERROR(SEARCH("QTY:", G1977)), IF(ISERROR(SEARCH("TOTAL ", G1977)), Raw [1]Data!N1977, TRIM(MID(G1977, SEARCH("TOTAL ", G1977)+6, SEARCH(" ", G1977&amp;" ", SEARCH("TOTAL ", G1977)+6) - SEARCH("TOTAL ", G1977) - 6))), TRIM(MID(G1977, SEARCH("QTY:", G1977)+4, SEARCH(" ", G1977, SEARCH("QTY:", G1977)+4) - SEARCH("QTY:", G1977) - 4)))</f>
        <v>NET</v>
      </c>
      <c r="M1977" t="str">
        <f t="shared" si="273"/>
        <v>NET</v>
      </c>
      <c r="N1977">
        <f t="shared" si="274"/>
        <v>0</v>
      </c>
      <c r="O1977" t="e" cm="1">
        <f t="array" ref="O1977">IF(ISERROR(SEARCH("USD ", G1977)), Raw [1]Data!S1977, TRIM(MID(G1977, SEARCH("USD ", G1977)+4, SEARCH(" ", G1977&amp;" ", SEARCH("USD ", G1977)+4) - SEARCH("USD ", G1977) - 4)))</f>
        <v>#NAME?</v>
      </c>
      <c r="P1977" t="e">
        <f t="shared" si="275"/>
        <v>#NAME?</v>
      </c>
      <c r="Q1977" t="e" cm="1">
        <f t="array" ref="Q1977">Raw [1]Data!P1977</f>
        <v>#NAME?</v>
      </c>
      <c r="R1977" t="e" cm="1">
        <f t="array" ref="R1977">Raw [1]Data!Q1977</f>
        <v>#NAME?</v>
      </c>
      <c r="S1977" t="e" cm="1">
        <f t="array" ref="S1977">Raw [1]Data!T1977</f>
        <v>#NAME?</v>
      </c>
      <c r="T1977" t="e">
        <f t="shared" si="276"/>
        <v>#NAME?</v>
      </c>
      <c r="U1977" t="e">
        <f t="shared" si="277"/>
        <v>#NAME?</v>
      </c>
      <c r="V1977" t="str">
        <f t="shared" si="278"/>
        <v>Other</v>
      </c>
    </row>
    <row r="1978" spans="1:22">
      <c r="A1978" s="5" t="s">
        <v>12</v>
      </c>
      <c r="B1978" s="2" t="s">
        <v>2608</v>
      </c>
      <c r="C1978">
        <f t="shared" si="270"/>
        <v>2017</v>
      </c>
      <c r="D1978" s="2" t="s">
        <v>14</v>
      </c>
      <c r="E1978" s="3" t="s">
        <v>15</v>
      </c>
      <c r="F1978" t="str">
        <f t="shared" si="271"/>
        <v>73</v>
      </c>
      <c r="G1978" s="2" t="s">
        <v>2609</v>
      </c>
      <c r="H1978" t="str">
        <f t="shared" si="272"/>
        <v xml:space="preserve">STEEL </v>
      </c>
      <c r="I1978" t="str" cm="1">
        <f t="array" ref="I1978">IFERROR(INDEX(_xlfn.TEXTSPLIT(E1978," "),1), "")</f>
        <v>73239990</v>
      </c>
      <c r="J1978" t="s">
        <v>3041</v>
      </c>
      <c r="K1978" t="str" cm="1">
        <f t="array" ref="K1978">IF(ISERROR(SEARCH("QTY:", G1978)), IF(ISERROR(SEARCH("TOTAL ", G1978)), Raw [1]Data!N1978, TRIM(MID(G1978, SEARCH("TOTAL ", G1978)+6, SEARCH(" ", G1978&amp;" ", SEARCH("TOTAL ", G1978)+6) - SEARCH("TOTAL ", G1978) - 6))), TRIM(MID(G1978, SEARCH("QTY:", G1978)+4, SEARCH(" ", G1978, SEARCH("QTY:", G1978)+4) - SEARCH("QTY:", G1978) - 4)))</f>
        <v>NET</v>
      </c>
      <c r="M1978" t="str">
        <f t="shared" si="273"/>
        <v>NET</v>
      </c>
      <c r="N1978">
        <f t="shared" si="274"/>
        <v>0</v>
      </c>
      <c r="O1978" t="e" cm="1">
        <f t="array" ref="O1978">IF(ISERROR(SEARCH("USD ", G1978)), Raw [1]Data!S1978, TRIM(MID(G1978, SEARCH("USD ", G1978)+4, SEARCH(" ", G1978&amp;" ", SEARCH("USD ", G1978)+4) - SEARCH("USD ", G1978) - 4)))</f>
        <v>#NAME?</v>
      </c>
      <c r="P1978" t="e">
        <f t="shared" si="275"/>
        <v>#NAME?</v>
      </c>
      <c r="Q1978" t="e" cm="1">
        <f t="array" ref="Q1978">Raw [1]Data!P1978</f>
        <v>#NAME?</v>
      </c>
      <c r="R1978" t="e" cm="1">
        <f t="array" ref="R1978">Raw [1]Data!Q1978</f>
        <v>#NAME?</v>
      </c>
      <c r="S1978" t="e" cm="1">
        <f t="array" ref="S1978">Raw [1]Data!T1978</f>
        <v>#NAME?</v>
      </c>
      <c r="T1978" t="e">
        <f t="shared" si="276"/>
        <v>#NAME?</v>
      </c>
      <c r="U1978" t="e">
        <f t="shared" si="277"/>
        <v>#NAME?</v>
      </c>
      <c r="V1978" t="str">
        <f t="shared" si="278"/>
        <v>Other</v>
      </c>
    </row>
    <row r="1979" spans="1:22">
      <c r="A1979" s="5" t="s">
        <v>12</v>
      </c>
      <c r="B1979" s="2" t="s">
        <v>2610</v>
      </c>
      <c r="C1979">
        <f t="shared" si="270"/>
        <v>2017</v>
      </c>
      <c r="D1979" s="2" t="s">
        <v>14</v>
      </c>
      <c r="E1979" s="3" t="s">
        <v>18</v>
      </c>
      <c r="F1979" t="str">
        <f t="shared" si="271"/>
        <v>73</v>
      </c>
      <c r="G1979" s="2" t="s">
        <v>2611</v>
      </c>
      <c r="H1979" t="str">
        <f t="shared" si="272"/>
        <v xml:space="preserve">STEEL </v>
      </c>
      <c r="I1979" t="str" cm="1">
        <f t="array" ref="I1979">IFERROR(INDEX(_xlfn.TEXTSPLIT(E1979," "),1), "")</f>
        <v>73231000</v>
      </c>
      <c r="J1979" t="s">
        <v>3041</v>
      </c>
      <c r="K1979" t="str" cm="1">
        <f t="array" ref="K1979">IF(ISERROR(SEARCH("QTY:", G1979)), IF(ISERROR(SEARCH("TOTAL ", G1979)), Raw [1]Data!N1979, TRIM(MID(G1979, SEARCH("TOTAL ", G1979)+6, SEARCH(" ", G1979&amp;" ", SEARCH("TOTAL ", G1979)+6) - SEARCH("TOTAL ", G1979) - 6))), TRIM(MID(G1979, SEARCH("QTY:", G1979)+4, SEARCH(" ", G1979, SEARCH("QTY:", G1979)+4) - SEARCH("QTY:", G1979) - 4)))</f>
        <v>NET</v>
      </c>
      <c r="M1979" t="str">
        <f t="shared" si="273"/>
        <v>NET</v>
      </c>
      <c r="N1979">
        <f t="shared" si="274"/>
        <v>0</v>
      </c>
      <c r="O1979" t="e" cm="1">
        <f t="array" ref="O1979">IF(ISERROR(SEARCH("USD ", G1979)), Raw [1]Data!S1979, TRIM(MID(G1979, SEARCH("USD ", G1979)+4, SEARCH(" ", G1979&amp;" ", SEARCH("USD ", G1979)+4) - SEARCH("USD ", G1979) - 4)))</f>
        <v>#NAME?</v>
      </c>
      <c r="P1979" t="e">
        <f t="shared" si="275"/>
        <v>#NAME?</v>
      </c>
      <c r="Q1979" t="e" cm="1">
        <f t="array" ref="Q1979">Raw [1]Data!P1979</f>
        <v>#NAME?</v>
      </c>
      <c r="R1979" t="e" cm="1">
        <f t="array" ref="R1979">Raw [1]Data!Q1979</f>
        <v>#NAME?</v>
      </c>
      <c r="S1979" t="e" cm="1">
        <f t="array" ref="S1979">Raw [1]Data!T1979</f>
        <v>#NAME?</v>
      </c>
      <c r="T1979" t="e">
        <f t="shared" si="276"/>
        <v>#NAME?</v>
      </c>
      <c r="U1979" t="e">
        <f t="shared" si="277"/>
        <v>#NAME?</v>
      </c>
      <c r="V1979" t="str">
        <f t="shared" si="278"/>
        <v>Other</v>
      </c>
    </row>
    <row r="1980" spans="1:22">
      <c r="A1980" s="5" t="s">
        <v>12</v>
      </c>
      <c r="B1980" s="2" t="s">
        <v>2612</v>
      </c>
      <c r="C1980">
        <f t="shared" si="270"/>
        <v>2017</v>
      </c>
      <c r="D1980" s="2" t="s">
        <v>14</v>
      </c>
      <c r="E1980" s="3" t="s">
        <v>15</v>
      </c>
      <c r="F1980" t="str">
        <f t="shared" si="271"/>
        <v>73</v>
      </c>
      <c r="G1980" s="2" t="s">
        <v>2373</v>
      </c>
      <c r="H1980" t="str">
        <f t="shared" si="272"/>
        <v xml:space="preserve">KWB-600F </v>
      </c>
      <c r="I1980" t="str" cm="1">
        <f t="array" ref="I1980">IFERROR(INDEX(_xlfn.TEXTSPLIT(E1980," "),1), "")</f>
        <v>73239990</v>
      </c>
      <c r="J1980" t="s">
        <v>2835</v>
      </c>
      <c r="K1980" t="e" cm="1">
        <f t="array" ref="K1980">IF(ISERROR(SEARCH("QTY:", G1980)), IF(ISERROR(SEARCH("TOTAL ", G1980)), Raw [1]Data!N1980, TRIM(MID(G1980, SEARCH("TOTAL ", G1980)+6, SEARCH(" ", G1980&amp;" ", SEARCH("TOTAL ", G1980)+6) - SEARCH("TOTAL ", G1980) - 6))), TRIM(MID(G1980, SEARCH("QTY:", G1980)+4, SEARCH(" ", G1980, SEARCH("QTY:", G1980)+4) - SEARCH("QTY:", G1980) - 4)))</f>
        <v>#NAME?</v>
      </c>
      <c r="M1980" t="e">
        <f t="shared" si="273"/>
        <v>#NAME?</v>
      </c>
      <c r="N1980">
        <f t="shared" si="274"/>
        <v>0</v>
      </c>
      <c r="O1980" t="e" cm="1">
        <f t="array" ref="O1980">IF(ISERROR(SEARCH("USD ", G1980)), Raw [1]Data!S1980, TRIM(MID(G1980, SEARCH("USD ", G1980)+4, SEARCH(" ", G1980&amp;" ", SEARCH("USD ", G1980)+4) - SEARCH("USD ", G1980) - 4)))</f>
        <v>#NAME?</v>
      </c>
      <c r="P1980" t="e">
        <f t="shared" si="275"/>
        <v>#NAME?</v>
      </c>
      <c r="Q1980" t="e" cm="1">
        <f t="array" ref="Q1980">Raw [1]Data!P1980</f>
        <v>#NAME?</v>
      </c>
      <c r="R1980" t="e" cm="1">
        <f t="array" ref="R1980">Raw [1]Data!Q1980</f>
        <v>#NAME?</v>
      </c>
      <c r="S1980" t="e" cm="1">
        <f t="array" ref="S1980">Raw [1]Data!T1980</f>
        <v>#NAME?</v>
      </c>
      <c r="T1980" t="e">
        <f t="shared" si="276"/>
        <v>#NAME?</v>
      </c>
      <c r="U1980" t="e">
        <f t="shared" si="277"/>
        <v>#NAME?</v>
      </c>
      <c r="V1980" t="str">
        <f t="shared" si="278"/>
        <v>Other</v>
      </c>
    </row>
    <row r="1981" spans="1:22">
      <c r="A1981" s="5" t="s">
        <v>12</v>
      </c>
      <c r="B1981" s="2" t="s">
        <v>2613</v>
      </c>
      <c r="C1981">
        <f t="shared" si="270"/>
        <v>2017</v>
      </c>
      <c r="D1981" s="2" t="s">
        <v>14</v>
      </c>
      <c r="E1981" s="3" t="s">
        <v>15</v>
      </c>
      <c r="F1981" t="str">
        <f t="shared" si="271"/>
        <v>73</v>
      </c>
      <c r="G1981" s="2" t="s">
        <v>2614</v>
      </c>
      <c r="H1981" t="str">
        <f t="shared" si="272"/>
        <v xml:space="preserve">STEEL </v>
      </c>
      <c r="I1981" t="str" cm="1">
        <f t="array" ref="I1981">IFERROR(INDEX(_xlfn.TEXTSPLIT(E1981," "),1), "")</f>
        <v>73239990</v>
      </c>
      <c r="J1981" t="s">
        <v>3041</v>
      </c>
      <c r="K1981" t="str" cm="1">
        <f t="array" ref="K1981">IF(ISERROR(SEARCH("QTY:", G1981)), IF(ISERROR(SEARCH("TOTAL ", G1981)), Raw [1]Data!N1981, TRIM(MID(G1981, SEARCH("TOTAL ", G1981)+6, SEARCH(" ", G1981&amp;" ", SEARCH("TOTAL ", G1981)+6) - SEARCH("TOTAL ", G1981) - 6))), TRIM(MID(G1981, SEARCH("QTY:", G1981)+4, SEARCH(" ", G1981, SEARCH("QTY:", G1981)+4) - SEARCH("QTY:", G1981) - 4)))</f>
        <v>NET</v>
      </c>
      <c r="M1981" t="str">
        <f t="shared" si="273"/>
        <v>NET</v>
      </c>
      <c r="N1981">
        <f t="shared" si="274"/>
        <v>0</v>
      </c>
      <c r="O1981" t="e" cm="1">
        <f t="array" ref="O1981">IF(ISERROR(SEARCH("USD ", G1981)), Raw [1]Data!S1981, TRIM(MID(G1981, SEARCH("USD ", G1981)+4, SEARCH(" ", G1981&amp;" ", SEARCH("USD ", G1981)+4) - SEARCH("USD ", G1981) - 4)))</f>
        <v>#NAME?</v>
      </c>
      <c r="P1981" t="e">
        <f t="shared" si="275"/>
        <v>#NAME?</v>
      </c>
      <c r="Q1981" t="e" cm="1">
        <f t="array" ref="Q1981">Raw [1]Data!P1981</f>
        <v>#NAME?</v>
      </c>
      <c r="R1981" t="e" cm="1">
        <f t="array" ref="R1981">Raw [1]Data!Q1981</f>
        <v>#NAME?</v>
      </c>
      <c r="S1981" t="e" cm="1">
        <f t="array" ref="S1981">Raw [1]Data!T1981</f>
        <v>#NAME?</v>
      </c>
      <c r="T1981" t="e">
        <f t="shared" si="276"/>
        <v>#NAME?</v>
      </c>
      <c r="U1981" t="e">
        <f t="shared" si="277"/>
        <v>#NAME?</v>
      </c>
      <c r="V1981" t="str">
        <f t="shared" si="278"/>
        <v>Other</v>
      </c>
    </row>
    <row r="1982" spans="1:22">
      <c r="A1982" s="5" t="s">
        <v>12</v>
      </c>
      <c r="B1982" s="2" t="s">
        <v>2615</v>
      </c>
      <c r="C1982">
        <f t="shared" si="270"/>
        <v>2017</v>
      </c>
      <c r="D1982" s="2" t="s">
        <v>14</v>
      </c>
      <c r="E1982" s="3" t="s">
        <v>15</v>
      </c>
      <c r="F1982" t="str">
        <f t="shared" si="271"/>
        <v>73</v>
      </c>
      <c r="G1982" s="2" t="s">
        <v>2616</v>
      </c>
      <c r="H1982" t="str">
        <f t="shared" si="272"/>
        <v xml:space="preserve">STAINLESS </v>
      </c>
      <c r="I1982" t="str" cm="1">
        <f t="array" ref="I1982">IFERROR(INDEX(_xlfn.TEXTSPLIT(E1982," "),1), "")</f>
        <v>73239990</v>
      </c>
      <c r="J1982" t="s">
        <v>3041</v>
      </c>
      <c r="K1982" t="str" cm="1">
        <f t="array" ref="K1982">IF(ISERROR(SEARCH("QTY:", G1982)), IF(ISERROR(SEARCH("TOTAL ", G1982)), Raw [1]Data!N1982, TRIM(MID(G1982, SEARCH("TOTAL ", G1982)+6, SEARCH(" ", G1982&amp;" ", SEARCH("TOTAL ", G1982)+6) - SEARCH("TOTAL ", G1982) - 6))), TRIM(MID(G1982, SEARCH("QTY:", G1982)+4, SEARCH(" ", G1982, SEARCH("QTY:", G1982)+4) - SEARCH("QTY:", G1982) - 4)))</f>
        <v>3150.29</v>
      </c>
      <c r="M1982" t="str">
        <f t="shared" si="273"/>
        <v>3150.29</v>
      </c>
      <c r="N1982">
        <f t="shared" si="274"/>
        <v>0</v>
      </c>
      <c r="O1982" t="e" cm="1">
        <f t="array" ref="O1982">IF(ISERROR(SEARCH("USD ", G1982)), Raw [1]Data!S1982, TRIM(MID(G1982, SEARCH("USD ", G1982)+4, SEARCH(" ", G1982&amp;" ", SEARCH("USD ", G1982)+4) - SEARCH("USD ", G1982) - 4)))</f>
        <v>#NAME?</v>
      </c>
      <c r="P1982" t="e">
        <f t="shared" si="275"/>
        <v>#NAME?</v>
      </c>
      <c r="Q1982" t="e" cm="1">
        <f t="array" ref="Q1982">Raw [1]Data!P1982</f>
        <v>#NAME?</v>
      </c>
      <c r="R1982" t="e" cm="1">
        <f t="array" ref="R1982">Raw [1]Data!Q1982</f>
        <v>#NAME?</v>
      </c>
      <c r="S1982" t="e" cm="1">
        <f t="array" ref="S1982">Raw [1]Data!T1982</f>
        <v>#NAME?</v>
      </c>
      <c r="T1982" t="e">
        <f t="shared" si="276"/>
        <v>#NAME?</v>
      </c>
      <c r="U1982" t="e">
        <f t="shared" si="277"/>
        <v>#NAME?</v>
      </c>
      <c r="V1982" t="str">
        <f t="shared" si="278"/>
        <v>Other</v>
      </c>
    </row>
    <row r="1983" spans="1:22">
      <c r="A1983" s="5" t="s">
        <v>12</v>
      </c>
      <c r="B1983" s="2" t="s">
        <v>2615</v>
      </c>
      <c r="C1983">
        <f t="shared" si="270"/>
        <v>2017</v>
      </c>
      <c r="D1983" s="2" t="s">
        <v>14</v>
      </c>
      <c r="E1983" s="3" t="s">
        <v>15</v>
      </c>
      <c r="F1983" t="str">
        <f t="shared" si="271"/>
        <v>73</v>
      </c>
      <c r="G1983" s="2" t="s">
        <v>2617</v>
      </c>
      <c r="H1983" t="str">
        <f t="shared" si="272"/>
        <v xml:space="preserve">STAINLESS </v>
      </c>
      <c r="I1983" t="str" cm="1">
        <f t="array" ref="I1983">IFERROR(INDEX(_xlfn.TEXTSPLIT(E1983," "),1), "")</f>
        <v>73239990</v>
      </c>
      <c r="J1983" t="s">
        <v>3041</v>
      </c>
      <c r="K1983" t="str" cm="1">
        <f t="array" ref="K1983">IF(ISERROR(SEARCH("QTY:", G1983)), IF(ISERROR(SEARCH("TOTAL ", G1983)), Raw [1]Data!N1983, TRIM(MID(G1983, SEARCH("TOTAL ", G1983)+6, SEARCH(" ", G1983&amp;" ", SEARCH("TOTAL ", G1983)+6) - SEARCH("TOTAL ", G1983) - 6))), TRIM(MID(G1983, SEARCH("QTY:", G1983)+4, SEARCH(" ", G1983, SEARCH("QTY:", G1983)+4) - SEARCH("QTY:", G1983) - 4)))</f>
        <v>3985.92</v>
      </c>
      <c r="M1983" t="str">
        <f t="shared" si="273"/>
        <v>3985.92</v>
      </c>
      <c r="N1983">
        <f t="shared" si="274"/>
        <v>0</v>
      </c>
      <c r="O1983" t="e" cm="1">
        <f t="array" ref="O1983">IF(ISERROR(SEARCH("USD ", G1983)), Raw [1]Data!S1983, TRIM(MID(G1983, SEARCH("USD ", G1983)+4, SEARCH(" ", G1983&amp;" ", SEARCH("USD ", G1983)+4) - SEARCH("USD ", G1983) - 4)))</f>
        <v>#NAME?</v>
      </c>
      <c r="P1983" t="e">
        <f t="shared" si="275"/>
        <v>#NAME?</v>
      </c>
      <c r="Q1983" t="e" cm="1">
        <f t="array" ref="Q1983">Raw [1]Data!P1983</f>
        <v>#NAME?</v>
      </c>
      <c r="R1983" t="e" cm="1">
        <f t="array" ref="R1983">Raw [1]Data!Q1983</f>
        <v>#NAME?</v>
      </c>
      <c r="S1983" t="e" cm="1">
        <f t="array" ref="S1983">Raw [1]Data!T1983</f>
        <v>#NAME?</v>
      </c>
      <c r="T1983" t="e">
        <f t="shared" si="276"/>
        <v>#NAME?</v>
      </c>
      <c r="U1983" t="e">
        <f t="shared" si="277"/>
        <v>#NAME?</v>
      </c>
      <c r="V1983" t="str">
        <f t="shared" si="278"/>
        <v>Other</v>
      </c>
    </row>
    <row r="1984" spans="1:22">
      <c r="A1984" s="5" t="s">
        <v>12</v>
      </c>
      <c r="B1984" s="2" t="s">
        <v>2618</v>
      </c>
      <c r="C1984">
        <f t="shared" si="270"/>
        <v>2017</v>
      </c>
      <c r="D1984" s="2" t="s">
        <v>14</v>
      </c>
      <c r="E1984" s="3" t="s">
        <v>15</v>
      </c>
      <c r="F1984" t="str">
        <f t="shared" si="271"/>
        <v>73</v>
      </c>
      <c r="G1984" s="2" t="s">
        <v>2619</v>
      </c>
      <c r="H1984" t="str">
        <f t="shared" si="272"/>
        <v xml:space="preserve">MULTI </v>
      </c>
      <c r="I1984" t="str" cm="1">
        <f t="array" ref="I1984">IFERROR(INDEX(_xlfn.TEXTSPLIT(E1984," "),1), "")</f>
        <v>73239990</v>
      </c>
      <c r="J1984" t="s">
        <v>2835</v>
      </c>
      <c r="K1984" t="e" cm="1">
        <f t="array" ref="K1984">IF(ISERROR(SEARCH("QTY:", G1984)), IF(ISERROR(SEARCH("TOTAL ", G1984)), Raw [1]Data!N1984, TRIM(MID(G1984, SEARCH("TOTAL ", G1984)+6, SEARCH(" ", G1984&amp;" ", SEARCH("TOTAL ", G1984)+6) - SEARCH("TOTAL ", G1984) - 6))), TRIM(MID(G1984, SEARCH("QTY:", G1984)+4, SEARCH(" ", G1984, SEARCH("QTY:", G1984)+4) - SEARCH("QTY:", G1984) - 4)))</f>
        <v>#NAME?</v>
      </c>
      <c r="M1984" t="e">
        <f t="shared" si="273"/>
        <v>#NAME?</v>
      </c>
      <c r="N1984">
        <f t="shared" si="274"/>
        <v>0</v>
      </c>
      <c r="O1984" t="e" cm="1">
        <f t="array" ref="O1984">IF(ISERROR(SEARCH("USD ", G1984)), Raw [1]Data!S1984, TRIM(MID(G1984, SEARCH("USD ", G1984)+4, SEARCH(" ", G1984&amp;" ", SEARCH("USD ", G1984)+4) - SEARCH("USD ", G1984) - 4)))</f>
        <v>#NAME?</v>
      </c>
      <c r="P1984" t="e">
        <f t="shared" si="275"/>
        <v>#NAME?</v>
      </c>
      <c r="Q1984" t="e" cm="1">
        <f t="array" ref="Q1984">Raw [1]Data!P1984</f>
        <v>#NAME?</v>
      </c>
      <c r="R1984" t="e" cm="1">
        <f t="array" ref="R1984">Raw [1]Data!Q1984</f>
        <v>#NAME?</v>
      </c>
      <c r="S1984" t="e" cm="1">
        <f t="array" ref="S1984">Raw [1]Data!T1984</f>
        <v>#NAME?</v>
      </c>
      <c r="T1984" t="e">
        <f t="shared" si="276"/>
        <v>#NAME?</v>
      </c>
      <c r="U1984" t="e">
        <f t="shared" si="277"/>
        <v>#NAME?</v>
      </c>
      <c r="V1984" t="str">
        <f t="shared" si="278"/>
        <v>Other</v>
      </c>
    </row>
    <row r="1985" spans="1:22">
      <c r="A1985" s="5" t="s">
        <v>12</v>
      </c>
      <c r="B1985" s="2" t="s">
        <v>2618</v>
      </c>
      <c r="C1985">
        <f t="shared" si="270"/>
        <v>2017</v>
      </c>
      <c r="D1985" s="2" t="s">
        <v>14</v>
      </c>
      <c r="E1985" s="3" t="s">
        <v>15</v>
      </c>
      <c r="F1985" t="str">
        <f t="shared" si="271"/>
        <v>73</v>
      </c>
      <c r="G1985" s="2" t="s">
        <v>2620</v>
      </c>
      <c r="H1985" t="str">
        <f t="shared" si="272"/>
        <v xml:space="preserve">STEEL </v>
      </c>
      <c r="I1985" t="str" cm="1">
        <f t="array" ref="I1985">IFERROR(INDEX(_xlfn.TEXTSPLIT(E1985," "),1), "")</f>
        <v>73239990</v>
      </c>
      <c r="J1985" t="s">
        <v>3041</v>
      </c>
      <c r="K1985" t="str" cm="1">
        <f t="array" ref="K1985">IF(ISERROR(SEARCH("QTY:", G1985)), IF(ISERROR(SEARCH("TOTAL ", G1985)), Raw [1]Data!N1985, TRIM(MID(G1985, SEARCH("TOTAL ", G1985)+6, SEARCH(" ", G1985&amp;" ", SEARCH("TOTAL ", G1985)+6) - SEARCH("TOTAL ", G1985) - 6))), TRIM(MID(G1985, SEARCH("QTY:", G1985)+4, SEARCH(" ", G1985, SEARCH("QTY:", G1985)+4) - SEARCH("QTY:", G1985) - 4)))</f>
        <v>NET</v>
      </c>
      <c r="M1985" t="str">
        <f t="shared" si="273"/>
        <v>NET</v>
      </c>
      <c r="N1985">
        <f t="shared" si="274"/>
        <v>0</v>
      </c>
      <c r="O1985" t="e" cm="1">
        <f t="array" ref="O1985">IF(ISERROR(SEARCH("USD ", G1985)), Raw [1]Data!S1985, TRIM(MID(G1985, SEARCH("USD ", G1985)+4, SEARCH(" ", G1985&amp;" ", SEARCH("USD ", G1985)+4) - SEARCH("USD ", G1985) - 4)))</f>
        <v>#NAME?</v>
      </c>
      <c r="P1985" t="e">
        <f t="shared" si="275"/>
        <v>#NAME?</v>
      </c>
      <c r="Q1985" t="e" cm="1">
        <f t="array" ref="Q1985">Raw [1]Data!P1985</f>
        <v>#NAME?</v>
      </c>
      <c r="R1985" t="e" cm="1">
        <f t="array" ref="R1985">Raw [1]Data!Q1985</f>
        <v>#NAME?</v>
      </c>
      <c r="S1985" t="e" cm="1">
        <f t="array" ref="S1985">Raw [1]Data!T1985</f>
        <v>#NAME?</v>
      </c>
      <c r="T1985" t="e">
        <f t="shared" si="276"/>
        <v>#NAME?</v>
      </c>
      <c r="U1985" t="e">
        <f t="shared" si="277"/>
        <v>#NAME?</v>
      </c>
      <c r="V1985" t="str">
        <f t="shared" si="278"/>
        <v>Other</v>
      </c>
    </row>
    <row r="1986" spans="1:22">
      <c r="A1986" s="5" t="s">
        <v>12</v>
      </c>
      <c r="B1986" s="2" t="s">
        <v>2618</v>
      </c>
      <c r="C1986">
        <f t="shared" si="270"/>
        <v>2017</v>
      </c>
      <c r="D1986" s="2" t="s">
        <v>14</v>
      </c>
      <c r="E1986" s="3" t="s">
        <v>15</v>
      </c>
      <c r="F1986" t="str">
        <f t="shared" si="271"/>
        <v>73</v>
      </c>
      <c r="G1986" s="2" t="s">
        <v>2621</v>
      </c>
      <c r="H1986" t="str">
        <f t="shared" si="272"/>
        <v xml:space="preserve">STEEL </v>
      </c>
      <c r="I1986" t="str" cm="1">
        <f t="array" ref="I1986">IFERROR(INDEX(_xlfn.TEXTSPLIT(E1986," "),1), "")</f>
        <v>73239990</v>
      </c>
      <c r="J1986" t="s">
        <v>3041</v>
      </c>
      <c r="K1986" t="str" cm="1">
        <f t="array" ref="K1986">IF(ISERROR(SEARCH("QTY:", G1986)), IF(ISERROR(SEARCH("TOTAL ", G1986)), Raw [1]Data!N1986, TRIM(MID(G1986, SEARCH("TOTAL ", G1986)+6, SEARCH(" ", G1986&amp;" ", SEARCH("TOTAL ", G1986)+6) - SEARCH("TOTAL ", G1986) - 6))), TRIM(MID(G1986, SEARCH("QTY:", G1986)+4, SEARCH(" ", G1986, SEARCH("QTY:", G1986)+4) - SEARCH("QTY:", G1986) - 4)))</f>
        <v>NET</v>
      </c>
      <c r="M1986" t="str">
        <f t="shared" si="273"/>
        <v>NET</v>
      </c>
      <c r="N1986">
        <f t="shared" si="274"/>
        <v>0</v>
      </c>
      <c r="O1986" t="e" cm="1">
        <f t="array" ref="O1986">IF(ISERROR(SEARCH("USD ", G1986)), Raw [1]Data!S1986, TRIM(MID(G1986, SEARCH("USD ", G1986)+4, SEARCH(" ", G1986&amp;" ", SEARCH("USD ", G1986)+4) - SEARCH("USD ", G1986) - 4)))</f>
        <v>#NAME?</v>
      </c>
      <c r="P1986" t="e">
        <f t="shared" si="275"/>
        <v>#NAME?</v>
      </c>
      <c r="Q1986" t="e" cm="1">
        <f t="array" ref="Q1986">Raw [1]Data!P1986</f>
        <v>#NAME?</v>
      </c>
      <c r="R1986" t="e" cm="1">
        <f t="array" ref="R1986">Raw [1]Data!Q1986</f>
        <v>#NAME?</v>
      </c>
      <c r="S1986" t="e" cm="1">
        <f t="array" ref="S1986">Raw [1]Data!T1986</f>
        <v>#NAME?</v>
      </c>
      <c r="T1986" t="e">
        <f t="shared" si="276"/>
        <v>#NAME?</v>
      </c>
      <c r="U1986" t="e">
        <f t="shared" si="277"/>
        <v>#NAME?</v>
      </c>
      <c r="V1986" t="str">
        <f t="shared" si="278"/>
        <v>Other</v>
      </c>
    </row>
    <row r="1987" spans="1:22">
      <c r="A1987" s="5" t="s">
        <v>12</v>
      </c>
      <c r="B1987" s="2" t="s">
        <v>2618</v>
      </c>
      <c r="C1987">
        <f t="shared" ref="C1987:C2050" si="279">YEAR(B1987)</f>
        <v>2017</v>
      </c>
      <c r="D1987" s="2" t="s">
        <v>14</v>
      </c>
      <c r="E1987" s="3" t="s">
        <v>15</v>
      </c>
      <c r="F1987" t="str">
        <f t="shared" ref="F1987:F2050" si="280">LEFT(E1987,2)</f>
        <v>73</v>
      </c>
      <c r="G1987" s="2" t="s">
        <v>2622</v>
      </c>
      <c r="H1987" t="str">
        <f t="shared" ref="H1987:H2050" si="281">IFERROR(LEFT(G1987, FIND(" ",G1987)), "")</f>
        <v xml:space="preserve">STAINLESS </v>
      </c>
      <c r="I1987" t="str" cm="1">
        <f t="array" ref="I1987">IFERROR(INDEX(_xlfn.TEXTSPLIT(E1987," "),1), "")</f>
        <v>73239990</v>
      </c>
      <c r="J1987" t="s">
        <v>3041</v>
      </c>
      <c r="K1987" t="str" cm="1">
        <f t="array" ref="K1987">IF(ISERROR(SEARCH("QTY:", G1987)), IF(ISERROR(SEARCH("TOTAL ", G1987)), Raw [1]Data!N1987, TRIM(MID(G1987, SEARCH("TOTAL ", G1987)+6, SEARCH(" ", G1987&amp;" ", SEARCH("TOTAL ", G1987)+6) - SEARCH("TOTAL ", G1987) - 6))), TRIM(MID(G1987, SEARCH("QTY:", G1987)+4, SEARCH(" ", G1987, SEARCH("QTY:", G1987)+4) - SEARCH("QTY:", G1987) - 4)))</f>
        <v>NET</v>
      </c>
      <c r="M1987" t="str">
        <f t="shared" ref="M1987:M2050" si="282">K1987</f>
        <v>NET</v>
      </c>
      <c r="N1987">
        <f t="shared" ref="N1987:N2050" si="283">L1987</f>
        <v>0</v>
      </c>
      <c r="O1987" t="e" cm="1">
        <f t="array" ref="O1987">IF(ISERROR(SEARCH("USD ", G1987)), Raw [1]Data!S1987, TRIM(MID(G1987, SEARCH("USD ", G1987)+4, SEARCH(" ", G1987&amp;" ", SEARCH("USD ", G1987)+4) - SEARCH("USD ", G1987) - 4)))</f>
        <v>#NAME?</v>
      </c>
      <c r="P1987" t="e">
        <f t="shared" ref="P1987:P2050" si="284">O1987*M1987</f>
        <v>#NAME?</v>
      </c>
      <c r="Q1987" t="e" cm="1">
        <f t="array" ref="Q1987">Raw [1]Data!P1987</f>
        <v>#NAME?</v>
      </c>
      <c r="R1987" t="e" cm="1">
        <f t="array" ref="R1987">Raw [1]Data!Q1987</f>
        <v>#NAME?</v>
      </c>
      <c r="S1987" t="e" cm="1">
        <f t="array" ref="S1987">Raw [1]Data!T1987</f>
        <v>#NAME?</v>
      </c>
      <c r="T1987" t="e">
        <f t="shared" ref="T1987:T2050" si="285">S1987/M1987</f>
        <v>#NAME?</v>
      </c>
      <c r="U1987" t="e">
        <f t="shared" ref="U1987:U2050" si="286">IF(R1987&lt;&gt;0, (S1987/R1987)*100, 0)</f>
        <v>#NAME?</v>
      </c>
      <c r="V1987" t="str">
        <f t="shared" ref="V1987:V2050" si="287">IF(OR(E1987=73239990,E1987=73231000,E1987=73239390),"Steel","Other")</f>
        <v>Other</v>
      </c>
    </row>
    <row r="1988" spans="1:22">
      <c r="A1988" s="5" t="s">
        <v>12</v>
      </c>
      <c r="B1988" s="2" t="s">
        <v>2618</v>
      </c>
      <c r="C1988">
        <f t="shared" si="279"/>
        <v>2017</v>
      </c>
      <c r="D1988" s="2" t="s">
        <v>14</v>
      </c>
      <c r="E1988" s="3" t="s">
        <v>15</v>
      </c>
      <c r="F1988" t="str">
        <f t="shared" si="280"/>
        <v>73</v>
      </c>
      <c r="G1988" s="2" t="s">
        <v>2623</v>
      </c>
      <c r="H1988" t="str">
        <f t="shared" si="281"/>
        <v xml:space="preserve">STAINLESS </v>
      </c>
      <c r="I1988" t="str" cm="1">
        <f t="array" ref="I1988">IFERROR(INDEX(_xlfn.TEXTSPLIT(E1988," "),1), "")</f>
        <v>73239990</v>
      </c>
      <c r="J1988" t="s">
        <v>3041</v>
      </c>
      <c r="K1988" t="str" cm="1">
        <f t="array" ref="K1988">IF(ISERROR(SEARCH("QTY:", G1988)), IF(ISERROR(SEARCH("TOTAL ", G1988)), Raw [1]Data!N1988, TRIM(MID(G1988, SEARCH("TOTAL ", G1988)+6, SEARCH(" ", G1988&amp;" ", SEARCH("TOTAL ", G1988)+6) - SEARCH("TOTAL ", G1988) - 6))), TRIM(MID(G1988, SEARCH("QTY:", G1988)+4, SEARCH(" ", G1988, SEARCH("QTY:", G1988)+4) - SEARCH("QTY:", G1988) - 4)))</f>
        <v>NET</v>
      </c>
      <c r="M1988" t="str">
        <f t="shared" si="282"/>
        <v>NET</v>
      </c>
      <c r="N1988">
        <f t="shared" si="283"/>
        <v>0</v>
      </c>
      <c r="O1988" t="e" cm="1">
        <f t="array" ref="O1988">IF(ISERROR(SEARCH("USD ", G1988)), Raw [1]Data!S1988, TRIM(MID(G1988, SEARCH("USD ", G1988)+4, SEARCH(" ", G1988&amp;" ", SEARCH("USD ", G1988)+4) - SEARCH("USD ", G1988) - 4)))</f>
        <v>#NAME?</v>
      </c>
      <c r="P1988" t="e">
        <f t="shared" si="284"/>
        <v>#NAME?</v>
      </c>
      <c r="Q1988" t="e" cm="1">
        <f t="array" ref="Q1988">Raw [1]Data!P1988</f>
        <v>#NAME?</v>
      </c>
      <c r="R1988" t="e" cm="1">
        <f t="array" ref="R1988">Raw [1]Data!Q1988</f>
        <v>#NAME?</v>
      </c>
      <c r="S1988" t="e" cm="1">
        <f t="array" ref="S1988">Raw [1]Data!T1988</f>
        <v>#NAME?</v>
      </c>
      <c r="T1988" t="e">
        <f t="shared" si="285"/>
        <v>#NAME?</v>
      </c>
      <c r="U1988" t="e">
        <f t="shared" si="286"/>
        <v>#NAME?</v>
      </c>
      <c r="V1988" t="str">
        <f t="shared" si="287"/>
        <v>Other</v>
      </c>
    </row>
    <row r="1989" spans="1:22">
      <c r="A1989" s="5" t="s">
        <v>12</v>
      </c>
      <c r="B1989" s="2" t="s">
        <v>2624</v>
      </c>
      <c r="C1989">
        <f t="shared" si="279"/>
        <v>2017</v>
      </c>
      <c r="D1989" s="2" t="s">
        <v>14</v>
      </c>
      <c r="E1989" s="3" t="s">
        <v>18</v>
      </c>
      <c r="F1989" t="str">
        <f t="shared" si="280"/>
        <v>73</v>
      </c>
      <c r="G1989" s="2" t="s">
        <v>2625</v>
      </c>
      <c r="H1989" t="str">
        <f t="shared" si="281"/>
        <v xml:space="preserve">STEEL </v>
      </c>
      <c r="I1989" t="str" cm="1">
        <f t="array" ref="I1989">IFERROR(INDEX(_xlfn.TEXTSPLIT(E1989," "),1), "")</f>
        <v>73231000</v>
      </c>
      <c r="J1989" t="s">
        <v>3041</v>
      </c>
      <c r="K1989" t="str" cm="1">
        <f t="array" ref="K1989">IF(ISERROR(SEARCH("QTY:", G1989)), IF(ISERROR(SEARCH("TOTAL ", G1989)), Raw [1]Data!N1989, TRIM(MID(G1989, SEARCH("TOTAL ", G1989)+6, SEARCH(" ", G1989&amp;" ", SEARCH("TOTAL ", G1989)+6) - SEARCH("TOTAL ", G1989) - 6))), TRIM(MID(G1989, SEARCH("QTY:", G1989)+4, SEARCH(" ", G1989, SEARCH("QTY:", G1989)+4) - SEARCH("QTY:", G1989) - 4)))</f>
        <v>NET</v>
      </c>
      <c r="M1989" t="str">
        <f t="shared" si="282"/>
        <v>NET</v>
      </c>
      <c r="N1989">
        <f t="shared" si="283"/>
        <v>0</v>
      </c>
      <c r="O1989" t="e" cm="1">
        <f t="array" ref="O1989">IF(ISERROR(SEARCH("USD ", G1989)), Raw [1]Data!S1989, TRIM(MID(G1989, SEARCH("USD ", G1989)+4, SEARCH(" ", G1989&amp;" ", SEARCH("USD ", G1989)+4) - SEARCH("USD ", G1989) - 4)))</f>
        <v>#NAME?</v>
      </c>
      <c r="P1989" t="e">
        <f t="shared" si="284"/>
        <v>#NAME?</v>
      </c>
      <c r="Q1989" t="e" cm="1">
        <f t="array" ref="Q1989">Raw [1]Data!P1989</f>
        <v>#NAME?</v>
      </c>
      <c r="R1989" t="e" cm="1">
        <f t="array" ref="R1989">Raw [1]Data!Q1989</f>
        <v>#NAME?</v>
      </c>
      <c r="S1989" t="e" cm="1">
        <f t="array" ref="S1989">Raw [1]Data!T1989</f>
        <v>#NAME?</v>
      </c>
      <c r="T1989" t="e">
        <f t="shared" si="285"/>
        <v>#NAME?</v>
      </c>
      <c r="U1989" t="e">
        <f t="shared" si="286"/>
        <v>#NAME?</v>
      </c>
      <c r="V1989" t="str">
        <f t="shared" si="287"/>
        <v>Other</v>
      </c>
    </row>
    <row r="1990" spans="1:22">
      <c r="A1990" s="5" t="s">
        <v>12</v>
      </c>
      <c r="B1990" s="2" t="s">
        <v>2626</v>
      </c>
      <c r="C1990">
        <f t="shared" si="279"/>
        <v>2017</v>
      </c>
      <c r="D1990" s="2" t="s">
        <v>14</v>
      </c>
      <c r="E1990" s="3" t="s">
        <v>15</v>
      </c>
      <c r="F1990" t="str">
        <f t="shared" si="280"/>
        <v>73</v>
      </c>
      <c r="G1990" s="2" t="s">
        <v>2609</v>
      </c>
      <c r="H1990" t="str">
        <f t="shared" si="281"/>
        <v xml:space="preserve">STEEL </v>
      </c>
      <c r="I1990" t="str" cm="1">
        <f t="array" ref="I1990">IFERROR(INDEX(_xlfn.TEXTSPLIT(E1990," "),1), "")</f>
        <v>73239990</v>
      </c>
      <c r="J1990" t="s">
        <v>3041</v>
      </c>
      <c r="K1990" t="str" cm="1">
        <f t="array" ref="K1990">IF(ISERROR(SEARCH("QTY:", G1990)), IF(ISERROR(SEARCH("TOTAL ", G1990)), Raw [1]Data!N1990, TRIM(MID(G1990, SEARCH("TOTAL ", G1990)+6, SEARCH(" ", G1990&amp;" ", SEARCH("TOTAL ", G1990)+6) - SEARCH("TOTAL ", G1990) - 6))), TRIM(MID(G1990, SEARCH("QTY:", G1990)+4, SEARCH(" ", G1990, SEARCH("QTY:", G1990)+4) - SEARCH("QTY:", G1990) - 4)))</f>
        <v>NET</v>
      </c>
      <c r="M1990" t="str">
        <f t="shared" si="282"/>
        <v>NET</v>
      </c>
      <c r="N1990">
        <f t="shared" si="283"/>
        <v>0</v>
      </c>
      <c r="O1990" t="e" cm="1">
        <f t="array" ref="O1990">IF(ISERROR(SEARCH("USD ", G1990)), Raw [1]Data!S1990, TRIM(MID(G1990, SEARCH("USD ", G1990)+4, SEARCH(" ", G1990&amp;" ", SEARCH("USD ", G1990)+4) - SEARCH("USD ", G1990) - 4)))</f>
        <v>#NAME?</v>
      </c>
      <c r="P1990" t="e">
        <f t="shared" si="284"/>
        <v>#NAME?</v>
      </c>
      <c r="Q1990" t="e" cm="1">
        <f t="array" ref="Q1990">Raw [1]Data!P1990</f>
        <v>#NAME?</v>
      </c>
      <c r="R1990" t="e" cm="1">
        <f t="array" ref="R1990">Raw [1]Data!Q1990</f>
        <v>#NAME?</v>
      </c>
      <c r="S1990" t="e" cm="1">
        <f t="array" ref="S1990">Raw [1]Data!T1990</f>
        <v>#NAME?</v>
      </c>
      <c r="T1990" t="e">
        <f t="shared" si="285"/>
        <v>#NAME?</v>
      </c>
      <c r="U1990" t="e">
        <f t="shared" si="286"/>
        <v>#NAME?</v>
      </c>
      <c r="V1990" t="str">
        <f t="shared" si="287"/>
        <v>Other</v>
      </c>
    </row>
    <row r="1991" spans="1:22">
      <c r="A1991" s="5" t="s">
        <v>12</v>
      </c>
      <c r="B1991" s="2" t="s">
        <v>2627</v>
      </c>
      <c r="C1991">
        <f t="shared" si="279"/>
        <v>2017</v>
      </c>
      <c r="D1991" s="2" t="s">
        <v>14</v>
      </c>
      <c r="E1991" s="3" t="s">
        <v>15</v>
      </c>
      <c r="F1991" t="str">
        <f t="shared" si="280"/>
        <v>73</v>
      </c>
      <c r="G1991" s="2" t="s">
        <v>2628</v>
      </c>
      <c r="H1991" t="str">
        <f t="shared" si="281"/>
        <v xml:space="preserve">FAMILY </v>
      </c>
      <c r="I1991" t="str" cm="1">
        <f t="array" ref="I1991">IFERROR(INDEX(_xlfn.TEXTSPLIT(E1991," "),1), "")</f>
        <v>73239990</v>
      </c>
      <c r="J1991" t="s">
        <v>3055</v>
      </c>
      <c r="K1991" t="str" cm="1">
        <f t="array" ref="K1991">IF(ISERROR(SEARCH("QTY:", G1991)), IF(ISERROR(SEARCH("TOTAL ", G1991)), Raw [1]Data!N1991, TRIM(MID(G1991, SEARCH("TOTAL ", G1991)+6, SEARCH(" ", G1991&amp;" ", SEARCH("TOTAL ", G1991)+6) - SEARCH("TOTAL ", G1991) - 6))), TRIM(MID(G1991, SEARCH("QTY:", G1991)+4, SEARCH(" ", G1991, SEARCH("QTY:", G1991)+4) - SEARCH("QTY:", G1991) - 4)))</f>
        <v>NET</v>
      </c>
      <c r="M1991" t="str">
        <f t="shared" si="282"/>
        <v>NET</v>
      </c>
      <c r="N1991">
        <f t="shared" si="283"/>
        <v>0</v>
      </c>
      <c r="O1991" t="e" cm="1">
        <f t="array" ref="O1991">IF(ISERROR(SEARCH("USD ", G1991)), Raw [1]Data!S1991, TRIM(MID(G1991, SEARCH("USD ", G1991)+4, SEARCH(" ", G1991&amp;" ", SEARCH("USD ", G1991)+4) - SEARCH("USD ", G1991) - 4)))</f>
        <v>#NAME?</v>
      </c>
      <c r="P1991" t="e">
        <f t="shared" si="284"/>
        <v>#NAME?</v>
      </c>
      <c r="Q1991" t="e" cm="1">
        <f t="array" ref="Q1991">Raw [1]Data!P1991</f>
        <v>#NAME?</v>
      </c>
      <c r="R1991" t="e" cm="1">
        <f t="array" ref="R1991">Raw [1]Data!Q1991</f>
        <v>#NAME?</v>
      </c>
      <c r="S1991" t="e" cm="1">
        <f t="array" ref="S1991">Raw [1]Data!T1991</f>
        <v>#NAME?</v>
      </c>
      <c r="T1991" t="e">
        <f t="shared" si="285"/>
        <v>#NAME?</v>
      </c>
      <c r="U1991" t="e">
        <f t="shared" si="286"/>
        <v>#NAME?</v>
      </c>
      <c r="V1991" t="str">
        <f t="shared" si="287"/>
        <v>Other</v>
      </c>
    </row>
    <row r="1992" spans="1:22">
      <c r="A1992" s="5" t="s">
        <v>12</v>
      </c>
      <c r="B1992" s="2" t="s">
        <v>2627</v>
      </c>
      <c r="C1992">
        <f t="shared" si="279"/>
        <v>2017</v>
      </c>
      <c r="D1992" s="2" t="s">
        <v>14</v>
      </c>
      <c r="E1992" s="3" t="s">
        <v>15</v>
      </c>
      <c r="F1992" t="str">
        <f t="shared" si="280"/>
        <v>73</v>
      </c>
      <c r="G1992" s="2" t="s">
        <v>2629</v>
      </c>
      <c r="H1992" t="str">
        <f t="shared" si="281"/>
        <v xml:space="preserve">FAMILY </v>
      </c>
      <c r="I1992" t="str" cm="1">
        <f t="array" ref="I1992">IFERROR(INDEX(_xlfn.TEXTSPLIT(E1992," "),1), "")</f>
        <v>73239990</v>
      </c>
      <c r="J1992" t="s">
        <v>3055</v>
      </c>
      <c r="K1992" t="str" cm="1">
        <f t="array" ref="K1992">IF(ISERROR(SEARCH("QTY:", G1992)), IF(ISERROR(SEARCH("TOTAL ", G1992)), Raw [1]Data!N1992, TRIM(MID(G1992, SEARCH("TOTAL ", G1992)+6, SEARCH(" ", G1992&amp;" ", SEARCH("TOTAL ", G1992)+6) - SEARCH("TOTAL ", G1992) - 6))), TRIM(MID(G1992, SEARCH("QTY:", G1992)+4, SEARCH(" ", G1992, SEARCH("QTY:", G1992)+4) - SEARCH("QTY:", G1992) - 4)))</f>
        <v>NET</v>
      </c>
      <c r="M1992" t="str">
        <f t="shared" si="282"/>
        <v>NET</v>
      </c>
      <c r="N1992">
        <f t="shared" si="283"/>
        <v>0</v>
      </c>
      <c r="O1992" t="e" cm="1">
        <f t="array" ref="O1992">IF(ISERROR(SEARCH("USD ", G1992)), Raw [1]Data!S1992, TRIM(MID(G1992, SEARCH("USD ", G1992)+4, SEARCH(" ", G1992&amp;" ", SEARCH("USD ", G1992)+4) - SEARCH("USD ", G1992) - 4)))</f>
        <v>#NAME?</v>
      </c>
      <c r="P1992" t="e">
        <f t="shared" si="284"/>
        <v>#NAME?</v>
      </c>
      <c r="Q1992" t="e" cm="1">
        <f t="array" ref="Q1992">Raw [1]Data!P1992</f>
        <v>#NAME?</v>
      </c>
      <c r="R1992" t="e" cm="1">
        <f t="array" ref="R1992">Raw [1]Data!Q1992</f>
        <v>#NAME?</v>
      </c>
      <c r="S1992" t="e" cm="1">
        <f t="array" ref="S1992">Raw [1]Data!T1992</f>
        <v>#NAME?</v>
      </c>
      <c r="T1992" t="e">
        <f t="shared" si="285"/>
        <v>#NAME?</v>
      </c>
      <c r="U1992" t="e">
        <f t="shared" si="286"/>
        <v>#NAME?</v>
      </c>
      <c r="V1992" t="str">
        <f t="shared" si="287"/>
        <v>Other</v>
      </c>
    </row>
    <row r="1993" spans="1:22">
      <c r="A1993" s="5" t="s">
        <v>12</v>
      </c>
      <c r="B1993" s="2" t="s">
        <v>2630</v>
      </c>
      <c r="C1993">
        <f t="shared" si="279"/>
        <v>2017</v>
      </c>
      <c r="D1993" s="2" t="s">
        <v>14</v>
      </c>
      <c r="E1993" s="3" t="s">
        <v>15</v>
      </c>
      <c r="F1993" t="str">
        <f t="shared" si="280"/>
        <v>73</v>
      </c>
      <c r="G1993" s="2" t="s">
        <v>2619</v>
      </c>
      <c r="H1993" t="str">
        <f t="shared" si="281"/>
        <v xml:space="preserve">MULTI </v>
      </c>
      <c r="I1993" t="str" cm="1">
        <f t="array" ref="I1993">IFERROR(INDEX(_xlfn.TEXTSPLIT(E1993," "),1), "")</f>
        <v>73239990</v>
      </c>
      <c r="J1993" t="s">
        <v>2835</v>
      </c>
      <c r="K1993" t="e" cm="1">
        <f t="array" ref="K1993">IF(ISERROR(SEARCH("QTY:", G1993)), IF(ISERROR(SEARCH("TOTAL ", G1993)), Raw [1]Data!N1993, TRIM(MID(G1993, SEARCH("TOTAL ", G1993)+6, SEARCH(" ", G1993&amp;" ", SEARCH("TOTAL ", G1993)+6) - SEARCH("TOTAL ", G1993) - 6))), TRIM(MID(G1993, SEARCH("QTY:", G1993)+4, SEARCH(" ", G1993, SEARCH("QTY:", G1993)+4) - SEARCH("QTY:", G1993) - 4)))</f>
        <v>#NAME?</v>
      </c>
      <c r="M1993" t="e">
        <f t="shared" si="282"/>
        <v>#NAME?</v>
      </c>
      <c r="N1993">
        <f t="shared" si="283"/>
        <v>0</v>
      </c>
      <c r="O1993" t="e" cm="1">
        <f t="array" ref="O1993">IF(ISERROR(SEARCH("USD ", G1993)), Raw [1]Data!S1993, TRIM(MID(G1993, SEARCH("USD ", G1993)+4, SEARCH(" ", G1993&amp;" ", SEARCH("USD ", G1993)+4) - SEARCH("USD ", G1993) - 4)))</f>
        <v>#NAME?</v>
      </c>
      <c r="P1993" t="e">
        <f t="shared" si="284"/>
        <v>#NAME?</v>
      </c>
      <c r="Q1993" t="e" cm="1">
        <f t="array" ref="Q1993">Raw [1]Data!P1993</f>
        <v>#NAME?</v>
      </c>
      <c r="R1993" t="e" cm="1">
        <f t="array" ref="R1993">Raw [1]Data!Q1993</f>
        <v>#NAME?</v>
      </c>
      <c r="S1993" t="e" cm="1">
        <f t="array" ref="S1993">Raw [1]Data!T1993</f>
        <v>#NAME?</v>
      </c>
      <c r="T1993" t="e">
        <f t="shared" si="285"/>
        <v>#NAME?</v>
      </c>
      <c r="U1993" t="e">
        <f t="shared" si="286"/>
        <v>#NAME?</v>
      </c>
      <c r="V1993" t="str">
        <f t="shared" si="287"/>
        <v>Other</v>
      </c>
    </row>
    <row r="1994" spans="1:22">
      <c r="A1994" s="5" t="s">
        <v>12</v>
      </c>
      <c r="B1994" s="2" t="s">
        <v>2630</v>
      </c>
      <c r="C1994">
        <f t="shared" si="279"/>
        <v>2017</v>
      </c>
      <c r="D1994" s="2" t="s">
        <v>14</v>
      </c>
      <c r="E1994" s="3" t="s">
        <v>15</v>
      </c>
      <c r="F1994" t="str">
        <f t="shared" si="280"/>
        <v>73</v>
      </c>
      <c r="G1994" s="2" t="s">
        <v>2631</v>
      </c>
      <c r="H1994" t="str">
        <f t="shared" si="281"/>
        <v xml:space="preserve">STAINLESS </v>
      </c>
      <c r="I1994" t="str" cm="1">
        <f t="array" ref="I1994">IFERROR(INDEX(_xlfn.TEXTSPLIT(E1994," "),1), "")</f>
        <v>73239990</v>
      </c>
      <c r="J1994" t="s">
        <v>3041</v>
      </c>
      <c r="K1994" t="str" cm="1">
        <f t="array" ref="K1994">IF(ISERROR(SEARCH("QTY:", G1994)), IF(ISERROR(SEARCH("TOTAL ", G1994)), Raw [1]Data!N1994, TRIM(MID(G1994, SEARCH("TOTAL ", G1994)+6, SEARCH(" ", G1994&amp;" ", SEARCH("TOTAL ", G1994)+6) - SEARCH("TOTAL ", G1994) - 6))), TRIM(MID(G1994, SEARCH("QTY:", G1994)+4, SEARCH(" ", G1994, SEARCH("QTY:", G1994)+4) - SEARCH("QTY:", G1994) - 4)))</f>
        <v>NET</v>
      </c>
      <c r="M1994" t="str">
        <f t="shared" si="282"/>
        <v>NET</v>
      </c>
      <c r="N1994">
        <f t="shared" si="283"/>
        <v>0</v>
      </c>
      <c r="O1994" t="e" cm="1">
        <f t="array" ref="O1994">IF(ISERROR(SEARCH("USD ", G1994)), Raw [1]Data!S1994, TRIM(MID(G1994, SEARCH("USD ", G1994)+4, SEARCH(" ", G1994&amp;" ", SEARCH("USD ", G1994)+4) - SEARCH("USD ", G1994) - 4)))</f>
        <v>#NAME?</v>
      </c>
      <c r="P1994" t="e">
        <f t="shared" si="284"/>
        <v>#NAME?</v>
      </c>
      <c r="Q1994" t="e" cm="1">
        <f t="array" ref="Q1994">Raw [1]Data!P1994</f>
        <v>#NAME?</v>
      </c>
      <c r="R1994" t="e" cm="1">
        <f t="array" ref="R1994">Raw [1]Data!Q1994</f>
        <v>#NAME?</v>
      </c>
      <c r="S1994" t="e" cm="1">
        <f t="array" ref="S1994">Raw [1]Data!T1994</f>
        <v>#NAME?</v>
      </c>
      <c r="T1994" t="e">
        <f t="shared" si="285"/>
        <v>#NAME?</v>
      </c>
      <c r="U1994" t="e">
        <f t="shared" si="286"/>
        <v>#NAME?</v>
      </c>
      <c r="V1994" t="str">
        <f t="shared" si="287"/>
        <v>Other</v>
      </c>
    </row>
    <row r="1995" spans="1:22">
      <c r="A1995" s="5" t="s">
        <v>12</v>
      </c>
      <c r="B1995" s="2" t="s">
        <v>2630</v>
      </c>
      <c r="C1995">
        <f t="shared" si="279"/>
        <v>2017</v>
      </c>
      <c r="D1995" s="2" t="s">
        <v>14</v>
      </c>
      <c r="E1995" s="3" t="s">
        <v>15</v>
      </c>
      <c r="F1995" t="str">
        <f t="shared" si="280"/>
        <v>73</v>
      </c>
      <c r="G1995" s="2" t="s">
        <v>2632</v>
      </c>
      <c r="H1995" t="str">
        <f t="shared" si="281"/>
        <v xml:space="preserve">STAINESS </v>
      </c>
      <c r="I1995" t="str" cm="1">
        <f t="array" ref="I1995">IFERROR(INDEX(_xlfn.TEXTSPLIT(E1995," "),1), "")</f>
        <v>73239990</v>
      </c>
      <c r="J1995" t="s">
        <v>2835</v>
      </c>
      <c r="K1995" t="str" cm="1">
        <f t="array" ref="K1995">IF(ISERROR(SEARCH("QTY:", G1995)), IF(ISERROR(SEARCH("TOTAL ", G1995)), Raw [1]Data!N1995, TRIM(MID(G1995, SEARCH("TOTAL ", G1995)+6, SEARCH(" ", G1995&amp;" ", SEARCH("TOTAL ", G1995)+6) - SEARCH("TOTAL ", G1995) - 6))), TRIM(MID(G1995, SEARCH("QTY:", G1995)+4, SEARCH(" ", G1995, SEARCH("QTY:", G1995)+4) - SEARCH("QTY:", G1995) - 4)))</f>
        <v>NET</v>
      </c>
      <c r="M1995" t="str">
        <f t="shared" si="282"/>
        <v>NET</v>
      </c>
      <c r="N1995">
        <f t="shared" si="283"/>
        <v>0</v>
      </c>
      <c r="O1995" t="e" cm="1">
        <f t="array" ref="O1995">IF(ISERROR(SEARCH("USD ", G1995)), Raw [1]Data!S1995, TRIM(MID(G1995, SEARCH("USD ", G1995)+4, SEARCH(" ", G1995&amp;" ", SEARCH("USD ", G1995)+4) - SEARCH("USD ", G1995) - 4)))</f>
        <v>#NAME?</v>
      </c>
      <c r="P1995" t="e">
        <f t="shared" si="284"/>
        <v>#NAME?</v>
      </c>
      <c r="Q1995" t="e" cm="1">
        <f t="array" ref="Q1995">Raw [1]Data!P1995</f>
        <v>#NAME?</v>
      </c>
      <c r="R1995" t="e" cm="1">
        <f t="array" ref="R1995">Raw [1]Data!Q1995</f>
        <v>#NAME?</v>
      </c>
      <c r="S1995" t="e" cm="1">
        <f t="array" ref="S1995">Raw [1]Data!T1995</f>
        <v>#NAME?</v>
      </c>
      <c r="T1995" t="e">
        <f t="shared" si="285"/>
        <v>#NAME?</v>
      </c>
      <c r="U1995" t="e">
        <f t="shared" si="286"/>
        <v>#NAME?</v>
      </c>
      <c r="V1995" t="str">
        <f t="shared" si="287"/>
        <v>Other</v>
      </c>
    </row>
    <row r="1996" spans="1:22">
      <c r="A1996" s="5" t="s">
        <v>12</v>
      </c>
      <c r="B1996" s="2" t="s">
        <v>2630</v>
      </c>
      <c r="C1996">
        <f t="shared" si="279"/>
        <v>2017</v>
      </c>
      <c r="D1996" s="2" t="s">
        <v>14</v>
      </c>
      <c r="E1996" s="3" t="s">
        <v>15</v>
      </c>
      <c r="F1996" t="str">
        <f t="shared" si="280"/>
        <v>73</v>
      </c>
      <c r="G1996" s="2" t="s">
        <v>2633</v>
      </c>
      <c r="H1996" t="str">
        <f t="shared" si="281"/>
        <v xml:space="preserve">STAINLESS </v>
      </c>
      <c r="I1996" t="str" cm="1">
        <f t="array" ref="I1996">IFERROR(INDEX(_xlfn.TEXTSPLIT(E1996," "),1), "")</f>
        <v>73239990</v>
      </c>
      <c r="J1996" t="s">
        <v>3041</v>
      </c>
      <c r="K1996" t="str" cm="1">
        <f t="array" ref="K1996">IF(ISERROR(SEARCH("QTY:", G1996)), IF(ISERROR(SEARCH("TOTAL ", G1996)), Raw [1]Data!N1996, TRIM(MID(G1996, SEARCH("TOTAL ", G1996)+6, SEARCH(" ", G1996&amp;" ", SEARCH("TOTAL ", G1996)+6) - SEARCH("TOTAL ", G1996) - 6))), TRIM(MID(G1996, SEARCH("QTY:", G1996)+4, SEARCH(" ", G1996, SEARCH("QTY:", G1996)+4) - SEARCH("QTY:", G1996) - 4)))</f>
        <v>NET</v>
      </c>
      <c r="M1996" t="str">
        <f t="shared" si="282"/>
        <v>NET</v>
      </c>
      <c r="N1996">
        <f t="shared" si="283"/>
        <v>0</v>
      </c>
      <c r="O1996" t="e" cm="1">
        <f t="array" ref="O1996">IF(ISERROR(SEARCH("USD ", G1996)), Raw [1]Data!S1996, TRIM(MID(G1996, SEARCH("USD ", G1996)+4, SEARCH(" ", G1996&amp;" ", SEARCH("USD ", G1996)+4) - SEARCH("USD ", G1996) - 4)))</f>
        <v>#NAME?</v>
      </c>
      <c r="P1996" t="e">
        <f t="shared" si="284"/>
        <v>#NAME?</v>
      </c>
      <c r="Q1996" t="e" cm="1">
        <f t="array" ref="Q1996">Raw [1]Data!P1996</f>
        <v>#NAME?</v>
      </c>
      <c r="R1996" t="e" cm="1">
        <f t="array" ref="R1996">Raw [1]Data!Q1996</f>
        <v>#NAME?</v>
      </c>
      <c r="S1996" t="e" cm="1">
        <f t="array" ref="S1996">Raw [1]Data!T1996</f>
        <v>#NAME?</v>
      </c>
      <c r="T1996" t="e">
        <f t="shared" si="285"/>
        <v>#NAME?</v>
      </c>
      <c r="U1996" t="e">
        <f t="shared" si="286"/>
        <v>#NAME?</v>
      </c>
      <c r="V1996" t="str">
        <f t="shared" si="287"/>
        <v>Other</v>
      </c>
    </row>
    <row r="1997" spans="1:22">
      <c r="A1997" s="5" t="s">
        <v>12</v>
      </c>
      <c r="B1997" s="2" t="s">
        <v>2630</v>
      </c>
      <c r="C1997">
        <f t="shared" si="279"/>
        <v>2017</v>
      </c>
      <c r="D1997" s="2" t="s">
        <v>14</v>
      </c>
      <c r="E1997" s="3" t="s">
        <v>15</v>
      </c>
      <c r="F1997" t="str">
        <f t="shared" si="280"/>
        <v>73</v>
      </c>
      <c r="G1997" s="2" t="s">
        <v>2634</v>
      </c>
      <c r="H1997" t="str">
        <f t="shared" si="281"/>
        <v xml:space="preserve">STEEL </v>
      </c>
      <c r="I1997" t="str" cm="1">
        <f t="array" ref="I1997">IFERROR(INDEX(_xlfn.TEXTSPLIT(E1997," "),1), "")</f>
        <v>73239990</v>
      </c>
      <c r="J1997" t="s">
        <v>3041</v>
      </c>
      <c r="K1997" t="str" cm="1">
        <f t="array" ref="K1997">IF(ISERROR(SEARCH("QTY:", G1997)), IF(ISERROR(SEARCH("TOTAL ", G1997)), Raw [1]Data!N1997, TRIM(MID(G1997, SEARCH("TOTAL ", G1997)+6, SEARCH(" ", G1997&amp;" ", SEARCH("TOTAL ", G1997)+6) - SEARCH("TOTAL ", G1997) - 6))), TRIM(MID(G1997, SEARCH("QTY:", G1997)+4, SEARCH(" ", G1997, SEARCH("QTY:", G1997)+4) - SEARCH("QTY:", G1997) - 4)))</f>
        <v>NET</v>
      </c>
      <c r="M1997" t="str">
        <f t="shared" si="282"/>
        <v>NET</v>
      </c>
      <c r="N1997">
        <f t="shared" si="283"/>
        <v>0</v>
      </c>
      <c r="O1997" t="e" cm="1">
        <f t="array" ref="O1997">IF(ISERROR(SEARCH("USD ", G1997)), Raw [1]Data!S1997, TRIM(MID(G1997, SEARCH("USD ", G1997)+4, SEARCH(" ", G1997&amp;" ", SEARCH("USD ", G1997)+4) - SEARCH("USD ", G1997) - 4)))</f>
        <v>#NAME?</v>
      </c>
      <c r="P1997" t="e">
        <f t="shared" si="284"/>
        <v>#NAME?</v>
      </c>
      <c r="Q1997" t="e" cm="1">
        <f t="array" ref="Q1997">Raw [1]Data!P1997</f>
        <v>#NAME?</v>
      </c>
      <c r="R1997" t="e" cm="1">
        <f t="array" ref="R1997">Raw [1]Data!Q1997</f>
        <v>#NAME?</v>
      </c>
      <c r="S1997" t="e" cm="1">
        <f t="array" ref="S1997">Raw [1]Data!T1997</f>
        <v>#NAME?</v>
      </c>
      <c r="T1997" t="e">
        <f t="shared" si="285"/>
        <v>#NAME?</v>
      </c>
      <c r="U1997" t="e">
        <f t="shared" si="286"/>
        <v>#NAME?</v>
      </c>
      <c r="V1997" t="str">
        <f t="shared" si="287"/>
        <v>Other</v>
      </c>
    </row>
    <row r="1998" spans="1:22">
      <c r="A1998" s="5" t="s">
        <v>12</v>
      </c>
      <c r="B1998" s="2" t="s">
        <v>2630</v>
      </c>
      <c r="C1998">
        <f t="shared" si="279"/>
        <v>2017</v>
      </c>
      <c r="D1998" s="2" t="s">
        <v>14</v>
      </c>
      <c r="E1998" s="3" t="s">
        <v>15</v>
      </c>
      <c r="F1998" t="str">
        <f t="shared" si="280"/>
        <v>73</v>
      </c>
      <c r="G1998" s="2" t="s">
        <v>2635</v>
      </c>
      <c r="H1998" t="str">
        <f t="shared" si="281"/>
        <v xml:space="preserve">STEEL </v>
      </c>
      <c r="I1998" t="str" cm="1">
        <f t="array" ref="I1998">IFERROR(INDEX(_xlfn.TEXTSPLIT(E1998," "),1), "")</f>
        <v>73239990</v>
      </c>
      <c r="J1998" t="s">
        <v>3041</v>
      </c>
      <c r="K1998" t="str" cm="1">
        <f t="array" ref="K1998">IF(ISERROR(SEARCH("QTY:", G1998)), IF(ISERROR(SEARCH("TOTAL ", G1998)), Raw [1]Data!N1998, TRIM(MID(G1998, SEARCH("TOTAL ", G1998)+6, SEARCH(" ", G1998&amp;" ", SEARCH("TOTAL ", G1998)+6) - SEARCH("TOTAL ", G1998) - 6))), TRIM(MID(G1998, SEARCH("QTY:", G1998)+4, SEARCH(" ", G1998, SEARCH("QTY:", G1998)+4) - SEARCH("QTY:", G1998) - 4)))</f>
        <v>NET</v>
      </c>
      <c r="M1998" t="str">
        <f t="shared" si="282"/>
        <v>NET</v>
      </c>
      <c r="N1998">
        <f t="shared" si="283"/>
        <v>0</v>
      </c>
      <c r="O1998" t="e" cm="1">
        <f t="array" ref="O1998">IF(ISERROR(SEARCH("USD ", G1998)), Raw [1]Data!S1998, TRIM(MID(G1998, SEARCH("USD ", G1998)+4, SEARCH(" ", G1998&amp;" ", SEARCH("USD ", G1998)+4) - SEARCH("USD ", G1998) - 4)))</f>
        <v>#NAME?</v>
      </c>
      <c r="P1998" t="e">
        <f t="shared" si="284"/>
        <v>#NAME?</v>
      </c>
      <c r="Q1998" t="e" cm="1">
        <f t="array" ref="Q1998">Raw [1]Data!P1998</f>
        <v>#NAME?</v>
      </c>
      <c r="R1998" t="e" cm="1">
        <f t="array" ref="R1998">Raw [1]Data!Q1998</f>
        <v>#NAME?</v>
      </c>
      <c r="S1998" t="e" cm="1">
        <f t="array" ref="S1998">Raw [1]Data!T1998</f>
        <v>#NAME?</v>
      </c>
      <c r="T1998" t="e">
        <f t="shared" si="285"/>
        <v>#NAME?</v>
      </c>
      <c r="U1998" t="e">
        <f t="shared" si="286"/>
        <v>#NAME?</v>
      </c>
      <c r="V1998" t="str">
        <f t="shared" si="287"/>
        <v>Other</v>
      </c>
    </row>
    <row r="1999" spans="1:22">
      <c r="A1999" s="5" t="s">
        <v>12</v>
      </c>
      <c r="B1999" s="2" t="s">
        <v>2630</v>
      </c>
      <c r="C1999">
        <f t="shared" si="279"/>
        <v>2017</v>
      </c>
      <c r="D1999" s="2" t="s">
        <v>14</v>
      </c>
      <c r="E1999" s="3" t="s">
        <v>15</v>
      </c>
      <c r="F1999" t="str">
        <f t="shared" si="280"/>
        <v>73</v>
      </c>
      <c r="G1999" s="2" t="s">
        <v>2636</v>
      </c>
      <c r="H1999" t="str">
        <f t="shared" si="281"/>
        <v xml:space="preserve">STAINLESS </v>
      </c>
      <c r="I1999" t="str" cm="1">
        <f t="array" ref="I1999">IFERROR(INDEX(_xlfn.TEXTSPLIT(E1999," "),1), "")</f>
        <v>73239990</v>
      </c>
      <c r="J1999" t="s">
        <v>2835</v>
      </c>
      <c r="K1999" t="str" cm="1">
        <f t="array" ref="K1999">IF(ISERROR(SEARCH("QTY:", G1999)), IF(ISERROR(SEARCH("TOTAL ", G1999)), Raw [1]Data!N1999, TRIM(MID(G1999, SEARCH("TOTAL ", G1999)+6, SEARCH(" ", G1999&amp;" ", SEARCH("TOTAL ", G1999)+6) - SEARCH("TOTAL ", G1999) - 6))), TRIM(MID(G1999, SEARCH("QTY:", G1999)+4, SEARCH(" ", G1999, SEARCH("QTY:", G1999)+4) - SEARCH("QTY:", G1999) - 4)))</f>
        <v>NET</v>
      </c>
      <c r="M1999" t="str">
        <f t="shared" si="282"/>
        <v>NET</v>
      </c>
      <c r="N1999">
        <f t="shared" si="283"/>
        <v>0</v>
      </c>
      <c r="O1999" t="e" cm="1">
        <f t="array" ref="O1999">IF(ISERROR(SEARCH("USD ", G1999)), Raw [1]Data!S1999, TRIM(MID(G1999, SEARCH("USD ", G1999)+4, SEARCH(" ", G1999&amp;" ", SEARCH("USD ", G1999)+4) - SEARCH("USD ", G1999) - 4)))</f>
        <v>#NAME?</v>
      </c>
      <c r="P1999" t="e">
        <f t="shared" si="284"/>
        <v>#NAME?</v>
      </c>
      <c r="Q1999" t="e" cm="1">
        <f t="array" ref="Q1999">Raw [1]Data!P1999</f>
        <v>#NAME?</v>
      </c>
      <c r="R1999" t="e" cm="1">
        <f t="array" ref="R1999">Raw [1]Data!Q1999</f>
        <v>#NAME?</v>
      </c>
      <c r="S1999" t="e" cm="1">
        <f t="array" ref="S1999">Raw [1]Data!T1999</f>
        <v>#NAME?</v>
      </c>
      <c r="T1999" t="e">
        <f t="shared" si="285"/>
        <v>#NAME?</v>
      </c>
      <c r="U1999" t="e">
        <f t="shared" si="286"/>
        <v>#NAME?</v>
      </c>
      <c r="V1999" t="str">
        <f t="shared" si="287"/>
        <v>Other</v>
      </c>
    </row>
    <row r="2000" spans="1:22">
      <c r="A2000" s="5" t="s">
        <v>12</v>
      </c>
      <c r="B2000" s="2" t="s">
        <v>2637</v>
      </c>
      <c r="C2000">
        <f t="shared" si="279"/>
        <v>2017</v>
      </c>
      <c r="D2000" s="2" t="s">
        <v>14</v>
      </c>
      <c r="E2000" s="3" t="s">
        <v>15</v>
      </c>
      <c r="F2000" t="str">
        <f t="shared" si="280"/>
        <v>73</v>
      </c>
      <c r="G2000" s="2" t="s">
        <v>2638</v>
      </c>
      <c r="H2000" t="str">
        <f t="shared" si="281"/>
        <v xml:space="preserve">STEEL </v>
      </c>
      <c r="I2000" t="str" cm="1">
        <f t="array" ref="I2000">IFERROR(INDEX(_xlfn.TEXTSPLIT(E2000," "),1), "")</f>
        <v>73239990</v>
      </c>
      <c r="J2000" t="s">
        <v>2835</v>
      </c>
      <c r="K2000" t="str" cm="1">
        <f t="array" ref="K2000">IF(ISERROR(SEARCH("QTY:", G2000)), IF(ISERROR(SEARCH("TOTAL ", G2000)), Raw [1]Data!N2000, TRIM(MID(G2000, SEARCH("TOTAL ", G2000)+6, SEARCH(" ", G2000&amp;" ", SEARCH("TOTAL ", G2000)+6) - SEARCH("TOTAL ", G2000) - 6))), TRIM(MID(G2000, SEARCH("QTY:", G2000)+4, SEARCH(" ", G2000, SEARCH("QTY:", G2000)+4) - SEARCH("QTY:", G2000) - 4)))</f>
        <v>NET</v>
      </c>
      <c r="M2000" t="str">
        <f t="shared" si="282"/>
        <v>NET</v>
      </c>
      <c r="N2000">
        <f t="shared" si="283"/>
        <v>0</v>
      </c>
      <c r="O2000" t="e" cm="1">
        <f t="array" ref="O2000">IF(ISERROR(SEARCH("USD ", G2000)), Raw [1]Data!S2000, TRIM(MID(G2000, SEARCH("USD ", G2000)+4, SEARCH(" ", G2000&amp;" ", SEARCH("USD ", G2000)+4) - SEARCH("USD ", G2000) - 4)))</f>
        <v>#NAME?</v>
      </c>
      <c r="P2000" t="e">
        <f t="shared" si="284"/>
        <v>#NAME?</v>
      </c>
      <c r="Q2000" t="e" cm="1">
        <f t="array" ref="Q2000">Raw [1]Data!P2000</f>
        <v>#NAME?</v>
      </c>
      <c r="R2000" t="e" cm="1">
        <f t="array" ref="R2000">Raw [1]Data!Q2000</f>
        <v>#NAME?</v>
      </c>
      <c r="S2000" t="e" cm="1">
        <f t="array" ref="S2000">Raw [1]Data!T2000</f>
        <v>#NAME?</v>
      </c>
      <c r="T2000" t="e">
        <f t="shared" si="285"/>
        <v>#NAME?</v>
      </c>
      <c r="U2000" t="e">
        <f t="shared" si="286"/>
        <v>#NAME?</v>
      </c>
      <c r="V2000" t="str">
        <f t="shared" si="287"/>
        <v>Other</v>
      </c>
    </row>
    <row r="2001" spans="1:22">
      <c r="A2001" s="5" t="s">
        <v>12</v>
      </c>
      <c r="B2001" s="2" t="s">
        <v>2637</v>
      </c>
      <c r="C2001">
        <f t="shared" si="279"/>
        <v>2017</v>
      </c>
      <c r="D2001" s="2" t="s">
        <v>14</v>
      </c>
      <c r="E2001" s="3" t="s">
        <v>15</v>
      </c>
      <c r="F2001" t="str">
        <f t="shared" si="280"/>
        <v>73</v>
      </c>
      <c r="G2001" s="2" t="s">
        <v>2639</v>
      </c>
      <c r="H2001" t="str">
        <f t="shared" si="281"/>
        <v xml:space="preserve">STEEL </v>
      </c>
      <c r="I2001" t="str" cm="1">
        <f t="array" ref="I2001">IFERROR(INDEX(_xlfn.TEXTSPLIT(E2001," "),1), "")</f>
        <v>73239990</v>
      </c>
      <c r="J2001" t="s">
        <v>2835</v>
      </c>
      <c r="K2001" t="str" cm="1">
        <f t="array" ref="K2001">IF(ISERROR(SEARCH("QTY:", G2001)), IF(ISERROR(SEARCH("TOTAL ", G2001)), Raw [1]Data!N2001, TRIM(MID(G2001, SEARCH("TOTAL ", G2001)+6, SEARCH(" ", G2001&amp;" ", SEARCH("TOTAL ", G2001)+6) - SEARCH("TOTAL ", G2001) - 6))), TRIM(MID(G2001, SEARCH("QTY:", G2001)+4, SEARCH(" ", G2001, SEARCH("QTY:", G2001)+4) - SEARCH("QTY:", G2001) - 4)))</f>
        <v>NET</v>
      </c>
      <c r="M2001" t="str">
        <f t="shared" si="282"/>
        <v>NET</v>
      </c>
      <c r="N2001">
        <f t="shared" si="283"/>
        <v>0</v>
      </c>
      <c r="O2001" t="e" cm="1">
        <f t="array" ref="O2001">IF(ISERROR(SEARCH("USD ", G2001)), Raw [1]Data!S2001, TRIM(MID(G2001, SEARCH("USD ", G2001)+4, SEARCH(" ", G2001&amp;" ", SEARCH("USD ", G2001)+4) - SEARCH("USD ", G2001) - 4)))</f>
        <v>#NAME?</v>
      </c>
      <c r="P2001" t="e">
        <f t="shared" si="284"/>
        <v>#NAME?</v>
      </c>
      <c r="Q2001" t="e" cm="1">
        <f t="array" ref="Q2001">Raw [1]Data!P2001</f>
        <v>#NAME?</v>
      </c>
      <c r="R2001" t="e" cm="1">
        <f t="array" ref="R2001">Raw [1]Data!Q2001</f>
        <v>#NAME?</v>
      </c>
      <c r="S2001" t="e" cm="1">
        <f t="array" ref="S2001">Raw [1]Data!T2001</f>
        <v>#NAME?</v>
      </c>
      <c r="T2001" t="e">
        <f t="shared" si="285"/>
        <v>#NAME?</v>
      </c>
      <c r="U2001" t="e">
        <f t="shared" si="286"/>
        <v>#NAME?</v>
      </c>
      <c r="V2001" t="str">
        <f t="shared" si="287"/>
        <v>Other</v>
      </c>
    </row>
    <row r="2002" spans="1:22">
      <c r="A2002" s="5" t="s">
        <v>12</v>
      </c>
      <c r="B2002" s="2" t="s">
        <v>2637</v>
      </c>
      <c r="C2002">
        <f t="shared" si="279"/>
        <v>2017</v>
      </c>
      <c r="D2002" s="2" t="s">
        <v>14</v>
      </c>
      <c r="E2002" s="3" t="s">
        <v>15</v>
      </c>
      <c r="F2002" t="str">
        <f t="shared" si="280"/>
        <v>73</v>
      </c>
      <c r="G2002" s="2" t="s">
        <v>2640</v>
      </c>
      <c r="H2002" t="str">
        <f t="shared" si="281"/>
        <v xml:space="preserve">STEEL </v>
      </c>
      <c r="I2002" t="str" cm="1">
        <f t="array" ref="I2002">IFERROR(INDEX(_xlfn.TEXTSPLIT(E2002," "),1), "")</f>
        <v>73239990</v>
      </c>
      <c r="J2002" t="s">
        <v>2835</v>
      </c>
      <c r="K2002" t="str" cm="1">
        <f t="array" ref="K2002">IF(ISERROR(SEARCH("QTY:", G2002)), IF(ISERROR(SEARCH("TOTAL ", G2002)), Raw [1]Data!N2002, TRIM(MID(G2002, SEARCH("TOTAL ", G2002)+6, SEARCH(" ", G2002&amp;" ", SEARCH("TOTAL ", G2002)+6) - SEARCH("TOTAL ", G2002) - 6))), TRIM(MID(G2002, SEARCH("QTY:", G2002)+4, SEARCH(" ", G2002, SEARCH("QTY:", G2002)+4) - SEARCH("QTY:", G2002) - 4)))</f>
        <v>NET</v>
      </c>
      <c r="M2002" t="str">
        <f t="shared" si="282"/>
        <v>NET</v>
      </c>
      <c r="N2002">
        <f t="shared" si="283"/>
        <v>0</v>
      </c>
      <c r="O2002" t="e" cm="1">
        <f t="array" ref="O2002">IF(ISERROR(SEARCH("USD ", G2002)), Raw [1]Data!S2002, TRIM(MID(G2002, SEARCH("USD ", G2002)+4, SEARCH(" ", G2002&amp;" ", SEARCH("USD ", G2002)+4) - SEARCH("USD ", G2002) - 4)))</f>
        <v>#NAME?</v>
      </c>
      <c r="P2002" t="e">
        <f t="shared" si="284"/>
        <v>#NAME?</v>
      </c>
      <c r="Q2002" t="e" cm="1">
        <f t="array" ref="Q2002">Raw [1]Data!P2002</f>
        <v>#NAME?</v>
      </c>
      <c r="R2002" t="e" cm="1">
        <f t="array" ref="R2002">Raw [1]Data!Q2002</f>
        <v>#NAME?</v>
      </c>
      <c r="S2002" t="e" cm="1">
        <f t="array" ref="S2002">Raw [1]Data!T2002</f>
        <v>#NAME?</v>
      </c>
      <c r="T2002" t="e">
        <f t="shared" si="285"/>
        <v>#NAME?</v>
      </c>
      <c r="U2002" t="e">
        <f t="shared" si="286"/>
        <v>#NAME?</v>
      </c>
      <c r="V2002" t="str">
        <f t="shared" si="287"/>
        <v>Other</v>
      </c>
    </row>
    <row r="2003" spans="1:22">
      <c r="A2003" s="5" t="s">
        <v>12</v>
      </c>
      <c r="B2003" s="2" t="s">
        <v>2641</v>
      </c>
      <c r="C2003">
        <f t="shared" si="279"/>
        <v>2017</v>
      </c>
      <c r="D2003" s="2" t="s">
        <v>14</v>
      </c>
      <c r="E2003" s="3" t="s">
        <v>15</v>
      </c>
      <c r="F2003" t="str">
        <f t="shared" si="280"/>
        <v>73</v>
      </c>
      <c r="G2003" s="2" t="s">
        <v>2642</v>
      </c>
      <c r="H2003" t="str">
        <f t="shared" si="281"/>
        <v xml:space="preserve">STEEL </v>
      </c>
      <c r="I2003" t="str" cm="1">
        <f t="array" ref="I2003">IFERROR(INDEX(_xlfn.TEXTSPLIT(E2003," "),1), "")</f>
        <v>73239990</v>
      </c>
      <c r="J2003" t="s">
        <v>3041</v>
      </c>
      <c r="K2003" t="str" cm="1">
        <f t="array" ref="K2003">IF(ISERROR(SEARCH("QTY:", G2003)), IF(ISERROR(SEARCH("TOTAL ", G2003)), Raw [1]Data!N2003, TRIM(MID(G2003, SEARCH("TOTAL ", G2003)+6, SEARCH(" ", G2003&amp;" ", SEARCH("TOTAL ", G2003)+6) - SEARCH("TOTAL ", G2003) - 6))), TRIM(MID(G2003, SEARCH("QTY:", G2003)+4, SEARCH(" ", G2003, SEARCH("QTY:", G2003)+4) - SEARCH("QTY:", G2003) - 4)))</f>
        <v>NET</v>
      </c>
      <c r="M2003" t="str">
        <f t="shared" si="282"/>
        <v>NET</v>
      </c>
      <c r="N2003">
        <f t="shared" si="283"/>
        <v>0</v>
      </c>
      <c r="O2003" t="e" cm="1">
        <f t="array" ref="O2003">IF(ISERROR(SEARCH("USD ", G2003)), Raw [1]Data!S2003, TRIM(MID(G2003, SEARCH("USD ", G2003)+4, SEARCH(" ", G2003&amp;" ", SEARCH("USD ", G2003)+4) - SEARCH("USD ", G2003) - 4)))</f>
        <v>#NAME?</v>
      </c>
      <c r="P2003" t="e">
        <f t="shared" si="284"/>
        <v>#NAME?</v>
      </c>
      <c r="Q2003" t="e" cm="1">
        <f t="array" ref="Q2003">Raw [1]Data!P2003</f>
        <v>#NAME?</v>
      </c>
      <c r="R2003" t="e" cm="1">
        <f t="array" ref="R2003">Raw [1]Data!Q2003</f>
        <v>#NAME?</v>
      </c>
      <c r="S2003" t="e" cm="1">
        <f t="array" ref="S2003">Raw [1]Data!T2003</f>
        <v>#NAME?</v>
      </c>
      <c r="T2003" t="e">
        <f t="shared" si="285"/>
        <v>#NAME?</v>
      </c>
      <c r="U2003" t="e">
        <f t="shared" si="286"/>
        <v>#NAME?</v>
      </c>
      <c r="V2003" t="str">
        <f t="shared" si="287"/>
        <v>Other</v>
      </c>
    </row>
    <row r="2004" spans="1:22">
      <c r="A2004" s="5" t="s">
        <v>12</v>
      </c>
      <c r="B2004" s="2" t="s">
        <v>2643</v>
      </c>
      <c r="C2004">
        <f t="shared" si="279"/>
        <v>2017</v>
      </c>
      <c r="D2004" s="2" t="s">
        <v>14</v>
      </c>
      <c r="E2004" s="3" t="s">
        <v>15</v>
      </c>
      <c r="F2004" t="str">
        <f t="shared" si="280"/>
        <v>73</v>
      </c>
      <c r="G2004" s="2" t="s">
        <v>2644</v>
      </c>
      <c r="H2004" t="str">
        <f t="shared" si="281"/>
        <v xml:space="preserve">STAINLESS </v>
      </c>
      <c r="I2004" t="str" cm="1">
        <f t="array" ref="I2004">IFERROR(INDEX(_xlfn.TEXTSPLIT(E2004," "),1), "")</f>
        <v>73239990</v>
      </c>
      <c r="J2004" t="s">
        <v>3041</v>
      </c>
      <c r="K2004" t="str" cm="1">
        <f t="array" ref="K2004">IF(ISERROR(SEARCH("QTY:", G2004)), IF(ISERROR(SEARCH("TOTAL ", G2004)), Raw [1]Data!N2004, TRIM(MID(G2004, SEARCH("TOTAL ", G2004)+6, SEARCH(" ", G2004&amp;" ", SEARCH("TOTAL ", G2004)+6) - SEARCH("TOTAL ", G2004) - 6))), TRIM(MID(G2004, SEARCH("QTY:", G2004)+4, SEARCH(" ", G2004, SEARCH("QTY:", G2004)+4) - SEARCH("QTY:", G2004) - 4)))</f>
        <v>NET</v>
      </c>
      <c r="M2004" t="str">
        <f t="shared" si="282"/>
        <v>NET</v>
      </c>
      <c r="N2004">
        <f t="shared" si="283"/>
        <v>0</v>
      </c>
      <c r="O2004" t="e" cm="1">
        <f t="array" ref="O2004">IF(ISERROR(SEARCH("USD ", G2004)), Raw [1]Data!S2004, TRIM(MID(G2004, SEARCH("USD ", G2004)+4, SEARCH(" ", G2004&amp;" ", SEARCH("USD ", G2004)+4) - SEARCH("USD ", G2004) - 4)))</f>
        <v>#NAME?</v>
      </c>
      <c r="P2004" t="e">
        <f t="shared" si="284"/>
        <v>#NAME?</v>
      </c>
      <c r="Q2004" t="e" cm="1">
        <f t="array" ref="Q2004">Raw [1]Data!P2004</f>
        <v>#NAME?</v>
      </c>
      <c r="R2004" t="e" cm="1">
        <f t="array" ref="R2004">Raw [1]Data!Q2004</f>
        <v>#NAME?</v>
      </c>
      <c r="S2004" t="e" cm="1">
        <f t="array" ref="S2004">Raw [1]Data!T2004</f>
        <v>#NAME?</v>
      </c>
      <c r="T2004" t="e">
        <f t="shared" si="285"/>
        <v>#NAME?</v>
      </c>
      <c r="U2004" t="e">
        <f t="shared" si="286"/>
        <v>#NAME?</v>
      </c>
      <c r="V2004" t="str">
        <f t="shared" si="287"/>
        <v>Other</v>
      </c>
    </row>
    <row r="2005" spans="1:22">
      <c r="A2005" s="5" t="s">
        <v>12</v>
      </c>
      <c r="B2005" s="2" t="s">
        <v>2643</v>
      </c>
      <c r="C2005">
        <f t="shared" si="279"/>
        <v>2017</v>
      </c>
      <c r="D2005" s="2" t="s">
        <v>14</v>
      </c>
      <c r="E2005" s="3" t="s">
        <v>15</v>
      </c>
      <c r="F2005" t="str">
        <f t="shared" si="280"/>
        <v>73</v>
      </c>
      <c r="G2005" s="2" t="s">
        <v>2645</v>
      </c>
      <c r="H2005" t="str">
        <f t="shared" si="281"/>
        <v xml:space="preserve">STAINLESS </v>
      </c>
      <c r="I2005" t="str" cm="1">
        <f t="array" ref="I2005">IFERROR(INDEX(_xlfn.TEXTSPLIT(E2005," "),1), "")</f>
        <v>73239990</v>
      </c>
      <c r="J2005" t="s">
        <v>3041</v>
      </c>
      <c r="K2005" t="str" cm="1">
        <f t="array" ref="K2005">IF(ISERROR(SEARCH("QTY:", G2005)), IF(ISERROR(SEARCH("TOTAL ", G2005)), Raw [1]Data!N2005, TRIM(MID(G2005, SEARCH("TOTAL ", G2005)+6, SEARCH(" ", G2005&amp;" ", SEARCH("TOTAL ", G2005)+6) - SEARCH("TOTAL ", G2005) - 6))), TRIM(MID(G2005, SEARCH("QTY:", G2005)+4, SEARCH(" ", G2005, SEARCH("QTY:", G2005)+4) - SEARCH("QTY:", G2005) - 4)))</f>
        <v>NET</v>
      </c>
      <c r="M2005" t="str">
        <f t="shared" si="282"/>
        <v>NET</v>
      </c>
      <c r="N2005">
        <f t="shared" si="283"/>
        <v>0</v>
      </c>
      <c r="O2005" t="e" cm="1">
        <f t="array" ref="O2005">IF(ISERROR(SEARCH("USD ", G2005)), Raw [1]Data!S2005, TRIM(MID(G2005, SEARCH("USD ", G2005)+4, SEARCH(" ", G2005&amp;" ", SEARCH("USD ", G2005)+4) - SEARCH("USD ", G2005) - 4)))</f>
        <v>#NAME?</v>
      </c>
      <c r="P2005" t="e">
        <f t="shared" si="284"/>
        <v>#NAME?</v>
      </c>
      <c r="Q2005" t="e" cm="1">
        <f t="array" ref="Q2005">Raw [1]Data!P2005</f>
        <v>#NAME?</v>
      </c>
      <c r="R2005" t="e" cm="1">
        <f t="array" ref="R2005">Raw [1]Data!Q2005</f>
        <v>#NAME?</v>
      </c>
      <c r="S2005" t="e" cm="1">
        <f t="array" ref="S2005">Raw [1]Data!T2005</f>
        <v>#NAME?</v>
      </c>
      <c r="T2005" t="e">
        <f t="shared" si="285"/>
        <v>#NAME?</v>
      </c>
      <c r="U2005" t="e">
        <f t="shared" si="286"/>
        <v>#NAME?</v>
      </c>
      <c r="V2005" t="str">
        <f t="shared" si="287"/>
        <v>Other</v>
      </c>
    </row>
    <row r="2006" spans="1:22">
      <c r="A2006" s="5" t="s">
        <v>12</v>
      </c>
      <c r="B2006" s="2" t="s">
        <v>2646</v>
      </c>
      <c r="C2006">
        <f t="shared" si="279"/>
        <v>2017</v>
      </c>
      <c r="D2006" s="2" t="s">
        <v>14</v>
      </c>
      <c r="E2006" s="3" t="s">
        <v>18</v>
      </c>
      <c r="F2006" t="str">
        <f t="shared" si="280"/>
        <v>73</v>
      </c>
      <c r="G2006" s="2" t="s">
        <v>2647</v>
      </c>
      <c r="H2006" t="str">
        <f t="shared" si="281"/>
        <v xml:space="preserve">STEEL </v>
      </c>
      <c r="I2006" t="str" cm="1">
        <f t="array" ref="I2006">IFERROR(INDEX(_xlfn.TEXTSPLIT(E2006," "),1), "")</f>
        <v>73231000</v>
      </c>
      <c r="J2006" t="s">
        <v>3041</v>
      </c>
      <c r="K2006" t="str" cm="1">
        <f t="array" ref="K2006">IF(ISERROR(SEARCH("QTY:", G2006)), IF(ISERROR(SEARCH("TOTAL ", G2006)), Raw [1]Data!N2006, TRIM(MID(G2006, SEARCH("TOTAL ", G2006)+6, SEARCH(" ", G2006&amp;" ", SEARCH("TOTAL ", G2006)+6) - SEARCH("TOTAL ", G2006) - 6))), TRIM(MID(G2006, SEARCH("QTY:", G2006)+4, SEARCH(" ", G2006, SEARCH("QTY:", G2006)+4) - SEARCH("QTY:", G2006) - 4)))</f>
        <v>NET</v>
      </c>
      <c r="M2006" t="str">
        <f t="shared" si="282"/>
        <v>NET</v>
      </c>
      <c r="N2006">
        <f t="shared" si="283"/>
        <v>0</v>
      </c>
      <c r="O2006" t="e" cm="1">
        <f t="array" ref="O2006">IF(ISERROR(SEARCH("USD ", G2006)), Raw [1]Data!S2006, TRIM(MID(G2006, SEARCH("USD ", G2006)+4, SEARCH(" ", G2006&amp;" ", SEARCH("USD ", G2006)+4) - SEARCH("USD ", G2006) - 4)))</f>
        <v>#NAME?</v>
      </c>
      <c r="P2006" t="e">
        <f t="shared" si="284"/>
        <v>#NAME?</v>
      </c>
      <c r="Q2006" t="e" cm="1">
        <f t="array" ref="Q2006">Raw [1]Data!P2006</f>
        <v>#NAME?</v>
      </c>
      <c r="R2006" t="e" cm="1">
        <f t="array" ref="R2006">Raw [1]Data!Q2006</f>
        <v>#NAME?</v>
      </c>
      <c r="S2006" t="e" cm="1">
        <f t="array" ref="S2006">Raw [1]Data!T2006</f>
        <v>#NAME?</v>
      </c>
      <c r="T2006" t="e">
        <f t="shared" si="285"/>
        <v>#NAME?</v>
      </c>
      <c r="U2006" t="e">
        <f t="shared" si="286"/>
        <v>#NAME?</v>
      </c>
      <c r="V2006" t="str">
        <f t="shared" si="287"/>
        <v>Other</v>
      </c>
    </row>
    <row r="2007" spans="1:22">
      <c r="A2007" s="5" t="s">
        <v>12</v>
      </c>
      <c r="B2007" s="2" t="s">
        <v>2648</v>
      </c>
      <c r="C2007">
        <f t="shared" si="279"/>
        <v>2017</v>
      </c>
      <c r="D2007" s="2" t="s">
        <v>14</v>
      </c>
      <c r="E2007" s="3" t="s">
        <v>15</v>
      </c>
      <c r="F2007" t="str">
        <f t="shared" si="280"/>
        <v>73</v>
      </c>
      <c r="G2007" s="2" t="s">
        <v>2649</v>
      </c>
      <c r="H2007" t="str">
        <f t="shared" si="281"/>
        <v xml:space="preserve">STAINESS </v>
      </c>
      <c r="I2007" t="str" cm="1">
        <f t="array" ref="I2007">IFERROR(INDEX(_xlfn.TEXTSPLIT(E2007," "),1), "")</f>
        <v>73239990</v>
      </c>
      <c r="J2007" t="s">
        <v>2835</v>
      </c>
      <c r="K2007" t="str" cm="1">
        <f t="array" ref="K2007">IF(ISERROR(SEARCH("QTY:", G2007)), IF(ISERROR(SEARCH("TOTAL ", G2007)), Raw [1]Data!N2007, TRIM(MID(G2007, SEARCH("TOTAL ", G2007)+6, SEARCH(" ", G2007&amp;" ", SEARCH("TOTAL ", G2007)+6) - SEARCH("TOTAL ", G2007) - 6))), TRIM(MID(G2007, SEARCH("QTY:", G2007)+4, SEARCH(" ", G2007, SEARCH("QTY:", G2007)+4) - SEARCH("QTY:", G2007) - 4)))</f>
        <v>NET</v>
      </c>
      <c r="M2007" t="str">
        <f t="shared" si="282"/>
        <v>NET</v>
      </c>
      <c r="N2007">
        <f t="shared" si="283"/>
        <v>0</v>
      </c>
      <c r="O2007" t="e" cm="1">
        <f t="array" ref="O2007">IF(ISERROR(SEARCH("USD ", G2007)), Raw [1]Data!S2007, TRIM(MID(G2007, SEARCH("USD ", G2007)+4, SEARCH(" ", G2007&amp;" ", SEARCH("USD ", G2007)+4) - SEARCH("USD ", G2007) - 4)))</f>
        <v>#NAME?</v>
      </c>
      <c r="P2007" t="e">
        <f t="shared" si="284"/>
        <v>#NAME?</v>
      </c>
      <c r="Q2007" t="e" cm="1">
        <f t="array" ref="Q2007">Raw [1]Data!P2007</f>
        <v>#NAME?</v>
      </c>
      <c r="R2007" t="e" cm="1">
        <f t="array" ref="R2007">Raw [1]Data!Q2007</f>
        <v>#NAME?</v>
      </c>
      <c r="S2007" t="e" cm="1">
        <f t="array" ref="S2007">Raw [1]Data!T2007</f>
        <v>#NAME?</v>
      </c>
      <c r="T2007" t="e">
        <f t="shared" si="285"/>
        <v>#NAME?</v>
      </c>
      <c r="U2007" t="e">
        <f t="shared" si="286"/>
        <v>#NAME?</v>
      </c>
      <c r="V2007" t="str">
        <f t="shared" si="287"/>
        <v>Other</v>
      </c>
    </row>
    <row r="2008" spans="1:22">
      <c r="A2008" s="5" t="s">
        <v>12</v>
      </c>
      <c r="B2008" s="2" t="s">
        <v>2648</v>
      </c>
      <c r="C2008">
        <f t="shared" si="279"/>
        <v>2017</v>
      </c>
      <c r="D2008" s="2" t="s">
        <v>14</v>
      </c>
      <c r="E2008" s="3" t="s">
        <v>15</v>
      </c>
      <c r="F2008" t="str">
        <f t="shared" si="280"/>
        <v>73</v>
      </c>
      <c r="G2008" s="2" t="s">
        <v>2650</v>
      </c>
      <c r="H2008" t="str">
        <f t="shared" si="281"/>
        <v xml:space="preserve">STEEL </v>
      </c>
      <c r="I2008" t="str" cm="1">
        <f t="array" ref="I2008">IFERROR(INDEX(_xlfn.TEXTSPLIT(E2008," "),1), "")</f>
        <v>73239990</v>
      </c>
      <c r="J2008" t="s">
        <v>3041</v>
      </c>
      <c r="K2008" t="str" cm="1">
        <f t="array" ref="K2008">IF(ISERROR(SEARCH("QTY:", G2008)), IF(ISERROR(SEARCH("TOTAL ", G2008)), Raw [1]Data!N2008, TRIM(MID(G2008, SEARCH("TOTAL ", G2008)+6, SEARCH(" ", G2008&amp;" ", SEARCH("TOTAL ", G2008)+6) - SEARCH("TOTAL ", G2008) - 6))), TRIM(MID(G2008, SEARCH("QTY:", G2008)+4, SEARCH(" ", G2008, SEARCH("QTY:", G2008)+4) - SEARCH("QTY:", G2008) - 4)))</f>
        <v>NET</v>
      </c>
      <c r="M2008" t="str">
        <f t="shared" si="282"/>
        <v>NET</v>
      </c>
      <c r="N2008">
        <f t="shared" si="283"/>
        <v>0</v>
      </c>
      <c r="O2008" t="e" cm="1">
        <f t="array" ref="O2008">IF(ISERROR(SEARCH("USD ", G2008)), Raw [1]Data!S2008, TRIM(MID(G2008, SEARCH("USD ", G2008)+4, SEARCH(" ", G2008&amp;" ", SEARCH("USD ", G2008)+4) - SEARCH("USD ", G2008) - 4)))</f>
        <v>#NAME?</v>
      </c>
      <c r="P2008" t="e">
        <f t="shared" si="284"/>
        <v>#NAME?</v>
      </c>
      <c r="Q2008" t="e" cm="1">
        <f t="array" ref="Q2008">Raw [1]Data!P2008</f>
        <v>#NAME?</v>
      </c>
      <c r="R2008" t="e" cm="1">
        <f t="array" ref="R2008">Raw [1]Data!Q2008</f>
        <v>#NAME?</v>
      </c>
      <c r="S2008" t="e" cm="1">
        <f t="array" ref="S2008">Raw [1]Data!T2008</f>
        <v>#NAME?</v>
      </c>
      <c r="T2008" t="e">
        <f t="shared" si="285"/>
        <v>#NAME?</v>
      </c>
      <c r="U2008" t="e">
        <f t="shared" si="286"/>
        <v>#NAME?</v>
      </c>
      <c r="V2008" t="str">
        <f t="shared" si="287"/>
        <v>Other</v>
      </c>
    </row>
    <row r="2009" spans="1:22">
      <c r="A2009" s="5" t="s">
        <v>12</v>
      </c>
      <c r="B2009" s="2" t="s">
        <v>2648</v>
      </c>
      <c r="C2009">
        <f t="shared" si="279"/>
        <v>2017</v>
      </c>
      <c r="D2009" s="2" t="s">
        <v>14</v>
      </c>
      <c r="E2009" s="3" t="s">
        <v>15</v>
      </c>
      <c r="F2009" t="str">
        <f t="shared" si="280"/>
        <v>73</v>
      </c>
      <c r="G2009" s="2" t="s">
        <v>2651</v>
      </c>
      <c r="H2009" t="str">
        <f t="shared" si="281"/>
        <v xml:space="preserve">STEEL </v>
      </c>
      <c r="I2009" t="str" cm="1">
        <f t="array" ref="I2009">IFERROR(INDEX(_xlfn.TEXTSPLIT(E2009," "),1), "")</f>
        <v>73239990</v>
      </c>
      <c r="J2009" t="s">
        <v>3041</v>
      </c>
      <c r="K2009" t="str" cm="1">
        <f t="array" ref="K2009">IF(ISERROR(SEARCH("QTY:", G2009)), IF(ISERROR(SEARCH("TOTAL ", G2009)), Raw [1]Data!N2009, TRIM(MID(G2009, SEARCH("TOTAL ", G2009)+6, SEARCH(" ", G2009&amp;" ", SEARCH("TOTAL ", G2009)+6) - SEARCH("TOTAL ", G2009) - 6))), TRIM(MID(G2009, SEARCH("QTY:", G2009)+4, SEARCH(" ", G2009, SEARCH("QTY:", G2009)+4) - SEARCH("QTY:", G2009) - 4)))</f>
        <v>NET</v>
      </c>
      <c r="M2009" t="str">
        <f t="shared" si="282"/>
        <v>NET</v>
      </c>
      <c r="N2009">
        <f t="shared" si="283"/>
        <v>0</v>
      </c>
      <c r="O2009" t="e" cm="1">
        <f t="array" ref="O2009">IF(ISERROR(SEARCH("USD ", G2009)), Raw [1]Data!S2009, TRIM(MID(G2009, SEARCH("USD ", G2009)+4, SEARCH(" ", G2009&amp;" ", SEARCH("USD ", G2009)+4) - SEARCH("USD ", G2009) - 4)))</f>
        <v>#NAME?</v>
      </c>
      <c r="P2009" t="e">
        <f t="shared" si="284"/>
        <v>#NAME?</v>
      </c>
      <c r="Q2009" t="e" cm="1">
        <f t="array" ref="Q2009">Raw [1]Data!P2009</f>
        <v>#NAME?</v>
      </c>
      <c r="R2009" t="e" cm="1">
        <f t="array" ref="R2009">Raw [1]Data!Q2009</f>
        <v>#NAME?</v>
      </c>
      <c r="S2009" t="e" cm="1">
        <f t="array" ref="S2009">Raw [1]Data!T2009</f>
        <v>#NAME?</v>
      </c>
      <c r="T2009" t="e">
        <f t="shared" si="285"/>
        <v>#NAME?</v>
      </c>
      <c r="U2009" t="e">
        <f t="shared" si="286"/>
        <v>#NAME?</v>
      </c>
      <c r="V2009" t="str">
        <f t="shared" si="287"/>
        <v>Other</v>
      </c>
    </row>
    <row r="2010" spans="1:22">
      <c r="A2010" s="5" t="s">
        <v>12</v>
      </c>
      <c r="B2010" s="2" t="s">
        <v>2648</v>
      </c>
      <c r="C2010">
        <f t="shared" si="279"/>
        <v>2017</v>
      </c>
      <c r="D2010" s="2" t="s">
        <v>14</v>
      </c>
      <c r="E2010" s="3" t="s">
        <v>15</v>
      </c>
      <c r="F2010" t="str">
        <f t="shared" si="280"/>
        <v>73</v>
      </c>
      <c r="G2010" s="2" t="s">
        <v>2652</v>
      </c>
      <c r="H2010" t="str">
        <f t="shared" si="281"/>
        <v xml:space="preserve">STEEL </v>
      </c>
      <c r="I2010" t="str" cm="1">
        <f t="array" ref="I2010">IFERROR(INDEX(_xlfn.TEXTSPLIT(E2010," "),1), "")</f>
        <v>73239990</v>
      </c>
      <c r="J2010" t="s">
        <v>3041</v>
      </c>
      <c r="K2010" t="str" cm="1">
        <f t="array" ref="K2010">IF(ISERROR(SEARCH("QTY:", G2010)), IF(ISERROR(SEARCH("TOTAL ", G2010)), Raw [1]Data!N2010, TRIM(MID(G2010, SEARCH("TOTAL ", G2010)+6, SEARCH(" ", G2010&amp;" ", SEARCH("TOTAL ", G2010)+6) - SEARCH("TOTAL ", G2010) - 6))), TRIM(MID(G2010, SEARCH("QTY:", G2010)+4, SEARCH(" ", G2010, SEARCH("QTY:", G2010)+4) - SEARCH("QTY:", G2010) - 4)))</f>
        <v>NET</v>
      </c>
      <c r="M2010" t="str">
        <f t="shared" si="282"/>
        <v>NET</v>
      </c>
      <c r="N2010">
        <f t="shared" si="283"/>
        <v>0</v>
      </c>
      <c r="O2010" t="e" cm="1">
        <f t="array" ref="O2010">IF(ISERROR(SEARCH("USD ", G2010)), Raw [1]Data!S2010, TRIM(MID(G2010, SEARCH("USD ", G2010)+4, SEARCH(" ", G2010&amp;" ", SEARCH("USD ", G2010)+4) - SEARCH("USD ", G2010) - 4)))</f>
        <v>#NAME?</v>
      </c>
      <c r="P2010" t="e">
        <f t="shared" si="284"/>
        <v>#NAME?</v>
      </c>
      <c r="Q2010" t="e" cm="1">
        <f t="array" ref="Q2010">Raw [1]Data!P2010</f>
        <v>#NAME?</v>
      </c>
      <c r="R2010" t="e" cm="1">
        <f t="array" ref="R2010">Raw [1]Data!Q2010</f>
        <v>#NAME?</v>
      </c>
      <c r="S2010" t="e" cm="1">
        <f t="array" ref="S2010">Raw [1]Data!T2010</f>
        <v>#NAME?</v>
      </c>
      <c r="T2010" t="e">
        <f t="shared" si="285"/>
        <v>#NAME?</v>
      </c>
      <c r="U2010" t="e">
        <f t="shared" si="286"/>
        <v>#NAME?</v>
      </c>
      <c r="V2010" t="str">
        <f t="shared" si="287"/>
        <v>Other</v>
      </c>
    </row>
    <row r="2011" spans="1:22">
      <c r="A2011" s="5" t="s">
        <v>12</v>
      </c>
      <c r="B2011" s="2" t="s">
        <v>2653</v>
      </c>
      <c r="C2011">
        <f t="shared" si="279"/>
        <v>2017</v>
      </c>
      <c r="D2011" s="2" t="s">
        <v>14</v>
      </c>
      <c r="E2011" s="3" t="s">
        <v>18</v>
      </c>
      <c r="F2011" t="str">
        <f t="shared" si="280"/>
        <v>73</v>
      </c>
      <c r="G2011" s="2" t="s">
        <v>2654</v>
      </c>
      <c r="H2011" t="str">
        <f t="shared" si="281"/>
        <v xml:space="preserve">STEEL </v>
      </c>
      <c r="I2011" t="str" cm="1">
        <f t="array" ref="I2011">IFERROR(INDEX(_xlfn.TEXTSPLIT(E2011," "),1), "")</f>
        <v>73231000</v>
      </c>
      <c r="J2011" t="s">
        <v>2835</v>
      </c>
      <c r="K2011" t="str" cm="1">
        <f t="array" ref="K2011">IF(ISERROR(SEARCH("QTY:", G2011)), IF(ISERROR(SEARCH("TOTAL ", G2011)), Raw [1]Data!N2011, TRIM(MID(G2011, SEARCH("TOTAL ", G2011)+6, SEARCH(" ", G2011&amp;" ", SEARCH("TOTAL ", G2011)+6) - SEARCH("TOTAL ", G2011) - 6))), TRIM(MID(G2011, SEARCH("QTY:", G2011)+4, SEARCH(" ", G2011, SEARCH("QTY:", G2011)+4) - SEARCH("QTY:", G2011) - 4)))</f>
        <v>NET</v>
      </c>
      <c r="M2011" t="str">
        <f t="shared" si="282"/>
        <v>NET</v>
      </c>
      <c r="N2011">
        <f t="shared" si="283"/>
        <v>0</v>
      </c>
      <c r="O2011" t="e" cm="1">
        <f t="array" ref="O2011">IF(ISERROR(SEARCH("USD ", G2011)), Raw [1]Data!S2011, TRIM(MID(G2011, SEARCH("USD ", G2011)+4, SEARCH(" ", G2011&amp;" ", SEARCH("USD ", G2011)+4) - SEARCH("USD ", G2011) - 4)))</f>
        <v>#NAME?</v>
      </c>
      <c r="P2011" t="e">
        <f t="shared" si="284"/>
        <v>#NAME?</v>
      </c>
      <c r="Q2011" t="e" cm="1">
        <f t="array" ref="Q2011">Raw [1]Data!P2011</f>
        <v>#NAME?</v>
      </c>
      <c r="R2011" t="e" cm="1">
        <f t="array" ref="R2011">Raw [1]Data!Q2011</f>
        <v>#NAME?</v>
      </c>
      <c r="S2011" t="e" cm="1">
        <f t="array" ref="S2011">Raw [1]Data!T2011</f>
        <v>#NAME?</v>
      </c>
      <c r="T2011" t="e">
        <f t="shared" si="285"/>
        <v>#NAME?</v>
      </c>
      <c r="U2011" t="e">
        <f t="shared" si="286"/>
        <v>#NAME?</v>
      </c>
      <c r="V2011" t="str">
        <f t="shared" si="287"/>
        <v>Other</v>
      </c>
    </row>
    <row r="2012" spans="1:22">
      <c r="A2012" s="5" t="s">
        <v>12</v>
      </c>
      <c r="B2012" s="2" t="s">
        <v>2655</v>
      </c>
      <c r="C2012">
        <f t="shared" si="279"/>
        <v>2017</v>
      </c>
      <c r="D2012" s="2" t="s">
        <v>14</v>
      </c>
      <c r="E2012" s="3" t="s">
        <v>15</v>
      </c>
      <c r="F2012" t="str">
        <f t="shared" si="280"/>
        <v>73</v>
      </c>
      <c r="G2012" s="2" t="s">
        <v>2656</v>
      </c>
      <c r="H2012" t="str">
        <f t="shared" si="281"/>
        <v xml:space="preserve">STEEL </v>
      </c>
      <c r="I2012" t="str" cm="1">
        <f t="array" ref="I2012">IFERROR(INDEX(_xlfn.TEXTSPLIT(E2012," "),1), "")</f>
        <v>73239990</v>
      </c>
      <c r="J2012" t="s">
        <v>3041</v>
      </c>
      <c r="K2012" t="str" cm="1">
        <f t="array" ref="K2012">IF(ISERROR(SEARCH("QTY:", G2012)), IF(ISERROR(SEARCH("TOTAL ", G2012)), Raw [1]Data!N2012, TRIM(MID(G2012, SEARCH("TOTAL ", G2012)+6, SEARCH(" ", G2012&amp;" ", SEARCH("TOTAL ", G2012)+6) - SEARCH("TOTAL ", G2012) - 6))), TRIM(MID(G2012, SEARCH("QTY:", G2012)+4, SEARCH(" ", G2012, SEARCH("QTY:", G2012)+4) - SEARCH("QTY:", G2012) - 4)))</f>
        <v>NET</v>
      </c>
      <c r="M2012" t="str">
        <f t="shared" si="282"/>
        <v>NET</v>
      </c>
      <c r="N2012">
        <f t="shared" si="283"/>
        <v>0</v>
      </c>
      <c r="O2012" t="e" cm="1">
        <f t="array" ref="O2012">IF(ISERROR(SEARCH("USD ", G2012)), Raw [1]Data!S2012, TRIM(MID(G2012, SEARCH("USD ", G2012)+4, SEARCH(" ", G2012&amp;" ", SEARCH("USD ", G2012)+4) - SEARCH("USD ", G2012) - 4)))</f>
        <v>#NAME?</v>
      </c>
      <c r="P2012" t="e">
        <f t="shared" si="284"/>
        <v>#NAME?</v>
      </c>
      <c r="Q2012" t="e" cm="1">
        <f t="array" ref="Q2012">Raw [1]Data!P2012</f>
        <v>#NAME?</v>
      </c>
      <c r="R2012" t="e" cm="1">
        <f t="array" ref="R2012">Raw [1]Data!Q2012</f>
        <v>#NAME?</v>
      </c>
      <c r="S2012" t="e" cm="1">
        <f t="array" ref="S2012">Raw [1]Data!T2012</f>
        <v>#NAME?</v>
      </c>
      <c r="T2012" t="e">
        <f t="shared" si="285"/>
        <v>#NAME?</v>
      </c>
      <c r="U2012" t="e">
        <f t="shared" si="286"/>
        <v>#NAME?</v>
      </c>
      <c r="V2012" t="str">
        <f t="shared" si="287"/>
        <v>Other</v>
      </c>
    </row>
    <row r="2013" spans="1:22">
      <c r="A2013" s="5" t="s">
        <v>12</v>
      </c>
      <c r="B2013" s="2" t="s">
        <v>2657</v>
      </c>
      <c r="C2013">
        <f t="shared" si="279"/>
        <v>2017</v>
      </c>
      <c r="D2013" s="2" t="s">
        <v>14</v>
      </c>
      <c r="E2013" s="3" t="s">
        <v>15</v>
      </c>
      <c r="F2013" t="str">
        <f t="shared" si="280"/>
        <v>73</v>
      </c>
      <c r="G2013" s="2" t="s">
        <v>2658</v>
      </c>
      <c r="H2013" t="str">
        <f t="shared" si="281"/>
        <v xml:space="preserve">STAINLESS </v>
      </c>
      <c r="I2013" t="str" cm="1">
        <f t="array" ref="I2013">IFERROR(INDEX(_xlfn.TEXTSPLIT(E2013," "),1), "")</f>
        <v>73239990</v>
      </c>
      <c r="J2013" t="s">
        <v>3041</v>
      </c>
      <c r="K2013" t="str" cm="1">
        <f t="array" ref="K2013">IF(ISERROR(SEARCH("QTY:", G2013)), IF(ISERROR(SEARCH("TOTAL ", G2013)), Raw [1]Data!N2013, TRIM(MID(G2013, SEARCH("TOTAL ", G2013)+6, SEARCH(" ", G2013&amp;" ", SEARCH("TOTAL ", G2013)+6) - SEARCH("TOTAL ", G2013) - 6))), TRIM(MID(G2013, SEARCH("QTY:", G2013)+4, SEARCH(" ", G2013, SEARCH("QTY:", G2013)+4) - SEARCH("QTY:", G2013) - 4)))</f>
        <v>NET</v>
      </c>
      <c r="M2013" t="str">
        <f t="shared" si="282"/>
        <v>NET</v>
      </c>
      <c r="N2013">
        <f t="shared" si="283"/>
        <v>0</v>
      </c>
      <c r="O2013" t="e" cm="1">
        <f t="array" ref="O2013">IF(ISERROR(SEARCH("USD ", G2013)), Raw [1]Data!S2013, TRIM(MID(G2013, SEARCH("USD ", G2013)+4, SEARCH(" ", G2013&amp;" ", SEARCH("USD ", G2013)+4) - SEARCH("USD ", G2013) - 4)))</f>
        <v>#NAME?</v>
      </c>
      <c r="P2013" t="e">
        <f t="shared" si="284"/>
        <v>#NAME?</v>
      </c>
      <c r="Q2013" t="e" cm="1">
        <f t="array" ref="Q2013">Raw [1]Data!P2013</f>
        <v>#NAME?</v>
      </c>
      <c r="R2013" t="e" cm="1">
        <f t="array" ref="R2013">Raw [1]Data!Q2013</f>
        <v>#NAME?</v>
      </c>
      <c r="S2013" t="e" cm="1">
        <f t="array" ref="S2013">Raw [1]Data!T2013</f>
        <v>#NAME?</v>
      </c>
      <c r="T2013" t="e">
        <f t="shared" si="285"/>
        <v>#NAME?</v>
      </c>
      <c r="U2013" t="e">
        <f t="shared" si="286"/>
        <v>#NAME?</v>
      </c>
      <c r="V2013" t="str">
        <f t="shared" si="287"/>
        <v>Other</v>
      </c>
    </row>
    <row r="2014" spans="1:22">
      <c r="A2014" s="5" t="s">
        <v>12</v>
      </c>
      <c r="B2014" s="2" t="s">
        <v>2659</v>
      </c>
      <c r="C2014">
        <f t="shared" si="279"/>
        <v>2017</v>
      </c>
      <c r="D2014" s="2" t="s">
        <v>14</v>
      </c>
      <c r="E2014" s="3" t="s">
        <v>15</v>
      </c>
      <c r="F2014" t="str">
        <f t="shared" si="280"/>
        <v>73</v>
      </c>
      <c r="G2014" s="2" t="s">
        <v>2660</v>
      </c>
      <c r="H2014" t="str">
        <f t="shared" si="281"/>
        <v xml:space="preserve">STEEL </v>
      </c>
      <c r="I2014" t="str" cm="1">
        <f t="array" ref="I2014">IFERROR(INDEX(_xlfn.TEXTSPLIT(E2014," "),1), "")</f>
        <v>73239990</v>
      </c>
      <c r="J2014" t="s">
        <v>3041</v>
      </c>
      <c r="K2014" t="str" cm="1">
        <f t="array" ref="K2014">IF(ISERROR(SEARCH("QTY:", G2014)), IF(ISERROR(SEARCH("TOTAL ", G2014)), Raw [1]Data!N2014, TRIM(MID(G2014, SEARCH("TOTAL ", G2014)+6, SEARCH(" ", G2014&amp;" ", SEARCH("TOTAL ", G2014)+6) - SEARCH("TOTAL ", G2014) - 6))), TRIM(MID(G2014, SEARCH("QTY:", G2014)+4, SEARCH(" ", G2014, SEARCH("QTY:", G2014)+4) - SEARCH("QTY:", G2014) - 4)))</f>
        <v>NET</v>
      </c>
      <c r="M2014" t="str">
        <f t="shared" si="282"/>
        <v>NET</v>
      </c>
      <c r="N2014">
        <f t="shared" si="283"/>
        <v>0</v>
      </c>
      <c r="O2014" t="e" cm="1">
        <f t="array" ref="O2014">IF(ISERROR(SEARCH("USD ", G2014)), Raw [1]Data!S2014, TRIM(MID(G2014, SEARCH("USD ", G2014)+4, SEARCH(" ", G2014&amp;" ", SEARCH("USD ", G2014)+4) - SEARCH("USD ", G2014) - 4)))</f>
        <v>#NAME?</v>
      </c>
      <c r="P2014" t="e">
        <f t="shared" si="284"/>
        <v>#NAME?</v>
      </c>
      <c r="Q2014" t="e" cm="1">
        <f t="array" ref="Q2014">Raw [1]Data!P2014</f>
        <v>#NAME?</v>
      </c>
      <c r="R2014" t="e" cm="1">
        <f t="array" ref="R2014">Raw [1]Data!Q2014</f>
        <v>#NAME?</v>
      </c>
      <c r="S2014" t="e" cm="1">
        <f t="array" ref="S2014">Raw [1]Data!T2014</f>
        <v>#NAME?</v>
      </c>
      <c r="T2014" t="e">
        <f t="shared" si="285"/>
        <v>#NAME?</v>
      </c>
      <c r="U2014" t="e">
        <f t="shared" si="286"/>
        <v>#NAME?</v>
      </c>
      <c r="V2014" t="str">
        <f t="shared" si="287"/>
        <v>Other</v>
      </c>
    </row>
    <row r="2015" spans="1:22">
      <c r="A2015" s="5" t="s">
        <v>12</v>
      </c>
      <c r="B2015" s="2" t="s">
        <v>2659</v>
      </c>
      <c r="C2015">
        <f t="shared" si="279"/>
        <v>2017</v>
      </c>
      <c r="D2015" s="2" t="s">
        <v>14</v>
      </c>
      <c r="E2015" s="3" t="s">
        <v>15</v>
      </c>
      <c r="F2015" t="str">
        <f t="shared" si="280"/>
        <v>73</v>
      </c>
      <c r="G2015" s="2" t="s">
        <v>2661</v>
      </c>
      <c r="H2015" t="str">
        <f t="shared" si="281"/>
        <v xml:space="preserve">STEEL </v>
      </c>
      <c r="I2015" t="str" cm="1">
        <f t="array" ref="I2015">IFERROR(INDEX(_xlfn.TEXTSPLIT(E2015," "),1), "")</f>
        <v>73239990</v>
      </c>
      <c r="J2015" t="s">
        <v>3041</v>
      </c>
      <c r="K2015" t="str" cm="1">
        <f t="array" ref="K2015">IF(ISERROR(SEARCH("QTY:", G2015)), IF(ISERROR(SEARCH("TOTAL ", G2015)), Raw [1]Data!N2015, TRIM(MID(G2015, SEARCH("TOTAL ", G2015)+6, SEARCH(" ", G2015&amp;" ", SEARCH("TOTAL ", G2015)+6) - SEARCH("TOTAL ", G2015) - 6))), TRIM(MID(G2015, SEARCH("QTY:", G2015)+4, SEARCH(" ", G2015, SEARCH("QTY:", G2015)+4) - SEARCH("QTY:", G2015) - 4)))</f>
        <v>NET</v>
      </c>
      <c r="M2015" t="str">
        <f t="shared" si="282"/>
        <v>NET</v>
      </c>
      <c r="N2015">
        <f t="shared" si="283"/>
        <v>0</v>
      </c>
      <c r="O2015" t="e" cm="1">
        <f t="array" ref="O2015">IF(ISERROR(SEARCH("USD ", G2015)), Raw [1]Data!S2015, TRIM(MID(G2015, SEARCH("USD ", G2015)+4, SEARCH(" ", G2015&amp;" ", SEARCH("USD ", G2015)+4) - SEARCH("USD ", G2015) - 4)))</f>
        <v>#NAME?</v>
      </c>
      <c r="P2015" t="e">
        <f t="shared" si="284"/>
        <v>#NAME?</v>
      </c>
      <c r="Q2015" t="e" cm="1">
        <f t="array" ref="Q2015">Raw [1]Data!P2015</f>
        <v>#NAME?</v>
      </c>
      <c r="R2015" t="e" cm="1">
        <f t="array" ref="R2015">Raw [1]Data!Q2015</f>
        <v>#NAME?</v>
      </c>
      <c r="S2015" t="e" cm="1">
        <f t="array" ref="S2015">Raw [1]Data!T2015</f>
        <v>#NAME?</v>
      </c>
      <c r="T2015" t="e">
        <f t="shared" si="285"/>
        <v>#NAME?</v>
      </c>
      <c r="U2015" t="e">
        <f t="shared" si="286"/>
        <v>#NAME?</v>
      </c>
      <c r="V2015" t="str">
        <f t="shared" si="287"/>
        <v>Other</v>
      </c>
    </row>
    <row r="2016" spans="1:22">
      <c r="A2016" s="5" t="s">
        <v>12</v>
      </c>
      <c r="B2016" s="2" t="s">
        <v>2662</v>
      </c>
      <c r="C2016">
        <f t="shared" si="279"/>
        <v>2017</v>
      </c>
      <c r="D2016" s="2" t="s">
        <v>14</v>
      </c>
      <c r="E2016" s="3" t="s">
        <v>15</v>
      </c>
      <c r="F2016" t="str">
        <f t="shared" si="280"/>
        <v>73</v>
      </c>
      <c r="G2016" s="2" t="s">
        <v>2663</v>
      </c>
      <c r="H2016" t="str">
        <f t="shared" si="281"/>
        <v xml:space="preserve">STEEL </v>
      </c>
      <c r="I2016" t="str" cm="1">
        <f t="array" ref="I2016">IFERROR(INDEX(_xlfn.TEXTSPLIT(E2016," "),1), "")</f>
        <v>73239990</v>
      </c>
      <c r="J2016" t="s">
        <v>3041</v>
      </c>
      <c r="K2016" t="str" cm="1">
        <f t="array" ref="K2016">IF(ISERROR(SEARCH("QTY:", G2016)), IF(ISERROR(SEARCH("TOTAL ", G2016)), Raw [1]Data!N2016, TRIM(MID(G2016, SEARCH("TOTAL ", G2016)+6, SEARCH(" ", G2016&amp;" ", SEARCH("TOTAL ", G2016)+6) - SEARCH("TOTAL ", G2016) - 6))), TRIM(MID(G2016, SEARCH("QTY:", G2016)+4, SEARCH(" ", G2016, SEARCH("QTY:", G2016)+4) - SEARCH("QTY:", G2016) - 4)))</f>
        <v>NET</v>
      </c>
      <c r="M2016" t="str">
        <f t="shared" si="282"/>
        <v>NET</v>
      </c>
      <c r="N2016">
        <f t="shared" si="283"/>
        <v>0</v>
      </c>
      <c r="O2016" t="e" cm="1">
        <f t="array" ref="O2016">IF(ISERROR(SEARCH("USD ", G2016)), Raw [1]Data!S2016, TRIM(MID(G2016, SEARCH("USD ", G2016)+4, SEARCH(" ", G2016&amp;" ", SEARCH("USD ", G2016)+4) - SEARCH("USD ", G2016) - 4)))</f>
        <v>#NAME?</v>
      </c>
      <c r="P2016" t="e">
        <f t="shared" si="284"/>
        <v>#NAME?</v>
      </c>
      <c r="Q2016" t="e" cm="1">
        <f t="array" ref="Q2016">Raw [1]Data!P2016</f>
        <v>#NAME?</v>
      </c>
      <c r="R2016" t="e" cm="1">
        <f t="array" ref="R2016">Raw [1]Data!Q2016</f>
        <v>#NAME?</v>
      </c>
      <c r="S2016" t="e" cm="1">
        <f t="array" ref="S2016">Raw [1]Data!T2016</f>
        <v>#NAME?</v>
      </c>
      <c r="T2016" t="e">
        <f t="shared" si="285"/>
        <v>#NAME?</v>
      </c>
      <c r="U2016" t="e">
        <f t="shared" si="286"/>
        <v>#NAME?</v>
      </c>
      <c r="V2016" t="str">
        <f t="shared" si="287"/>
        <v>Other</v>
      </c>
    </row>
    <row r="2017" spans="1:22">
      <c r="A2017" s="5" t="s">
        <v>12</v>
      </c>
      <c r="B2017" s="2" t="s">
        <v>2662</v>
      </c>
      <c r="C2017">
        <f t="shared" si="279"/>
        <v>2017</v>
      </c>
      <c r="D2017" s="2" t="s">
        <v>14</v>
      </c>
      <c r="E2017" s="3" t="s">
        <v>15</v>
      </c>
      <c r="F2017" t="str">
        <f t="shared" si="280"/>
        <v>73</v>
      </c>
      <c r="G2017" s="2" t="s">
        <v>2664</v>
      </c>
      <c r="H2017" t="str">
        <f t="shared" si="281"/>
        <v xml:space="preserve">STEEL </v>
      </c>
      <c r="I2017" t="str" cm="1">
        <f t="array" ref="I2017">IFERROR(INDEX(_xlfn.TEXTSPLIT(E2017," "),1), "")</f>
        <v>73239990</v>
      </c>
      <c r="J2017" t="s">
        <v>3041</v>
      </c>
      <c r="K2017" t="str" cm="1">
        <f t="array" ref="K2017">IF(ISERROR(SEARCH("QTY:", G2017)), IF(ISERROR(SEARCH("TOTAL ", G2017)), Raw [1]Data!N2017, TRIM(MID(G2017, SEARCH("TOTAL ", G2017)+6, SEARCH(" ", G2017&amp;" ", SEARCH("TOTAL ", G2017)+6) - SEARCH("TOTAL ", G2017) - 6))), TRIM(MID(G2017, SEARCH("QTY:", G2017)+4, SEARCH(" ", G2017, SEARCH("QTY:", G2017)+4) - SEARCH("QTY:", G2017) - 4)))</f>
        <v>NET</v>
      </c>
      <c r="M2017" t="str">
        <f t="shared" si="282"/>
        <v>NET</v>
      </c>
      <c r="N2017">
        <f t="shared" si="283"/>
        <v>0</v>
      </c>
      <c r="O2017" t="e" cm="1">
        <f t="array" ref="O2017">IF(ISERROR(SEARCH("USD ", G2017)), Raw [1]Data!S2017, TRIM(MID(G2017, SEARCH("USD ", G2017)+4, SEARCH(" ", G2017&amp;" ", SEARCH("USD ", G2017)+4) - SEARCH("USD ", G2017) - 4)))</f>
        <v>#NAME?</v>
      </c>
      <c r="P2017" t="e">
        <f t="shared" si="284"/>
        <v>#NAME?</v>
      </c>
      <c r="Q2017" t="e" cm="1">
        <f t="array" ref="Q2017">Raw [1]Data!P2017</f>
        <v>#NAME?</v>
      </c>
      <c r="R2017" t="e" cm="1">
        <f t="array" ref="R2017">Raw [1]Data!Q2017</f>
        <v>#NAME?</v>
      </c>
      <c r="S2017" t="e" cm="1">
        <f t="array" ref="S2017">Raw [1]Data!T2017</f>
        <v>#NAME?</v>
      </c>
      <c r="T2017" t="e">
        <f t="shared" si="285"/>
        <v>#NAME?</v>
      </c>
      <c r="U2017" t="e">
        <f t="shared" si="286"/>
        <v>#NAME?</v>
      </c>
      <c r="V2017" t="str">
        <f t="shared" si="287"/>
        <v>Other</v>
      </c>
    </row>
    <row r="2018" spans="1:22">
      <c r="A2018" s="5" t="s">
        <v>12</v>
      </c>
      <c r="B2018" s="2" t="s">
        <v>2662</v>
      </c>
      <c r="C2018">
        <f t="shared" si="279"/>
        <v>2017</v>
      </c>
      <c r="D2018" s="2" t="s">
        <v>14</v>
      </c>
      <c r="E2018" s="3" t="s">
        <v>15</v>
      </c>
      <c r="F2018" t="str">
        <f t="shared" si="280"/>
        <v>73</v>
      </c>
      <c r="G2018" s="2" t="s">
        <v>2665</v>
      </c>
      <c r="H2018" t="str">
        <f t="shared" si="281"/>
        <v xml:space="preserve">STAINLESS </v>
      </c>
      <c r="I2018" t="str" cm="1">
        <f t="array" ref="I2018">IFERROR(INDEX(_xlfn.TEXTSPLIT(E2018," "),1), "")</f>
        <v>73239990</v>
      </c>
      <c r="J2018" t="s">
        <v>2835</v>
      </c>
      <c r="K2018" t="str" cm="1">
        <f t="array" ref="K2018">IF(ISERROR(SEARCH("QTY:", G2018)), IF(ISERROR(SEARCH("TOTAL ", G2018)), Raw [1]Data!N2018, TRIM(MID(G2018, SEARCH("TOTAL ", G2018)+6, SEARCH(" ", G2018&amp;" ", SEARCH("TOTAL ", G2018)+6) - SEARCH("TOTAL ", G2018) - 6))), TRIM(MID(G2018, SEARCH("QTY:", G2018)+4, SEARCH(" ", G2018, SEARCH("QTY:", G2018)+4) - SEARCH("QTY:", G2018) - 4)))</f>
        <v>NET</v>
      </c>
      <c r="M2018" t="str">
        <f t="shared" si="282"/>
        <v>NET</v>
      </c>
      <c r="N2018">
        <f t="shared" si="283"/>
        <v>0</v>
      </c>
      <c r="O2018" t="e" cm="1">
        <f t="array" ref="O2018">IF(ISERROR(SEARCH("USD ", G2018)), Raw [1]Data!S2018, TRIM(MID(G2018, SEARCH("USD ", G2018)+4, SEARCH(" ", G2018&amp;" ", SEARCH("USD ", G2018)+4) - SEARCH("USD ", G2018) - 4)))</f>
        <v>#NAME?</v>
      </c>
      <c r="P2018" t="e">
        <f t="shared" si="284"/>
        <v>#NAME?</v>
      </c>
      <c r="Q2018" t="e" cm="1">
        <f t="array" ref="Q2018">Raw [1]Data!P2018</f>
        <v>#NAME?</v>
      </c>
      <c r="R2018" t="e" cm="1">
        <f t="array" ref="R2018">Raw [1]Data!Q2018</f>
        <v>#NAME?</v>
      </c>
      <c r="S2018" t="e" cm="1">
        <f t="array" ref="S2018">Raw [1]Data!T2018</f>
        <v>#NAME?</v>
      </c>
      <c r="T2018" t="e">
        <f t="shared" si="285"/>
        <v>#NAME?</v>
      </c>
      <c r="U2018" t="e">
        <f t="shared" si="286"/>
        <v>#NAME?</v>
      </c>
      <c r="V2018" t="str">
        <f t="shared" si="287"/>
        <v>Other</v>
      </c>
    </row>
    <row r="2019" spans="1:22">
      <c r="A2019" s="5" t="s">
        <v>12</v>
      </c>
      <c r="B2019" s="2" t="s">
        <v>2662</v>
      </c>
      <c r="C2019">
        <f t="shared" si="279"/>
        <v>2017</v>
      </c>
      <c r="D2019" s="2" t="s">
        <v>14</v>
      </c>
      <c r="E2019" s="3" t="s">
        <v>15</v>
      </c>
      <c r="F2019" t="str">
        <f t="shared" si="280"/>
        <v>73</v>
      </c>
      <c r="G2019" s="2" t="s">
        <v>2666</v>
      </c>
      <c r="H2019" t="str">
        <f t="shared" si="281"/>
        <v xml:space="preserve">STEEL </v>
      </c>
      <c r="I2019" t="str" cm="1">
        <f t="array" ref="I2019">IFERROR(INDEX(_xlfn.TEXTSPLIT(E2019," "),1), "")</f>
        <v>73239990</v>
      </c>
      <c r="J2019" t="s">
        <v>3041</v>
      </c>
      <c r="K2019" t="str" cm="1">
        <f t="array" ref="K2019">IF(ISERROR(SEARCH("QTY:", G2019)), IF(ISERROR(SEARCH("TOTAL ", G2019)), Raw [1]Data!N2019, TRIM(MID(G2019, SEARCH("TOTAL ", G2019)+6, SEARCH(" ", G2019&amp;" ", SEARCH("TOTAL ", G2019)+6) - SEARCH("TOTAL ", G2019) - 6))), TRIM(MID(G2019, SEARCH("QTY:", G2019)+4, SEARCH(" ", G2019, SEARCH("QTY:", G2019)+4) - SEARCH("QTY:", G2019) - 4)))</f>
        <v>NET</v>
      </c>
      <c r="M2019" t="str">
        <f t="shared" si="282"/>
        <v>NET</v>
      </c>
      <c r="N2019">
        <f t="shared" si="283"/>
        <v>0</v>
      </c>
      <c r="O2019" t="e" cm="1">
        <f t="array" ref="O2019">IF(ISERROR(SEARCH("USD ", G2019)), Raw [1]Data!S2019, TRIM(MID(G2019, SEARCH("USD ", G2019)+4, SEARCH(" ", G2019&amp;" ", SEARCH("USD ", G2019)+4) - SEARCH("USD ", G2019) - 4)))</f>
        <v>#NAME?</v>
      </c>
      <c r="P2019" t="e">
        <f t="shared" si="284"/>
        <v>#NAME?</v>
      </c>
      <c r="Q2019" t="e" cm="1">
        <f t="array" ref="Q2019">Raw [1]Data!P2019</f>
        <v>#NAME?</v>
      </c>
      <c r="R2019" t="e" cm="1">
        <f t="array" ref="R2019">Raw [1]Data!Q2019</f>
        <v>#NAME?</v>
      </c>
      <c r="S2019" t="e" cm="1">
        <f t="array" ref="S2019">Raw [1]Data!T2019</f>
        <v>#NAME?</v>
      </c>
      <c r="T2019" t="e">
        <f t="shared" si="285"/>
        <v>#NAME?</v>
      </c>
      <c r="U2019" t="e">
        <f t="shared" si="286"/>
        <v>#NAME?</v>
      </c>
      <c r="V2019" t="str">
        <f t="shared" si="287"/>
        <v>Other</v>
      </c>
    </row>
    <row r="2020" spans="1:22">
      <c r="A2020" s="5" t="s">
        <v>12</v>
      </c>
      <c r="B2020" s="2" t="s">
        <v>2662</v>
      </c>
      <c r="C2020">
        <f t="shared" si="279"/>
        <v>2017</v>
      </c>
      <c r="D2020" s="2" t="s">
        <v>14</v>
      </c>
      <c r="E2020" s="3" t="s">
        <v>15</v>
      </c>
      <c r="F2020" t="str">
        <f t="shared" si="280"/>
        <v>73</v>
      </c>
      <c r="G2020" s="2" t="s">
        <v>2667</v>
      </c>
      <c r="H2020" t="str">
        <f t="shared" si="281"/>
        <v xml:space="preserve">STEEL </v>
      </c>
      <c r="I2020" t="str" cm="1">
        <f t="array" ref="I2020">IFERROR(INDEX(_xlfn.TEXTSPLIT(E2020," "),1), "")</f>
        <v>73239990</v>
      </c>
      <c r="J2020" t="s">
        <v>2835</v>
      </c>
      <c r="K2020" t="str" cm="1">
        <f t="array" ref="K2020">IF(ISERROR(SEARCH("QTY:", G2020)), IF(ISERROR(SEARCH("TOTAL ", G2020)), Raw [1]Data!N2020, TRIM(MID(G2020, SEARCH("TOTAL ", G2020)+6, SEARCH(" ", G2020&amp;" ", SEARCH("TOTAL ", G2020)+6) - SEARCH("TOTAL ", G2020) - 6))), TRIM(MID(G2020, SEARCH("QTY:", G2020)+4, SEARCH(" ", G2020, SEARCH("QTY:", G2020)+4) - SEARCH("QTY:", G2020) - 4)))</f>
        <v>NET</v>
      </c>
      <c r="M2020" t="str">
        <f t="shared" si="282"/>
        <v>NET</v>
      </c>
      <c r="N2020">
        <f t="shared" si="283"/>
        <v>0</v>
      </c>
      <c r="O2020" t="e" cm="1">
        <f t="array" ref="O2020">IF(ISERROR(SEARCH("USD ", G2020)), Raw [1]Data!S2020, TRIM(MID(G2020, SEARCH("USD ", G2020)+4, SEARCH(" ", G2020&amp;" ", SEARCH("USD ", G2020)+4) - SEARCH("USD ", G2020) - 4)))</f>
        <v>#NAME?</v>
      </c>
      <c r="P2020" t="e">
        <f t="shared" si="284"/>
        <v>#NAME?</v>
      </c>
      <c r="Q2020" t="e" cm="1">
        <f t="array" ref="Q2020">Raw [1]Data!P2020</f>
        <v>#NAME?</v>
      </c>
      <c r="R2020" t="e" cm="1">
        <f t="array" ref="R2020">Raw [1]Data!Q2020</f>
        <v>#NAME?</v>
      </c>
      <c r="S2020" t="e" cm="1">
        <f t="array" ref="S2020">Raw [1]Data!T2020</f>
        <v>#NAME?</v>
      </c>
      <c r="T2020" t="e">
        <f t="shared" si="285"/>
        <v>#NAME?</v>
      </c>
      <c r="U2020" t="e">
        <f t="shared" si="286"/>
        <v>#NAME?</v>
      </c>
      <c r="V2020" t="str">
        <f t="shared" si="287"/>
        <v>Other</v>
      </c>
    </row>
    <row r="2021" spans="1:22">
      <c r="A2021" s="5" t="s">
        <v>12</v>
      </c>
      <c r="B2021" s="2" t="s">
        <v>2668</v>
      </c>
      <c r="C2021">
        <f t="shared" si="279"/>
        <v>2017</v>
      </c>
      <c r="D2021" s="2" t="s">
        <v>14</v>
      </c>
      <c r="E2021" s="3" t="s">
        <v>15</v>
      </c>
      <c r="F2021" t="str">
        <f t="shared" si="280"/>
        <v>73</v>
      </c>
      <c r="G2021" s="2" t="s">
        <v>2669</v>
      </c>
      <c r="H2021" t="str">
        <f t="shared" si="281"/>
        <v xml:space="preserve">STEEL </v>
      </c>
      <c r="I2021" t="str" cm="1">
        <f t="array" ref="I2021">IFERROR(INDEX(_xlfn.TEXTSPLIT(E2021," "),1), "")</f>
        <v>73239990</v>
      </c>
      <c r="J2021" t="s">
        <v>3041</v>
      </c>
      <c r="K2021" t="str" cm="1">
        <f t="array" ref="K2021">IF(ISERROR(SEARCH("QTY:", G2021)), IF(ISERROR(SEARCH("TOTAL ", G2021)), Raw [1]Data!N2021, TRIM(MID(G2021, SEARCH("TOTAL ", G2021)+6, SEARCH(" ", G2021&amp;" ", SEARCH("TOTAL ", G2021)+6) - SEARCH("TOTAL ", G2021) - 6))), TRIM(MID(G2021, SEARCH("QTY:", G2021)+4, SEARCH(" ", G2021, SEARCH("QTY:", G2021)+4) - SEARCH("QTY:", G2021) - 4)))</f>
        <v>NET</v>
      </c>
      <c r="M2021" t="str">
        <f t="shared" si="282"/>
        <v>NET</v>
      </c>
      <c r="N2021">
        <f t="shared" si="283"/>
        <v>0</v>
      </c>
      <c r="O2021" t="e" cm="1">
        <f t="array" ref="O2021">IF(ISERROR(SEARCH("USD ", G2021)), Raw [1]Data!S2021, TRIM(MID(G2021, SEARCH("USD ", G2021)+4, SEARCH(" ", G2021&amp;" ", SEARCH("USD ", G2021)+4) - SEARCH("USD ", G2021) - 4)))</f>
        <v>#NAME?</v>
      </c>
      <c r="P2021" t="e">
        <f t="shared" si="284"/>
        <v>#NAME?</v>
      </c>
      <c r="Q2021" t="e" cm="1">
        <f t="array" ref="Q2021">Raw [1]Data!P2021</f>
        <v>#NAME?</v>
      </c>
      <c r="R2021" t="e" cm="1">
        <f t="array" ref="R2021">Raw [1]Data!Q2021</f>
        <v>#NAME?</v>
      </c>
      <c r="S2021" t="e" cm="1">
        <f t="array" ref="S2021">Raw [1]Data!T2021</f>
        <v>#NAME?</v>
      </c>
      <c r="T2021" t="e">
        <f t="shared" si="285"/>
        <v>#NAME?</v>
      </c>
      <c r="U2021" t="e">
        <f t="shared" si="286"/>
        <v>#NAME?</v>
      </c>
      <c r="V2021" t="str">
        <f t="shared" si="287"/>
        <v>Other</v>
      </c>
    </row>
    <row r="2022" spans="1:22">
      <c r="A2022" s="5" t="s">
        <v>12</v>
      </c>
      <c r="B2022" s="2" t="s">
        <v>2668</v>
      </c>
      <c r="C2022">
        <f t="shared" si="279"/>
        <v>2017</v>
      </c>
      <c r="D2022" s="2" t="s">
        <v>14</v>
      </c>
      <c r="E2022" s="3" t="s">
        <v>15</v>
      </c>
      <c r="F2022" t="str">
        <f t="shared" si="280"/>
        <v>73</v>
      </c>
      <c r="G2022" s="2" t="s">
        <v>2670</v>
      </c>
      <c r="H2022" t="str">
        <f t="shared" si="281"/>
        <v xml:space="preserve">STAINLESS </v>
      </c>
      <c r="I2022" t="str" cm="1">
        <f t="array" ref="I2022">IFERROR(INDEX(_xlfn.TEXTSPLIT(E2022," "),1), "")</f>
        <v>73239990</v>
      </c>
      <c r="J2022" t="s">
        <v>2835</v>
      </c>
      <c r="K2022" t="str" cm="1">
        <f t="array" ref="K2022">IF(ISERROR(SEARCH("QTY:", G2022)), IF(ISERROR(SEARCH("TOTAL ", G2022)), Raw [1]Data!N2022, TRIM(MID(G2022, SEARCH("TOTAL ", G2022)+6, SEARCH(" ", G2022&amp;" ", SEARCH("TOTAL ", G2022)+6) - SEARCH("TOTAL ", G2022) - 6))), TRIM(MID(G2022, SEARCH("QTY:", G2022)+4, SEARCH(" ", G2022, SEARCH("QTY:", G2022)+4) - SEARCH("QTY:", G2022) - 4)))</f>
        <v>NET</v>
      </c>
      <c r="M2022" t="str">
        <f t="shared" si="282"/>
        <v>NET</v>
      </c>
      <c r="N2022">
        <f t="shared" si="283"/>
        <v>0</v>
      </c>
      <c r="O2022" t="e" cm="1">
        <f t="array" ref="O2022">IF(ISERROR(SEARCH("USD ", G2022)), Raw [1]Data!S2022, TRIM(MID(G2022, SEARCH("USD ", G2022)+4, SEARCH(" ", G2022&amp;" ", SEARCH("USD ", G2022)+4) - SEARCH("USD ", G2022) - 4)))</f>
        <v>#NAME?</v>
      </c>
      <c r="P2022" t="e">
        <f t="shared" si="284"/>
        <v>#NAME?</v>
      </c>
      <c r="Q2022" t="e" cm="1">
        <f t="array" ref="Q2022">Raw [1]Data!P2022</f>
        <v>#NAME?</v>
      </c>
      <c r="R2022" t="e" cm="1">
        <f t="array" ref="R2022">Raw [1]Data!Q2022</f>
        <v>#NAME?</v>
      </c>
      <c r="S2022" t="e" cm="1">
        <f t="array" ref="S2022">Raw [1]Data!T2022</f>
        <v>#NAME?</v>
      </c>
      <c r="T2022" t="e">
        <f t="shared" si="285"/>
        <v>#NAME?</v>
      </c>
      <c r="U2022" t="e">
        <f t="shared" si="286"/>
        <v>#NAME?</v>
      </c>
      <c r="V2022" t="str">
        <f t="shared" si="287"/>
        <v>Other</v>
      </c>
    </row>
    <row r="2023" spans="1:22">
      <c r="A2023" s="5" t="s">
        <v>12</v>
      </c>
      <c r="B2023" s="2" t="s">
        <v>2668</v>
      </c>
      <c r="C2023">
        <f t="shared" si="279"/>
        <v>2017</v>
      </c>
      <c r="D2023" s="2" t="s">
        <v>14</v>
      </c>
      <c r="E2023" s="3" t="s">
        <v>15</v>
      </c>
      <c r="F2023" t="str">
        <f t="shared" si="280"/>
        <v>73</v>
      </c>
      <c r="G2023" s="2" t="s">
        <v>2671</v>
      </c>
      <c r="H2023" t="str">
        <f t="shared" si="281"/>
        <v xml:space="preserve">STAINLESS </v>
      </c>
      <c r="I2023" t="str" cm="1">
        <f t="array" ref="I2023">IFERROR(INDEX(_xlfn.TEXTSPLIT(E2023," "),1), "")</f>
        <v>73239990</v>
      </c>
      <c r="J2023" t="s">
        <v>2835</v>
      </c>
      <c r="K2023" t="str" cm="1">
        <f t="array" ref="K2023">IF(ISERROR(SEARCH("QTY:", G2023)), IF(ISERROR(SEARCH("TOTAL ", G2023)), Raw [1]Data!N2023, TRIM(MID(G2023, SEARCH("TOTAL ", G2023)+6, SEARCH(" ", G2023&amp;" ", SEARCH("TOTAL ", G2023)+6) - SEARCH("TOTAL ", G2023) - 6))), TRIM(MID(G2023, SEARCH("QTY:", G2023)+4, SEARCH(" ", G2023, SEARCH("QTY:", G2023)+4) - SEARCH("QTY:", G2023) - 4)))</f>
        <v>NET</v>
      </c>
      <c r="M2023" t="str">
        <f t="shared" si="282"/>
        <v>NET</v>
      </c>
      <c r="N2023">
        <f t="shared" si="283"/>
        <v>0</v>
      </c>
      <c r="O2023" t="e" cm="1">
        <f t="array" ref="O2023">IF(ISERROR(SEARCH("USD ", G2023)), Raw [1]Data!S2023, TRIM(MID(G2023, SEARCH("USD ", G2023)+4, SEARCH(" ", G2023&amp;" ", SEARCH("USD ", G2023)+4) - SEARCH("USD ", G2023) - 4)))</f>
        <v>#NAME?</v>
      </c>
      <c r="P2023" t="e">
        <f t="shared" si="284"/>
        <v>#NAME?</v>
      </c>
      <c r="Q2023" t="e" cm="1">
        <f t="array" ref="Q2023">Raw [1]Data!P2023</f>
        <v>#NAME?</v>
      </c>
      <c r="R2023" t="e" cm="1">
        <f t="array" ref="R2023">Raw [1]Data!Q2023</f>
        <v>#NAME?</v>
      </c>
      <c r="S2023" t="e" cm="1">
        <f t="array" ref="S2023">Raw [1]Data!T2023</f>
        <v>#NAME?</v>
      </c>
      <c r="T2023" t="e">
        <f t="shared" si="285"/>
        <v>#NAME?</v>
      </c>
      <c r="U2023" t="e">
        <f t="shared" si="286"/>
        <v>#NAME?</v>
      </c>
      <c r="V2023" t="str">
        <f t="shared" si="287"/>
        <v>Other</v>
      </c>
    </row>
    <row r="2024" spans="1:22">
      <c r="A2024" s="5" t="s">
        <v>12</v>
      </c>
      <c r="B2024" s="2" t="s">
        <v>2668</v>
      </c>
      <c r="C2024">
        <f t="shared" si="279"/>
        <v>2017</v>
      </c>
      <c r="D2024" s="2" t="s">
        <v>14</v>
      </c>
      <c r="E2024" s="3" t="s">
        <v>15</v>
      </c>
      <c r="F2024" t="str">
        <f t="shared" si="280"/>
        <v>73</v>
      </c>
      <c r="G2024" s="2" t="s">
        <v>2672</v>
      </c>
      <c r="H2024" t="str">
        <f t="shared" si="281"/>
        <v xml:space="preserve">STEEL </v>
      </c>
      <c r="I2024" t="str" cm="1">
        <f t="array" ref="I2024">IFERROR(INDEX(_xlfn.TEXTSPLIT(E2024," "),1), "")</f>
        <v>73239990</v>
      </c>
      <c r="J2024" t="s">
        <v>3041</v>
      </c>
      <c r="K2024" t="str" cm="1">
        <f t="array" ref="K2024">IF(ISERROR(SEARCH("QTY:", G2024)), IF(ISERROR(SEARCH("TOTAL ", G2024)), Raw [1]Data!N2024, TRIM(MID(G2024, SEARCH("TOTAL ", G2024)+6, SEARCH(" ", G2024&amp;" ", SEARCH("TOTAL ", G2024)+6) - SEARCH("TOTAL ", G2024) - 6))), TRIM(MID(G2024, SEARCH("QTY:", G2024)+4, SEARCH(" ", G2024, SEARCH("QTY:", G2024)+4) - SEARCH("QTY:", G2024) - 4)))</f>
        <v>NET</v>
      </c>
      <c r="M2024" t="str">
        <f t="shared" si="282"/>
        <v>NET</v>
      </c>
      <c r="N2024">
        <f t="shared" si="283"/>
        <v>0</v>
      </c>
      <c r="O2024" t="e" cm="1">
        <f t="array" ref="O2024">IF(ISERROR(SEARCH("USD ", G2024)), Raw [1]Data!S2024, TRIM(MID(G2024, SEARCH("USD ", G2024)+4, SEARCH(" ", G2024&amp;" ", SEARCH("USD ", G2024)+4) - SEARCH("USD ", G2024) - 4)))</f>
        <v>#NAME?</v>
      </c>
      <c r="P2024" t="e">
        <f t="shared" si="284"/>
        <v>#NAME?</v>
      </c>
      <c r="Q2024" t="e" cm="1">
        <f t="array" ref="Q2024">Raw [1]Data!P2024</f>
        <v>#NAME?</v>
      </c>
      <c r="R2024" t="e" cm="1">
        <f t="array" ref="R2024">Raw [1]Data!Q2024</f>
        <v>#NAME?</v>
      </c>
      <c r="S2024" t="e" cm="1">
        <f t="array" ref="S2024">Raw [1]Data!T2024</f>
        <v>#NAME?</v>
      </c>
      <c r="T2024" t="e">
        <f t="shared" si="285"/>
        <v>#NAME?</v>
      </c>
      <c r="U2024" t="e">
        <f t="shared" si="286"/>
        <v>#NAME?</v>
      </c>
      <c r="V2024" t="str">
        <f t="shared" si="287"/>
        <v>Other</v>
      </c>
    </row>
    <row r="2025" spans="1:22">
      <c r="A2025" s="5" t="s">
        <v>12</v>
      </c>
      <c r="B2025" s="2" t="s">
        <v>2673</v>
      </c>
      <c r="C2025">
        <f t="shared" si="279"/>
        <v>2017</v>
      </c>
      <c r="D2025" s="2" t="s">
        <v>14</v>
      </c>
      <c r="E2025" s="3" t="s">
        <v>15</v>
      </c>
      <c r="F2025" t="str">
        <f t="shared" si="280"/>
        <v>73</v>
      </c>
      <c r="G2025" s="2" t="s">
        <v>2674</v>
      </c>
      <c r="H2025" t="str">
        <f t="shared" si="281"/>
        <v xml:space="preserve">STAINLESS </v>
      </c>
      <c r="I2025" t="str" cm="1">
        <f t="array" ref="I2025">IFERROR(INDEX(_xlfn.TEXTSPLIT(E2025," "),1), "")</f>
        <v>73239990</v>
      </c>
      <c r="J2025" t="s">
        <v>3041</v>
      </c>
      <c r="K2025" t="str" cm="1">
        <f t="array" ref="K2025">IF(ISERROR(SEARCH("QTY:", G2025)), IF(ISERROR(SEARCH("TOTAL ", G2025)), Raw [1]Data!N2025, TRIM(MID(G2025, SEARCH("TOTAL ", G2025)+6, SEARCH(" ", G2025&amp;" ", SEARCH("TOTAL ", G2025)+6) - SEARCH("TOTAL ", G2025) - 6))), TRIM(MID(G2025, SEARCH("QTY:", G2025)+4, SEARCH(" ", G2025, SEARCH("QTY:", G2025)+4) - SEARCH("QTY:", G2025) - 4)))</f>
        <v>NET</v>
      </c>
      <c r="M2025" t="str">
        <f t="shared" si="282"/>
        <v>NET</v>
      </c>
      <c r="N2025">
        <f t="shared" si="283"/>
        <v>0</v>
      </c>
      <c r="O2025" t="e" cm="1">
        <f t="array" ref="O2025">IF(ISERROR(SEARCH("USD ", G2025)), Raw [1]Data!S2025, TRIM(MID(G2025, SEARCH("USD ", G2025)+4, SEARCH(" ", G2025&amp;" ", SEARCH("USD ", G2025)+4) - SEARCH("USD ", G2025) - 4)))</f>
        <v>#NAME?</v>
      </c>
      <c r="P2025" t="e">
        <f t="shared" si="284"/>
        <v>#NAME?</v>
      </c>
      <c r="Q2025" t="e" cm="1">
        <f t="array" ref="Q2025">Raw [1]Data!P2025</f>
        <v>#NAME?</v>
      </c>
      <c r="R2025" t="e" cm="1">
        <f t="array" ref="R2025">Raw [1]Data!Q2025</f>
        <v>#NAME?</v>
      </c>
      <c r="S2025" t="e" cm="1">
        <f t="array" ref="S2025">Raw [1]Data!T2025</f>
        <v>#NAME?</v>
      </c>
      <c r="T2025" t="e">
        <f t="shared" si="285"/>
        <v>#NAME?</v>
      </c>
      <c r="U2025" t="e">
        <f t="shared" si="286"/>
        <v>#NAME?</v>
      </c>
      <c r="V2025" t="str">
        <f t="shared" si="287"/>
        <v>Other</v>
      </c>
    </row>
    <row r="2026" spans="1:22">
      <c r="A2026" s="5" t="s">
        <v>12</v>
      </c>
      <c r="B2026" s="2" t="s">
        <v>2673</v>
      </c>
      <c r="C2026">
        <f t="shared" si="279"/>
        <v>2017</v>
      </c>
      <c r="D2026" s="2" t="s">
        <v>14</v>
      </c>
      <c r="E2026" s="3" t="s">
        <v>15</v>
      </c>
      <c r="F2026" t="str">
        <f t="shared" si="280"/>
        <v>73</v>
      </c>
      <c r="G2026" s="2" t="s">
        <v>2675</v>
      </c>
      <c r="H2026" t="str">
        <f t="shared" si="281"/>
        <v xml:space="preserve">STAINLESS </v>
      </c>
      <c r="I2026" t="str" cm="1">
        <f t="array" ref="I2026">IFERROR(INDEX(_xlfn.TEXTSPLIT(E2026," "),1), "")</f>
        <v>73239990</v>
      </c>
      <c r="J2026" t="s">
        <v>3041</v>
      </c>
      <c r="K2026" t="str" cm="1">
        <f t="array" ref="K2026">IF(ISERROR(SEARCH("QTY:", G2026)), IF(ISERROR(SEARCH("TOTAL ", G2026)), Raw [1]Data!N2026, TRIM(MID(G2026, SEARCH("TOTAL ", G2026)+6, SEARCH(" ", G2026&amp;" ", SEARCH("TOTAL ", G2026)+6) - SEARCH("TOTAL ", G2026) - 6))), TRIM(MID(G2026, SEARCH("QTY:", G2026)+4, SEARCH(" ", G2026, SEARCH("QTY:", G2026)+4) - SEARCH("QTY:", G2026) - 4)))</f>
        <v>NET</v>
      </c>
      <c r="M2026" t="str">
        <f t="shared" si="282"/>
        <v>NET</v>
      </c>
      <c r="N2026">
        <f t="shared" si="283"/>
        <v>0</v>
      </c>
      <c r="O2026" t="e" cm="1">
        <f t="array" ref="O2026">IF(ISERROR(SEARCH("USD ", G2026)), Raw [1]Data!S2026, TRIM(MID(G2026, SEARCH("USD ", G2026)+4, SEARCH(" ", G2026&amp;" ", SEARCH("USD ", G2026)+4) - SEARCH("USD ", G2026) - 4)))</f>
        <v>#NAME?</v>
      </c>
      <c r="P2026" t="e">
        <f t="shared" si="284"/>
        <v>#NAME?</v>
      </c>
      <c r="Q2026" t="e" cm="1">
        <f t="array" ref="Q2026">Raw [1]Data!P2026</f>
        <v>#NAME?</v>
      </c>
      <c r="R2026" t="e" cm="1">
        <f t="array" ref="R2026">Raw [1]Data!Q2026</f>
        <v>#NAME?</v>
      </c>
      <c r="S2026" t="e" cm="1">
        <f t="array" ref="S2026">Raw [1]Data!T2026</f>
        <v>#NAME?</v>
      </c>
      <c r="T2026" t="e">
        <f t="shared" si="285"/>
        <v>#NAME?</v>
      </c>
      <c r="U2026" t="e">
        <f t="shared" si="286"/>
        <v>#NAME?</v>
      </c>
      <c r="V2026" t="str">
        <f t="shared" si="287"/>
        <v>Other</v>
      </c>
    </row>
    <row r="2027" spans="1:22">
      <c r="A2027" s="5" t="s">
        <v>12</v>
      </c>
      <c r="B2027" s="2" t="s">
        <v>2673</v>
      </c>
      <c r="C2027">
        <f t="shared" si="279"/>
        <v>2017</v>
      </c>
      <c r="D2027" s="2" t="s">
        <v>14</v>
      </c>
      <c r="E2027" s="3" t="s">
        <v>15</v>
      </c>
      <c r="F2027" t="str">
        <f t="shared" si="280"/>
        <v>73</v>
      </c>
      <c r="G2027" s="2" t="s">
        <v>2676</v>
      </c>
      <c r="H2027" t="str">
        <f t="shared" si="281"/>
        <v xml:space="preserve">STAINLESS </v>
      </c>
      <c r="I2027" t="str" cm="1">
        <f t="array" ref="I2027">IFERROR(INDEX(_xlfn.TEXTSPLIT(E2027," "),1), "")</f>
        <v>73239990</v>
      </c>
      <c r="J2027" t="s">
        <v>3041</v>
      </c>
      <c r="K2027" t="str" cm="1">
        <f t="array" ref="K2027">IF(ISERROR(SEARCH("QTY:", G2027)), IF(ISERROR(SEARCH("TOTAL ", G2027)), Raw [1]Data!N2027, TRIM(MID(G2027, SEARCH("TOTAL ", G2027)+6, SEARCH(" ", G2027&amp;" ", SEARCH("TOTAL ", G2027)+6) - SEARCH("TOTAL ", G2027) - 6))), TRIM(MID(G2027, SEARCH("QTY:", G2027)+4, SEARCH(" ", G2027, SEARCH("QTY:", G2027)+4) - SEARCH("QTY:", G2027) - 4)))</f>
        <v>NET</v>
      </c>
      <c r="M2027" t="str">
        <f t="shared" si="282"/>
        <v>NET</v>
      </c>
      <c r="N2027">
        <f t="shared" si="283"/>
        <v>0</v>
      </c>
      <c r="O2027" t="e" cm="1">
        <f t="array" ref="O2027">IF(ISERROR(SEARCH("USD ", G2027)), Raw [1]Data!S2027, TRIM(MID(G2027, SEARCH("USD ", G2027)+4, SEARCH(" ", G2027&amp;" ", SEARCH("USD ", G2027)+4) - SEARCH("USD ", G2027) - 4)))</f>
        <v>#NAME?</v>
      </c>
      <c r="P2027" t="e">
        <f t="shared" si="284"/>
        <v>#NAME?</v>
      </c>
      <c r="Q2027" t="e" cm="1">
        <f t="array" ref="Q2027">Raw [1]Data!P2027</f>
        <v>#NAME?</v>
      </c>
      <c r="R2027" t="e" cm="1">
        <f t="array" ref="R2027">Raw [1]Data!Q2027</f>
        <v>#NAME?</v>
      </c>
      <c r="S2027" t="e" cm="1">
        <f t="array" ref="S2027">Raw [1]Data!T2027</f>
        <v>#NAME?</v>
      </c>
      <c r="T2027" t="e">
        <f t="shared" si="285"/>
        <v>#NAME?</v>
      </c>
      <c r="U2027" t="e">
        <f t="shared" si="286"/>
        <v>#NAME?</v>
      </c>
      <c r="V2027" t="str">
        <f t="shared" si="287"/>
        <v>Other</v>
      </c>
    </row>
    <row r="2028" spans="1:22">
      <c r="A2028" s="5" t="s">
        <v>12</v>
      </c>
      <c r="B2028" s="2" t="s">
        <v>2677</v>
      </c>
      <c r="C2028">
        <f t="shared" si="279"/>
        <v>2017</v>
      </c>
      <c r="D2028" s="2" t="s">
        <v>14</v>
      </c>
      <c r="E2028" s="3" t="s">
        <v>18</v>
      </c>
      <c r="F2028" t="str">
        <f t="shared" si="280"/>
        <v>73</v>
      </c>
      <c r="G2028" s="2" t="s">
        <v>2678</v>
      </c>
      <c r="H2028" t="str">
        <f t="shared" si="281"/>
        <v xml:space="preserve">AISI430 </v>
      </c>
      <c r="I2028" t="str" cm="1">
        <f t="array" ref="I2028">IFERROR(INDEX(_xlfn.TEXTSPLIT(E2028," "),1), "")</f>
        <v>73231000</v>
      </c>
      <c r="J2028" t="s">
        <v>2835</v>
      </c>
      <c r="K2028" t="e" cm="1">
        <f t="array" ref="K2028">IF(ISERROR(SEARCH("QTY:", G2028)), IF(ISERROR(SEARCH("TOTAL ", G2028)), Raw [1]Data!N2028, TRIM(MID(G2028, SEARCH("TOTAL ", G2028)+6, SEARCH(" ", G2028&amp;" ", SEARCH("TOTAL ", G2028)+6) - SEARCH("TOTAL ", G2028) - 6))), TRIM(MID(G2028, SEARCH("QTY:", G2028)+4, SEARCH(" ", G2028, SEARCH("QTY:", G2028)+4) - SEARCH("QTY:", G2028) - 4)))</f>
        <v>#NAME?</v>
      </c>
      <c r="M2028" t="e">
        <f t="shared" si="282"/>
        <v>#NAME?</v>
      </c>
      <c r="N2028">
        <f t="shared" si="283"/>
        <v>0</v>
      </c>
      <c r="O2028" t="e" cm="1">
        <f t="array" ref="O2028">IF(ISERROR(SEARCH("USD ", G2028)), Raw [1]Data!S2028, TRIM(MID(G2028, SEARCH("USD ", G2028)+4, SEARCH(" ", G2028&amp;" ", SEARCH("USD ", G2028)+4) - SEARCH("USD ", G2028) - 4)))</f>
        <v>#NAME?</v>
      </c>
      <c r="P2028" t="e">
        <f t="shared" si="284"/>
        <v>#NAME?</v>
      </c>
      <c r="Q2028" t="e" cm="1">
        <f t="array" ref="Q2028">Raw [1]Data!P2028</f>
        <v>#NAME?</v>
      </c>
      <c r="R2028" t="e" cm="1">
        <f t="array" ref="R2028">Raw [1]Data!Q2028</f>
        <v>#NAME?</v>
      </c>
      <c r="S2028" t="e" cm="1">
        <f t="array" ref="S2028">Raw [1]Data!T2028</f>
        <v>#NAME?</v>
      </c>
      <c r="T2028" t="e">
        <f t="shared" si="285"/>
        <v>#NAME?</v>
      </c>
      <c r="U2028" t="e">
        <f t="shared" si="286"/>
        <v>#NAME?</v>
      </c>
      <c r="V2028" t="str">
        <f t="shared" si="287"/>
        <v>Other</v>
      </c>
    </row>
    <row r="2029" spans="1:22">
      <c r="A2029" s="5" t="s">
        <v>12</v>
      </c>
      <c r="B2029" s="2" t="s">
        <v>2677</v>
      </c>
      <c r="C2029">
        <f t="shared" si="279"/>
        <v>2017</v>
      </c>
      <c r="D2029" s="2" t="s">
        <v>14</v>
      </c>
      <c r="E2029" s="3" t="s">
        <v>15</v>
      </c>
      <c r="F2029" t="str">
        <f t="shared" si="280"/>
        <v>73</v>
      </c>
      <c r="G2029" s="2" t="s">
        <v>2679</v>
      </c>
      <c r="H2029" t="str">
        <f t="shared" si="281"/>
        <v xml:space="preserve">STEEL </v>
      </c>
      <c r="I2029" t="str" cm="1">
        <f t="array" ref="I2029">IFERROR(INDEX(_xlfn.TEXTSPLIT(E2029," "),1), "")</f>
        <v>73239990</v>
      </c>
      <c r="J2029" t="s">
        <v>3041</v>
      </c>
      <c r="K2029" t="str" cm="1">
        <f t="array" ref="K2029">IF(ISERROR(SEARCH("QTY:", G2029)), IF(ISERROR(SEARCH("TOTAL ", G2029)), Raw [1]Data!N2029, TRIM(MID(G2029, SEARCH("TOTAL ", G2029)+6, SEARCH(" ", G2029&amp;" ", SEARCH("TOTAL ", G2029)+6) - SEARCH("TOTAL ", G2029) - 6))), TRIM(MID(G2029, SEARCH("QTY:", G2029)+4, SEARCH(" ", G2029, SEARCH("QTY:", G2029)+4) - SEARCH("QTY:", G2029) - 4)))</f>
        <v>NET</v>
      </c>
      <c r="M2029" t="str">
        <f t="shared" si="282"/>
        <v>NET</v>
      </c>
      <c r="N2029">
        <f t="shared" si="283"/>
        <v>0</v>
      </c>
      <c r="O2029" t="e" cm="1">
        <f t="array" ref="O2029">IF(ISERROR(SEARCH("USD ", G2029)), Raw [1]Data!S2029, TRIM(MID(G2029, SEARCH("USD ", G2029)+4, SEARCH(" ", G2029&amp;" ", SEARCH("USD ", G2029)+4) - SEARCH("USD ", G2029) - 4)))</f>
        <v>#NAME?</v>
      </c>
      <c r="P2029" t="e">
        <f t="shared" si="284"/>
        <v>#NAME?</v>
      </c>
      <c r="Q2029" t="e" cm="1">
        <f t="array" ref="Q2029">Raw [1]Data!P2029</f>
        <v>#NAME?</v>
      </c>
      <c r="R2029" t="e" cm="1">
        <f t="array" ref="R2029">Raw [1]Data!Q2029</f>
        <v>#NAME?</v>
      </c>
      <c r="S2029" t="e" cm="1">
        <f t="array" ref="S2029">Raw [1]Data!T2029</f>
        <v>#NAME?</v>
      </c>
      <c r="T2029" t="e">
        <f t="shared" si="285"/>
        <v>#NAME?</v>
      </c>
      <c r="U2029" t="e">
        <f t="shared" si="286"/>
        <v>#NAME?</v>
      </c>
      <c r="V2029" t="str">
        <f t="shared" si="287"/>
        <v>Other</v>
      </c>
    </row>
    <row r="2030" spans="1:22">
      <c r="A2030" s="5" t="s">
        <v>12</v>
      </c>
      <c r="B2030" s="2" t="s">
        <v>2677</v>
      </c>
      <c r="C2030">
        <f t="shared" si="279"/>
        <v>2017</v>
      </c>
      <c r="D2030" s="2" t="s">
        <v>14</v>
      </c>
      <c r="E2030" s="3" t="s">
        <v>18</v>
      </c>
      <c r="F2030" t="str">
        <f t="shared" si="280"/>
        <v>73</v>
      </c>
      <c r="G2030" s="2" t="s">
        <v>2680</v>
      </c>
      <c r="H2030" t="str">
        <f t="shared" si="281"/>
        <v xml:space="preserve">STEEL </v>
      </c>
      <c r="I2030" t="str" cm="1">
        <f t="array" ref="I2030">IFERROR(INDEX(_xlfn.TEXTSPLIT(E2030," "),1), "")</f>
        <v>73231000</v>
      </c>
      <c r="J2030" t="s">
        <v>2835</v>
      </c>
      <c r="K2030" t="str" cm="1">
        <f t="array" ref="K2030">IF(ISERROR(SEARCH("QTY:", G2030)), IF(ISERROR(SEARCH("TOTAL ", G2030)), Raw [1]Data!N2030, TRIM(MID(G2030, SEARCH("TOTAL ", G2030)+6, SEARCH(" ", G2030&amp;" ", SEARCH("TOTAL ", G2030)+6) - SEARCH("TOTAL ", G2030) - 6))), TRIM(MID(G2030, SEARCH("QTY:", G2030)+4, SEARCH(" ", G2030, SEARCH("QTY:", G2030)+4) - SEARCH("QTY:", G2030) - 4)))</f>
        <v>NET</v>
      </c>
      <c r="M2030" t="str">
        <f t="shared" si="282"/>
        <v>NET</v>
      </c>
      <c r="N2030">
        <f t="shared" si="283"/>
        <v>0</v>
      </c>
      <c r="O2030" t="e" cm="1">
        <f t="array" ref="O2030">IF(ISERROR(SEARCH("USD ", G2030)), Raw [1]Data!S2030, TRIM(MID(G2030, SEARCH("USD ", G2030)+4, SEARCH(" ", G2030&amp;" ", SEARCH("USD ", G2030)+4) - SEARCH("USD ", G2030) - 4)))</f>
        <v>#NAME?</v>
      </c>
      <c r="P2030" t="e">
        <f t="shared" si="284"/>
        <v>#NAME?</v>
      </c>
      <c r="Q2030" t="e" cm="1">
        <f t="array" ref="Q2030">Raw [1]Data!P2030</f>
        <v>#NAME?</v>
      </c>
      <c r="R2030" t="e" cm="1">
        <f t="array" ref="R2030">Raw [1]Data!Q2030</f>
        <v>#NAME?</v>
      </c>
      <c r="S2030" t="e" cm="1">
        <f t="array" ref="S2030">Raw [1]Data!T2030</f>
        <v>#NAME?</v>
      </c>
      <c r="T2030" t="e">
        <f t="shared" si="285"/>
        <v>#NAME?</v>
      </c>
      <c r="U2030" t="e">
        <f t="shared" si="286"/>
        <v>#NAME?</v>
      </c>
      <c r="V2030" t="str">
        <f t="shared" si="287"/>
        <v>Other</v>
      </c>
    </row>
    <row r="2031" spans="1:22">
      <c r="A2031" s="5" t="s">
        <v>12</v>
      </c>
      <c r="B2031" s="2" t="s">
        <v>2681</v>
      </c>
      <c r="C2031">
        <f t="shared" si="279"/>
        <v>2017</v>
      </c>
      <c r="D2031" s="2" t="s">
        <v>14</v>
      </c>
      <c r="E2031" s="3" t="s">
        <v>15</v>
      </c>
      <c r="F2031" t="str">
        <f t="shared" si="280"/>
        <v>73</v>
      </c>
      <c r="G2031" s="2" t="s">
        <v>2682</v>
      </c>
      <c r="H2031" t="str">
        <f t="shared" si="281"/>
        <v xml:space="preserve">STAINLESS </v>
      </c>
      <c r="I2031" t="str" cm="1">
        <f t="array" ref="I2031">IFERROR(INDEX(_xlfn.TEXTSPLIT(E2031," "),1), "")</f>
        <v>73239990</v>
      </c>
      <c r="J2031" t="s">
        <v>3041</v>
      </c>
      <c r="K2031" t="str" cm="1">
        <f t="array" ref="K2031">IF(ISERROR(SEARCH("QTY:", G2031)), IF(ISERROR(SEARCH("TOTAL ", G2031)), Raw [1]Data!N2031, TRIM(MID(G2031, SEARCH("TOTAL ", G2031)+6, SEARCH(" ", G2031&amp;" ", SEARCH("TOTAL ", G2031)+6) - SEARCH("TOTAL ", G2031) - 6))), TRIM(MID(G2031, SEARCH("QTY:", G2031)+4, SEARCH(" ", G2031, SEARCH("QTY:", G2031)+4) - SEARCH("QTY:", G2031) - 4)))</f>
        <v>NET</v>
      </c>
      <c r="M2031" t="str">
        <f t="shared" si="282"/>
        <v>NET</v>
      </c>
      <c r="N2031">
        <f t="shared" si="283"/>
        <v>0</v>
      </c>
      <c r="O2031" t="e" cm="1">
        <f t="array" ref="O2031">IF(ISERROR(SEARCH("USD ", G2031)), Raw [1]Data!S2031, TRIM(MID(G2031, SEARCH("USD ", G2031)+4, SEARCH(" ", G2031&amp;" ", SEARCH("USD ", G2031)+4) - SEARCH("USD ", G2031) - 4)))</f>
        <v>#NAME?</v>
      </c>
      <c r="P2031" t="e">
        <f t="shared" si="284"/>
        <v>#NAME?</v>
      </c>
      <c r="Q2031" t="e" cm="1">
        <f t="array" ref="Q2031">Raw [1]Data!P2031</f>
        <v>#NAME?</v>
      </c>
      <c r="R2031" t="e" cm="1">
        <f t="array" ref="R2031">Raw [1]Data!Q2031</f>
        <v>#NAME?</v>
      </c>
      <c r="S2031" t="e" cm="1">
        <f t="array" ref="S2031">Raw [1]Data!T2031</f>
        <v>#NAME?</v>
      </c>
      <c r="T2031" t="e">
        <f t="shared" si="285"/>
        <v>#NAME?</v>
      </c>
      <c r="U2031" t="e">
        <f t="shared" si="286"/>
        <v>#NAME?</v>
      </c>
      <c r="V2031" t="str">
        <f t="shared" si="287"/>
        <v>Other</v>
      </c>
    </row>
    <row r="2032" spans="1:22">
      <c r="A2032" s="5" t="s">
        <v>12</v>
      </c>
      <c r="B2032" s="2" t="s">
        <v>2681</v>
      </c>
      <c r="C2032">
        <f t="shared" si="279"/>
        <v>2017</v>
      </c>
      <c r="D2032" s="2" t="s">
        <v>14</v>
      </c>
      <c r="E2032" s="3" t="s">
        <v>15</v>
      </c>
      <c r="F2032" t="str">
        <f t="shared" si="280"/>
        <v>73</v>
      </c>
      <c r="G2032" s="2" t="s">
        <v>2683</v>
      </c>
      <c r="H2032" t="str">
        <f t="shared" si="281"/>
        <v xml:space="preserve">STAINLESS </v>
      </c>
      <c r="I2032" t="str" cm="1">
        <f t="array" ref="I2032">IFERROR(INDEX(_xlfn.TEXTSPLIT(E2032," "),1), "")</f>
        <v>73239990</v>
      </c>
      <c r="J2032" t="s">
        <v>3041</v>
      </c>
      <c r="K2032" t="str" cm="1">
        <f t="array" ref="K2032">IF(ISERROR(SEARCH("QTY:", G2032)), IF(ISERROR(SEARCH("TOTAL ", G2032)), Raw [1]Data!N2032, TRIM(MID(G2032, SEARCH("TOTAL ", G2032)+6, SEARCH(" ", G2032&amp;" ", SEARCH("TOTAL ", G2032)+6) - SEARCH("TOTAL ", G2032) - 6))), TRIM(MID(G2032, SEARCH("QTY:", G2032)+4, SEARCH(" ", G2032, SEARCH("QTY:", G2032)+4) - SEARCH("QTY:", G2032) - 4)))</f>
        <v>NET</v>
      </c>
      <c r="M2032" t="str">
        <f t="shared" si="282"/>
        <v>NET</v>
      </c>
      <c r="N2032">
        <f t="shared" si="283"/>
        <v>0</v>
      </c>
      <c r="O2032" t="e" cm="1">
        <f t="array" ref="O2032">IF(ISERROR(SEARCH("USD ", G2032)), Raw [1]Data!S2032, TRIM(MID(G2032, SEARCH("USD ", G2032)+4, SEARCH(" ", G2032&amp;" ", SEARCH("USD ", G2032)+4) - SEARCH("USD ", G2032) - 4)))</f>
        <v>#NAME?</v>
      </c>
      <c r="P2032" t="e">
        <f t="shared" si="284"/>
        <v>#NAME?</v>
      </c>
      <c r="Q2032" t="e" cm="1">
        <f t="array" ref="Q2032">Raw [1]Data!P2032</f>
        <v>#NAME?</v>
      </c>
      <c r="R2032" t="e" cm="1">
        <f t="array" ref="R2032">Raw [1]Data!Q2032</f>
        <v>#NAME?</v>
      </c>
      <c r="S2032" t="e" cm="1">
        <f t="array" ref="S2032">Raw [1]Data!T2032</f>
        <v>#NAME?</v>
      </c>
      <c r="T2032" t="e">
        <f t="shared" si="285"/>
        <v>#NAME?</v>
      </c>
      <c r="U2032" t="e">
        <f t="shared" si="286"/>
        <v>#NAME?</v>
      </c>
      <c r="V2032" t="str">
        <f t="shared" si="287"/>
        <v>Other</v>
      </c>
    </row>
    <row r="2033" spans="1:22">
      <c r="A2033" s="5" t="s">
        <v>12</v>
      </c>
      <c r="B2033" s="2" t="s">
        <v>2681</v>
      </c>
      <c r="C2033">
        <f t="shared" si="279"/>
        <v>2017</v>
      </c>
      <c r="D2033" s="2" t="s">
        <v>14</v>
      </c>
      <c r="E2033" s="3" t="s">
        <v>15</v>
      </c>
      <c r="F2033" t="str">
        <f t="shared" si="280"/>
        <v>73</v>
      </c>
      <c r="G2033" s="2" t="s">
        <v>2684</v>
      </c>
      <c r="H2033" t="str">
        <f t="shared" si="281"/>
        <v xml:space="preserve">STAINLESS </v>
      </c>
      <c r="I2033" t="str" cm="1">
        <f t="array" ref="I2033">IFERROR(INDEX(_xlfn.TEXTSPLIT(E2033," "),1), "")</f>
        <v>73239990</v>
      </c>
      <c r="J2033" t="s">
        <v>3041</v>
      </c>
      <c r="K2033" t="str" cm="1">
        <f t="array" ref="K2033">IF(ISERROR(SEARCH("QTY:", G2033)), IF(ISERROR(SEARCH("TOTAL ", G2033)), Raw [1]Data!N2033, TRIM(MID(G2033, SEARCH("TOTAL ", G2033)+6, SEARCH(" ", G2033&amp;" ", SEARCH("TOTAL ", G2033)+6) - SEARCH("TOTAL ", G2033) - 6))), TRIM(MID(G2033, SEARCH("QTY:", G2033)+4, SEARCH(" ", G2033, SEARCH("QTY:", G2033)+4) - SEARCH("QTY:", G2033) - 4)))</f>
        <v>NET</v>
      </c>
      <c r="M2033" t="str">
        <f t="shared" si="282"/>
        <v>NET</v>
      </c>
      <c r="N2033">
        <f t="shared" si="283"/>
        <v>0</v>
      </c>
      <c r="O2033" t="e" cm="1">
        <f t="array" ref="O2033">IF(ISERROR(SEARCH("USD ", G2033)), Raw [1]Data!S2033, TRIM(MID(G2033, SEARCH("USD ", G2033)+4, SEARCH(" ", G2033&amp;" ", SEARCH("USD ", G2033)+4) - SEARCH("USD ", G2033) - 4)))</f>
        <v>#NAME?</v>
      </c>
      <c r="P2033" t="e">
        <f t="shared" si="284"/>
        <v>#NAME?</v>
      </c>
      <c r="Q2033" t="e" cm="1">
        <f t="array" ref="Q2033">Raw [1]Data!P2033</f>
        <v>#NAME?</v>
      </c>
      <c r="R2033" t="e" cm="1">
        <f t="array" ref="R2033">Raw [1]Data!Q2033</f>
        <v>#NAME?</v>
      </c>
      <c r="S2033" t="e" cm="1">
        <f t="array" ref="S2033">Raw [1]Data!T2033</f>
        <v>#NAME?</v>
      </c>
      <c r="T2033" t="e">
        <f t="shared" si="285"/>
        <v>#NAME?</v>
      </c>
      <c r="U2033" t="e">
        <f t="shared" si="286"/>
        <v>#NAME?</v>
      </c>
      <c r="V2033" t="str">
        <f t="shared" si="287"/>
        <v>Other</v>
      </c>
    </row>
    <row r="2034" spans="1:22">
      <c r="A2034" s="5" t="s">
        <v>12</v>
      </c>
      <c r="B2034" s="2" t="s">
        <v>2685</v>
      </c>
      <c r="C2034">
        <f t="shared" si="279"/>
        <v>2017</v>
      </c>
      <c r="D2034" s="2" t="s">
        <v>14</v>
      </c>
      <c r="E2034" s="3" t="s">
        <v>18</v>
      </c>
      <c r="F2034" t="str">
        <f t="shared" si="280"/>
        <v>73</v>
      </c>
      <c r="G2034" s="2" t="s">
        <v>2686</v>
      </c>
      <c r="H2034" t="str">
        <f t="shared" si="281"/>
        <v xml:space="preserve">STEEL </v>
      </c>
      <c r="I2034" t="str" cm="1">
        <f t="array" ref="I2034">IFERROR(INDEX(_xlfn.TEXTSPLIT(E2034," "),1), "")</f>
        <v>73231000</v>
      </c>
      <c r="J2034" t="s">
        <v>3041</v>
      </c>
      <c r="K2034" t="str" cm="1">
        <f t="array" ref="K2034">IF(ISERROR(SEARCH("QTY:", G2034)), IF(ISERROR(SEARCH("TOTAL ", G2034)), Raw [1]Data!N2034, TRIM(MID(G2034, SEARCH("TOTAL ", G2034)+6, SEARCH(" ", G2034&amp;" ", SEARCH("TOTAL ", G2034)+6) - SEARCH("TOTAL ", G2034) - 6))), TRIM(MID(G2034, SEARCH("QTY:", G2034)+4, SEARCH(" ", G2034, SEARCH("QTY:", G2034)+4) - SEARCH("QTY:", G2034) - 4)))</f>
        <v>NET</v>
      </c>
      <c r="M2034" t="str">
        <f t="shared" si="282"/>
        <v>NET</v>
      </c>
      <c r="N2034">
        <f t="shared" si="283"/>
        <v>0</v>
      </c>
      <c r="O2034" t="e" cm="1">
        <f t="array" ref="O2034">IF(ISERROR(SEARCH("USD ", G2034)), Raw [1]Data!S2034, TRIM(MID(G2034, SEARCH("USD ", G2034)+4, SEARCH(" ", G2034&amp;" ", SEARCH("USD ", G2034)+4) - SEARCH("USD ", G2034) - 4)))</f>
        <v>#NAME?</v>
      </c>
      <c r="P2034" t="e">
        <f t="shared" si="284"/>
        <v>#NAME?</v>
      </c>
      <c r="Q2034" t="e" cm="1">
        <f t="array" ref="Q2034">Raw [1]Data!P2034</f>
        <v>#NAME?</v>
      </c>
      <c r="R2034" t="e" cm="1">
        <f t="array" ref="R2034">Raw [1]Data!Q2034</f>
        <v>#NAME?</v>
      </c>
      <c r="S2034" t="e" cm="1">
        <f t="array" ref="S2034">Raw [1]Data!T2034</f>
        <v>#NAME?</v>
      </c>
      <c r="T2034" t="e">
        <f t="shared" si="285"/>
        <v>#NAME?</v>
      </c>
      <c r="U2034" t="e">
        <f t="shared" si="286"/>
        <v>#NAME?</v>
      </c>
      <c r="V2034" t="str">
        <f t="shared" si="287"/>
        <v>Other</v>
      </c>
    </row>
    <row r="2035" spans="1:22">
      <c r="A2035" s="5" t="s">
        <v>12</v>
      </c>
      <c r="B2035" s="2" t="s">
        <v>2687</v>
      </c>
      <c r="C2035">
        <f t="shared" si="279"/>
        <v>2017</v>
      </c>
      <c r="D2035" s="2" t="s">
        <v>14</v>
      </c>
      <c r="E2035" s="3" t="s">
        <v>89</v>
      </c>
      <c r="F2035" t="str">
        <f t="shared" si="280"/>
        <v>73</v>
      </c>
      <c r="G2035" s="2" t="s">
        <v>2373</v>
      </c>
      <c r="H2035" t="str">
        <f t="shared" si="281"/>
        <v xml:space="preserve">KWB-600F </v>
      </c>
      <c r="I2035" t="str" cm="1">
        <f t="array" ref="I2035">IFERROR(INDEX(_xlfn.TEXTSPLIT(E2035," "),1), "")</f>
        <v>73239390</v>
      </c>
      <c r="J2035" t="s">
        <v>2835</v>
      </c>
      <c r="K2035" t="e" cm="1">
        <f t="array" ref="K2035">IF(ISERROR(SEARCH("QTY:", G2035)), IF(ISERROR(SEARCH("TOTAL ", G2035)), Raw [1]Data!N2035, TRIM(MID(G2035, SEARCH("TOTAL ", G2035)+6, SEARCH(" ", G2035&amp;" ", SEARCH("TOTAL ", G2035)+6) - SEARCH("TOTAL ", G2035) - 6))), TRIM(MID(G2035, SEARCH("QTY:", G2035)+4, SEARCH(" ", G2035, SEARCH("QTY:", G2035)+4) - SEARCH("QTY:", G2035) - 4)))</f>
        <v>#NAME?</v>
      </c>
      <c r="M2035" t="e">
        <f t="shared" si="282"/>
        <v>#NAME?</v>
      </c>
      <c r="N2035">
        <f t="shared" si="283"/>
        <v>0</v>
      </c>
      <c r="O2035" t="e" cm="1">
        <f t="array" ref="O2035">IF(ISERROR(SEARCH("USD ", G2035)), Raw [1]Data!S2035, TRIM(MID(G2035, SEARCH("USD ", G2035)+4, SEARCH(" ", G2035&amp;" ", SEARCH("USD ", G2035)+4) - SEARCH("USD ", G2035) - 4)))</f>
        <v>#NAME?</v>
      </c>
      <c r="P2035" t="e">
        <f t="shared" si="284"/>
        <v>#NAME?</v>
      </c>
      <c r="Q2035" t="e" cm="1">
        <f t="array" ref="Q2035">Raw [1]Data!P2035</f>
        <v>#NAME?</v>
      </c>
      <c r="R2035" t="e" cm="1">
        <f t="array" ref="R2035">Raw [1]Data!Q2035</f>
        <v>#NAME?</v>
      </c>
      <c r="S2035" t="e" cm="1">
        <f t="array" ref="S2035">Raw [1]Data!T2035</f>
        <v>#NAME?</v>
      </c>
      <c r="T2035" t="e">
        <f t="shared" si="285"/>
        <v>#NAME?</v>
      </c>
      <c r="U2035" t="e">
        <f t="shared" si="286"/>
        <v>#NAME?</v>
      </c>
      <c r="V2035" t="str">
        <f t="shared" si="287"/>
        <v>Other</v>
      </c>
    </row>
    <row r="2036" spans="1:22">
      <c r="A2036" s="5" t="s">
        <v>12</v>
      </c>
      <c r="B2036" s="2" t="s">
        <v>2688</v>
      </c>
      <c r="C2036">
        <f t="shared" si="279"/>
        <v>2017</v>
      </c>
      <c r="D2036" s="2" t="s">
        <v>14</v>
      </c>
      <c r="E2036" s="3" t="s">
        <v>15</v>
      </c>
      <c r="F2036" t="str">
        <f t="shared" si="280"/>
        <v>73</v>
      </c>
      <c r="G2036" s="2" t="s">
        <v>2689</v>
      </c>
      <c r="H2036" t="str">
        <f t="shared" si="281"/>
        <v xml:space="preserve">STEEL </v>
      </c>
      <c r="I2036" t="str" cm="1">
        <f t="array" ref="I2036">IFERROR(INDEX(_xlfn.TEXTSPLIT(E2036," "),1), "")</f>
        <v>73239990</v>
      </c>
      <c r="J2036" t="s">
        <v>3041</v>
      </c>
      <c r="K2036" t="str" cm="1">
        <f t="array" ref="K2036">IF(ISERROR(SEARCH("QTY:", G2036)), IF(ISERROR(SEARCH("TOTAL ", G2036)), Raw [1]Data!N2036, TRIM(MID(G2036, SEARCH("TOTAL ", G2036)+6, SEARCH(" ", G2036&amp;" ", SEARCH("TOTAL ", G2036)+6) - SEARCH("TOTAL ", G2036) - 6))), TRIM(MID(G2036, SEARCH("QTY:", G2036)+4, SEARCH(" ", G2036, SEARCH("QTY:", G2036)+4) - SEARCH("QTY:", G2036) - 4)))</f>
        <v>NET</v>
      </c>
      <c r="M2036" t="str">
        <f t="shared" si="282"/>
        <v>NET</v>
      </c>
      <c r="N2036">
        <f t="shared" si="283"/>
        <v>0</v>
      </c>
      <c r="O2036" t="e" cm="1">
        <f t="array" ref="O2036">IF(ISERROR(SEARCH("USD ", G2036)), Raw [1]Data!S2036, TRIM(MID(G2036, SEARCH("USD ", G2036)+4, SEARCH(" ", G2036&amp;" ", SEARCH("USD ", G2036)+4) - SEARCH("USD ", G2036) - 4)))</f>
        <v>#NAME?</v>
      </c>
      <c r="P2036" t="e">
        <f t="shared" si="284"/>
        <v>#NAME?</v>
      </c>
      <c r="Q2036" t="e" cm="1">
        <f t="array" ref="Q2036">Raw [1]Data!P2036</f>
        <v>#NAME?</v>
      </c>
      <c r="R2036" t="e" cm="1">
        <f t="array" ref="R2036">Raw [1]Data!Q2036</f>
        <v>#NAME?</v>
      </c>
      <c r="S2036" t="e" cm="1">
        <f t="array" ref="S2036">Raw [1]Data!T2036</f>
        <v>#NAME?</v>
      </c>
      <c r="T2036" t="e">
        <f t="shared" si="285"/>
        <v>#NAME?</v>
      </c>
      <c r="U2036" t="e">
        <f t="shared" si="286"/>
        <v>#NAME?</v>
      </c>
      <c r="V2036" t="str">
        <f t="shared" si="287"/>
        <v>Other</v>
      </c>
    </row>
    <row r="2037" spans="1:22">
      <c r="A2037" s="5" t="s">
        <v>12</v>
      </c>
      <c r="B2037" s="2" t="s">
        <v>2690</v>
      </c>
      <c r="C2037">
        <f t="shared" si="279"/>
        <v>2017</v>
      </c>
      <c r="D2037" s="2" t="s">
        <v>14</v>
      </c>
      <c r="E2037" s="3" t="s">
        <v>15</v>
      </c>
      <c r="F2037" t="str">
        <f t="shared" si="280"/>
        <v>73</v>
      </c>
      <c r="G2037" s="2" t="s">
        <v>2691</v>
      </c>
      <c r="H2037" t="str">
        <f t="shared" si="281"/>
        <v xml:space="preserve">STEEL </v>
      </c>
      <c r="I2037" t="str" cm="1">
        <f t="array" ref="I2037">IFERROR(INDEX(_xlfn.TEXTSPLIT(E2037," "),1), "")</f>
        <v>73239990</v>
      </c>
      <c r="J2037" t="s">
        <v>2835</v>
      </c>
      <c r="K2037" t="str" cm="1">
        <f t="array" ref="K2037">IF(ISERROR(SEARCH("QTY:", G2037)), IF(ISERROR(SEARCH("TOTAL ", G2037)), Raw [1]Data!N2037, TRIM(MID(G2037, SEARCH("TOTAL ", G2037)+6, SEARCH(" ", G2037&amp;" ", SEARCH("TOTAL ", G2037)+6) - SEARCH("TOTAL ", G2037) - 6))), TRIM(MID(G2037, SEARCH("QTY:", G2037)+4, SEARCH(" ", G2037, SEARCH("QTY:", G2037)+4) - SEARCH("QTY:", G2037) - 4)))</f>
        <v>NET</v>
      </c>
      <c r="M2037" t="str">
        <f t="shared" si="282"/>
        <v>NET</v>
      </c>
      <c r="N2037">
        <f t="shared" si="283"/>
        <v>0</v>
      </c>
      <c r="O2037" t="e" cm="1">
        <f t="array" ref="O2037">IF(ISERROR(SEARCH("USD ", G2037)), Raw [1]Data!S2037, TRIM(MID(G2037, SEARCH("USD ", G2037)+4, SEARCH(" ", G2037&amp;" ", SEARCH("USD ", G2037)+4) - SEARCH("USD ", G2037) - 4)))</f>
        <v>#NAME?</v>
      </c>
      <c r="P2037" t="e">
        <f t="shared" si="284"/>
        <v>#NAME?</v>
      </c>
      <c r="Q2037" t="e" cm="1">
        <f t="array" ref="Q2037">Raw [1]Data!P2037</f>
        <v>#NAME?</v>
      </c>
      <c r="R2037" t="e" cm="1">
        <f t="array" ref="R2037">Raw [1]Data!Q2037</f>
        <v>#NAME?</v>
      </c>
      <c r="S2037" t="e" cm="1">
        <f t="array" ref="S2037">Raw [1]Data!T2037</f>
        <v>#NAME?</v>
      </c>
      <c r="T2037" t="e">
        <f t="shared" si="285"/>
        <v>#NAME?</v>
      </c>
      <c r="U2037" t="e">
        <f t="shared" si="286"/>
        <v>#NAME?</v>
      </c>
      <c r="V2037" t="str">
        <f t="shared" si="287"/>
        <v>Other</v>
      </c>
    </row>
    <row r="2038" spans="1:22">
      <c r="A2038" s="5" t="s">
        <v>12</v>
      </c>
      <c r="B2038" s="2" t="s">
        <v>2692</v>
      </c>
      <c r="C2038">
        <f t="shared" si="279"/>
        <v>2017</v>
      </c>
      <c r="D2038" s="2" t="s">
        <v>14</v>
      </c>
      <c r="E2038" s="3" t="s">
        <v>15</v>
      </c>
      <c r="F2038" t="str">
        <f t="shared" si="280"/>
        <v>73</v>
      </c>
      <c r="G2038" s="2" t="s">
        <v>2693</v>
      </c>
      <c r="H2038" t="str">
        <f t="shared" si="281"/>
        <v xml:space="preserve">STAINLESS </v>
      </c>
      <c r="I2038" t="str" cm="1">
        <f t="array" ref="I2038">IFERROR(INDEX(_xlfn.TEXTSPLIT(E2038," "),1), "")</f>
        <v>73239990</v>
      </c>
      <c r="J2038" t="s">
        <v>3041</v>
      </c>
      <c r="K2038" t="str" cm="1">
        <f t="array" ref="K2038">IF(ISERROR(SEARCH("QTY:", G2038)), IF(ISERROR(SEARCH("TOTAL ", G2038)), Raw [1]Data!N2038, TRIM(MID(G2038, SEARCH("TOTAL ", G2038)+6, SEARCH(" ", G2038&amp;" ", SEARCH("TOTAL ", G2038)+6) - SEARCH("TOTAL ", G2038) - 6))), TRIM(MID(G2038, SEARCH("QTY:", G2038)+4, SEARCH(" ", G2038, SEARCH("QTY:", G2038)+4) - SEARCH("QTY:", G2038) - 4)))</f>
        <v>NET</v>
      </c>
      <c r="M2038" t="str">
        <f t="shared" si="282"/>
        <v>NET</v>
      </c>
      <c r="N2038">
        <f t="shared" si="283"/>
        <v>0</v>
      </c>
      <c r="O2038" t="e" cm="1">
        <f t="array" ref="O2038">IF(ISERROR(SEARCH("USD ", G2038)), Raw [1]Data!S2038, TRIM(MID(G2038, SEARCH("USD ", G2038)+4, SEARCH(" ", G2038&amp;" ", SEARCH("USD ", G2038)+4) - SEARCH("USD ", G2038) - 4)))</f>
        <v>#NAME?</v>
      </c>
      <c r="P2038" t="e">
        <f t="shared" si="284"/>
        <v>#NAME?</v>
      </c>
      <c r="Q2038" t="e" cm="1">
        <f t="array" ref="Q2038">Raw [1]Data!P2038</f>
        <v>#NAME?</v>
      </c>
      <c r="R2038" t="e" cm="1">
        <f t="array" ref="R2038">Raw [1]Data!Q2038</f>
        <v>#NAME?</v>
      </c>
      <c r="S2038" t="e" cm="1">
        <f t="array" ref="S2038">Raw [1]Data!T2038</f>
        <v>#NAME?</v>
      </c>
      <c r="T2038" t="e">
        <f t="shared" si="285"/>
        <v>#NAME?</v>
      </c>
      <c r="U2038" t="e">
        <f t="shared" si="286"/>
        <v>#NAME?</v>
      </c>
      <c r="V2038" t="str">
        <f t="shared" si="287"/>
        <v>Other</v>
      </c>
    </row>
    <row r="2039" spans="1:22">
      <c r="A2039" s="5" t="s">
        <v>12</v>
      </c>
      <c r="B2039" s="2" t="s">
        <v>2692</v>
      </c>
      <c r="C2039">
        <f t="shared" si="279"/>
        <v>2017</v>
      </c>
      <c r="D2039" s="2" t="s">
        <v>14</v>
      </c>
      <c r="E2039" s="3" t="s">
        <v>15</v>
      </c>
      <c r="F2039" t="str">
        <f t="shared" si="280"/>
        <v>73</v>
      </c>
      <c r="G2039" s="2" t="s">
        <v>2694</v>
      </c>
      <c r="H2039" t="str">
        <f t="shared" si="281"/>
        <v xml:space="preserve">STAINLESS </v>
      </c>
      <c r="I2039" t="str" cm="1">
        <f t="array" ref="I2039">IFERROR(INDEX(_xlfn.TEXTSPLIT(E2039," "),1), "")</f>
        <v>73239990</v>
      </c>
      <c r="J2039" t="s">
        <v>3041</v>
      </c>
      <c r="K2039" t="str" cm="1">
        <f t="array" ref="K2039">IF(ISERROR(SEARCH("QTY:", G2039)), IF(ISERROR(SEARCH("TOTAL ", G2039)), Raw [1]Data!N2039, TRIM(MID(G2039, SEARCH("TOTAL ", G2039)+6, SEARCH(" ", G2039&amp;" ", SEARCH("TOTAL ", G2039)+6) - SEARCH("TOTAL ", G2039) - 6))), TRIM(MID(G2039, SEARCH("QTY:", G2039)+4, SEARCH(" ", G2039, SEARCH("QTY:", G2039)+4) - SEARCH("QTY:", G2039) - 4)))</f>
        <v>NET</v>
      </c>
      <c r="M2039" t="str">
        <f t="shared" si="282"/>
        <v>NET</v>
      </c>
      <c r="N2039">
        <f t="shared" si="283"/>
        <v>0</v>
      </c>
      <c r="O2039" t="e" cm="1">
        <f t="array" ref="O2039">IF(ISERROR(SEARCH("USD ", G2039)), Raw [1]Data!S2039, TRIM(MID(G2039, SEARCH("USD ", G2039)+4, SEARCH(" ", G2039&amp;" ", SEARCH("USD ", G2039)+4) - SEARCH("USD ", G2039) - 4)))</f>
        <v>#NAME?</v>
      </c>
      <c r="P2039" t="e">
        <f t="shared" si="284"/>
        <v>#NAME?</v>
      </c>
      <c r="Q2039" t="e" cm="1">
        <f t="array" ref="Q2039">Raw [1]Data!P2039</f>
        <v>#NAME?</v>
      </c>
      <c r="R2039" t="e" cm="1">
        <f t="array" ref="R2039">Raw [1]Data!Q2039</f>
        <v>#NAME?</v>
      </c>
      <c r="S2039" t="e" cm="1">
        <f t="array" ref="S2039">Raw [1]Data!T2039</f>
        <v>#NAME?</v>
      </c>
      <c r="T2039" t="e">
        <f t="shared" si="285"/>
        <v>#NAME?</v>
      </c>
      <c r="U2039" t="e">
        <f t="shared" si="286"/>
        <v>#NAME?</v>
      </c>
      <c r="V2039" t="str">
        <f t="shared" si="287"/>
        <v>Other</v>
      </c>
    </row>
    <row r="2040" spans="1:22">
      <c r="A2040" s="5" t="s">
        <v>12</v>
      </c>
      <c r="B2040" s="2" t="s">
        <v>2695</v>
      </c>
      <c r="C2040">
        <f t="shared" si="279"/>
        <v>2017</v>
      </c>
      <c r="D2040" s="2" t="s">
        <v>14</v>
      </c>
      <c r="E2040" s="3" t="s">
        <v>15</v>
      </c>
      <c r="F2040" t="str">
        <f t="shared" si="280"/>
        <v>73</v>
      </c>
      <c r="G2040" s="2" t="s">
        <v>2696</v>
      </c>
      <c r="H2040" t="str">
        <f t="shared" si="281"/>
        <v xml:space="preserve">STEEL </v>
      </c>
      <c r="I2040" t="str" cm="1">
        <f t="array" ref="I2040">IFERROR(INDEX(_xlfn.TEXTSPLIT(E2040," "),1), "")</f>
        <v>73239990</v>
      </c>
      <c r="J2040" t="s">
        <v>3041</v>
      </c>
      <c r="K2040" t="str" cm="1">
        <f t="array" ref="K2040">IF(ISERROR(SEARCH("QTY:", G2040)), IF(ISERROR(SEARCH("TOTAL ", G2040)), Raw [1]Data!N2040, TRIM(MID(G2040, SEARCH("TOTAL ", G2040)+6, SEARCH(" ", G2040&amp;" ", SEARCH("TOTAL ", G2040)+6) - SEARCH("TOTAL ", G2040) - 6))), TRIM(MID(G2040, SEARCH("QTY:", G2040)+4, SEARCH(" ", G2040, SEARCH("QTY:", G2040)+4) - SEARCH("QTY:", G2040) - 4)))</f>
        <v>NET</v>
      </c>
      <c r="M2040" t="str">
        <f t="shared" si="282"/>
        <v>NET</v>
      </c>
      <c r="N2040">
        <f t="shared" si="283"/>
        <v>0</v>
      </c>
      <c r="O2040" t="e" cm="1">
        <f t="array" ref="O2040">IF(ISERROR(SEARCH("USD ", G2040)), Raw [1]Data!S2040, TRIM(MID(G2040, SEARCH("USD ", G2040)+4, SEARCH(" ", G2040&amp;" ", SEARCH("USD ", G2040)+4) - SEARCH("USD ", G2040) - 4)))</f>
        <v>#NAME?</v>
      </c>
      <c r="P2040" t="e">
        <f t="shared" si="284"/>
        <v>#NAME?</v>
      </c>
      <c r="Q2040" t="e" cm="1">
        <f t="array" ref="Q2040">Raw [1]Data!P2040</f>
        <v>#NAME?</v>
      </c>
      <c r="R2040" t="e" cm="1">
        <f t="array" ref="R2040">Raw [1]Data!Q2040</f>
        <v>#NAME?</v>
      </c>
      <c r="S2040" t="e" cm="1">
        <f t="array" ref="S2040">Raw [1]Data!T2040</f>
        <v>#NAME?</v>
      </c>
      <c r="T2040" t="e">
        <f t="shared" si="285"/>
        <v>#NAME?</v>
      </c>
      <c r="U2040" t="e">
        <f t="shared" si="286"/>
        <v>#NAME?</v>
      </c>
      <c r="V2040" t="str">
        <f t="shared" si="287"/>
        <v>Other</v>
      </c>
    </row>
    <row r="2041" spans="1:22">
      <c r="A2041" s="5" t="s">
        <v>12</v>
      </c>
      <c r="B2041" s="2" t="s">
        <v>2695</v>
      </c>
      <c r="C2041">
        <f t="shared" si="279"/>
        <v>2017</v>
      </c>
      <c r="D2041" s="2" t="s">
        <v>14</v>
      </c>
      <c r="E2041" s="3" t="s">
        <v>15</v>
      </c>
      <c r="F2041" t="str">
        <f t="shared" si="280"/>
        <v>73</v>
      </c>
      <c r="G2041" s="2" t="s">
        <v>2697</v>
      </c>
      <c r="H2041" t="str">
        <f t="shared" si="281"/>
        <v xml:space="preserve">STEEL </v>
      </c>
      <c r="I2041" t="str" cm="1">
        <f t="array" ref="I2041">IFERROR(INDEX(_xlfn.TEXTSPLIT(E2041," "),1), "")</f>
        <v>73239990</v>
      </c>
      <c r="J2041" t="s">
        <v>3041</v>
      </c>
      <c r="K2041" t="str" cm="1">
        <f t="array" ref="K2041">IF(ISERROR(SEARCH("QTY:", G2041)), IF(ISERROR(SEARCH("TOTAL ", G2041)), Raw [1]Data!N2041, TRIM(MID(G2041, SEARCH("TOTAL ", G2041)+6, SEARCH(" ", G2041&amp;" ", SEARCH("TOTAL ", G2041)+6) - SEARCH("TOTAL ", G2041) - 6))), TRIM(MID(G2041, SEARCH("QTY:", G2041)+4, SEARCH(" ", G2041, SEARCH("QTY:", G2041)+4) - SEARCH("QTY:", G2041) - 4)))</f>
        <v>NET</v>
      </c>
      <c r="M2041" t="str">
        <f t="shared" si="282"/>
        <v>NET</v>
      </c>
      <c r="N2041">
        <f t="shared" si="283"/>
        <v>0</v>
      </c>
      <c r="O2041" t="e" cm="1">
        <f t="array" ref="O2041">IF(ISERROR(SEARCH("USD ", G2041)), Raw [1]Data!S2041, TRIM(MID(G2041, SEARCH("USD ", G2041)+4, SEARCH(" ", G2041&amp;" ", SEARCH("USD ", G2041)+4) - SEARCH("USD ", G2041) - 4)))</f>
        <v>#NAME?</v>
      </c>
      <c r="P2041" t="e">
        <f t="shared" si="284"/>
        <v>#NAME?</v>
      </c>
      <c r="Q2041" t="e" cm="1">
        <f t="array" ref="Q2041">Raw [1]Data!P2041</f>
        <v>#NAME?</v>
      </c>
      <c r="R2041" t="e" cm="1">
        <f t="array" ref="R2041">Raw [1]Data!Q2041</f>
        <v>#NAME?</v>
      </c>
      <c r="S2041" t="e" cm="1">
        <f t="array" ref="S2041">Raw [1]Data!T2041</f>
        <v>#NAME?</v>
      </c>
      <c r="T2041" t="e">
        <f t="shared" si="285"/>
        <v>#NAME?</v>
      </c>
      <c r="U2041" t="e">
        <f t="shared" si="286"/>
        <v>#NAME?</v>
      </c>
      <c r="V2041" t="str">
        <f t="shared" si="287"/>
        <v>Other</v>
      </c>
    </row>
    <row r="2042" spans="1:22">
      <c r="A2042" s="5" t="s">
        <v>12</v>
      </c>
      <c r="B2042" s="2" t="s">
        <v>2695</v>
      </c>
      <c r="C2042">
        <f t="shared" si="279"/>
        <v>2017</v>
      </c>
      <c r="D2042" s="2" t="s">
        <v>14</v>
      </c>
      <c r="E2042" s="3" t="s">
        <v>15</v>
      </c>
      <c r="F2042" t="str">
        <f t="shared" si="280"/>
        <v>73</v>
      </c>
      <c r="G2042" s="2" t="s">
        <v>2698</v>
      </c>
      <c r="H2042" t="str">
        <f t="shared" si="281"/>
        <v xml:space="preserve">STEEL </v>
      </c>
      <c r="I2042" t="str" cm="1">
        <f t="array" ref="I2042">IFERROR(INDEX(_xlfn.TEXTSPLIT(E2042," "),1), "")</f>
        <v>73239990</v>
      </c>
      <c r="J2042" t="s">
        <v>3041</v>
      </c>
      <c r="K2042" t="str" cm="1">
        <f t="array" ref="K2042">IF(ISERROR(SEARCH("QTY:", G2042)), IF(ISERROR(SEARCH("TOTAL ", G2042)), Raw [1]Data!N2042, TRIM(MID(G2042, SEARCH("TOTAL ", G2042)+6, SEARCH(" ", G2042&amp;" ", SEARCH("TOTAL ", G2042)+6) - SEARCH("TOTAL ", G2042) - 6))), TRIM(MID(G2042, SEARCH("QTY:", G2042)+4, SEARCH(" ", G2042, SEARCH("QTY:", G2042)+4) - SEARCH("QTY:", G2042) - 4)))</f>
        <v>NET</v>
      </c>
      <c r="M2042" t="str">
        <f t="shared" si="282"/>
        <v>NET</v>
      </c>
      <c r="N2042">
        <f t="shared" si="283"/>
        <v>0</v>
      </c>
      <c r="O2042" t="e" cm="1">
        <f t="array" ref="O2042">IF(ISERROR(SEARCH("USD ", G2042)), Raw [1]Data!S2042, TRIM(MID(G2042, SEARCH("USD ", G2042)+4, SEARCH(" ", G2042&amp;" ", SEARCH("USD ", G2042)+4) - SEARCH("USD ", G2042) - 4)))</f>
        <v>#NAME?</v>
      </c>
      <c r="P2042" t="e">
        <f t="shared" si="284"/>
        <v>#NAME?</v>
      </c>
      <c r="Q2042" t="e" cm="1">
        <f t="array" ref="Q2042">Raw [1]Data!P2042</f>
        <v>#NAME?</v>
      </c>
      <c r="R2042" t="e" cm="1">
        <f t="array" ref="R2042">Raw [1]Data!Q2042</f>
        <v>#NAME?</v>
      </c>
      <c r="S2042" t="e" cm="1">
        <f t="array" ref="S2042">Raw [1]Data!T2042</f>
        <v>#NAME?</v>
      </c>
      <c r="T2042" t="e">
        <f t="shared" si="285"/>
        <v>#NAME?</v>
      </c>
      <c r="U2042" t="e">
        <f t="shared" si="286"/>
        <v>#NAME?</v>
      </c>
      <c r="V2042" t="str">
        <f t="shared" si="287"/>
        <v>Other</v>
      </c>
    </row>
    <row r="2043" spans="1:22">
      <c r="A2043" s="5" t="s">
        <v>12</v>
      </c>
      <c r="B2043" s="2" t="s">
        <v>2699</v>
      </c>
      <c r="C2043">
        <f t="shared" si="279"/>
        <v>2017</v>
      </c>
      <c r="D2043" s="2" t="s">
        <v>14</v>
      </c>
      <c r="E2043" s="3" t="s">
        <v>15</v>
      </c>
      <c r="F2043" t="str">
        <f t="shared" si="280"/>
        <v>73</v>
      </c>
      <c r="G2043" s="2" t="s">
        <v>2700</v>
      </c>
      <c r="H2043" t="str">
        <f t="shared" si="281"/>
        <v xml:space="preserve">STEEL </v>
      </c>
      <c r="I2043" t="str" cm="1">
        <f t="array" ref="I2043">IFERROR(INDEX(_xlfn.TEXTSPLIT(E2043," "),1), "")</f>
        <v>73239990</v>
      </c>
      <c r="J2043" t="s">
        <v>3041</v>
      </c>
      <c r="K2043" t="str" cm="1">
        <f t="array" ref="K2043">IF(ISERROR(SEARCH("QTY:", G2043)), IF(ISERROR(SEARCH("TOTAL ", G2043)), Raw [1]Data!N2043, TRIM(MID(G2043, SEARCH("TOTAL ", G2043)+6, SEARCH(" ", G2043&amp;" ", SEARCH("TOTAL ", G2043)+6) - SEARCH("TOTAL ", G2043) - 6))), TRIM(MID(G2043, SEARCH("QTY:", G2043)+4, SEARCH(" ", G2043, SEARCH("QTY:", G2043)+4) - SEARCH("QTY:", G2043) - 4)))</f>
        <v>NET</v>
      </c>
      <c r="M2043" t="str">
        <f t="shared" si="282"/>
        <v>NET</v>
      </c>
      <c r="N2043">
        <f t="shared" si="283"/>
        <v>0</v>
      </c>
      <c r="O2043" t="e" cm="1">
        <f t="array" ref="O2043">IF(ISERROR(SEARCH("USD ", G2043)), Raw [1]Data!S2043, TRIM(MID(G2043, SEARCH("USD ", G2043)+4, SEARCH(" ", G2043&amp;" ", SEARCH("USD ", G2043)+4) - SEARCH("USD ", G2043) - 4)))</f>
        <v>#NAME?</v>
      </c>
      <c r="P2043" t="e">
        <f t="shared" si="284"/>
        <v>#NAME?</v>
      </c>
      <c r="Q2043" t="e" cm="1">
        <f t="array" ref="Q2043">Raw [1]Data!P2043</f>
        <v>#NAME?</v>
      </c>
      <c r="R2043" t="e" cm="1">
        <f t="array" ref="R2043">Raw [1]Data!Q2043</f>
        <v>#NAME?</v>
      </c>
      <c r="S2043" t="e" cm="1">
        <f t="array" ref="S2043">Raw [1]Data!T2043</f>
        <v>#NAME?</v>
      </c>
      <c r="T2043" t="e">
        <f t="shared" si="285"/>
        <v>#NAME?</v>
      </c>
      <c r="U2043" t="e">
        <f t="shared" si="286"/>
        <v>#NAME?</v>
      </c>
      <c r="V2043" t="str">
        <f t="shared" si="287"/>
        <v>Other</v>
      </c>
    </row>
    <row r="2044" spans="1:22">
      <c r="A2044" s="5" t="s">
        <v>12</v>
      </c>
      <c r="B2044" s="2" t="s">
        <v>2699</v>
      </c>
      <c r="C2044">
        <f t="shared" si="279"/>
        <v>2017</v>
      </c>
      <c r="D2044" s="2" t="s">
        <v>14</v>
      </c>
      <c r="E2044" s="3" t="s">
        <v>89</v>
      </c>
      <c r="F2044" t="str">
        <f t="shared" si="280"/>
        <v>73</v>
      </c>
      <c r="G2044" s="2" t="s">
        <v>2402</v>
      </c>
      <c r="H2044" t="str">
        <f t="shared" si="281"/>
        <v xml:space="preserve">KWP-600B-SS </v>
      </c>
      <c r="I2044" t="str" cm="1">
        <f t="array" ref="I2044">IFERROR(INDEX(_xlfn.TEXTSPLIT(E2044," "),1), "")</f>
        <v>73239390</v>
      </c>
      <c r="J2044" t="s">
        <v>2835</v>
      </c>
      <c r="K2044" t="e" cm="1">
        <f t="array" ref="K2044">IF(ISERROR(SEARCH("QTY:", G2044)), IF(ISERROR(SEARCH("TOTAL ", G2044)), Raw [1]Data!N2044, TRIM(MID(G2044, SEARCH("TOTAL ", G2044)+6, SEARCH(" ", G2044&amp;" ", SEARCH("TOTAL ", G2044)+6) - SEARCH("TOTAL ", G2044) - 6))), TRIM(MID(G2044, SEARCH("QTY:", G2044)+4, SEARCH(" ", G2044, SEARCH("QTY:", G2044)+4) - SEARCH("QTY:", G2044) - 4)))</f>
        <v>#NAME?</v>
      </c>
      <c r="M2044" t="e">
        <f t="shared" si="282"/>
        <v>#NAME?</v>
      </c>
      <c r="N2044">
        <f t="shared" si="283"/>
        <v>0</v>
      </c>
      <c r="O2044" t="e" cm="1">
        <f t="array" ref="O2044">IF(ISERROR(SEARCH("USD ", G2044)), Raw [1]Data!S2044, TRIM(MID(G2044, SEARCH("USD ", G2044)+4, SEARCH(" ", G2044&amp;" ", SEARCH("USD ", G2044)+4) - SEARCH("USD ", G2044) - 4)))</f>
        <v>#NAME?</v>
      </c>
      <c r="P2044" t="e">
        <f t="shared" si="284"/>
        <v>#NAME?</v>
      </c>
      <c r="Q2044" t="e" cm="1">
        <f t="array" ref="Q2044">Raw [1]Data!P2044</f>
        <v>#NAME?</v>
      </c>
      <c r="R2044" t="e" cm="1">
        <f t="array" ref="R2044">Raw [1]Data!Q2044</f>
        <v>#NAME?</v>
      </c>
      <c r="S2044" t="e" cm="1">
        <f t="array" ref="S2044">Raw [1]Data!T2044</f>
        <v>#NAME?</v>
      </c>
      <c r="T2044" t="e">
        <f t="shared" si="285"/>
        <v>#NAME?</v>
      </c>
      <c r="U2044" t="e">
        <f t="shared" si="286"/>
        <v>#NAME?</v>
      </c>
      <c r="V2044" t="str">
        <f t="shared" si="287"/>
        <v>Other</v>
      </c>
    </row>
    <row r="2045" spans="1:22">
      <c r="A2045" s="5" t="s">
        <v>12</v>
      </c>
      <c r="B2045" s="2" t="s">
        <v>2699</v>
      </c>
      <c r="C2045">
        <f t="shared" si="279"/>
        <v>2017</v>
      </c>
      <c r="D2045" s="2" t="s">
        <v>14</v>
      </c>
      <c r="E2045" s="3" t="s">
        <v>15</v>
      </c>
      <c r="F2045" t="str">
        <f t="shared" si="280"/>
        <v>73</v>
      </c>
      <c r="G2045" s="2" t="s">
        <v>2701</v>
      </c>
      <c r="H2045" t="str">
        <f t="shared" si="281"/>
        <v xml:space="preserve">STAINLESS </v>
      </c>
      <c r="I2045" t="str" cm="1">
        <f t="array" ref="I2045">IFERROR(INDEX(_xlfn.TEXTSPLIT(E2045," "),1), "")</f>
        <v>73239990</v>
      </c>
      <c r="J2045" t="s">
        <v>3041</v>
      </c>
      <c r="K2045" t="str" cm="1">
        <f t="array" ref="K2045">IF(ISERROR(SEARCH("QTY:", G2045)), IF(ISERROR(SEARCH("TOTAL ", G2045)), Raw [1]Data!N2045, TRIM(MID(G2045, SEARCH("TOTAL ", G2045)+6, SEARCH(" ", G2045&amp;" ", SEARCH("TOTAL ", G2045)+6) - SEARCH("TOTAL ", G2045) - 6))), TRIM(MID(G2045, SEARCH("QTY:", G2045)+4, SEARCH(" ", G2045, SEARCH("QTY:", G2045)+4) - SEARCH("QTY:", G2045) - 4)))</f>
        <v>NET</v>
      </c>
      <c r="M2045" t="str">
        <f t="shared" si="282"/>
        <v>NET</v>
      </c>
      <c r="N2045">
        <f t="shared" si="283"/>
        <v>0</v>
      </c>
      <c r="O2045" t="e" cm="1">
        <f t="array" ref="O2045">IF(ISERROR(SEARCH("USD ", G2045)), Raw [1]Data!S2045, TRIM(MID(G2045, SEARCH("USD ", G2045)+4, SEARCH(" ", G2045&amp;" ", SEARCH("USD ", G2045)+4) - SEARCH("USD ", G2045) - 4)))</f>
        <v>#NAME?</v>
      </c>
      <c r="P2045" t="e">
        <f t="shared" si="284"/>
        <v>#NAME?</v>
      </c>
      <c r="Q2045" t="e" cm="1">
        <f t="array" ref="Q2045">Raw [1]Data!P2045</f>
        <v>#NAME?</v>
      </c>
      <c r="R2045" t="e" cm="1">
        <f t="array" ref="R2045">Raw [1]Data!Q2045</f>
        <v>#NAME?</v>
      </c>
      <c r="S2045" t="e" cm="1">
        <f t="array" ref="S2045">Raw [1]Data!T2045</f>
        <v>#NAME?</v>
      </c>
      <c r="T2045" t="e">
        <f t="shared" si="285"/>
        <v>#NAME?</v>
      </c>
      <c r="U2045" t="e">
        <f t="shared" si="286"/>
        <v>#NAME?</v>
      </c>
      <c r="V2045" t="str">
        <f t="shared" si="287"/>
        <v>Other</v>
      </c>
    </row>
    <row r="2046" spans="1:22">
      <c r="A2046" s="5" t="s">
        <v>12</v>
      </c>
      <c r="B2046" s="2" t="s">
        <v>2699</v>
      </c>
      <c r="C2046">
        <f t="shared" si="279"/>
        <v>2017</v>
      </c>
      <c r="D2046" s="2" t="s">
        <v>14</v>
      </c>
      <c r="E2046" s="3" t="s">
        <v>89</v>
      </c>
      <c r="F2046" t="str">
        <f t="shared" si="280"/>
        <v>73</v>
      </c>
      <c r="G2046" s="2" t="s">
        <v>2409</v>
      </c>
      <c r="H2046" t="str">
        <f t="shared" si="281"/>
        <v xml:space="preserve">KWP-1000B-SS </v>
      </c>
      <c r="I2046" t="str" cm="1">
        <f t="array" ref="I2046">IFERROR(INDEX(_xlfn.TEXTSPLIT(E2046," "),1), "")</f>
        <v>73239390</v>
      </c>
      <c r="J2046" t="s">
        <v>2835</v>
      </c>
      <c r="K2046" t="e" cm="1">
        <f t="array" ref="K2046">IF(ISERROR(SEARCH("QTY:", G2046)), IF(ISERROR(SEARCH("TOTAL ", G2046)), Raw [1]Data!N2046, TRIM(MID(G2046, SEARCH("TOTAL ", G2046)+6, SEARCH(" ", G2046&amp;" ", SEARCH("TOTAL ", G2046)+6) - SEARCH("TOTAL ", G2046) - 6))), TRIM(MID(G2046, SEARCH("QTY:", G2046)+4, SEARCH(" ", G2046, SEARCH("QTY:", G2046)+4) - SEARCH("QTY:", G2046) - 4)))</f>
        <v>#NAME?</v>
      </c>
      <c r="M2046" t="e">
        <f t="shared" si="282"/>
        <v>#NAME?</v>
      </c>
      <c r="N2046">
        <f t="shared" si="283"/>
        <v>0</v>
      </c>
      <c r="O2046" t="e" cm="1">
        <f t="array" ref="O2046">IF(ISERROR(SEARCH("USD ", G2046)), Raw [1]Data!S2046, TRIM(MID(G2046, SEARCH("USD ", G2046)+4, SEARCH(" ", G2046&amp;" ", SEARCH("USD ", G2046)+4) - SEARCH("USD ", G2046) - 4)))</f>
        <v>#NAME?</v>
      </c>
      <c r="P2046" t="e">
        <f t="shared" si="284"/>
        <v>#NAME?</v>
      </c>
      <c r="Q2046" t="e" cm="1">
        <f t="array" ref="Q2046">Raw [1]Data!P2046</f>
        <v>#NAME?</v>
      </c>
      <c r="R2046" t="e" cm="1">
        <f t="array" ref="R2046">Raw [1]Data!Q2046</f>
        <v>#NAME?</v>
      </c>
      <c r="S2046" t="e" cm="1">
        <f t="array" ref="S2046">Raw [1]Data!T2046</f>
        <v>#NAME?</v>
      </c>
      <c r="T2046" t="e">
        <f t="shared" si="285"/>
        <v>#NAME?</v>
      </c>
      <c r="U2046" t="e">
        <f t="shared" si="286"/>
        <v>#NAME?</v>
      </c>
      <c r="V2046" t="str">
        <f t="shared" si="287"/>
        <v>Other</v>
      </c>
    </row>
    <row r="2047" spans="1:22">
      <c r="A2047" s="5" t="s">
        <v>12</v>
      </c>
      <c r="B2047" s="2" t="s">
        <v>2699</v>
      </c>
      <c r="C2047">
        <f t="shared" si="279"/>
        <v>2017</v>
      </c>
      <c r="D2047" s="2" t="s">
        <v>14</v>
      </c>
      <c r="E2047" s="3" t="s">
        <v>15</v>
      </c>
      <c r="F2047" t="str">
        <f t="shared" si="280"/>
        <v>73</v>
      </c>
      <c r="G2047" s="2" t="s">
        <v>2702</v>
      </c>
      <c r="H2047" t="str">
        <f t="shared" si="281"/>
        <v xml:space="preserve">STAINLESS </v>
      </c>
      <c r="I2047" t="str" cm="1">
        <f t="array" ref="I2047">IFERROR(INDEX(_xlfn.TEXTSPLIT(E2047," "),1), "")</f>
        <v>73239990</v>
      </c>
      <c r="J2047" t="s">
        <v>3041</v>
      </c>
      <c r="K2047" t="str" cm="1">
        <f t="array" ref="K2047">IF(ISERROR(SEARCH("QTY:", G2047)), IF(ISERROR(SEARCH("TOTAL ", G2047)), Raw [1]Data!N2047, TRIM(MID(G2047, SEARCH("TOTAL ", G2047)+6, SEARCH(" ", G2047&amp;" ", SEARCH("TOTAL ", G2047)+6) - SEARCH("TOTAL ", G2047) - 6))), TRIM(MID(G2047, SEARCH("QTY:", G2047)+4, SEARCH(" ", G2047, SEARCH("QTY:", G2047)+4) - SEARCH("QTY:", G2047) - 4)))</f>
        <v>NET</v>
      </c>
      <c r="M2047" t="str">
        <f t="shared" si="282"/>
        <v>NET</v>
      </c>
      <c r="N2047">
        <f t="shared" si="283"/>
        <v>0</v>
      </c>
      <c r="O2047" t="e" cm="1">
        <f t="array" ref="O2047">IF(ISERROR(SEARCH("USD ", G2047)), Raw [1]Data!S2047, TRIM(MID(G2047, SEARCH("USD ", G2047)+4, SEARCH(" ", G2047&amp;" ", SEARCH("USD ", G2047)+4) - SEARCH("USD ", G2047) - 4)))</f>
        <v>#NAME?</v>
      </c>
      <c r="P2047" t="e">
        <f t="shared" si="284"/>
        <v>#NAME?</v>
      </c>
      <c r="Q2047" t="e" cm="1">
        <f t="array" ref="Q2047">Raw [1]Data!P2047</f>
        <v>#NAME?</v>
      </c>
      <c r="R2047" t="e" cm="1">
        <f t="array" ref="R2047">Raw [1]Data!Q2047</f>
        <v>#NAME?</v>
      </c>
      <c r="S2047" t="e" cm="1">
        <f t="array" ref="S2047">Raw [1]Data!T2047</f>
        <v>#NAME?</v>
      </c>
      <c r="T2047" t="e">
        <f t="shared" si="285"/>
        <v>#NAME?</v>
      </c>
      <c r="U2047" t="e">
        <f t="shared" si="286"/>
        <v>#NAME?</v>
      </c>
      <c r="V2047" t="str">
        <f t="shared" si="287"/>
        <v>Other</v>
      </c>
    </row>
    <row r="2048" spans="1:22">
      <c r="A2048" s="5" t="s">
        <v>12</v>
      </c>
      <c r="B2048" s="2" t="s">
        <v>2703</v>
      </c>
      <c r="C2048">
        <f t="shared" si="279"/>
        <v>2017</v>
      </c>
      <c r="D2048" s="2" t="s">
        <v>14</v>
      </c>
      <c r="E2048" s="3" t="s">
        <v>15</v>
      </c>
      <c r="F2048" t="str">
        <f t="shared" si="280"/>
        <v>73</v>
      </c>
      <c r="G2048" s="2" t="s">
        <v>2704</v>
      </c>
      <c r="H2048" t="str">
        <f t="shared" si="281"/>
        <v xml:space="preserve">STAINLESS </v>
      </c>
      <c r="I2048" t="str" cm="1">
        <f t="array" ref="I2048">IFERROR(INDEX(_xlfn.TEXTSPLIT(E2048," "),1), "")</f>
        <v>73239990</v>
      </c>
      <c r="J2048" t="s">
        <v>3041</v>
      </c>
      <c r="K2048" t="str" cm="1">
        <f t="array" ref="K2048">IF(ISERROR(SEARCH("QTY:", G2048)), IF(ISERROR(SEARCH("TOTAL ", G2048)), Raw [1]Data!N2048, TRIM(MID(G2048, SEARCH("TOTAL ", G2048)+6, SEARCH(" ", G2048&amp;" ", SEARCH("TOTAL ", G2048)+6) - SEARCH("TOTAL ", G2048) - 6))), TRIM(MID(G2048, SEARCH("QTY:", G2048)+4, SEARCH(" ", G2048, SEARCH("QTY:", G2048)+4) - SEARCH("QTY:", G2048) - 4)))</f>
        <v>NET</v>
      </c>
      <c r="M2048" t="str">
        <f t="shared" si="282"/>
        <v>NET</v>
      </c>
      <c r="N2048">
        <f t="shared" si="283"/>
        <v>0</v>
      </c>
      <c r="O2048" t="e" cm="1">
        <f t="array" ref="O2048">IF(ISERROR(SEARCH("USD ", G2048)), Raw [1]Data!S2048, TRIM(MID(G2048, SEARCH("USD ", G2048)+4, SEARCH(" ", G2048&amp;" ", SEARCH("USD ", G2048)+4) - SEARCH("USD ", G2048) - 4)))</f>
        <v>#NAME?</v>
      </c>
      <c r="P2048" t="e">
        <f t="shared" si="284"/>
        <v>#NAME?</v>
      </c>
      <c r="Q2048" t="e" cm="1">
        <f t="array" ref="Q2048">Raw [1]Data!P2048</f>
        <v>#NAME?</v>
      </c>
      <c r="R2048" t="e" cm="1">
        <f t="array" ref="R2048">Raw [1]Data!Q2048</f>
        <v>#NAME?</v>
      </c>
      <c r="S2048" t="e" cm="1">
        <f t="array" ref="S2048">Raw [1]Data!T2048</f>
        <v>#NAME?</v>
      </c>
      <c r="T2048" t="e">
        <f t="shared" si="285"/>
        <v>#NAME?</v>
      </c>
      <c r="U2048" t="e">
        <f t="shared" si="286"/>
        <v>#NAME?</v>
      </c>
      <c r="V2048" t="str">
        <f t="shared" si="287"/>
        <v>Other</v>
      </c>
    </row>
    <row r="2049" spans="1:22">
      <c r="A2049" s="5" t="s">
        <v>12</v>
      </c>
      <c r="B2049" s="2" t="s">
        <v>2703</v>
      </c>
      <c r="C2049">
        <f t="shared" si="279"/>
        <v>2017</v>
      </c>
      <c r="D2049" s="2" t="s">
        <v>14</v>
      </c>
      <c r="E2049" s="3" t="s">
        <v>15</v>
      </c>
      <c r="F2049" t="str">
        <f t="shared" si="280"/>
        <v>73</v>
      </c>
      <c r="G2049" s="2" t="s">
        <v>2705</v>
      </c>
      <c r="H2049" t="str">
        <f t="shared" si="281"/>
        <v xml:space="preserve">STAINLESS </v>
      </c>
      <c r="I2049" t="str" cm="1">
        <f t="array" ref="I2049">IFERROR(INDEX(_xlfn.TEXTSPLIT(E2049," "),1), "")</f>
        <v>73239990</v>
      </c>
      <c r="J2049" t="s">
        <v>3041</v>
      </c>
      <c r="K2049" t="str" cm="1">
        <f t="array" ref="K2049">IF(ISERROR(SEARCH("QTY:", G2049)), IF(ISERROR(SEARCH("TOTAL ", G2049)), Raw [1]Data!N2049, TRIM(MID(G2049, SEARCH("TOTAL ", G2049)+6, SEARCH(" ", G2049&amp;" ", SEARCH("TOTAL ", G2049)+6) - SEARCH("TOTAL ", G2049) - 6))), TRIM(MID(G2049, SEARCH("QTY:", G2049)+4, SEARCH(" ", G2049, SEARCH("QTY:", G2049)+4) - SEARCH("QTY:", G2049) - 4)))</f>
        <v>NET</v>
      </c>
      <c r="M2049" t="str">
        <f t="shared" si="282"/>
        <v>NET</v>
      </c>
      <c r="N2049">
        <f t="shared" si="283"/>
        <v>0</v>
      </c>
      <c r="O2049" t="e" cm="1">
        <f t="array" ref="O2049">IF(ISERROR(SEARCH("USD ", G2049)), Raw [1]Data!S2049, TRIM(MID(G2049, SEARCH("USD ", G2049)+4, SEARCH(" ", G2049&amp;" ", SEARCH("USD ", G2049)+4) - SEARCH("USD ", G2049) - 4)))</f>
        <v>#NAME?</v>
      </c>
      <c r="P2049" t="e">
        <f t="shared" si="284"/>
        <v>#NAME?</v>
      </c>
      <c r="Q2049" t="e" cm="1">
        <f t="array" ref="Q2049">Raw [1]Data!P2049</f>
        <v>#NAME?</v>
      </c>
      <c r="R2049" t="e" cm="1">
        <f t="array" ref="R2049">Raw [1]Data!Q2049</f>
        <v>#NAME?</v>
      </c>
      <c r="S2049" t="e" cm="1">
        <f t="array" ref="S2049">Raw [1]Data!T2049</f>
        <v>#NAME?</v>
      </c>
      <c r="T2049" t="e">
        <f t="shared" si="285"/>
        <v>#NAME?</v>
      </c>
      <c r="U2049" t="e">
        <f t="shared" si="286"/>
        <v>#NAME?</v>
      </c>
      <c r="V2049" t="str">
        <f t="shared" si="287"/>
        <v>Other</v>
      </c>
    </row>
    <row r="2050" spans="1:22">
      <c r="A2050" s="5" t="s">
        <v>12</v>
      </c>
      <c r="B2050" s="2" t="s">
        <v>2703</v>
      </c>
      <c r="C2050">
        <f t="shared" si="279"/>
        <v>2017</v>
      </c>
      <c r="D2050" s="2" t="s">
        <v>14</v>
      </c>
      <c r="E2050" s="3" t="s">
        <v>15</v>
      </c>
      <c r="F2050" t="str">
        <f t="shared" si="280"/>
        <v>73</v>
      </c>
      <c r="G2050" s="2" t="s">
        <v>2706</v>
      </c>
      <c r="H2050" t="str">
        <f t="shared" si="281"/>
        <v xml:space="preserve">STAINLESS </v>
      </c>
      <c r="I2050" t="str" cm="1">
        <f t="array" ref="I2050">IFERROR(INDEX(_xlfn.TEXTSPLIT(E2050," "),1), "")</f>
        <v>73239990</v>
      </c>
      <c r="J2050" t="s">
        <v>3041</v>
      </c>
      <c r="K2050" t="str" cm="1">
        <f t="array" ref="K2050">IF(ISERROR(SEARCH("QTY:", G2050)), IF(ISERROR(SEARCH("TOTAL ", G2050)), Raw [1]Data!N2050, TRIM(MID(G2050, SEARCH("TOTAL ", G2050)+6, SEARCH(" ", G2050&amp;" ", SEARCH("TOTAL ", G2050)+6) - SEARCH("TOTAL ", G2050) - 6))), TRIM(MID(G2050, SEARCH("QTY:", G2050)+4, SEARCH(" ", G2050, SEARCH("QTY:", G2050)+4) - SEARCH("QTY:", G2050) - 4)))</f>
        <v>NET</v>
      </c>
      <c r="M2050" t="str">
        <f t="shared" si="282"/>
        <v>NET</v>
      </c>
      <c r="N2050">
        <f t="shared" si="283"/>
        <v>0</v>
      </c>
      <c r="O2050" t="e" cm="1">
        <f t="array" ref="O2050">IF(ISERROR(SEARCH("USD ", G2050)), Raw [1]Data!S2050, TRIM(MID(G2050, SEARCH("USD ", G2050)+4, SEARCH(" ", G2050&amp;" ", SEARCH("USD ", G2050)+4) - SEARCH("USD ", G2050) - 4)))</f>
        <v>#NAME?</v>
      </c>
      <c r="P2050" t="e">
        <f t="shared" si="284"/>
        <v>#NAME?</v>
      </c>
      <c r="Q2050" t="e" cm="1">
        <f t="array" ref="Q2050">Raw [1]Data!P2050</f>
        <v>#NAME?</v>
      </c>
      <c r="R2050" t="e" cm="1">
        <f t="array" ref="R2050">Raw [1]Data!Q2050</f>
        <v>#NAME?</v>
      </c>
      <c r="S2050" t="e" cm="1">
        <f t="array" ref="S2050">Raw [1]Data!T2050</f>
        <v>#NAME?</v>
      </c>
      <c r="T2050" t="e">
        <f t="shared" si="285"/>
        <v>#NAME?</v>
      </c>
      <c r="U2050" t="e">
        <f t="shared" si="286"/>
        <v>#NAME?</v>
      </c>
      <c r="V2050" t="str">
        <f t="shared" si="287"/>
        <v>Other</v>
      </c>
    </row>
    <row r="2051" spans="1:22">
      <c r="A2051" s="5" t="s">
        <v>12</v>
      </c>
      <c r="B2051" s="2" t="s">
        <v>2707</v>
      </c>
      <c r="C2051">
        <f t="shared" ref="C2051:C2080" si="288">YEAR(B2051)</f>
        <v>2017</v>
      </c>
      <c r="D2051" s="2" t="s">
        <v>14</v>
      </c>
      <c r="E2051" s="3" t="s">
        <v>15</v>
      </c>
      <c r="F2051" t="str">
        <f t="shared" ref="F2051:F2080" si="289">LEFT(E2051,2)</f>
        <v>73</v>
      </c>
      <c r="G2051" s="2" t="s">
        <v>2708</v>
      </c>
      <c r="H2051" t="str">
        <f t="shared" ref="H2051:H2080" si="290">IFERROR(LEFT(G2051, FIND(" ",G2051)), "")</f>
        <v xml:space="preserve">STEEL </v>
      </c>
      <c r="I2051" t="str" cm="1">
        <f t="array" ref="I2051">IFERROR(INDEX(_xlfn.TEXTSPLIT(E2051," "),1), "")</f>
        <v>73239990</v>
      </c>
      <c r="J2051" t="s">
        <v>3041</v>
      </c>
      <c r="K2051" t="str" cm="1">
        <f t="array" ref="K2051">IF(ISERROR(SEARCH("QTY:", G2051)), IF(ISERROR(SEARCH("TOTAL ", G2051)), Raw [1]Data!N2051, TRIM(MID(G2051, SEARCH("TOTAL ", G2051)+6, SEARCH(" ", G2051&amp;" ", SEARCH("TOTAL ", G2051)+6) - SEARCH("TOTAL ", G2051) - 6))), TRIM(MID(G2051, SEARCH("QTY:", G2051)+4, SEARCH(" ", G2051, SEARCH("QTY:", G2051)+4) - SEARCH("QTY:", G2051) - 4)))</f>
        <v>NET</v>
      </c>
      <c r="M2051" t="str">
        <f t="shared" ref="M2051:M2080" si="291">K2051</f>
        <v>NET</v>
      </c>
      <c r="N2051">
        <f t="shared" ref="N2051:N2080" si="292">L2051</f>
        <v>0</v>
      </c>
      <c r="O2051" t="e" cm="1">
        <f t="array" ref="O2051">IF(ISERROR(SEARCH("USD ", G2051)), Raw [1]Data!S2051, TRIM(MID(G2051, SEARCH("USD ", G2051)+4, SEARCH(" ", G2051&amp;" ", SEARCH("USD ", G2051)+4) - SEARCH("USD ", G2051) - 4)))</f>
        <v>#NAME?</v>
      </c>
      <c r="P2051" t="e">
        <f t="shared" ref="P2051:P2080" si="293">O2051*M2051</f>
        <v>#NAME?</v>
      </c>
      <c r="Q2051" t="e" cm="1">
        <f t="array" ref="Q2051">Raw [1]Data!P2051</f>
        <v>#NAME?</v>
      </c>
      <c r="R2051" t="e" cm="1">
        <f t="array" ref="R2051">Raw [1]Data!Q2051</f>
        <v>#NAME?</v>
      </c>
      <c r="S2051" t="e" cm="1">
        <f t="array" ref="S2051">Raw [1]Data!T2051</f>
        <v>#NAME?</v>
      </c>
      <c r="T2051" t="e">
        <f t="shared" ref="T2051:T2080" si="294">S2051/M2051</f>
        <v>#NAME?</v>
      </c>
      <c r="U2051" t="e">
        <f t="shared" ref="U2051:U2080" si="295">IF(R2051&lt;&gt;0, (S2051/R2051)*100, 0)</f>
        <v>#NAME?</v>
      </c>
      <c r="V2051" t="str">
        <f t="shared" ref="V2051:V2080" si="296">IF(OR(E2051=73239990,E2051=73231000,E2051=73239390),"Steel","Other")</f>
        <v>Other</v>
      </c>
    </row>
    <row r="2052" spans="1:22">
      <c r="A2052" s="5" t="s">
        <v>12</v>
      </c>
      <c r="B2052" s="2" t="s">
        <v>2707</v>
      </c>
      <c r="C2052">
        <f t="shared" si="288"/>
        <v>2017</v>
      </c>
      <c r="D2052" s="2" t="s">
        <v>14</v>
      </c>
      <c r="E2052" s="3" t="s">
        <v>15</v>
      </c>
      <c r="F2052" t="str">
        <f t="shared" si="289"/>
        <v>73</v>
      </c>
      <c r="G2052" s="2" t="s">
        <v>2709</v>
      </c>
      <c r="H2052" t="str">
        <f t="shared" si="290"/>
        <v xml:space="preserve">STEEL </v>
      </c>
      <c r="I2052" t="str" cm="1">
        <f t="array" ref="I2052">IFERROR(INDEX(_xlfn.TEXTSPLIT(E2052," "),1), "")</f>
        <v>73239990</v>
      </c>
      <c r="J2052" t="s">
        <v>3041</v>
      </c>
      <c r="K2052" t="str" cm="1">
        <f t="array" ref="K2052">IF(ISERROR(SEARCH("QTY:", G2052)), IF(ISERROR(SEARCH("TOTAL ", G2052)), Raw [1]Data!N2052, TRIM(MID(G2052, SEARCH("TOTAL ", G2052)+6, SEARCH(" ", G2052&amp;" ", SEARCH("TOTAL ", G2052)+6) - SEARCH("TOTAL ", G2052) - 6))), TRIM(MID(G2052, SEARCH("QTY:", G2052)+4, SEARCH(" ", G2052, SEARCH("QTY:", G2052)+4) - SEARCH("QTY:", G2052) - 4)))</f>
        <v>1634.52</v>
      </c>
      <c r="M2052" t="str">
        <f t="shared" si="291"/>
        <v>1634.52</v>
      </c>
      <c r="N2052">
        <f t="shared" si="292"/>
        <v>0</v>
      </c>
      <c r="O2052" t="e" cm="1">
        <f t="array" ref="O2052">IF(ISERROR(SEARCH("USD ", G2052)), Raw [1]Data!S2052, TRIM(MID(G2052, SEARCH("USD ", G2052)+4, SEARCH(" ", G2052&amp;" ", SEARCH("USD ", G2052)+4) - SEARCH("USD ", G2052) - 4)))</f>
        <v>#NAME?</v>
      </c>
      <c r="P2052" t="e">
        <f t="shared" si="293"/>
        <v>#NAME?</v>
      </c>
      <c r="Q2052" t="e" cm="1">
        <f t="array" ref="Q2052">Raw [1]Data!P2052</f>
        <v>#NAME?</v>
      </c>
      <c r="R2052" t="e" cm="1">
        <f t="array" ref="R2052">Raw [1]Data!Q2052</f>
        <v>#NAME?</v>
      </c>
      <c r="S2052" t="e" cm="1">
        <f t="array" ref="S2052">Raw [1]Data!T2052</f>
        <v>#NAME?</v>
      </c>
      <c r="T2052" t="e">
        <f t="shared" si="294"/>
        <v>#NAME?</v>
      </c>
      <c r="U2052" t="e">
        <f t="shared" si="295"/>
        <v>#NAME?</v>
      </c>
      <c r="V2052" t="str">
        <f t="shared" si="296"/>
        <v>Other</v>
      </c>
    </row>
    <row r="2053" spans="1:22">
      <c r="A2053" s="5" t="s">
        <v>12</v>
      </c>
      <c r="B2053" s="2" t="s">
        <v>2707</v>
      </c>
      <c r="C2053">
        <f t="shared" si="288"/>
        <v>2017</v>
      </c>
      <c r="D2053" s="2" t="s">
        <v>14</v>
      </c>
      <c r="E2053" s="3" t="s">
        <v>15</v>
      </c>
      <c r="F2053" t="str">
        <f t="shared" si="289"/>
        <v>73</v>
      </c>
      <c r="G2053" s="2" t="s">
        <v>2710</v>
      </c>
      <c r="H2053" t="str">
        <f t="shared" si="290"/>
        <v xml:space="preserve">STEEL </v>
      </c>
      <c r="I2053" t="str" cm="1">
        <f t="array" ref="I2053">IFERROR(INDEX(_xlfn.TEXTSPLIT(E2053," "),1), "")</f>
        <v>73239990</v>
      </c>
      <c r="J2053" t="s">
        <v>3041</v>
      </c>
      <c r="K2053" t="str" cm="1">
        <f t="array" ref="K2053">IF(ISERROR(SEARCH("QTY:", G2053)), IF(ISERROR(SEARCH("TOTAL ", G2053)), Raw [1]Data!N2053, TRIM(MID(G2053, SEARCH("TOTAL ", G2053)+6, SEARCH(" ", G2053&amp;" ", SEARCH("TOTAL ", G2053)+6) - SEARCH("TOTAL ", G2053) - 6))), TRIM(MID(G2053, SEARCH("QTY:", G2053)+4, SEARCH(" ", G2053, SEARCH("QTY:", G2053)+4) - SEARCH("QTY:", G2053) - 4)))</f>
        <v>NET</v>
      </c>
      <c r="M2053" t="str">
        <f t="shared" si="291"/>
        <v>NET</v>
      </c>
      <c r="N2053">
        <f t="shared" si="292"/>
        <v>0</v>
      </c>
      <c r="O2053" t="e" cm="1">
        <f t="array" ref="O2053">IF(ISERROR(SEARCH("USD ", G2053)), Raw [1]Data!S2053, TRIM(MID(G2053, SEARCH("USD ", G2053)+4, SEARCH(" ", G2053&amp;" ", SEARCH("USD ", G2053)+4) - SEARCH("USD ", G2053) - 4)))</f>
        <v>#NAME?</v>
      </c>
      <c r="P2053" t="e">
        <f t="shared" si="293"/>
        <v>#NAME?</v>
      </c>
      <c r="Q2053" t="e" cm="1">
        <f t="array" ref="Q2053">Raw [1]Data!P2053</f>
        <v>#NAME?</v>
      </c>
      <c r="R2053" t="e" cm="1">
        <f t="array" ref="R2053">Raw [1]Data!Q2053</f>
        <v>#NAME?</v>
      </c>
      <c r="S2053" t="e" cm="1">
        <f t="array" ref="S2053">Raw [1]Data!T2053</f>
        <v>#NAME?</v>
      </c>
      <c r="T2053" t="e">
        <f t="shared" si="294"/>
        <v>#NAME?</v>
      </c>
      <c r="U2053" t="e">
        <f t="shared" si="295"/>
        <v>#NAME?</v>
      </c>
      <c r="V2053" t="str">
        <f t="shared" si="296"/>
        <v>Other</v>
      </c>
    </row>
    <row r="2054" spans="1:22">
      <c r="A2054" s="5" t="s">
        <v>12</v>
      </c>
      <c r="B2054" s="2" t="s">
        <v>2707</v>
      </c>
      <c r="C2054">
        <f t="shared" si="288"/>
        <v>2017</v>
      </c>
      <c r="D2054" s="2" t="s">
        <v>14</v>
      </c>
      <c r="E2054" s="3" t="s">
        <v>15</v>
      </c>
      <c r="F2054" t="str">
        <f t="shared" si="289"/>
        <v>73</v>
      </c>
      <c r="G2054" s="2" t="s">
        <v>2711</v>
      </c>
      <c r="H2054" t="str">
        <f t="shared" si="290"/>
        <v xml:space="preserve">STEEL </v>
      </c>
      <c r="I2054" t="str" cm="1">
        <f t="array" ref="I2054">IFERROR(INDEX(_xlfn.TEXTSPLIT(E2054," "),1), "")</f>
        <v>73239990</v>
      </c>
      <c r="J2054" t="s">
        <v>3041</v>
      </c>
      <c r="K2054" t="str" cm="1">
        <f t="array" ref="K2054">IF(ISERROR(SEARCH("QTY:", G2054)), IF(ISERROR(SEARCH("TOTAL ", G2054)), Raw [1]Data!N2054, TRIM(MID(G2054, SEARCH("TOTAL ", G2054)+6, SEARCH(" ", G2054&amp;" ", SEARCH("TOTAL ", G2054)+6) - SEARCH("TOTAL ", G2054) - 6))), TRIM(MID(G2054, SEARCH("QTY:", G2054)+4, SEARCH(" ", G2054, SEARCH("QTY:", G2054)+4) - SEARCH("QTY:", G2054) - 4)))</f>
        <v>3426.98</v>
      </c>
      <c r="M2054" t="str">
        <f t="shared" si="291"/>
        <v>3426.98</v>
      </c>
      <c r="N2054">
        <f t="shared" si="292"/>
        <v>0</v>
      </c>
      <c r="O2054" t="e" cm="1">
        <f t="array" ref="O2054">IF(ISERROR(SEARCH("USD ", G2054)), Raw [1]Data!S2054, TRIM(MID(G2054, SEARCH("USD ", G2054)+4, SEARCH(" ", G2054&amp;" ", SEARCH("USD ", G2054)+4) - SEARCH("USD ", G2054) - 4)))</f>
        <v>#NAME?</v>
      </c>
      <c r="P2054" t="e">
        <f t="shared" si="293"/>
        <v>#NAME?</v>
      </c>
      <c r="Q2054" t="e" cm="1">
        <f t="array" ref="Q2054">Raw [1]Data!P2054</f>
        <v>#NAME?</v>
      </c>
      <c r="R2054" t="e" cm="1">
        <f t="array" ref="R2054">Raw [1]Data!Q2054</f>
        <v>#NAME?</v>
      </c>
      <c r="S2054" t="e" cm="1">
        <f t="array" ref="S2054">Raw [1]Data!T2054</f>
        <v>#NAME?</v>
      </c>
      <c r="T2054" t="e">
        <f t="shared" si="294"/>
        <v>#NAME?</v>
      </c>
      <c r="U2054" t="e">
        <f t="shared" si="295"/>
        <v>#NAME?</v>
      </c>
      <c r="V2054" t="str">
        <f t="shared" si="296"/>
        <v>Other</v>
      </c>
    </row>
    <row r="2055" spans="1:22">
      <c r="A2055" s="5" t="s">
        <v>12</v>
      </c>
      <c r="B2055" s="2" t="s">
        <v>2712</v>
      </c>
      <c r="C2055">
        <f t="shared" si="288"/>
        <v>2017</v>
      </c>
      <c r="D2055" s="2" t="s">
        <v>14</v>
      </c>
      <c r="E2055" s="3" t="s">
        <v>15</v>
      </c>
      <c r="F2055" t="str">
        <f t="shared" si="289"/>
        <v>73</v>
      </c>
      <c r="G2055" s="2" t="s">
        <v>2713</v>
      </c>
      <c r="H2055" t="str">
        <f t="shared" si="290"/>
        <v xml:space="preserve">STAINLESS </v>
      </c>
      <c r="I2055" t="str" cm="1">
        <f t="array" ref="I2055">IFERROR(INDEX(_xlfn.TEXTSPLIT(E2055," "),1), "")</f>
        <v>73239990</v>
      </c>
      <c r="J2055" t="s">
        <v>3041</v>
      </c>
      <c r="K2055" t="str" cm="1">
        <f t="array" ref="K2055">IF(ISERROR(SEARCH("QTY:", G2055)), IF(ISERROR(SEARCH("TOTAL ", G2055)), Raw [1]Data!N2055, TRIM(MID(G2055, SEARCH("TOTAL ", G2055)+6, SEARCH(" ", G2055&amp;" ", SEARCH("TOTAL ", G2055)+6) - SEARCH("TOTAL ", G2055) - 6))), TRIM(MID(G2055, SEARCH("QTY:", G2055)+4, SEARCH(" ", G2055, SEARCH("QTY:", G2055)+4) - SEARCH("QTY:", G2055) - 4)))</f>
        <v>NET</v>
      </c>
      <c r="M2055" t="str">
        <f t="shared" si="291"/>
        <v>NET</v>
      </c>
      <c r="N2055">
        <f t="shared" si="292"/>
        <v>0</v>
      </c>
      <c r="O2055" t="e" cm="1">
        <f t="array" ref="O2055">IF(ISERROR(SEARCH("USD ", G2055)), Raw [1]Data!S2055, TRIM(MID(G2055, SEARCH("USD ", G2055)+4, SEARCH(" ", G2055&amp;" ", SEARCH("USD ", G2055)+4) - SEARCH("USD ", G2055) - 4)))</f>
        <v>#NAME?</v>
      </c>
      <c r="P2055" t="e">
        <f t="shared" si="293"/>
        <v>#NAME?</v>
      </c>
      <c r="Q2055" t="e" cm="1">
        <f t="array" ref="Q2055">Raw [1]Data!P2055</f>
        <v>#NAME?</v>
      </c>
      <c r="R2055" t="e" cm="1">
        <f t="array" ref="R2055">Raw [1]Data!Q2055</f>
        <v>#NAME?</v>
      </c>
      <c r="S2055" t="e" cm="1">
        <f t="array" ref="S2055">Raw [1]Data!T2055</f>
        <v>#NAME?</v>
      </c>
      <c r="T2055" t="e">
        <f t="shared" si="294"/>
        <v>#NAME?</v>
      </c>
      <c r="U2055" t="e">
        <f t="shared" si="295"/>
        <v>#NAME?</v>
      </c>
      <c r="V2055" t="str">
        <f t="shared" si="296"/>
        <v>Other</v>
      </c>
    </row>
    <row r="2056" spans="1:22">
      <c r="A2056" s="5" t="s">
        <v>12</v>
      </c>
      <c r="B2056" s="2" t="s">
        <v>2712</v>
      </c>
      <c r="C2056">
        <f t="shared" si="288"/>
        <v>2017</v>
      </c>
      <c r="D2056" s="2" t="s">
        <v>14</v>
      </c>
      <c r="E2056" s="3" t="s">
        <v>15</v>
      </c>
      <c r="F2056" t="str">
        <f t="shared" si="289"/>
        <v>73</v>
      </c>
      <c r="G2056" s="2" t="s">
        <v>2714</v>
      </c>
      <c r="H2056" t="str">
        <f t="shared" si="290"/>
        <v xml:space="preserve">STAINLESS </v>
      </c>
      <c r="I2056" t="str" cm="1">
        <f t="array" ref="I2056">IFERROR(INDEX(_xlfn.TEXTSPLIT(E2056," "),1), "")</f>
        <v>73239990</v>
      </c>
      <c r="J2056" t="s">
        <v>3041</v>
      </c>
      <c r="K2056" t="str" cm="1">
        <f t="array" ref="K2056">IF(ISERROR(SEARCH("QTY:", G2056)), IF(ISERROR(SEARCH("TOTAL ", G2056)), Raw [1]Data!N2056, TRIM(MID(G2056, SEARCH("TOTAL ", G2056)+6, SEARCH(" ", G2056&amp;" ", SEARCH("TOTAL ", G2056)+6) - SEARCH("TOTAL ", G2056) - 6))), TRIM(MID(G2056, SEARCH("QTY:", G2056)+4, SEARCH(" ", G2056, SEARCH("QTY:", G2056)+4) - SEARCH("QTY:", G2056) - 4)))</f>
        <v>NET</v>
      </c>
      <c r="M2056" t="str">
        <f t="shared" si="291"/>
        <v>NET</v>
      </c>
      <c r="N2056">
        <f t="shared" si="292"/>
        <v>0</v>
      </c>
      <c r="O2056" t="e" cm="1">
        <f t="array" ref="O2056">IF(ISERROR(SEARCH("USD ", G2056)), Raw [1]Data!S2056, TRIM(MID(G2056, SEARCH("USD ", G2056)+4, SEARCH(" ", G2056&amp;" ", SEARCH("USD ", G2056)+4) - SEARCH("USD ", G2056) - 4)))</f>
        <v>#NAME?</v>
      </c>
      <c r="P2056" t="e">
        <f t="shared" si="293"/>
        <v>#NAME?</v>
      </c>
      <c r="Q2056" t="e" cm="1">
        <f t="array" ref="Q2056">Raw [1]Data!P2056</f>
        <v>#NAME?</v>
      </c>
      <c r="R2056" t="e" cm="1">
        <f t="array" ref="R2056">Raw [1]Data!Q2056</f>
        <v>#NAME?</v>
      </c>
      <c r="S2056" t="e" cm="1">
        <f t="array" ref="S2056">Raw [1]Data!T2056</f>
        <v>#NAME?</v>
      </c>
      <c r="T2056" t="e">
        <f t="shared" si="294"/>
        <v>#NAME?</v>
      </c>
      <c r="U2056" t="e">
        <f t="shared" si="295"/>
        <v>#NAME?</v>
      </c>
      <c r="V2056" t="str">
        <f t="shared" si="296"/>
        <v>Other</v>
      </c>
    </row>
    <row r="2057" spans="1:22">
      <c r="A2057" s="5" t="s">
        <v>12</v>
      </c>
      <c r="B2057" s="2" t="s">
        <v>2715</v>
      </c>
      <c r="C2057">
        <f t="shared" si="288"/>
        <v>2017</v>
      </c>
      <c r="D2057" s="2" t="s">
        <v>14</v>
      </c>
      <c r="E2057" s="3" t="s">
        <v>18</v>
      </c>
      <c r="F2057" t="str">
        <f t="shared" si="289"/>
        <v>73</v>
      </c>
      <c r="G2057" s="2" t="s">
        <v>2716</v>
      </c>
      <c r="H2057" t="str">
        <f t="shared" si="290"/>
        <v xml:space="preserve">STEEL </v>
      </c>
      <c r="I2057" t="str" cm="1">
        <f t="array" ref="I2057">IFERROR(INDEX(_xlfn.TEXTSPLIT(E2057," "),1), "")</f>
        <v>73231000</v>
      </c>
      <c r="J2057" t="s">
        <v>3041</v>
      </c>
      <c r="K2057" t="str" cm="1">
        <f t="array" ref="K2057">IF(ISERROR(SEARCH("QTY:", G2057)), IF(ISERROR(SEARCH("TOTAL ", G2057)), Raw [1]Data!N2057, TRIM(MID(G2057, SEARCH("TOTAL ", G2057)+6, SEARCH(" ", G2057&amp;" ", SEARCH("TOTAL ", G2057)+6) - SEARCH("TOTAL ", G2057) - 6))), TRIM(MID(G2057, SEARCH("QTY:", G2057)+4, SEARCH(" ", G2057, SEARCH("QTY:", G2057)+4) - SEARCH("QTY:", G2057) - 4)))</f>
        <v>NET</v>
      </c>
      <c r="M2057" t="str">
        <f t="shared" si="291"/>
        <v>NET</v>
      </c>
      <c r="N2057">
        <f t="shared" si="292"/>
        <v>0</v>
      </c>
      <c r="O2057" t="e" cm="1">
        <f t="array" ref="O2057">IF(ISERROR(SEARCH("USD ", G2057)), Raw [1]Data!S2057, TRIM(MID(G2057, SEARCH("USD ", G2057)+4, SEARCH(" ", G2057&amp;" ", SEARCH("USD ", G2057)+4) - SEARCH("USD ", G2057) - 4)))</f>
        <v>#NAME?</v>
      </c>
      <c r="P2057" t="e">
        <f t="shared" si="293"/>
        <v>#NAME?</v>
      </c>
      <c r="Q2057" t="e" cm="1">
        <f t="array" ref="Q2057">Raw [1]Data!P2057</f>
        <v>#NAME?</v>
      </c>
      <c r="R2057" t="e" cm="1">
        <f t="array" ref="R2057">Raw [1]Data!Q2057</f>
        <v>#NAME?</v>
      </c>
      <c r="S2057" t="e" cm="1">
        <f t="array" ref="S2057">Raw [1]Data!T2057</f>
        <v>#NAME?</v>
      </c>
      <c r="T2057" t="e">
        <f t="shared" si="294"/>
        <v>#NAME?</v>
      </c>
      <c r="U2057" t="e">
        <f t="shared" si="295"/>
        <v>#NAME?</v>
      </c>
      <c r="V2057" t="str">
        <f t="shared" si="296"/>
        <v>Other</v>
      </c>
    </row>
    <row r="2058" spans="1:22">
      <c r="A2058" s="5" t="s">
        <v>12</v>
      </c>
      <c r="B2058" s="2" t="s">
        <v>2717</v>
      </c>
      <c r="C2058">
        <f t="shared" si="288"/>
        <v>2017</v>
      </c>
      <c r="D2058" s="2" t="s">
        <v>14</v>
      </c>
      <c r="E2058" s="3" t="s">
        <v>89</v>
      </c>
      <c r="F2058" t="str">
        <f t="shared" si="289"/>
        <v>73</v>
      </c>
      <c r="G2058" s="2" t="s">
        <v>2718</v>
      </c>
      <c r="H2058" t="str">
        <f t="shared" si="290"/>
        <v xml:space="preserve">SS </v>
      </c>
      <c r="I2058" t="str" cm="1">
        <f t="array" ref="I2058">IFERROR(INDEX(_xlfn.TEXTSPLIT(E2058," "),1), "")</f>
        <v>73239390</v>
      </c>
      <c r="J2058" t="s">
        <v>3041</v>
      </c>
      <c r="K2058" t="str" cm="1">
        <f t="array" ref="K2058">IF(ISERROR(SEARCH("QTY:", G2058)), IF(ISERROR(SEARCH("TOTAL ", G2058)), Raw [1]Data!N2058, TRIM(MID(G2058, SEARCH("TOTAL ", G2058)+6, SEARCH(" ", G2058&amp;" ", SEARCH("TOTAL ", G2058)+6) - SEARCH("TOTAL ", G2058) - 6))), TRIM(MID(G2058, SEARCH("QTY:", G2058)+4, SEARCH(" ", G2058, SEARCH("QTY:", G2058)+4) - SEARCH("QTY:", G2058) - 4)))</f>
        <v>NET</v>
      </c>
      <c r="M2058" t="str">
        <f t="shared" si="291"/>
        <v>NET</v>
      </c>
      <c r="N2058">
        <f t="shared" si="292"/>
        <v>0</v>
      </c>
      <c r="O2058" t="e" cm="1">
        <f t="array" ref="O2058">IF(ISERROR(SEARCH("USD ", G2058)), Raw [1]Data!S2058, TRIM(MID(G2058, SEARCH("USD ", G2058)+4, SEARCH(" ", G2058&amp;" ", SEARCH("USD ", G2058)+4) - SEARCH("USD ", G2058) - 4)))</f>
        <v>#NAME?</v>
      </c>
      <c r="P2058" t="e">
        <f t="shared" si="293"/>
        <v>#NAME?</v>
      </c>
      <c r="Q2058" t="e" cm="1">
        <f t="array" ref="Q2058">Raw [1]Data!P2058</f>
        <v>#NAME?</v>
      </c>
      <c r="R2058" t="e" cm="1">
        <f t="array" ref="R2058">Raw [1]Data!Q2058</f>
        <v>#NAME?</v>
      </c>
      <c r="S2058" t="e" cm="1">
        <f t="array" ref="S2058">Raw [1]Data!T2058</f>
        <v>#NAME?</v>
      </c>
      <c r="T2058" t="e">
        <f t="shared" si="294"/>
        <v>#NAME?</v>
      </c>
      <c r="U2058" t="e">
        <f t="shared" si="295"/>
        <v>#NAME?</v>
      </c>
      <c r="V2058" t="str">
        <f t="shared" si="296"/>
        <v>Other</v>
      </c>
    </row>
    <row r="2059" spans="1:22">
      <c r="A2059" s="5" t="s">
        <v>12</v>
      </c>
      <c r="B2059" s="2" t="s">
        <v>2717</v>
      </c>
      <c r="C2059">
        <f t="shared" si="288"/>
        <v>2017</v>
      </c>
      <c r="D2059" s="2" t="s">
        <v>14</v>
      </c>
      <c r="E2059" s="3" t="s">
        <v>89</v>
      </c>
      <c r="F2059" t="str">
        <f t="shared" si="289"/>
        <v>73</v>
      </c>
      <c r="G2059" s="2" t="s">
        <v>2719</v>
      </c>
      <c r="H2059" t="str">
        <f t="shared" si="290"/>
        <v xml:space="preserve">SS </v>
      </c>
      <c r="I2059" t="str" cm="1">
        <f t="array" ref="I2059">IFERROR(INDEX(_xlfn.TEXTSPLIT(E2059," "),1), "")</f>
        <v>73239390</v>
      </c>
      <c r="J2059" t="s">
        <v>3041</v>
      </c>
      <c r="K2059" t="str" cm="1">
        <f t="array" ref="K2059">IF(ISERROR(SEARCH("QTY:", G2059)), IF(ISERROR(SEARCH("TOTAL ", G2059)), Raw [1]Data!N2059, TRIM(MID(G2059, SEARCH("TOTAL ", G2059)+6, SEARCH(" ", G2059&amp;" ", SEARCH("TOTAL ", G2059)+6) - SEARCH("TOTAL ", G2059) - 6))), TRIM(MID(G2059, SEARCH("QTY:", G2059)+4, SEARCH(" ", G2059, SEARCH("QTY:", G2059)+4) - SEARCH("QTY:", G2059) - 4)))</f>
        <v>NET</v>
      </c>
      <c r="M2059" t="str">
        <f t="shared" si="291"/>
        <v>NET</v>
      </c>
      <c r="N2059">
        <f t="shared" si="292"/>
        <v>0</v>
      </c>
      <c r="O2059" t="e" cm="1">
        <f t="array" ref="O2059">IF(ISERROR(SEARCH("USD ", G2059)), Raw [1]Data!S2059, TRIM(MID(G2059, SEARCH("USD ", G2059)+4, SEARCH(" ", G2059&amp;" ", SEARCH("USD ", G2059)+4) - SEARCH("USD ", G2059) - 4)))</f>
        <v>#NAME?</v>
      </c>
      <c r="P2059" t="e">
        <f t="shared" si="293"/>
        <v>#NAME?</v>
      </c>
      <c r="Q2059" t="e" cm="1">
        <f t="array" ref="Q2059">Raw [1]Data!P2059</f>
        <v>#NAME?</v>
      </c>
      <c r="R2059" t="e" cm="1">
        <f t="array" ref="R2059">Raw [1]Data!Q2059</f>
        <v>#NAME?</v>
      </c>
      <c r="S2059" t="e" cm="1">
        <f t="array" ref="S2059">Raw [1]Data!T2059</f>
        <v>#NAME?</v>
      </c>
      <c r="T2059" t="e">
        <f t="shared" si="294"/>
        <v>#NAME?</v>
      </c>
      <c r="U2059" t="e">
        <f t="shared" si="295"/>
        <v>#NAME?</v>
      </c>
      <c r="V2059" t="str">
        <f t="shared" si="296"/>
        <v>Other</v>
      </c>
    </row>
    <row r="2060" spans="1:22">
      <c r="A2060" s="5" t="s">
        <v>12</v>
      </c>
      <c r="B2060" s="2" t="s">
        <v>2717</v>
      </c>
      <c r="C2060">
        <f t="shared" si="288"/>
        <v>2017</v>
      </c>
      <c r="D2060" s="2" t="s">
        <v>14</v>
      </c>
      <c r="E2060" s="3" t="s">
        <v>89</v>
      </c>
      <c r="F2060" t="str">
        <f t="shared" si="289"/>
        <v>73</v>
      </c>
      <c r="G2060" s="2" t="s">
        <v>2720</v>
      </c>
      <c r="H2060" t="str">
        <f t="shared" si="290"/>
        <v xml:space="preserve">SS </v>
      </c>
      <c r="I2060" t="str" cm="1">
        <f t="array" ref="I2060">IFERROR(INDEX(_xlfn.TEXTSPLIT(E2060," "),1), "")</f>
        <v>73239390</v>
      </c>
      <c r="J2060" t="s">
        <v>3041</v>
      </c>
      <c r="K2060" t="str" cm="1">
        <f t="array" ref="K2060">IF(ISERROR(SEARCH("QTY:", G2060)), IF(ISERROR(SEARCH("TOTAL ", G2060)), Raw [1]Data!N2060, TRIM(MID(G2060, SEARCH("TOTAL ", G2060)+6, SEARCH(" ", G2060&amp;" ", SEARCH("TOTAL ", G2060)+6) - SEARCH("TOTAL ", G2060) - 6))), TRIM(MID(G2060, SEARCH("QTY:", G2060)+4, SEARCH(" ", G2060, SEARCH("QTY:", G2060)+4) - SEARCH("QTY:", G2060) - 4)))</f>
        <v>NET</v>
      </c>
      <c r="M2060" t="str">
        <f t="shared" si="291"/>
        <v>NET</v>
      </c>
      <c r="N2060">
        <f t="shared" si="292"/>
        <v>0</v>
      </c>
      <c r="O2060" t="e" cm="1">
        <f t="array" ref="O2060">IF(ISERROR(SEARCH("USD ", G2060)), Raw [1]Data!S2060, TRIM(MID(G2060, SEARCH("USD ", G2060)+4, SEARCH(" ", G2060&amp;" ", SEARCH("USD ", G2060)+4) - SEARCH("USD ", G2060) - 4)))</f>
        <v>#NAME?</v>
      </c>
      <c r="P2060" t="e">
        <f t="shared" si="293"/>
        <v>#NAME?</v>
      </c>
      <c r="Q2060" t="e" cm="1">
        <f t="array" ref="Q2060">Raw [1]Data!P2060</f>
        <v>#NAME?</v>
      </c>
      <c r="R2060" t="e" cm="1">
        <f t="array" ref="R2060">Raw [1]Data!Q2060</f>
        <v>#NAME?</v>
      </c>
      <c r="S2060" t="e" cm="1">
        <f t="array" ref="S2060">Raw [1]Data!T2060</f>
        <v>#NAME?</v>
      </c>
      <c r="T2060" t="e">
        <f t="shared" si="294"/>
        <v>#NAME?</v>
      </c>
      <c r="U2060" t="e">
        <f t="shared" si="295"/>
        <v>#NAME?</v>
      </c>
      <c r="V2060" t="str">
        <f t="shared" si="296"/>
        <v>Other</v>
      </c>
    </row>
    <row r="2061" spans="1:22">
      <c r="A2061" s="5" t="s">
        <v>12</v>
      </c>
      <c r="B2061" s="2" t="s">
        <v>2717</v>
      </c>
      <c r="C2061">
        <f t="shared" si="288"/>
        <v>2017</v>
      </c>
      <c r="D2061" s="2" t="s">
        <v>14</v>
      </c>
      <c r="E2061" s="3" t="s">
        <v>89</v>
      </c>
      <c r="F2061" t="str">
        <f t="shared" si="289"/>
        <v>73</v>
      </c>
      <c r="G2061" s="2" t="s">
        <v>2721</v>
      </c>
      <c r="H2061" t="str">
        <f t="shared" si="290"/>
        <v xml:space="preserve">SS </v>
      </c>
      <c r="I2061" t="str" cm="1">
        <f t="array" ref="I2061">IFERROR(INDEX(_xlfn.TEXTSPLIT(E2061," "),1), "")</f>
        <v>73239390</v>
      </c>
      <c r="J2061" t="s">
        <v>3041</v>
      </c>
      <c r="K2061" t="str" cm="1">
        <f t="array" ref="K2061">IF(ISERROR(SEARCH("QTY:", G2061)), IF(ISERROR(SEARCH("TOTAL ", G2061)), Raw [1]Data!N2061, TRIM(MID(G2061, SEARCH("TOTAL ", G2061)+6, SEARCH(" ", G2061&amp;" ", SEARCH("TOTAL ", G2061)+6) - SEARCH("TOTAL ", G2061) - 6))), TRIM(MID(G2061, SEARCH("QTY:", G2061)+4, SEARCH(" ", G2061, SEARCH("QTY:", G2061)+4) - SEARCH("QTY:", G2061) - 4)))</f>
        <v>NET</v>
      </c>
      <c r="M2061" t="str">
        <f t="shared" si="291"/>
        <v>NET</v>
      </c>
      <c r="N2061">
        <f t="shared" si="292"/>
        <v>0</v>
      </c>
      <c r="O2061" t="e" cm="1">
        <f t="array" ref="O2061">IF(ISERROR(SEARCH("USD ", G2061)), Raw [1]Data!S2061, TRIM(MID(G2061, SEARCH("USD ", G2061)+4, SEARCH(" ", G2061&amp;" ", SEARCH("USD ", G2061)+4) - SEARCH("USD ", G2061) - 4)))</f>
        <v>#NAME?</v>
      </c>
      <c r="P2061" t="e">
        <f t="shared" si="293"/>
        <v>#NAME?</v>
      </c>
      <c r="Q2061" t="e" cm="1">
        <f t="array" ref="Q2061">Raw [1]Data!P2061</f>
        <v>#NAME?</v>
      </c>
      <c r="R2061" t="e" cm="1">
        <f t="array" ref="R2061">Raw [1]Data!Q2061</f>
        <v>#NAME?</v>
      </c>
      <c r="S2061" t="e" cm="1">
        <f t="array" ref="S2061">Raw [1]Data!T2061</f>
        <v>#NAME?</v>
      </c>
      <c r="T2061" t="e">
        <f t="shared" si="294"/>
        <v>#NAME?</v>
      </c>
      <c r="U2061" t="e">
        <f t="shared" si="295"/>
        <v>#NAME?</v>
      </c>
      <c r="V2061" t="str">
        <f t="shared" si="296"/>
        <v>Other</v>
      </c>
    </row>
    <row r="2062" spans="1:22">
      <c r="A2062" s="5" t="s">
        <v>12</v>
      </c>
      <c r="B2062" s="2" t="s">
        <v>2722</v>
      </c>
      <c r="C2062">
        <f t="shared" si="288"/>
        <v>2017</v>
      </c>
      <c r="D2062" s="2" t="s">
        <v>14</v>
      </c>
      <c r="E2062" s="3" t="s">
        <v>15</v>
      </c>
      <c r="F2062" t="str">
        <f t="shared" si="289"/>
        <v>73</v>
      </c>
      <c r="G2062" s="2" t="s">
        <v>2723</v>
      </c>
      <c r="H2062" t="str">
        <f t="shared" si="290"/>
        <v xml:space="preserve">STEEL </v>
      </c>
      <c r="I2062" t="str" cm="1">
        <f t="array" ref="I2062">IFERROR(INDEX(_xlfn.TEXTSPLIT(E2062," "),1), "")</f>
        <v>73239990</v>
      </c>
      <c r="J2062" t="s">
        <v>2835</v>
      </c>
      <c r="K2062" t="str" cm="1">
        <f t="array" ref="K2062">IF(ISERROR(SEARCH("QTY:", G2062)), IF(ISERROR(SEARCH("TOTAL ", G2062)), Raw [1]Data!N2062, TRIM(MID(G2062, SEARCH("TOTAL ", G2062)+6, SEARCH(" ", G2062&amp;" ", SEARCH("TOTAL ", G2062)+6) - SEARCH("TOTAL ", G2062) - 6))), TRIM(MID(G2062, SEARCH("QTY:", G2062)+4, SEARCH(" ", G2062, SEARCH("QTY:", G2062)+4) - SEARCH("QTY:", G2062) - 4)))</f>
        <v>NET</v>
      </c>
      <c r="M2062" t="str">
        <f t="shared" si="291"/>
        <v>NET</v>
      </c>
      <c r="N2062">
        <f t="shared" si="292"/>
        <v>0</v>
      </c>
      <c r="O2062" t="e" cm="1">
        <f t="array" ref="O2062">IF(ISERROR(SEARCH("USD ", G2062)), Raw [1]Data!S2062, TRIM(MID(G2062, SEARCH("USD ", G2062)+4, SEARCH(" ", G2062&amp;" ", SEARCH("USD ", G2062)+4) - SEARCH("USD ", G2062) - 4)))</f>
        <v>#NAME?</v>
      </c>
      <c r="P2062" t="e">
        <f t="shared" si="293"/>
        <v>#NAME?</v>
      </c>
      <c r="Q2062" t="e" cm="1">
        <f t="array" ref="Q2062">Raw [1]Data!P2062</f>
        <v>#NAME?</v>
      </c>
      <c r="R2062" t="e" cm="1">
        <f t="array" ref="R2062">Raw [1]Data!Q2062</f>
        <v>#NAME?</v>
      </c>
      <c r="S2062" t="e" cm="1">
        <f t="array" ref="S2062">Raw [1]Data!T2062</f>
        <v>#NAME?</v>
      </c>
      <c r="T2062" t="e">
        <f t="shared" si="294"/>
        <v>#NAME?</v>
      </c>
      <c r="U2062" t="e">
        <f t="shared" si="295"/>
        <v>#NAME?</v>
      </c>
      <c r="V2062" t="str">
        <f t="shared" si="296"/>
        <v>Other</v>
      </c>
    </row>
    <row r="2063" spans="1:22">
      <c r="A2063" s="5" t="s">
        <v>12</v>
      </c>
      <c r="B2063" s="2" t="s">
        <v>2722</v>
      </c>
      <c r="C2063">
        <f t="shared" si="288"/>
        <v>2017</v>
      </c>
      <c r="D2063" s="2" t="s">
        <v>14</v>
      </c>
      <c r="E2063" s="3" t="s">
        <v>15</v>
      </c>
      <c r="F2063" t="str">
        <f t="shared" si="289"/>
        <v>73</v>
      </c>
      <c r="G2063" s="2" t="s">
        <v>2724</v>
      </c>
      <c r="H2063" t="str">
        <f t="shared" si="290"/>
        <v xml:space="preserve">STAINLESS </v>
      </c>
      <c r="I2063" t="str" cm="1">
        <f t="array" ref="I2063">IFERROR(INDEX(_xlfn.TEXTSPLIT(E2063," "),1), "")</f>
        <v>73239990</v>
      </c>
      <c r="J2063" t="s">
        <v>2835</v>
      </c>
      <c r="K2063" t="str" cm="1">
        <f t="array" ref="K2063">IF(ISERROR(SEARCH("QTY:", G2063)), IF(ISERROR(SEARCH("TOTAL ", G2063)), Raw [1]Data!N2063, TRIM(MID(G2063, SEARCH("TOTAL ", G2063)+6, SEARCH(" ", G2063&amp;" ", SEARCH("TOTAL ", G2063)+6) - SEARCH("TOTAL ", G2063) - 6))), TRIM(MID(G2063, SEARCH("QTY:", G2063)+4, SEARCH(" ", G2063, SEARCH("QTY:", G2063)+4) - SEARCH("QTY:", G2063) - 4)))</f>
        <v>NET</v>
      </c>
      <c r="M2063" t="str">
        <f t="shared" si="291"/>
        <v>NET</v>
      </c>
      <c r="N2063">
        <f t="shared" si="292"/>
        <v>0</v>
      </c>
      <c r="O2063" t="e" cm="1">
        <f t="array" ref="O2063">IF(ISERROR(SEARCH("USD ", G2063)), Raw [1]Data!S2063, TRIM(MID(G2063, SEARCH("USD ", G2063)+4, SEARCH(" ", G2063&amp;" ", SEARCH("USD ", G2063)+4) - SEARCH("USD ", G2063) - 4)))</f>
        <v>#NAME?</v>
      </c>
      <c r="P2063" t="e">
        <f t="shared" si="293"/>
        <v>#NAME?</v>
      </c>
      <c r="Q2063" t="e" cm="1">
        <f t="array" ref="Q2063">Raw [1]Data!P2063</f>
        <v>#NAME?</v>
      </c>
      <c r="R2063" t="e" cm="1">
        <f t="array" ref="R2063">Raw [1]Data!Q2063</f>
        <v>#NAME?</v>
      </c>
      <c r="S2063" t="e" cm="1">
        <f t="array" ref="S2063">Raw [1]Data!T2063</f>
        <v>#NAME?</v>
      </c>
      <c r="T2063" t="e">
        <f t="shared" si="294"/>
        <v>#NAME?</v>
      </c>
      <c r="U2063" t="e">
        <f t="shared" si="295"/>
        <v>#NAME?</v>
      </c>
      <c r="V2063" t="str">
        <f t="shared" si="296"/>
        <v>Other</v>
      </c>
    </row>
    <row r="2064" spans="1:22">
      <c r="A2064" s="5" t="s">
        <v>12</v>
      </c>
      <c r="B2064" s="2" t="s">
        <v>2722</v>
      </c>
      <c r="C2064">
        <f t="shared" si="288"/>
        <v>2017</v>
      </c>
      <c r="D2064" s="2" t="s">
        <v>14</v>
      </c>
      <c r="E2064" s="3" t="s">
        <v>15</v>
      </c>
      <c r="F2064" t="str">
        <f t="shared" si="289"/>
        <v>73</v>
      </c>
      <c r="G2064" s="2" t="s">
        <v>2725</v>
      </c>
      <c r="H2064" t="str">
        <f t="shared" si="290"/>
        <v xml:space="preserve">STEEL </v>
      </c>
      <c r="I2064" t="str" cm="1">
        <f t="array" ref="I2064">IFERROR(INDEX(_xlfn.TEXTSPLIT(E2064," "),1), "")</f>
        <v>73239990</v>
      </c>
      <c r="J2064" t="s">
        <v>2835</v>
      </c>
      <c r="K2064" t="str" cm="1">
        <f t="array" ref="K2064">IF(ISERROR(SEARCH("QTY:", G2064)), IF(ISERROR(SEARCH("TOTAL ", G2064)), Raw [1]Data!N2064, TRIM(MID(G2064, SEARCH("TOTAL ", G2064)+6, SEARCH(" ", G2064&amp;" ", SEARCH("TOTAL ", G2064)+6) - SEARCH("TOTAL ", G2064) - 6))), TRIM(MID(G2064, SEARCH("QTY:", G2064)+4, SEARCH(" ", G2064, SEARCH("QTY:", G2064)+4) - SEARCH("QTY:", G2064) - 4)))</f>
        <v>NET</v>
      </c>
      <c r="M2064" t="str">
        <f t="shared" si="291"/>
        <v>NET</v>
      </c>
      <c r="N2064">
        <f t="shared" si="292"/>
        <v>0</v>
      </c>
      <c r="O2064" t="e" cm="1">
        <f t="array" ref="O2064">IF(ISERROR(SEARCH("USD ", G2064)), Raw [1]Data!S2064, TRIM(MID(G2064, SEARCH("USD ", G2064)+4, SEARCH(" ", G2064&amp;" ", SEARCH("USD ", G2064)+4) - SEARCH("USD ", G2064) - 4)))</f>
        <v>#NAME?</v>
      </c>
      <c r="P2064" t="e">
        <f t="shared" si="293"/>
        <v>#NAME?</v>
      </c>
      <c r="Q2064" t="e" cm="1">
        <f t="array" ref="Q2064">Raw [1]Data!P2064</f>
        <v>#NAME?</v>
      </c>
      <c r="R2064" t="e" cm="1">
        <f t="array" ref="R2064">Raw [1]Data!Q2064</f>
        <v>#NAME?</v>
      </c>
      <c r="S2064" t="e" cm="1">
        <f t="array" ref="S2064">Raw [1]Data!T2064</f>
        <v>#NAME?</v>
      </c>
      <c r="T2064" t="e">
        <f t="shared" si="294"/>
        <v>#NAME?</v>
      </c>
      <c r="U2064" t="e">
        <f t="shared" si="295"/>
        <v>#NAME?</v>
      </c>
      <c r="V2064" t="str">
        <f t="shared" si="296"/>
        <v>Other</v>
      </c>
    </row>
    <row r="2065" spans="1:22">
      <c r="A2065" s="5" t="s">
        <v>12</v>
      </c>
      <c r="B2065" s="2" t="s">
        <v>2722</v>
      </c>
      <c r="C2065">
        <f t="shared" si="288"/>
        <v>2017</v>
      </c>
      <c r="D2065" s="2" t="s">
        <v>14</v>
      </c>
      <c r="E2065" s="3" t="s">
        <v>15</v>
      </c>
      <c r="F2065" t="str">
        <f t="shared" si="289"/>
        <v>73</v>
      </c>
      <c r="G2065" s="2" t="s">
        <v>2726</v>
      </c>
      <c r="H2065" t="str">
        <f t="shared" si="290"/>
        <v xml:space="preserve">STEEL </v>
      </c>
      <c r="I2065" t="str" cm="1">
        <f t="array" ref="I2065">IFERROR(INDEX(_xlfn.TEXTSPLIT(E2065," "),1), "")</f>
        <v>73239990</v>
      </c>
      <c r="J2065" t="s">
        <v>3041</v>
      </c>
      <c r="K2065" t="str" cm="1">
        <f t="array" ref="K2065">IF(ISERROR(SEARCH("QTY:", G2065)), IF(ISERROR(SEARCH("TOTAL ", G2065)), Raw [1]Data!N2065, TRIM(MID(G2065, SEARCH("TOTAL ", G2065)+6, SEARCH(" ", G2065&amp;" ", SEARCH("TOTAL ", G2065)+6) - SEARCH("TOTAL ", G2065) - 6))), TRIM(MID(G2065, SEARCH("QTY:", G2065)+4, SEARCH(" ", G2065, SEARCH("QTY:", G2065)+4) - SEARCH("QTY:", G2065) - 4)))</f>
        <v>NET</v>
      </c>
      <c r="M2065" t="str">
        <f t="shared" si="291"/>
        <v>NET</v>
      </c>
      <c r="N2065">
        <f t="shared" si="292"/>
        <v>0</v>
      </c>
      <c r="O2065" t="e" cm="1">
        <f t="array" ref="O2065">IF(ISERROR(SEARCH("USD ", G2065)), Raw [1]Data!S2065, TRIM(MID(G2065, SEARCH("USD ", G2065)+4, SEARCH(" ", G2065&amp;" ", SEARCH("USD ", G2065)+4) - SEARCH("USD ", G2065) - 4)))</f>
        <v>#NAME?</v>
      </c>
      <c r="P2065" t="e">
        <f t="shared" si="293"/>
        <v>#NAME?</v>
      </c>
      <c r="Q2065" t="e" cm="1">
        <f t="array" ref="Q2065">Raw [1]Data!P2065</f>
        <v>#NAME?</v>
      </c>
      <c r="R2065" t="e" cm="1">
        <f t="array" ref="R2065">Raw [1]Data!Q2065</f>
        <v>#NAME?</v>
      </c>
      <c r="S2065" t="e" cm="1">
        <f t="array" ref="S2065">Raw [1]Data!T2065</f>
        <v>#NAME?</v>
      </c>
      <c r="T2065" t="e">
        <f t="shared" si="294"/>
        <v>#NAME?</v>
      </c>
      <c r="U2065" t="e">
        <f t="shared" si="295"/>
        <v>#NAME?</v>
      </c>
      <c r="V2065" t="str">
        <f t="shared" si="296"/>
        <v>Other</v>
      </c>
    </row>
    <row r="2066" spans="1:22">
      <c r="A2066" s="5" t="s">
        <v>12</v>
      </c>
      <c r="B2066" s="2" t="s">
        <v>2722</v>
      </c>
      <c r="C2066">
        <f t="shared" si="288"/>
        <v>2017</v>
      </c>
      <c r="D2066" s="2" t="s">
        <v>14</v>
      </c>
      <c r="E2066" s="3" t="s">
        <v>15</v>
      </c>
      <c r="F2066" t="str">
        <f t="shared" si="289"/>
        <v>73</v>
      </c>
      <c r="G2066" s="2" t="s">
        <v>2727</v>
      </c>
      <c r="H2066" t="str">
        <f t="shared" si="290"/>
        <v xml:space="preserve">STEEL </v>
      </c>
      <c r="I2066" t="str" cm="1">
        <f t="array" ref="I2066">IFERROR(INDEX(_xlfn.TEXTSPLIT(E2066," "),1), "")</f>
        <v>73239990</v>
      </c>
      <c r="J2066" t="s">
        <v>2835</v>
      </c>
      <c r="K2066" t="str" cm="1">
        <f t="array" ref="K2066">IF(ISERROR(SEARCH("QTY:", G2066)), IF(ISERROR(SEARCH("TOTAL ", G2066)), Raw [1]Data!N2066, TRIM(MID(G2066, SEARCH("TOTAL ", G2066)+6, SEARCH(" ", G2066&amp;" ", SEARCH("TOTAL ", G2066)+6) - SEARCH("TOTAL ", G2066) - 6))), TRIM(MID(G2066, SEARCH("QTY:", G2066)+4, SEARCH(" ", G2066, SEARCH("QTY:", G2066)+4) - SEARCH("QTY:", G2066) - 4)))</f>
        <v>NET</v>
      </c>
      <c r="M2066" t="str">
        <f t="shared" si="291"/>
        <v>NET</v>
      </c>
      <c r="N2066">
        <f t="shared" si="292"/>
        <v>0</v>
      </c>
      <c r="O2066" t="e" cm="1">
        <f t="array" ref="O2066">IF(ISERROR(SEARCH("USD ", G2066)), Raw [1]Data!S2066, TRIM(MID(G2066, SEARCH("USD ", G2066)+4, SEARCH(" ", G2066&amp;" ", SEARCH("USD ", G2066)+4) - SEARCH("USD ", G2066) - 4)))</f>
        <v>#NAME?</v>
      </c>
      <c r="P2066" t="e">
        <f t="shared" si="293"/>
        <v>#NAME?</v>
      </c>
      <c r="Q2066" t="e" cm="1">
        <f t="array" ref="Q2066">Raw [1]Data!P2066</f>
        <v>#NAME?</v>
      </c>
      <c r="R2066" t="e" cm="1">
        <f t="array" ref="R2066">Raw [1]Data!Q2066</f>
        <v>#NAME?</v>
      </c>
      <c r="S2066" t="e" cm="1">
        <f t="array" ref="S2066">Raw [1]Data!T2066</f>
        <v>#NAME?</v>
      </c>
      <c r="T2066" t="e">
        <f t="shared" si="294"/>
        <v>#NAME?</v>
      </c>
      <c r="U2066" t="e">
        <f t="shared" si="295"/>
        <v>#NAME?</v>
      </c>
      <c r="V2066" t="str">
        <f t="shared" si="296"/>
        <v>Other</v>
      </c>
    </row>
    <row r="2067" spans="1:22">
      <c r="A2067" s="5" t="s">
        <v>12</v>
      </c>
      <c r="B2067" s="2" t="s">
        <v>2722</v>
      </c>
      <c r="C2067">
        <f t="shared" si="288"/>
        <v>2017</v>
      </c>
      <c r="D2067" s="2" t="s">
        <v>14</v>
      </c>
      <c r="E2067" s="3" t="s">
        <v>15</v>
      </c>
      <c r="F2067" t="str">
        <f t="shared" si="289"/>
        <v>73</v>
      </c>
      <c r="G2067" s="2" t="s">
        <v>2728</v>
      </c>
      <c r="H2067" t="str">
        <f t="shared" si="290"/>
        <v xml:space="preserve">STEEL </v>
      </c>
      <c r="I2067" t="str" cm="1">
        <f t="array" ref="I2067">IFERROR(INDEX(_xlfn.TEXTSPLIT(E2067," "),1), "")</f>
        <v>73239990</v>
      </c>
      <c r="J2067" t="s">
        <v>2835</v>
      </c>
      <c r="K2067" t="str" cm="1">
        <f t="array" ref="K2067">IF(ISERROR(SEARCH("QTY:", G2067)), IF(ISERROR(SEARCH("TOTAL ", G2067)), Raw [1]Data!N2067, TRIM(MID(G2067, SEARCH("TOTAL ", G2067)+6, SEARCH(" ", G2067&amp;" ", SEARCH("TOTAL ", G2067)+6) - SEARCH("TOTAL ", G2067) - 6))), TRIM(MID(G2067, SEARCH("QTY:", G2067)+4, SEARCH(" ", G2067, SEARCH("QTY:", G2067)+4) - SEARCH("QTY:", G2067) - 4)))</f>
        <v>NET</v>
      </c>
      <c r="M2067" t="str">
        <f t="shared" si="291"/>
        <v>NET</v>
      </c>
      <c r="N2067">
        <f t="shared" si="292"/>
        <v>0</v>
      </c>
      <c r="O2067" t="e" cm="1">
        <f t="array" ref="O2067">IF(ISERROR(SEARCH("USD ", G2067)), Raw [1]Data!S2067, TRIM(MID(G2067, SEARCH("USD ", G2067)+4, SEARCH(" ", G2067&amp;" ", SEARCH("USD ", G2067)+4) - SEARCH("USD ", G2067) - 4)))</f>
        <v>#NAME?</v>
      </c>
      <c r="P2067" t="e">
        <f t="shared" si="293"/>
        <v>#NAME?</v>
      </c>
      <c r="Q2067" t="e" cm="1">
        <f t="array" ref="Q2067">Raw [1]Data!P2067</f>
        <v>#NAME?</v>
      </c>
      <c r="R2067" t="e" cm="1">
        <f t="array" ref="R2067">Raw [1]Data!Q2067</f>
        <v>#NAME?</v>
      </c>
      <c r="S2067" t="e" cm="1">
        <f t="array" ref="S2067">Raw [1]Data!T2067</f>
        <v>#NAME?</v>
      </c>
      <c r="T2067" t="e">
        <f t="shared" si="294"/>
        <v>#NAME?</v>
      </c>
      <c r="U2067" t="e">
        <f t="shared" si="295"/>
        <v>#NAME?</v>
      </c>
      <c r="V2067" t="str">
        <f t="shared" si="296"/>
        <v>Other</v>
      </c>
    </row>
    <row r="2068" spans="1:22">
      <c r="A2068" s="5" t="s">
        <v>12</v>
      </c>
      <c r="B2068" s="2" t="s">
        <v>2729</v>
      </c>
      <c r="C2068">
        <f t="shared" si="288"/>
        <v>2017</v>
      </c>
      <c r="D2068" s="2" t="s">
        <v>14</v>
      </c>
      <c r="E2068" s="3" t="s">
        <v>15</v>
      </c>
      <c r="F2068" t="str">
        <f t="shared" si="289"/>
        <v>73</v>
      </c>
      <c r="G2068" s="2" t="s">
        <v>2730</v>
      </c>
      <c r="H2068" t="str">
        <f t="shared" si="290"/>
        <v xml:space="preserve">STAINLESS </v>
      </c>
      <c r="I2068" t="str" cm="1">
        <f t="array" ref="I2068">IFERROR(INDEX(_xlfn.TEXTSPLIT(E2068," "),1), "")</f>
        <v>73239990</v>
      </c>
      <c r="J2068" t="s">
        <v>3041</v>
      </c>
      <c r="K2068" t="str" cm="1">
        <f t="array" ref="K2068">IF(ISERROR(SEARCH("QTY:", G2068)), IF(ISERROR(SEARCH("TOTAL ", G2068)), Raw [1]Data!N2068, TRIM(MID(G2068, SEARCH("TOTAL ", G2068)+6, SEARCH(" ", G2068&amp;" ", SEARCH("TOTAL ", G2068)+6) - SEARCH("TOTAL ", G2068) - 6))), TRIM(MID(G2068, SEARCH("QTY:", G2068)+4, SEARCH(" ", G2068, SEARCH("QTY:", G2068)+4) - SEARCH("QTY:", G2068) - 4)))</f>
        <v>NET</v>
      </c>
      <c r="M2068" t="str">
        <f t="shared" si="291"/>
        <v>NET</v>
      </c>
      <c r="N2068">
        <f t="shared" si="292"/>
        <v>0</v>
      </c>
      <c r="O2068" t="e" cm="1">
        <f t="array" ref="O2068">IF(ISERROR(SEARCH("USD ", G2068)), Raw [1]Data!S2068, TRIM(MID(G2068, SEARCH("USD ", G2068)+4, SEARCH(" ", G2068&amp;" ", SEARCH("USD ", G2068)+4) - SEARCH("USD ", G2068) - 4)))</f>
        <v>#NAME?</v>
      </c>
      <c r="P2068" t="e">
        <f t="shared" si="293"/>
        <v>#NAME?</v>
      </c>
      <c r="Q2068" t="e" cm="1">
        <f t="array" ref="Q2068">Raw [1]Data!P2068</f>
        <v>#NAME?</v>
      </c>
      <c r="R2068" t="e" cm="1">
        <f t="array" ref="R2068">Raw [1]Data!Q2068</f>
        <v>#NAME?</v>
      </c>
      <c r="S2068" t="e" cm="1">
        <f t="array" ref="S2068">Raw [1]Data!T2068</f>
        <v>#NAME?</v>
      </c>
      <c r="T2068" t="e">
        <f t="shared" si="294"/>
        <v>#NAME?</v>
      </c>
      <c r="U2068" t="e">
        <f t="shared" si="295"/>
        <v>#NAME?</v>
      </c>
      <c r="V2068" t="str">
        <f t="shared" si="296"/>
        <v>Other</v>
      </c>
    </row>
    <row r="2069" spans="1:22">
      <c r="A2069" s="5" t="s">
        <v>12</v>
      </c>
      <c r="B2069" s="2" t="s">
        <v>2729</v>
      </c>
      <c r="C2069">
        <f t="shared" si="288"/>
        <v>2017</v>
      </c>
      <c r="D2069" s="2" t="s">
        <v>14</v>
      </c>
      <c r="E2069" s="3" t="s">
        <v>15</v>
      </c>
      <c r="F2069" t="str">
        <f t="shared" si="289"/>
        <v>73</v>
      </c>
      <c r="G2069" s="2" t="s">
        <v>2731</v>
      </c>
      <c r="H2069" t="str">
        <f t="shared" si="290"/>
        <v xml:space="preserve">STAINLESS </v>
      </c>
      <c r="I2069" t="str" cm="1">
        <f t="array" ref="I2069">IFERROR(INDEX(_xlfn.TEXTSPLIT(E2069," "),1), "")</f>
        <v>73239990</v>
      </c>
      <c r="J2069" t="s">
        <v>3041</v>
      </c>
      <c r="K2069" t="str" cm="1">
        <f t="array" ref="K2069">IF(ISERROR(SEARCH("QTY:", G2069)), IF(ISERROR(SEARCH("TOTAL ", G2069)), Raw [1]Data!N2069, TRIM(MID(G2069, SEARCH("TOTAL ", G2069)+6, SEARCH(" ", G2069&amp;" ", SEARCH("TOTAL ", G2069)+6) - SEARCH("TOTAL ", G2069) - 6))), TRIM(MID(G2069, SEARCH("QTY:", G2069)+4, SEARCH(" ", G2069, SEARCH("QTY:", G2069)+4) - SEARCH("QTY:", G2069) - 4)))</f>
        <v>NET</v>
      </c>
      <c r="M2069" t="str">
        <f t="shared" si="291"/>
        <v>NET</v>
      </c>
      <c r="N2069">
        <f t="shared" si="292"/>
        <v>0</v>
      </c>
      <c r="O2069" t="e" cm="1">
        <f t="array" ref="O2069">IF(ISERROR(SEARCH("USD ", G2069)), Raw [1]Data!S2069, TRIM(MID(G2069, SEARCH("USD ", G2069)+4, SEARCH(" ", G2069&amp;" ", SEARCH("USD ", G2069)+4) - SEARCH("USD ", G2069) - 4)))</f>
        <v>#NAME?</v>
      </c>
      <c r="P2069" t="e">
        <f t="shared" si="293"/>
        <v>#NAME?</v>
      </c>
      <c r="Q2069" t="e" cm="1">
        <f t="array" ref="Q2069">Raw [1]Data!P2069</f>
        <v>#NAME?</v>
      </c>
      <c r="R2069" t="e" cm="1">
        <f t="array" ref="R2069">Raw [1]Data!Q2069</f>
        <v>#NAME?</v>
      </c>
      <c r="S2069" t="e" cm="1">
        <f t="array" ref="S2069">Raw [1]Data!T2069</f>
        <v>#NAME?</v>
      </c>
      <c r="T2069" t="e">
        <f t="shared" si="294"/>
        <v>#NAME?</v>
      </c>
      <c r="U2069" t="e">
        <f t="shared" si="295"/>
        <v>#NAME?</v>
      </c>
      <c r="V2069" t="str">
        <f t="shared" si="296"/>
        <v>Other</v>
      </c>
    </row>
    <row r="2070" spans="1:22">
      <c r="A2070" s="5" t="s">
        <v>12</v>
      </c>
      <c r="B2070" s="2" t="s">
        <v>2732</v>
      </c>
      <c r="C2070">
        <f t="shared" si="288"/>
        <v>2017</v>
      </c>
      <c r="D2070" s="2" t="s">
        <v>14</v>
      </c>
      <c r="E2070" s="3" t="s">
        <v>15</v>
      </c>
      <c r="F2070" t="str">
        <f t="shared" si="289"/>
        <v>73</v>
      </c>
      <c r="G2070" s="2" t="s">
        <v>2733</v>
      </c>
      <c r="H2070" t="str">
        <f t="shared" si="290"/>
        <v xml:space="preserve">STEEL </v>
      </c>
      <c r="I2070" t="str" cm="1">
        <f t="array" ref="I2070">IFERROR(INDEX(_xlfn.TEXTSPLIT(E2070," "),1), "")</f>
        <v>73239990</v>
      </c>
      <c r="J2070" t="s">
        <v>3041</v>
      </c>
      <c r="K2070" t="str" cm="1">
        <f t="array" ref="K2070">IF(ISERROR(SEARCH("QTY:", G2070)), IF(ISERROR(SEARCH("TOTAL ", G2070)), Raw [1]Data!N2070, TRIM(MID(G2070, SEARCH("TOTAL ", G2070)+6, SEARCH(" ", G2070&amp;" ", SEARCH("TOTAL ", G2070)+6) - SEARCH("TOTAL ", G2070) - 6))), TRIM(MID(G2070, SEARCH("QTY:", G2070)+4, SEARCH(" ", G2070, SEARCH("QTY:", G2070)+4) - SEARCH("QTY:", G2070) - 4)))</f>
        <v>NET</v>
      </c>
      <c r="M2070" t="str">
        <f t="shared" si="291"/>
        <v>NET</v>
      </c>
      <c r="N2070">
        <f t="shared" si="292"/>
        <v>0</v>
      </c>
      <c r="O2070" t="e" cm="1">
        <f t="array" ref="O2070">IF(ISERROR(SEARCH("USD ", G2070)), Raw [1]Data!S2070, TRIM(MID(G2070, SEARCH("USD ", G2070)+4, SEARCH(" ", G2070&amp;" ", SEARCH("USD ", G2070)+4) - SEARCH("USD ", G2070) - 4)))</f>
        <v>#NAME?</v>
      </c>
      <c r="P2070" t="e">
        <f t="shared" si="293"/>
        <v>#NAME?</v>
      </c>
      <c r="Q2070" t="e" cm="1">
        <f t="array" ref="Q2070">Raw [1]Data!P2070</f>
        <v>#NAME?</v>
      </c>
      <c r="R2070" t="e" cm="1">
        <f t="array" ref="R2070">Raw [1]Data!Q2070</f>
        <v>#NAME?</v>
      </c>
      <c r="S2070" t="e" cm="1">
        <f t="array" ref="S2070">Raw [1]Data!T2070</f>
        <v>#NAME?</v>
      </c>
      <c r="T2070" t="e">
        <f t="shared" si="294"/>
        <v>#NAME?</v>
      </c>
      <c r="U2070" t="e">
        <f t="shared" si="295"/>
        <v>#NAME?</v>
      </c>
      <c r="V2070" t="str">
        <f t="shared" si="296"/>
        <v>Other</v>
      </c>
    </row>
    <row r="2071" spans="1:22">
      <c r="A2071" s="5" t="s">
        <v>12</v>
      </c>
      <c r="B2071" s="2" t="s">
        <v>2732</v>
      </c>
      <c r="C2071">
        <f t="shared" si="288"/>
        <v>2017</v>
      </c>
      <c r="D2071" s="2" t="s">
        <v>14</v>
      </c>
      <c r="E2071" s="3" t="s">
        <v>18</v>
      </c>
      <c r="F2071" t="str">
        <f t="shared" si="289"/>
        <v>73</v>
      </c>
      <c r="G2071" s="2" t="s">
        <v>2734</v>
      </c>
      <c r="H2071" t="str">
        <f t="shared" si="290"/>
        <v xml:space="preserve">STEEL </v>
      </c>
      <c r="I2071" t="str" cm="1">
        <f t="array" ref="I2071">IFERROR(INDEX(_xlfn.TEXTSPLIT(E2071," "),1), "")</f>
        <v>73231000</v>
      </c>
      <c r="J2071" t="s">
        <v>3041</v>
      </c>
      <c r="K2071" t="str" cm="1">
        <f t="array" ref="K2071">IF(ISERROR(SEARCH("QTY:", G2071)), IF(ISERROR(SEARCH("TOTAL ", G2071)), Raw [1]Data!N2071, TRIM(MID(G2071, SEARCH("TOTAL ", G2071)+6, SEARCH(" ", G2071&amp;" ", SEARCH("TOTAL ", G2071)+6) - SEARCH("TOTAL ", G2071) - 6))), TRIM(MID(G2071, SEARCH("QTY:", G2071)+4, SEARCH(" ", G2071, SEARCH("QTY:", G2071)+4) - SEARCH("QTY:", G2071) - 4)))</f>
        <v>NET</v>
      </c>
      <c r="M2071" t="str">
        <f t="shared" si="291"/>
        <v>NET</v>
      </c>
      <c r="N2071">
        <f t="shared" si="292"/>
        <v>0</v>
      </c>
      <c r="O2071" t="e" cm="1">
        <f t="array" ref="O2071">IF(ISERROR(SEARCH("USD ", G2071)), Raw [1]Data!S2071, TRIM(MID(G2071, SEARCH("USD ", G2071)+4, SEARCH(" ", G2071&amp;" ", SEARCH("USD ", G2071)+4) - SEARCH("USD ", G2071) - 4)))</f>
        <v>#NAME?</v>
      </c>
      <c r="P2071" t="e">
        <f t="shared" si="293"/>
        <v>#NAME?</v>
      </c>
      <c r="Q2071" t="e" cm="1">
        <f t="array" ref="Q2071">Raw [1]Data!P2071</f>
        <v>#NAME?</v>
      </c>
      <c r="R2071" t="e" cm="1">
        <f t="array" ref="R2071">Raw [1]Data!Q2071</f>
        <v>#NAME?</v>
      </c>
      <c r="S2071" t="e" cm="1">
        <f t="array" ref="S2071">Raw [1]Data!T2071</f>
        <v>#NAME?</v>
      </c>
      <c r="T2071" t="e">
        <f t="shared" si="294"/>
        <v>#NAME?</v>
      </c>
      <c r="U2071" t="e">
        <f t="shared" si="295"/>
        <v>#NAME?</v>
      </c>
      <c r="V2071" t="str">
        <f t="shared" si="296"/>
        <v>Other</v>
      </c>
    </row>
    <row r="2072" spans="1:22">
      <c r="A2072" s="5" t="s">
        <v>12</v>
      </c>
      <c r="B2072" s="2" t="s">
        <v>2732</v>
      </c>
      <c r="C2072">
        <f t="shared" si="288"/>
        <v>2017</v>
      </c>
      <c r="D2072" s="2" t="s">
        <v>14</v>
      </c>
      <c r="E2072" s="3" t="s">
        <v>15</v>
      </c>
      <c r="F2072" t="str">
        <f t="shared" si="289"/>
        <v>73</v>
      </c>
      <c r="G2072" s="2" t="s">
        <v>2735</v>
      </c>
      <c r="H2072" t="str">
        <f t="shared" si="290"/>
        <v xml:space="preserve">STEEL </v>
      </c>
      <c r="I2072" t="str" cm="1">
        <f t="array" ref="I2072">IFERROR(INDEX(_xlfn.TEXTSPLIT(E2072," "),1), "")</f>
        <v>73239990</v>
      </c>
      <c r="J2072" t="s">
        <v>3041</v>
      </c>
      <c r="K2072" t="str" cm="1">
        <f t="array" ref="K2072">IF(ISERROR(SEARCH("QTY:", G2072)), IF(ISERROR(SEARCH("TOTAL ", G2072)), Raw [1]Data!N2072, TRIM(MID(G2072, SEARCH("TOTAL ", G2072)+6, SEARCH(" ", G2072&amp;" ", SEARCH("TOTAL ", G2072)+6) - SEARCH("TOTAL ", G2072) - 6))), TRIM(MID(G2072, SEARCH("QTY:", G2072)+4, SEARCH(" ", G2072, SEARCH("QTY:", G2072)+4) - SEARCH("QTY:", G2072) - 4)))</f>
        <v>NET</v>
      </c>
      <c r="M2072" t="str">
        <f t="shared" si="291"/>
        <v>NET</v>
      </c>
      <c r="N2072">
        <f t="shared" si="292"/>
        <v>0</v>
      </c>
      <c r="O2072" t="e" cm="1">
        <f t="array" ref="O2072">IF(ISERROR(SEARCH("USD ", G2072)), Raw [1]Data!S2072, TRIM(MID(G2072, SEARCH("USD ", G2072)+4, SEARCH(" ", G2072&amp;" ", SEARCH("USD ", G2072)+4) - SEARCH("USD ", G2072) - 4)))</f>
        <v>#NAME?</v>
      </c>
      <c r="P2072" t="e">
        <f t="shared" si="293"/>
        <v>#NAME?</v>
      </c>
      <c r="Q2072" t="e" cm="1">
        <f t="array" ref="Q2072">Raw [1]Data!P2072</f>
        <v>#NAME?</v>
      </c>
      <c r="R2072" t="e" cm="1">
        <f t="array" ref="R2072">Raw [1]Data!Q2072</f>
        <v>#NAME?</v>
      </c>
      <c r="S2072" t="e" cm="1">
        <f t="array" ref="S2072">Raw [1]Data!T2072</f>
        <v>#NAME?</v>
      </c>
      <c r="T2072" t="e">
        <f t="shared" si="294"/>
        <v>#NAME?</v>
      </c>
      <c r="U2072" t="e">
        <f t="shared" si="295"/>
        <v>#NAME?</v>
      </c>
      <c r="V2072" t="str">
        <f t="shared" si="296"/>
        <v>Other</v>
      </c>
    </row>
    <row r="2073" spans="1:22">
      <c r="A2073" s="5" t="s">
        <v>12</v>
      </c>
      <c r="B2073" s="2" t="s">
        <v>2736</v>
      </c>
      <c r="C2073">
        <f t="shared" si="288"/>
        <v>2017</v>
      </c>
      <c r="D2073" s="2" t="s">
        <v>14</v>
      </c>
      <c r="E2073" s="3" t="s">
        <v>15</v>
      </c>
      <c r="F2073" t="str">
        <f t="shared" si="289"/>
        <v>73</v>
      </c>
      <c r="G2073" s="2" t="s">
        <v>2737</v>
      </c>
      <c r="H2073" t="str">
        <f t="shared" si="290"/>
        <v xml:space="preserve">STEEL </v>
      </c>
      <c r="I2073" t="str" cm="1">
        <f t="array" ref="I2073">IFERROR(INDEX(_xlfn.TEXTSPLIT(E2073," "),1), "")</f>
        <v>73239990</v>
      </c>
      <c r="J2073" t="s">
        <v>3041</v>
      </c>
      <c r="K2073" t="str" cm="1">
        <f t="array" ref="K2073">IF(ISERROR(SEARCH("QTY:", G2073)), IF(ISERROR(SEARCH("TOTAL ", G2073)), Raw [1]Data!N2073, TRIM(MID(G2073, SEARCH("TOTAL ", G2073)+6, SEARCH(" ", G2073&amp;" ", SEARCH("TOTAL ", G2073)+6) - SEARCH("TOTAL ", G2073) - 6))), TRIM(MID(G2073, SEARCH("QTY:", G2073)+4, SEARCH(" ", G2073, SEARCH("QTY:", G2073)+4) - SEARCH("QTY:", G2073) - 4)))</f>
        <v>NET</v>
      </c>
      <c r="M2073" t="str">
        <f t="shared" si="291"/>
        <v>NET</v>
      </c>
      <c r="N2073">
        <f t="shared" si="292"/>
        <v>0</v>
      </c>
      <c r="O2073" t="e" cm="1">
        <f t="array" ref="O2073">IF(ISERROR(SEARCH("USD ", G2073)), Raw [1]Data!S2073, TRIM(MID(G2073, SEARCH("USD ", G2073)+4, SEARCH(" ", G2073&amp;" ", SEARCH("USD ", G2073)+4) - SEARCH("USD ", G2073) - 4)))</f>
        <v>#NAME?</v>
      </c>
      <c r="P2073" t="e">
        <f t="shared" si="293"/>
        <v>#NAME?</v>
      </c>
      <c r="Q2073" t="e" cm="1">
        <f t="array" ref="Q2073">Raw [1]Data!P2073</f>
        <v>#NAME?</v>
      </c>
      <c r="R2073" t="e" cm="1">
        <f t="array" ref="R2073">Raw [1]Data!Q2073</f>
        <v>#NAME?</v>
      </c>
      <c r="S2073" t="e" cm="1">
        <f t="array" ref="S2073">Raw [1]Data!T2073</f>
        <v>#NAME?</v>
      </c>
      <c r="T2073" t="e">
        <f t="shared" si="294"/>
        <v>#NAME?</v>
      </c>
      <c r="U2073" t="e">
        <f t="shared" si="295"/>
        <v>#NAME?</v>
      </c>
      <c r="V2073" t="str">
        <f t="shared" si="296"/>
        <v>Other</v>
      </c>
    </row>
    <row r="2074" spans="1:22">
      <c r="A2074" s="5" t="s">
        <v>12</v>
      </c>
      <c r="B2074" s="2" t="s">
        <v>2738</v>
      </c>
      <c r="C2074">
        <f t="shared" si="288"/>
        <v>2017</v>
      </c>
      <c r="D2074" s="2" t="s">
        <v>14</v>
      </c>
      <c r="E2074" s="3" t="s">
        <v>18</v>
      </c>
      <c r="F2074" t="str">
        <f t="shared" si="289"/>
        <v>73</v>
      </c>
      <c r="G2074" s="2" t="s">
        <v>2739</v>
      </c>
      <c r="H2074" t="str">
        <f t="shared" si="290"/>
        <v xml:space="preserve">STEEL </v>
      </c>
      <c r="I2074" t="str" cm="1">
        <f t="array" ref="I2074">IFERROR(INDEX(_xlfn.TEXTSPLIT(E2074," "),1), "")</f>
        <v>73231000</v>
      </c>
      <c r="J2074" t="s">
        <v>2835</v>
      </c>
      <c r="K2074" t="str" cm="1">
        <f t="array" ref="K2074">IF(ISERROR(SEARCH("QTY:", G2074)), IF(ISERROR(SEARCH("TOTAL ", G2074)), Raw [1]Data!N2074, TRIM(MID(G2074, SEARCH("TOTAL ", G2074)+6, SEARCH(" ", G2074&amp;" ", SEARCH("TOTAL ", G2074)+6) - SEARCH("TOTAL ", G2074) - 6))), TRIM(MID(G2074, SEARCH("QTY:", G2074)+4, SEARCH(" ", G2074, SEARCH("QTY:", G2074)+4) - SEARCH("QTY:", G2074) - 4)))</f>
        <v>NET</v>
      </c>
      <c r="M2074" t="str">
        <f t="shared" si="291"/>
        <v>NET</v>
      </c>
      <c r="N2074">
        <f t="shared" si="292"/>
        <v>0</v>
      </c>
      <c r="O2074" t="e" cm="1">
        <f t="array" ref="O2074">IF(ISERROR(SEARCH("USD ", G2074)), Raw [1]Data!S2074, TRIM(MID(G2074, SEARCH("USD ", G2074)+4, SEARCH(" ", G2074&amp;" ", SEARCH("USD ", G2074)+4) - SEARCH("USD ", G2074) - 4)))</f>
        <v>#NAME?</v>
      </c>
      <c r="P2074" t="e">
        <f t="shared" si="293"/>
        <v>#NAME?</v>
      </c>
      <c r="Q2074" t="e" cm="1">
        <f t="array" ref="Q2074">Raw [1]Data!P2074</f>
        <v>#NAME?</v>
      </c>
      <c r="R2074" t="e" cm="1">
        <f t="array" ref="R2074">Raw [1]Data!Q2074</f>
        <v>#NAME?</v>
      </c>
      <c r="S2074" t="e" cm="1">
        <f t="array" ref="S2074">Raw [1]Data!T2074</f>
        <v>#NAME?</v>
      </c>
      <c r="T2074" t="e">
        <f t="shared" si="294"/>
        <v>#NAME?</v>
      </c>
      <c r="U2074" t="e">
        <f t="shared" si="295"/>
        <v>#NAME?</v>
      </c>
      <c r="V2074" t="str">
        <f t="shared" si="296"/>
        <v>Other</v>
      </c>
    </row>
    <row r="2075" spans="1:22">
      <c r="A2075" s="5" t="s">
        <v>12</v>
      </c>
      <c r="B2075" s="2" t="s">
        <v>2740</v>
      </c>
      <c r="C2075">
        <f t="shared" si="288"/>
        <v>2017</v>
      </c>
      <c r="D2075" s="2" t="s">
        <v>14</v>
      </c>
      <c r="E2075" s="3" t="s">
        <v>15</v>
      </c>
      <c r="F2075" t="str">
        <f t="shared" si="289"/>
        <v>73</v>
      </c>
      <c r="G2075" s="2" t="s">
        <v>2741</v>
      </c>
      <c r="H2075" t="str">
        <f t="shared" si="290"/>
        <v xml:space="preserve">STEEL </v>
      </c>
      <c r="I2075" t="str" cm="1">
        <f t="array" ref="I2075">IFERROR(INDEX(_xlfn.TEXTSPLIT(E2075," "),1), "")</f>
        <v>73239990</v>
      </c>
      <c r="J2075" t="s">
        <v>2835</v>
      </c>
      <c r="K2075" t="str" cm="1">
        <f t="array" ref="K2075">IF(ISERROR(SEARCH("QTY:", G2075)), IF(ISERROR(SEARCH("TOTAL ", G2075)), Raw [1]Data!N2075, TRIM(MID(G2075, SEARCH("TOTAL ", G2075)+6, SEARCH(" ", G2075&amp;" ", SEARCH("TOTAL ", G2075)+6) - SEARCH("TOTAL ", G2075) - 6))), TRIM(MID(G2075, SEARCH("QTY:", G2075)+4, SEARCH(" ", G2075, SEARCH("QTY:", G2075)+4) - SEARCH("QTY:", G2075) - 4)))</f>
        <v>NET</v>
      </c>
      <c r="M2075" t="str">
        <f t="shared" si="291"/>
        <v>NET</v>
      </c>
      <c r="N2075">
        <f t="shared" si="292"/>
        <v>0</v>
      </c>
      <c r="O2075" t="e" cm="1">
        <f t="array" ref="O2075">IF(ISERROR(SEARCH("USD ", G2075)), Raw [1]Data!S2075, TRIM(MID(G2075, SEARCH("USD ", G2075)+4, SEARCH(" ", G2075&amp;" ", SEARCH("USD ", G2075)+4) - SEARCH("USD ", G2075) - 4)))</f>
        <v>#NAME?</v>
      </c>
      <c r="P2075" t="e">
        <f t="shared" si="293"/>
        <v>#NAME?</v>
      </c>
      <c r="Q2075" t="e" cm="1">
        <f t="array" ref="Q2075">Raw [1]Data!P2075</f>
        <v>#NAME?</v>
      </c>
      <c r="R2075" t="e" cm="1">
        <f t="array" ref="R2075">Raw [1]Data!Q2075</f>
        <v>#NAME?</v>
      </c>
      <c r="S2075" t="e" cm="1">
        <f t="array" ref="S2075">Raw [1]Data!T2075</f>
        <v>#NAME?</v>
      </c>
      <c r="T2075" t="e">
        <f t="shared" si="294"/>
        <v>#NAME?</v>
      </c>
      <c r="U2075" t="e">
        <f t="shared" si="295"/>
        <v>#NAME?</v>
      </c>
      <c r="V2075" t="str">
        <f t="shared" si="296"/>
        <v>Other</v>
      </c>
    </row>
    <row r="2076" spans="1:22">
      <c r="A2076" s="5" t="s">
        <v>12</v>
      </c>
      <c r="B2076" s="2" t="s">
        <v>2740</v>
      </c>
      <c r="C2076">
        <f t="shared" si="288"/>
        <v>2017</v>
      </c>
      <c r="D2076" s="2" t="s">
        <v>14</v>
      </c>
      <c r="E2076" s="3" t="s">
        <v>15</v>
      </c>
      <c r="F2076" t="str">
        <f t="shared" si="289"/>
        <v>73</v>
      </c>
      <c r="G2076" s="2" t="s">
        <v>2742</v>
      </c>
      <c r="H2076" t="str">
        <f t="shared" si="290"/>
        <v xml:space="preserve">STEEL </v>
      </c>
      <c r="I2076" t="str" cm="1">
        <f t="array" ref="I2076">IFERROR(INDEX(_xlfn.TEXTSPLIT(E2076," "),1), "")</f>
        <v>73239990</v>
      </c>
      <c r="J2076" t="s">
        <v>3041</v>
      </c>
      <c r="K2076" t="str" cm="1">
        <f t="array" ref="K2076">IF(ISERROR(SEARCH("QTY:", G2076)), IF(ISERROR(SEARCH("TOTAL ", G2076)), Raw [1]Data!N2076, TRIM(MID(G2076, SEARCH("TOTAL ", G2076)+6, SEARCH(" ", G2076&amp;" ", SEARCH("TOTAL ", G2076)+6) - SEARCH("TOTAL ", G2076) - 6))), TRIM(MID(G2076, SEARCH("QTY:", G2076)+4, SEARCH(" ", G2076, SEARCH("QTY:", G2076)+4) - SEARCH("QTY:", G2076) - 4)))</f>
        <v>1015.2</v>
      </c>
      <c r="M2076" t="str">
        <f t="shared" si="291"/>
        <v>1015.2</v>
      </c>
      <c r="N2076">
        <f t="shared" si="292"/>
        <v>0</v>
      </c>
      <c r="O2076" t="e" cm="1">
        <f t="array" ref="O2076">IF(ISERROR(SEARCH("USD ", G2076)), Raw [1]Data!S2076, TRIM(MID(G2076, SEARCH("USD ", G2076)+4, SEARCH(" ", G2076&amp;" ", SEARCH("USD ", G2076)+4) - SEARCH("USD ", G2076) - 4)))</f>
        <v>#NAME?</v>
      </c>
      <c r="P2076" t="e">
        <f t="shared" si="293"/>
        <v>#NAME?</v>
      </c>
      <c r="Q2076" t="e" cm="1">
        <f t="array" ref="Q2076">Raw [1]Data!P2076</f>
        <v>#NAME?</v>
      </c>
      <c r="R2076" t="e" cm="1">
        <f t="array" ref="R2076">Raw [1]Data!Q2076</f>
        <v>#NAME?</v>
      </c>
      <c r="S2076" t="e" cm="1">
        <f t="array" ref="S2076">Raw [1]Data!T2076</f>
        <v>#NAME?</v>
      </c>
      <c r="T2076" t="e">
        <f t="shared" si="294"/>
        <v>#NAME?</v>
      </c>
      <c r="U2076" t="e">
        <f t="shared" si="295"/>
        <v>#NAME?</v>
      </c>
      <c r="V2076" t="str">
        <f t="shared" si="296"/>
        <v>Other</v>
      </c>
    </row>
    <row r="2077" spans="1:22">
      <c r="A2077" s="5" t="s">
        <v>12</v>
      </c>
      <c r="B2077" s="2" t="s">
        <v>2740</v>
      </c>
      <c r="C2077">
        <f t="shared" si="288"/>
        <v>2017</v>
      </c>
      <c r="D2077" s="2" t="s">
        <v>14</v>
      </c>
      <c r="E2077" s="3" t="s">
        <v>15</v>
      </c>
      <c r="F2077" t="str">
        <f t="shared" si="289"/>
        <v>73</v>
      </c>
      <c r="G2077" s="2" t="s">
        <v>2743</v>
      </c>
      <c r="H2077" t="str">
        <f t="shared" si="290"/>
        <v xml:space="preserve">STEEL </v>
      </c>
      <c r="I2077" t="str" cm="1">
        <f t="array" ref="I2077">IFERROR(INDEX(_xlfn.TEXTSPLIT(E2077," "),1), "")</f>
        <v>73239990</v>
      </c>
      <c r="J2077" t="s">
        <v>3041</v>
      </c>
      <c r="K2077" t="str" cm="1">
        <f t="array" ref="K2077">IF(ISERROR(SEARCH("QTY:", G2077)), IF(ISERROR(SEARCH("TOTAL ", G2077)), Raw [1]Data!N2077, TRIM(MID(G2077, SEARCH("TOTAL ", G2077)+6, SEARCH(" ", G2077&amp;" ", SEARCH("TOTAL ", G2077)+6) - SEARCH("TOTAL ", G2077) - 6))), TRIM(MID(G2077, SEARCH("QTY:", G2077)+4, SEARCH(" ", G2077, SEARCH("QTY:", G2077)+4) - SEARCH("QTY:", G2077) - 4)))</f>
        <v>NET</v>
      </c>
      <c r="M2077" t="str">
        <f t="shared" si="291"/>
        <v>NET</v>
      </c>
      <c r="N2077">
        <f t="shared" si="292"/>
        <v>0</v>
      </c>
      <c r="O2077" t="e" cm="1">
        <f t="array" ref="O2077">IF(ISERROR(SEARCH("USD ", G2077)), Raw [1]Data!S2077, TRIM(MID(G2077, SEARCH("USD ", G2077)+4, SEARCH(" ", G2077&amp;" ", SEARCH("USD ", G2077)+4) - SEARCH("USD ", G2077) - 4)))</f>
        <v>#NAME?</v>
      </c>
      <c r="P2077" t="e">
        <f t="shared" si="293"/>
        <v>#NAME?</v>
      </c>
      <c r="Q2077" t="e" cm="1">
        <f t="array" ref="Q2077">Raw [1]Data!P2077</f>
        <v>#NAME?</v>
      </c>
      <c r="R2077" t="e" cm="1">
        <f t="array" ref="R2077">Raw [1]Data!Q2077</f>
        <v>#NAME?</v>
      </c>
      <c r="S2077" t="e" cm="1">
        <f t="array" ref="S2077">Raw [1]Data!T2077</f>
        <v>#NAME?</v>
      </c>
      <c r="T2077" t="e">
        <f t="shared" si="294"/>
        <v>#NAME?</v>
      </c>
      <c r="U2077" t="e">
        <f t="shared" si="295"/>
        <v>#NAME?</v>
      </c>
      <c r="V2077" t="str">
        <f t="shared" si="296"/>
        <v>Other</v>
      </c>
    </row>
    <row r="2078" spans="1:22">
      <c r="A2078" s="5" t="s">
        <v>12</v>
      </c>
      <c r="B2078" s="2" t="s">
        <v>2740</v>
      </c>
      <c r="C2078">
        <f t="shared" si="288"/>
        <v>2017</v>
      </c>
      <c r="D2078" s="2" t="s">
        <v>14</v>
      </c>
      <c r="E2078" s="3" t="s">
        <v>15</v>
      </c>
      <c r="F2078" t="str">
        <f t="shared" si="289"/>
        <v>73</v>
      </c>
      <c r="G2078" s="2" t="s">
        <v>2744</v>
      </c>
      <c r="H2078" t="str">
        <f t="shared" si="290"/>
        <v xml:space="preserve">STEEL </v>
      </c>
      <c r="I2078" t="str" cm="1">
        <f t="array" ref="I2078">IFERROR(INDEX(_xlfn.TEXTSPLIT(E2078," "),1), "")</f>
        <v>73239990</v>
      </c>
      <c r="J2078" t="s">
        <v>3041</v>
      </c>
      <c r="K2078" t="str" cm="1">
        <f t="array" ref="K2078">IF(ISERROR(SEARCH("QTY:", G2078)), IF(ISERROR(SEARCH("TOTAL ", G2078)), Raw [1]Data!N2078, TRIM(MID(G2078, SEARCH("TOTAL ", G2078)+6, SEARCH(" ", G2078&amp;" ", SEARCH("TOTAL ", G2078)+6) - SEARCH("TOTAL ", G2078) - 6))), TRIM(MID(G2078, SEARCH("QTY:", G2078)+4, SEARCH(" ", G2078, SEARCH("QTY:", G2078)+4) - SEARCH("QTY:", G2078) - 4)))</f>
        <v>NET</v>
      </c>
      <c r="M2078" t="str">
        <f t="shared" si="291"/>
        <v>NET</v>
      </c>
      <c r="N2078">
        <f t="shared" si="292"/>
        <v>0</v>
      </c>
      <c r="O2078" t="e" cm="1">
        <f t="array" ref="O2078">IF(ISERROR(SEARCH("USD ", G2078)), Raw [1]Data!S2078, TRIM(MID(G2078, SEARCH("USD ", G2078)+4, SEARCH(" ", G2078&amp;" ", SEARCH("USD ", G2078)+4) - SEARCH("USD ", G2078) - 4)))</f>
        <v>#NAME?</v>
      </c>
      <c r="P2078" t="e">
        <f t="shared" si="293"/>
        <v>#NAME?</v>
      </c>
      <c r="Q2078" t="e" cm="1">
        <f t="array" ref="Q2078">Raw [1]Data!P2078</f>
        <v>#NAME?</v>
      </c>
      <c r="R2078" t="e" cm="1">
        <f t="array" ref="R2078">Raw [1]Data!Q2078</f>
        <v>#NAME?</v>
      </c>
      <c r="S2078" t="e" cm="1">
        <f t="array" ref="S2078">Raw [1]Data!T2078</f>
        <v>#NAME?</v>
      </c>
      <c r="T2078" t="e">
        <f t="shared" si="294"/>
        <v>#NAME?</v>
      </c>
      <c r="U2078" t="e">
        <f t="shared" si="295"/>
        <v>#NAME?</v>
      </c>
      <c r="V2078" t="str">
        <f t="shared" si="296"/>
        <v>Other</v>
      </c>
    </row>
    <row r="2079" spans="1:22">
      <c r="A2079" s="5" t="s">
        <v>12</v>
      </c>
      <c r="B2079" s="2" t="s">
        <v>2745</v>
      </c>
      <c r="C2079">
        <f t="shared" si="288"/>
        <v>2017</v>
      </c>
      <c r="D2079" s="2" t="s">
        <v>14</v>
      </c>
      <c r="E2079" s="3" t="s">
        <v>15</v>
      </c>
      <c r="F2079" t="str">
        <f t="shared" si="289"/>
        <v>73</v>
      </c>
      <c r="G2079" s="2" t="s">
        <v>2746</v>
      </c>
      <c r="H2079" t="str">
        <f t="shared" si="290"/>
        <v xml:space="preserve">STAINLESS </v>
      </c>
      <c r="I2079" t="str" cm="1">
        <f t="array" ref="I2079">IFERROR(INDEX(_xlfn.TEXTSPLIT(E2079," "),1), "")</f>
        <v>73239990</v>
      </c>
      <c r="J2079" t="s">
        <v>3041</v>
      </c>
      <c r="K2079" t="str" cm="1">
        <f t="array" ref="K2079">IF(ISERROR(SEARCH("QTY:", G2079)), IF(ISERROR(SEARCH("TOTAL ", G2079)), Raw [1]Data!N2079, TRIM(MID(G2079, SEARCH("TOTAL ", G2079)+6, SEARCH(" ", G2079&amp;" ", SEARCH("TOTAL ", G2079)+6) - SEARCH("TOTAL ", G2079) - 6))), TRIM(MID(G2079, SEARCH("QTY:", G2079)+4, SEARCH(" ", G2079, SEARCH("QTY:", G2079)+4) - SEARCH("QTY:", G2079) - 4)))</f>
        <v>NET</v>
      </c>
      <c r="M2079" t="str">
        <f t="shared" si="291"/>
        <v>NET</v>
      </c>
      <c r="N2079">
        <f t="shared" si="292"/>
        <v>0</v>
      </c>
      <c r="O2079" t="e" cm="1">
        <f t="array" ref="O2079">IF(ISERROR(SEARCH("USD ", G2079)), Raw [1]Data!S2079, TRIM(MID(G2079, SEARCH("USD ", G2079)+4, SEARCH(" ", G2079&amp;" ", SEARCH("USD ", G2079)+4) - SEARCH("USD ", G2079) - 4)))</f>
        <v>#NAME?</v>
      </c>
      <c r="P2079" t="e">
        <f t="shared" si="293"/>
        <v>#NAME?</v>
      </c>
      <c r="Q2079" t="e" cm="1">
        <f t="array" ref="Q2079">Raw [1]Data!P2079</f>
        <v>#NAME?</v>
      </c>
      <c r="R2079" t="e" cm="1">
        <f t="array" ref="R2079">Raw [1]Data!Q2079</f>
        <v>#NAME?</v>
      </c>
      <c r="S2079" t="e" cm="1">
        <f t="array" ref="S2079">Raw [1]Data!T2079</f>
        <v>#NAME?</v>
      </c>
      <c r="T2079" t="e">
        <f t="shared" si="294"/>
        <v>#NAME?</v>
      </c>
      <c r="U2079" t="e">
        <f t="shared" si="295"/>
        <v>#NAME?</v>
      </c>
      <c r="V2079" t="str">
        <f t="shared" si="296"/>
        <v>Other</v>
      </c>
    </row>
    <row r="2080" spans="1:22">
      <c r="A2080" s="11" t="s">
        <v>12</v>
      </c>
      <c r="B2080" s="12" t="s">
        <v>2745</v>
      </c>
      <c r="C2080">
        <f t="shared" si="288"/>
        <v>2017</v>
      </c>
      <c r="D2080" s="12" t="s">
        <v>14</v>
      </c>
      <c r="E2080" s="13" t="s">
        <v>15</v>
      </c>
      <c r="F2080" t="str">
        <f t="shared" si="289"/>
        <v>73</v>
      </c>
      <c r="G2080" s="12" t="s">
        <v>2747</v>
      </c>
      <c r="H2080" t="str">
        <f t="shared" si="290"/>
        <v xml:space="preserve">STAINLESS </v>
      </c>
      <c r="I2080" t="str" cm="1">
        <f t="array" ref="I2080">IFERROR(INDEX(_xlfn.TEXTSPLIT(E2080," "),1), "")</f>
        <v>73239990</v>
      </c>
      <c r="J2080" t="s">
        <v>3041</v>
      </c>
      <c r="K2080" t="str" cm="1">
        <f t="array" ref="K2080">IF(ISERROR(SEARCH("QTY:", G2080)), IF(ISERROR(SEARCH("TOTAL ", G2080)), Raw [1]Data!N2080, TRIM(MID(G2080, SEARCH("TOTAL ", G2080)+6, SEARCH(" ", G2080&amp;" ", SEARCH("TOTAL ", G2080)+6) - SEARCH("TOTAL ", G2080) - 6))), TRIM(MID(G2080, SEARCH("QTY:", G2080)+4, SEARCH(" ", G2080, SEARCH("QTY:", G2080)+4) - SEARCH("QTY:", G2080) - 4)))</f>
        <v>NET</v>
      </c>
      <c r="M2080" t="str">
        <f t="shared" si="291"/>
        <v>NET</v>
      </c>
      <c r="N2080">
        <f t="shared" si="292"/>
        <v>0</v>
      </c>
      <c r="O2080" t="e" cm="1">
        <f t="array" ref="O2080">IF(ISERROR(SEARCH("USD ", G2080)), Raw [1]Data!S2080, TRIM(MID(G2080, SEARCH("USD ", G2080)+4, SEARCH(" ", G2080&amp;" ", SEARCH("USD ", G2080)+4) - SEARCH("USD ", G2080) - 4)))</f>
        <v>#NAME?</v>
      </c>
      <c r="P2080" t="e">
        <f t="shared" si="293"/>
        <v>#NAME?</v>
      </c>
      <c r="Q2080" t="e" cm="1">
        <f t="array" ref="Q2080">Raw [1]Data!P2080</f>
        <v>#NAME?</v>
      </c>
      <c r="R2080" t="e" cm="1">
        <f t="array" ref="R2080">Raw [1]Data!Q2080</f>
        <v>#NAME?</v>
      </c>
      <c r="S2080" t="e" cm="1">
        <f t="array" ref="S2080">Raw [1]Data!T2080</f>
        <v>#NAME?</v>
      </c>
      <c r="T2080" t="e">
        <f t="shared" si="294"/>
        <v>#NAME?</v>
      </c>
      <c r="U2080" t="e">
        <f t="shared" si="295"/>
        <v>#NAME?</v>
      </c>
      <c r="V2080" t="str">
        <f t="shared" si="296"/>
        <v>Other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75BD-E884-4B48-9A0E-8AA1F243C417}">
  <dimension ref="A1:D4"/>
  <sheetViews>
    <sheetView tabSelected="1" workbookViewId="0">
      <selection activeCell="A2" sqref="A2:A5"/>
    </sheetView>
  </sheetViews>
  <sheetFormatPr defaultRowHeight="14.4"/>
  <cols>
    <col min="1" max="1" width="10.5546875" bestFit="1" customWidth="1"/>
    <col min="2" max="2" width="55.109375" bestFit="1" customWidth="1"/>
    <col min="3" max="3" width="8.77734375" customWidth="1"/>
    <col min="4" max="4" width="13.6640625" bestFit="1" customWidth="1"/>
  </cols>
  <sheetData>
    <row r="1" spans="1:4">
      <c r="A1" s="20" t="s">
        <v>3</v>
      </c>
      <c r="B1" s="20" t="s">
        <v>3063</v>
      </c>
      <c r="C1" s="20" t="s">
        <v>3064</v>
      </c>
      <c r="D1" s="20" t="s">
        <v>3059</v>
      </c>
    </row>
    <row r="2" spans="1:4">
      <c r="A2" s="16">
        <v>73239990</v>
      </c>
      <c r="B2" s="16" t="s">
        <v>3065</v>
      </c>
      <c r="C2" s="16" t="s">
        <v>3066</v>
      </c>
      <c r="D2" s="16" t="s">
        <v>3067</v>
      </c>
    </row>
    <row r="3" spans="1:4">
      <c r="A3" s="16">
        <v>73231000</v>
      </c>
      <c r="B3" s="16" t="s">
        <v>3068</v>
      </c>
      <c r="C3" s="16" t="s">
        <v>3066</v>
      </c>
      <c r="D3" s="16" t="s">
        <v>3067</v>
      </c>
    </row>
    <row r="4" spans="1:4">
      <c r="A4" s="16">
        <v>73239390</v>
      </c>
      <c r="B4" s="16" t="s">
        <v>3069</v>
      </c>
      <c r="C4" s="16" t="s">
        <v>3066</v>
      </c>
      <c r="D4" s="16" t="s">
        <v>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C80A-7F2E-4154-B598-6EE0DE291BDF}">
  <dimension ref="A1:E9"/>
  <sheetViews>
    <sheetView workbookViewId="0">
      <selection sqref="A1:E1"/>
    </sheetView>
  </sheetViews>
  <sheetFormatPr defaultRowHeight="14.4"/>
  <cols>
    <col min="1" max="1" width="8.88671875" style="17"/>
    <col min="2" max="2" width="15.33203125" style="17" bestFit="1" customWidth="1"/>
    <col min="3" max="3" width="14.5546875" style="17" bestFit="1" customWidth="1"/>
    <col min="4" max="4" width="15.77734375" style="17" bestFit="1" customWidth="1"/>
    <col min="5" max="5" width="14.33203125" style="17" bestFit="1" customWidth="1"/>
    <col min="6" max="16384" width="8.88671875" style="17"/>
  </cols>
  <sheetData>
    <row r="1" spans="1:5">
      <c r="A1" s="20" t="s">
        <v>2756</v>
      </c>
      <c r="B1" s="20" t="s">
        <v>2757</v>
      </c>
      <c r="C1" s="20" t="s">
        <v>2758</v>
      </c>
      <c r="D1" s="20" t="s">
        <v>2759</v>
      </c>
      <c r="E1" s="20" t="s">
        <v>2760</v>
      </c>
    </row>
    <row r="2" spans="1:5">
      <c r="A2" s="16">
        <v>2017</v>
      </c>
      <c r="B2" s="18">
        <f>SUMIFS('Cleaned Data'!Q:Q,'Cleaned Data'!U:U,2017)</f>
        <v>0</v>
      </c>
      <c r="C2" s="18">
        <f>SUMIFS('Cleaned Data'!T:T,'Cleaned Data'!U:U,2017)</f>
        <v>0</v>
      </c>
      <c r="D2" s="18">
        <f>SUMIFS('Cleaned Data'!V:V,'Cleaned Data'!U:U,2017)</f>
        <v>0</v>
      </c>
      <c r="E2" s="16" t="s">
        <v>2761</v>
      </c>
    </row>
    <row r="3" spans="1:5">
      <c r="A3" s="16">
        <v>2018</v>
      </c>
      <c r="B3" s="18">
        <f>SUMIFS('Cleaned Data'!Q:Q,'Cleaned Data'!U:U,2018)</f>
        <v>0</v>
      </c>
      <c r="C3" s="18">
        <f>SUMIFS('Cleaned Data'!T:T,'Cleaned Data'!U:U,2018)</f>
        <v>0</v>
      </c>
      <c r="D3" s="18">
        <f>SUMIFS('Cleaned Data'!V:V,'Cleaned Data'!U:U,2018)</f>
        <v>0</v>
      </c>
      <c r="E3" s="18" t="e">
        <f>(D3-D2)/D2*100</f>
        <v>#DIV/0!</v>
      </c>
    </row>
    <row r="4" spans="1:5">
      <c r="A4" s="16">
        <v>2019</v>
      </c>
      <c r="B4" s="18">
        <f>SUMIFS('Cleaned Data'!Q:Q,'Cleaned Data'!U:U,2019)</f>
        <v>0</v>
      </c>
      <c r="C4" s="18">
        <f>SUMIFS('Cleaned Data'!T:T,'Cleaned Data'!U:U,2019)</f>
        <v>0</v>
      </c>
      <c r="D4" s="18">
        <f>SUMIFS('Cleaned Data'!V:V,'Cleaned Data'!U:U,2019)</f>
        <v>0</v>
      </c>
      <c r="E4" s="18" t="e">
        <f>(D4-D3)/D3*100</f>
        <v>#DIV/0!</v>
      </c>
    </row>
    <row r="5" spans="1:5">
      <c r="A5" s="16">
        <v>2020</v>
      </c>
      <c r="B5" s="18">
        <f>SUMIFS('Cleaned Data'!Q:Q,'Cleaned Data'!U:U,2020)</f>
        <v>0</v>
      </c>
      <c r="C5" s="18">
        <f>SUMIFS('Cleaned Data'!T:T,'Cleaned Data'!U:U,2020)</f>
        <v>0</v>
      </c>
      <c r="D5" s="18">
        <f>SUMIFS('Cleaned Data'!V:V,'Cleaned Data'!U:U,2020)</f>
        <v>0</v>
      </c>
      <c r="E5" s="18" t="e">
        <f>(D5-D4)/D4*100</f>
        <v>#DIV/0!</v>
      </c>
    </row>
    <row r="6" spans="1:5">
      <c r="A6" s="16">
        <v>2022</v>
      </c>
      <c r="B6" s="18">
        <f>SUMIFS('Cleaned Data'!Q:Q,'Cleaned Data'!U:U,2022)</f>
        <v>0</v>
      </c>
      <c r="C6" s="18">
        <f>SUMIFS('Cleaned Data'!T:T,'Cleaned Data'!U:U,2022)</f>
        <v>0</v>
      </c>
      <c r="D6" s="18">
        <f>SUMIFS('Cleaned Data'!V:V,'Cleaned Data'!U:U,2022)</f>
        <v>0</v>
      </c>
      <c r="E6" s="18" t="e">
        <f>(D6-D5)/D5*100</f>
        <v>#DIV/0!</v>
      </c>
    </row>
    <row r="7" spans="1:5">
      <c r="A7" s="16">
        <v>2023</v>
      </c>
      <c r="B7" s="18">
        <f>SUMIFS('Cleaned Data'!Q:Q,'Cleaned Data'!U:U,2023)</f>
        <v>0</v>
      </c>
      <c r="C7" s="18">
        <f>SUMIFS('Cleaned Data'!T:T,'Cleaned Data'!U:U,2023)</f>
        <v>0</v>
      </c>
      <c r="D7" s="18">
        <f>SUMIFS('Cleaned Data'!V:V,'Cleaned Data'!U:U,2023)</f>
        <v>0</v>
      </c>
      <c r="E7" s="18" t="e">
        <f>(D7-D6)/D6*100</f>
        <v>#DIV/0!</v>
      </c>
    </row>
    <row r="8" spans="1:5">
      <c r="A8" s="16">
        <v>2024</v>
      </c>
      <c r="B8" s="18">
        <f>SUMIFS('Cleaned Data'!Q:Q,'Cleaned Data'!U:U,2024)</f>
        <v>0</v>
      </c>
      <c r="C8" s="18">
        <f>SUMIFS('Cleaned Data'!T:T,'Cleaned Data'!U:U,2024)</f>
        <v>0</v>
      </c>
      <c r="D8" s="18">
        <f>SUMIFS('Cleaned Data'!V:V,'Cleaned Data'!U:U,2024)</f>
        <v>0</v>
      </c>
      <c r="E8" s="18" t="e">
        <f>(D8-D7)/D7*100</f>
        <v>#DIV/0!</v>
      </c>
    </row>
    <row r="9" spans="1:5">
      <c r="A9" s="16">
        <v>2025</v>
      </c>
      <c r="B9" s="18">
        <f>SUMIFS('Cleaned Data'!Q:Q,'Cleaned Data'!U:U,2025)</f>
        <v>0</v>
      </c>
      <c r="C9" s="18">
        <f>SUMIFS('Cleaned Data'!T:T,'Cleaned Data'!U:U,2025)</f>
        <v>0</v>
      </c>
      <c r="D9" s="18">
        <f>SUMIFS('Cleaned Data'!V:V,'Cleaned Data'!U:U,2025)</f>
        <v>0</v>
      </c>
      <c r="E9" s="18" t="e">
        <f>(D9-D8)/D8*100</f>
        <v>#DIV/0!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FF1C-F558-4109-A98E-023F84220D22}">
  <dimension ref="A1:G4"/>
  <sheetViews>
    <sheetView workbookViewId="0">
      <selection activeCell="G8" sqref="G8"/>
    </sheetView>
  </sheetViews>
  <sheetFormatPr defaultRowHeight="14.4"/>
  <cols>
    <col min="7" max="7" width="55.109375" bestFit="1" customWidth="1"/>
  </cols>
  <sheetData>
    <row r="1" spans="1:7">
      <c r="A1" s="20" t="s">
        <v>3</v>
      </c>
      <c r="B1" s="20" t="s">
        <v>2757</v>
      </c>
      <c r="C1" s="20" t="s">
        <v>2758</v>
      </c>
      <c r="D1" s="20" t="s">
        <v>2759</v>
      </c>
      <c r="E1" s="20" t="s">
        <v>3061</v>
      </c>
      <c r="F1" s="20" t="s">
        <v>3062</v>
      </c>
      <c r="G1" s="20" t="s">
        <v>3063</v>
      </c>
    </row>
    <row r="2" spans="1:7">
      <c r="A2" s="16">
        <v>73239990</v>
      </c>
      <c r="B2" s="18">
        <f>SUMIFS('Cleaned Data'!Q:Q,'Cleaned Data'!D:D,73239990)</f>
        <v>0</v>
      </c>
      <c r="C2" s="18">
        <f>SUMIFS('Cleaned Data'!T:T,'Cleaned Data'!D:D,73239990)</f>
        <v>0</v>
      </c>
      <c r="D2" s="18">
        <f>SUMIFS('Cleaned Data'!V:V,'Cleaned Data'!D:D,73239990)</f>
        <v>0</v>
      </c>
      <c r="E2" s="18" t="e">
        <f>(SUMIFS('Cleaned Data'!V:V,'Cleaned Data'!D:D,73239990)/SUM('Cleaned Data'!V:V))*100</f>
        <v>#DIV/0!</v>
      </c>
      <c r="F2" s="18" t="e">
        <f>RANK(E2,$E$2:$E$10,0)</f>
        <v>#DIV/0!</v>
      </c>
      <c r="G2" s="18" t="str">
        <f>VLOOKUP(A2,'Lookup Tables'!$A$2:$B$100,2,FALSE)</f>
        <v>Table, kitchen or other household articles of iron or steel</v>
      </c>
    </row>
    <row r="3" spans="1:7">
      <c r="A3" s="16">
        <v>73231000</v>
      </c>
      <c r="B3" s="18">
        <f>SUMIFS('Cleaned Data'!Q:Q,'Cleaned Data'!D:D,73231000)</f>
        <v>0</v>
      </c>
      <c r="C3" s="18">
        <f>SUMIFS('Cleaned Data'!T:T,'Cleaned Data'!D:D,73231000)</f>
        <v>0</v>
      </c>
      <c r="D3" s="18">
        <f>SUMIFS('Cleaned Data'!V:V,'Cleaned Data'!D:D,73231000)</f>
        <v>0</v>
      </c>
      <c r="E3" s="18" t="e">
        <f>(SUMIFS('Cleaned Data'!V:V,'Cleaned Data'!D:D,73231000)/SUM('Cleaned Data'!V:V))*100</f>
        <v>#DIV/0!</v>
      </c>
      <c r="F3" s="18" t="e">
        <f>RANK(E3,$E$2:$E$10,0)</f>
        <v>#DIV/0!</v>
      </c>
      <c r="G3" s="18" t="str">
        <f>VLOOKUP(A3,'Lookup Tables'!$A$2:$B$100,2,FALSE)</f>
        <v>Table, kitchen or other household articles, of iron or steel, other than of cast iron</v>
      </c>
    </row>
    <row r="4" spans="1:7">
      <c r="A4" s="16">
        <v>73239390</v>
      </c>
      <c r="B4" s="18">
        <f>SUMIFS('Cleaned Data'!Q:Q,'Cleaned Data'!D:D,73239390)</f>
        <v>0</v>
      </c>
      <c r="C4" s="18">
        <f>SUMIFS('Cleaned Data'!T:T,'Cleaned Data'!D:D,73239390)</f>
        <v>0</v>
      </c>
      <c r="D4" s="18">
        <f>SUMIFS('Cleaned Data'!V:V,'Cleaned Data'!D:D,73239390)</f>
        <v>0</v>
      </c>
      <c r="E4" s="18" t="e">
        <f>(SUMIFS('Cleaned Data'!V:V,'Cleaned Data'!D:D,73239390)/SUM('Cleaned Data'!V:V))*100</f>
        <v>#DIV/0!</v>
      </c>
      <c r="F4" s="18" t="e">
        <f>RANK(E4,$E$2:$E$10,0)</f>
        <v>#DIV/0!</v>
      </c>
      <c r="G4" s="18" t="str">
        <f>VLOOKUP(A4,'Lookup Tables'!$A$2:$B$100,2,FALSE)</f>
        <v>Other table, kitchen or other household articles, and parts thereof, of iron or steel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1FAC-281D-4C25-A9E3-B219ACE04CCF}">
  <dimension ref="A1:G2"/>
  <sheetViews>
    <sheetView workbookViewId="0">
      <selection sqref="A1:G1"/>
    </sheetView>
  </sheetViews>
  <sheetFormatPr defaultRowHeight="14.4"/>
  <sheetData>
    <row r="1" spans="1:7">
      <c r="A1" s="20" t="s">
        <v>2749</v>
      </c>
      <c r="B1" s="20" t="s">
        <v>2756</v>
      </c>
      <c r="C1" s="20" t="s">
        <v>3056</v>
      </c>
      <c r="D1" s="20" t="s">
        <v>2757</v>
      </c>
      <c r="E1" s="20" t="s">
        <v>3057</v>
      </c>
      <c r="F1" s="20" t="s">
        <v>3058</v>
      </c>
      <c r="G1" s="20" t="s">
        <v>3059</v>
      </c>
    </row>
    <row r="2" spans="1:7">
      <c r="A2" s="16" t="s">
        <v>3060</v>
      </c>
      <c r="B2" s="16">
        <v>2024</v>
      </c>
      <c r="C2" s="18">
        <f>SUMIFS('Cleaned Data'!N:N,'Cleaned Data'!W:W,"M417-680ML",'Cleaned Data'!U:U,2024)</f>
        <v>0</v>
      </c>
      <c r="D2" s="18">
        <f>SUMIFS('Cleaned Data'!Q:Q,'Cleaned Data'!W:W,"M417-680ML",'Cleaned Data'!U:U,2024)</f>
        <v>0</v>
      </c>
      <c r="E2" s="18" t="e">
        <f>AVERAGEIFS('Cleaned Data'!Y:Y,'Cleaned Data'!W:W,"M417-680ML")</f>
        <v>#DIV/0!</v>
      </c>
      <c r="F2" s="18" t="e">
        <f>(D2/SUM('Cleaned Data'!Q:Q))*100</f>
        <v>#NAME?</v>
      </c>
      <c r="G2" s="18" t="e">
        <f>INDEX('Cleaned Data'!AB:AB,MATCH(A2,'Cleaned Data'!W:W,0))</f>
        <v>#N/A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CD0C-BCE2-4BDA-A469-3E53831AEB8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2CAF-DA47-4ED8-BA2F-CAB0586F152B}">
  <dimension ref="A1"/>
  <sheetViews>
    <sheetView workbookViewId="0">
      <selection activeCell="E6" sqref="E6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Raw Data</vt:lpstr>
      <vt:lpstr>Cleaned Data</vt:lpstr>
      <vt:lpstr>Lookup Tables</vt:lpstr>
      <vt:lpstr>Year Summary</vt:lpstr>
      <vt:lpstr>HSN Summary</vt:lpstr>
      <vt:lpstr>Model Summary</vt:lpstr>
      <vt:lpstr>Supplier Summary</vt:lpstr>
      <vt:lpstr>Charts,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Chauhan</dc:creator>
  <cp:lastModifiedBy>VEERA VENKATA SATYANARAYANA REDDY KOVVURI</cp:lastModifiedBy>
  <dcterms:created xsi:type="dcterms:W3CDTF">2025-11-11T11:37:43Z</dcterms:created>
  <dcterms:modified xsi:type="dcterms:W3CDTF">2025-11-18T10:39:15Z</dcterms:modified>
</cp:coreProperties>
</file>